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data\datafolder7\DeskTopXP\現在進行形\成長関連\体格指数関連公開ファイル\"/>
    </mc:Choice>
  </mc:AlternateContent>
  <xr:revisionPtr revIDLastSave="0" documentId="13_ncr:1_{D19E6149-56BA-4A01-9240-969A016D491E}" xr6:coauthVersionLast="34" xr6:coauthVersionMax="34" xr10:uidLastSave="{00000000-0000-0000-0000-000000000000}"/>
  <bookViews>
    <workbookView xWindow="15" yWindow="105" windowWidth="16860" windowHeight="12225" activeTab="9" xr2:uid="{00000000-000D-0000-FFFF-FFFF00000000}"/>
  </bookViews>
  <sheets>
    <sheet name="data sheet" sheetId="10" r:id="rId1"/>
    <sheet name="WeightSDS" sheetId="11" state="hidden" r:id="rId2"/>
    <sheet name="data sheet cross-sectional" sheetId="9" r:id="rId3"/>
    <sheet name="data sheet longitudinal" sheetId="4" r:id="rId4"/>
    <sheet name="Height" sheetId="1" state="hidden" r:id="rId5"/>
    <sheet name="StdBW" sheetId="2" state="hidden" r:id="rId6"/>
    <sheet name="IGF-I reference" sheetId="8" state="hidden" r:id="rId7"/>
    <sheet name="新生児reference" sheetId="7" state="hidden" r:id="rId8"/>
    <sheet name="LMS" sheetId="3" state="hidden" r:id="rId9"/>
    <sheet name="readme" sheetId="5" r:id="rId10"/>
  </sheets>
  <definedNames>
    <definedName name="birthH">新生児reference!$AH$7:$AJ$146</definedName>
    <definedName name="femaleFB">新生児reference!$P$7:$R$146</definedName>
    <definedName name="femaleSB">新生児reference!$V$7:$X$146</definedName>
    <definedName name="head">新生児reference!$AB$7:$AD$146</definedName>
    <definedName name="Hfemalemean">Height!$B$22:$S$33</definedName>
    <definedName name="Hfemalesd">Height!$U$22:$AL$33</definedName>
    <definedName name="Hmalemean">Height!$B$5:$S$16</definedName>
    <definedName name="Hmalesd">Height!$U$5:$AL$16</definedName>
    <definedName name="IGFfemale">'IGF-I reference'!$N$6:$P$83</definedName>
    <definedName name="IGFmale">'IGF-I reference'!$C$6:$E$83</definedName>
    <definedName name="itoOI">StdBW!$H$6:$K$11</definedName>
    <definedName name="maleFB">新生児reference!$D$7:$F$146</definedName>
    <definedName name="maleSB">新生児reference!$J$7:$L$146</definedName>
    <definedName name="muratafemale">StdBW!$C$18:$D$30</definedName>
    <definedName name="muratamale">StdBW!$C$4:$D$16</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2" i="10" l="1"/>
  <c r="L1002" i="10"/>
  <c r="M1001" i="10"/>
  <c r="L1001" i="10"/>
  <c r="M1000" i="10"/>
  <c r="L1000" i="10"/>
  <c r="M999" i="10"/>
  <c r="L999" i="10"/>
  <c r="M998" i="10"/>
  <c r="L998" i="10"/>
  <c r="M997" i="10"/>
  <c r="L997" i="10"/>
  <c r="M996" i="10"/>
  <c r="L996" i="10"/>
  <c r="M995" i="10"/>
  <c r="L995" i="10"/>
  <c r="M994" i="10"/>
  <c r="L994" i="10"/>
  <c r="M993" i="10"/>
  <c r="L993" i="10"/>
  <c r="M992" i="10"/>
  <c r="L992" i="10"/>
  <c r="M991" i="10"/>
  <c r="L991" i="10"/>
  <c r="M990" i="10"/>
  <c r="L990" i="10"/>
  <c r="M989" i="10"/>
  <c r="L989" i="10"/>
  <c r="M988" i="10"/>
  <c r="L988" i="10"/>
  <c r="M987" i="10"/>
  <c r="L987" i="10"/>
  <c r="M986" i="10"/>
  <c r="L986" i="10"/>
  <c r="M985" i="10"/>
  <c r="L985" i="10"/>
  <c r="M984" i="10"/>
  <c r="L984" i="10"/>
  <c r="M983" i="10"/>
  <c r="L983" i="10"/>
  <c r="M982" i="10"/>
  <c r="L982" i="10"/>
  <c r="M981" i="10"/>
  <c r="L981" i="10"/>
  <c r="M980" i="10"/>
  <c r="L980" i="10"/>
  <c r="M979" i="10"/>
  <c r="L979" i="10"/>
  <c r="M978" i="10"/>
  <c r="L978" i="10"/>
  <c r="M977" i="10"/>
  <c r="L977" i="10"/>
  <c r="M976" i="10"/>
  <c r="L976" i="10"/>
  <c r="M975" i="10"/>
  <c r="L975" i="10"/>
  <c r="M974" i="10"/>
  <c r="L974" i="10"/>
  <c r="M973" i="10"/>
  <c r="L973" i="10"/>
  <c r="M972" i="10"/>
  <c r="L972" i="10"/>
  <c r="M971" i="10"/>
  <c r="L971" i="10"/>
  <c r="M970" i="10"/>
  <c r="L970" i="10"/>
  <c r="M969" i="10"/>
  <c r="L969" i="10"/>
  <c r="M968" i="10"/>
  <c r="L968" i="10"/>
  <c r="M967" i="10"/>
  <c r="L967" i="10"/>
  <c r="M966" i="10"/>
  <c r="L966" i="10"/>
  <c r="M965" i="10"/>
  <c r="L965" i="10"/>
  <c r="M964" i="10"/>
  <c r="L964" i="10"/>
  <c r="M963" i="10"/>
  <c r="L963" i="10"/>
  <c r="M962" i="10"/>
  <c r="L962" i="10"/>
  <c r="M961" i="10"/>
  <c r="L961" i="10"/>
  <c r="M960" i="10"/>
  <c r="L960" i="10"/>
  <c r="M959" i="10"/>
  <c r="L959" i="10"/>
  <c r="M958" i="10"/>
  <c r="L958" i="10"/>
  <c r="M957" i="10"/>
  <c r="L957" i="10"/>
  <c r="M956" i="10"/>
  <c r="L956" i="10"/>
  <c r="M955" i="10"/>
  <c r="L955" i="10"/>
  <c r="M954" i="10"/>
  <c r="L954" i="10"/>
  <c r="M953" i="10"/>
  <c r="L953" i="10"/>
  <c r="M952" i="10"/>
  <c r="L952" i="10"/>
  <c r="M951" i="10"/>
  <c r="L951" i="10"/>
  <c r="M950" i="10"/>
  <c r="L950" i="10"/>
  <c r="M949" i="10"/>
  <c r="L949" i="10"/>
  <c r="M948" i="10"/>
  <c r="L948" i="10"/>
  <c r="M947" i="10"/>
  <c r="L947" i="10"/>
  <c r="M946" i="10"/>
  <c r="L946" i="10"/>
  <c r="M945" i="10"/>
  <c r="L945" i="10"/>
  <c r="M944" i="10"/>
  <c r="L944" i="10"/>
  <c r="M943" i="10"/>
  <c r="L943" i="10"/>
  <c r="M942" i="10"/>
  <c r="L942" i="10"/>
  <c r="M941" i="10"/>
  <c r="L941" i="10"/>
  <c r="M940" i="10"/>
  <c r="L940" i="10"/>
  <c r="M939" i="10"/>
  <c r="L939" i="10"/>
  <c r="M938" i="10"/>
  <c r="L938" i="10"/>
  <c r="M937" i="10"/>
  <c r="L937" i="10"/>
  <c r="M936" i="10"/>
  <c r="L936" i="10"/>
  <c r="M935" i="10"/>
  <c r="L935" i="10"/>
  <c r="M934" i="10"/>
  <c r="L934" i="10"/>
  <c r="M933" i="10"/>
  <c r="L933" i="10"/>
  <c r="M932" i="10"/>
  <c r="L932" i="10"/>
  <c r="M931" i="10"/>
  <c r="L931" i="10"/>
  <c r="M930" i="10"/>
  <c r="L930" i="10"/>
  <c r="M929" i="10"/>
  <c r="L929" i="10"/>
  <c r="M928" i="10"/>
  <c r="L928" i="10"/>
  <c r="M927" i="10"/>
  <c r="L927" i="10"/>
  <c r="M926" i="10"/>
  <c r="L926" i="10"/>
  <c r="M925" i="10"/>
  <c r="L925" i="10"/>
  <c r="M924" i="10"/>
  <c r="L924" i="10"/>
  <c r="M923" i="10"/>
  <c r="L923" i="10"/>
  <c r="M922" i="10"/>
  <c r="L922" i="10"/>
  <c r="M921" i="10"/>
  <c r="L921" i="10"/>
  <c r="M920" i="10"/>
  <c r="L920" i="10"/>
  <c r="M919" i="10"/>
  <c r="L919" i="10"/>
  <c r="M918" i="10"/>
  <c r="L918" i="10"/>
  <c r="M917" i="10"/>
  <c r="L917" i="10"/>
  <c r="M916" i="10"/>
  <c r="L916" i="10"/>
  <c r="M915" i="10"/>
  <c r="L915" i="10"/>
  <c r="M914" i="10"/>
  <c r="L914" i="10"/>
  <c r="M913" i="10"/>
  <c r="L913" i="10"/>
  <c r="M912" i="10"/>
  <c r="L912" i="10"/>
  <c r="M911" i="10"/>
  <c r="L911" i="10"/>
  <c r="M910" i="10"/>
  <c r="L910" i="10"/>
  <c r="M909" i="10"/>
  <c r="L909" i="10"/>
  <c r="M908" i="10"/>
  <c r="L908" i="10"/>
  <c r="M907" i="10"/>
  <c r="L907" i="10"/>
  <c r="M906" i="10"/>
  <c r="L906" i="10"/>
  <c r="M905" i="10"/>
  <c r="L905" i="10"/>
  <c r="M904" i="10"/>
  <c r="L904" i="10"/>
  <c r="M903" i="10"/>
  <c r="L903" i="10"/>
  <c r="M902" i="10"/>
  <c r="L902" i="10"/>
  <c r="M901" i="10"/>
  <c r="L901" i="10"/>
  <c r="M900" i="10"/>
  <c r="L900" i="10"/>
  <c r="M899" i="10"/>
  <c r="L899" i="10"/>
  <c r="M898" i="10"/>
  <c r="L898" i="10"/>
  <c r="M897" i="10"/>
  <c r="L897" i="10"/>
  <c r="M896" i="10"/>
  <c r="L896" i="10"/>
  <c r="M895" i="10"/>
  <c r="L895" i="10"/>
  <c r="M894" i="10"/>
  <c r="L894" i="10"/>
  <c r="M893" i="10"/>
  <c r="L893" i="10"/>
  <c r="M892" i="10"/>
  <c r="L892" i="10"/>
  <c r="M891" i="10"/>
  <c r="L891" i="10"/>
  <c r="M890" i="10"/>
  <c r="L890" i="10"/>
  <c r="M889" i="10"/>
  <c r="L889" i="10"/>
  <c r="M888" i="10"/>
  <c r="L888" i="10"/>
  <c r="M887" i="10"/>
  <c r="L887" i="10"/>
  <c r="M886" i="10"/>
  <c r="L886" i="10"/>
  <c r="M885" i="10"/>
  <c r="L885" i="10"/>
  <c r="M884" i="10"/>
  <c r="L884" i="10"/>
  <c r="M883" i="10"/>
  <c r="L883" i="10"/>
  <c r="M882" i="10"/>
  <c r="L882" i="10"/>
  <c r="M881" i="10"/>
  <c r="L881" i="10"/>
  <c r="M880" i="10"/>
  <c r="L880" i="10"/>
  <c r="M879" i="10"/>
  <c r="L879" i="10"/>
  <c r="M878" i="10"/>
  <c r="L878" i="10"/>
  <c r="M877" i="10"/>
  <c r="L877" i="10"/>
  <c r="M876" i="10"/>
  <c r="L876" i="10"/>
  <c r="M875" i="10"/>
  <c r="L875" i="10"/>
  <c r="M874" i="10"/>
  <c r="L874" i="10"/>
  <c r="M873" i="10"/>
  <c r="L873" i="10"/>
  <c r="M872" i="10"/>
  <c r="L872" i="10"/>
  <c r="M871" i="10"/>
  <c r="L871" i="10"/>
  <c r="M870" i="10"/>
  <c r="L870" i="10"/>
  <c r="M869" i="10"/>
  <c r="L869" i="10"/>
  <c r="M868" i="10"/>
  <c r="L868" i="10"/>
  <c r="M867" i="10"/>
  <c r="L867" i="10"/>
  <c r="M866" i="10"/>
  <c r="L866" i="10"/>
  <c r="M865" i="10"/>
  <c r="L865" i="10"/>
  <c r="M864" i="10"/>
  <c r="L864" i="10"/>
  <c r="M863" i="10"/>
  <c r="L863" i="10"/>
  <c r="M862" i="10"/>
  <c r="L862" i="10"/>
  <c r="M861" i="10"/>
  <c r="L861" i="10"/>
  <c r="M860" i="10"/>
  <c r="L860" i="10"/>
  <c r="M859" i="10"/>
  <c r="L859" i="10"/>
  <c r="M858" i="10"/>
  <c r="L858" i="10"/>
  <c r="M857" i="10"/>
  <c r="L857" i="10"/>
  <c r="M856" i="10"/>
  <c r="L856" i="10"/>
  <c r="M855" i="10"/>
  <c r="L855" i="10"/>
  <c r="M854" i="10"/>
  <c r="L854" i="10"/>
  <c r="M853" i="10"/>
  <c r="L853" i="10"/>
  <c r="M852" i="10"/>
  <c r="L852" i="10"/>
  <c r="M851" i="10"/>
  <c r="L851" i="10"/>
  <c r="M850" i="10"/>
  <c r="L850" i="10"/>
  <c r="M849" i="10"/>
  <c r="L849" i="10"/>
  <c r="M848" i="10"/>
  <c r="L848" i="10"/>
  <c r="M847" i="10"/>
  <c r="L847" i="10"/>
  <c r="M846" i="10"/>
  <c r="L846" i="10"/>
  <c r="M845" i="10"/>
  <c r="L845" i="10"/>
  <c r="M844" i="10"/>
  <c r="L844" i="10"/>
  <c r="M843" i="10"/>
  <c r="L843" i="10"/>
  <c r="M842" i="10"/>
  <c r="L842" i="10"/>
  <c r="M841" i="10"/>
  <c r="L841" i="10"/>
  <c r="M840" i="10"/>
  <c r="L840" i="10"/>
  <c r="M839" i="10"/>
  <c r="L839" i="10"/>
  <c r="M838" i="10"/>
  <c r="L838" i="10"/>
  <c r="M837" i="10"/>
  <c r="L837" i="10"/>
  <c r="M836" i="10"/>
  <c r="L836" i="10"/>
  <c r="M835" i="10"/>
  <c r="L835" i="10"/>
  <c r="M834" i="10"/>
  <c r="L834" i="10"/>
  <c r="M833" i="10"/>
  <c r="L833" i="10"/>
  <c r="M832" i="10"/>
  <c r="L832" i="10"/>
  <c r="M831" i="10"/>
  <c r="L831" i="10"/>
  <c r="M830" i="10"/>
  <c r="L830" i="10"/>
  <c r="M829" i="10"/>
  <c r="L829" i="10"/>
  <c r="M828" i="10"/>
  <c r="L828" i="10"/>
  <c r="M827" i="10"/>
  <c r="L827" i="10"/>
  <c r="M826" i="10"/>
  <c r="L826" i="10"/>
  <c r="M825" i="10"/>
  <c r="L825" i="10"/>
  <c r="M824" i="10"/>
  <c r="L824" i="10"/>
  <c r="M823" i="10"/>
  <c r="L823" i="10"/>
  <c r="M822" i="10"/>
  <c r="L822" i="10"/>
  <c r="M821" i="10"/>
  <c r="L821" i="10"/>
  <c r="M820" i="10"/>
  <c r="L820" i="10"/>
  <c r="M819" i="10"/>
  <c r="L819" i="10"/>
  <c r="M818" i="10"/>
  <c r="L818" i="10"/>
  <c r="M817" i="10"/>
  <c r="L817" i="10"/>
  <c r="M816" i="10"/>
  <c r="L816" i="10"/>
  <c r="M815" i="10"/>
  <c r="L815" i="10"/>
  <c r="M814" i="10"/>
  <c r="L814" i="10"/>
  <c r="M813" i="10"/>
  <c r="L813" i="10"/>
  <c r="M812" i="10"/>
  <c r="L812" i="10"/>
  <c r="M811" i="10"/>
  <c r="L811" i="10"/>
  <c r="M810" i="10"/>
  <c r="L810" i="10"/>
  <c r="M809" i="10"/>
  <c r="L809" i="10"/>
  <c r="M808" i="10"/>
  <c r="L808" i="10"/>
  <c r="M807" i="10"/>
  <c r="L807" i="10"/>
  <c r="M806" i="10"/>
  <c r="L806" i="10"/>
  <c r="M805" i="10"/>
  <c r="L805" i="10"/>
  <c r="M804" i="10"/>
  <c r="L804" i="10"/>
  <c r="M803" i="10"/>
  <c r="L803" i="10"/>
  <c r="M802" i="10"/>
  <c r="L802" i="10"/>
  <c r="M801" i="10"/>
  <c r="L801" i="10"/>
  <c r="M800" i="10"/>
  <c r="L800" i="10"/>
  <c r="M799" i="10"/>
  <c r="L799" i="10"/>
  <c r="M798" i="10"/>
  <c r="L798" i="10"/>
  <c r="M797" i="10"/>
  <c r="L797" i="10"/>
  <c r="M796" i="10"/>
  <c r="L796" i="10"/>
  <c r="M795" i="10"/>
  <c r="L795" i="10"/>
  <c r="M794" i="10"/>
  <c r="L794" i="10"/>
  <c r="M793" i="10"/>
  <c r="L793" i="10"/>
  <c r="M792" i="10"/>
  <c r="L792" i="10"/>
  <c r="M791" i="10"/>
  <c r="L791" i="10"/>
  <c r="M790" i="10"/>
  <c r="L790" i="10"/>
  <c r="M789" i="10"/>
  <c r="L789" i="10"/>
  <c r="M788" i="10"/>
  <c r="L788" i="10"/>
  <c r="M787" i="10"/>
  <c r="L787" i="10"/>
  <c r="M786" i="10"/>
  <c r="L786" i="10"/>
  <c r="M785" i="10"/>
  <c r="L785" i="10"/>
  <c r="M784" i="10"/>
  <c r="L784" i="10"/>
  <c r="M783" i="10"/>
  <c r="L783" i="10"/>
  <c r="M782" i="10"/>
  <c r="L782" i="10"/>
  <c r="M781" i="10"/>
  <c r="L781" i="10"/>
  <c r="M780" i="10"/>
  <c r="L780" i="10"/>
  <c r="M779" i="10"/>
  <c r="L779" i="10"/>
  <c r="M778" i="10"/>
  <c r="L778" i="10"/>
  <c r="M777" i="10"/>
  <c r="L777" i="10"/>
  <c r="M776" i="10"/>
  <c r="L776" i="10"/>
  <c r="M775" i="10"/>
  <c r="L775" i="10"/>
  <c r="M774" i="10"/>
  <c r="L774" i="10"/>
  <c r="M773" i="10"/>
  <c r="L773" i="10"/>
  <c r="M772" i="10"/>
  <c r="L772" i="10"/>
  <c r="M771" i="10"/>
  <c r="L771" i="10"/>
  <c r="M770" i="10"/>
  <c r="L770" i="10"/>
  <c r="M769" i="10"/>
  <c r="L769" i="10"/>
  <c r="M768" i="10"/>
  <c r="L768" i="10"/>
  <c r="M767" i="10"/>
  <c r="L767" i="10"/>
  <c r="M766" i="10"/>
  <c r="L766" i="10"/>
  <c r="M765" i="10"/>
  <c r="L765" i="10"/>
  <c r="M764" i="10"/>
  <c r="L764" i="10"/>
  <c r="M763" i="10"/>
  <c r="L763" i="10"/>
  <c r="M762" i="10"/>
  <c r="L762" i="10"/>
  <c r="M761" i="10"/>
  <c r="L761" i="10"/>
  <c r="M760" i="10"/>
  <c r="L760" i="10"/>
  <c r="M759" i="10"/>
  <c r="L759" i="10"/>
  <c r="M758" i="10"/>
  <c r="L758" i="10"/>
  <c r="M757" i="10"/>
  <c r="L757" i="10"/>
  <c r="M756" i="10"/>
  <c r="L756" i="10"/>
  <c r="M755" i="10"/>
  <c r="L755" i="10"/>
  <c r="M754" i="10"/>
  <c r="L754" i="10"/>
  <c r="M753" i="10"/>
  <c r="L753" i="10"/>
  <c r="M752" i="10"/>
  <c r="L752" i="10"/>
  <c r="M751" i="10"/>
  <c r="L751" i="10"/>
  <c r="M750" i="10"/>
  <c r="L750" i="10"/>
  <c r="M749" i="10"/>
  <c r="L749" i="10"/>
  <c r="M748" i="10"/>
  <c r="L748" i="10"/>
  <c r="M747" i="10"/>
  <c r="L747" i="10"/>
  <c r="M746" i="10"/>
  <c r="L746" i="10"/>
  <c r="M745" i="10"/>
  <c r="L745" i="10"/>
  <c r="M744" i="10"/>
  <c r="L744" i="10"/>
  <c r="M743" i="10"/>
  <c r="L743" i="10"/>
  <c r="M742" i="10"/>
  <c r="L742" i="10"/>
  <c r="M741" i="10"/>
  <c r="L741" i="10"/>
  <c r="M740" i="10"/>
  <c r="L740" i="10"/>
  <c r="M739" i="10"/>
  <c r="L739" i="10"/>
  <c r="M738" i="10"/>
  <c r="L738" i="10"/>
  <c r="M737" i="10"/>
  <c r="L737" i="10"/>
  <c r="M736" i="10"/>
  <c r="L736" i="10"/>
  <c r="M735" i="10"/>
  <c r="L735" i="10"/>
  <c r="M734" i="10"/>
  <c r="L734" i="10"/>
  <c r="M733" i="10"/>
  <c r="L733" i="10"/>
  <c r="M732" i="10"/>
  <c r="L732" i="10"/>
  <c r="M731" i="10"/>
  <c r="L731" i="10"/>
  <c r="M730" i="10"/>
  <c r="L730" i="10"/>
  <c r="M729" i="10"/>
  <c r="L729" i="10"/>
  <c r="M728" i="10"/>
  <c r="L728" i="10"/>
  <c r="M727" i="10"/>
  <c r="L727" i="10"/>
  <c r="M726" i="10"/>
  <c r="L726" i="10"/>
  <c r="M725" i="10"/>
  <c r="L725" i="10"/>
  <c r="M724" i="10"/>
  <c r="L724" i="10"/>
  <c r="M723" i="10"/>
  <c r="L723" i="10"/>
  <c r="M722" i="10"/>
  <c r="L722" i="10"/>
  <c r="M721" i="10"/>
  <c r="L721" i="10"/>
  <c r="M720" i="10"/>
  <c r="L720" i="10"/>
  <c r="M719" i="10"/>
  <c r="L719" i="10"/>
  <c r="M718" i="10"/>
  <c r="L718" i="10"/>
  <c r="M717" i="10"/>
  <c r="L717" i="10"/>
  <c r="M716" i="10"/>
  <c r="L716" i="10"/>
  <c r="M715" i="10"/>
  <c r="L715" i="10"/>
  <c r="M714" i="10"/>
  <c r="L714" i="10"/>
  <c r="M713" i="10"/>
  <c r="L713" i="10"/>
  <c r="M712" i="10"/>
  <c r="L712" i="10"/>
  <c r="M711" i="10"/>
  <c r="L711" i="10"/>
  <c r="M710" i="10"/>
  <c r="L710" i="10"/>
  <c r="M709" i="10"/>
  <c r="L709" i="10"/>
  <c r="M708" i="10"/>
  <c r="L708" i="10"/>
  <c r="M707" i="10"/>
  <c r="L707" i="10"/>
  <c r="M706" i="10"/>
  <c r="L706" i="10"/>
  <c r="M705" i="10"/>
  <c r="L705" i="10"/>
  <c r="M704" i="10"/>
  <c r="L704" i="10"/>
  <c r="M703" i="10"/>
  <c r="L703" i="10"/>
  <c r="M702" i="10"/>
  <c r="L702" i="10"/>
  <c r="M701" i="10"/>
  <c r="L701" i="10"/>
  <c r="M700" i="10"/>
  <c r="L700" i="10"/>
  <c r="M699" i="10"/>
  <c r="L699" i="10"/>
  <c r="M698" i="10"/>
  <c r="L698" i="10"/>
  <c r="M697" i="10"/>
  <c r="L697" i="10"/>
  <c r="M696" i="10"/>
  <c r="L696" i="10"/>
  <c r="M695" i="10"/>
  <c r="L695" i="10"/>
  <c r="M694" i="10"/>
  <c r="L694" i="10"/>
  <c r="M693" i="10"/>
  <c r="L693" i="10"/>
  <c r="M692" i="10"/>
  <c r="L692" i="10"/>
  <c r="M691" i="10"/>
  <c r="L691" i="10"/>
  <c r="M690" i="10"/>
  <c r="L690" i="10"/>
  <c r="M689" i="10"/>
  <c r="L689" i="10"/>
  <c r="M688" i="10"/>
  <c r="L688" i="10"/>
  <c r="M687" i="10"/>
  <c r="L687" i="10"/>
  <c r="M686" i="10"/>
  <c r="L686" i="10"/>
  <c r="M685" i="10"/>
  <c r="L685" i="10"/>
  <c r="M684" i="10"/>
  <c r="L684" i="10"/>
  <c r="M683" i="10"/>
  <c r="L683" i="10"/>
  <c r="M682" i="10"/>
  <c r="L682" i="10"/>
  <c r="M681" i="10"/>
  <c r="L681" i="10"/>
  <c r="M680" i="10"/>
  <c r="L680" i="10"/>
  <c r="M679" i="10"/>
  <c r="L679" i="10"/>
  <c r="M678" i="10"/>
  <c r="L678" i="10"/>
  <c r="M677" i="10"/>
  <c r="L677" i="10"/>
  <c r="M676" i="10"/>
  <c r="L676" i="10"/>
  <c r="M675" i="10"/>
  <c r="L675" i="10"/>
  <c r="M674" i="10"/>
  <c r="L674" i="10"/>
  <c r="M673" i="10"/>
  <c r="L673" i="10"/>
  <c r="M672" i="10"/>
  <c r="L672" i="10"/>
  <c r="M671" i="10"/>
  <c r="L671" i="10"/>
  <c r="M670" i="10"/>
  <c r="L670" i="10"/>
  <c r="M669" i="10"/>
  <c r="L669" i="10"/>
  <c r="M668" i="10"/>
  <c r="L668" i="10"/>
  <c r="M667" i="10"/>
  <c r="L667" i="10"/>
  <c r="M666" i="10"/>
  <c r="L666" i="10"/>
  <c r="M665" i="10"/>
  <c r="L665" i="10"/>
  <c r="M664" i="10"/>
  <c r="L664" i="10"/>
  <c r="M663" i="10"/>
  <c r="L663" i="10"/>
  <c r="M662" i="10"/>
  <c r="L662" i="10"/>
  <c r="M661" i="10"/>
  <c r="L661" i="10"/>
  <c r="M660" i="10"/>
  <c r="L660" i="10"/>
  <c r="M659" i="10"/>
  <c r="L659" i="10"/>
  <c r="M658" i="10"/>
  <c r="L658" i="10"/>
  <c r="M657" i="10"/>
  <c r="L657" i="10"/>
  <c r="M656" i="10"/>
  <c r="L656" i="10"/>
  <c r="M655" i="10"/>
  <c r="L655" i="10"/>
  <c r="M654" i="10"/>
  <c r="L654" i="10"/>
  <c r="M653" i="10"/>
  <c r="L653" i="10"/>
  <c r="M652" i="10"/>
  <c r="L652" i="10"/>
  <c r="M651" i="10"/>
  <c r="L651" i="10"/>
  <c r="M650" i="10"/>
  <c r="L650" i="10"/>
  <c r="M649" i="10"/>
  <c r="L649" i="10"/>
  <c r="M648" i="10"/>
  <c r="L648" i="10"/>
  <c r="M647" i="10"/>
  <c r="L647" i="10"/>
  <c r="M646" i="10"/>
  <c r="L646" i="10"/>
  <c r="M645" i="10"/>
  <c r="L645" i="10"/>
  <c r="M644" i="10"/>
  <c r="L644" i="10"/>
  <c r="M643" i="10"/>
  <c r="L643" i="10"/>
  <c r="M642" i="10"/>
  <c r="L642" i="10"/>
  <c r="M641" i="10"/>
  <c r="L641" i="10"/>
  <c r="M640" i="10"/>
  <c r="L640" i="10"/>
  <c r="M639" i="10"/>
  <c r="L639" i="10"/>
  <c r="M638" i="10"/>
  <c r="L638" i="10"/>
  <c r="M637" i="10"/>
  <c r="L637" i="10"/>
  <c r="M636" i="10"/>
  <c r="L636" i="10"/>
  <c r="M635" i="10"/>
  <c r="L635" i="10"/>
  <c r="M634" i="10"/>
  <c r="L634" i="10"/>
  <c r="M633" i="10"/>
  <c r="L633" i="10"/>
  <c r="M632" i="10"/>
  <c r="L632" i="10"/>
  <c r="M631" i="10"/>
  <c r="L631" i="10"/>
  <c r="M630" i="10"/>
  <c r="L630" i="10"/>
  <c r="M629" i="10"/>
  <c r="L629" i="10"/>
  <c r="M628" i="10"/>
  <c r="L628" i="10"/>
  <c r="M627" i="10"/>
  <c r="L627" i="10"/>
  <c r="M626" i="10"/>
  <c r="L626" i="10"/>
  <c r="M625" i="10"/>
  <c r="L625" i="10"/>
  <c r="M624" i="10"/>
  <c r="L624" i="10"/>
  <c r="M623" i="10"/>
  <c r="L623" i="10"/>
  <c r="M622" i="10"/>
  <c r="L622" i="10"/>
  <c r="M621" i="10"/>
  <c r="L621" i="10"/>
  <c r="M620" i="10"/>
  <c r="L620" i="10"/>
  <c r="M619" i="10"/>
  <c r="L619" i="10"/>
  <c r="M618" i="10"/>
  <c r="L618" i="10"/>
  <c r="M617" i="10"/>
  <c r="L617" i="10"/>
  <c r="M616" i="10"/>
  <c r="L616" i="10"/>
  <c r="M615" i="10"/>
  <c r="L615" i="10"/>
  <c r="M614" i="10"/>
  <c r="L614" i="10"/>
  <c r="M613" i="10"/>
  <c r="L613" i="10"/>
  <c r="M612" i="10"/>
  <c r="L612" i="10"/>
  <c r="M611" i="10"/>
  <c r="L611" i="10"/>
  <c r="M610" i="10"/>
  <c r="L610" i="10"/>
  <c r="M609" i="10"/>
  <c r="L609" i="10"/>
  <c r="M608" i="10"/>
  <c r="L608" i="10"/>
  <c r="M607" i="10"/>
  <c r="L607" i="10"/>
  <c r="M606" i="10"/>
  <c r="L606" i="10"/>
  <c r="M605" i="10"/>
  <c r="L605" i="10"/>
  <c r="M604" i="10"/>
  <c r="L604" i="10"/>
  <c r="M603" i="10"/>
  <c r="L603" i="10"/>
  <c r="M602" i="10"/>
  <c r="L602" i="10"/>
  <c r="M601" i="10"/>
  <c r="L601" i="10"/>
  <c r="M600" i="10"/>
  <c r="L600" i="10"/>
  <c r="M599" i="10"/>
  <c r="L599" i="10"/>
  <c r="M598" i="10"/>
  <c r="L598" i="10"/>
  <c r="M597" i="10"/>
  <c r="L597" i="10"/>
  <c r="M596" i="10"/>
  <c r="L596" i="10"/>
  <c r="M595" i="10"/>
  <c r="L595" i="10"/>
  <c r="M594" i="10"/>
  <c r="L594" i="10"/>
  <c r="M593" i="10"/>
  <c r="L593" i="10"/>
  <c r="M592" i="10"/>
  <c r="L592" i="10"/>
  <c r="M591" i="10"/>
  <c r="L591" i="10"/>
  <c r="M590" i="10"/>
  <c r="L590" i="10"/>
  <c r="M589" i="10"/>
  <c r="L589" i="10"/>
  <c r="M588" i="10"/>
  <c r="L588" i="10"/>
  <c r="M587" i="10"/>
  <c r="L587" i="10"/>
  <c r="M586" i="10"/>
  <c r="L586" i="10"/>
  <c r="M585" i="10"/>
  <c r="L585" i="10"/>
  <c r="M584" i="10"/>
  <c r="L584" i="10"/>
  <c r="M583" i="10"/>
  <c r="L583" i="10"/>
  <c r="M582" i="10"/>
  <c r="L582" i="10"/>
  <c r="M581" i="10"/>
  <c r="L581" i="10"/>
  <c r="M580" i="10"/>
  <c r="L580" i="10"/>
  <c r="M579" i="10"/>
  <c r="L579" i="10"/>
  <c r="M578" i="10"/>
  <c r="L578" i="10"/>
  <c r="M577" i="10"/>
  <c r="L577" i="10"/>
  <c r="M576" i="10"/>
  <c r="L576" i="10"/>
  <c r="M575" i="10"/>
  <c r="L575" i="10"/>
  <c r="M574" i="10"/>
  <c r="L574" i="10"/>
  <c r="M573" i="10"/>
  <c r="L573" i="10"/>
  <c r="M572" i="10"/>
  <c r="L572" i="10"/>
  <c r="M571" i="10"/>
  <c r="L571" i="10"/>
  <c r="M570" i="10"/>
  <c r="L570" i="10"/>
  <c r="M569" i="10"/>
  <c r="L569" i="10"/>
  <c r="M568" i="10"/>
  <c r="L568" i="10"/>
  <c r="M567" i="10"/>
  <c r="L567" i="10"/>
  <c r="M566" i="10"/>
  <c r="L566" i="10"/>
  <c r="M565" i="10"/>
  <c r="L565" i="10"/>
  <c r="M564" i="10"/>
  <c r="L564" i="10"/>
  <c r="M563" i="10"/>
  <c r="L563" i="10"/>
  <c r="M562" i="10"/>
  <c r="L562" i="10"/>
  <c r="M561" i="10"/>
  <c r="L561" i="10"/>
  <c r="M560" i="10"/>
  <c r="L560" i="10"/>
  <c r="M559" i="10"/>
  <c r="L559" i="10"/>
  <c r="M558" i="10"/>
  <c r="L558" i="10"/>
  <c r="M557" i="10"/>
  <c r="L557" i="10"/>
  <c r="M556" i="10"/>
  <c r="L556" i="10"/>
  <c r="M555" i="10"/>
  <c r="L555" i="10"/>
  <c r="M554" i="10"/>
  <c r="L554" i="10"/>
  <c r="M553" i="10"/>
  <c r="L553" i="10"/>
  <c r="M552" i="10"/>
  <c r="L552" i="10"/>
  <c r="M551" i="10"/>
  <c r="L551" i="10"/>
  <c r="M550" i="10"/>
  <c r="L550" i="10"/>
  <c r="M549" i="10"/>
  <c r="L549" i="10"/>
  <c r="M548" i="10"/>
  <c r="L548" i="10"/>
  <c r="M547" i="10"/>
  <c r="L547" i="10"/>
  <c r="M546" i="10"/>
  <c r="L546" i="10"/>
  <c r="M545" i="10"/>
  <c r="L545" i="10"/>
  <c r="M544" i="10"/>
  <c r="L544" i="10"/>
  <c r="M543" i="10"/>
  <c r="L543" i="10"/>
  <c r="M542" i="10"/>
  <c r="L542" i="10"/>
  <c r="M541" i="10"/>
  <c r="L541" i="10"/>
  <c r="M540" i="10"/>
  <c r="L540" i="10"/>
  <c r="M539" i="10"/>
  <c r="L539" i="10"/>
  <c r="M538" i="10"/>
  <c r="L538" i="10"/>
  <c r="M537" i="10"/>
  <c r="L537" i="10"/>
  <c r="M536" i="10"/>
  <c r="L536" i="10"/>
  <c r="M535" i="10"/>
  <c r="L535" i="10"/>
  <c r="M534" i="10"/>
  <c r="L534" i="10"/>
  <c r="M533" i="10"/>
  <c r="L533" i="10"/>
  <c r="M532" i="10"/>
  <c r="L532" i="10"/>
  <c r="M531" i="10"/>
  <c r="L531" i="10"/>
  <c r="M530" i="10"/>
  <c r="L530" i="10"/>
  <c r="M529" i="10"/>
  <c r="L529" i="10"/>
  <c r="M528" i="10"/>
  <c r="L528" i="10"/>
  <c r="M527" i="10"/>
  <c r="L527" i="10"/>
  <c r="M526" i="10"/>
  <c r="L526" i="10"/>
  <c r="M525" i="10"/>
  <c r="L525" i="10"/>
  <c r="M524" i="10"/>
  <c r="L524" i="10"/>
  <c r="M523" i="10"/>
  <c r="L523" i="10"/>
  <c r="M522" i="10"/>
  <c r="L522" i="10"/>
  <c r="M521" i="10"/>
  <c r="L521" i="10"/>
  <c r="M520" i="10"/>
  <c r="L520" i="10"/>
  <c r="M519" i="10"/>
  <c r="L519" i="10"/>
  <c r="M518" i="10"/>
  <c r="L518" i="10"/>
  <c r="M517" i="10"/>
  <c r="L517" i="10"/>
  <c r="M516" i="10"/>
  <c r="L516" i="10"/>
  <c r="M515" i="10"/>
  <c r="L515" i="10"/>
  <c r="M514" i="10"/>
  <c r="L514" i="10"/>
  <c r="M513" i="10"/>
  <c r="L513" i="10"/>
  <c r="M512" i="10"/>
  <c r="L512" i="10"/>
  <c r="M511" i="10"/>
  <c r="L511" i="10"/>
  <c r="M510" i="10"/>
  <c r="L510" i="10"/>
  <c r="M509" i="10"/>
  <c r="L509" i="10"/>
  <c r="M508" i="10"/>
  <c r="L508" i="10"/>
  <c r="M507" i="10"/>
  <c r="L507" i="10"/>
  <c r="M506" i="10"/>
  <c r="L506" i="10"/>
  <c r="M505" i="10"/>
  <c r="L505" i="10"/>
  <c r="M504" i="10"/>
  <c r="L504" i="10"/>
  <c r="M503" i="10"/>
  <c r="L503" i="10"/>
  <c r="M502" i="10"/>
  <c r="L502" i="10"/>
  <c r="M501" i="10"/>
  <c r="L501" i="10"/>
  <c r="M500" i="10"/>
  <c r="L500" i="10"/>
  <c r="M499" i="10"/>
  <c r="L499" i="10"/>
  <c r="M498" i="10"/>
  <c r="L498" i="10"/>
  <c r="M497" i="10"/>
  <c r="L497" i="10"/>
  <c r="M496" i="10"/>
  <c r="L496" i="10"/>
  <c r="M495" i="10"/>
  <c r="L495" i="10"/>
  <c r="M494" i="10"/>
  <c r="L494" i="10"/>
  <c r="M493" i="10"/>
  <c r="L493" i="10"/>
  <c r="M492" i="10"/>
  <c r="L492" i="10"/>
  <c r="M491" i="10"/>
  <c r="L491" i="10"/>
  <c r="M490" i="10"/>
  <c r="L490" i="10"/>
  <c r="M489" i="10"/>
  <c r="L489" i="10"/>
  <c r="M488" i="10"/>
  <c r="L488" i="10"/>
  <c r="M487" i="10"/>
  <c r="L487" i="10"/>
  <c r="M486" i="10"/>
  <c r="L486" i="10"/>
  <c r="M485" i="10"/>
  <c r="L485" i="10"/>
  <c r="M484" i="10"/>
  <c r="L484" i="10"/>
  <c r="M483" i="10"/>
  <c r="L483" i="10"/>
  <c r="M482" i="10"/>
  <c r="L482" i="10"/>
  <c r="M481" i="10"/>
  <c r="L481" i="10"/>
  <c r="M480" i="10"/>
  <c r="L480" i="10"/>
  <c r="M479" i="10"/>
  <c r="L479" i="10"/>
  <c r="M478" i="10"/>
  <c r="L478" i="10"/>
  <c r="M477" i="10"/>
  <c r="L477" i="10"/>
  <c r="M476" i="10"/>
  <c r="L476" i="10"/>
  <c r="M475" i="10"/>
  <c r="L475" i="10"/>
  <c r="M474" i="10"/>
  <c r="L474" i="10"/>
  <c r="M473" i="10"/>
  <c r="L473" i="10"/>
  <c r="M472" i="10"/>
  <c r="L472" i="10"/>
  <c r="M471" i="10"/>
  <c r="L471" i="10"/>
  <c r="M470" i="10"/>
  <c r="L470" i="10"/>
  <c r="M469" i="10"/>
  <c r="L469" i="10"/>
  <c r="M468" i="10"/>
  <c r="L468" i="10"/>
  <c r="M467" i="10"/>
  <c r="L467" i="10"/>
  <c r="M466" i="10"/>
  <c r="L466" i="10"/>
  <c r="M465" i="10"/>
  <c r="L465" i="10"/>
  <c r="M464" i="10"/>
  <c r="L464" i="10"/>
  <c r="M463" i="10"/>
  <c r="L463" i="10"/>
  <c r="M462" i="10"/>
  <c r="L462" i="10"/>
  <c r="M461" i="10"/>
  <c r="L461" i="10"/>
  <c r="M460" i="10"/>
  <c r="L460" i="10"/>
  <c r="M459" i="10"/>
  <c r="L459" i="10"/>
  <c r="M458" i="10"/>
  <c r="L458" i="10"/>
  <c r="M457" i="10"/>
  <c r="L457" i="10"/>
  <c r="M456" i="10"/>
  <c r="L456" i="10"/>
  <c r="M455" i="10"/>
  <c r="L455" i="10"/>
  <c r="M454" i="10"/>
  <c r="L454" i="10"/>
  <c r="M453" i="10"/>
  <c r="L453" i="10"/>
  <c r="M452" i="10"/>
  <c r="L452" i="10"/>
  <c r="M451" i="10"/>
  <c r="L451" i="10"/>
  <c r="M450" i="10"/>
  <c r="L450" i="10"/>
  <c r="M449" i="10"/>
  <c r="L449" i="10"/>
  <c r="M448" i="10"/>
  <c r="L448" i="10"/>
  <c r="M447" i="10"/>
  <c r="L447" i="10"/>
  <c r="M446" i="10"/>
  <c r="L446" i="10"/>
  <c r="M445" i="10"/>
  <c r="L445" i="10"/>
  <c r="M444" i="10"/>
  <c r="L444" i="10"/>
  <c r="M443" i="10"/>
  <c r="L443" i="10"/>
  <c r="M442" i="10"/>
  <c r="L442" i="10"/>
  <c r="M441" i="10"/>
  <c r="L441" i="10"/>
  <c r="M440" i="10"/>
  <c r="L440" i="10"/>
  <c r="M439" i="10"/>
  <c r="L439" i="10"/>
  <c r="M438" i="10"/>
  <c r="L438" i="10"/>
  <c r="M437" i="10"/>
  <c r="L437" i="10"/>
  <c r="M436" i="10"/>
  <c r="L436" i="10"/>
  <c r="M435" i="10"/>
  <c r="L435" i="10"/>
  <c r="M434" i="10"/>
  <c r="L434" i="10"/>
  <c r="M433" i="10"/>
  <c r="L433" i="10"/>
  <c r="M432" i="10"/>
  <c r="L432" i="10"/>
  <c r="M431" i="10"/>
  <c r="L431" i="10"/>
  <c r="M430" i="10"/>
  <c r="L430" i="10"/>
  <c r="M429" i="10"/>
  <c r="L429" i="10"/>
  <c r="M428" i="10"/>
  <c r="L428" i="10"/>
  <c r="M427" i="10"/>
  <c r="L427" i="10"/>
  <c r="M426" i="10"/>
  <c r="L426" i="10"/>
  <c r="M425" i="10"/>
  <c r="L425" i="10"/>
  <c r="M424" i="10"/>
  <c r="L424" i="10"/>
  <c r="M423" i="10"/>
  <c r="L423" i="10"/>
  <c r="M422" i="10"/>
  <c r="L422" i="10"/>
  <c r="M421" i="10"/>
  <c r="L421" i="10"/>
  <c r="M420" i="10"/>
  <c r="L420" i="10"/>
  <c r="M419" i="10"/>
  <c r="L419" i="10"/>
  <c r="M418" i="10"/>
  <c r="L418" i="10"/>
  <c r="M417" i="10"/>
  <c r="L417" i="10"/>
  <c r="M416" i="10"/>
  <c r="L416" i="10"/>
  <c r="M415" i="10"/>
  <c r="L415" i="10"/>
  <c r="M414" i="10"/>
  <c r="L414" i="10"/>
  <c r="M413" i="10"/>
  <c r="L413" i="10"/>
  <c r="M412" i="10"/>
  <c r="L412" i="10"/>
  <c r="M411" i="10"/>
  <c r="L411" i="10"/>
  <c r="M410" i="10"/>
  <c r="L410" i="10"/>
  <c r="M409" i="10"/>
  <c r="L409" i="10"/>
  <c r="M408" i="10"/>
  <c r="L408" i="10"/>
  <c r="M407" i="10"/>
  <c r="L407" i="10"/>
  <c r="M406" i="10"/>
  <c r="L406" i="10"/>
  <c r="M405" i="10"/>
  <c r="L405" i="10"/>
  <c r="M404" i="10"/>
  <c r="L404" i="10"/>
  <c r="M403" i="10"/>
  <c r="L403" i="10"/>
  <c r="M402" i="10"/>
  <c r="L402" i="10"/>
  <c r="M401" i="10"/>
  <c r="L401" i="10"/>
  <c r="M400" i="10"/>
  <c r="L400" i="10"/>
  <c r="M399" i="10"/>
  <c r="L399" i="10"/>
  <c r="M398" i="10"/>
  <c r="L398" i="10"/>
  <c r="M397" i="10"/>
  <c r="L397" i="10"/>
  <c r="M396" i="10"/>
  <c r="L396" i="10"/>
  <c r="M395" i="10"/>
  <c r="L395" i="10"/>
  <c r="M394" i="10"/>
  <c r="L394" i="10"/>
  <c r="M393" i="10"/>
  <c r="L393" i="10"/>
  <c r="M392" i="10"/>
  <c r="L392" i="10"/>
  <c r="M391" i="10"/>
  <c r="L391" i="10"/>
  <c r="M390" i="10"/>
  <c r="L390" i="10"/>
  <c r="M389" i="10"/>
  <c r="L389" i="10"/>
  <c r="M388" i="10"/>
  <c r="L388" i="10"/>
  <c r="M387" i="10"/>
  <c r="L387" i="10"/>
  <c r="M386" i="10"/>
  <c r="L386" i="10"/>
  <c r="M385" i="10"/>
  <c r="L385" i="10"/>
  <c r="M384" i="10"/>
  <c r="L384" i="10"/>
  <c r="M383" i="10"/>
  <c r="L383" i="10"/>
  <c r="M382" i="10"/>
  <c r="L382" i="10"/>
  <c r="M381" i="10"/>
  <c r="L381" i="10"/>
  <c r="M380" i="10"/>
  <c r="L380" i="10"/>
  <c r="M379" i="10"/>
  <c r="L379" i="10"/>
  <c r="M378" i="10"/>
  <c r="L378" i="10"/>
  <c r="M377" i="10"/>
  <c r="L377" i="10"/>
  <c r="M376" i="10"/>
  <c r="L376" i="10"/>
  <c r="M375" i="10"/>
  <c r="L375" i="10"/>
  <c r="M374" i="10"/>
  <c r="L374" i="10"/>
  <c r="M373" i="10"/>
  <c r="L373" i="10"/>
  <c r="M372" i="10"/>
  <c r="L372" i="10"/>
  <c r="M371" i="10"/>
  <c r="L371" i="10"/>
  <c r="M370" i="10"/>
  <c r="L370" i="10"/>
  <c r="M369" i="10"/>
  <c r="L369" i="10"/>
  <c r="M368" i="10"/>
  <c r="L368" i="10"/>
  <c r="M367" i="10"/>
  <c r="L367" i="10"/>
  <c r="M366" i="10"/>
  <c r="L366" i="10"/>
  <c r="M365" i="10"/>
  <c r="L365" i="10"/>
  <c r="M364" i="10"/>
  <c r="L364" i="10"/>
  <c r="M363" i="10"/>
  <c r="L363" i="10"/>
  <c r="M362" i="10"/>
  <c r="L362" i="10"/>
  <c r="M361" i="10"/>
  <c r="L361" i="10"/>
  <c r="M360" i="10"/>
  <c r="L360" i="10"/>
  <c r="M359" i="10"/>
  <c r="L359" i="10"/>
  <c r="M358" i="10"/>
  <c r="L358" i="10"/>
  <c r="M357" i="10"/>
  <c r="L357" i="10"/>
  <c r="M356" i="10"/>
  <c r="L356" i="10"/>
  <c r="M355" i="10"/>
  <c r="L355" i="10"/>
  <c r="M354" i="10"/>
  <c r="L354" i="10"/>
  <c r="M353" i="10"/>
  <c r="L353" i="10"/>
  <c r="M352" i="10"/>
  <c r="L352" i="10"/>
  <c r="M351" i="10"/>
  <c r="L351" i="10"/>
  <c r="M350" i="10"/>
  <c r="L350" i="10"/>
  <c r="M349" i="10"/>
  <c r="L349" i="10"/>
  <c r="M348" i="10"/>
  <c r="L348" i="10"/>
  <c r="M347" i="10"/>
  <c r="L347" i="10"/>
  <c r="M346" i="10"/>
  <c r="L346" i="10"/>
  <c r="M345" i="10"/>
  <c r="L345" i="10"/>
  <c r="M344" i="10"/>
  <c r="L344" i="10"/>
  <c r="M343" i="10"/>
  <c r="L343" i="10"/>
  <c r="M342" i="10"/>
  <c r="L342" i="10"/>
  <c r="M341" i="10"/>
  <c r="L341" i="10"/>
  <c r="M340" i="10"/>
  <c r="L340" i="10"/>
  <c r="M339" i="10"/>
  <c r="L339" i="10"/>
  <c r="M338" i="10"/>
  <c r="L338" i="10"/>
  <c r="M337" i="10"/>
  <c r="L337" i="10"/>
  <c r="M336" i="10"/>
  <c r="L336" i="10"/>
  <c r="M335" i="10"/>
  <c r="L335" i="10"/>
  <c r="M334" i="10"/>
  <c r="L334" i="10"/>
  <c r="M333" i="10"/>
  <c r="L333" i="10"/>
  <c r="M332" i="10"/>
  <c r="L332" i="10"/>
  <c r="M331" i="10"/>
  <c r="L331" i="10"/>
  <c r="M330" i="10"/>
  <c r="L330" i="10"/>
  <c r="M329" i="10"/>
  <c r="L329" i="10"/>
  <c r="M328" i="10"/>
  <c r="L328" i="10"/>
  <c r="M327" i="10"/>
  <c r="L327" i="10"/>
  <c r="M326" i="10"/>
  <c r="L326" i="10"/>
  <c r="M325" i="10"/>
  <c r="L325" i="10"/>
  <c r="M324" i="10"/>
  <c r="L324" i="10"/>
  <c r="M323" i="10"/>
  <c r="L323" i="10"/>
  <c r="M322" i="10"/>
  <c r="L322" i="10"/>
  <c r="M321" i="10"/>
  <c r="L321" i="10"/>
  <c r="M320" i="10"/>
  <c r="L320" i="10"/>
  <c r="M319" i="10"/>
  <c r="L319" i="10"/>
  <c r="M318" i="10"/>
  <c r="L318" i="10"/>
  <c r="M317" i="10"/>
  <c r="L317" i="10"/>
  <c r="M316" i="10"/>
  <c r="L316" i="10"/>
  <c r="M315" i="10"/>
  <c r="L315" i="10"/>
  <c r="M314" i="10"/>
  <c r="L314" i="10"/>
  <c r="M313" i="10"/>
  <c r="L313" i="10"/>
  <c r="M312" i="10"/>
  <c r="L312" i="10"/>
  <c r="M311" i="10"/>
  <c r="L311" i="10"/>
  <c r="M310" i="10"/>
  <c r="L310" i="10"/>
  <c r="M309" i="10"/>
  <c r="L309" i="10"/>
  <c r="M308" i="10"/>
  <c r="L308" i="10"/>
  <c r="M307" i="10"/>
  <c r="L307" i="10"/>
  <c r="M306" i="10"/>
  <c r="L306" i="10"/>
  <c r="M305" i="10"/>
  <c r="L305" i="10"/>
  <c r="M304" i="10"/>
  <c r="L304" i="10"/>
  <c r="M303" i="10"/>
  <c r="L303" i="10"/>
  <c r="M302" i="10"/>
  <c r="L302" i="10"/>
  <c r="M301" i="10"/>
  <c r="L301" i="10"/>
  <c r="M300" i="10"/>
  <c r="L300" i="10"/>
  <c r="M299" i="10"/>
  <c r="L299" i="10"/>
  <c r="M298" i="10"/>
  <c r="L298" i="10"/>
  <c r="M297" i="10"/>
  <c r="L297" i="10"/>
  <c r="M296" i="10"/>
  <c r="L296" i="10"/>
  <c r="M295" i="10"/>
  <c r="L295" i="10"/>
  <c r="M294" i="10"/>
  <c r="L294" i="10"/>
  <c r="M293" i="10"/>
  <c r="L293" i="10"/>
  <c r="M292" i="10"/>
  <c r="L292" i="10"/>
  <c r="M291" i="10"/>
  <c r="L291" i="10"/>
  <c r="M290" i="10"/>
  <c r="L290" i="10"/>
  <c r="M289" i="10"/>
  <c r="L289" i="10"/>
  <c r="M288" i="10"/>
  <c r="L288" i="10"/>
  <c r="M287" i="10"/>
  <c r="L287" i="10"/>
  <c r="M286" i="10"/>
  <c r="L286" i="10"/>
  <c r="M285" i="10"/>
  <c r="L285" i="10"/>
  <c r="M284" i="10"/>
  <c r="L284" i="10"/>
  <c r="M283" i="10"/>
  <c r="L283" i="10"/>
  <c r="M282" i="10"/>
  <c r="L282" i="10"/>
  <c r="M281" i="10"/>
  <c r="L281" i="10"/>
  <c r="M280" i="10"/>
  <c r="L280" i="10"/>
  <c r="M279" i="10"/>
  <c r="L279" i="10"/>
  <c r="M278" i="10"/>
  <c r="L278" i="10"/>
  <c r="M277" i="10"/>
  <c r="L277" i="10"/>
  <c r="M276" i="10"/>
  <c r="L276" i="10"/>
  <c r="M275" i="10"/>
  <c r="L275" i="10"/>
  <c r="M274" i="10"/>
  <c r="L274" i="10"/>
  <c r="M273" i="10"/>
  <c r="L273" i="10"/>
  <c r="M272" i="10"/>
  <c r="L272" i="10"/>
  <c r="M271" i="10"/>
  <c r="L271" i="10"/>
  <c r="M270" i="10"/>
  <c r="L270" i="10"/>
  <c r="M269" i="10"/>
  <c r="L269" i="10"/>
  <c r="M268" i="10"/>
  <c r="L268" i="10"/>
  <c r="M267" i="10"/>
  <c r="L267" i="10"/>
  <c r="M266" i="10"/>
  <c r="L266" i="10"/>
  <c r="M265" i="10"/>
  <c r="L265" i="10"/>
  <c r="M264" i="10"/>
  <c r="L264" i="10"/>
  <c r="M263" i="10"/>
  <c r="L263" i="10"/>
  <c r="M262" i="10"/>
  <c r="L262" i="10"/>
  <c r="M261" i="10"/>
  <c r="L261" i="10"/>
  <c r="M260" i="10"/>
  <c r="L260" i="10"/>
  <c r="M259" i="10"/>
  <c r="L259" i="10"/>
  <c r="M258" i="10"/>
  <c r="L258" i="10"/>
  <c r="M257" i="10"/>
  <c r="L257" i="10"/>
  <c r="M256" i="10"/>
  <c r="L256" i="10"/>
  <c r="M255" i="10"/>
  <c r="L255" i="10"/>
  <c r="M254" i="10"/>
  <c r="L254" i="10"/>
  <c r="M253" i="10"/>
  <c r="L253" i="10"/>
  <c r="M252" i="10"/>
  <c r="L252" i="10"/>
  <c r="M251" i="10"/>
  <c r="L251" i="10"/>
  <c r="M250" i="10"/>
  <c r="L250" i="10"/>
  <c r="M249" i="10"/>
  <c r="L249" i="10"/>
  <c r="M248" i="10"/>
  <c r="L248" i="10"/>
  <c r="M247" i="10"/>
  <c r="L247" i="10"/>
  <c r="M246" i="10"/>
  <c r="L246" i="10"/>
  <c r="M245" i="10"/>
  <c r="L245" i="10"/>
  <c r="M244" i="10"/>
  <c r="L244" i="10"/>
  <c r="M243" i="10"/>
  <c r="L243" i="10"/>
  <c r="M242" i="10"/>
  <c r="L242" i="10"/>
  <c r="M241" i="10"/>
  <c r="L241" i="10"/>
  <c r="M240" i="10"/>
  <c r="L240" i="10"/>
  <c r="M239" i="10"/>
  <c r="L239" i="10"/>
  <c r="M238" i="10"/>
  <c r="L238" i="10"/>
  <c r="M237" i="10"/>
  <c r="L237" i="10"/>
  <c r="M236" i="10"/>
  <c r="L236" i="10"/>
  <c r="M235" i="10"/>
  <c r="L235" i="10"/>
  <c r="M234" i="10"/>
  <c r="L234" i="10"/>
  <c r="M233" i="10"/>
  <c r="L233" i="10"/>
  <c r="M232" i="10"/>
  <c r="L232" i="10"/>
  <c r="M231" i="10"/>
  <c r="L231" i="10"/>
  <c r="M230" i="10"/>
  <c r="L230" i="10"/>
  <c r="M229" i="10"/>
  <c r="L229" i="10"/>
  <c r="M228" i="10"/>
  <c r="L228" i="10"/>
  <c r="M227" i="10"/>
  <c r="L227" i="10"/>
  <c r="M226" i="10"/>
  <c r="L226" i="10"/>
  <c r="M225" i="10"/>
  <c r="L225" i="10"/>
  <c r="M224" i="10"/>
  <c r="L224" i="10"/>
  <c r="M223" i="10"/>
  <c r="L223" i="10"/>
  <c r="M222" i="10"/>
  <c r="L222" i="10"/>
  <c r="M221" i="10"/>
  <c r="L221" i="10"/>
  <c r="M220" i="10"/>
  <c r="L220" i="10"/>
  <c r="M219" i="10"/>
  <c r="L219" i="10"/>
  <c r="M218" i="10"/>
  <c r="L218" i="10"/>
  <c r="M217" i="10"/>
  <c r="L217" i="10"/>
  <c r="M216" i="10"/>
  <c r="L216" i="10"/>
  <c r="M215" i="10"/>
  <c r="L215" i="10"/>
  <c r="M214" i="10"/>
  <c r="L214" i="10"/>
  <c r="M213" i="10"/>
  <c r="L213" i="10"/>
  <c r="M212" i="10"/>
  <c r="L212" i="10"/>
  <c r="M211" i="10"/>
  <c r="L211" i="10"/>
  <c r="M210" i="10"/>
  <c r="L210" i="10"/>
  <c r="M209" i="10"/>
  <c r="L209" i="10"/>
  <c r="M208" i="10"/>
  <c r="L208" i="10"/>
  <c r="M207" i="10"/>
  <c r="L207" i="10"/>
  <c r="M206" i="10"/>
  <c r="L206" i="10"/>
  <c r="M205" i="10"/>
  <c r="L205" i="10"/>
  <c r="M204" i="10"/>
  <c r="L204" i="10"/>
  <c r="M203" i="10"/>
  <c r="L203" i="10"/>
  <c r="M202" i="10"/>
  <c r="L202" i="10"/>
  <c r="M201" i="10"/>
  <c r="L201" i="10"/>
  <c r="M200" i="10"/>
  <c r="L200" i="10"/>
  <c r="M199" i="10"/>
  <c r="L199" i="10"/>
  <c r="M198" i="10"/>
  <c r="L198" i="10"/>
  <c r="M197" i="10"/>
  <c r="L197" i="10"/>
  <c r="M196" i="10"/>
  <c r="L196" i="10"/>
  <c r="M195" i="10"/>
  <c r="L195" i="10"/>
  <c r="M194" i="10"/>
  <c r="L194" i="10"/>
  <c r="M193" i="10"/>
  <c r="L193" i="10"/>
  <c r="M192" i="10"/>
  <c r="L192" i="10"/>
  <c r="M191" i="10"/>
  <c r="L191" i="10"/>
  <c r="M190" i="10"/>
  <c r="L190" i="10"/>
  <c r="M189" i="10"/>
  <c r="L189" i="10"/>
  <c r="M188" i="10"/>
  <c r="L188" i="10"/>
  <c r="M187" i="10"/>
  <c r="L187" i="10"/>
  <c r="M186" i="10"/>
  <c r="L186" i="10"/>
  <c r="M185" i="10"/>
  <c r="L185" i="10"/>
  <c r="M184" i="10"/>
  <c r="L184" i="10"/>
  <c r="M183" i="10"/>
  <c r="L183" i="10"/>
  <c r="M182" i="10"/>
  <c r="L182" i="10"/>
  <c r="M181" i="10"/>
  <c r="L181" i="10"/>
  <c r="M180" i="10"/>
  <c r="L180" i="10"/>
  <c r="M179" i="10"/>
  <c r="L179" i="10"/>
  <c r="M178" i="10"/>
  <c r="L178" i="10"/>
  <c r="M177" i="10"/>
  <c r="L177" i="10"/>
  <c r="M176" i="10"/>
  <c r="L176" i="10"/>
  <c r="M175" i="10"/>
  <c r="L175" i="10"/>
  <c r="M174" i="10"/>
  <c r="L174" i="10"/>
  <c r="M173" i="10"/>
  <c r="L173" i="10"/>
  <c r="M172" i="10"/>
  <c r="L172" i="10"/>
  <c r="M171" i="10"/>
  <c r="L171" i="10"/>
  <c r="M170" i="10"/>
  <c r="L170" i="10"/>
  <c r="M169" i="10"/>
  <c r="L169" i="10"/>
  <c r="M168" i="10"/>
  <c r="L168" i="10"/>
  <c r="M167" i="10"/>
  <c r="L167" i="10"/>
  <c r="M166" i="10"/>
  <c r="L166" i="10"/>
  <c r="M165" i="10"/>
  <c r="L165" i="10"/>
  <c r="M164" i="10"/>
  <c r="L164" i="10"/>
  <c r="M163" i="10"/>
  <c r="L163" i="10"/>
  <c r="M162" i="10"/>
  <c r="L162" i="10"/>
  <c r="M161" i="10"/>
  <c r="L161" i="10"/>
  <c r="M160" i="10"/>
  <c r="L160" i="10"/>
  <c r="M159" i="10"/>
  <c r="L159" i="10"/>
  <c r="M158" i="10"/>
  <c r="L158" i="10"/>
  <c r="M157" i="10"/>
  <c r="L157" i="10"/>
  <c r="M156" i="10"/>
  <c r="L156" i="10"/>
  <c r="M155" i="10"/>
  <c r="L155" i="10"/>
  <c r="M154" i="10"/>
  <c r="L154" i="10"/>
  <c r="M153" i="10"/>
  <c r="L153" i="10"/>
  <c r="M152" i="10"/>
  <c r="L152" i="10"/>
  <c r="M151" i="10"/>
  <c r="L151" i="10"/>
  <c r="M150" i="10"/>
  <c r="L150" i="10"/>
  <c r="M149" i="10"/>
  <c r="L149" i="10"/>
  <c r="M148" i="10"/>
  <c r="L148" i="10"/>
  <c r="M147" i="10"/>
  <c r="L147" i="10"/>
  <c r="M146" i="10"/>
  <c r="L146" i="10"/>
  <c r="M145" i="10"/>
  <c r="L145" i="10"/>
  <c r="M144" i="10"/>
  <c r="L144" i="10"/>
  <c r="M143" i="10"/>
  <c r="L143" i="10"/>
  <c r="M142" i="10"/>
  <c r="L142" i="10"/>
  <c r="M141" i="10"/>
  <c r="L141" i="10"/>
  <c r="M140" i="10"/>
  <c r="L140" i="10"/>
  <c r="M139" i="10"/>
  <c r="L139" i="10"/>
  <c r="M138" i="10"/>
  <c r="L138" i="10"/>
  <c r="M137" i="10"/>
  <c r="L137" i="10"/>
  <c r="M136" i="10"/>
  <c r="L136" i="10"/>
  <c r="M135" i="10"/>
  <c r="L135" i="10"/>
  <c r="M134" i="10"/>
  <c r="L134" i="10"/>
  <c r="M133" i="10"/>
  <c r="L133" i="10"/>
  <c r="M132" i="10"/>
  <c r="L132" i="10"/>
  <c r="M131" i="10"/>
  <c r="L131" i="10"/>
  <c r="M130" i="10"/>
  <c r="L130" i="10"/>
  <c r="M129" i="10"/>
  <c r="L129" i="10"/>
  <c r="M128" i="10"/>
  <c r="L128" i="10"/>
  <c r="M127" i="10"/>
  <c r="L127" i="10"/>
  <c r="M126" i="10"/>
  <c r="L126" i="10"/>
  <c r="M125" i="10"/>
  <c r="L125" i="10"/>
  <c r="M124" i="10"/>
  <c r="L124" i="10"/>
  <c r="M123" i="10"/>
  <c r="L123" i="10"/>
  <c r="M122" i="10"/>
  <c r="L122" i="10"/>
  <c r="M121" i="10"/>
  <c r="L121" i="10"/>
  <c r="M120" i="10"/>
  <c r="L120" i="10"/>
  <c r="M119" i="10"/>
  <c r="L119" i="10"/>
  <c r="M118" i="10"/>
  <c r="L118" i="10"/>
  <c r="M117" i="10"/>
  <c r="L117" i="10"/>
  <c r="M116" i="10"/>
  <c r="L116" i="10"/>
  <c r="M115" i="10"/>
  <c r="L115" i="10"/>
  <c r="M114" i="10"/>
  <c r="L114" i="10"/>
  <c r="M113" i="10"/>
  <c r="L113" i="10"/>
  <c r="M112" i="10"/>
  <c r="L112" i="10"/>
  <c r="M111" i="10"/>
  <c r="L111" i="10"/>
  <c r="M110" i="10"/>
  <c r="L110" i="10"/>
  <c r="M109" i="10"/>
  <c r="L109" i="10"/>
  <c r="M108" i="10"/>
  <c r="L108" i="10"/>
  <c r="M107" i="10"/>
  <c r="L107" i="10"/>
  <c r="M106" i="10"/>
  <c r="L106" i="10"/>
  <c r="M105" i="10"/>
  <c r="L105" i="10"/>
  <c r="M104" i="10"/>
  <c r="L104" i="10"/>
  <c r="M103" i="10"/>
  <c r="L103" i="10"/>
  <c r="M102" i="10"/>
  <c r="L102" i="10"/>
  <c r="M101" i="10"/>
  <c r="L101" i="10"/>
  <c r="M100" i="10"/>
  <c r="L100" i="10"/>
  <c r="M99" i="10"/>
  <c r="L99" i="10"/>
  <c r="M98" i="10"/>
  <c r="L98" i="10"/>
  <c r="M97" i="10"/>
  <c r="L97" i="10"/>
  <c r="M96" i="10"/>
  <c r="L96" i="10"/>
  <c r="M95" i="10"/>
  <c r="L95" i="10"/>
  <c r="M94" i="10"/>
  <c r="L94" i="10"/>
  <c r="M93" i="10"/>
  <c r="L93" i="10"/>
  <c r="M92" i="10"/>
  <c r="L92" i="10"/>
  <c r="M91" i="10"/>
  <c r="L91" i="10"/>
  <c r="M90" i="10"/>
  <c r="L90" i="10"/>
  <c r="M89" i="10"/>
  <c r="L89" i="10"/>
  <c r="M88" i="10"/>
  <c r="L88" i="10"/>
  <c r="M87" i="10"/>
  <c r="L87" i="10"/>
  <c r="M86" i="10"/>
  <c r="L86" i="10"/>
  <c r="M85" i="10"/>
  <c r="L85" i="10"/>
  <c r="M84" i="10"/>
  <c r="L84" i="10"/>
  <c r="M83" i="10"/>
  <c r="L83" i="10"/>
  <c r="M82" i="10"/>
  <c r="L82" i="10"/>
  <c r="M81" i="10"/>
  <c r="L81" i="10"/>
  <c r="M80" i="10"/>
  <c r="L80" i="10"/>
  <c r="M79" i="10"/>
  <c r="L79" i="10"/>
  <c r="M78" i="10"/>
  <c r="L78" i="10"/>
  <c r="M77" i="10"/>
  <c r="L77" i="10"/>
  <c r="M76" i="10"/>
  <c r="L76" i="10"/>
  <c r="M75" i="10"/>
  <c r="L75" i="10"/>
  <c r="M74" i="10"/>
  <c r="L74" i="10"/>
  <c r="M73" i="10"/>
  <c r="L73" i="10"/>
  <c r="M72" i="10"/>
  <c r="L72" i="10"/>
  <c r="M71" i="10"/>
  <c r="L71" i="10"/>
  <c r="M70" i="10"/>
  <c r="L70" i="10"/>
  <c r="M69" i="10"/>
  <c r="L69" i="10"/>
  <c r="M68" i="10"/>
  <c r="L68" i="10"/>
  <c r="M67" i="10"/>
  <c r="L67" i="10"/>
  <c r="M66" i="10"/>
  <c r="L66" i="10"/>
  <c r="M65" i="10"/>
  <c r="L65" i="10"/>
  <c r="M64" i="10"/>
  <c r="L64" i="10"/>
  <c r="M63" i="10"/>
  <c r="L63" i="10"/>
  <c r="M62" i="10"/>
  <c r="L62" i="10"/>
  <c r="M61" i="10"/>
  <c r="L61" i="10"/>
  <c r="M60" i="10"/>
  <c r="L60" i="10"/>
  <c r="M59" i="10"/>
  <c r="L59" i="10"/>
  <c r="M58" i="10"/>
  <c r="L58" i="10"/>
  <c r="M57" i="10"/>
  <c r="L57" i="10"/>
  <c r="M56" i="10"/>
  <c r="L56" i="10"/>
  <c r="M55" i="10"/>
  <c r="L55" i="10"/>
  <c r="M54" i="10"/>
  <c r="L54" i="10"/>
  <c r="M53" i="10"/>
  <c r="L53" i="10"/>
  <c r="M52" i="10"/>
  <c r="L52" i="10"/>
  <c r="M51" i="10"/>
  <c r="L51" i="10"/>
  <c r="M50" i="10"/>
  <c r="L50" i="10"/>
  <c r="M49" i="10"/>
  <c r="L49" i="10"/>
  <c r="M48" i="10"/>
  <c r="L48" i="10"/>
  <c r="M47" i="10"/>
  <c r="L47" i="10"/>
  <c r="M46" i="10"/>
  <c r="L46" i="10"/>
  <c r="M45" i="10"/>
  <c r="L45" i="10"/>
  <c r="M44" i="10"/>
  <c r="L44" i="10"/>
  <c r="M43" i="10"/>
  <c r="L43" i="10"/>
  <c r="M42" i="10"/>
  <c r="L42" i="10"/>
  <c r="M41" i="10"/>
  <c r="L41" i="10"/>
  <c r="M40" i="10"/>
  <c r="L40" i="10"/>
  <c r="M39" i="10"/>
  <c r="L39" i="10"/>
  <c r="M38" i="10"/>
  <c r="L38" i="10"/>
  <c r="M37" i="10"/>
  <c r="L37" i="10"/>
  <c r="M36" i="10"/>
  <c r="L36" i="10"/>
  <c r="M35" i="10"/>
  <c r="L35" i="10"/>
  <c r="M34" i="10"/>
  <c r="L34" i="10"/>
  <c r="M33" i="10"/>
  <c r="L33" i="10"/>
  <c r="M32" i="10"/>
  <c r="L32" i="10"/>
  <c r="M31" i="10"/>
  <c r="L31" i="10"/>
  <c r="M30" i="10"/>
  <c r="L30" i="10"/>
  <c r="M29" i="10"/>
  <c r="L29" i="10"/>
  <c r="M28" i="10"/>
  <c r="L28" i="10"/>
  <c r="M27" i="10"/>
  <c r="L27" i="10"/>
  <c r="M26" i="10"/>
  <c r="L26" i="10"/>
  <c r="M25" i="10"/>
  <c r="L25" i="10"/>
  <c r="M24" i="10"/>
  <c r="L24" i="10"/>
  <c r="M23" i="10"/>
  <c r="L23" i="10"/>
  <c r="M22" i="10"/>
  <c r="L22" i="10"/>
  <c r="M21" i="10"/>
  <c r="L21" i="10"/>
  <c r="M20" i="10"/>
  <c r="L20" i="10"/>
  <c r="M19" i="10"/>
  <c r="L19" i="10"/>
  <c r="M18" i="10"/>
  <c r="L18" i="10"/>
  <c r="M17" i="10"/>
  <c r="L17" i="10"/>
  <c r="M16" i="10"/>
  <c r="L16" i="10"/>
  <c r="M15" i="10"/>
  <c r="L15" i="10"/>
  <c r="M14" i="10"/>
  <c r="L14" i="10"/>
  <c r="M13" i="10"/>
  <c r="L13" i="10"/>
  <c r="M12" i="10"/>
  <c r="L12" i="10"/>
  <c r="M11" i="10"/>
  <c r="L11" i="10"/>
  <c r="M10" i="10"/>
  <c r="L10" i="10"/>
  <c r="M9" i="10"/>
  <c r="L9" i="10"/>
  <c r="M8" i="10"/>
  <c r="L8" i="10"/>
  <c r="M7" i="10"/>
  <c r="L7" i="10"/>
  <c r="M6" i="10"/>
  <c r="L6" i="10"/>
  <c r="M5" i="10"/>
  <c r="L5" i="10"/>
  <c r="M4" i="10"/>
  <c r="L4" i="10"/>
  <c r="M3" i="10"/>
  <c r="L3" i="10"/>
  <c r="AH102" i="9"/>
  <c r="AG102" i="9"/>
  <c r="AH101" i="9"/>
  <c r="AG101" i="9"/>
  <c r="AH100" i="9"/>
  <c r="AG100" i="9"/>
  <c r="AH99" i="9"/>
  <c r="AG99" i="9"/>
  <c r="AH98" i="9"/>
  <c r="AG98" i="9"/>
  <c r="AH97" i="9"/>
  <c r="AG97" i="9"/>
  <c r="AH96" i="9"/>
  <c r="AG96" i="9"/>
  <c r="AH95" i="9"/>
  <c r="AG95" i="9"/>
  <c r="AH94" i="9"/>
  <c r="AG94" i="9"/>
  <c r="AH93" i="9"/>
  <c r="AG93" i="9"/>
  <c r="AH92" i="9"/>
  <c r="AG92" i="9"/>
  <c r="AH91" i="9"/>
  <c r="AG91" i="9"/>
  <c r="AH90" i="9"/>
  <c r="AG90" i="9"/>
  <c r="AH89" i="9"/>
  <c r="AG89" i="9"/>
  <c r="AH88" i="9"/>
  <c r="AG88" i="9"/>
  <c r="AH87" i="9"/>
  <c r="AG87" i="9"/>
  <c r="AH86" i="9"/>
  <c r="AG86" i="9"/>
  <c r="AH85" i="9"/>
  <c r="AG85" i="9"/>
  <c r="AH84" i="9"/>
  <c r="AG84" i="9"/>
  <c r="AH83" i="9"/>
  <c r="AG83" i="9"/>
  <c r="AH82" i="9"/>
  <c r="AG82" i="9"/>
  <c r="AH81" i="9"/>
  <c r="AG81" i="9"/>
  <c r="AH80" i="9"/>
  <c r="AG80" i="9"/>
  <c r="AH79" i="9"/>
  <c r="AG79" i="9"/>
  <c r="AH78" i="9"/>
  <c r="AG78" i="9"/>
  <c r="AH77" i="9"/>
  <c r="AG77" i="9"/>
  <c r="AH76" i="9"/>
  <c r="AG76" i="9"/>
  <c r="AH75" i="9"/>
  <c r="AG75" i="9"/>
  <c r="AH74" i="9"/>
  <c r="AG74" i="9"/>
  <c r="AH73" i="9"/>
  <c r="AG73" i="9"/>
  <c r="AH72" i="9"/>
  <c r="AG72" i="9"/>
  <c r="AH71" i="9"/>
  <c r="AG71" i="9"/>
  <c r="AH70" i="9"/>
  <c r="AG70" i="9"/>
  <c r="AH69" i="9"/>
  <c r="AG69" i="9"/>
  <c r="AH68" i="9"/>
  <c r="AG68" i="9"/>
  <c r="AH67" i="9"/>
  <c r="AG67" i="9"/>
  <c r="AH66" i="9"/>
  <c r="AG66" i="9"/>
  <c r="AH65" i="9"/>
  <c r="AG65" i="9"/>
  <c r="AH64" i="9"/>
  <c r="AG64" i="9"/>
  <c r="AH63" i="9"/>
  <c r="AG63" i="9"/>
  <c r="AH62" i="9"/>
  <c r="AG62" i="9"/>
  <c r="AH61" i="9"/>
  <c r="AG61" i="9"/>
  <c r="AH60" i="9"/>
  <c r="AG60" i="9"/>
  <c r="AH59" i="9"/>
  <c r="AG59" i="9"/>
  <c r="AH58" i="9"/>
  <c r="AG58" i="9"/>
  <c r="AH57" i="9"/>
  <c r="AG57" i="9"/>
  <c r="AH56" i="9"/>
  <c r="AG56" i="9"/>
  <c r="AH55" i="9"/>
  <c r="AG55" i="9"/>
  <c r="AH54" i="9"/>
  <c r="AG54" i="9"/>
  <c r="AH53" i="9"/>
  <c r="AG53" i="9"/>
  <c r="AH52" i="9"/>
  <c r="AG52" i="9"/>
  <c r="AH51" i="9"/>
  <c r="AG51" i="9"/>
  <c r="AH50" i="9"/>
  <c r="AG50" i="9"/>
  <c r="AH49" i="9"/>
  <c r="AG49" i="9"/>
  <c r="AH48" i="9"/>
  <c r="AG48" i="9"/>
  <c r="AH47" i="9"/>
  <c r="AG47" i="9"/>
  <c r="AH46" i="9"/>
  <c r="AG46" i="9"/>
  <c r="AH45" i="9"/>
  <c r="AG45" i="9"/>
  <c r="AH44" i="9"/>
  <c r="AG44" i="9"/>
  <c r="AH43" i="9"/>
  <c r="AG43" i="9"/>
  <c r="AH42" i="9"/>
  <c r="AG42" i="9"/>
  <c r="AH41" i="9"/>
  <c r="AG41" i="9"/>
  <c r="AH40" i="9"/>
  <c r="AG40" i="9"/>
  <c r="AH39" i="9"/>
  <c r="AG39" i="9"/>
  <c r="AH38" i="9"/>
  <c r="AG38" i="9"/>
  <c r="AH37" i="9"/>
  <c r="AG37" i="9"/>
  <c r="AH36" i="9"/>
  <c r="AG36" i="9"/>
  <c r="AH35" i="9"/>
  <c r="AG35" i="9"/>
  <c r="AH34" i="9"/>
  <c r="AG34" i="9"/>
  <c r="AH33" i="9"/>
  <c r="AG33" i="9"/>
  <c r="AH32" i="9"/>
  <c r="AG32" i="9"/>
  <c r="AH31" i="9"/>
  <c r="AG31" i="9"/>
  <c r="AH30" i="9"/>
  <c r="AG30" i="9"/>
  <c r="AH29" i="9"/>
  <c r="AG29" i="9"/>
  <c r="AH28" i="9"/>
  <c r="AG28" i="9"/>
  <c r="AH27" i="9"/>
  <c r="AG27" i="9"/>
  <c r="AH26" i="9"/>
  <c r="AG26" i="9"/>
  <c r="AH25" i="9"/>
  <c r="AG25" i="9"/>
  <c r="AH24" i="9"/>
  <c r="AG24" i="9"/>
  <c r="AH23" i="9"/>
  <c r="AG23" i="9"/>
  <c r="AH22" i="9"/>
  <c r="AG22" i="9"/>
  <c r="AH21" i="9"/>
  <c r="AG21" i="9"/>
  <c r="AH20" i="9"/>
  <c r="AG20" i="9"/>
  <c r="AH19" i="9"/>
  <c r="AG19" i="9"/>
  <c r="AH18" i="9"/>
  <c r="AG18" i="9"/>
  <c r="AH17" i="9"/>
  <c r="AG17" i="9"/>
  <c r="AH16" i="9"/>
  <c r="AG16" i="9"/>
  <c r="AH15" i="9"/>
  <c r="AG15" i="9"/>
  <c r="AH14" i="9"/>
  <c r="AG14" i="9"/>
  <c r="AH13" i="9"/>
  <c r="AG13" i="9"/>
  <c r="AH12" i="9"/>
  <c r="AG12" i="9"/>
  <c r="AH11" i="9"/>
  <c r="AG11" i="9"/>
  <c r="AH10" i="9"/>
  <c r="AG10" i="9"/>
  <c r="AH9" i="9"/>
  <c r="AG9" i="9"/>
  <c r="AH8" i="9"/>
  <c r="AG8" i="9"/>
  <c r="AH7" i="9"/>
  <c r="AG7" i="9"/>
  <c r="AH6" i="9"/>
  <c r="AG6" i="9"/>
  <c r="AH5" i="9"/>
  <c r="AG5" i="9"/>
  <c r="AH4" i="9"/>
  <c r="AG4" i="9"/>
  <c r="AG3" i="9"/>
  <c r="AH3" i="9"/>
  <c r="W8" i="4"/>
  <c r="V8" i="4"/>
  <c r="U8" i="4"/>
  <c r="R8" i="4"/>
  <c r="Q8" i="4"/>
  <c r="P8" i="4"/>
  <c r="AN102" i="9"/>
  <c r="AM102" i="9"/>
  <c r="AL102" i="9"/>
  <c r="AK102" i="9"/>
  <c r="AJ102" i="9"/>
  <c r="AI102" i="9"/>
  <c r="AF102" i="9"/>
  <c r="AE102" i="9"/>
  <c r="AN101" i="9"/>
  <c r="AM101" i="9"/>
  <c r="AL101" i="9"/>
  <c r="AK101" i="9"/>
  <c r="AJ101" i="9"/>
  <c r="AI101" i="9"/>
  <c r="AF101" i="9"/>
  <c r="AE101" i="9"/>
  <c r="AN100" i="9"/>
  <c r="AM100" i="9"/>
  <c r="AL100" i="9"/>
  <c r="AK100" i="9"/>
  <c r="AJ100" i="9"/>
  <c r="AI100" i="9"/>
  <c r="AF100" i="9"/>
  <c r="AE100" i="9"/>
  <c r="AN99" i="9"/>
  <c r="AM99" i="9"/>
  <c r="AL99" i="9"/>
  <c r="AK99" i="9"/>
  <c r="AJ99" i="9"/>
  <c r="AI99" i="9"/>
  <c r="AF99" i="9"/>
  <c r="AE99" i="9"/>
  <c r="AN98" i="9"/>
  <c r="AM98" i="9"/>
  <c r="AL98" i="9"/>
  <c r="AK98" i="9"/>
  <c r="AJ98" i="9"/>
  <c r="AI98" i="9"/>
  <c r="AF98" i="9"/>
  <c r="AE98" i="9"/>
  <c r="AN97" i="9"/>
  <c r="AM97" i="9"/>
  <c r="AL97" i="9"/>
  <c r="AK97" i="9"/>
  <c r="AJ97" i="9"/>
  <c r="AI97" i="9"/>
  <c r="AF97" i="9"/>
  <c r="AE97" i="9"/>
  <c r="AN96" i="9"/>
  <c r="AM96" i="9"/>
  <c r="AL96" i="9"/>
  <c r="AK96" i="9"/>
  <c r="AJ96" i="9"/>
  <c r="AI96" i="9"/>
  <c r="AF96" i="9"/>
  <c r="AE96" i="9"/>
  <c r="AN95" i="9"/>
  <c r="AM95" i="9"/>
  <c r="AL95" i="9"/>
  <c r="AK95" i="9"/>
  <c r="AJ95" i="9"/>
  <c r="AI95" i="9"/>
  <c r="AF95" i="9"/>
  <c r="AE95" i="9"/>
  <c r="AN94" i="9"/>
  <c r="AM94" i="9"/>
  <c r="AL94" i="9"/>
  <c r="AK94" i="9"/>
  <c r="AJ94" i="9"/>
  <c r="AI94" i="9"/>
  <c r="AF94" i="9"/>
  <c r="AE94" i="9"/>
  <c r="AN93" i="9"/>
  <c r="AM93" i="9"/>
  <c r="AL93" i="9"/>
  <c r="AK93" i="9"/>
  <c r="AJ93" i="9"/>
  <c r="AI93" i="9"/>
  <c r="AF93" i="9"/>
  <c r="AE93" i="9"/>
  <c r="AN92" i="9"/>
  <c r="AM92" i="9"/>
  <c r="AL92" i="9"/>
  <c r="AK92" i="9"/>
  <c r="AJ92" i="9"/>
  <c r="AI92" i="9"/>
  <c r="AF92" i="9"/>
  <c r="AE92" i="9"/>
  <c r="AN91" i="9"/>
  <c r="AM91" i="9"/>
  <c r="AL91" i="9"/>
  <c r="AK91" i="9"/>
  <c r="AJ91" i="9"/>
  <c r="AI91" i="9"/>
  <c r="AF91" i="9"/>
  <c r="AE91" i="9"/>
  <c r="AN90" i="9"/>
  <c r="AM90" i="9"/>
  <c r="AL90" i="9"/>
  <c r="AK90" i="9"/>
  <c r="AJ90" i="9"/>
  <c r="AI90" i="9"/>
  <c r="AF90" i="9"/>
  <c r="AE90" i="9"/>
  <c r="AN89" i="9"/>
  <c r="AM89" i="9"/>
  <c r="AL89" i="9"/>
  <c r="AK89" i="9"/>
  <c r="AJ89" i="9"/>
  <c r="AI89" i="9"/>
  <c r="AF89" i="9"/>
  <c r="AE89" i="9"/>
  <c r="AN88" i="9"/>
  <c r="AM88" i="9"/>
  <c r="AL88" i="9"/>
  <c r="AK88" i="9"/>
  <c r="AJ88" i="9"/>
  <c r="AI88" i="9"/>
  <c r="AF88" i="9"/>
  <c r="AE88" i="9"/>
  <c r="AN87" i="9"/>
  <c r="AM87" i="9"/>
  <c r="AL87" i="9"/>
  <c r="AK87" i="9"/>
  <c r="AJ87" i="9"/>
  <c r="AI87" i="9"/>
  <c r="AF87" i="9"/>
  <c r="AE87" i="9"/>
  <c r="AN86" i="9"/>
  <c r="AM86" i="9"/>
  <c r="AL86" i="9"/>
  <c r="AK86" i="9"/>
  <c r="AJ86" i="9"/>
  <c r="AI86" i="9"/>
  <c r="AF86" i="9"/>
  <c r="AE86" i="9"/>
  <c r="AN85" i="9"/>
  <c r="AM85" i="9"/>
  <c r="AL85" i="9"/>
  <c r="AK85" i="9"/>
  <c r="AJ85" i="9"/>
  <c r="AI85" i="9"/>
  <c r="AF85" i="9"/>
  <c r="AE85" i="9"/>
  <c r="AN84" i="9"/>
  <c r="AM84" i="9"/>
  <c r="AL84" i="9"/>
  <c r="AK84" i="9"/>
  <c r="AJ84" i="9"/>
  <c r="AI84" i="9"/>
  <c r="AF84" i="9"/>
  <c r="AE84" i="9"/>
  <c r="AN83" i="9"/>
  <c r="AM83" i="9"/>
  <c r="AL83" i="9"/>
  <c r="AK83" i="9"/>
  <c r="AJ83" i="9"/>
  <c r="AI83" i="9"/>
  <c r="AF83" i="9"/>
  <c r="AE83" i="9"/>
  <c r="AN82" i="9"/>
  <c r="AM82" i="9"/>
  <c r="AL82" i="9"/>
  <c r="AK82" i="9"/>
  <c r="AJ82" i="9"/>
  <c r="AI82" i="9"/>
  <c r="AF82" i="9"/>
  <c r="AE82" i="9"/>
  <c r="AN81" i="9"/>
  <c r="AM81" i="9"/>
  <c r="AL81" i="9"/>
  <c r="AK81" i="9"/>
  <c r="AJ81" i="9"/>
  <c r="AI81" i="9"/>
  <c r="AF81" i="9"/>
  <c r="AE81" i="9"/>
  <c r="AN80" i="9"/>
  <c r="AM80" i="9"/>
  <c r="AL80" i="9"/>
  <c r="AK80" i="9"/>
  <c r="AJ80" i="9"/>
  <c r="AI80" i="9"/>
  <c r="AF80" i="9"/>
  <c r="AE80" i="9"/>
  <c r="AN79" i="9"/>
  <c r="AM79" i="9"/>
  <c r="AL79" i="9"/>
  <c r="AK79" i="9"/>
  <c r="AJ79" i="9"/>
  <c r="AI79" i="9"/>
  <c r="AF79" i="9"/>
  <c r="AE79" i="9"/>
  <c r="AN78" i="9"/>
  <c r="AM78" i="9"/>
  <c r="AL78" i="9"/>
  <c r="AK78" i="9"/>
  <c r="AJ78" i="9"/>
  <c r="AI78" i="9"/>
  <c r="AF78" i="9"/>
  <c r="AE78" i="9"/>
  <c r="AN77" i="9"/>
  <c r="AM77" i="9"/>
  <c r="AL77" i="9"/>
  <c r="AK77" i="9"/>
  <c r="AJ77" i="9"/>
  <c r="AI77" i="9"/>
  <c r="AF77" i="9"/>
  <c r="AE77" i="9"/>
  <c r="AN76" i="9"/>
  <c r="AM76" i="9"/>
  <c r="AL76" i="9"/>
  <c r="AK76" i="9"/>
  <c r="AJ76" i="9"/>
  <c r="AI76" i="9"/>
  <c r="AF76" i="9"/>
  <c r="AE76" i="9"/>
  <c r="AN75" i="9"/>
  <c r="AM75" i="9"/>
  <c r="AL75" i="9"/>
  <c r="AK75" i="9"/>
  <c r="AJ75" i="9"/>
  <c r="AI75" i="9"/>
  <c r="AF75" i="9"/>
  <c r="AE75" i="9"/>
  <c r="AN74" i="9"/>
  <c r="AM74" i="9"/>
  <c r="AL74" i="9"/>
  <c r="AK74" i="9"/>
  <c r="AJ74" i="9"/>
  <c r="AI74" i="9"/>
  <c r="AF74" i="9"/>
  <c r="AE74" i="9"/>
  <c r="AN73" i="9"/>
  <c r="AM73" i="9"/>
  <c r="AL73" i="9"/>
  <c r="AK73" i="9"/>
  <c r="AJ73" i="9"/>
  <c r="AI73" i="9"/>
  <c r="AF73" i="9"/>
  <c r="AE73" i="9"/>
  <c r="AN72" i="9"/>
  <c r="AM72" i="9"/>
  <c r="AL72" i="9"/>
  <c r="AK72" i="9"/>
  <c r="AJ72" i="9"/>
  <c r="AI72" i="9"/>
  <c r="AF72" i="9"/>
  <c r="AE72" i="9"/>
  <c r="AN71" i="9"/>
  <c r="AM71" i="9"/>
  <c r="AL71" i="9"/>
  <c r="AK71" i="9"/>
  <c r="AJ71" i="9"/>
  <c r="AI71" i="9"/>
  <c r="AF71" i="9"/>
  <c r="AE71" i="9"/>
  <c r="AN70" i="9"/>
  <c r="AM70" i="9"/>
  <c r="AL70" i="9"/>
  <c r="AK70" i="9"/>
  <c r="AJ70" i="9"/>
  <c r="AI70" i="9"/>
  <c r="AF70" i="9"/>
  <c r="AE70" i="9"/>
  <c r="AN69" i="9"/>
  <c r="AM69" i="9"/>
  <c r="AL69" i="9"/>
  <c r="AK69" i="9"/>
  <c r="AJ69" i="9"/>
  <c r="AI69" i="9"/>
  <c r="AF69" i="9"/>
  <c r="AE69" i="9"/>
  <c r="AN68" i="9"/>
  <c r="AM68" i="9"/>
  <c r="AL68" i="9"/>
  <c r="AK68" i="9"/>
  <c r="AJ68" i="9"/>
  <c r="AI68" i="9"/>
  <c r="AF68" i="9"/>
  <c r="AE68" i="9"/>
  <c r="AN67" i="9"/>
  <c r="AM67" i="9"/>
  <c r="AL67" i="9"/>
  <c r="AK67" i="9"/>
  <c r="AJ67" i="9"/>
  <c r="AI67" i="9"/>
  <c r="AF67" i="9"/>
  <c r="AE67" i="9"/>
  <c r="AN66" i="9"/>
  <c r="AM66" i="9"/>
  <c r="AL66" i="9"/>
  <c r="AK66" i="9"/>
  <c r="AJ66" i="9"/>
  <c r="AI66" i="9"/>
  <c r="AF66" i="9"/>
  <c r="AE66" i="9"/>
  <c r="AN65" i="9"/>
  <c r="AM65" i="9"/>
  <c r="AL65" i="9"/>
  <c r="AK65" i="9"/>
  <c r="AJ65" i="9"/>
  <c r="AI65" i="9"/>
  <c r="AF65" i="9"/>
  <c r="AE65" i="9"/>
  <c r="AN64" i="9"/>
  <c r="AM64" i="9"/>
  <c r="AL64" i="9"/>
  <c r="AK64" i="9"/>
  <c r="AJ64" i="9"/>
  <c r="AI64" i="9"/>
  <c r="AF64" i="9"/>
  <c r="AE64" i="9"/>
  <c r="AN63" i="9"/>
  <c r="AM63" i="9"/>
  <c r="AL63" i="9"/>
  <c r="AK63" i="9"/>
  <c r="AJ63" i="9"/>
  <c r="AI63" i="9"/>
  <c r="AF63" i="9"/>
  <c r="AE63" i="9"/>
  <c r="AN62" i="9"/>
  <c r="AM62" i="9"/>
  <c r="AL62" i="9"/>
  <c r="AK62" i="9"/>
  <c r="AJ62" i="9"/>
  <c r="AI62" i="9"/>
  <c r="AF62" i="9"/>
  <c r="AE62" i="9"/>
  <c r="AN61" i="9"/>
  <c r="AM61" i="9"/>
  <c r="AL61" i="9"/>
  <c r="AK61" i="9"/>
  <c r="AJ61" i="9"/>
  <c r="AI61" i="9"/>
  <c r="AF61" i="9"/>
  <c r="AE61" i="9"/>
  <c r="AN60" i="9"/>
  <c r="AM60" i="9"/>
  <c r="AL60" i="9"/>
  <c r="AK60" i="9"/>
  <c r="AJ60" i="9"/>
  <c r="AI60" i="9"/>
  <c r="AF60" i="9"/>
  <c r="AE60" i="9"/>
  <c r="AN59" i="9"/>
  <c r="AM59" i="9"/>
  <c r="AL59" i="9"/>
  <c r="AK59" i="9"/>
  <c r="AJ59" i="9"/>
  <c r="AI59" i="9"/>
  <c r="AF59" i="9"/>
  <c r="AE59" i="9"/>
  <c r="AN58" i="9"/>
  <c r="AM58" i="9"/>
  <c r="AL58" i="9"/>
  <c r="AK58" i="9"/>
  <c r="AJ58" i="9"/>
  <c r="AI58" i="9"/>
  <c r="AF58" i="9"/>
  <c r="AE58" i="9"/>
  <c r="AN57" i="9"/>
  <c r="AM57" i="9"/>
  <c r="AL57" i="9"/>
  <c r="AK57" i="9"/>
  <c r="AJ57" i="9"/>
  <c r="AI57" i="9"/>
  <c r="AF57" i="9"/>
  <c r="AE57" i="9"/>
  <c r="AN56" i="9"/>
  <c r="AM56" i="9"/>
  <c r="AL56" i="9"/>
  <c r="AK56" i="9"/>
  <c r="AJ56" i="9"/>
  <c r="AI56" i="9"/>
  <c r="AF56" i="9"/>
  <c r="AE56" i="9"/>
  <c r="AN55" i="9"/>
  <c r="AM55" i="9"/>
  <c r="AL55" i="9"/>
  <c r="AK55" i="9"/>
  <c r="AJ55" i="9"/>
  <c r="AI55" i="9"/>
  <c r="AF55" i="9"/>
  <c r="AE55" i="9"/>
  <c r="AN54" i="9"/>
  <c r="AM54" i="9"/>
  <c r="AL54" i="9"/>
  <c r="AK54" i="9"/>
  <c r="AJ54" i="9"/>
  <c r="AI54" i="9"/>
  <c r="AF54" i="9"/>
  <c r="AE54" i="9"/>
  <c r="AN53" i="9"/>
  <c r="AM53" i="9"/>
  <c r="AL53" i="9"/>
  <c r="AK53" i="9"/>
  <c r="AJ53" i="9"/>
  <c r="AI53" i="9"/>
  <c r="AF53" i="9"/>
  <c r="AE53" i="9"/>
  <c r="AN52" i="9"/>
  <c r="AM52" i="9"/>
  <c r="AL52" i="9"/>
  <c r="AK52" i="9"/>
  <c r="AJ52" i="9"/>
  <c r="AI52" i="9"/>
  <c r="AF52" i="9"/>
  <c r="AE52" i="9"/>
  <c r="AN51" i="9"/>
  <c r="AM51" i="9"/>
  <c r="AL51" i="9"/>
  <c r="AK51" i="9"/>
  <c r="AJ51" i="9"/>
  <c r="AI51" i="9"/>
  <c r="AF51" i="9"/>
  <c r="AE51" i="9"/>
  <c r="AN50" i="9"/>
  <c r="AM50" i="9"/>
  <c r="AL50" i="9"/>
  <c r="AK50" i="9"/>
  <c r="AJ50" i="9"/>
  <c r="AI50" i="9"/>
  <c r="AF50" i="9"/>
  <c r="AE50" i="9"/>
  <c r="AN49" i="9"/>
  <c r="AM49" i="9"/>
  <c r="AL49" i="9"/>
  <c r="AK49" i="9"/>
  <c r="AJ49" i="9"/>
  <c r="AI49" i="9"/>
  <c r="AF49" i="9"/>
  <c r="AE49" i="9"/>
  <c r="AN48" i="9"/>
  <c r="AM48" i="9"/>
  <c r="AL48" i="9"/>
  <c r="AK48" i="9"/>
  <c r="AJ48" i="9"/>
  <c r="AI48" i="9"/>
  <c r="AF48" i="9"/>
  <c r="AE48" i="9"/>
  <c r="AN47" i="9"/>
  <c r="AM47" i="9"/>
  <c r="AL47" i="9"/>
  <c r="AK47" i="9"/>
  <c r="AJ47" i="9"/>
  <c r="AI47" i="9"/>
  <c r="AF47" i="9"/>
  <c r="AE47" i="9"/>
  <c r="AN46" i="9"/>
  <c r="AM46" i="9"/>
  <c r="AL46" i="9"/>
  <c r="AK46" i="9"/>
  <c r="AJ46" i="9"/>
  <c r="AI46" i="9"/>
  <c r="AF46" i="9"/>
  <c r="AE46" i="9"/>
  <c r="AN45" i="9"/>
  <c r="AM45" i="9"/>
  <c r="AL45" i="9"/>
  <c r="AK45" i="9"/>
  <c r="AJ45" i="9"/>
  <c r="AI45" i="9"/>
  <c r="AF45" i="9"/>
  <c r="AE45" i="9"/>
  <c r="AN44" i="9"/>
  <c r="AM44" i="9"/>
  <c r="AL44" i="9"/>
  <c r="AK44" i="9"/>
  <c r="AJ44" i="9"/>
  <c r="AI44" i="9"/>
  <c r="AF44" i="9"/>
  <c r="AE44" i="9"/>
  <c r="AN43" i="9"/>
  <c r="AM43" i="9"/>
  <c r="AL43" i="9"/>
  <c r="AK43" i="9"/>
  <c r="AJ43" i="9"/>
  <c r="AI43" i="9"/>
  <c r="AF43" i="9"/>
  <c r="AE43" i="9"/>
  <c r="AN42" i="9"/>
  <c r="AM42" i="9"/>
  <c r="AL42" i="9"/>
  <c r="AK42" i="9"/>
  <c r="AJ42" i="9"/>
  <c r="AI42" i="9"/>
  <c r="AF42" i="9"/>
  <c r="AE42" i="9"/>
  <c r="AN41" i="9"/>
  <c r="AM41" i="9"/>
  <c r="AL41" i="9"/>
  <c r="AK41" i="9"/>
  <c r="AJ41" i="9"/>
  <c r="AI41" i="9"/>
  <c r="AF41" i="9"/>
  <c r="AE41" i="9"/>
  <c r="AN40" i="9"/>
  <c r="AM40" i="9"/>
  <c r="AL40" i="9"/>
  <c r="AK40" i="9"/>
  <c r="AJ40" i="9"/>
  <c r="AI40" i="9"/>
  <c r="AF40" i="9"/>
  <c r="AE40" i="9"/>
  <c r="AN39" i="9"/>
  <c r="AM39" i="9"/>
  <c r="AL39" i="9"/>
  <c r="AK39" i="9"/>
  <c r="AJ39" i="9"/>
  <c r="AI39" i="9"/>
  <c r="AF39" i="9"/>
  <c r="AE39" i="9"/>
  <c r="AN38" i="9"/>
  <c r="AM38" i="9"/>
  <c r="AL38" i="9"/>
  <c r="AK38" i="9"/>
  <c r="AJ38" i="9"/>
  <c r="AI38" i="9"/>
  <c r="AF38" i="9"/>
  <c r="AE38" i="9"/>
  <c r="AN37" i="9"/>
  <c r="AM37" i="9"/>
  <c r="AL37" i="9"/>
  <c r="AK37" i="9"/>
  <c r="AJ37" i="9"/>
  <c r="AI37" i="9"/>
  <c r="AF37" i="9"/>
  <c r="AE37" i="9"/>
  <c r="AN36" i="9"/>
  <c r="AM36" i="9"/>
  <c r="AL36" i="9"/>
  <c r="AK36" i="9"/>
  <c r="AJ36" i="9"/>
  <c r="AI36" i="9"/>
  <c r="AF36" i="9"/>
  <c r="AE36" i="9"/>
  <c r="AN35" i="9"/>
  <c r="AM35" i="9"/>
  <c r="AL35" i="9"/>
  <c r="AK35" i="9"/>
  <c r="AJ35" i="9"/>
  <c r="AI35" i="9"/>
  <c r="AF35" i="9"/>
  <c r="AE35" i="9"/>
  <c r="AN34" i="9"/>
  <c r="AM34" i="9"/>
  <c r="AL34" i="9"/>
  <c r="AK34" i="9"/>
  <c r="AJ34" i="9"/>
  <c r="AI34" i="9"/>
  <c r="AF34" i="9"/>
  <c r="AE34" i="9"/>
  <c r="AN33" i="9"/>
  <c r="AM33" i="9"/>
  <c r="AL33" i="9"/>
  <c r="AK33" i="9"/>
  <c r="AJ33" i="9"/>
  <c r="AI33" i="9"/>
  <c r="AF33" i="9"/>
  <c r="AE33" i="9"/>
  <c r="AN32" i="9"/>
  <c r="AM32" i="9"/>
  <c r="AL32" i="9"/>
  <c r="AK32" i="9"/>
  <c r="AJ32" i="9"/>
  <c r="AI32" i="9"/>
  <c r="AF32" i="9"/>
  <c r="AE32" i="9"/>
  <c r="AN31" i="9"/>
  <c r="AM31" i="9"/>
  <c r="AL31" i="9"/>
  <c r="AK31" i="9"/>
  <c r="AJ31" i="9"/>
  <c r="AI31" i="9"/>
  <c r="AF31" i="9"/>
  <c r="AE31" i="9"/>
  <c r="AN30" i="9"/>
  <c r="AM30" i="9"/>
  <c r="AL30" i="9"/>
  <c r="AK30" i="9"/>
  <c r="AJ30" i="9"/>
  <c r="AI30" i="9"/>
  <c r="AF30" i="9"/>
  <c r="AE30" i="9"/>
  <c r="AN29" i="9"/>
  <c r="AM29" i="9"/>
  <c r="AL29" i="9"/>
  <c r="AK29" i="9"/>
  <c r="AJ29" i="9"/>
  <c r="AI29" i="9"/>
  <c r="AF29" i="9"/>
  <c r="AE29" i="9"/>
  <c r="AN28" i="9"/>
  <c r="AM28" i="9"/>
  <c r="AL28" i="9"/>
  <c r="AK28" i="9"/>
  <c r="AJ28" i="9"/>
  <c r="AI28" i="9"/>
  <c r="AF28" i="9"/>
  <c r="AE28" i="9"/>
  <c r="AN27" i="9"/>
  <c r="AM27" i="9"/>
  <c r="AL27" i="9"/>
  <c r="AK27" i="9"/>
  <c r="AJ27" i="9"/>
  <c r="AI27" i="9"/>
  <c r="AF27" i="9"/>
  <c r="AE27" i="9"/>
  <c r="AN26" i="9"/>
  <c r="AM26" i="9"/>
  <c r="AL26" i="9"/>
  <c r="AK26" i="9"/>
  <c r="AJ26" i="9"/>
  <c r="AI26" i="9"/>
  <c r="AF26" i="9"/>
  <c r="AE26" i="9"/>
  <c r="AN25" i="9"/>
  <c r="AM25" i="9"/>
  <c r="AL25" i="9"/>
  <c r="AK25" i="9"/>
  <c r="AJ25" i="9"/>
  <c r="AI25" i="9"/>
  <c r="AF25" i="9"/>
  <c r="AE25" i="9"/>
  <c r="AN24" i="9"/>
  <c r="AM24" i="9"/>
  <c r="AL24" i="9"/>
  <c r="AK24" i="9"/>
  <c r="AJ24" i="9"/>
  <c r="AI24" i="9"/>
  <c r="AF24" i="9"/>
  <c r="AE24" i="9"/>
  <c r="AN23" i="9"/>
  <c r="AM23" i="9"/>
  <c r="AL23" i="9"/>
  <c r="AK23" i="9"/>
  <c r="AJ23" i="9"/>
  <c r="AI23" i="9"/>
  <c r="AF23" i="9"/>
  <c r="AE23" i="9"/>
  <c r="AN22" i="9"/>
  <c r="AM22" i="9"/>
  <c r="AL22" i="9"/>
  <c r="AK22" i="9"/>
  <c r="AJ22" i="9"/>
  <c r="AI22" i="9"/>
  <c r="AF22" i="9"/>
  <c r="AE22" i="9"/>
  <c r="AN21" i="9"/>
  <c r="AM21" i="9"/>
  <c r="AL21" i="9"/>
  <c r="AK21" i="9"/>
  <c r="AJ21" i="9"/>
  <c r="AI21" i="9"/>
  <c r="AF21" i="9"/>
  <c r="AE21" i="9"/>
  <c r="AN20" i="9"/>
  <c r="AM20" i="9"/>
  <c r="AL20" i="9"/>
  <c r="AK20" i="9"/>
  <c r="AJ20" i="9"/>
  <c r="AI20" i="9"/>
  <c r="AF20" i="9"/>
  <c r="AE20" i="9"/>
  <c r="AN19" i="9"/>
  <c r="AM19" i="9"/>
  <c r="AL19" i="9"/>
  <c r="AK19" i="9"/>
  <c r="AJ19" i="9"/>
  <c r="AI19" i="9"/>
  <c r="AF19" i="9"/>
  <c r="AE19" i="9"/>
  <c r="AN18" i="9"/>
  <c r="AM18" i="9"/>
  <c r="AL18" i="9"/>
  <c r="AK18" i="9"/>
  <c r="AJ18" i="9"/>
  <c r="AI18" i="9"/>
  <c r="AF18" i="9"/>
  <c r="AE18" i="9"/>
  <c r="AN17" i="9"/>
  <c r="AM17" i="9"/>
  <c r="AL17" i="9"/>
  <c r="AK17" i="9"/>
  <c r="AJ17" i="9"/>
  <c r="AI17" i="9"/>
  <c r="AF17" i="9"/>
  <c r="AE17" i="9"/>
  <c r="AN16" i="9"/>
  <c r="AM16" i="9"/>
  <c r="AL16" i="9"/>
  <c r="AK16" i="9"/>
  <c r="AJ16" i="9"/>
  <c r="AI16" i="9"/>
  <c r="AF16" i="9"/>
  <c r="AE16" i="9"/>
  <c r="AN15" i="9"/>
  <c r="AM15" i="9"/>
  <c r="AL15" i="9"/>
  <c r="AK15" i="9"/>
  <c r="AJ15" i="9"/>
  <c r="AI15" i="9"/>
  <c r="AF15" i="9"/>
  <c r="AE15" i="9"/>
  <c r="AN14" i="9"/>
  <c r="AM14" i="9"/>
  <c r="AL14" i="9"/>
  <c r="AK14" i="9"/>
  <c r="AJ14" i="9"/>
  <c r="AI14" i="9"/>
  <c r="AF14" i="9"/>
  <c r="AE14" i="9"/>
  <c r="AN13" i="9"/>
  <c r="AM13" i="9"/>
  <c r="AL13" i="9"/>
  <c r="AK13" i="9"/>
  <c r="AJ13" i="9"/>
  <c r="AI13" i="9"/>
  <c r="AF13" i="9"/>
  <c r="AE13" i="9"/>
  <c r="AN12" i="9"/>
  <c r="AM12" i="9"/>
  <c r="AL12" i="9"/>
  <c r="AK12" i="9"/>
  <c r="AJ12" i="9"/>
  <c r="AI12" i="9"/>
  <c r="AF12" i="9"/>
  <c r="AE12" i="9"/>
  <c r="AN11" i="9"/>
  <c r="AM11" i="9"/>
  <c r="AL11" i="9"/>
  <c r="AK11" i="9"/>
  <c r="AJ11" i="9"/>
  <c r="AI11" i="9"/>
  <c r="AF11" i="9"/>
  <c r="AE11" i="9"/>
  <c r="AN10" i="9"/>
  <c r="AM10" i="9"/>
  <c r="AL10" i="9"/>
  <c r="AK10" i="9"/>
  <c r="AJ10" i="9"/>
  <c r="AI10" i="9"/>
  <c r="AF10" i="9"/>
  <c r="AE10" i="9"/>
  <c r="AN9" i="9"/>
  <c r="AM9" i="9"/>
  <c r="AL9" i="9"/>
  <c r="AK9" i="9"/>
  <c r="AJ9" i="9"/>
  <c r="AI9" i="9"/>
  <c r="AF9" i="9"/>
  <c r="AE9" i="9"/>
  <c r="AN8" i="9"/>
  <c r="AM8" i="9"/>
  <c r="AL8" i="9"/>
  <c r="AK8" i="9"/>
  <c r="AJ8" i="9"/>
  <c r="AI8" i="9"/>
  <c r="AF8" i="9"/>
  <c r="AE8" i="9"/>
  <c r="AN7" i="9"/>
  <c r="AM7" i="9"/>
  <c r="AL7" i="9"/>
  <c r="AK7" i="9"/>
  <c r="AJ7" i="9"/>
  <c r="AI7" i="9"/>
  <c r="AF7" i="9"/>
  <c r="AE7" i="9"/>
  <c r="AN6" i="9"/>
  <c r="AM6" i="9"/>
  <c r="AL6" i="9"/>
  <c r="AK6" i="9"/>
  <c r="AJ6" i="9"/>
  <c r="AI6" i="9"/>
  <c r="AF6" i="9"/>
  <c r="AE6" i="9"/>
  <c r="AN5" i="9"/>
  <c r="AM5" i="9"/>
  <c r="AL5" i="9"/>
  <c r="AK5" i="9"/>
  <c r="AJ5" i="9"/>
  <c r="AI5" i="9"/>
  <c r="AF5" i="9"/>
  <c r="AE5" i="9"/>
  <c r="AN4" i="9"/>
  <c r="AM4" i="9"/>
  <c r="AL4" i="9"/>
  <c r="AK4" i="9"/>
  <c r="AJ4" i="9"/>
  <c r="AI4" i="9"/>
  <c r="AF4" i="9"/>
  <c r="AE4" i="9"/>
  <c r="AM3" i="9"/>
  <c r="AL3" i="9"/>
  <c r="AK3" i="9"/>
  <c r="AJ3" i="9"/>
  <c r="AI3" i="9"/>
  <c r="AF3" i="9"/>
  <c r="AE3" i="9"/>
  <c r="W57" i="4" l="1"/>
  <c r="W56" i="4"/>
  <c r="W55" i="4"/>
  <c r="W54" i="4"/>
  <c r="W53" i="4"/>
  <c r="W52" i="4"/>
  <c r="W51" i="4"/>
  <c r="W50" i="4"/>
  <c r="W49" i="4"/>
  <c r="W48" i="4"/>
  <c r="W47" i="4"/>
  <c r="W46" i="4"/>
  <c r="W45" i="4"/>
  <c r="W44" i="4"/>
  <c r="W43" i="4"/>
  <c r="W42" i="4"/>
  <c r="W41" i="4"/>
  <c r="W40" i="4"/>
  <c r="W39" i="4"/>
  <c r="W38" i="4"/>
  <c r="W37" i="4"/>
  <c r="W36" i="4"/>
  <c r="W35" i="4"/>
  <c r="W34" i="4"/>
  <c r="W33" i="4"/>
  <c r="W32" i="4"/>
  <c r="W31" i="4"/>
  <c r="W30" i="4"/>
  <c r="W29" i="4"/>
  <c r="W28" i="4"/>
  <c r="W27" i="4"/>
  <c r="W26" i="4"/>
  <c r="W25" i="4"/>
  <c r="W24" i="4"/>
  <c r="W23" i="4"/>
  <c r="W22" i="4"/>
  <c r="W21" i="4"/>
  <c r="W20" i="4"/>
  <c r="W19" i="4"/>
  <c r="W18" i="4"/>
  <c r="W17" i="4"/>
  <c r="W16" i="4"/>
  <c r="W15" i="4"/>
  <c r="W14" i="4"/>
  <c r="W13" i="4"/>
  <c r="W12" i="4"/>
  <c r="W11" i="4"/>
  <c r="W10" i="4"/>
  <c r="W9" i="4"/>
  <c r="Q7" i="10" l="1"/>
  <c r="Q6" i="10"/>
  <c r="Q5" i="10"/>
  <c r="Q4" i="10"/>
  <c r="Q3" i="10"/>
  <c r="O3" i="10"/>
  <c r="P5" i="10"/>
  <c r="P4" i="10"/>
  <c r="N3" i="10"/>
  <c r="V10" i="4" l="1"/>
  <c r="V9"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R11" i="4"/>
  <c r="R10" i="4"/>
  <c r="R9" i="4"/>
  <c r="R57" i="4"/>
  <c r="R56" i="4"/>
  <c r="R55" i="4"/>
  <c r="R54" i="4"/>
  <c r="R53" i="4"/>
  <c r="R52" i="4"/>
  <c r="R51" i="4"/>
  <c r="R50" i="4"/>
  <c r="R49" i="4"/>
  <c r="R48" i="4"/>
  <c r="R47" i="4"/>
  <c r="R46" i="4"/>
  <c r="R45" i="4"/>
  <c r="R44" i="4"/>
  <c r="R43" i="4"/>
  <c r="R42" i="4"/>
  <c r="R41" i="4"/>
  <c r="R40" i="4"/>
  <c r="R39" i="4"/>
  <c r="R38" i="4"/>
  <c r="R37" i="4"/>
  <c r="R36" i="4"/>
  <c r="R35" i="4"/>
  <c r="R34" i="4"/>
  <c r="R33" i="4"/>
  <c r="R32" i="4"/>
  <c r="R31" i="4"/>
  <c r="R30" i="4"/>
  <c r="R29" i="4"/>
  <c r="R28" i="4"/>
  <c r="R27" i="4"/>
  <c r="R26" i="4"/>
  <c r="R25" i="4"/>
  <c r="R24" i="4"/>
  <c r="R23" i="4"/>
  <c r="R22" i="4"/>
  <c r="R21" i="4"/>
  <c r="R20" i="4"/>
  <c r="R19" i="4"/>
  <c r="R18" i="4"/>
  <c r="R17" i="4"/>
  <c r="R16" i="4"/>
  <c r="R15" i="4"/>
  <c r="R14" i="4"/>
  <c r="R13" i="4"/>
  <c r="R12" i="4"/>
  <c r="AN3" i="9"/>
  <c r="AB3" i="9"/>
  <c r="AA3" i="9"/>
  <c r="Z3" i="9"/>
  <c r="Y3" i="9"/>
  <c r="X3" i="9"/>
  <c r="W3" i="9"/>
  <c r="V3" i="9"/>
  <c r="U3" i="9"/>
  <c r="T3" i="9"/>
  <c r="S3" i="9"/>
  <c r="R3" i="9"/>
  <c r="Q3" i="9"/>
  <c r="R3" i="10"/>
  <c r="K3" i="10"/>
  <c r="J3" i="10"/>
  <c r="O7" i="10"/>
  <c r="O6" i="10"/>
  <c r="O5" i="10"/>
  <c r="O4" i="10"/>
  <c r="U1002" i="10"/>
  <c r="T1002" i="10"/>
  <c r="S1002" i="10"/>
  <c r="R1002" i="10"/>
  <c r="Q1002" i="10"/>
  <c r="P1002" i="10"/>
  <c r="O1002" i="10"/>
  <c r="N1002" i="10"/>
  <c r="K1002" i="10"/>
  <c r="J1002" i="10"/>
  <c r="U1001" i="10"/>
  <c r="T1001" i="10"/>
  <c r="S1001" i="10"/>
  <c r="R1001" i="10"/>
  <c r="Q1001" i="10"/>
  <c r="P1001" i="10"/>
  <c r="O1001" i="10"/>
  <c r="N1001" i="10"/>
  <c r="K1001" i="10"/>
  <c r="J1001" i="10"/>
  <c r="U1000" i="10"/>
  <c r="T1000" i="10"/>
  <c r="S1000" i="10"/>
  <c r="R1000" i="10"/>
  <c r="Q1000" i="10"/>
  <c r="P1000" i="10"/>
  <c r="O1000" i="10"/>
  <c r="N1000" i="10"/>
  <c r="K1000" i="10"/>
  <c r="J1000" i="10"/>
  <c r="U999" i="10"/>
  <c r="T999" i="10"/>
  <c r="S999" i="10"/>
  <c r="R999" i="10"/>
  <c r="Q999" i="10"/>
  <c r="P999" i="10"/>
  <c r="O999" i="10"/>
  <c r="N999" i="10"/>
  <c r="K999" i="10"/>
  <c r="J999" i="10"/>
  <c r="U998" i="10"/>
  <c r="T998" i="10"/>
  <c r="S998" i="10"/>
  <c r="R998" i="10"/>
  <c r="Q998" i="10"/>
  <c r="P998" i="10"/>
  <c r="O998" i="10"/>
  <c r="N998" i="10"/>
  <c r="K998" i="10"/>
  <c r="J998" i="10"/>
  <c r="U997" i="10"/>
  <c r="T997" i="10"/>
  <c r="S997" i="10"/>
  <c r="R997" i="10"/>
  <c r="Q997" i="10"/>
  <c r="P997" i="10"/>
  <c r="O997" i="10"/>
  <c r="N997" i="10"/>
  <c r="K997" i="10"/>
  <c r="J997" i="10"/>
  <c r="U996" i="10"/>
  <c r="T996" i="10"/>
  <c r="S996" i="10"/>
  <c r="R996" i="10"/>
  <c r="Q996" i="10"/>
  <c r="P996" i="10"/>
  <c r="O996" i="10"/>
  <c r="N996" i="10"/>
  <c r="K996" i="10"/>
  <c r="J996" i="10"/>
  <c r="U995" i="10"/>
  <c r="T995" i="10"/>
  <c r="S995" i="10"/>
  <c r="R995" i="10"/>
  <c r="Q995" i="10"/>
  <c r="P995" i="10"/>
  <c r="O995" i="10"/>
  <c r="N995" i="10"/>
  <c r="K995" i="10"/>
  <c r="J995" i="10"/>
  <c r="U994" i="10"/>
  <c r="T994" i="10"/>
  <c r="S994" i="10"/>
  <c r="R994" i="10"/>
  <c r="Q994" i="10"/>
  <c r="P994" i="10"/>
  <c r="O994" i="10"/>
  <c r="N994" i="10"/>
  <c r="K994" i="10"/>
  <c r="J994" i="10"/>
  <c r="U993" i="10"/>
  <c r="T993" i="10"/>
  <c r="S993" i="10"/>
  <c r="R993" i="10"/>
  <c r="Q993" i="10"/>
  <c r="P993" i="10"/>
  <c r="O993" i="10"/>
  <c r="N993" i="10"/>
  <c r="K993" i="10"/>
  <c r="J993" i="10"/>
  <c r="U992" i="10"/>
  <c r="T992" i="10"/>
  <c r="S992" i="10"/>
  <c r="R992" i="10"/>
  <c r="Q992" i="10"/>
  <c r="P992" i="10"/>
  <c r="O992" i="10"/>
  <c r="N992" i="10"/>
  <c r="K992" i="10"/>
  <c r="J992" i="10"/>
  <c r="U991" i="10"/>
  <c r="T991" i="10"/>
  <c r="S991" i="10"/>
  <c r="R991" i="10"/>
  <c r="Q991" i="10"/>
  <c r="P991" i="10"/>
  <c r="O991" i="10"/>
  <c r="N991" i="10"/>
  <c r="K991" i="10"/>
  <c r="J991" i="10"/>
  <c r="U990" i="10"/>
  <c r="T990" i="10"/>
  <c r="S990" i="10"/>
  <c r="R990" i="10"/>
  <c r="Q990" i="10"/>
  <c r="P990" i="10"/>
  <c r="O990" i="10"/>
  <c r="N990" i="10"/>
  <c r="K990" i="10"/>
  <c r="J990" i="10"/>
  <c r="U989" i="10"/>
  <c r="T989" i="10"/>
  <c r="S989" i="10"/>
  <c r="R989" i="10"/>
  <c r="Q989" i="10"/>
  <c r="P989" i="10"/>
  <c r="O989" i="10"/>
  <c r="N989" i="10"/>
  <c r="K989" i="10"/>
  <c r="J989" i="10"/>
  <c r="U988" i="10"/>
  <c r="T988" i="10"/>
  <c r="S988" i="10"/>
  <c r="R988" i="10"/>
  <c r="Q988" i="10"/>
  <c r="P988" i="10"/>
  <c r="O988" i="10"/>
  <c r="N988" i="10"/>
  <c r="K988" i="10"/>
  <c r="J988" i="10"/>
  <c r="U987" i="10"/>
  <c r="T987" i="10"/>
  <c r="S987" i="10"/>
  <c r="R987" i="10"/>
  <c r="Q987" i="10"/>
  <c r="P987" i="10"/>
  <c r="O987" i="10"/>
  <c r="N987" i="10"/>
  <c r="K987" i="10"/>
  <c r="J987" i="10"/>
  <c r="U986" i="10"/>
  <c r="T986" i="10"/>
  <c r="S986" i="10"/>
  <c r="R986" i="10"/>
  <c r="Q986" i="10"/>
  <c r="P986" i="10"/>
  <c r="O986" i="10"/>
  <c r="N986" i="10"/>
  <c r="K986" i="10"/>
  <c r="J986" i="10"/>
  <c r="U985" i="10"/>
  <c r="T985" i="10"/>
  <c r="S985" i="10"/>
  <c r="R985" i="10"/>
  <c r="Q985" i="10"/>
  <c r="P985" i="10"/>
  <c r="O985" i="10"/>
  <c r="N985" i="10"/>
  <c r="K985" i="10"/>
  <c r="J985" i="10"/>
  <c r="U984" i="10"/>
  <c r="T984" i="10"/>
  <c r="S984" i="10"/>
  <c r="R984" i="10"/>
  <c r="Q984" i="10"/>
  <c r="P984" i="10"/>
  <c r="O984" i="10"/>
  <c r="N984" i="10"/>
  <c r="K984" i="10"/>
  <c r="J984" i="10"/>
  <c r="U983" i="10"/>
  <c r="T983" i="10"/>
  <c r="S983" i="10"/>
  <c r="R983" i="10"/>
  <c r="Q983" i="10"/>
  <c r="P983" i="10"/>
  <c r="O983" i="10"/>
  <c r="N983" i="10"/>
  <c r="K983" i="10"/>
  <c r="J983" i="10"/>
  <c r="U982" i="10"/>
  <c r="T982" i="10"/>
  <c r="S982" i="10"/>
  <c r="R982" i="10"/>
  <c r="Q982" i="10"/>
  <c r="P982" i="10"/>
  <c r="O982" i="10"/>
  <c r="N982" i="10"/>
  <c r="K982" i="10"/>
  <c r="J982" i="10"/>
  <c r="U981" i="10"/>
  <c r="T981" i="10"/>
  <c r="S981" i="10"/>
  <c r="R981" i="10"/>
  <c r="Q981" i="10"/>
  <c r="P981" i="10"/>
  <c r="O981" i="10"/>
  <c r="N981" i="10"/>
  <c r="K981" i="10"/>
  <c r="J981" i="10"/>
  <c r="U980" i="10"/>
  <c r="T980" i="10"/>
  <c r="S980" i="10"/>
  <c r="R980" i="10"/>
  <c r="Q980" i="10"/>
  <c r="P980" i="10"/>
  <c r="O980" i="10"/>
  <c r="N980" i="10"/>
  <c r="K980" i="10"/>
  <c r="J980" i="10"/>
  <c r="U979" i="10"/>
  <c r="T979" i="10"/>
  <c r="S979" i="10"/>
  <c r="R979" i="10"/>
  <c r="Q979" i="10"/>
  <c r="P979" i="10"/>
  <c r="O979" i="10"/>
  <c r="N979" i="10"/>
  <c r="K979" i="10"/>
  <c r="J979" i="10"/>
  <c r="U978" i="10"/>
  <c r="T978" i="10"/>
  <c r="S978" i="10"/>
  <c r="R978" i="10"/>
  <c r="Q978" i="10"/>
  <c r="P978" i="10"/>
  <c r="O978" i="10"/>
  <c r="N978" i="10"/>
  <c r="K978" i="10"/>
  <c r="J978" i="10"/>
  <c r="U977" i="10"/>
  <c r="T977" i="10"/>
  <c r="S977" i="10"/>
  <c r="R977" i="10"/>
  <c r="Q977" i="10"/>
  <c r="P977" i="10"/>
  <c r="O977" i="10"/>
  <c r="N977" i="10"/>
  <c r="K977" i="10"/>
  <c r="J977" i="10"/>
  <c r="U976" i="10"/>
  <c r="T976" i="10"/>
  <c r="S976" i="10"/>
  <c r="R976" i="10"/>
  <c r="Q976" i="10"/>
  <c r="P976" i="10"/>
  <c r="O976" i="10"/>
  <c r="N976" i="10"/>
  <c r="K976" i="10"/>
  <c r="J976" i="10"/>
  <c r="U975" i="10"/>
  <c r="T975" i="10"/>
  <c r="S975" i="10"/>
  <c r="R975" i="10"/>
  <c r="Q975" i="10"/>
  <c r="P975" i="10"/>
  <c r="O975" i="10"/>
  <c r="N975" i="10"/>
  <c r="K975" i="10"/>
  <c r="J975" i="10"/>
  <c r="U974" i="10"/>
  <c r="T974" i="10"/>
  <c r="S974" i="10"/>
  <c r="R974" i="10"/>
  <c r="Q974" i="10"/>
  <c r="P974" i="10"/>
  <c r="O974" i="10"/>
  <c r="N974" i="10"/>
  <c r="K974" i="10"/>
  <c r="J974" i="10"/>
  <c r="U973" i="10"/>
  <c r="T973" i="10"/>
  <c r="S973" i="10"/>
  <c r="R973" i="10"/>
  <c r="Q973" i="10"/>
  <c r="P973" i="10"/>
  <c r="O973" i="10"/>
  <c r="N973" i="10"/>
  <c r="K973" i="10"/>
  <c r="J973" i="10"/>
  <c r="U972" i="10"/>
  <c r="T972" i="10"/>
  <c r="S972" i="10"/>
  <c r="R972" i="10"/>
  <c r="Q972" i="10"/>
  <c r="P972" i="10"/>
  <c r="O972" i="10"/>
  <c r="N972" i="10"/>
  <c r="K972" i="10"/>
  <c r="J972" i="10"/>
  <c r="U971" i="10"/>
  <c r="T971" i="10"/>
  <c r="S971" i="10"/>
  <c r="R971" i="10"/>
  <c r="Q971" i="10"/>
  <c r="P971" i="10"/>
  <c r="O971" i="10"/>
  <c r="N971" i="10"/>
  <c r="K971" i="10"/>
  <c r="J971" i="10"/>
  <c r="U970" i="10"/>
  <c r="T970" i="10"/>
  <c r="S970" i="10"/>
  <c r="R970" i="10"/>
  <c r="Q970" i="10"/>
  <c r="P970" i="10"/>
  <c r="O970" i="10"/>
  <c r="N970" i="10"/>
  <c r="K970" i="10"/>
  <c r="J970" i="10"/>
  <c r="U969" i="10"/>
  <c r="T969" i="10"/>
  <c r="S969" i="10"/>
  <c r="R969" i="10"/>
  <c r="Q969" i="10"/>
  <c r="P969" i="10"/>
  <c r="O969" i="10"/>
  <c r="N969" i="10"/>
  <c r="K969" i="10"/>
  <c r="J969" i="10"/>
  <c r="U968" i="10"/>
  <c r="T968" i="10"/>
  <c r="S968" i="10"/>
  <c r="R968" i="10"/>
  <c r="Q968" i="10"/>
  <c r="P968" i="10"/>
  <c r="O968" i="10"/>
  <c r="N968" i="10"/>
  <c r="K968" i="10"/>
  <c r="J968" i="10"/>
  <c r="U967" i="10"/>
  <c r="T967" i="10"/>
  <c r="S967" i="10"/>
  <c r="R967" i="10"/>
  <c r="Q967" i="10"/>
  <c r="P967" i="10"/>
  <c r="O967" i="10"/>
  <c r="N967" i="10"/>
  <c r="K967" i="10"/>
  <c r="J967" i="10"/>
  <c r="U966" i="10"/>
  <c r="T966" i="10"/>
  <c r="S966" i="10"/>
  <c r="R966" i="10"/>
  <c r="Q966" i="10"/>
  <c r="P966" i="10"/>
  <c r="O966" i="10"/>
  <c r="N966" i="10"/>
  <c r="K966" i="10"/>
  <c r="J966" i="10"/>
  <c r="U965" i="10"/>
  <c r="T965" i="10"/>
  <c r="S965" i="10"/>
  <c r="R965" i="10"/>
  <c r="Q965" i="10"/>
  <c r="P965" i="10"/>
  <c r="O965" i="10"/>
  <c r="N965" i="10"/>
  <c r="K965" i="10"/>
  <c r="J965" i="10"/>
  <c r="U964" i="10"/>
  <c r="T964" i="10"/>
  <c r="S964" i="10"/>
  <c r="R964" i="10"/>
  <c r="Q964" i="10"/>
  <c r="P964" i="10"/>
  <c r="O964" i="10"/>
  <c r="N964" i="10"/>
  <c r="K964" i="10"/>
  <c r="J964" i="10"/>
  <c r="U963" i="10"/>
  <c r="T963" i="10"/>
  <c r="S963" i="10"/>
  <c r="R963" i="10"/>
  <c r="Q963" i="10"/>
  <c r="P963" i="10"/>
  <c r="O963" i="10"/>
  <c r="N963" i="10"/>
  <c r="K963" i="10"/>
  <c r="J963" i="10"/>
  <c r="U962" i="10"/>
  <c r="T962" i="10"/>
  <c r="S962" i="10"/>
  <c r="R962" i="10"/>
  <c r="Q962" i="10"/>
  <c r="P962" i="10"/>
  <c r="O962" i="10"/>
  <c r="N962" i="10"/>
  <c r="K962" i="10"/>
  <c r="J962" i="10"/>
  <c r="U961" i="10"/>
  <c r="T961" i="10"/>
  <c r="S961" i="10"/>
  <c r="R961" i="10"/>
  <c r="Q961" i="10"/>
  <c r="P961" i="10"/>
  <c r="O961" i="10"/>
  <c r="N961" i="10"/>
  <c r="K961" i="10"/>
  <c r="J961" i="10"/>
  <c r="U960" i="10"/>
  <c r="T960" i="10"/>
  <c r="S960" i="10"/>
  <c r="R960" i="10"/>
  <c r="Q960" i="10"/>
  <c r="P960" i="10"/>
  <c r="O960" i="10"/>
  <c r="N960" i="10"/>
  <c r="K960" i="10"/>
  <c r="J960" i="10"/>
  <c r="U959" i="10"/>
  <c r="T959" i="10"/>
  <c r="S959" i="10"/>
  <c r="R959" i="10"/>
  <c r="Q959" i="10"/>
  <c r="P959" i="10"/>
  <c r="O959" i="10"/>
  <c r="N959" i="10"/>
  <c r="K959" i="10"/>
  <c r="J959" i="10"/>
  <c r="U958" i="10"/>
  <c r="T958" i="10"/>
  <c r="S958" i="10"/>
  <c r="R958" i="10"/>
  <c r="Q958" i="10"/>
  <c r="P958" i="10"/>
  <c r="O958" i="10"/>
  <c r="N958" i="10"/>
  <c r="K958" i="10"/>
  <c r="J958" i="10"/>
  <c r="U957" i="10"/>
  <c r="T957" i="10"/>
  <c r="S957" i="10"/>
  <c r="R957" i="10"/>
  <c r="Q957" i="10"/>
  <c r="P957" i="10"/>
  <c r="O957" i="10"/>
  <c r="N957" i="10"/>
  <c r="K957" i="10"/>
  <c r="J957" i="10"/>
  <c r="U956" i="10"/>
  <c r="T956" i="10"/>
  <c r="S956" i="10"/>
  <c r="R956" i="10"/>
  <c r="Q956" i="10"/>
  <c r="P956" i="10"/>
  <c r="O956" i="10"/>
  <c r="N956" i="10"/>
  <c r="K956" i="10"/>
  <c r="J956" i="10"/>
  <c r="U955" i="10"/>
  <c r="T955" i="10"/>
  <c r="S955" i="10"/>
  <c r="R955" i="10"/>
  <c r="Q955" i="10"/>
  <c r="P955" i="10"/>
  <c r="O955" i="10"/>
  <c r="N955" i="10"/>
  <c r="K955" i="10"/>
  <c r="J955" i="10"/>
  <c r="U954" i="10"/>
  <c r="T954" i="10"/>
  <c r="S954" i="10"/>
  <c r="R954" i="10"/>
  <c r="Q954" i="10"/>
  <c r="P954" i="10"/>
  <c r="O954" i="10"/>
  <c r="N954" i="10"/>
  <c r="K954" i="10"/>
  <c r="J954" i="10"/>
  <c r="U953" i="10"/>
  <c r="T953" i="10"/>
  <c r="S953" i="10"/>
  <c r="R953" i="10"/>
  <c r="Q953" i="10"/>
  <c r="P953" i="10"/>
  <c r="O953" i="10"/>
  <c r="N953" i="10"/>
  <c r="K953" i="10"/>
  <c r="J953" i="10"/>
  <c r="U952" i="10"/>
  <c r="T952" i="10"/>
  <c r="S952" i="10"/>
  <c r="R952" i="10"/>
  <c r="Q952" i="10"/>
  <c r="P952" i="10"/>
  <c r="O952" i="10"/>
  <c r="N952" i="10"/>
  <c r="K952" i="10"/>
  <c r="J952" i="10"/>
  <c r="U951" i="10"/>
  <c r="T951" i="10"/>
  <c r="S951" i="10"/>
  <c r="R951" i="10"/>
  <c r="Q951" i="10"/>
  <c r="P951" i="10"/>
  <c r="O951" i="10"/>
  <c r="N951" i="10"/>
  <c r="K951" i="10"/>
  <c r="J951" i="10"/>
  <c r="U950" i="10"/>
  <c r="T950" i="10"/>
  <c r="S950" i="10"/>
  <c r="R950" i="10"/>
  <c r="Q950" i="10"/>
  <c r="P950" i="10"/>
  <c r="O950" i="10"/>
  <c r="N950" i="10"/>
  <c r="K950" i="10"/>
  <c r="J950" i="10"/>
  <c r="U949" i="10"/>
  <c r="T949" i="10"/>
  <c r="S949" i="10"/>
  <c r="R949" i="10"/>
  <c r="Q949" i="10"/>
  <c r="P949" i="10"/>
  <c r="O949" i="10"/>
  <c r="N949" i="10"/>
  <c r="K949" i="10"/>
  <c r="J949" i="10"/>
  <c r="U948" i="10"/>
  <c r="T948" i="10"/>
  <c r="S948" i="10"/>
  <c r="R948" i="10"/>
  <c r="Q948" i="10"/>
  <c r="P948" i="10"/>
  <c r="O948" i="10"/>
  <c r="N948" i="10"/>
  <c r="K948" i="10"/>
  <c r="J948" i="10"/>
  <c r="U947" i="10"/>
  <c r="T947" i="10"/>
  <c r="S947" i="10"/>
  <c r="R947" i="10"/>
  <c r="Q947" i="10"/>
  <c r="P947" i="10"/>
  <c r="O947" i="10"/>
  <c r="N947" i="10"/>
  <c r="K947" i="10"/>
  <c r="J947" i="10"/>
  <c r="U946" i="10"/>
  <c r="T946" i="10"/>
  <c r="S946" i="10"/>
  <c r="R946" i="10"/>
  <c r="Q946" i="10"/>
  <c r="P946" i="10"/>
  <c r="O946" i="10"/>
  <c r="N946" i="10"/>
  <c r="K946" i="10"/>
  <c r="J946" i="10"/>
  <c r="U945" i="10"/>
  <c r="T945" i="10"/>
  <c r="S945" i="10"/>
  <c r="R945" i="10"/>
  <c r="Q945" i="10"/>
  <c r="P945" i="10"/>
  <c r="O945" i="10"/>
  <c r="N945" i="10"/>
  <c r="K945" i="10"/>
  <c r="J945" i="10"/>
  <c r="U944" i="10"/>
  <c r="T944" i="10"/>
  <c r="S944" i="10"/>
  <c r="R944" i="10"/>
  <c r="Q944" i="10"/>
  <c r="P944" i="10"/>
  <c r="O944" i="10"/>
  <c r="N944" i="10"/>
  <c r="K944" i="10"/>
  <c r="J944" i="10"/>
  <c r="U943" i="10"/>
  <c r="T943" i="10"/>
  <c r="S943" i="10"/>
  <c r="R943" i="10"/>
  <c r="Q943" i="10"/>
  <c r="P943" i="10"/>
  <c r="O943" i="10"/>
  <c r="N943" i="10"/>
  <c r="K943" i="10"/>
  <c r="J943" i="10"/>
  <c r="U942" i="10"/>
  <c r="T942" i="10"/>
  <c r="S942" i="10"/>
  <c r="R942" i="10"/>
  <c r="Q942" i="10"/>
  <c r="P942" i="10"/>
  <c r="O942" i="10"/>
  <c r="N942" i="10"/>
  <c r="K942" i="10"/>
  <c r="J942" i="10"/>
  <c r="U941" i="10"/>
  <c r="T941" i="10"/>
  <c r="S941" i="10"/>
  <c r="R941" i="10"/>
  <c r="Q941" i="10"/>
  <c r="P941" i="10"/>
  <c r="O941" i="10"/>
  <c r="N941" i="10"/>
  <c r="K941" i="10"/>
  <c r="J941" i="10"/>
  <c r="U940" i="10"/>
  <c r="T940" i="10"/>
  <c r="S940" i="10"/>
  <c r="R940" i="10"/>
  <c r="Q940" i="10"/>
  <c r="P940" i="10"/>
  <c r="O940" i="10"/>
  <c r="N940" i="10"/>
  <c r="K940" i="10"/>
  <c r="J940" i="10"/>
  <c r="U939" i="10"/>
  <c r="T939" i="10"/>
  <c r="S939" i="10"/>
  <c r="R939" i="10"/>
  <c r="Q939" i="10"/>
  <c r="P939" i="10"/>
  <c r="O939" i="10"/>
  <c r="N939" i="10"/>
  <c r="K939" i="10"/>
  <c r="J939" i="10"/>
  <c r="U938" i="10"/>
  <c r="T938" i="10"/>
  <c r="S938" i="10"/>
  <c r="R938" i="10"/>
  <c r="Q938" i="10"/>
  <c r="P938" i="10"/>
  <c r="O938" i="10"/>
  <c r="N938" i="10"/>
  <c r="K938" i="10"/>
  <c r="J938" i="10"/>
  <c r="U937" i="10"/>
  <c r="T937" i="10"/>
  <c r="S937" i="10"/>
  <c r="R937" i="10"/>
  <c r="Q937" i="10"/>
  <c r="P937" i="10"/>
  <c r="O937" i="10"/>
  <c r="N937" i="10"/>
  <c r="K937" i="10"/>
  <c r="J937" i="10"/>
  <c r="U936" i="10"/>
  <c r="T936" i="10"/>
  <c r="S936" i="10"/>
  <c r="R936" i="10"/>
  <c r="Q936" i="10"/>
  <c r="P936" i="10"/>
  <c r="O936" i="10"/>
  <c r="N936" i="10"/>
  <c r="K936" i="10"/>
  <c r="J936" i="10"/>
  <c r="U935" i="10"/>
  <c r="T935" i="10"/>
  <c r="S935" i="10"/>
  <c r="R935" i="10"/>
  <c r="Q935" i="10"/>
  <c r="P935" i="10"/>
  <c r="O935" i="10"/>
  <c r="N935" i="10"/>
  <c r="K935" i="10"/>
  <c r="J935" i="10"/>
  <c r="U934" i="10"/>
  <c r="T934" i="10"/>
  <c r="S934" i="10"/>
  <c r="R934" i="10"/>
  <c r="Q934" i="10"/>
  <c r="P934" i="10"/>
  <c r="O934" i="10"/>
  <c r="N934" i="10"/>
  <c r="K934" i="10"/>
  <c r="J934" i="10"/>
  <c r="U933" i="10"/>
  <c r="T933" i="10"/>
  <c r="S933" i="10"/>
  <c r="R933" i="10"/>
  <c r="Q933" i="10"/>
  <c r="P933" i="10"/>
  <c r="O933" i="10"/>
  <c r="N933" i="10"/>
  <c r="K933" i="10"/>
  <c r="J933" i="10"/>
  <c r="U932" i="10"/>
  <c r="T932" i="10"/>
  <c r="S932" i="10"/>
  <c r="R932" i="10"/>
  <c r="Q932" i="10"/>
  <c r="P932" i="10"/>
  <c r="O932" i="10"/>
  <c r="N932" i="10"/>
  <c r="K932" i="10"/>
  <c r="J932" i="10"/>
  <c r="U931" i="10"/>
  <c r="T931" i="10"/>
  <c r="S931" i="10"/>
  <c r="R931" i="10"/>
  <c r="Q931" i="10"/>
  <c r="P931" i="10"/>
  <c r="O931" i="10"/>
  <c r="N931" i="10"/>
  <c r="K931" i="10"/>
  <c r="J931" i="10"/>
  <c r="U930" i="10"/>
  <c r="T930" i="10"/>
  <c r="S930" i="10"/>
  <c r="R930" i="10"/>
  <c r="Q930" i="10"/>
  <c r="P930" i="10"/>
  <c r="O930" i="10"/>
  <c r="N930" i="10"/>
  <c r="K930" i="10"/>
  <c r="J930" i="10"/>
  <c r="U929" i="10"/>
  <c r="T929" i="10"/>
  <c r="S929" i="10"/>
  <c r="R929" i="10"/>
  <c r="Q929" i="10"/>
  <c r="P929" i="10"/>
  <c r="O929" i="10"/>
  <c r="N929" i="10"/>
  <c r="K929" i="10"/>
  <c r="J929" i="10"/>
  <c r="U928" i="10"/>
  <c r="T928" i="10"/>
  <c r="S928" i="10"/>
  <c r="R928" i="10"/>
  <c r="Q928" i="10"/>
  <c r="P928" i="10"/>
  <c r="O928" i="10"/>
  <c r="N928" i="10"/>
  <c r="K928" i="10"/>
  <c r="J928" i="10"/>
  <c r="U927" i="10"/>
  <c r="T927" i="10"/>
  <c r="S927" i="10"/>
  <c r="R927" i="10"/>
  <c r="Q927" i="10"/>
  <c r="P927" i="10"/>
  <c r="O927" i="10"/>
  <c r="N927" i="10"/>
  <c r="K927" i="10"/>
  <c r="J927" i="10"/>
  <c r="U926" i="10"/>
  <c r="T926" i="10"/>
  <c r="S926" i="10"/>
  <c r="R926" i="10"/>
  <c r="Q926" i="10"/>
  <c r="P926" i="10"/>
  <c r="O926" i="10"/>
  <c r="N926" i="10"/>
  <c r="K926" i="10"/>
  <c r="J926" i="10"/>
  <c r="U925" i="10"/>
  <c r="T925" i="10"/>
  <c r="S925" i="10"/>
  <c r="R925" i="10"/>
  <c r="Q925" i="10"/>
  <c r="P925" i="10"/>
  <c r="O925" i="10"/>
  <c r="N925" i="10"/>
  <c r="K925" i="10"/>
  <c r="J925" i="10"/>
  <c r="U924" i="10"/>
  <c r="T924" i="10"/>
  <c r="S924" i="10"/>
  <c r="R924" i="10"/>
  <c r="Q924" i="10"/>
  <c r="P924" i="10"/>
  <c r="O924" i="10"/>
  <c r="N924" i="10"/>
  <c r="K924" i="10"/>
  <c r="J924" i="10"/>
  <c r="U923" i="10"/>
  <c r="T923" i="10"/>
  <c r="S923" i="10"/>
  <c r="R923" i="10"/>
  <c r="Q923" i="10"/>
  <c r="P923" i="10"/>
  <c r="O923" i="10"/>
  <c r="N923" i="10"/>
  <c r="K923" i="10"/>
  <c r="J923" i="10"/>
  <c r="U922" i="10"/>
  <c r="T922" i="10"/>
  <c r="S922" i="10"/>
  <c r="R922" i="10"/>
  <c r="Q922" i="10"/>
  <c r="P922" i="10"/>
  <c r="O922" i="10"/>
  <c r="N922" i="10"/>
  <c r="K922" i="10"/>
  <c r="J922" i="10"/>
  <c r="U921" i="10"/>
  <c r="T921" i="10"/>
  <c r="S921" i="10"/>
  <c r="R921" i="10"/>
  <c r="Q921" i="10"/>
  <c r="P921" i="10"/>
  <c r="O921" i="10"/>
  <c r="N921" i="10"/>
  <c r="K921" i="10"/>
  <c r="J921" i="10"/>
  <c r="U920" i="10"/>
  <c r="T920" i="10"/>
  <c r="S920" i="10"/>
  <c r="R920" i="10"/>
  <c r="Q920" i="10"/>
  <c r="P920" i="10"/>
  <c r="O920" i="10"/>
  <c r="N920" i="10"/>
  <c r="K920" i="10"/>
  <c r="J920" i="10"/>
  <c r="U919" i="10"/>
  <c r="T919" i="10"/>
  <c r="S919" i="10"/>
  <c r="R919" i="10"/>
  <c r="Q919" i="10"/>
  <c r="P919" i="10"/>
  <c r="O919" i="10"/>
  <c r="N919" i="10"/>
  <c r="K919" i="10"/>
  <c r="J919" i="10"/>
  <c r="U918" i="10"/>
  <c r="T918" i="10"/>
  <c r="S918" i="10"/>
  <c r="R918" i="10"/>
  <c r="Q918" i="10"/>
  <c r="P918" i="10"/>
  <c r="O918" i="10"/>
  <c r="N918" i="10"/>
  <c r="K918" i="10"/>
  <c r="J918" i="10"/>
  <c r="U917" i="10"/>
  <c r="T917" i="10"/>
  <c r="S917" i="10"/>
  <c r="R917" i="10"/>
  <c r="Q917" i="10"/>
  <c r="P917" i="10"/>
  <c r="O917" i="10"/>
  <c r="N917" i="10"/>
  <c r="K917" i="10"/>
  <c r="J917" i="10"/>
  <c r="U916" i="10"/>
  <c r="T916" i="10"/>
  <c r="S916" i="10"/>
  <c r="R916" i="10"/>
  <c r="Q916" i="10"/>
  <c r="P916" i="10"/>
  <c r="O916" i="10"/>
  <c r="N916" i="10"/>
  <c r="K916" i="10"/>
  <c r="J916" i="10"/>
  <c r="U915" i="10"/>
  <c r="T915" i="10"/>
  <c r="S915" i="10"/>
  <c r="R915" i="10"/>
  <c r="Q915" i="10"/>
  <c r="P915" i="10"/>
  <c r="O915" i="10"/>
  <c r="N915" i="10"/>
  <c r="K915" i="10"/>
  <c r="J915" i="10"/>
  <c r="U914" i="10"/>
  <c r="T914" i="10"/>
  <c r="S914" i="10"/>
  <c r="R914" i="10"/>
  <c r="Q914" i="10"/>
  <c r="P914" i="10"/>
  <c r="O914" i="10"/>
  <c r="N914" i="10"/>
  <c r="K914" i="10"/>
  <c r="J914" i="10"/>
  <c r="U913" i="10"/>
  <c r="T913" i="10"/>
  <c r="S913" i="10"/>
  <c r="R913" i="10"/>
  <c r="Q913" i="10"/>
  <c r="P913" i="10"/>
  <c r="O913" i="10"/>
  <c r="N913" i="10"/>
  <c r="K913" i="10"/>
  <c r="J913" i="10"/>
  <c r="U912" i="10"/>
  <c r="T912" i="10"/>
  <c r="S912" i="10"/>
  <c r="R912" i="10"/>
  <c r="Q912" i="10"/>
  <c r="P912" i="10"/>
  <c r="O912" i="10"/>
  <c r="N912" i="10"/>
  <c r="K912" i="10"/>
  <c r="J912" i="10"/>
  <c r="U911" i="10"/>
  <c r="T911" i="10"/>
  <c r="S911" i="10"/>
  <c r="R911" i="10"/>
  <c r="Q911" i="10"/>
  <c r="P911" i="10"/>
  <c r="O911" i="10"/>
  <c r="N911" i="10"/>
  <c r="K911" i="10"/>
  <c r="J911" i="10"/>
  <c r="U910" i="10"/>
  <c r="T910" i="10"/>
  <c r="S910" i="10"/>
  <c r="R910" i="10"/>
  <c r="Q910" i="10"/>
  <c r="P910" i="10"/>
  <c r="O910" i="10"/>
  <c r="N910" i="10"/>
  <c r="K910" i="10"/>
  <c r="J910" i="10"/>
  <c r="U909" i="10"/>
  <c r="T909" i="10"/>
  <c r="S909" i="10"/>
  <c r="R909" i="10"/>
  <c r="Q909" i="10"/>
  <c r="P909" i="10"/>
  <c r="O909" i="10"/>
  <c r="N909" i="10"/>
  <c r="K909" i="10"/>
  <c r="J909" i="10"/>
  <c r="U908" i="10"/>
  <c r="T908" i="10"/>
  <c r="S908" i="10"/>
  <c r="R908" i="10"/>
  <c r="Q908" i="10"/>
  <c r="P908" i="10"/>
  <c r="O908" i="10"/>
  <c r="N908" i="10"/>
  <c r="K908" i="10"/>
  <c r="J908" i="10"/>
  <c r="U907" i="10"/>
  <c r="T907" i="10"/>
  <c r="S907" i="10"/>
  <c r="R907" i="10"/>
  <c r="Q907" i="10"/>
  <c r="P907" i="10"/>
  <c r="O907" i="10"/>
  <c r="N907" i="10"/>
  <c r="K907" i="10"/>
  <c r="J907" i="10"/>
  <c r="U906" i="10"/>
  <c r="T906" i="10"/>
  <c r="S906" i="10"/>
  <c r="R906" i="10"/>
  <c r="Q906" i="10"/>
  <c r="P906" i="10"/>
  <c r="O906" i="10"/>
  <c r="N906" i="10"/>
  <c r="K906" i="10"/>
  <c r="J906" i="10"/>
  <c r="U905" i="10"/>
  <c r="T905" i="10"/>
  <c r="S905" i="10"/>
  <c r="R905" i="10"/>
  <c r="Q905" i="10"/>
  <c r="P905" i="10"/>
  <c r="O905" i="10"/>
  <c r="N905" i="10"/>
  <c r="K905" i="10"/>
  <c r="J905" i="10"/>
  <c r="U904" i="10"/>
  <c r="T904" i="10"/>
  <c r="S904" i="10"/>
  <c r="R904" i="10"/>
  <c r="Q904" i="10"/>
  <c r="P904" i="10"/>
  <c r="O904" i="10"/>
  <c r="N904" i="10"/>
  <c r="K904" i="10"/>
  <c r="J904" i="10"/>
  <c r="U903" i="10"/>
  <c r="T903" i="10"/>
  <c r="S903" i="10"/>
  <c r="R903" i="10"/>
  <c r="Q903" i="10"/>
  <c r="P903" i="10"/>
  <c r="O903" i="10"/>
  <c r="N903" i="10"/>
  <c r="K903" i="10"/>
  <c r="J903" i="10"/>
  <c r="U902" i="10"/>
  <c r="T902" i="10"/>
  <c r="S902" i="10"/>
  <c r="R902" i="10"/>
  <c r="Q902" i="10"/>
  <c r="P902" i="10"/>
  <c r="O902" i="10"/>
  <c r="N902" i="10"/>
  <c r="K902" i="10"/>
  <c r="J902" i="10"/>
  <c r="U901" i="10"/>
  <c r="T901" i="10"/>
  <c r="S901" i="10"/>
  <c r="R901" i="10"/>
  <c r="Q901" i="10"/>
  <c r="P901" i="10"/>
  <c r="O901" i="10"/>
  <c r="N901" i="10"/>
  <c r="K901" i="10"/>
  <c r="J901" i="10"/>
  <c r="U900" i="10"/>
  <c r="T900" i="10"/>
  <c r="S900" i="10"/>
  <c r="R900" i="10"/>
  <c r="Q900" i="10"/>
  <c r="P900" i="10"/>
  <c r="O900" i="10"/>
  <c r="N900" i="10"/>
  <c r="K900" i="10"/>
  <c r="J900" i="10"/>
  <c r="U899" i="10"/>
  <c r="T899" i="10"/>
  <c r="S899" i="10"/>
  <c r="R899" i="10"/>
  <c r="Q899" i="10"/>
  <c r="P899" i="10"/>
  <c r="O899" i="10"/>
  <c r="N899" i="10"/>
  <c r="K899" i="10"/>
  <c r="J899" i="10"/>
  <c r="U898" i="10"/>
  <c r="T898" i="10"/>
  <c r="S898" i="10"/>
  <c r="R898" i="10"/>
  <c r="Q898" i="10"/>
  <c r="P898" i="10"/>
  <c r="O898" i="10"/>
  <c r="N898" i="10"/>
  <c r="K898" i="10"/>
  <c r="J898" i="10"/>
  <c r="U897" i="10"/>
  <c r="T897" i="10"/>
  <c r="S897" i="10"/>
  <c r="R897" i="10"/>
  <c r="Q897" i="10"/>
  <c r="P897" i="10"/>
  <c r="O897" i="10"/>
  <c r="N897" i="10"/>
  <c r="K897" i="10"/>
  <c r="J897" i="10"/>
  <c r="U896" i="10"/>
  <c r="T896" i="10"/>
  <c r="S896" i="10"/>
  <c r="R896" i="10"/>
  <c r="Q896" i="10"/>
  <c r="P896" i="10"/>
  <c r="O896" i="10"/>
  <c r="N896" i="10"/>
  <c r="K896" i="10"/>
  <c r="J896" i="10"/>
  <c r="U895" i="10"/>
  <c r="T895" i="10"/>
  <c r="S895" i="10"/>
  <c r="R895" i="10"/>
  <c r="Q895" i="10"/>
  <c r="P895" i="10"/>
  <c r="O895" i="10"/>
  <c r="N895" i="10"/>
  <c r="K895" i="10"/>
  <c r="J895" i="10"/>
  <c r="U894" i="10"/>
  <c r="T894" i="10"/>
  <c r="S894" i="10"/>
  <c r="R894" i="10"/>
  <c r="Q894" i="10"/>
  <c r="P894" i="10"/>
  <c r="O894" i="10"/>
  <c r="N894" i="10"/>
  <c r="K894" i="10"/>
  <c r="J894" i="10"/>
  <c r="U893" i="10"/>
  <c r="T893" i="10"/>
  <c r="S893" i="10"/>
  <c r="R893" i="10"/>
  <c r="Q893" i="10"/>
  <c r="P893" i="10"/>
  <c r="O893" i="10"/>
  <c r="N893" i="10"/>
  <c r="K893" i="10"/>
  <c r="J893" i="10"/>
  <c r="U892" i="10"/>
  <c r="T892" i="10"/>
  <c r="S892" i="10"/>
  <c r="R892" i="10"/>
  <c r="Q892" i="10"/>
  <c r="P892" i="10"/>
  <c r="O892" i="10"/>
  <c r="N892" i="10"/>
  <c r="K892" i="10"/>
  <c r="J892" i="10"/>
  <c r="U891" i="10"/>
  <c r="T891" i="10"/>
  <c r="S891" i="10"/>
  <c r="R891" i="10"/>
  <c r="Q891" i="10"/>
  <c r="P891" i="10"/>
  <c r="O891" i="10"/>
  <c r="N891" i="10"/>
  <c r="K891" i="10"/>
  <c r="J891" i="10"/>
  <c r="U890" i="10"/>
  <c r="T890" i="10"/>
  <c r="S890" i="10"/>
  <c r="R890" i="10"/>
  <c r="Q890" i="10"/>
  <c r="P890" i="10"/>
  <c r="O890" i="10"/>
  <c r="N890" i="10"/>
  <c r="K890" i="10"/>
  <c r="J890" i="10"/>
  <c r="U889" i="10"/>
  <c r="T889" i="10"/>
  <c r="S889" i="10"/>
  <c r="R889" i="10"/>
  <c r="Q889" i="10"/>
  <c r="P889" i="10"/>
  <c r="O889" i="10"/>
  <c r="N889" i="10"/>
  <c r="K889" i="10"/>
  <c r="J889" i="10"/>
  <c r="U888" i="10"/>
  <c r="T888" i="10"/>
  <c r="S888" i="10"/>
  <c r="R888" i="10"/>
  <c r="Q888" i="10"/>
  <c r="P888" i="10"/>
  <c r="O888" i="10"/>
  <c r="N888" i="10"/>
  <c r="K888" i="10"/>
  <c r="J888" i="10"/>
  <c r="U887" i="10"/>
  <c r="T887" i="10"/>
  <c r="S887" i="10"/>
  <c r="R887" i="10"/>
  <c r="Q887" i="10"/>
  <c r="P887" i="10"/>
  <c r="O887" i="10"/>
  <c r="N887" i="10"/>
  <c r="K887" i="10"/>
  <c r="J887" i="10"/>
  <c r="U886" i="10"/>
  <c r="T886" i="10"/>
  <c r="S886" i="10"/>
  <c r="R886" i="10"/>
  <c r="Q886" i="10"/>
  <c r="P886" i="10"/>
  <c r="O886" i="10"/>
  <c r="N886" i="10"/>
  <c r="K886" i="10"/>
  <c r="J886" i="10"/>
  <c r="U885" i="10"/>
  <c r="T885" i="10"/>
  <c r="S885" i="10"/>
  <c r="R885" i="10"/>
  <c r="Q885" i="10"/>
  <c r="P885" i="10"/>
  <c r="O885" i="10"/>
  <c r="N885" i="10"/>
  <c r="K885" i="10"/>
  <c r="J885" i="10"/>
  <c r="U884" i="10"/>
  <c r="T884" i="10"/>
  <c r="S884" i="10"/>
  <c r="R884" i="10"/>
  <c r="Q884" i="10"/>
  <c r="P884" i="10"/>
  <c r="O884" i="10"/>
  <c r="N884" i="10"/>
  <c r="K884" i="10"/>
  <c r="J884" i="10"/>
  <c r="U883" i="10"/>
  <c r="T883" i="10"/>
  <c r="S883" i="10"/>
  <c r="R883" i="10"/>
  <c r="Q883" i="10"/>
  <c r="P883" i="10"/>
  <c r="O883" i="10"/>
  <c r="N883" i="10"/>
  <c r="K883" i="10"/>
  <c r="J883" i="10"/>
  <c r="U882" i="10"/>
  <c r="T882" i="10"/>
  <c r="S882" i="10"/>
  <c r="R882" i="10"/>
  <c r="Q882" i="10"/>
  <c r="P882" i="10"/>
  <c r="O882" i="10"/>
  <c r="N882" i="10"/>
  <c r="K882" i="10"/>
  <c r="J882" i="10"/>
  <c r="U881" i="10"/>
  <c r="T881" i="10"/>
  <c r="S881" i="10"/>
  <c r="R881" i="10"/>
  <c r="Q881" i="10"/>
  <c r="P881" i="10"/>
  <c r="O881" i="10"/>
  <c r="N881" i="10"/>
  <c r="K881" i="10"/>
  <c r="J881" i="10"/>
  <c r="U880" i="10"/>
  <c r="T880" i="10"/>
  <c r="S880" i="10"/>
  <c r="R880" i="10"/>
  <c r="Q880" i="10"/>
  <c r="P880" i="10"/>
  <c r="O880" i="10"/>
  <c r="N880" i="10"/>
  <c r="K880" i="10"/>
  <c r="J880" i="10"/>
  <c r="U879" i="10"/>
  <c r="T879" i="10"/>
  <c r="S879" i="10"/>
  <c r="R879" i="10"/>
  <c r="Q879" i="10"/>
  <c r="P879" i="10"/>
  <c r="O879" i="10"/>
  <c r="N879" i="10"/>
  <c r="K879" i="10"/>
  <c r="J879" i="10"/>
  <c r="U878" i="10"/>
  <c r="T878" i="10"/>
  <c r="S878" i="10"/>
  <c r="R878" i="10"/>
  <c r="Q878" i="10"/>
  <c r="P878" i="10"/>
  <c r="O878" i="10"/>
  <c r="N878" i="10"/>
  <c r="K878" i="10"/>
  <c r="J878" i="10"/>
  <c r="U877" i="10"/>
  <c r="T877" i="10"/>
  <c r="S877" i="10"/>
  <c r="R877" i="10"/>
  <c r="Q877" i="10"/>
  <c r="P877" i="10"/>
  <c r="O877" i="10"/>
  <c r="N877" i="10"/>
  <c r="K877" i="10"/>
  <c r="J877" i="10"/>
  <c r="U876" i="10"/>
  <c r="T876" i="10"/>
  <c r="S876" i="10"/>
  <c r="R876" i="10"/>
  <c r="Q876" i="10"/>
  <c r="P876" i="10"/>
  <c r="O876" i="10"/>
  <c r="N876" i="10"/>
  <c r="K876" i="10"/>
  <c r="J876" i="10"/>
  <c r="U875" i="10"/>
  <c r="T875" i="10"/>
  <c r="S875" i="10"/>
  <c r="R875" i="10"/>
  <c r="Q875" i="10"/>
  <c r="P875" i="10"/>
  <c r="O875" i="10"/>
  <c r="N875" i="10"/>
  <c r="K875" i="10"/>
  <c r="J875" i="10"/>
  <c r="U874" i="10"/>
  <c r="T874" i="10"/>
  <c r="S874" i="10"/>
  <c r="R874" i="10"/>
  <c r="Q874" i="10"/>
  <c r="P874" i="10"/>
  <c r="O874" i="10"/>
  <c r="N874" i="10"/>
  <c r="K874" i="10"/>
  <c r="J874" i="10"/>
  <c r="U873" i="10"/>
  <c r="T873" i="10"/>
  <c r="S873" i="10"/>
  <c r="R873" i="10"/>
  <c r="Q873" i="10"/>
  <c r="P873" i="10"/>
  <c r="O873" i="10"/>
  <c r="N873" i="10"/>
  <c r="K873" i="10"/>
  <c r="J873" i="10"/>
  <c r="U872" i="10"/>
  <c r="T872" i="10"/>
  <c r="S872" i="10"/>
  <c r="R872" i="10"/>
  <c r="Q872" i="10"/>
  <c r="P872" i="10"/>
  <c r="O872" i="10"/>
  <c r="N872" i="10"/>
  <c r="K872" i="10"/>
  <c r="J872" i="10"/>
  <c r="U871" i="10"/>
  <c r="T871" i="10"/>
  <c r="S871" i="10"/>
  <c r="R871" i="10"/>
  <c r="Q871" i="10"/>
  <c r="P871" i="10"/>
  <c r="O871" i="10"/>
  <c r="N871" i="10"/>
  <c r="K871" i="10"/>
  <c r="J871" i="10"/>
  <c r="U870" i="10"/>
  <c r="T870" i="10"/>
  <c r="S870" i="10"/>
  <c r="R870" i="10"/>
  <c r="Q870" i="10"/>
  <c r="P870" i="10"/>
  <c r="O870" i="10"/>
  <c r="N870" i="10"/>
  <c r="K870" i="10"/>
  <c r="J870" i="10"/>
  <c r="U869" i="10"/>
  <c r="T869" i="10"/>
  <c r="S869" i="10"/>
  <c r="R869" i="10"/>
  <c r="Q869" i="10"/>
  <c r="P869" i="10"/>
  <c r="O869" i="10"/>
  <c r="N869" i="10"/>
  <c r="K869" i="10"/>
  <c r="J869" i="10"/>
  <c r="U868" i="10"/>
  <c r="T868" i="10"/>
  <c r="S868" i="10"/>
  <c r="R868" i="10"/>
  <c r="Q868" i="10"/>
  <c r="P868" i="10"/>
  <c r="O868" i="10"/>
  <c r="N868" i="10"/>
  <c r="K868" i="10"/>
  <c r="J868" i="10"/>
  <c r="U867" i="10"/>
  <c r="T867" i="10"/>
  <c r="S867" i="10"/>
  <c r="R867" i="10"/>
  <c r="Q867" i="10"/>
  <c r="P867" i="10"/>
  <c r="O867" i="10"/>
  <c r="N867" i="10"/>
  <c r="K867" i="10"/>
  <c r="J867" i="10"/>
  <c r="U866" i="10"/>
  <c r="T866" i="10"/>
  <c r="S866" i="10"/>
  <c r="R866" i="10"/>
  <c r="Q866" i="10"/>
  <c r="P866" i="10"/>
  <c r="O866" i="10"/>
  <c r="N866" i="10"/>
  <c r="K866" i="10"/>
  <c r="J866" i="10"/>
  <c r="U865" i="10"/>
  <c r="T865" i="10"/>
  <c r="S865" i="10"/>
  <c r="R865" i="10"/>
  <c r="Q865" i="10"/>
  <c r="P865" i="10"/>
  <c r="O865" i="10"/>
  <c r="N865" i="10"/>
  <c r="K865" i="10"/>
  <c r="J865" i="10"/>
  <c r="U864" i="10"/>
  <c r="T864" i="10"/>
  <c r="S864" i="10"/>
  <c r="R864" i="10"/>
  <c r="Q864" i="10"/>
  <c r="P864" i="10"/>
  <c r="O864" i="10"/>
  <c r="N864" i="10"/>
  <c r="K864" i="10"/>
  <c r="J864" i="10"/>
  <c r="U863" i="10"/>
  <c r="T863" i="10"/>
  <c r="S863" i="10"/>
  <c r="R863" i="10"/>
  <c r="Q863" i="10"/>
  <c r="P863" i="10"/>
  <c r="O863" i="10"/>
  <c r="N863" i="10"/>
  <c r="K863" i="10"/>
  <c r="J863" i="10"/>
  <c r="U862" i="10"/>
  <c r="T862" i="10"/>
  <c r="S862" i="10"/>
  <c r="R862" i="10"/>
  <c r="Q862" i="10"/>
  <c r="P862" i="10"/>
  <c r="O862" i="10"/>
  <c r="N862" i="10"/>
  <c r="K862" i="10"/>
  <c r="J862" i="10"/>
  <c r="U861" i="10"/>
  <c r="T861" i="10"/>
  <c r="S861" i="10"/>
  <c r="R861" i="10"/>
  <c r="Q861" i="10"/>
  <c r="P861" i="10"/>
  <c r="O861" i="10"/>
  <c r="N861" i="10"/>
  <c r="K861" i="10"/>
  <c r="J861" i="10"/>
  <c r="U860" i="10"/>
  <c r="T860" i="10"/>
  <c r="S860" i="10"/>
  <c r="R860" i="10"/>
  <c r="Q860" i="10"/>
  <c r="P860" i="10"/>
  <c r="O860" i="10"/>
  <c r="N860" i="10"/>
  <c r="K860" i="10"/>
  <c r="J860" i="10"/>
  <c r="U859" i="10"/>
  <c r="T859" i="10"/>
  <c r="S859" i="10"/>
  <c r="R859" i="10"/>
  <c r="Q859" i="10"/>
  <c r="P859" i="10"/>
  <c r="O859" i="10"/>
  <c r="N859" i="10"/>
  <c r="K859" i="10"/>
  <c r="J859" i="10"/>
  <c r="U858" i="10"/>
  <c r="T858" i="10"/>
  <c r="S858" i="10"/>
  <c r="R858" i="10"/>
  <c r="Q858" i="10"/>
  <c r="P858" i="10"/>
  <c r="O858" i="10"/>
  <c r="N858" i="10"/>
  <c r="K858" i="10"/>
  <c r="J858" i="10"/>
  <c r="U857" i="10"/>
  <c r="T857" i="10"/>
  <c r="S857" i="10"/>
  <c r="R857" i="10"/>
  <c r="Q857" i="10"/>
  <c r="P857" i="10"/>
  <c r="O857" i="10"/>
  <c r="N857" i="10"/>
  <c r="K857" i="10"/>
  <c r="J857" i="10"/>
  <c r="U856" i="10"/>
  <c r="T856" i="10"/>
  <c r="S856" i="10"/>
  <c r="R856" i="10"/>
  <c r="Q856" i="10"/>
  <c r="P856" i="10"/>
  <c r="O856" i="10"/>
  <c r="N856" i="10"/>
  <c r="K856" i="10"/>
  <c r="J856" i="10"/>
  <c r="U855" i="10"/>
  <c r="T855" i="10"/>
  <c r="S855" i="10"/>
  <c r="R855" i="10"/>
  <c r="Q855" i="10"/>
  <c r="P855" i="10"/>
  <c r="O855" i="10"/>
  <c r="N855" i="10"/>
  <c r="K855" i="10"/>
  <c r="J855" i="10"/>
  <c r="U854" i="10"/>
  <c r="T854" i="10"/>
  <c r="S854" i="10"/>
  <c r="R854" i="10"/>
  <c r="Q854" i="10"/>
  <c r="P854" i="10"/>
  <c r="O854" i="10"/>
  <c r="N854" i="10"/>
  <c r="K854" i="10"/>
  <c r="J854" i="10"/>
  <c r="U853" i="10"/>
  <c r="T853" i="10"/>
  <c r="S853" i="10"/>
  <c r="R853" i="10"/>
  <c r="Q853" i="10"/>
  <c r="P853" i="10"/>
  <c r="O853" i="10"/>
  <c r="N853" i="10"/>
  <c r="K853" i="10"/>
  <c r="J853" i="10"/>
  <c r="U852" i="10"/>
  <c r="T852" i="10"/>
  <c r="S852" i="10"/>
  <c r="R852" i="10"/>
  <c r="Q852" i="10"/>
  <c r="P852" i="10"/>
  <c r="O852" i="10"/>
  <c r="N852" i="10"/>
  <c r="K852" i="10"/>
  <c r="J852" i="10"/>
  <c r="U851" i="10"/>
  <c r="T851" i="10"/>
  <c r="S851" i="10"/>
  <c r="R851" i="10"/>
  <c r="Q851" i="10"/>
  <c r="P851" i="10"/>
  <c r="O851" i="10"/>
  <c r="N851" i="10"/>
  <c r="K851" i="10"/>
  <c r="J851" i="10"/>
  <c r="U850" i="10"/>
  <c r="T850" i="10"/>
  <c r="S850" i="10"/>
  <c r="R850" i="10"/>
  <c r="Q850" i="10"/>
  <c r="P850" i="10"/>
  <c r="O850" i="10"/>
  <c r="N850" i="10"/>
  <c r="K850" i="10"/>
  <c r="J850" i="10"/>
  <c r="U849" i="10"/>
  <c r="T849" i="10"/>
  <c r="S849" i="10"/>
  <c r="R849" i="10"/>
  <c r="Q849" i="10"/>
  <c r="P849" i="10"/>
  <c r="O849" i="10"/>
  <c r="N849" i="10"/>
  <c r="K849" i="10"/>
  <c r="J849" i="10"/>
  <c r="U848" i="10"/>
  <c r="T848" i="10"/>
  <c r="S848" i="10"/>
  <c r="R848" i="10"/>
  <c r="Q848" i="10"/>
  <c r="P848" i="10"/>
  <c r="O848" i="10"/>
  <c r="N848" i="10"/>
  <c r="K848" i="10"/>
  <c r="J848" i="10"/>
  <c r="U847" i="10"/>
  <c r="T847" i="10"/>
  <c r="S847" i="10"/>
  <c r="R847" i="10"/>
  <c r="Q847" i="10"/>
  <c r="P847" i="10"/>
  <c r="O847" i="10"/>
  <c r="N847" i="10"/>
  <c r="K847" i="10"/>
  <c r="J847" i="10"/>
  <c r="U846" i="10"/>
  <c r="T846" i="10"/>
  <c r="S846" i="10"/>
  <c r="R846" i="10"/>
  <c r="Q846" i="10"/>
  <c r="P846" i="10"/>
  <c r="O846" i="10"/>
  <c r="N846" i="10"/>
  <c r="K846" i="10"/>
  <c r="J846" i="10"/>
  <c r="U845" i="10"/>
  <c r="T845" i="10"/>
  <c r="S845" i="10"/>
  <c r="R845" i="10"/>
  <c r="Q845" i="10"/>
  <c r="P845" i="10"/>
  <c r="O845" i="10"/>
  <c r="N845" i="10"/>
  <c r="K845" i="10"/>
  <c r="J845" i="10"/>
  <c r="U844" i="10"/>
  <c r="T844" i="10"/>
  <c r="S844" i="10"/>
  <c r="R844" i="10"/>
  <c r="Q844" i="10"/>
  <c r="P844" i="10"/>
  <c r="O844" i="10"/>
  <c r="N844" i="10"/>
  <c r="K844" i="10"/>
  <c r="J844" i="10"/>
  <c r="U843" i="10"/>
  <c r="T843" i="10"/>
  <c r="S843" i="10"/>
  <c r="R843" i="10"/>
  <c r="Q843" i="10"/>
  <c r="P843" i="10"/>
  <c r="O843" i="10"/>
  <c r="N843" i="10"/>
  <c r="K843" i="10"/>
  <c r="J843" i="10"/>
  <c r="U842" i="10"/>
  <c r="T842" i="10"/>
  <c r="S842" i="10"/>
  <c r="R842" i="10"/>
  <c r="Q842" i="10"/>
  <c r="P842" i="10"/>
  <c r="O842" i="10"/>
  <c r="N842" i="10"/>
  <c r="K842" i="10"/>
  <c r="J842" i="10"/>
  <c r="U841" i="10"/>
  <c r="T841" i="10"/>
  <c r="S841" i="10"/>
  <c r="R841" i="10"/>
  <c r="Q841" i="10"/>
  <c r="P841" i="10"/>
  <c r="O841" i="10"/>
  <c r="N841" i="10"/>
  <c r="K841" i="10"/>
  <c r="J841" i="10"/>
  <c r="U840" i="10"/>
  <c r="T840" i="10"/>
  <c r="S840" i="10"/>
  <c r="R840" i="10"/>
  <c r="Q840" i="10"/>
  <c r="P840" i="10"/>
  <c r="O840" i="10"/>
  <c r="N840" i="10"/>
  <c r="K840" i="10"/>
  <c r="J840" i="10"/>
  <c r="U839" i="10"/>
  <c r="T839" i="10"/>
  <c r="S839" i="10"/>
  <c r="R839" i="10"/>
  <c r="Q839" i="10"/>
  <c r="P839" i="10"/>
  <c r="O839" i="10"/>
  <c r="N839" i="10"/>
  <c r="K839" i="10"/>
  <c r="J839" i="10"/>
  <c r="U838" i="10"/>
  <c r="T838" i="10"/>
  <c r="S838" i="10"/>
  <c r="R838" i="10"/>
  <c r="Q838" i="10"/>
  <c r="P838" i="10"/>
  <c r="O838" i="10"/>
  <c r="N838" i="10"/>
  <c r="K838" i="10"/>
  <c r="J838" i="10"/>
  <c r="U837" i="10"/>
  <c r="T837" i="10"/>
  <c r="S837" i="10"/>
  <c r="R837" i="10"/>
  <c r="Q837" i="10"/>
  <c r="P837" i="10"/>
  <c r="O837" i="10"/>
  <c r="N837" i="10"/>
  <c r="K837" i="10"/>
  <c r="J837" i="10"/>
  <c r="U836" i="10"/>
  <c r="T836" i="10"/>
  <c r="S836" i="10"/>
  <c r="R836" i="10"/>
  <c r="Q836" i="10"/>
  <c r="P836" i="10"/>
  <c r="O836" i="10"/>
  <c r="N836" i="10"/>
  <c r="K836" i="10"/>
  <c r="J836" i="10"/>
  <c r="U835" i="10"/>
  <c r="T835" i="10"/>
  <c r="S835" i="10"/>
  <c r="R835" i="10"/>
  <c r="Q835" i="10"/>
  <c r="P835" i="10"/>
  <c r="O835" i="10"/>
  <c r="N835" i="10"/>
  <c r="K835" i="10"/>
  <c r="J835" i="10"/>
  <c r="U834" i="10"/>
  <c r="T834" i="10"/>
  <c r="S834" i="10"/>
  <c r="R834" i="10"/>
  <c r="Q834" i="10"/>
  <c r="P834" i="10"/>
  <c r="O834" i="10"/>
  <c r="N834" i="10"/>
  <c r="K834" i="10"/>
  <c r="J834" i="10"/>
  <c r="U833" i="10"/>
  <c r="T833" i="10"/>
  <c r="S833" i="10"/>
  <c r="R833" i="10"/>
  <c r="Q833" i="10"/>
  <c r="P833" i="10"/>
  <c r="O833" i="10"/>
  <c r="N833" i="10"/>
  <c r="K833" i="10"/>
  <c r="J833" i="10"/>
  <c r="U832" i="10"/>
  <c r="T832" i="10"/>
  <c r="S832" i="10"/>
  <c r="R832" i="10"/>
  <c r="Q832" i="10"/>
  <c r="P832" i="10"/>
  <c r="O832" i="10"/>
  <c r="N832" i="10"/>
  <c r="K832" i="10"/>
  <c r="J832" i="10"/>
  <c r="U831" i="10"/>
  <c r="T831" i="10"/>
  <c r="S831" i="10"/>
  <c r="R831" i="10"/>
  <c r="Q831" i="10"/>
  <c r="P831" i="10"/>
  <c r="O831" i="10"/>
  <c r="N831" i="10"/>
  <c r="K831" i="10"/>
  <c r="J831" i="10"/>
  <c r="U830" i="10"/>
  <c r="T830" i="10"/>
  <c r="S830" i="10"/>
  <c r="R830" i="10"/>
  <c r="Q830" i="10"/>
  <c r="P830" i="10"/>
  <c r="O830" i="10"/>
  <c r="N830" i="10"/>
  <c r="K830" i="10"/>
  <c r="J830" i="10"/>
  <c r="U829" i="10"/>
  <c r="T829" i="10"/>
  <c r="S829" i="10"/>
  <c r="R829" i="10"/>
  <c r="Q829" i="10"/>
  <c r="P829" i="10"/>
  <c r="O829" i="10"/>
  <c r="N829" i="10"/>
  <c r="K829" i="10"/>
  <c r="J829" i="10"/>
  <c r="U828" i="10"/>
  <c r="T828" i="10"/>
  <c r="S828" i="10"/>
  <c r="R828" i="10"/>
  <c r="Q828" i="10"/>
  <c r="P828" i="10"/>
  <c r="O828" i="10"/>
  <c r="N828" i="10"/>
  <c r="K828" i="10"/>
  <c r="J828" i="10"/>
  <c r="U827" i="10"/>
  <c r="T827" i="10"/>
  <c r="S827" i="10"/>
  <c r="R827" i="10"/>
  <c r="Q827" i="10"/>
  <c r="P827" i="10"/>
  <c r="O827" i="10"/>
  <c r="N827" i="10"/>
  <c r="K827" i="10"/>
  <c r="J827" i="10"/>
  <c r="U826" i="10"/>
  <c r="T826" i="10"/>
  <c r="S826" i="10"/>
  <c r="R826" i="10"/>
  <c r="Q826" i="10"/>
  <c r="P826" i="10"/>
  <c r="O826" i="10"/>
  <c r="N826" i="10"/>
  <c r="K826" i="10"/>
  <c r="J826" i="10"/>
  <c r="U825" i="10"/>
  <c r="T825" i="10"/>
  <c r="S825" i="10"/>
  <c r="R825" i="10"/>
  <c r="Q825" i="10"/>
  <c r="P825" i="10"/>
  <c r="O825" i="10"/>
  <c r="N825" i="10"/>
  <c r="K825" i="10"/>
  <c r="J825" i="10"/>
  <c r="U824" i="10"/>
  <c r="T824" i="10"/>
  <c r="S824" i="10"/>
  <c r="R824" i="10"/>
  <c r="Q824" i="10"/>
  <c r="P824" i="10"/>
  <c r="O824" i="10"/>
  <c r="N824" i="10"/>
  <c r="K824" i="10"/>
  <c r="J824" i="10"/>
  <c r="U823" i="10"/>
  <c r="T823" i="10"/>
  <c r="S823" i="10"/>
  <c r="R823" i="10"/>
  <c r="Q823" i="10"/>
  <c r="P823" i="10"/>
  <c r="O823" i="10"/>
  <c r="N823" i="10"/>
  <c r="K823" i="10"/>
  <c r="J823" i="10"/>
  <c r="U822" i="10"/>
  <c r="T822" i="10"/>
  <c r="S822" i="10"/>
  <c r="R822" i="10"/>
  <c r="Q822" i="10"/>
  <c r="P822" i="10"/>
  <c r="O822" i="10"/>
  <c r="N822" i="10"/>
  <c r="K822" i="10"/>
  <c r="J822" i="10"/>
  <c r="U821" i="10"/>
  <c r="T821" i="10"/>
  <c r="S821" i="10"/>
  <c r="R821" i="10"/>
  <c r="Q821" i="10"/>
  <c r="P821" i="10"/>
  <c r="O821" i="10"/>
  <c r="N821" i="10"/>
  <c r="K821" i="10"/>
  <c r="J821" i="10"/>
  <c r="U820" i="10"/>
  <c r="T820" i="10"/>
  <c r="S820" i="10"/>
  <c r="R820" i="10"/>
  <c r="Q820" i="10"/>
  <c r="P820" i="10"/>
  <c r="O820" i="10"/>
  <c r="N820" i="10"/>
  <c r="K820" i="10"/>
  <c r="J820" i="10"/>
  <c r="U819" i="10"/>
  <c r="T819" i="10"/>
  <c r="S819" i="10"/>
  <c r="R819" i="10"/>
  <c r="Q819" i="10"/>
  <c r="P819" i="10"/>
  <c r="O819" i="10"/>
  <c r="N819" i="10"/>
  <c r="K819" i="10"/>
  <c r="J819" i="10"/>
  <c r="U818" i="10"/>
  <c r="T818" i="10"/>
  <c r="S818" i="10"/>
  <c r="R818" i="10"/>
  <c r="Q818" i="10"/>
  <c r="P818" i="10"/>
  <c r="O818" i="10"/>
  <c r="N818" i="10"/>
  <c r="K818" i="10"/>
  <c r="J818" i="10"/>
  <c r="U817" i="10"/>
  <c r="T817" i="10"/>
  <c r="S817" i="10"/>
  <c r="R817" i="10"/>
  <c r="Q817" i="10"/>
  <c r="P817" i="10"/>
  <c r="O817" i="10"/>
  <c r="N817" i="10"/>
  <c r="K817" i="10"/>
  <c r="J817" i="10"/>
  <c r="U816" i="10"/>
  <c r="T816" i="10"/>
  <c r="S816" i="10"/>
  <c r="R816" i="10"/>
  <c r="Q816" i="10"/>
  <c r="P816" i="10"/>
  <c r="O816" i="10"/>
  <c r="N816" i="10"/>
  <c r="K816" i="10"/>
  <c r="J816" i="10"/>
  <c r="U815" i="10"/>
  <c r="T815" i="10"/>
  <c r="S815" i="10"/>
  <c r="R815" i="10"/>
  <c r="Q815" i="10"/>
  <c r="P815" i="10"/>
  <c r="O815" i="10"/>
  <c r="N815" i="10"/>
  <c r="K815" i="10"/>
  <c r="J815" i="10"/>
  <c r="U814" i="10"/>
  <c r="T814" i="10"/>
  <c r="S814" i="10"/>
  <c r="R814" i="10"/>
  <c r="Q814" i="10"/>
  <c r="P814" i="10"/>
  <c r="O814" i="10"/>
  <c r="N814" i="10"/>
  <c r="K814" i="10"/>
  <c r="J814" i="10"/>
  <c r="U813" i="10"/>
  <c r="T813" i="10"/>
  <c r="S813" i="10"/>
  <c r="R813" i="10"/>
  <c r="Q813" i="10"/>
  <c r="P813" i="10"/>
  <c r="O813" i="10"/>
  <c r="N813" i="10"/>
  <c r="K813" i="10"/>
  <c r="J813" i="10"/>
  <c r="U812" i="10"/>
  <c r="T812" i="10"/>
  <c r="S812" i="10"/>
  <c r="R812" i="10"/>
  <c r="Q812" i="10"/>
  <c r="P812" i="10"/>
  <c r="O812" i="10"/>
  <c r="N812" i="10"/>
  <c r="K812" i="10"/>
  <c r="J812" i="10"/>
  <c r="U811" i="10"/>
  <c r="T811" i="10"/>
  <c r="S811" i="10"/>
  <c r="R811" i="10"/>
  <c r="Q811" i="10"/>
  <c r="P811" i="10"/>
  <c r="O811" i="10"/>
  <c r="N811" i="10"/>
  <c r="K811" i="10"/>
  <c r="J811" i="10"/>
  <c r="U810" i="10"/>
  <c r="T810" i="10"/>
  <c r="S810" i="10"/>
  <c r="R810" i="10"/>
  <c r="Q810" i="10"/>
  <c r="P810" i="10"/>
  <c r="O810" i="10"/>
  <c r="N810" i="10"/>
  <c r="K810" i="10"/>
  <c r="J810" i="10"/>
  <c r="U809" i="10"/>
  <c r="T809" i="10"/>
  <c r="S809" i="10"/>
  <c r="R809" i="10"/>
  <c r="Q809" i="10"/>
  <c r="P809" i="10"/>
  <c r="O809" i="10"/>
  <c r="N809" i="10"/>
  <c r="K809" i="10"/>
  <c r="J809" i="10"/>
  <c r="U808" i="10"/>
  <c r="T808" i="10"/>
  <c r="S808" i="10"/>
  <c r="R808" i="10"/>
  <c r="Q808" i="10"/>
  <c r="P808" i="10"/>
  <c r="O808" i="10"/>
  <c r="N808" i="10"/>
  <c r="K808" i="10"/>
  <c r="J808" i="10"/>
  <c r="U807" i="10"/>
  <c r="T807" i="10"/>
  <c r="S807" i="10"/>
  <c r="R807" i="10"/>
  <c r="Q807" i="10"/>
  <c r="P807" i="10"/>
  <c r="O807" i="10"/>
  <c r="N807" i="10"/>
  <c r="K807" i="10"/>
  <c r="J807" i="10"/>
  <c r="U806" i="10"/>
  <c r="T806" i="10"/>
  <c r="S806" i="10"/>
  <c r="R806" i="10"/>
  <c r="Q806" i="10"/>
  <c r="P806" i="10"/>
  <c r="O806" i="10"/>
  <c r="N806" i="10"/>
  <c r="K806" i="10"/>
  <c r="J806" i="10"/>
  <c r="U805" i="10"/>
  <c r="T805" i="10"/>
  <c r="S805" i="10"/>
  <c r="R805" i="10"/>
  <c r="Q805" i="10"/>
  <c r="P805" i="10"/>
  <c r="O805" i="10"/>
  <c r="N805" i="10"/>
  <c r="K805" i="10"/>
  <c r="J805" i="10"/>
  <c r="U804" i="10"/>
  <c r="T804" i="10"/>
  <c r="S804" i="10"/>
  <c r="R804" i="10"/>
  <c r="Q804" i="10"/>
  <c r="P804" i="10"/>
  <c r="O804" i="10"/>
  <c r="N804" i="10"/>
  <c r="K804" i="10"/>
  <c r="J804" i="10"/>
  <c r="U803" i="10"/>
  <c r="T803" i="10"/>
  <c r="S803" i="10"/>
  <c r="R803" i="10"/>
  <c r="Q803" i="10"/>
  <c r="P803" i="10"/>
  <c r="O803" i="10"/>
  <c r="N803" i="10"/>
  <c r="K803" i="10"/>
  <c r="J803" i="10"/>
  <c r="U802" i="10"/>
  <c r="T802" i="10"/>
  <c r="S802" i="10"/>
  <c r="R802" i="10"/>
  <c r="Q802" i="10"/>
  <c r="P802" i="10"/>
  <c r="O802" i="10"/>
  <c r="N802" i="10"/>
  <c r="K802" i="10"/>
  <c r="J802" i="10"/>
  <c r="U801" i="10"/>
  <c r="T801" i="10"/>
  <c r="S801" i="10"/>
  <c r="R801" i="10"/>
  <c r="Q801" i="10"/>
  <c r="P801" i="10"/>
  <c r="O801" i="10"/>
  <c r="N801" i="10"/>
  <c r="K801" i="10"/>
  <c r="J801" i="10"/>
  <c r="U800" i="10"/>
  <c r="T800" i="10"/>
  <c r="S800" i="10"/>
  <c r="R800" i="10"/>
  <c r="Q800" i="10"/>
  <c r="P800" i="10"/>
  <c r="O800" i="10"/>
  <c r="N800" i="10"/>
  <c r="K800" i="10"/>
  <c r="J800" i="10"/>
  <c r="U799" i="10"/>
  <c r="T799" i="10"/>
  <c r="S799" i="10"/>
  <c r="R799" i="10"/>
  <c r="Q799" i="10"/>
  <c r="P799" i="10"/>
  <c r="O799" i="10"/>
  <c r="N799" i="10"/>
  <c r="K799" i="10"/>
  <c r="J799" i="10"/>
  <c r="U798" i="10"/>
  <c r="T798" i="10"/>
  <c r="S798" i="10"/>
  <c r="R798" i="10"/>
  <c r="Q798" i="10"/>
  <c r="P798" i="10"/>
  <c r="O798" i="10"/>
  <c r="N798" i="10"/>
  <c r="K798" i="10"/>
  <c r="J798" i="10"/>
  <c r="U797" i="10"/>
  <c r="T797" i="10"/>
  <c r="S797" i="10"/>
  <c r="R797" i="10"/>
  <c r="Q797" i="10"/>
  <c r="P797" i="10"/>
  <c r="O797" i="10"/>
  <c r="N797" i="10"/>
  <c r="K797" i="10"/>
  <c r="J797" i="10"/>
  <c r="U796" i="10"/>
  <c r="T796" i="10"/>
  <c r="S796" i="10"/>
  <c r="R796" i="10"/>
  <c r="Q796" i="10"/>
  <c r="P796" i="10"/>
  <c r="O796" i="10"/>
  <c r="N796" i="10"/>
  <c r="K796" i="10"/>
  <c r="J796" i="10"/>
  <c r="U795" i="10"/>
  <c r="T795" i="10"/>
  <c r="S795" i="10"/>
  <c r="R795" i="10"/>
  <c r="Q795" i="10"/>
  <c r="P795" i="10"/>
  <c r="O795" i="10"/>
  <c r="N795" i="10"/>
  <c r="K795" i="10"/>
  <c r="J795" i="10"/>
  <c r="U794" i="10"/>
  <c r="T794" i="10"/>
  <c r="S794" i="10"/>
  <c r="R794" i="10"/>
  <c r="Q794" i="10"/>
  <c r="P794" i="10"/>
  <c r="O794" i="10"/>
  <c r="N794" i="10"/>
  <c r="K794" i="10"/>
  <c r="J794" i="10"/>
  <c r="U793" i="10"/>
  <c r="T793" i="10"/>
  <c r="S793" i="10"/>
  <c r="R793" i="10"/>
  <c r="Q793" i="10"/>
  <c r="P793" i="10"/>
  <c r="O793" i="10"/>
  <c r="N793" i="10"/>
  <c r="K793" i="10"/>
  <c r="J793" i="10"/>
  <c r="U792" i="10"/>
  <c r="T792" i="10"/>
  <c r="S792" i="10"/>
  <c r="R792" i="10"/>
  <c r="Q792" i="10"/>
  <c r="P792" i="10"/>
  <c r="O792" i="10"/>
  <c r="N792" i="10"/>
  <c r="K792" i="10"/>
  <c r="J792" i="10"/>
  <c r="U791" i="10"/>
  <c r="T791" i="10"/>
  <c r="S791" i="10"/>
  <c r="R791" i="10"/>
  <c r="Q791" i="10"/>
  <c r="P791" i="10"/>
  <c r="O791" i="10"/>
  <c r="N791" i="10"/>
  <c r="K791" i="10"/>
  <c r="J791" i="10"/>
  <c r="U790" i="10"/>
  <c r="T790" i="10"/>
  <c r="S790" i="10"/>
  <c r="R790" i="10"/>
  <c r="Q790" i="10"/>
  <c r="P790" i="10"/>
  <c r="O790" i="10"/>
  <c r="N790" i="10"/>
  <c r="K790" i="10"/>
  <c r="J790" i="10"/>
  <c r="U789" i="10"/>
  <c r="T789" i="10"/>
  <c r="S789" i="10"/>
  <c r="R789" i="10"/>
  <c r="Q789" i="10"/>
  <c r="P789" i="10"/>
  <c r="O789" i="10"/>
  <c r="N789" i="10"/>
  <c r="K789" i="10"/>
  <c r="J789" i="10"/>
  <c r="U788" i="10"/>
  <c r="T788" i="10"/>
  <c r="S788" i="10"/>
  <c r="R788" i="10"/>
  <c r="Q788" i="10"/>
  <c r="P788" i="10"/>
  <c r="O788" i="10"/>
  <c r="N788" i="10"/>
  <c r="K788" i="10"/>
  <c r="J788" i="10"/>
  <c r="U787" i="10"/>
  <c r="T787" i="10"/>
  <c r="S787" i="10"/>
  <c r="R787" i="10"/>
  <c r="Q787" i="10"/>
  <c r="P787" i="10"/>
  <c r="O787" i="10"/>
  <c r="N787" i="10"/>
  <c r="K787" i="10"/>
  <c r="J787" i="10"/>
  <c r="U786" i="10"/>
  <c r="T786" i="10"/>
  <c r="S786" i="10"/>
  <c r="R786" i="10"/>
  <c r="Q786" i="10"/>
  <c r="P786" i="10"/>
  <c r="O786" i="10"/>
  <c r="N786" i="10"/>
  <c r="K786" i="10"/>
  <c r="J786" i="10"/>
  <c r="U785" i="10"/>
  <c r="T785" i="10"/>
  <c r="S785" i="10"/>
  <c r="R785" i="10"/>
  <c r="Q785" i="10"/>
  <c r="P785" i="10"/>
  <c r="O785" i="10"/>
  <c r="N785" i="10"/>
  <c r="K785" i="10"/>
  <c r="J785" i="10"/>
  <c r="U784" i="10"/>
  <c r="T784" i="10"/>
  <c r="S784" i="10"/>
  <c r="R784" i="10"/>
  <c r="Q784" i="10"/>
  <c r="P784" i="10"/>
  <c r="O784" i="10"/>
  <c r="N784" i="10"/>
  <c r="K784" i="10"/>
  <c r="J784" i="10"/>
  <c r="U783" i="10"/>
  <c r="T783" i="10"/>
  <c r="S783" i="10"/>
  <c r="R783" i="10"/>
  <c r="Q783" i="10"/>
  <c r="P783" i="10"/>
  <c r="O783" i="10"/>
  <c r="N783" i="10"/>
  <c r="K783" i="10"/>
  <c r="J783" i="10"/>
  <c r="U782" i="10"/>
  <c r="T782" i="10"/>
  <c r="S782" i="10"/>
  <c r="R782" i="10"/>
  <c r="Q782" i="10"/>
  <c r="P782" i="10"/>
  <c r="O782" i="10"/>
  <c r="N782" i="10"/>
  <c r="K782" i="10"/>
  <c r="J782" i="10"/>
  <c r="U781" i="10"/>
  <c r="T781" i="10"/>
  <c r="S781" i="10"/>
  <c r="R781" i="10"/>
  <c r="Q781" i="10"/>
  <c r="P781" i="10"/>
  <c r="O781" i="10"/>
  <c r="N781" i="10"/>
  <c r="K781" i="10"/>
  <c r="J781" i="10"/>
  <c r="U780" i="10"/>
  <c r="T780" i="10"/>
  <c r="S780" i="10"/>
  <c r="R780" i="10"/>
  <c r="Q780" i="10"/>
  <c r="P780" i="10"/>
  <c r="O780" i="10"/>
  <c r="N780" i="10"/>
  <c r="K780" i="10"/>
  <c r="J780" i="10"/>
  <c r="U779" i="10"/>
  <c r="T779" i="10"/>
  <c r="S779" i="10"/>
  <c r="R779" i="10"/>
  <c r="Q779" i="10"/>
  <c r="P779" i="10"/>
  <c r="O779" i="10"/>
  <c r="N779" i="10"/>
  <c r="K779" i="10"/>
  <c r="J779" i="10"/>
  <c r="U778" i="10"/>
  <c r="T778" i="10"/>
  <c r="S778" i="10"/>
  <c r="R778" i="10"/>
  <c r="Q778" i="10"/>
  <c r="P778" i="10"/>
  <c r="O778" i="10"/>
  <c r="N778" i="10"/>
  <c r="K778" i="10"/>
  <c r="J778" i="10"/>
  <c r="U777" i="10"/>
  <c r="T777" i="10"/>
  <c r="S777" i="10"/>
  <c r="R777" i="10"/>
  <c r="Q777" i="10"/>
  <c r="P777" i="10"/>
  <c r="O777" i="10"/>
  <c r="N777" i="10"/>
  <c r="K777" i="10"/>
  <c r="J777" i="10"/>
  <c r="U776" i="10"/>
  <c r="T776" i="10"/>
  <c r="S776" i="10"/>
  <c r="R776" i="10"/>
  <c r="Q776" i="10"/>
  <c r="P776" i="10"/>
  <c r="O776" i="10"/>
  <c r="N776" i="10"/>
  <c r="K776" i="10"/>
  <c r="J776" i="10"/>
  <c r="U775" i="10"/>
  <c r="T775" i="10"/>
  <c r="S775" i="10"/>
  <c r="R775" i="10"/>
  <c r="Q775" i="10"/>
  <c r="P775" i="10"/>
  <c r="O775" i="10"/>
  <c r="N775" i="10"/>
  <c r="K775" i="10"/>
  <c r="J775" i="10"/>
  <c r="U774" i="10"/>
  <c r="T774" i="10"/>
  <c r="S774" i="10"/>
  <c r="R774" i="10"/>
  <c r="Q774" i="10"/>
  <c r="P774" i="10"/>
  <c r="O774" i="10"/>
  <c r="N774" i="10"/>
  <c r="K774" i="10"/>
  <c r="J774" i="10"/>
  <c r="U773" i="10"/>
  <c r="T773" i="10"/>
  <c r="S773" i="10"/>
  <c r="R773" i="10"/>
  <c r="Q773" i="10"/>
  <c r="P773" i="10"/>
  <c r="O773" i="10"/>
  <c r="N773" i="10"/>
  <c r="K773" i="10"/>
  <c r="J773" i="10"/>
  <c r="U772" i="10"/>
  <c r="T772" i="10"/>
  <c r="S772" i="10"/>
  <c r="R772" i="10"/>
  <c r="Q772" i="10"/>
  <c r="P772" i="10"/>
  <c r="O772" i="10"/>
  <c r="N772" i="10"/>
  <c r="K772" i="10"/>
  <c r="J772" i="10"/>
  <c r="U771" i="10"/>
  <c r="T771" i="10"/>
  <c r="S771" i="10"/>
  <c r="R771" i="10"/>
  <c r="Q771" i="10"/>
  <c r="P771" i="10"/>
  <c r="O771" i="10"/>
  <c r="N771" i="10"/>
  <c r="K771" i="10"/>
  <c r="J771" i="10"/>
  <c r="U770" i="10"/>
  <c r="T770" i="10"/>
  <c r="S770" i="10"/>
  <c r="R770" i="10"/>
  <c r="Q770" i="10"/>
  <c r="P770" i="10"/>
  <c r="O770" i="10"/>
  <c r="N770" i="10"/>
  <c r="K770" i="10"/>
  <c r="J770" i="10"/>
  <c r="U769" i="10"/>
  <c r="T769" i="10"/>
  <c r="S769" i="10"/>
  <c r="R769" i="10"/>
  <c r="Q769" i="10"/>
  <c r="P769" i="10"/>
  <c r="O769" i="10"/>
  <c r="N769" i="10"/>
  <c r="K769" i="10"/>
  <c r="J769" i="10"/>
  <c r="U768" i="10"/>
  <c r="T768" i="10"/>
  <c r="S768" i="10"/>
  <c r="R768" i="10"/>
  <c r="Q768" i="10"/>
  <c r="P768" i="10"/>
  <c r="O768" i="10"/>
  <c r="N768" i="10"/>
  <c r="K768" i="10"/>
  <c r="J768" i="10"/>
  <c r="U767" i="10"/>
  <c r="T767" i="10"/>
  <c r="S767" i="10"/>
  <c r="R767" i="10"/>
  <c r="Q767" i="10"/>
  <c r="P767" i="10"/>
  <c r="O767" i="10"/>
  <c r="N767" i="10"/>
  <c r="K767" i="10"/>
  <c r="J767" i="10"/>
  <c r="U766" i="10"/>
  <c r="T766" i="10"/>
  <c r="S766" i="10"/>
  <c r="R766" i="10"/>
  <c r="Q766" i="10"/>
  <c r="P766" i="10"/>
  <c r="O766" i="10"/>
  <c r="N766" i="10"/>
  <c r="K766" i="10"/>
  <c r="J766" i="10"/>
  <c r="U765" i="10"/>
  <c r="T765" i="10"/>
  <c r="S765" i="10"/>
  <c r="R765" i="10"/>
  <c r="Q765" i="10"/>
  <c r="P765" i="10"/>
  <c r="O765" i="10"/>
  <c r="N765" i="10"/>
  <c r="K765" i="10"/>
  <c r="J765" i="10"/>
  <c r="U764" i="10"/>
  <c r="T764" i="10"/>
  <c r="S764" i="10"/>
  <c r="R764" i="10"/>
  <c r="Q764" i="10"/>
  <c r="P764" i="10"/>
  <c r="O764" i="10"/>
  <c r="N764" i="10"/>
  <c r="K764" i="10"/>
  <c r="J764" i="10"/>
  <c r="U763" i="10"/>
  <c r="T763" i="10"/>
  <c r="S763" i="10"/>
  <c r="R763" i="10"/>
  <c r="Q763" i="10"/>
  <c r="P763" i="10"/>
  <c r="O763" i="10"/>
  <c r="N763" i="10"/>
  <c r="K763" i="10"/>
  <c r="J763" i="10"/>
  <c r="U762" i="10"/>
  <c r="T762" i="10"/>
  <c r="S762" i="10"/>
  <c r="R762" i="10"/>
  <c r="Q762" i="10"/>
  <c r="P762" i="10"/>
  <c r="O762" i="10"/>
  <c r="N762" i="10"/>
  <c r="K762" i="10"/>
  <c r="J762" i="10"/>
  <c r="U761" i="10"/>
  <c r="T761" i="10"/>
  <c r="S761" i="10"/>
  <c r="R761" i="10"/>
  <c r="Q761" i="10"/>
  <c r="P761" i="10"/>
  <c r="O761" i="10"/>
  <c r="N761" i="10"/>
  <c r="K761" i="10"/>
  <c r="J761" i="10"/>
  <c r="U760" i="10"/>
  <c r="T760" i="10"/>
  <c r="S760" i="10"/>
  <c r="R760" i="10"/>
  <c r="Q760" i="10"/>
  <c r="P760" i="10"/>
  <c r="O760" i="10"/>
  <c r="N760" i="10"/>
  <c r="K760" i="10"/>
  <c r="J760" i="10"/>
  <c r="U759" i="10"/>
  <c r="T759" i="10"/>
  <c r="S759" i="10"/>
  <c r="R759" i="10"/>
  <c r="Q759" i="10"/>
  <c r="P759" i="10"/>
  <c r="O759" i="10"/>
  <c r="N759" i="10"/>
  <c r="K759" i="10"/>
  <c r="J759" i="10"/>
  <c r="U758" i="10"/>
  <c r="T758" i="10"/>
  <c r="S758" i="10"/>
  <c r="R758" i="10"/>
  <c r="Q758" i="10"/>
  <c r="P758" i="10"/>
  <c r="O758" i="10"/>
  <c r="N758" i="10"/>
  <c r="K758" i="10"/>
  <c r="J758" i="10"/>
  <c r="U757" i="10"/>
  <c r="T757" i="10"/>
  <c r="S757" i="10"/>
  <c r="R757" i="10"/>
  <c r="Q757" i="10"/>
  <c r="P757" i="10"/>
  <c r="O757" i="10"/>
  <c r="N757" i="10"/>
  <c r="K757" i="10"/>
  <c r="J757" i="10"/>
  <c r="U756" i="10"/>
  <c r="T756" i="10"/>
  <c r="S756" i="10"/>
  <c r="R756" i="10"/>
  <c r="Q756" i="10"/>
  <c r="P756" i="10"/>
  <c r="O756" i="10"/>
  <c r="N756" i="10"/>
  <c r="K756" i="10"/>
  <c r="J756" i="10"/>
  <c r="U755" i="10"/>
  <c r="T755" i="10"/>
  <c r="S755" i="10"/>
  <c r="R755" i="10"/>
  <c r="Q755" i="10"/>
  <c r="P755" i="10"/>
  <c r="O755" i="10"/>
  <c r="N755" i="10"/>
  <c r="K755" i="10"/>
  <c r="J755" i="10"/>
  <c r="U754" i="10"/>
  <c r="T754" i="10"/>
  <c r="S754" i="10"/>
  <c r="R754" i="10"/>
  <c r="Q754" i="10"/>
  <c r="P754" i="10"/>
  <c r="O754" i="10"/>
  <c r="N754" i="10"/>
  <c r="K754" i="10"/>
  <c r="J754" i="10"/>
  <c r="U753" i="10"/>
  <c r="T753" i="10"/>
  <c r="S753" i="10"/>
  <c r="R753" i="10"/>
  <c r="Q753" i="10"/>
  <c r="P753" i="10"/>
  <c r="O753" i="10"/>
  <c r="N753" i="10"/>
  <c r="K753" i="10"/>
  <c r="J753" i="10"/>
  <c r="U752" i="10"/>
  <c r="T752" i="10"/>
  <c r="S752" i="10"/>
  <c r="R752" i="10"/>
  <c r="Q752" i="10"/>
  <c r="P752" i="10"/>
  <c r="O752" i="10"/>
  <c r="N752" i="10"/>
  <c r="K752" i="10"/>
  <c r="J752" i="10"/>
  <c r="U751" i="10"/>
  <c r="T751" i="10"/>
  <c r="S751" i="10"/>
  <c r="R751" i="10"/>
  <c r="Q751" i="10"/>
  <c r="P751" i="10"/>
  <c r="O751" i="10"/>
  <c r="N751" i="10"/>
  <c r="K751" i="10"/>
  <c r="J751" i="10"/>
  <c r="U750" i="10"/>
  <c r="T750" i="10"/>
  <c r="S750" i="10"/>
  <c r="R750" i="10"/>
  <c r="Q750" i="10"/>
  <c r="P750" i="10"/>
  <c r="O750" i="10"/>
  <c r="N750" i="10"/>
  <c r="K750" i="10"/>
  <c r="J750" i="10"/>
  <c r="U749" i="10"/>
  <c r="T749" i="10"/>
  <c r="S749" i="10"/>
  <c r="R749" i="10"/>
  <c r="Q749" i="10"/>
  <c r="P749" i="10"/>
  <c r="O749" i="10"/>
  <c r="N749" i="10"/>
  <c r="K749" i="10"/>
  <c r="J749" i="10"/>
  <c r="U748" i="10"/>
  <c r="T748" i="10"/>
  <c r="S748" i="10"/>
  <c r="R748" i="10"/>
  <c r="Q748" i="10"/>
  <c r="P748" i="10"/>
  <c r="O748" i="10"/>
  <c r="N748" i="10"/>
  <c r="K748" i="10"/>
  <c r="J748" i="10"/>
  <c r="U747" i="10"/>
  <c r="T747" i="10"/>
  <c r="S747" i="10"/>
  <c r="R747" i="10"/>
  <c r="Q747" i="10"/>
  <c r="P747" i="10"/>
  <c r="O747" i="10"/>
  <c r="N747" i="10"/>
  <c r="K747" i="10"/>
  <c r="J747" i="10"/>
  <c r="U746" i="10"/>
  <c r="T746" i="10"/>
  <c r="S746" i="10"/>
  <c r="R746" i="10"/>
  <c r="Q746" i="10"/>
  <c r="P746" i="10"/>
  <c r="O746" i="10"/>
  <c r="N746" i="10"/>
  <c r="K746" i="10"/>
  <c r="J746" i="10"/>
  <c r="U745" i="10"/>
  <c r="T745" i="10"/>
  <c r="S745" i="10"/>
  <c r="R745" i="10"/>
  <c r="Q745" i="10"/>
  <c r="P745" i="10"/>
  <c r="O745" i="10"/>
  <c r="N745" i="10"/>
  <c r="K745" i="10"/>
  <c r="J745" i="10"/>
  <c r="U744" i="10"/>
  <c r="T744" i="10"/>
  <c r="S744" i="10"/>
  <c r="R744" i="10"/>
  <c r="Q744" i="10"/>
  <c r="P744" i="10"/>
  <c r="O744" i="10"/>
  <c r="N744" i="10"/>
  <c r="K744" i="10"/>
  <c r="J744" i="10"/>
  <c r="U743" i="10"/>
  <c r="T743" i="10"/>
  <c r="S743" i="10"/>
  <c r="R743" i="10"/>
  <c r="Q743" i="10"/>
  <c r="P743" i="10"/>
  <c r="O743" i="10"/>
  <c r="N743" i="10"/>
  <c r="K743" i="10"/>
  <c r="J743" i="10"/>
  <c r="U742" i="10"/>
  <c r="T742" i="10"/>
  <c r="S742" i="10"/>
  <c r="R742" i="10"/>
  <c r="Q742" i="10"/>
  <c r="P742" i="10"/>
  <c r="O742" i="10"/>
  <c r="N742" i="10"/>
  <c r="K742" i="10"/>
  <c r="J742" i="10"/>
  <c r="U741" i="10"/>
  <c r="T741" i="10"/>
  <c r="S741" i="10"/>
  <c r="R741" i="10"/>
  <c r="Q741" i="10"/>
  <c r="P741" i="10"/>
  <c r="O741" i="10"/>
  <c r="N741" i="10"/>
  <c r="K741" i="10"/>
  <c r="J741" i="10"/>
  <c r="U740" i="10"/>
  <c r="T740" i="10"/>
  <c r="S740" i="10"/>
  <c r="R740" i="10"/>
  <c r="Q740" i="10"/>
  <c r="P740" i="10"/>
  <c r="O740" i="10"/>
  <c r="N740" i="10"/>
  <c r="K740" i="10"/>
  <c r="J740" i="10"/>
  <c r="U739" i="10"/>
  <c r="T739" i="10"/>
  <c r="S739" i="10"/>
  <c r="R739" i="10"/>
  <c r="Q739" i="10"/>
  <c r="P739" i="10"/>
  <c r="O739" i="10"/>
  <c r="N739" i="10"/>
  <c r="K739" i="10"/>
  <c r="J739" i="10"/>
  <c r="U738" i="10"/>
  <c r="T738" i="10"/>
  <c r="S738" i="10"/>
  <c r="R738" i="10"/>
  <c r="Q738" i="10"/>
  <c r="P738" i="10"/>
  <c r="O738" i="10"/>
  <c r="N738" i="10"/>
  <c r="K738" i="10"/>
  <c r="J738" i="10"/>
  <c r="U737" i="10"/>
  <c r="T737" i="10"/>
  <c r="S737" i="10"/>
  <c r="R737" i="10"/>
  <c r="Q737" i="10"/>
  <c r="P737" i="10"/>
  <c r="O737" i="10"/>
  <c r="N737" i="10"/>
  <c r="K737" i="10"/>
  <c r="J737" i="10"/>
  <c r="U736" i="10"/>
  <c r="T736" i="10"/>
  <c r="S736" i="10"/>
  <c r="R736" i="10"/>
  <c r="Q736" i="10"/>
  <c r="P736" i="10"/>
  <c r="O736" i="10"/>
  <c r="N736" i="10"/>
  <c r="K736" i="10"/>
  <c r="J736" i="10"/>
  <c r="U735" i="10"/>
  <c r="T735" i="10"/>
  <c r="S735" i="10"/>
  <c r="R735" i="10"/>
  <c r="Q735" i="10"/>
  <c r="P735" i="10"/>
  <c r="O735" i="10"/>
  <c r="N735" i="10"/>
  <c r="K735" i="10"/>
  <c r="J735" i="10"/>
  <c r="U734" i="10"/>
  <c r="T734" i="10"/>
  <c r="S734" i="10"/>
  <c r="R734" i="10"/>
  <c r="Q734" i="10"/>
  <c r="P734" i="10"/>
  <c r="O734" i="10"/>
  <c r="N734" i="10"/>
  <c r="K734" i="10"/>
  <c r="J734" i="10"/>
  <c r="U733" i="10"/>
  <c r="T733" i="10"/>
  <c r="S733" i="10"/>
  <c r="R733" i="10"/>
  <c r="Q733" i="10"/>
  <c r="P733" i="10"/>
  <c r="O733" i="10"/>
  <c r="N733" i="10"/>
  <c r="K733" i="10"/>
  <c r="J733" i="10"/>
  <c r="U732" i="10"/>
  <c r="T732" i="10"/>
  <c r="S732" i="10"/>
  <c r="R732" i="10"/>
  <c r="Q732" i="10"/>
  <c r="P732" i="10"/>
  <c r="O732" i="10"/>
  <c r="N732" i="10"/>
  <c r="K732" i="10"/>
  <c r="J732" i="10"/>
  <c r="U731" i="10"/>
  <c r="T731" i="10"/>
  <c r="S731" i="10"/>
  <c r="R731" i="10"/>
  <c r="Q731" i="10"/>
  <c r="P731" i="10"/>
  <c r="O731" i="10"/>
  <c r="N731" i="10"/>
  <c r="K731" i="10"/>
  <c r="J731" i="10"/>
  <c r="U730" i="10"/>
  <c r="T730" i="10"/>
  <c r="S730" i="10"/>
  <c r="R730" i="10"/>
  <c r="Q730" i="10"/>
  <c r="P730" i="10"/>
  <c r="O730" i="10"/>
  <c r="N730" i="10"/>
  <c r="K730" i="10"/>
  <c r="J730" i="10"/>
  <c r="U729" i="10"/>
  <c r="T729" i="10"/>
  <c r="S729" i="10"/>
  <c r="R729" i="10"/>
  <c r="Q729" i="10"/>
  <c r="P729" i="10"/>
  <c r="O729" i="10"/>
  <c r="N729" i="10"/>
  <c r="K729" i="10"/>
  <c r="J729" i="10"/>
  <c r="U728" i="10"/>
  <c r="T728" i="10"/>
  <c r="S728" i="10"/>
  <c r="R728" i="10"/>
  <c r="Q728" i="10"/>
  <c r="P728" i="10"/>
  <c r="O728" i="10"/>
  <c r="N728" i="10"/>
  <c r="K728" i="10"/>
  <c r="J728" i="10"/>
  <c r="U727" i="10"/>
  <c r="T727" i="10"/>
  <c r="S727" i="10"/>
  <c r="R727" i="10"/>
  <c r="Q727" i="10"/>
  <c r="P727" i="10"/>
  <c r="O727" i="10"/>
  <c r="N727" i="10"/>
  <c r="K727" i="10"/>
  <c r="J727" i="10"/>
  <c r="U726" i="10"/>
  <c r="T726" i="10"/>
  <c r="S726" i="10"/>
  <c r="R726" i="10"/>
  <c r="Q726" i="10"/>
  <c r="P726" i="10"/>
  <c r="O726" i="10"/>
  <c r="N726" i="10"/>
  <c r="K726" i="10"/>
  <c r="J726" i="10"/>
  <c r="U725" i="10"/>
  <c r="T725" i="10"/>
  <c r="S725" i="10"/>
  <c r="R725" i="10"/>
  <c r="Q725" i="10"/>
  <c r="P725" i="10"/>
  <c r="O725" i="10"/>
  <c r="N725" i="10"/>
  <c r="K725" i="10"/>
  <c r="J725" i="10"/>
  <c r="U724" i="10"/>
  <c r="T724" i="10"/>
  <c r="S724" i="10"/>
  <c r="R724" i="10"/>
  <c r="Q724" i="10"/>
  <c r="P724" i="10"/>
  <c r="O724" i="10"/>
  <c r="N724" i="10"/>
  <c r="K724" i="10"/>
  <c r="J724" i="10"/>
  <c r="U723" i="10"/>
  <c r="T723" i="10"/>
  <c r="S723" i="10"/>
  <c r="R723" i="10"/>
  <c r="Q723" i="10"/>
  <c r="P723" i="10"/>
  <c r="O723" i="10"/>
  <c r="N723" i="10"/>
  <c r="K723" i="10"/>
  <c r="J723" i="10"/>
  <c r="U722" i="10"/>
  <c r="T722" i="10"/>
  <c r="S722" i="10"/>
  <c r="R722" i="10"/>
  <c r="Q722" i="10"/>
  <c r="P722" i="10"/>
  <c r="O722" i="10"/>
  <c r="N722" i="10"/>
  <c r="K722" i="10"/>
  <c r="J722" i="10"/>
  <c r="U721" i="10"/>
  <c r="T721" i="10"/>
  <c r="S721" i="10"/>
  <c r="R721" i="10"/>
  <c r="Q721" i="10"/>
  <c r="P721" i="10"/>
  <c r="O721" i="10"/>
  <c r="N721" i="10"/>
  <c r="K721" i="10"/>
  <c r="J721" i="10"/>
  <c r="U720" i="10"/>
  <c r="T720" i="10"/>
  <c r="S720" i="10"/>
  <c r="R720" i="10"/>
  <c r="Q720" i="10"/>
  <c r="P720" i="10"/>
  <c r="O720" i="10"/>
  <c r="N720" i="10"/>
  <c r="K720" i="10"/>
  <c r="J720" i="10"/>
  <c r="U719" i="10"/>
  <c r="T719" i="10"/>
  <c r="S719" i="10"/>
  <c r="R719" i="10"/>
  <c r="Q719" i="10"/>
  <c r="P719" i="10"/>
  <c r="O719" i="10"/>
  <c r="N719" i="10"/>
  <c r="K719" i="10"/>
  <c r="J719" i="10"/>
  <c r="U718" i="10"/>
  <c r="T718" i="10"/>
  <c r="S718" i="10"/>
  <c r="R718" i="10"/>
  <c r="Q718" i="10"/>
  <c r="P718" i="10"/>
  <c r="O718" i="10"/>
  <c r="N718" i="10"/>
  <c r="K718" i="10"/>
  <c r="J718" i="10"/>
  <c r="U717" i="10"/>
  <c r="T717" i="10"/>
  <c r="S717" i="10"/>
  <c r="R717" i="10"/>
  <c r="Q717" i="10"/>
  <c r="P717" i="10"/>
  <c r="O717" i="10"/>
  <c r="N717" i="10"/>
  <c r="K717" i="10"/>
  <c r="J717" i="10"/>
  <c r="U716" i="10"/>
  <c r="T716" i="10"/>
  <c r="S716" i="10"/>
  <c r="R716" i="10"/>
  <c r="Q716" i="10"/>
  <c r="P716" i="10"/>
  <c r="O716" i="10"/>
  <c r="N716" i="10"/>
  <c r="K716" i="10"/>
  <c r="J716" i="10"/>
  <c r="U715" i="10"/>
  <c r="T715" i="10"/>
  <c r="S715" i="10"/>
  <c r="R715" i="10"/>
  <c r="Q715" i="10"/>
  <c r="P715" i="10"/>
  <c r="O715" i="10"/>
  <c r="N715" i="10"/>
  <c r="K715" i="10"/>
  <c r="J715" i="10"/>
  <c r="U714" i="10"/>
  <c r="T714" i="10"/>
  <c r="S714" i="10"/>
  <c r="R714" i="10"/>
  <c r="Q714" i="10"/>
  <c r="P714" i="10"/>
  <c r="O714" i="10"/>
  <c r="N714" i="10"/>
  <c r="K714" i="10"/>
  <c r="J714" i="10"/>
  <c r="U713" i="10"/>
  <c r="T713" i="10"/>
  <c r="S713" i="10"/>
  <c r="R713" i="10"/>
  <c r="Q713" i="10"/>
  <c r="P713" i="10"/>
  <c r="O713" i="10"/>
  <c r="N713" i="10"/>
  <c r="K713" i="10"/>
  <c r="J713" i="10"/>
  <c r="U712" i="10"/>
  <c r="T712" i="10"/>
  <c r="S712" i="10"/>
  <c r="R712" i="10"/>
  <c r="Q712" i="10"/>
  <c r="P712" i="10"/>
  <c r="O712" i="10"/>
  <c r="N712" i="10"/>
  <c r="K712" i="10"/>
  <c r="J712" i="10"/>
  <c r="U711" i="10"/>
  <c r="T711" i="10"/>
  <c r="S711" i="10"/>
  <c r="R711" i="10"/>
  <c r="Q711" i="10"/>
  <c r="P711" i="10"/>
  <c r="O711" i="10"/>
  <c r="N711" i="10"/>
  <c r="K711" i="10"/>
  <c r="J711" i="10"/>
  <c r="U710" i="10"/>
  <c r="T710" i="10"/>
  <c r="S710" i="10"/>
  <c r="R710" i="10"/>
  <c r="Q710" i="10"/>
  <c r="P710" i="10"/>
  <c r="O710" i="10"/>
  <c r="N710" i="10"/>
  <c r="K710" i="10"/>
  <c r="J710" i="10"/>
  <c r="U709" i="10"/>
  <c r="T709" i="10"/>
  <c r="S709" i="10"/>
  <c r="R709" i="10"/>
  <c r="Q709" i="10"/>
  <c r="P709" i="10"/>
  <c r="O709" i="10"/>
  <c r="N709" i="10"/>
  <c r="K709" i="10"/>
  <c r="J709" i="10"/>
  <c r="U708" i="10"/>
  <c r="T708" i="10"/>
  <c r="S708" i="10"/>
  <c r="R708" i="10"/>
  <c r="Q708" i="10"/>
  <c r="P708" i="10"/>
  <c r="O708" i="10"/>
  <c r="N708" i="10"/>
  <c r="K708" i="10"/>
  <c r="J708" i="10"/>
  <c r="U707" i="10"/>
  <c r="T707" i="10"/>
  <c r="S707" i="10"/>
  <c r="R707" i="10"/>
  <c r="Q707" i="10"/>
  <c r="P707" i="10"/>
  <c r="O707" i="10"/>
  <c r="N707" i="10"/>
  <c r="K707" i="10"/>
  <c r="J707" i="10"/>
  <c r="U706" i="10"/>
  <c r="T706" i="10"/>
  <c r="S706" i="10"/>
  <c r="R706" i="10"/>
  <c r="Q706" i="10"/>
  <c r="P706" i="10"/>
  <c r="O706" i="10"/>
  <c r="N706" i="10"/>
  <c r="K706" i="10"/>
  <c r="J706" i="10"/>
  <c r="U705" i="10"/>
  <c r="T705" i="10"/>
  <c r="S705" i="10"/>
  <c r="R705" i="10"/>
  <c r="Q705" i="10"/>
  <c r="P705" i="10"/>
  <c r="O705" i="10"/>
  <c r="N705" i="10"/>
  <c r="K705" i="10"/>
  <c r="J705" i="10"/>
  <c r="U704" i="10"/>
  <c r="T704" i="10"/>
  <c r="S704" i="10"/>
  <c r="R704" i="10"/>
  <c r="Q704" i="10"/>
  <c r="P704" i="10"/>
  <c r="O704" i="10"/>
  <c r="N704" i="10"/>
  <c r="K704" i="10"/>
  <c r="J704" i="10"/>
  <c r="U703" i="10"/>
  <c r="T703" i="10"/>
  <c r="S703" i="10"/>
  <c r="R703" i="10"/>
  <c r="Q703" i="10"/>
  <c r="P703" i="10"/>
  <c r="O703" i="10"/>
  <c r="N703" i="10"/>
  <c r="K703" i="10"/>
  <c r="J703" i="10"/>
  <c r="U702" i="10"/>
  <c r="T702" i="10"/>
  <c r="S702" i="10"/>
  <c r="R702" i="10"/>
  <c r="Q702" i="10"/>
  <c r="P702" i="10"/>
  <c r="O702" i="10"/>
  <c r="N702" i="10"/>
  <c r="K702" i="10"/>
  <c r="J702" i="10"/>
  <c r="U701" i="10"/>
  <c r="T701" i="10"/>
  <c r="S701" i="10"/>
  <c r="R701" i="10"/>
  <c r="Q701" i="10"/>
  <c r="P701" i="10"/>
  <c r="O701" i="10"/>
  <c r="N701" i="10"/>
  <c r="K701" i="10"/>
  <c r="J701" i="10"/>
  <c r="U700" i="10"/>
  <c r="T700" i="10"/>
  <c r="S700" i="10"/>
  <c r="R700" i="10"/>
  <c r="Q700" i="10"/>
  <c r="P700" i="10"/>
  <c r="O700" i="10"/>
  <c r="N700" i="10"/>
  <c r="K700" i="10"/>
  <c r="J700" i="10"/>
  <c r="U699" i="10"/>
  <c r="T699" i="10"/>
  <c r="S699" i="10"/>
  <c r="R699" i="10"/>
  <c r="Q699" i="10"/>
  <c r="P699" i="10"/>
  <c r="O699" i="10"/>
  <c r="N699" i="10"/>
  <c r="K699" i="10"/>
  <c r="J699" i="10"/>
  <c r="U698" i="10"/>
  <c r="T698" i="10"/>
  <c r="S698" i="10"/>
  <c r="R698" i="10"/>
  <c r="Q698" i="10"/>
  <c r="P698" i="10"/>
  <c r="O698" i="10"/>
  <c r="N698" i="10"/>
  <c r="K698" i="10"/>
  <c r="J698" i="10"/>
  <c r="U697" i="10"/>
  <c r="T697" i="10"/>
  <c r="S697" i="10"/>
  <c r="R697" i="10"/>
  <c r="Q697" i="10"/>
  <c r="P697" i="10"/>
  <c r="O697" i="10"/>
  <c r="N697" i="10"/>
  <c r="K697" i="10"/>
  <c r="J697" i="10"/>
  <c r="U696" i="10"/>
  <c r="T696" i="10"/>
  <c r="S696" i="10"/>
  <c r="R696" i="10"/>
  <c r="Q696" i="10"/>
  <c r="P696" i="10"/>
  <c r="O696" i="10"/>
  <c r="N696" i="10"/>
  <c r="K696" i="10"/>
  <c r="J696" i="10"/>
  <c r="U695" i="10"/>
  <c r="T695" i="10"/>
  <c r="S695" i="10"/>
  <c r="R695" i="10"/>
  <c r="Q695" i="10"/>
  <c r="P695" i="10"/>
  <c r="O695" i="10"/>
  <c r="N695" i="10"/>
  <c r="K695" i="10"/>
  <c r="J695" i="10"/>
  <c r="U694" i="10"/>
  <c r="T694" i="10"/>
  <c r="S694" i="10"/>
  <c r="R694" i="10"/>
  <c r="Q694" i="10"/>
  <c r="P694" i="10"/>
  <c r="O694" i="10"/>
  <c r="N694" i="10"/>
  <c r="K694" i="10"/>
  <c r="J694" i="10"/>
  <c r="U693" i="10"/>
  <c r="T693" i="10"/>
  <c r="S693" i="10"/>
  <c r="R693" i="10"/>
  <c r="Q693" i="10"/>
  <c r="P693" i="10"/>
  <c r="O693" i="10"/>
  <c r="N693" i="10"/>
  <c r="K693" i="10"/>
  <c r="J693" i="10"/>
  <c r="U692" i="10"/>
  <c r="T692" i="10"/>
  <c r="S692" i="10"/>
  <c r="R692" i="10"/>
  <c r="Q692" i="10"/>
  <c r="P692" i="10"/>
  <c r="O692" i="10"/>
  <c r="N692" i="10"/>
  <c r="K692" i="10"/>
  <c r="J692" i="10"/>
  <c r="U691" i="10"/>
  <c r="T691" i="10"/>
  <c r="S691" i="10"/>
  <c r="R691" i="10"/>
  <c r="Q691" i="10"/>
  <c r="P691" i="10"/>
  <c r="O691" i="10"/>
  <c r="N691" i="10"/>
  <c r="K691" i="10"/>
  <c r="J691" i="10"/>
  <c r="U690" i="10"/>
  <c r="T690" i="10"/>
  <c r="S690" i="10"/>
  <c r="R690" i="10"/>
  <c r="Q690" i="10"/>
  <c r="P690" i="10"/>
  <c r="O690" i="10"/>
  <c r="N690" i="10"/>
  <c r="K690" i="10"/>
  <c r="J690" i="10"/>
  <c r="U689" i="10"/>
  <c r="T689" i="10"/>
  <c r="S689" i="10"/>
  <c r="R689" i="10"/>
  <c r="Q689" i="10"/>
  <c r="P689" i="10"/>
  <c r="O689" i="10"/>
  <c r="N689" i="10"/>
  <c r="K689" i="10"/>
  <c r="J689" i="10"/>
  <c r="U688" i="10"/>
  <c r="T688" i="10"/>
  <c r="S688" i="10"/>
  <c r="R688" i="10"/>
  <c r="Q688" i="10"/>
  <c r="P688" i="10"/>
  <c r="O688" i="10"/>
  <c r="N688" i="10"/>
  <c r="K688" i="10"/>
  <c r="J688" i="10"/>
  <c r="U687" i="10"/>
  <c r="T687" i="10"/>
  <c r="S687" i="10"/>
  <c r="R687" i="10"/>
  <c r="Q687" i="10"/>
  <c r="P687" i="10"/>
  <c r="O687" i="10"/>
  <c r="N687" i="10"/>
  <c r="K687" i="10"/>
  <c r="J687" i="10"/>
  <c r="U686" i="10"/>
  <c r="T686" i="10"/>
  <c r="S686" i="10"/>
  <c r="R686" i="10"/>
  <c r="Q686" i="10"/>
  <c r="P686" i="10"/>
  <c r="O686" i="10"/>
  <c r="N686" i="10"/>
  <c r="K686" i="10"/>
  <c r="J686" i="10"/>
  <c r="U685" i="10"/>
  <c r="T685" i="10"/>
  <c r="S685" i="10"/>
  <c r="R685" i="10"/>
  <c r="Q685" i="10"/>
  <c r="P685" i="10"/>
  <c r="O685" i="10"/>
  <c r="N685" i="10"/>
  <c r="K685" i="10"/>
  <c r="J685" i="10"/>
  <c r="U684" i="10"/>
  <c r="T684" i="10"/>
  <c r="S684" i="10"/>
  <c r="R684" i="10"/>
  <c r="Q684" i="10"/>
  <c r="P684" i="10"/>
  <c r="O684" i="10"/>
  <c r="N684" i="10"/>
  <c r="K684" i="10"/>
  <c r="J684" i="10"/>
  <c r="U683" i="10"/>
  <c r="T683" i="10"/>
  <c r="S683" i="10"/>
  <c r="R683" i="10"/>
  <c r="Q683" i="10"/>
  <c r="P683" i="10"/>
  <c r="O683" i="10"/>
  <c r="N683" i="10"/>
  <c r="K683" i="10"/>
  <c r="J683" i="10"/>
  <c r="U682" i="10"/>
  <c r="T682" i="10"/>
  <c r="S682" i="10"/>
  <c r="R682" i="10"/>
  <c r="Q682" i="10"/>
  <c r="P682" i="10"/>
  <c r="O682" i="10"/>
  <c r="N682" i="10"/>
  <c r="K682" i="10"/>
  <c r="J682" i="10"/>
  <c r="U681" i="10"/>
  <c r="T681" i="10"/>
  <c r="S681" i="10"/>
  <c r="R681" i="10"/>
  <c r="Q681" i="10"/>
  <c r="P681" i="10"/>
  <c r="O681" i="10"/>
  <c r="N681" i="10"/>
  <c r="K681" i="10"/>
  <c r="J681" i="10"/>
  <c r="U680" i="10"/>
  <c r="T680" i="10"/>
  <c r="S680" i="10"/>
  <c r="R680" i="10"/>
  <c r="Q680" i="10"/>
  <c r="P680" i="10"/>
  <c r="O680" i="10"/>
  <c r="N680" i="10"/>
  <c r="K680" i="10"/>
  <c r="J680" i="10"/>
  <c r="U679" i="10"/>
  <c r="T679" i="10"/>
  <c r="S679" i="10"/>
  <c r="R679" i="10"/>
  <c r="Q679" i="10"/>
  <c r="P679" i="10"/>
  <c r="O679" i="10"/>
  <c r="N679" i="10"/>
  <c r="K679" i="10"/>
  <c r="J679" i="10"/>
  <c r="U678" i="10"/>
  <c r="T678" i="10"/>
  <c r="S678" i="10"/>
  <c r="R678" i="10"/>
  <c r="Q678" i="10"/>
  <c r="P678" i="10"/>
  <c r="O678" i="10"/>
  <c r="N678" i="10"/>
  <c r="K678" i="10"/>
  <c r="J678" i="10"/>
  <c r="U677" i="10"/>
  <c r="T677" i="10"/>
  <c r="S677" i="10"/>
  <c r="R677" i="10"/>
  <c r="Q677" i="10"/>
  <c r="P677" i="10"/>
  <c r="O677" i="10"/>
  <c r="N677" i="10"/>
  <c r="K677" i="10"/>
  <c r="J677" i="10"/>
  <c r="U676" i="10"/>
  <c r="T676" i="10"/>
  <c r="S676" i="10"/>
  <c r="R676" i="10"/>
  <c r="Q676" i="10"/>
  <c r="P676" i="10"/>
  <c r="O676" i="10"/>
  <c r="N676" i="10"/>
  <c r="K676" i="10"/>
  <c r="J676" i="10"/>
  <c r="U675" i="10"/>
  <c r="T675" i="10"/>
  <c r="S675" i="10"/>
  <c r="R675" i="10"/>
  <c r="Q675" i="10"/>
  <c r="P675" i="10"/>
  <c r="O675" i="10"/>
  <c r="N675" i="10"/>
  <c r="K675" i="10"/>
  <c r="J675" i="10"/>
  <c r="U674" i="10"/>
  <c r="T674" i="10"/>
  <c r="S674" i="10"/>
  <c r="R674" i="10"/>
  <c r="Q674" i="10"/>
  <c r="P674" i="10"/>
  <c r="O674" i="10"/>
  <c r="N674" i="10"/>
  <c r="K674" i="10"/>
  <c r="J674" i="10"/>
  <c r="U673" i="10"/>
  <c r="T673" i="10"/>
  <c r="S673" i="10"/>
  <c r="R673" i="10"/>
  <c r="Q673" i="10"/>
  <c r="P673" i="10"/>
  <c r="O673" i="10"/>
  <c r="N673" i="10"/>
  <c r="K673" i="10"/>
  <c r="J673" i="10"/>
  <c r="U672" i="10"/>
  <c r="T672" i="10"/>
  <c r="S672" i="10"/>
  <c r="R672" i="10"/>
  <c r="Q672" i="10"/>
  <c r="P672" i="10"/>
  <c r="O672" i="10"/>
  <c r="N672" i="10"/>
  <c r="K672" i="10"/>
  <c r="J672" i="10"/>
  <c r="U671" i="10"/>
  <c r="T671" i="10"/>
  <c r="S671" i="10"/>
  <c r="R671" i="10"/>
  <c r="Q671" i="10"/>
  <c r="P671" i="10"/>
  <c r="O671" i="10"/>
  <c r="N671" i="10"/>
  <c r="K671" i="10"/>
  <c r="J671" i="10"/>
  <c r="U670" i="10"/>
  <c r="T670" i="10"/>
  <c r="S670" i="10"/>
  <c r="R670" i="10"/>
  <c r="Q670" i="10"/>
  <c r="P670" i="10"/>
  <c r="O670" i="10"/>
  <c r="N670" i="10"/>
  <c r="K670" i="10"/>
  <c r="J670" i="10"/>
  <c r="U669" i="10"/>
  <c r="T669" i="10"/>
  <c r="S669" i="10"/>
  <c r="R669" i="10"/>
  <c r="Q669" i="10"/>
  <c r="P669" i="10"/>
  <c r="O669" i="10"/>
  <c r="N669" i="10"/>
  <c r="K669" i="10"/>
  <c r="J669" i="10"/>
  <c r="U668" i="10"/>
  <c r="T668" i="10"/>
  <c r="S668" i="10"/>
  <c r="R668" i="10"/>
  <c r="Q668" i="10"/>
  <c r="P668" i="10"/>
  <c r="O668" i="10"/>
  <c r="N668" i="10"/>
  <c r="K668" i="10"/>
  <c r="J668" i="10"/>
  <c r="U667" i="10"/>
  <c r="T667" i="10"/>
  <c r="S667" i="10"/>
  <c r="R667" i="10"/>
  <c r="Q667" i="10"/>
  <c r="P667" i="10"/>
  <c r="O667" i="10"/>
  <c r="N667" i="10"/>
  <c r="K667" i="10"/>
  <c r="J667" i="10"/>
  <c r="U666" i="10"/>
  <c r="T666" i="10"/>
  <c r="S666" i="10"/>
  <c r="R666" i="10"/>
  <c r="Q666" i="10"/>
  <c r="P666" i="10"/>
  <c r="O666" i="10"/>
  <c r="N666" i="10"/>
  <c r="K666" i="10"/>
  <c r="J666" i="10"/>
  <c r="U665" i="10"/>
  <c r="T665" i="10"/>
  <c r="S665" i="10"/>
  <c r="R665" i="10"/>
  <c r="Q665" i="10"/>
  <c r="P665" i="10"/>
  <c r="O665" i="10"/>
  <c r="N665" i="10"/>
  <c r="K665" i="10"/>
  <c r="J665" i="10"/>
  <c r="U664" i="10"/>
  <c r="T664" i="10"/>
  <c r="S664" i="10"/>
  <c r="R664" i="10"/>
  <c r="Q664" i="10"/>
  <c r="P664" i="10"/>
  <c r="O664" i="10"/>
  <c r="N664" i="10"/>
  <c r="K664" i="10"/>
  <c r="J664" i="10"/>
  <c r="U663" i="10"/>
  <c r="T663" i="10"/>
  <c r="S663" i="10"/>
  <c r="R663" i="10"/>
  <c r="Q663" i="10"/>
  <c r="P663" i="10"/>
  <c r="O663" i="10"/>
  <c r="N663" i="10"/>
  <c r="K663" i="10"/>
  <c r="J663" i="10"/>
  <c r="U662" i="10"/>
  <c r="T662" i="10"/>
  <c r="S662" i="10"/>
  <c r="R662" i="10"/>
  <c r="Q662" i="10"/>
  <c r="P662" i="10"/>
  <c r="O662" i="10"/>
  <c r="N662" i="10"/>
  <c r="K662" i="10"/>
  <c r="J662" i="10"/>
  <c r="U661" i="10"/>
  <c r="T661" i="10"/>
  <c r="S661" i="10"/>
  <c r="R661" i="10"/>
  <c r="Q661" i="10"/>
  <c r="P661" i="10"/>
  <c r="O661" i="10"/>
  <c r="N661" i="10"/>
  <c r="K661" i="10"/>
  <c r="J661" i="10"/>
  <c r="U660" i="10"/>
  <c r="T660" i="10"/>
  <c r="S660" i="10"/>
  <c r="R660" i="10"/>
  <c r="Q660" i="10"/>
  <c r="P660" i="10"/>
  <c r="O660" i="10"/>
  <c r="N660" i="10"/>
  <c r="K660" i="10"/>
  <c r="J660" i="10"/>
  <c r="U659" i="10"/>
  <c r="T659" i="10"/>
  <c r="S659" i="10"/>
  <c r="R659" i="10"/>
  <c r="Q659" i="10"/>
  <c r="P659" i="10"/>
  <c r="O659" i="10"/>
  <c r="N659" i="10"/>
  <c r="K659" i="10"/>
  <c r="J659" i="10"/>
  <c r="U658" i="10"/>
  <c r="T658" i="10"/>
  <c r="S658" i="10"/>
  <c r="R658" i="10"/>
  <c r="Q658" i="10"/>
  <c r="P658" i="10"/>
  <c r="O658" i="10"/>
  <c r="N658" i="10"/>
  <c r="K658" i="10"/>
  <c r="J658" i="10"/>
  <c r="U657" i="10"/>
  <c r="T657" i="10"/>
  <c r="S657" i="10"/>
  <c r="R657" i="10"/>
  <c r="Q657" i="10"/>
  <c r="P657" i="10"/>
  <c r="O657" i="10"/>
  <c r="N657" i="10"/>
  <c r="K657" i="10"/>
  <c r="J657" i="10"/>
  <c r="U656" i="10"/>
  <c r="T656" i="10"/>
  <c r="S656" i="10"/>
  <c r="R656" i="10"/>
  <c r="Q656" i="10"/>
  <c r="P656" i="10"/>
  <c r="O656" i="10"/>
  <c r="N656" i="10"/>
  <c r="K656" i="10"/>
  <c r="J656" i="10"/>
  <c r="U655" i="10"/>
  <c r="T655" i="10"/>
  <c r="S655" i="10"/>
  <c r="R655" i="10"/>
  <c r="Q655" i="10"/>
  <c r="P655" i="10"/>
  <c r="O655" i="10"/>
  <c r="N655" i="10"/>
  <c r="K655" i="10"/>
  <c r="J655" i="10"/>
  <c r="U654" i="10"/>
  <c r="T654" i="10"/>
  <c r="S654" i="10"/>
  <c r="R654" i="10"/>
  <c r="Q654" i="10"/>
  <c r="P654" i="10"/>
  <c r="O654" i="10"/>
  <c r="N654" i="10"/>
  <c r="K654" i="10"/>
  <c r="J654" i="10"/>
  <c r="U653" i="10"/>
  <c r="T653" i="10"/>
  <c r="S653" i="10"/>
  <c r="R653" i="10"/>
  <c r="Q653" i="10"/>
  <c r="P653" i="10"/>
  <c r="O653" i="10"/>
  <c r="N653" i="10"/>
  <c r="K653" i="10"/>
  <c r="J653" i="10"/>
  <c r="U652" i="10"/>
  <c r="T652" i="10"/>
  <c r="S652" i="10"/>
  <c r="R652" i="10"/>
  <c r="Q652" i="10"/>
  <c r="P652" i="10"/>
  <c r="O652" i="10"/>
  <c r="N652" i="10"/>
  <c r="K652" i="10"/>
  <c r="J652" i="10"/>
  <c r="U651" i="10"/>
  <c r="T651" i="10"/>
  <c r="S651" i="10"/>
  <c r="R651" i="10"/>
  <c r="Q651" i="10"/>
  <c r="P651" i="10"/>
  <c r="O651" i="10"/>
  <c r="N651" i="10"/>
  <c r="K651" i="10"/>
  <c r="J651" i="10"/>
  <c r="U650" i="10"/>
  <c r="T650" i="10"/>
  <c r="S650" i="10"/>
  <c r="R650" i="10"/>
  <c r="Q650" i="10"/>
  <c r="P650" i="10"/>
  <c r="O650" i="10"/>
  <c r="N650" i="10"/>
  <c r="K650" i="10"/>
  <c r="J650" i="10"/>
  <c r="U649" i="10"/>
  <c r="T649" i="10"/>
  <c r="S649" i="10"/>
  <c r="R649" i="10"/>
  <c r="Q649" i="10"/>
  <c r="P649" i="10"/>
  <c r="O649" i="10"/>
  <c r="N649" i="10"/>
  <c r="K649" i="10"/>
  <c r="J649" i="10"/>
  <c r="U648" i="10"/>
  <c r="T648" i="10"/>
  <c r="S648" i="10"/>
  <c r="R648" i="10"/>
  <c r="Q648" i="10"/>
  <c r="P648" i="10"/>
  <c r="O648" i="10"/>
  <c r="N648" i="10"/>
  <c r="K648" i="10"/>
  <c r="J648" i="10"/>
  <c r="U647" i="10"/>
  <c r="T647" i="10"/>
  <c r="S647" i="10"/>
  <c r="R647" i="10"/>
  <c r="Q647" i="10"/>
  <c r="P647" i="10"/>
  <c r="O647" i="10"/>
  <c r="N647" i="10"/>
  <c r="K647" i="10"/>
  <c r="J647" i="10"/>
  <c r="U646" i="10"/>
  <c r="T646" i="10"/>
  <c r="S646" i="10"/>
  <c r="R646" i="10"/>
  <c r="Q646" i="10"/>
  <c r="P646" i="10"/>
  <c r="O646" i="10"/>
  <c r="N646" i="10"/>
  <c r="K646" i="10"/>
  <c r="J646" i="10"/>
  <c r="U645" i="10"/>
  <c r="T645" i="10"/>
  <c r="S645" i="10"/>
  <c r="R645" i="10"/>
  <c r="Q645" i="10"/>
  <c r="P645" i="10"/>
  <c r="O645" i="10"/>
  <c r="N645" i="10"/>
  <c r="K645" i="10"/>
  <c r="J645" i="10"/>
  <c r="U644" i="10"/>
  <c r="T644" i="10"/>
  <c r="S644" i="10"/>
  <c r="R644" i="10"/>
  <c r="Q644" i="10"/>
  <c r="P644" i="10"/>
  <c r="O644" i="10"/>
  <c r="N644" i="10"/>
  <c r="K644" i="10"/>
  <c r="J644" i="10"/>
  <c r="U643" i="10"/>
  <c r="T643" i="10"/>
  <c r="S643" i="10"/>
  <c r="R643" i="10"/>
  <c r="Q643" i="10"/>
  <c r="P643" i="10"/>
  <c r="O643" i="10"/>
  <c r="N643" i="10"/>
  <c r="K643" i="10"/>
  <c r="J643" i="10"/>
  <c r="U642" i="10"/>
  <c r="T642" i="10"/>
  <c r="S642" i="10"/>
  <c r="R642" i="10"/>
  <c r="Q642" i="10"/>
  <c r="P642" i="10"/>
  <c r="O642" i="10"/>
  <c r="N642" i="10"/>
  <c r="K642" i="10"/>
  <c r="J642" i="10"/>
  <c r="U641" i="10"/>
  <c r="T641" i="10"/>
  <c r="S641" i="10"/>
  <c r="R641" i="10"/>
  <c r="Q641" i="10"/>
  <c r="P641" i="10"/>
  <c r="O641" i="10"/>
  <c r="N641" i="10"/>
  <c r="K641" i="10"/>
  <c r="J641" i="10"/>
  <c r="U640" i="10"/>
  <c r="T640" i="10"/>
  <c r="S640" i="10"/>
  <c r="R640" i="10"/>
  <c r="Q640" i="10"/>
  <c r="P640" i="10"/>
  <c r="O640" i="10"/>
  <c r="N640" i="10"/>
  <c r="K640" i="10"/>
  <c r="J640" i="10"/>
  <c r="U639" i="10"/>
  <c r="T639" i="10"/>
  <c r="S639" i="10"/>
  <c r="R639" i="10"/>
  <c r="Q639" i="10"/>
  <c r="P639" i="10"/>
  <c r="O639" i="10"/>
  <c r="N639" i="10"/>
  <c r="K639" i="10"/>
  <c r="J639" i="10"/>
  <c r="U638" i="10"/>
  <c r="T638" i="10"/>
  <c r="S638" i="10"/>
  <c r="R638" i="10"/>
  <c r="Q638" i="10"/>
  <c r="P638" i="10"/>
  <c r="O638" i="10"/>
  <c r="N638" i="10"/>
  <c r="K638" i="10"/>
  <c r="J638" i="10"/>
  <c r="U637" i="10"/>
  <c r="T637" i="10"/>
  <c r="S637" i="10"/>
  <c r="R637" i="10"/>
  <c r="Q637" i="10"/>
  <c r="P637" i="10"/>
  <c r="O637" i="10"/>
  <c r="N637" i="10"/>
  <c r="K637" i="10"/>
  <c r="J637" i="10"/>
  <c r="U636" i="10"/>
  <c r="T636" i="10"/>
  <c r="S636" i="10"/>
  <c r="R636" i="10"/>
  <c r="Q636" i="10"/>
  <c r="P636" i="10"/>
  <c r="O636" i="10"/>
  <c r="N636" i="10"/>
  <c r="K636" i="10"/>
  <c r="J636" i="10"/>
  <c r="U635" i="10"/>
  <c r="T635" i="10"/>
  <c r="S635" i="10"/>
  <c r="R635" i="10"/>
  <c r="Q635" i="10"/>
  <c r="P635" i="10"/>
  <c r="O635" i="10"/>
  <c r="N635" i="10"/>
  <c r="K635" i="10"/>
  <c r="J635" i="10"/>
  <c r="U634" i="10"/>
  <c r="T634" i="10"/>
  <c r="S634" i="10"/>
  <c r="R634" i="10"/>
  <c r="Q634" i="10"/>
  <c r="P634" i="10"/>
  <c r="O634" i="10"/>
  <c r="N634" i="10"/>
  <c r="K634" i="10"/>
  <c r="J634" i="10"/>
  <c r="U633" i="10"/>
  <c r="T633" i="10"/>
  <c r="S633" i="10"/>
  <c r="R633" i="10"/>
  <c r="Q633" i="10"/>
  <c r="P633" i="10"/>
  <c r="O633" i="10"/>
  <c r="N633" i="10"/>
  <c r="K633" i="10"/>
  <c r="J633" i="10"/>
  <c r="U632" i="10"/>
  <c r="T632" i="10"/>
  <c r="S632" i="10"/>
  <c r="R632" i="10"/>
  <c r="Q632" i="10"/>
  <c r="P632" i="10"/>
  <c r="O632" i="10"/>
  <c r="N632" i="10"/>
  <c r="K632" i="10"/>
  <c r="J632" i="10"/>
  <c r="U631" i="10"/>
  <c r="T631" i="10"/>
  <c r="S631" i="10"/>
  <c r="R631" i="10"/>
  <c r="Q631" i="10"/>
  <c r="P631" i="10"/>
  <c r="O631" i="10"/>
  <c r="N631" i="10"/>
  <c r="K631" i="10"/>
  <c r="J631" i="10"/>
  <c r="U630" i="10"/>
  <c r="T630" i="10"/>
  <c r="S630" i="10"/>
  <c r="R630" i="10"/>
  <c r="Q630" i="10"/>
  <c r="P630" i="10"/>
  <c r="O630" i="10"/>
  <c r="N630" i="10"/>
  <c r="K630" i="10"/>
  <c r="J630" i="10"/>
  <c r="U629" i="10"/>
  <c r="T629" i="10"/>
  <c r="S629" i="10"/>
  <c r="R629" i="10"/>
  <c r="Q629" i="10"/>
  <c r="P629" i="10"/>
  <c r="O629" i="10"/>
  <c r="N629" i="10"/>
  <c r="K629" i="10"/>
  <c r="J629" i="10"/>
  <c r="U628" i="10"/>
  <c r="T628" i="10"/>
  <c r="S628" i="10"/>
  <c r="R628" i="10"/>
  <c r="Q628" i="10"/>
  <c r="P628" i="10"/>
  <c r="O628" i="10"/>
  <c r="N628" i="10"/>
  <c r="K628" i="10"/>
  <c r="J628" i="10"/>
  <c r="U627" i="10"/>
  <c r="T627" i="10"/>
  <c r="S627" i="10"/>
  <c r="R627" i="10"/>
  <c r="Q627" i="10"/>
  <c r="P627" i="10"/>
  <c r="O627" i="10"/>
  <c r="N627" i="10"/>
  <c r="K627" i="10"/>
  <c r="J627" i="10"/>
  <c r="U626" i="10"/>
  <c r="T626" i="10"/>
  <c r="S626" i="10"/>
  <c r="R626" i="10"/>
  <c r="Q626" i="10"/>
  <c r="P626" i="10"/>
  <c r="O626" i="10"/>
  <c r="N626" i="10"/>
  <c r="K626" i="10"/>
  <c r="J626" i="10"/>
  <c r="U625" i="10"/>
  <c r="T625" i="10"/>
  <c r="S625" i="10"/>
  <c r="R625" i="10"/>
  <c r="Q625" i="10"/>
  <c r="P625" i="10"/>
  <c r="O625" i="10"/>
  <c r="N625" i="10"/>
  <c r="K625" i="10"/>
  <c r="J625" i="10"/>
  <c r="U624" i="10"/>
  <c r="T624" i="10"/>
  <c r="S624" i="10"/>
  <c r="R624" i="10"/>
  <c r="Q624" i="10"/>
  <c r="P624" i="10"/>
  <c r="O624" i="10"/>
  <c r="N624" i="10"/>
  <c r="K624" i="10"/>
  <c r="J624" i="10"/>
  <c r="U623" i="10"/>
  <c r="T623" i="10"/>
  <c r="S623" i="10"/>
  <c r="R623" i="10"/>
  <c r="Q623" i="10"/>
  <c r="P623" i="10"/>
  <c r="O623" i="10"/>
  <c r="N623" i="10"/>
  <c r="K623" i="10"/>
  <c r="J623" i="10"/>
  <c r="U622" i="10"/>
  <c r="T622" i="10"/>
  <c r="S622" i="10"/>
  <c r="R622" i="10"/>
  <c r="Q622" i="10"/>
  <c r="P622" i="10"/>
  <c r="O622" i="10"/>
  <c r="N622" i="10"/>
  <c r="K622" i="10"/>
  <c r="J622" i="10"/>
  <c r="U621" i="10"/>
  <c r="T621" i="10"/>
  <c r="S621" i="10"/>
  <c r="R621" i="10"/>
  <c r="Q621" i="10"/>
  <c r="P621" i="10"/>
  <c r="O621" i="10"/>
  <c r="N621" i="10"/>
  <c r="K621" i="10"/>
  <c r="J621" i="10"/>
  <c r="U620" i="10"/>
  <c r="T620" i="10"/>
  <c r="S620" i="10"/>
  <c r="R620" i="10"/>
  <c r="Q620" i="10"/>
  <c r="P620" i="10"/>
  <c r="O620" i="10"/>
  <c r="N620" i="10"/>
  <c r="K620" i="10"/>
  <c r="J620" i="10"/>
  <c r="U619" i="10"/>
  <c r="T619" i="10"/>
  <c r="S619" i="10"/>
  <c r="R619" i="10"/>
  <c r="Q619" i="10"/>
  <c r="P619" i="10"/>
  <c r="O619" i="10"/>
  <c r="N619" i="10"/>
  <c r="K619" i="10"/>
  <c r="J619" i="10"/>
  <c r="U618" i="10"/>
  <c r="T618" i="10"/>
  <c r="S618" i="10"/>
  <c r="R618" i="10"/>
  <c r="Q618" i="10"/>
  <c r="P618" i="10"/>
  <c r="O618" i="10"/>
  <c r="N618" i="10"/>
  <c r="K618" i="10"/>
  <c r="J618" i="10"/>
  <c r="U617" i="10"/>
  <c r="T617" i="10"/>
  <c r="S617" i="10"/>
  <c r="R617" i="10"/>
  <c r="Q617" i="10"/>
  <c r="P617" i="10"/>
  <c r="O617" i="10"/>
  <c r="N617" i="10"/>
  <c r="K617" i="10"/>
  <c r="J617" i="10"/>
  <c r="U616" i="10"/>
  <c r="T616" i="10"/>
  <c r="S616" i="10"/>
  <c r="R616" i="10"/>
  <c r="Q616" i="10"/>
  <c r="P616" i="10"/>
  <c r="O616" i="10"/>
  <c r="N616" i="10"/>
  <c r="K616" i="10"/>
  <c r="J616" i="10"/>
  <c r="U615" i="10"/>
  <c r="T615" i="10"/>
  <c r="S615" i="10"/>
  <c r="R615" i="10"/>
  <c r="Q615" i="10"/>
  <c r="P615" i="10"/>
  <c r="O615" i="10"/>
  <c r="N615" i="10"/>
  <c r="K615" i="10"/>
  <c r="J615" i="10"/>
  <c r="U614" i="10"/>
  <c r="T614" i="10"/>
  <c r="S614" i="10"/>
  <c r="R614" i="10"/>
  <c r="Q614" i="10"/>
  <c r="P614" i="10"/>
  <c r="O614" i="10"/>
  <c r="N614" i="10"/>
  <c r="K614" i="10"/>
  <c r="J614" i="10"/>
  <c r="U613" i="10"/>
  <c r="T613" i="10"/>
  <c r="S613" i="10"/>
  <c r="R613" i="10"/>
  <c r="Q613" i="10"/>
  <c r="P613" i="10"/>
  <c r="O613" i="10"/>
  <c r="N613" i="10"/>
  <c r="K613" i="10"/>
  <c r="J613" i="10"/>
  <c r="U612" i="10"/>
  <c r="T612" i="10"/>
  <c r="S612" i="10"/>
  <c r="R612" i="10"/>
  <c r="Q612" i="10"/>
  <c r="P612" i="10"/>
  <c r="O612" i="10"/>
  <c r="N612" i="10"/>
  <c r="K612" i="10"/>
  <c r="J612" i="10"/>
  <c r="U611" i="10"/>
  <c r="T611" i="10"/>
  <c r="S611" i="10"/>
  <c r="R611" i="10"/>
  <c r="Q611" i="10"/>
  <c r="P611" i="10"/>
  <c r="O611" i="10"/>
  <c r="N611" i="10"/>
  <c r="K611" i="10"/>
  <c r="J611" i="10"/>
  <c r="U610" i="10"/>
  <c r="T610" i="10"/>
  <c r="S610" i="10"/>
  <c r="R610" i="10"/>
  <c r="Q610" i="10"/>
  <c r="P610" i="10"/>
  <c r="O610" i="10"/>
  <c r="N610" i="10"/>
  <c r="K610" i="10"/>
  <c r="J610" i="10"/>
  <c r="U609" i="10"/>
  <c r="T609" i="10"/>
  <c r="S609" i="10"/>
  <c r="R609" i="10"/>
  <c r="Q609" i="10"/>
  <c r="P609" i="10"/>
  <c r="O609" i="10"/>
  <c r="N609" i="10"/>
  <c r="K609" i="10"/>
  <c r="J609" i="10"/>
  <c r="U608" i="10"/>
  <c r="T608" i="10"/>
  <c r="S608" i="10"/>
  <c r="R608" i="10"/>
  <c r="Q608" i="10"/>
  <c r="P608" i="10"/>
  <c r="O608" i="10"/>
  <c r="N608" i="10"/>
  <c r="K608" i="10"/>
  <c r="J608" i="10"/>
  <c r="U607" i="10"/>
  <c r="T607" i="10"/>
  <c r="S607" i="10"/>
  <c r="R607" i="10"/>
  <c r="Q607" i="10"/>
  <c r="P607" i="10"/>
  <c r="O607" i="10"/>
  <c r="N607" i="10"/>
  <c r="K607" i="10"/>
  <c r="J607" i="10"/>
  <c r="U606" i="10"/>
  <c r="T606" i="10"/>
  <c r="S606" i="10"/>
  <c r="R606" i="10"/>
  <c r="Q606" i="10"/>
  <c r="P606" i="10"/>
  <c r="O606" i="10"/>
  <c r="N606" i="10"/>
  <c r="K606" i="10"/>
  <c r="J606" i="10"/>
  <c r="U605" i="10"/>
  <c r="T605" i="10"/>
  <c r="S605" i="10"/>
  <c r="R605" i="10"/>
  <c r="Q605" i="10"/>
  <c r="P605" i="10"/>
  <c r="O605" i="10"/>
  <c r="N605" i="10"/>
  <c r="K605" i="10"/>
  <c r="J605" i="10"/>
  <c r="U604" i="10"/>
  <c r="T604" i="10"/>
  <c r="S604" i="10"/>
  <c r="R604" i="10"/>
  <c r="Q604" i="10"/>
  <c r="P604" i="10"/>
  <c r="O604" i="10"/>
  <c r="N604" i="10"/>
  <c r="K604" i="10"/>
  <c r="J604" i="10"/>
  <c r="U603" i="10"/>
  <c r="T603" i="10"/>
  <c r="S603" i="10"/>
  <c r="R603" i="10"/>
  <c r="Q603" i="10"/>
  <c r="P603" i="10"/>
  <c r="O603" i="10"/>
  <c r="N603" i="10"/>
  <c r="K603" i="10"/>
  <c r="J603" i="10"/>
  <c r="U602" i="10"/>
  <c r="T602" i="10"/>
  <c r="S602" i="10"/>
  <c r="R602" i="10"/>
  <c r="Q602" i="10"/>
  <c r="P602" i="10"/>
  <c r="O602" i="10"/>
  <c r="N602" i="10"/>
  <c r="K602" i="10"/>
  <c r="J602" i="10"/>
  <c r="U601" i="10"/>
  <c r="T601" i="10"/>
  <c r="S601" i="10"/>
  <c r="R601" i="10"/>
  <c r="Q601" i="10"/>
  <c r="P601" i="10"/>
  <c r="O601" i="10"/>
  <c r="N601" i="10"/>
  <c r="K601" i="10"/>
  <c r="J601" i="10"/>
  <c r="U600" i="10"/>
  <c r="T600" i="10"/>
  <c r="S600" i="10"/>
  <c r="R600" i="10"/>
  <c r="Q600" i="10"/>
  <c r="P600" i="10"/>
  <c r="O600" i="10"/>
  <c r="N600" i="10"/>
  <c r="K600" i="10"/>
  <c r="J600" i="10"/>
  <c r="U599" i="10"/>
  <c r="T599" i="10"/>
  <c r="S599" i="10"/>
  <c r="R599" i="10"/>
  <c r="Q599" i="10"/>
  <c r="P599" i="10"/>
  <c r="O599" i="10"/>
  <c r="N599" i="10"/>
  <c r="K599" i="10"/>
  <c r="J599" i="10"/>
  <c r="U598" i="10"/>
  <c r="T598" i="10"/>
  <c r="S598" i="10"/>
  <c r="R598" i="10"/>
  <c r="Q598" i="10"/>
  <c r="P598" i="10"/>
  <c r="O598" i="10"/>
  <c r="N598" i="10"/>
  <c r="K598" i="10"/>
  <c r="J598" i="10"/>
  <c r="U597" i="10"/>
  <c r="T597" i="10"/>
  <c r="S597" i="10"/>
  <c r="R597" i="10"/>
  <c r="Q597" i="10"/>
  <c r="P597" i="10"/>
  <c r="O597" i="10"/>
  <c r="N597" i="10"/>
  <c r="K597" i="10"/>
  <c r="J597" i="10"/>
  <c r="U596" i="10"/>
  <c r="T596" i="10"/>
  <c r="S596" i="10"/>
  <c r="R596" i="10"/>
  <c r="Q596" i="10"/>
  <c r="P596" i="10"/>
  <c r="O596" i="10"/>
  <c r="N596" i="10"/>
  <c r="K596" i="10"/>
  <c r="J596" i="10"/>
  <c r="U595" i="10"/>
  <c r="T595" i="10"/>
  <c r="S595" i="10"/>
  <c r="R595" i="10"/>
  <c r="Q595" i="10"/>
  <c r="P595" i="10"/>
  <c r="O595" i="10"/>
  <c r="N595" i="10"/>
  <c r="K595" i="10"/>
  <c r="J595" i="10"/>
  <c r="U594" i="10"/>
  <c r="T594" i="10"/>
  <c r="S594" i="10"/>
  <c r="R594" i="10"/>
  <c r="Q594" i="10"/>
  <c r="P594" i="10"/>
  <c r="O594" i="10"/>
  <c r="N594" i="10"/>
  <c r="K594" i="10"/>
  <c r="J594" i="10"/>
  <c r="U593" i="10"/>
  <c r="T593" i="10"/>
  <c r="S593" i="10"/>
  <c r="R593" i="10"/>
  <c r="Q593" i="10"/>
  <c r="P593" i="10"/>
  <c r="O593" i="10"/>
  <c r="N593" i="10"/>
  <c r="K593" i="10"/>
  <c r="J593" i="10"/>
  <c r="U592" i="10"/>
  <c r="T592" i="10"/>
  <c r="S592" i="10"/>
  <c r="R592" i="10"/>
  <c r="Q592" i="10"/>
  <c r="P592" i="10"/>
  <c r="O592" i="10"/>
  <c r="N592" i="10"/>
  <c r="K592" i="10"/>
  <c r="J592" i="10"/>
  <c r="U591" i="10"/>
  <c r="T591" i="10"/>
  <c r="S591" i="10"/>
  <c r="R591" i="10"/>
  <c r="Q591" i="10"/>
  <c r="P591" i="10"/>
  <c r="O591" i="10"/>
  <c r="N591" i="10"/>
  <c r="K591" i="10"/>
  <c r="J591" i="10"/>
  <c r="U590" i="10"/>
  <c r="T590" i="10"/>
  <c r="S590" i="10"/>
  <c r="R590" i="10"/>
  <c r="Q590" i="10"/>
  <c r="P590" i="10"/>
  <c r="O590" i="10"/>
  <c r="N590" i="10"/>
  <c r="K590" i="10"/>
  <c r="J590" i="10"/>
  <c r="U589" i="10"/>
  <c r="T589" i="10"/>
  <c r="S589" i="10"/>
  <c r="R589" i="10"/>
  <c r="Q589" i="10"/>
  <c r="P589" i="10"/>
  <c r="O589" i="10"/>
  <c r="N589" i="10"/>
  <c r="K589" i="10"/>
  <c r="J589" i="10"/>
  <c r="U588" i="10"/>
  <c r="T588" i="10"/>
  <c r="S588" i="10"/>
  <c r="R588" i="10"/>
  <c r="Q588" i="10"/>
  <c r="P588" i="10"/>
  <c r="O588" i="10"/>
  <c r="N588" i="10"/>
  <c r="K588" i="10"/>
  <c r="J588" i="10"/>
  <c r="U587" i="10"/>
  <c r="T587" i="10"/>
  <c r="S587" i="10"/>
  <c r="R587" i="10"/>
  <c r="Q587" i="10"/>
  <c r="P587" i="10"/>
  <c r="O587" i="10"/>
  <c r="N587" i="10"/>
  <c r="K587" i="10"/>
  <c r="J587" i="10"/>
  <c r="U586" i="10"/>
  <c r="T586" i="10"/>
  <c r="S586" i="10"/>
  <c r="R586" i="10"/>
  <c r="Q586" i="10"/>
  <c r="P586" i="10"/>
  <c r="O586" i="10"/>
  <c r="N586" i="10"/>
  <c r="K586" i="10"/>
  <c r="J586" i="10"/>
  <c r="U585" i="10"/>
  <c r="T585" i="10"/>
  <c r="S585" i="10"/>
  <c r="R585" i="10"/>
  <c r="Q585" i="10"/>
  <c r="P585" i="10"/>
  <c r="O585" i="10"/>
  <c r="N585" i="10"/>
  <c r="K585" i="10"/>
  <c r="J585" i="10"/>
  <c r="U584" i="10"/>
  <c r="T584" i="10"/>
  <c r="S584" i="10"/>
  <c r="R584" i="10"/>
  <c r="Q584" i="10"/>
  <c r="P584" i="10"/>
  <c r="O584" i="10"/>
  <c r="N584" i="10"/>
  <c r="K584" i="10"/>
  <c r="J584" i="10"/>
  <c r="U583" i="10"/>
  <c r="T583" i="10"/>
  <c r="S583" i="10"/>
  <c r="R583" i="10"/>
  <c r="Q583" i="10"/>
  <c r="P583" i="10"/>
  <c r="O583" i="10"/>
  <c r="N583" i="10"/>
  <c r="K583" i="10"/>
  <c r="J583" i="10"/>
  <c r="U582" i="10"/>
  <c r="T582" i="10"/>
  <c r="S582" i="10"/>
  <c r="R582" i="10"/>
  <c r="Q582" i="10"/>
  <c r="P582" i="10"/>
  <c r="O582" i="10"/>
  <c r="N582" i="10"/>
  <c r="K582" i="10"/>
  <c r="J582" i="10"/>
  <c r="U581" i="10"/>
  <c r="T581" i="10"/>
  <c r="S581" i="10"/>
  <c r="R581" i="10"/>
  <c r="Q581" i="10"/>
  <c r="P581" i="10"/>
  <c r="O581" i="10"/>
  <c r="N581" i="10"/>
  <c r="K581" i="10"/>
  <c r="J581" i="10"/>
  <c r="U580" i="10"/>
  <c r="T580" i="10"/>
  <c r="S580" i="10"/>
  <c r="R580" i="10"/>
  <c r="Q580" i="10"/>
  <c r="P580" i="10"/>
  <c r="O580" i="10"/>
  <c r="N580" i="10"/>
  <c r="K580" i="10"/>
  <c r="J580" i="10"/>
  <c r="U579" i="10"/>
  <c r="T579" i="10"/>
  <c r="S579" i="10"/>
  <c r="R579" i="10"/>
  <c r="Q579" i="10"/>
  <c r="P579" i="10"/>
  <c r="O579" i="10"/>
  <c r="N579" i="10"/>
  <c r="K579" i="10"/>
  <c r="J579" i="10"/>
  <c r="U578" i="10"/>
  <c r="T578" i="10"/>
  <c r="S578" i="10"/>
  <c r="R578" i="10"/>
  <c r="Q578" i="10"/>
  <c r="P578" i="10"/>
  <c r="O578" i="10"/>
  <c r="N578" i="10"/>
  <c r="K578" i="10"/>
  <c r="J578" i="10"/>
  <c r="U577" i="10"/>
  <c r="T577" i="10"/>
  <c r="S577" i="10"/>
  <c r="R577" i="10"/>
  <c r="Q577" i="10"/>
  <c r="P577" i="10"/>
  <c r="O577" i="10"/>
  <c r="N577" i="10"/>
  <c r="K577" i="10"/>
  <c r="J577" i="10"/>
  <c r="U576" i="10"/>
  <c r="T576" i="10"/>
  <c r="S576" i="10"/>
  <c r="R576" i="10"/>
  <c r="Q576" i="10"/>
  <c r="P576" i="10"/>
  <c r="O576" i="10"/>
  <c r="N576" i="10"/>
  <c r="K576" i="10"/>
  <c r="J576" i="10"/>
  <c r="U575" i="10"/>
  <c r="T575" i="10"/>
  <c r="S575" i="10"/>
  <c r="R575" i="10"/>
  <c r="Q575" i="10"/>
  <c r="P575" i="10"/>
  <c r="O575" i="10"/>
  <c r="N575" i="10"/>
  <c r="K575" i="10"/>
  <c r="J575" i="10"/>
  <c r="U574" i="10"/>
  <c r="T574" i="10"/>
  <c r="S574" i="10"/>
  <c r="R574" i="10"/>
  <c r="Q574" i="10"/>
  <c r="P574" i="10"/>
  <c r="O574" i="10"/>
  <c r="N574" i="10"/>
  <c r="K574" i="10"/>
  <c r="J574" i="10"/>
  <c r="U573" i="10"/>
  <c r="T573" i="10"/>
  <c r="S573" i="10"/>
  <c r="R573" i="10"/>
  <c r="Q573" i="10"/>
  <c r="P573" i="10"/>
  <c r="O573" i="10"/>
  <c r="N573" i="10"/>
  <c r="K573" i="10"/>
  <c r="J573" i="10"/>
  <c r="U572" i="10"/>
  <c r="T572" i="10"/>
  <c r="S572" i="10"/>
  <c r="R572" i="10"/>
  <c r="Q572" i="10"/>
  <c r="P572" i="10"/>
  <c r="O572" i="10"/>
  <c r="N572" i="10"/>
  <c r="K572" i="10"/>
  <c r="J572" i="10"/>
  <c r="U571" i="10"/>
  <c r="T571" i="10"/>
  <c r="S571" i="10"/>
  <c r="R571" i="10"/>
  <c r="Q571" i="10"/>
  <c r="P571" i="10"/>
  <c r="O571" i="10"/>
  <c r="N571" i="10"/>
  <c r="K571" i="10"/>
  <c r="J571" i="10"/>
  <c r="U570" i="10"/>
  <c r="T570" i="10"/>
  <c r="S570" i="10"/>
  <c r="R570" i="10"/>
  <c r="Q570" i="10"/>
  <c r="P570" i="10"/>
  <c r="O570" i="10"/>
  <c r="N570" i="10"/>
  <c r="K570" i="10"/>
  <c r="J570" i="10"/>
  <c r="U569" i="10"/>
  <c r="T569" i="10"/>
  <c r="S569" i="10"/>
  <c r="R569" i="10"/>
  <c r="Q569" i="10"/>
  <c r="P569" i="10"/>
  <c r="O569" i="10"/>
  <c r="N569" i="10"/>
  <c r="K569" i="10"/>
  <c r="J569" i="10"/>
  <c r="U568" i="10"/>
  <c r="T568" i="10"/>
  <c r="S568" i="10"/>
  <c r="R568" i="10"/>
  <c r="Q568" i="10"/>
  <c r="P568" i="10"/>
  <c r="O568" i="10"/>
  <c r="N568" i="10"/>
  <c r="K568" i="10"/>
  <c r="J568" i="10"/>
  <c r="U567" i="10"/>
  <c r="T567" i="10"/>
  <c r="S567" i="10"/>
  <c r="R567" i="10"/>
  <c r="Q567" i="10"/>
  <c r="P567" i="10"/>
  <c r="O567" i="10"/>
  <c r="N567" i="10"/>
  <c r="K567" i="10"/>
  <c r="J567" i="10"/>
  <c r="U566" i="10"/>
  <c r="T566" i="10"/>
  <c r="S566" i="10"/>
  <c r="R566" i="10"/>
  <c r="Q566" i="10"/>
  <c r="P566" i="10"/>
  <c r="O566" i="10"/>
  <c r="N566" i="10"/>
  <c r="K566" i="10"/>
  <c r="J566" i="10"/>
  <c r="U565" i="10"/>
  <c r="T565" i="10"/>
  <c r="S565" i="10"/>
  <c r="R565" i="10"/>
  <c r="Q565" i="10"/>
  <c r="P565" i="10"/>
  <c r="O565" i="10"/>
  <c r="N565" i="10"/>
  <c r="K565" i="10"/>
  <c r="J565" i="10"/>
  <c r="U564" i="10"/>
  <c r="T564" i="10"/>
  <c r="S564" i="10"/>
  <c r="R564" i="10"/>
  <c r="Q564" i="10"/>
  <c r="P564" i="10"/>
  <c r="O564" i="10"/>
  <c r="N564" i="10"/>
  <c r="K564" i="10"/>
  <c r="J564" i="10"/>
  <c r="U563" i="10"/>
  <c r="T563" i="10"/>
  <c r="S563" i="10"/>
  <c r="R563" i="10"/>
  <c r="Q563" i="10"/>
  <c r="P563" i="10"/>
  <c r="O563" i="10"/>
  <c r="N563" i="10"/>
  <c r="K563" i="10"/>
  <c r="J563" i="10"/>
  <c r="U562" i="10"/>
  <c r="T562" i="10"/>
  <c r="S562" i="10"/>
  <c r="R562" i="10"/>
  <c r="Q562" i="10"/>
  <c r="P562" i="10"/>
  <c r="O562" i="10"/>
  <c r="N562" i="10"/>
  <c r="K562" i="10"/>
  <c r="J562" i="10"/>
  <c r="U561" i="10"/>
  <c r="T561" i="10"/>
  <c r="S561" i="10"/>
  <c r="R561" i="10"/>
  <c r="Q561" i="10"/>
  <c r="P561" i="10"/>
  <c r="O561" i="10"/>
  <c r="N561" i="10"/>
  <c r="K561" i="10"/>
  <c r="J561" i="10"/>
  <c r="U560" i="10"/>
  <c r="T560" i="10"/>
  <c r="S560" i="10"/>
  <c r="R560" i="10"/>
  <c r="Q560" i="10"/>
  <c r="P560" i="10"/>
  <c r="O560" i="10"/>
  <c r="N560" i="10"/>
  <c r="K560" i="10"/>
  <c r="J560" i="10"/>
  <c r="U559" i="10"/>
  <c r="T559" i="10"/>
  <c r="S559" i="10"/>
  <c r="R559" i="10"/>
  <c r="Q559" i="10"/>
  <c r="P559" i="10"/>
  <c r="O559" i="10"/>
  <c r="N559" i="10"/>
  <c r="K559" i="10"/>
  <c r="J559" i="10"/>
  <c r="U558" i="10"/>
  <c r="T558" i="10"/>
  <c r="S558" i="10"/>
  <c r="R558" i="10"/>
  <c r="Q558" i="10"/>
  <c r="P558" i="10"/>
  <c r="O558" i="10"/>
  <c r="N558" i="10"/>
  <c r="K558" i="10"/>
  <c r="J558" i="10"/>
  <c r="U557" i="10"/>
  <c r="T557" i="10"/>
  <c r="S557" i="10"/>
  <c r="R557" i="10"/>
  <c r="Q557" i="10"/>
  <c r="P557" i="10"/>
  <c r="O557" i="10"/>
  <c r="N557" i="10"/>
  <c r="K557" i="10"/>
  <c r="J557" i="10"/>
  <c r="U556" i="10"/>
  <c r="T556" i="10"/>
  <c r="S556" i="10"/>
  <c r="R556" i="10"/>
  <c r="Q556" i="10"/>
  <c r="P556" i="10"/>
  <c r="O556" i="10"/>
  <c r="N556" i="10"/>
  <c r="K556" i="10"/>
  <c r="J556" i="10"/>
  <c r="U555" i="10"/>
  <c r="T555" i="10"/>
  <c r="S555" i="10"/>
  <c r="R555" i="10"/>
  <c r="Q555" i="10"/>
  <c r="P555" i="10"/>
  <c r="O555" i="10"/>
  <c r="N555" i="10"/>
  <c r="K555" i="10"/>
  <c r="J555" i="10"/>
  <c r="U554" i="10"/>
  <c r="T554" i="10"/>
  <c r="S554" i="10"/>
  <c r="R554" i="10"/>
  <c r="Q554" i="10"/>
  <c r="P554" i="10"/>
  <c r="O554" i="10"/>
  <c r="N554" i="10"/>
  <c r="K554" i="10"/>
  <c r="J554" i="10"/>
  <c r="U553" i="10"/>
  <c r="T553" i="10"/>
  <c r="S553" i="10"/>
  <c r="R553" i="10"/>
  <c r="Q553" i="10"/>
  <c r="P553" i="10"/>
  <c r="O553" i="10"/>
  <c r="N553" i="10"/>
  <c r="K553" i="10"/>
  <c r="J553" i="10"/>
  <c r="U552" i="10"/>
  <c r="T552" i="10"/>
  <c r="S552" i="10"/>
  <c r="R552" i="10"/>
  <c r="Q552" i="10"/>
  <c r="P552" i="10"/>
  <c r="O552" i="10"/>
  <c r="N552" i="10"/>
  <c r="K552" i="10"/>
  <c r="J552" i="10"/>
  <c r="U551" i="10"/>
  <c r="T551" i="10"/>
  <c r="S551" i="10"/>
  <c r="R551" i="10"/>
  <c r="Q551" i="10"/>
  <c r="P551" i="10"/>
  <c r="O551" i="10"/>
  <c r="N551" i="10"/>
  <c r="K551" i="10"/>
  <c r="J551" i="10"/>
  <c r="U550" i="10"/>
  <c r="T550" i="10"/>
  <c r="S550" i="10"/>
  <c r="R550" i="10"/>
  <c r="Q550" i="10"/>
  <c r="P550" i="10"/>
  <c r="O550" i="10"/>
  <c r="N550" i="10"/>
  <c r="K550" i="10"/>
  <c r="J550" i="10"/>
  <c r="U549" i="10"/>
  <c r="T549" i="10"/>
  <c r="S549" i="10"/>
  <c r="R549" i="10"/>
  <c r="Q549" i="10"/>
  <c r="P549" i="10"/>
  <c r="O549" i="10"/>
  <c r="N549" i="10"/>
  <c r="K549" i="10"/>
  <c r="J549" i="10"/>
  <c r="U548" i="10"/>
  <c r="T548" i="10"/>
  <c r="S548" i="10"/>
  <c r="R548" i="10"/>
  <c r="Q548" i="10"/>
  <c r="P548" i="10"/>
  <c r="O548" i="10"/>
  <c r="N548" i="10"/>
  <c r="K548" i="10"/>
  <c r="J548" i="10"/>
  <c r="U547" i="10"/>
  <c r="T547" i="10"/>
  <c r="S547" i="10"/>
  <c r="R547" i="10"/>
  <c r="Q547" i="10"/>
  <c r="P547" i="10"/>
  <c r="O547" i="10"/>
  <c r="N547" i="10"/>
  <c r="K547" i="10"/>
  <c r="J547" i="10"/>
  <c r="U546" i="10"/>
  <c r="T546" i="10"/>
  <c r="S546" i="10"/>
  <c r="R546" i="10"/>
  <c r="Q546" i="10"/>
  <c r="P546" i="10"/>
  <c r="O546" i="10"/>
  <c r="N546" i="10"/>
  <c r="K546" i="10"/>
  <c r="J546" i="10"/>
  <c r="U545" i="10"/>
  <c r="T545" i="10"/>
  <c r="S545" i="10"/>
  <c r="R545" i="10"/>
  <c r="Q545" i="10"/>
  <c r="P545" i="10"/>
  <c r="O545" i="10"/>
  <c r="N545" i="10"/>
  <c r="K545" i="10"/>
  <c r="J545" i="10"/>
  <c r="U544" i="10"/>
  <c r="T544" i="10"/>
  <c r="S544" i="10"/>
  <c r="R544" i="10"/>
  <c r="Q544" i="10"/>
  <c r="P544" i="10"/>
  <c r="O544" i="10"/>
  <c r="N544" i="10"/>
  <c r="K544" i="10"/>
  <c r="J544" i="10"/>
  <c r="U543" i="10"/>
  <c r="T543" i="10"/>
  <c r="S543" i="10"/>
  <c r="R543" i="10"/>
  <c r="Q543" i="10"/>
  <c r="P543" i="10"/>
  <c r="O543" i="10"/>
  <c r="N543" i="10"/>
  <c r="K543" i="10"/>
  <c r="J543" i="10"/>
  <c r="U542" i="10"/>
  <c r="T542" i="10"/>
  <c r="S542" i="10"/>
  <c r="R542" i="10"/>
  <c r="Q542" i="10"/>
  <c r="P542" i="10"/>
  <c r="O542" i="10"/>
  <c r="N542" i="10"/>
  <c r="K542" i="10"/>
  <c r="J542" i="10"/>
  <c r="U541" i="10"/>
  <c r="T541" i="10"/>
  <c r="S541" i="10"/>
  <c r="R541" i="10"/>
  <c r="Q541" i="10"/>
  <c r="P541" i="10"/>
  <c r="O541" i="10"/>
  <c r="N541" i="10"/>
  <c r="K541" i="10"/>
  <c r="J541" i="10"/>
  <c r="U540" i="10"/>
  <c r="T540" i="10"/>
  <c r="S540" i="10"/>
  <c r="R540" i="10"/>
  <c r="Q540" i="10"/>
  <c r="P540" i="10"/>
  <c r="O540" i="10"/>
  <c r="N540" i="10"/>
  <c r="K540" i="10"/>
  <c r="J540" i="10"/>
  <c r="U539" i="10"/>
  <c r="T539" i="10"/>
  <c r="S539" i="10"/>
  <c r="R539" i="10"/>
  <c r="Q539" i="10"/>
  <c r="P539" i="10"/>
  <c r="O539" i="10"/>
  <c r="N539" i="10"/>
  <c r="K539" i="10"/>
  <c r="J539" i="10"/>
  <c r="U538" i="10"/>
  <c r="T538" i="10"/>
  <c r="S538" i="10"/>
  <c r="R538" i="10"/>
  <c r="Q538" i="10"/>
  <c r="P538" i="10"/>
  <c r="O538" i="10"/>
  <c r="N538" i="10"/>
  <c r="K538" i="10"/>
  <c r="J538" i="10"/>
  <c r="U537" i="10"/>
  <c r="T537" i="10"/>
  <c r="S537" i="10"/>
  <c r="R537" i="10"/>
  <c r="Q537" i="10"/>
  <c r="P537" i="10"/>
  <c r="O537" i="10"/>
  <c r="N537" i="10"/>
  <c r="K537" i="10"/>
  <c r="J537" i="10"/>
  <c r="U536" i="10"/>
  <c r="T536" i="10"/>
  <c r="S536" i="10"/>
  <c r="R536" i="10"/>
  <c r="Q536" i="10"/>
  <c r="P536" i="10"/>
  <c r="O536" i="10"/>
  <c r="N536" i="10"/>
  <c r="K536" i="10"/>
  <c r="J536" i="10"/>
  <c r="U535" i="10"/>
  <c r="T535" i="10"/>
  <c r="S535" i="10"/>
  <c r="R535" i="10"/>
  <c r="Q535" i="10"/>
  <c r="P535" i="10"/>
  <c r="O535" i="10"/>
  <c r="N535" i="10"/>
  <c r="K535" i="10"/>
  <c r="J535" i="10"/>
  <c r="U534" i="10"/>
  <c r="T534" i="10"/>
  <c r="S534" i="10"/>
  <c r="R534" i="10"/>
  <c r="Q534" i="10"/>
  <c r="P534" i="10"/>
  <c r="O534" i="10"/>
  <c r="N534" i="10"/>
  <c r="K534" i="10"/>
  <c r="J534" i="10"/>
  <c r="U533" i="10"/>
  <c r="T533" i="10"/>
  <c r="S533" i="10"/>
  <c r="R533" i="10"/>
  <c r="Q533" i="10"/>
  <c r="P533" i="10"/>
  <c r="O533" i="10"/>
  <c r="N533" i="10"/>
  <c r="K533" i="10"/>
  <c r="J533" i="10"/>
  <c r="U532" i="10"/>
  <c r="T532" i="10"/>
  <c r="S532" i="10"/>
  <c r="R532" i="10"/>
  <c r="Q532" i="10"/>
  <c r="P532" i="10"/>
  <c r="O532" i="10"/>
  <c r="N532" i="10"/>
  <c r="K532" i="10"/>
  <c r="J532" i="10"/>
  <c r="U531" i="10"/>
  <c r="T531" i="10"/>
  <c r="S531" i="10"/>
  <c r="R531" i="10"/>
  <c r="Q531" i="10"/>
  <c r="P531" i="10"/>
  <c r="O531" i="10"/>
  <c r="N531" i="10"/>
  <c r="K531" i="10"/>
  <c r="J531" i="10"/>
  <c r="U530" i="10"/>
  <c r="T530" i="10"/>
  <c r="S530" i="10"/>
  <c r="R530" i="10"/>
  <c r="Q530" i="10"/>
  <c r="P530" i="10"/>
  <c r="O530" i="10"/>
  <c r="N530" i="10"/>
  <c r="K530" i="10"/>
  <c r="J530" i="10"/>
  <c r="U529" i="10"/>
  <c r="T529" i="10"/>
  <c r="S529" i="10"/>
  <c r="R529" i="10"/>
  <c r="Q529" i="10"/>
  <c r="P529" i="10"/>
  <c r="O529" i="10"/>
  <c r="N529" i="10"/>
  <c r="K529" i="10"/>
  <c r="J529" i="10"/>
  <c r="U528" i="10"/>
  <c r="T528" i="10"/>
  <c r="S528" i="10"/>
  <c r="R528" i="10"/>
  <c r="Q528" i="10"/>
  <c r="P528" i="10"/>
  <c r="O528" i="10"/>
  <c r="N528" i="10"/>
  <c r="K528" i="10"/>
  <c r="J528" i="10"/>
  <c r="U527" i="10"/>
  <c r="T527" i="10"/>
  <c r="S527" i="10"/>
  <c r="R527" i="10"/>
  <c r="Q527" i="10"/>
  <c r="P527" i="10"/>
  <c r="O527" i="10"/>
  <c r="N527" i="10"/>
  <c r="K527" i="10"/>
  <c r="J527" i="10"/>
  <c r="U526" i="10"/>
  <c r="T526" i="10"/>
  <c r="S526" i="10"/>
  <c r="R526" i="10"/>
  <c r="Q526" i="10"/>
  <c r="P526" i="10"/>
  <c r="O526" i="10"/>
  <c r="N526" i="10"/>
  <c r="K526" i="10"/>
  <c r="J526" i="10"/>
  <c r="U525" i="10"/>
  <c r="T525" i="10"/>
  <c r="S525" i="10"/>
  <c r="R525" i="10"/>
  <c r="Q525" i="10"/>
  <c r="P525" i="10"/>
  <c r="O525" i="10"/>
  <c r="N525" i="10"/>
  <c r="K525" i="10"/>
  <c r="J525" i="10"/>
  <c r="U524" i="10"/>
  <c r="T524" i="10"/>
  <c r="S524" i="10"/>
  <c r="R524" i="10"/>
  <c r="Q524" i="10"/>
  <c r="P524" i="10"/>
  <c r="O524" i="10"/>
  <c r="N524" i="10"/>
  <c r="K524" i="10"/>
  <c r="J524" i="10"/>
  <c r="U523" i="10"/>
  <c r="T523" i="10"/>
  <c r="S523" i="10"/>
  <c r="R523" i="10"/>
  <c r="Q523" i="10"/>
  <c r="P523" i="10"/>
  <c r="O523" i="10"/>
  <c r="N523" i="10"/>
  <c r="K523" i="10"/>
  <c r="J523" i="10"/>
  <c r="U522" i="10"/>
  <c r="T522" i="10"/>
  <c r="S522" i="10"/>
  <c r="R522" i="10"/>
  <c r="Q522" i="10"/>
  <c r="P522" i="10"/>
  <c r="O522" i="10"/>
  <c r="N522" i="10"/>
  <c r="K522" i="10"/>
  <c r="J522" i="10"/>
  <c r="U521" i="10"/>
  <c r="T521" i="10"/>
  <c r="S521" i="10"/>
  <c r="R521" i="10"/>
  <c r="Q521" i="10"/>
  <c r="P521" i="10"/>
  <c r="O521" i="10"/>
  <c r="N521" i="10"/>
  <c r="K521" i="10"/>
  <c r="J521" i="10"/>
  <c r="U520" i="10"/>
  <c r="T520" i="10"/>
  <c r="S520" i="10"/>
  <c r="R520" i="10"/>
  <c r="Q520" i="10"/>
  <c r="P520" i="10"/>
  <c r="O520" i="10"/>
  <c r="N520" i="10"/>
  <c r="K520" i="10"/>
  <c r="J520" i="10"/>
  <c r="U519" i="10"/>
  <c r="T519" i="10"/>
  <c r="S519" i="10"/>
  <c r="R519" i="10"/>
  <c r="Q519" i="10"/>
  <c r="P519" i="10"/>
  <c r="O519" i="10"/>
  <c r="N519" i="10"/>
  <c r="K519" i="10"/>
  <c r="J519" i="10"/>
  <c r="U518" i="10"/>
  <c r="T518" i="10"/>
  <c r="S518" i="10"/>
  <c r="R518" i="10"/>
  <c r="Q518" i="10"/>
  <c r="P518" i="10"/>
  <c r="O518" i="10"/>
  <c r="N518" i="10"/>
  <c r="K518" i="10"/>
  <c r="J518" i="10"/>
  <c r="U517" i="10"/>
  <c r="T517" i="10"/>
  <c r="S517" i="10"/>
  <c r="R517" i="10"/>
  <c r="Q517" i="10"/>
  <c r="P517" i="10"/>
  <c r="O517" i="10"/>
  <c r="N517" i="10"/>
  <c r="K517" i="10"/>
  <c r="J517" i="10"/>
  <c r="U516" i="10"/>
  <c r="T516" i="10"/>
  <c r="S516" i="10"/>
  <c r="R516" i="10"/>
  <c r="Q516" i="10"/>
  <c r="P516" i="10"/>
  <c r="O516" i="10"/>
  <c r="N516" i="10"/>
  <c r="K516" i="10"/>
  <c r="J516" i="10"/>
  <c r="U515" i="10"/>
  <c r="T515" i="10"/>
  <c r="S515" i="10"/>
  <c r="R515" i="10"/>
  <c r="Q515" i="10"/>
  <c r="P515" i="10"/>
  <c r="O515" i="10"/>
  <c r="N515" i="10"/>
  <c r="K515" i="10"/>
  <c r="J515" i="10"/>
  <c r="U514" i="10"/>
  <c r="T514" i="10"/>
  <c r="S514" i="10"/>
  <c r="R514" i="10"/>
  <c r="Q514" i="10"/>
  <c r="P514" i="10"/>
  <c r="O514" i="10"/>
  <c r="N514" i="10"/>
  <c r="K514" i="10"/>
  <c r="J514" i="10"/>
  <c r="U513" i="10"/>
  <c r="T513" i="10"/>
  <c r="S513" i="10"/>
  <c r="R513" i="10"/>
  <c r="Q513" i="10"/>
  <c r="P513" i="10"/>
  <c r="O513" i="10"/>
  <c r="N513" i="10"/>
  <c r="K513" i="10"/>
  <c r="J513" i="10"/>
  <c r="U512" i="10"/>
  <c r="T512" i="10"/>
  <c r="S512" i="10"/>
  <c r="R512" i="10"/>
  <c r="Q512" i="10"/>
  <c r="P512" i="10"/>
  <c r="O512" i="10"/>
  <c r="N512" i="10"/>
  <c r="K512" i="10"/>
  <c r="J512" i="10"/>
  <c r="U511" i="10"/>
  <c r="T511" i="10"/>
  <c r="S511" i="10"/>
  <c r="R511" i="10"/>
  <c r="Q511" i="10"/>
  <c r="P511" i="10"/>
  <c r="O511" i="10"/>
  <c r="N511" i="10"/>
  <c r="K511" i="10"/>
  <c r="J511" i="10"/>
  <c r="U510" i="10"/>
  <c r="T510" i="10"/>
  <c r="S510" i="10"/>
  <c r="R510" i="10"/>
  <c r="Q510" i="10"/>
  <c r="P510" i="10"/>
  <c r="O510" i="10"/>
  <c r="N510" i="10"/>
  <c r="K510" i="10"/>
  <c r="J510" i="10"/>
  <c r="U509" i="10"/>
  <c r="T509" i="10"/>
  <c r="S509" i="10"/>
  <c r="R509" i="10"/>
  <c r="Q509" i="10"/>
  <c r="P509" i="10"/>
  <c r="O509" i="10"/>
  <c r="N509" i="10"/>
  <c r="K509" i="10"/>
  <c r="J509" i="10"/>
  <c r="U508" i="10"/>
  <c r="T508" i="10"/>
  <c r="S508" i="10"/>
  <c r="R508" i="10"/>
  <c r="Q508" i="10"/>
  <c r="P508" i="10"/>
  <c r="O508" i="10"/>
  <c r="N508" i="10"/>
  <c r="K508" i="10"/>
  <c r="J508" i="10"/>
  <c r="U507" i="10"/>
  <c r="T507" i="10"/>
  <c r="S507" i="10"/>
  <c r="R507" i="10"/>
  <c r="Q507" i="10"/>
  <c r="P507" i="10"/>
  <c r="O507" i="10"/>
  <c r="N507" i="10"/>
  <c r="K507" i="10"/>
  <c r="J507" i="10"/>
  <c r="U506" i="10"/>
  <c r="T506" i="10"/>
  <c r="S506" i="10"/>
  <c r="R506" i="10"/>
  <c r="Q506" i="10"/>
  <c r="P506" i="10"/>
  <c r="O506" i="10"/>
  <c r="N506" i="10"/>
  <c r="K506" i="10"/>
  <c r="J506" i="10"/>
  <c r="U505" i="10"/>
  <c r="T505" i="10"/>
  <c r="S505" i="10"/>
  <c r="R505" i="10"/>
  <c r="Q505" i="10"/>
  <c r="P505" i="10"/>
  <c r="O505" i="10"/>
  <c r="N505" i="10"/>
  <c r="K505" i="10"/>
  <c r="J505" i="10"/>
  <c r="U504" i="10"/>
  <c r="T504" i="10"/>
  <c r="S504" i="10"/>
  <c r="R504" i="10"/>
  <c r="Q504" i="10"/>
  <c r="P504" i="10"/>
  <c r="O504" i="10"/>
  <c r="N504" i="10"/>
  <c r="K504" i="10"/>
  <c r="J504" i="10"/>
  <c r="U503" i="10"/>
  <c r="T503" i="10"/>
  <c r="S503" i="10"/>
  <c r="R503" i="10"/>
  <c r="Q503" i="10"/>
  <c r="P503" i="10"/>
  <c r="O503" i="10"/>
  <c r="N503" i="10"/>
  <c r="K503" i="10"/>
  <c r="J503" i="10"/>
  <c r="U502" i="10"/>
  <c r="T502" i="10"/>
  <c r="S502" i="10"/>
  <c r="R502" i="10"/>
  <c r="Q502" i="10"/>
  <c r="P502" i="10"/>
  <c r="O502" i="10"/>
  <c r="N502" i="10"/>
  <c r="K502" i="10"/>
  <c r="J502" i="10"/>
  <c r="U501" i="10"/>
  <c r="T501" i="10"/>
  <c r="S501" i="10"/>
  <c r="R501" i="10"/>
  <c r="Q501" i="10"/>
  <c r="P501" i="10"/>
  <c r="O501" i="10"/>
  <c r="N501" i="10"/>
  <c r="K501" i="10"/>
  <c r="J501" i="10"/>
  <c r="U500" i="10"/>
  <c r="T500" i="10"/>
  <c r="S500" i="10"/>
  <c r="R500" i="10"/>
  <c r="Q500" i="10"/>
  <c r="P500" i="10"/>
  <c r="O500" i="10"/>
  <c r="N500" i="10"/>
  <c r="K500" i="10"/>
  <c r="J500" i="10"/>
  <c r="U499" i="10"/>
  <c r="T499" i="10"/>
  <c r="S499" i="10"/>
  <c r="R499" i="10"/>
  <c r="Q499" i="10"/>
  <c r="P499" i="10"/>
  <c r="O499" i="10"/>
  <c r="N499" i="10"/>
  <c r="K499" i="10"/>
  <c r="J499" i="10"/>
  <c r="U498" i="10"/>
  <c r="T498" i="10"/>
  <c r="S498" i="10"/>
  <c r="R498" i="10"/>
  <c r="Q498" i="10"/>
  <c r="P498" i="10"/>
  <c r="O498" i="10"/>
  <c r="N498" i="10"/>
  <c r="K498" i="10"/>
  <c r="J498" i="10"/>
  <c r="U497" i="10"/>
  <c r="T497" i="10"/>
  <c r="S497" i="10"/>
  <c r="R497" i="10"/>
  <c r="Q497" i="10"/>
  <c r="P497" i="10"/>
  <c r="O497" i="10"/>
  <c r="N497" i="10"/>
  <c r="K497" i="10"/>
  <c r="J497" i="10"/>
  <c r="U496" i="10"/>
  <c r="T496" i="10"/>
  <c r="S496" i="10"/>
  <c r="R496" i="10"/>
  <c r="Q496" i="10"/>
  <c r="P496" i="10"/>
  <c r="O496" i="10"/>
  <c r="N496" i="10"/>
  <c r="K496" i="10"/>
  <c r="J496" i="10"/>
  <c r="U495" i="10"/>
  <c r="T495" i="10"/>
  <c r="S495" i="10"/>
  <c r="R495" i="10"/>
  <c r="Q495" i="10"/>
  <c r="P495" i="10"/>
  <c r="O495" i="10"/>
  <c r="N495" i="10"/>
  <c r="K495" i="10"/>
  <c r="J495" i="10"/>
  <c r="U494" i="10"/>
  <c r="T494" i="10"/>
  <c r="S494" i="10"/>
  <c r="R494" i="10"/>
  <c r="Q494" i="10"/>
  <c r="P494" i="10"/>
  <c r="O494" i="10"/>
  <c r="N494" i="10"/>
  <c r="K494" i="10"/>
  <c r="J494" i="10"/>
  <c r="U493" i="10"/>
  <c r="T493" i="10"/>
  <c r="S493" i="10"/>
  <c r="R493" i="10"/>
  <c r="Q493" i="10"/>
  <c r="P493" i="10"/>
  <c r="O493" i="10"/>
  <c r="N493" i="10"/>
  <c r="K493" i="10"/>
  <c r="J493" i="10"/>
  <c r="U492" i="10"/>
  <c r="T492" i="10"/>
  <c r="S492" i="10"/>
  <c r="R492" i="10"/>
  <c r="Q492" i="10"/>
  <c r="P492" i="10"/>
  <c r="O492" i="10"/>
  <c r="N492" i="10"/>
  <c r="K492" i="10"/>
  <c r="J492" i="10"/>
  <c r="U491" i="10"/>
  <c r="T491" i="10"/>
  <c r="S491" i="10"/>
  <c r="R491" i="10"/>
  <c r="Q491" i="10"/>
  <c r="P491" i="10"/>
  <c r="O491" i="10"/>
  <c r="N491" i="10"/>
  <c r="K491" i="10"/>
  <c r="J491" i="10"/>
  <c r="U490" i="10"/>
  <c r="T490" i="10"/>
  <c r="S490" i="10"/>
  <c r="R490" i="10"/>
  <c r="Q490" i="10"/>
  <c r="P490" i="10"/>
  <c r="O490" i="10"/>
  <c r="N490" i="10"/>
  <c r="K490" i="10"/>
  <c r="J490" i="10"/>
  <c r="U489" i="10"/>
  <c r="T489" i="10"/>
  <c r="S489" i="10"/>
  <c r="R489" i="10"/>
  <c r="Q489" i="10"/>
  <c r="P489" i="10"/>
  <c r="O489" i="10"/>
  <c r="N489" i="10"/>
  <c r="K489" i="10"/>
  <c r="J489" i="10"/>
  <c r="U488" i="10"/>
  <c r="T488" i="10"/>
  <c r="S488" i="10"/>
  <c r="R488" i="10"/>
  <c r="Q488" i="10"/>
  <c r="P488" i="10"/>
  <c r="O488" i="10"/>
  <c r="N488" i="10"/>
  <c r="K488" i="10"/>
  <c r="J488" i="10"/>
  <c r="U487" i="10"/>
  <c r="T487" i="10"/>
  <c r="S487" i="10"/>
  <c r="R487" i="10"/>
  <c r="Q487" i="10"/>
  <c r="P487" i="10"/>
  <c r="O487" i="10"/>
  <c r="N487" i="10"/>
  <c r="K487" i="10"/>
  <c r="J487" i="10"/>
  <c r="U486" i="10"/>
  <c r="T486" i="10"/>
  <c r="S486" i="10"/>
  <c r="R486" i="10"/>
  <c r="Q486" i="10"/>
  <c r="P486" i="10"/>
  <c r="O486" i="10"/>
  <c r="N486" i="10"/>
  <c r="K486" i="10"/>
  <c r="J486" i="10"/>
  <c r="U485" i="10"/>
  <c r="T485" i="10"/>
  <c r="S485" i="10"/>
  <c r="R485" i="10"/>
  <c r="Q485" i="10"/>
  <c r="P485" i="10"/>
  <c r="O485" i="10"/>
  <c r="N485" i="10"/>
  <c r="K485" i="10"/>
  <c r="J485" i="10"/>
  <c r="U484" i="10"/>
  <c r="T484" i="10"/>
  <c r="S484" i="10"/>
  <c r="R484" i="10"/>
  <c r="Q484" i="10"/>
  <c r="P484" i="10"/>
  <c r="O484" i="10"/>
  <c r="N484" i="10"/>
  <c r="K484" i="10"/>
  <c r="J484" i="10"/>
  <c r="U483" i="10"/>
  <c r="T483" i="10"/>
  <c r="S483" i="10"/>
  <c r="R483" i="10"/>
  <c r="Q483" i="10"/>
  <c r="P483" i="10"/>
  <c r="O483" i="10"/>
  <c r="N483" i="10"/>
  <c r="K483" i="10"/>
  <c r="J483" i="10"/>
  <c r="U482" i="10"/>
  <c r="T482" i="10"/>
  <c r="S482" i="10"/>
  <c r="R482" i="10"/>
  <c r="Q482" i="10"/>
  <c r="P482" i="10"/>
  <c r="O482" i="10"/>
  <c r="N482" i="10"/>
  <c r="K482" i="10"/>
  <c r="J482" i="10"/>
  <c r="U481" i="10"/>
  <c r="T481" i="10"/>
  <c r="S481" i="10"/>
  <c r="R481" i="10"/>
  <c r="Q481" i="10"/>
  <c r="P481" i="10"/>
  <c r="O481" i="10"/>
  <c r="N481" i="10"/>
  <c r="K481" i="10"/>
  <c r="J481" i="10"/>
  <c r="U480" i="10"/>
  <c r="T480" i="10"/>
  <c r="S480" i="10"/>
  <c r="R480" i="10"/>
  <c r="Q480" i="10"/>
  <c r="P480" i="10"/>
  <c r="O480" i="10"/>
  <c r="N480" i="10"/>
  <c r="K480" i="10"/>
  <c r="J480" i="10"/>
  <c r="U479" i="10"/>
  <c r="T479" i="10"/>
  <c r="S479" i="10"/>
  <c r="R479" i="10"/>
  <c r="Q479" i="10"/>
  <c r="P479" i="10"/>
  <c r="O479" i="10"/>
  <c r="N479" i="10"/>
  <c r="K479" i="10"/>
  <c r="J479" i="10"/>
  <c r="U478" i="10"/>
  <c r="T478" i="10"/>
  <c r="S478" i="10"/>
  <c r="R478" i="10"/>
  <c r="Q478" i="10"/>
  <c r="P478" i="10"/>
  <c r="O478" i="10"/>
  <c r="N478" i="10"/>
  <c r="K478" i="10"/>
  <c r="J478" i="10"/>
  <c r="U477" i="10"/>
  <c r="T477" i="10"/>
  <c r="S477" i="10"/>
  <c r="R477" i="10"/>
  <c r="Q477" i="10"/>
  <c r="P477" i="10"/>
  <c r="O477" i="10"/>
  <c r="N477" i="10"/>
  <c r="K477" i="10"/>
  <c r="J477" i="10"/>
  <c r="U476" i="10"/>
  <c r="T476" i="10"/>
  <c r="S476" i="10"/>
  <c r="R476" i="10"/>
  <c r="Q476" i="10"/>
  <c r="P476" i="10"/>
  <c r="O476" i="10"/>
  <c r="N476" i="10"/>
  <c r="K476" i="10"/>
  <c r="J476" i="10"/>
  <c r="U475" i="10"/>
  <c r="T475" i="10"/>
  <c r="S475" i="10"/>
  <c r="R475" i="10"/>
  <c r="Q475" i="10"/>
  <c r="P475" i="10"/>
  <c r="O475" i="10"/>
  <c r="N475" i="10"/>
  <c r="K475" i="10"/>
  <c r="J475" i="10"/>
  <c r="U474" i="10"/>
  <c r="T474" i="10"/>
  <c r="S474" i="10"/>
  <c r="R474" i="10"/>
  <c r="Q474" i="10"/>
  <c r="P474" i="10"/>
  <c r="O474" i="10"/>
  <c r="N474" i="10"/>
  <c r="K474" i="10"/>
  <c r="J474" i="10"/>
  <c r="U473" i="10"/>
  <c r="T473" i="10"/>
  <c r="S473" i="10"/>
  <c r="R473" i="10"/>
  <c r="Q473" i="10"/>
  <c r="P473" i="10"/>
  <c r="O473" i="10"/>
  <c r="N473" i="10"/>
  <c r="K473" i="10"/>
  <c r="J473" i="10"/>
  <c r="U472" i="10"/>
  <c r="T472" i="10"/>
  <c r="S472" i="10"/>
  <c r="R472" i="10"/>
  <c r="Q472" i="10"/>
  <c r="P472" i="10"/>
  <c r="O472" i="10"/>
  <c r="N472" i="10"/>
  <c r="K472" i="10"/>
  <c r="J472" i="10"/>
  <c r="U471" i="10"/>
  <c r="T471" i="10"/>
  <c r="S471" i="10"/>
  <c r="R471" i="10"/>
  <c r="Q471" i="10"/>
  <c r="P471" i="10"/>
  <c r="O471" i="10"/>
  <c r="N471" i="10"/>
  <c r="K471" i="10"/>
  <c r="J471" i="10"/>
  <c r="U470" i="10"/>
  <c r="T470" i="10"/>
  <c r="S470" i="10"/>
  <c r="R470" i="10"/>
  <c r="Q470" i="10"/>
  <c r="P470" i="10"/>
  <c r="O470" i="10"/>
  <c r="N470" i="10"/>
  <c r="K470" i="10"/>
  <c r="J470" i="10"/>
  <c r="U469" i="10"/>
  <c r="T469" i="10"/>
  <c r="S469" i="10"/>
  <c r="R469" i="10"/>
  <c r="Q469" i="10"/>
  <c r="P469" i="10"/>
  <c r="O469" i="10"/>
  <c r="N469" i="10"/>
  <c r="K469" i="10"/>
  <c r="J469" i="10"/>
  <c r="U468" i="10"/>
  <c r="T468" i="10"/>
  <c r="S468" i="10"/>
  <c r="R468" i="10"/>
  <c r="Q468" i="10"/>
  <c r="P468" i="10"/>
  <c r="O468" i="10"/>
  <c r="N468" i="10"/>
  <c r="K468" i="10"/>
  <c r="J468" i="10"/>
  <c r="U467" i="10"/>
  <c r="T467" i="10"/>
  <c r="S467" i="10"/>
  <c r="R467" i="10"/>
  <c r="Q467" i="10"/>
  <c r="P467" i="10"/>
  <c r="O467" i="10"/>
  <c r="N467" i="10"/>
  <c r="K467" i="10"/>
  <c r="J467" i="10"/>
  <c r="U466" i="10"/>
  <c r="T466" i="10"/>
  <c r="S466" i="10"/>
  <c r="R466" i="10"/>
  <c r="Q466" i="10"/>
  <c r="P466" i="10"/>
  <c r="O466" i="10"/>
  <c r="N466" i="10"/>
  <c r="K466" i="10"/>
  <c r="J466" i="10"/>
  <c r="U465" i="10"/>
  <c r="T465" i="10"/>
  <c r="S465" i="10"/>
  <c r="R465" i="10"/>
  <c r="Q465" i="10"/>
  <c r="P465" i="10"/>
  <c r="O465" i="10"/>
  <c r="N465" i="10"/>
  <c r="K465" i="10"/>
  <c r="J465" i="10"/>
  <c r="U464" i="10"/>
  <c r="T464" i="10"/>
  <c r="S464" i="10"/>
  <c r="R464" i="10"/>
  <c r="Q464" i="10"/>
  <c r="P464" i="10"/>
  <c r="O464" i="10"/>
  <c r="N464" i="10"/>
  <c r="K464" i="10"/>
  <c r="J464" i="10"/>
  <c r="U463" i="10"/>
  <c r="T463" i="10"/>
  <c r="S463" i="10"/>
  <c r="R463" i="10"/>
  <c r="Q463" i="10"/>
  <c r="P463" i="10"/>
  <c r="O463" i="10"/>
  <c r="N463" i="10"/>
  <c r="K463" i="10"/>
  <c r="J463" i="10"/>
  <c r="U462" i="10"/>
  <c r="T462" i="10"/>
  <c r="S462" i="10"/>
  <c r="R462" i="10"/>
  <c r="Q462" i="10"/>
  <c r="P462" i="10"/>
  <c r="O462" i="10"/>
  <c r="N462" i="10"/>
  <c r="K462" i="10"/>
  <c r="J462" i="10"/>
  <c r="U461" i="10"/>
  <c r="T461" i="10"/>
  <c r="S461" i="10"/>
  <c r="R461" i="10"/>
  <c r="Q461" i="10"/>
  <c r="P461" i="10"/>
  <c r="O461" i="10"/>
  <c r="N461" i="10"/>
  <c r="K461" i="10"/>
  <c r="J461" i="10"/>
  <c r="U460" i="10"/>
  <c r="T460" i="10"/>
  <c r="S460" i="10"/>
  <c r="R460" i="10"/>
  <c r="Q460" i="10"/>
  <c r="P460" i="10"/>
  <c r="O460" i="10"/>
  <c r="N460" i="10"/>
  <c r="K460" i="10"/>
  <c r="J460" i="10"/>
  <c r="U459" i="10"/>
  <c r="T459" i="10"/>
  <c r="S459" i="10"/>
  <c r="R459" i="10"/>
  <c r="Q459" i="10"/>
  <c r="P459" i="10"/>
  <c r="O459" i="10"/>
  <c r="N459" i="10"/>
  <c r="K459" i="10"/>
  <c r="J459" i="10"/>
  <c r="U458" i="10"/>
  <c r="T458" i="10"/>
  <c r="S458" i="10"/>
  <c r="R458" i="10"/>
  <c r="Q458" i="10"/>
  <c r="P458" i="10"/>
  <c r="O458" i="10"/>
  <c r="N458" i="10"/>
  <c r="K458" i="10"/>
  <c r="J458" i="10"/>
  <c r="U457" i="10"/>
  <c r="T457" i="10"/>
  <c r="S457" i="10"/>
  <c r="R457" i="10"/>
  <c r="Q457" i="10"/>
  <c r="P457" i="10"/>
  <c r="O457" i="10"/>
  <c r="N457" i="10"/>
  <c r="K457" i="10"/>
  <c r="J457" i="10"/>
  <c r="U456" i="10"/>
  <c r="T456" i="10"/>
  <c r="S456" i="10"/>
  <c r="R456" i="10"/>
  <c r="Q456" i="10"/>
  <c r="P456" i="10"/>
  <c r="O456" i="10"/>
  <c r="N456" i="10"/>
  <c r="K456" i="10"/>
  <c r="J456" i="10"/>
  <c r="U455" i="10"/>
  <c r="T455" i="10"/>
  <c r="S455" i="10"/>
  <c r="R455" i="10"/>
  <c r="Q455" i="10"/>
  <c r="P455" i="10"/>
  <c r="O455" i="10"/>
  <c r="N455" i="10"/>
  <c r="K455" i="10"/>
  <c r="J455" i="10"/>
  <c r="U454" i="10"/>
  <c r="T454" i="10"/>
  <c r="S454" i="10"/>
  <c r="R454" i="10"/>
  <c r="Q454" i="10"/>
  <c r="P454" i="10"/>
  <c r="O454" i="10"/>
  <c r="N454" i="10"/>
  <c r="K454" i="10"/>
  <c r="J454" i="10"/>
  <c r="U453" i="10"/>
  <c r="T453" i="10"/>
  <c r="S453" i="10"/>
  <c r="R453" i="10"/>
  <c r="Q453" i="10"/>
  <c r="P453" i="10"/>
  <c r="O453" i="10"/>
  <c r="N453" i="10"/>
  <c r="K453" i="10"/>
  <c r="J453" i="10"/>
  <c r="U452" i="10"/>
  <c r="T452" i="10"/>
  <c r="S452" i="10"/>
  <c r="R452" i="10"/>
  <c r="Q452" i="10"/>
  <c r="P452" i="10"/>
  <c r="O452" i="10"/>
  <c r="N452" i="10"/>
  <c r="K452" i="10"/>
  <c r="J452" i="10"/>
  <c r="U451" i="10"/>
  <c r="T451" i="10"/>
  <c r="S451" i="10"/>
  <c r="R451" i="10"/>
  <c r="Q451" i="10"/>
  <c r="P451" i="10"/>
  <c r="O451" i="10"/>
  <c r="N451" i="10"/>
  <c r="K451" i="10"/>
  <c r="J451" i="10"/>
  <c r="U450" i="10"/>
  <c r="T450" i="10"/>
  <c r="S450" i="10"/>
  <c r="R450" i="10"/>
  <c r="Q450" i="10"/>
  <c r="P450" i="10"/>
  <c r="O450" i="10"/>
  <c r="N450" i="10"/>
  <c r="K450" i="10"/>
  <c r="J450" i="10"/>
  <c r="U449" i="10"/>
  <c r="T449" i="10"/>
  <c r="S449" i="10"/>
  <c r="R449" i="10"/>
  <c r="Q449" i="10"/>
  <c r="P449" i="10"/>
  <c r="O449" i="10"/>
  <c r="N449" i="10"/>
  <c r="K449" i="10"/>
  <c r="J449" i="10"/>
  <c r="U448" i="10"/>
  <c r="T448" i="10"/>
  <c r="S448" i="10"/>
  <c r="R448" i="10"/>
  <c r="Q448" i="10"/>
  <c r="P448" i="10"/>
  <c r="O448" i="10"/>
  <c r="N448" i="10"/>
  <c r="K448" i="10"/>
  <c r="J448" i="10"/>
  <c r="U447" i="10"/>
  <c r="T447" i="10"/>
  <c r="S447" i="10"/>
  <c r="R447" i="10"/>
  <c r="Q447" i="10"/>
  <c r="P447" i="10"/>
  <c r="O447" i="10"/>
  <c r="N447" i="10"/>
  <c r="K447" i="10"/>
  <c r="J447" i="10"/>
  <c r="U446" i="10"/>
  <c r="T446" i="10"/>
  <c r="S446" i="10"/>
  <c r="R446" i="10"/>
  <c r="Q446" i="10"/>
  <c r="P446" i="10"/>
  <c r="O446" i="10"/>
  <c r="N446" i="10"/>
  <c r="K446" i="10"/>
  <c r="J446" i="10"/>
  <c r="U445" i="10"/>
  <c r="T445" i="10"/>
  <c r="S445" i="10"/>
  <c r="R445" i="10"/>
  <c r="Q445" i="10"/>
  <c r="P445" i="10"/>
  <c r="O445" i="10"/>
  <c r="N445" i="10"/>
  <c r="K445" i="10"/>
  <c r="J445" i="10"/>
  <c r="U444" i="10"/>
  <c r="T444" i="10"/>
  <c r="S444" i="10"/>
  <c r="R444" i="10"/>
  <c r="Q444" i="10"/>
  <c r="P444" i="10"/>
  <c r="O444" i="10"/>
  <c r="N444" i="10"/>
  <c r="K444" i="10"/>
  <c r="J444" i="10"/>
  <c r="U443" i="10"/>
  <c r="T443" i="10"/>
  <c r="S443" i="10"/>
  <c r="R443" i="10"/>
  <c r="Q443" i="10"/>
  <c r="P443" i="10"/>
  <c r="O443" i="10"/>
  <c r="N443" i="10"/>
  <c r="K443" i="10"/>
  <c r="J443" i="10"/>
  <c r="U442" i="10"/>
  <c r="T442" i="10"/>
  <c r="S442" i="10"/>
  <c r="R442" i="10"/>
  <c r="Q442" i="10"/>
  <c r="P442" i="10"/>
  <c r="O442" i="10"/>
  <c r="N442" i="10"/>
  <c r="K442" i="10"/>
  <c r="J442" i="10"/>
  <c r="U441" i="10"/>
  <c r="T441" i="10"/>
  <c r="S441" i="10"/>
  <c r="R441" i="10"/>
  <c r="Q441" i="10"/>
  <c r="P441" i="10"/>
  <c r="O441" i="10"/>
  <c r="N441" i="10"/>
  <c r="K441" i="10"/>
  <c r="J441" i="10"/>
  <c r="U440" i="10"/>
  <c r="T440" i="10"/>
  <c r="S440" i="10"/>
  <c r="R440" i="10"/>
  <c r="Q440" i="10"/>
  <c r="P440" i="10"/>
  <c r="O440" i="10"/>
  <c r="N440" i="10"/>
  <c r="K440" i="10"/>
  <c r="J440" i="10"/>
  <c r="U439" i="10"/>
  <c r="T439" i="10"/>
  <c r="S439" i="10"/>
  <c r="R439" i="10"/>
  <c r="Q439" i="10"/>
  <c r="P439" i="10"/>
  <c r="O439" i="10"/>
  <c r="N439" i="10"/>
  <c r="K439" i="10"/>
  <c r="J439" i="10"/>
  <c r="U438" i="10"/>
  <c r="T438" i="10"/>
  <c r="S438" i="10"/>
  <c r="R438" i="10"/>
  <c r="Q438" i="10"/>
  <c r="P438" i="10"/>
  <c r="O438" i="10"/>
  <c r="N438" i="10"/>
  <c r="K438" i="10"/>
  <c r="J438" i="10"/>
  <c r="U437" i="10"/>
  <c r="T437" i="10"/>
  <c r="S437" i="10"/>
  <c r="R437" i="10"/>
  <c r="Q437" i="10"/>
  <c r="P437" i="10"/>
  <c r="O437" i="10"/>
  <c r="N437" i="10"/>
  <c r="K437" i="10"/>
  <c r="J437" i="10"/>
  <c r="U436" i="10"/>
  <c r="T436" i="10"/>
  <c r="S436" i="10"/>
  <c r="R436" i="10"/>
  <c r="Q436" i="10"/>
  <c r="P436" i="10"/>
  <c r="O436" i="10"/>
  <c r="N436" i="10"/>
  <c r="K436" i="10"/>
  <c r="J436" i="10"/>
  <c r="U435" i="10"/>
  <c r="T435" i="10"/>
  <c r="S435" i="10"/>
  <c r="R435" i="10"/>
  <c r="Q435" i="10"/>
  <c r="P435" i="10"/>
  <c r="O435" i="10"/>
  <c r="N435" i="10"/>
  <c r="K435" i="10"/>
  <c r="J435" i="10"/>
  <c r="U434" i="10"/>
  <c r="T434" i="10"/>
  <c r="S434" i="10"/>
  <c r="R434" i="10"/>
  <c r="Q434" i="10"/>
  <c r="P434" i="10"/>
  <c r="O434" i="10"/>
  <c r="N434" i="10"/>
  <c r="K434" i="10"/>
  <c r="J434" i="10"/>
  <c r="U433" i="10"/>
  <c r="T433" i="10"/>
  <c r="S433" i="10"/>
  <c r="R433" i="10"/>
  <c r="Q433" i="10"/>
  <c r="P433" i="10"/>
  <c r="O433" i="10"/>
  <c r="N433" i="10"/>
  <c r="K433" i="10"/>
  <c r="J433" i="10"/>
  <c r="U432" i="10"/>
  <c r="T432" i="10"/>
  <c r="S432" i="10"/>
  <c r="R432" i="10"/>
  <c r="Q432" i="10"/>
  <c r="P432" i="10"/>
  <c r="O432" i="10"/>
  <c r="N432" i="10"/>
  <c r="K432" i="10"/>
  <c r="J432" i="10"/>
  <c r="U431" i="10"/>
  <c r="T431" i="10"/>
  <c r="S431" i="10"/>
  <c r="R431" i="10"/>
  <c r="Q431" i="10"/>
  <c r="P431" i="10"/>
  <c r="O431" i="10"/>
  <c r="N431" i="10"/>
  <c r="K431" i="10"/>
  <c r="J431" i="10"/>
  <c r="U430" i="10"/>
  <c r="T430" i="10"/>
  <c r="S430" i="10"/>
  <c r="R430" i="10"/>
  <c r="Q430" i="10"/>
  <c r="P430" i="10"/>
  <c r="O430" i="10"/>
  <c r="N430" i="10"/>
  <c r="K430" i="10"/>
  <c r="J430" i="10"/>
  <c r="U429" i="10"/>
  <c r="T429" i="10"/>
  <c r="S429" i="10"/>
  <c r="R429" i="10"/>
  <c r="Q429" i="10"/>
  <c r="P429" i="10"/>
  <c r="O429" i="10"/>
  <c r="N429" i="10"/>
  <c r="K429" i="10"/>
  <c r="J429" i="10"/>
  <c r="U428" i="10"/>
  <c r="T428" i="10"/>
  <c r="S428" i="10"/>
  <c r="R428" i="10"/>
  <c r="Q428" i="10"/>
  <c r="P428" i="10"/>
  <c r="O428" i="10"/>
  <c r="N428" i="10"/>
  <c r="K428" i="10"/>
  <c r="J428" i="10"/>
  <c r="U427" i="10"/>
  <c r="T427" i="10"/>
  <c r="S427" i="10"/>
  <c r="R427" i="10"/>
  <c r="Q427" i="10"/>
  <c r="P427" i="10"/>
  <c r="O427" i="10"/>
  <c r="N427" i="10"/>
  <c r="K427" i="10"/>
  <c r="J427" i="10"/>
  <c r="U426" i="10"/>
  <c r="T426" i="10"/>
  <c r="S426" i="10"/>
  <c r="R426" i="10"/>
  <c r="Q426" i="10"/>
  <c r="P426" i="10"/>
  <c r="O426" i="10"/>
  <c r="N426" i="10"/>
  <c r="K426" i="10"/>
  <c r="J426" i="10"/>
  <c r="U425" i="10"/>
  <c r="T425" i="10"/>
  <c r="S425" i="10"/>
  <c r="R425" i="10"/>
  <c r="Q425" i="10"/>
  <c r="P425" i="10"/>
  <c r="O425" i="10"/>
  <c r="N425" i="10"/>
  <c r="K425" i="10"/>
  <c r="J425" i="10"/>
  <c r="U424" i="10"/>
  <c r="T424" i="10"/>
  <c r="S424" i="10"/>
  <c r="R424" i="10"/>
  <c r="Q424" i="10"/>
  <c r="P424" i="10"/>
  <c r="O424" i="10"/>
  <c r="N424" i="10"/>
  <c r="K424" i="10"/>
  <c r="J424" i="10"/>
  <c r="U423" i="10"/>
  <c r="T423" i="10"/>
  <c r="S423" i="10"/>
  <c r="R423" i="10"/>
  <c r="Q423" i="10"/>
  <c r="P423" i="10"/>
  <c r="O423" i="10"/>
  <c r="N423" i="10"/>
  <c r="K423" i="10"/>
  <c r="J423" i="10"/>
  <c r="U422" i="10"/>
  <c r="T422" i="10"/>
  <c r="S422" i="10"/>
  <c r="R422" i="10"/>
  <c r="Q422" i="10"/>
  <c r="P422" i="10"/>
  <c r="O422" i="10"/>
  <c r="N422" i="10"/>
  <c r="K422" i="10"/>
  <c r="J422" i="10"/>
  <c r="U421" i="10"/>
  <c r="T421" i="10"/>
  <c r="S421" i="10"/>
  <c r="R421" i="10"/>
  <c r="Q421" i="10"/>
  <c r="P421" i="10"/>
  <c r="O421" i="10"/>
  <c r="N421" i="10"/>
  <c r="K421" i="10"/>
  <c r="J421" i="10"/>
  <c r="U420" i="10"/>
  <c r="T420" i="10"/>
  <c r="S420" i="10"/>
  <c r="R420" i="10"/>
  <c r="Q420" i="10"/>
  <c r="P420" i="10"/>
  <c r="O420" i="10"/>
  <c r="N420" i="10"/>
  <c r="K420" i="10"/>
  <c r="J420" i="10"/>
  <c r="U419" i="10"/>
  <c r="T419" i="10"/>
  <c r="S419" i="10"/>
  <c r="R419" i="10"/>
  <c r="Q419" i="10"/>
  <c r="P419" i="10"/>
  <c r="O419" i="10"/>
  <c r="N419" i="10"/>
  <c r="K419" i="10"/>
  <c r="J419" i="10"/>
  <c r="U418" i="10"/>
  <c r="T418" i="10"/>
  <c r="S418" i="10"/>
  <c r="R418" i="10"/>
  <c r="Q418" i="10"/>
  <c r="P418" i="10"/>
  <c r="O418" i="10"/>
  <c r="N418" i="10"/>
  <c r="K418" i="10"/>
  <c r="J418" i="10"/>
  <c r="U417" i="10"/>
  <c r="T417" i="10"/>
  <c r="S417" i="10"/>
  <c r="R417" i="10"/>
  <c r="Q417" i="10"/>
  <c r="P417" i="10"/>
  <c r="O417" i="10"/>
  <c r="N417" i="10"/>
  <c r="K417" i="10"/>
  <c r="J417" i="10"/>
  <c r="U416" i="10"/>
  <c r="T416" i="10"/>
  <c r="S416" i="10"/>
  <c r="R416" i="10"/>
  <c r="Q416" i="10"/>
  <c r="P416" i="10"/>
  <c r="O416" i="10"/>
  <c r="N416" i="10"/>
  <c r="K416" i="10"/>
  <c r="J416" i="10"/>
  <c r="U415" i="10"/>
  <c r="T415" i="10"/>
  <c r="S415" i="10"/>
  <c r="R415" i="10"/>
  <c r="Q415" i="10"/>
  <c r="P415" i="10"/>
  <c r="O415" i="10"/>
  <c r="N415" i="10"/>
  <c r="K415" i="10"/>
  <c r="J415" i="10"/>
  <c r="U414" i="10"/>
  <c r="T414" i="10"/>
  <c r="S414" i="10"/>
  <c r="R414" i="10"/>
  <c r="Q414" i="10"/>
  <c r="P414" i="10"/>
  <c r="O414" i="10"/>
  <c r="N414" i="10"/>
  <c r="K414" i="10"/>
  <c r="J414" i="10"/>
  <c r="U413" i="10"/>
  <c r="T413" i="10"/>
  <c r="S413" i="10"/>
  <c r="R413" i="10"/>
  <c r="Q413" i="10"/>
  <c r="P413" i="10"/>
  <c r="O413" i="10"/>
  <c r="N413" i="10"/>
  <c r="K413" i="10"/>
  <c r="J413" i="10"/>
  <c r="U412" i="10"/>
  <c r="T412" i="10"/>
  <c r="S412" i="10"/>
  <c r="R412" i="10"/>
  <c r="Q412" i="10"/>
  <c r="P412" i="10"/>
  <c r="O412" i="10"/>
  <c r="N412" i="10"/>
  <c r="K412" i="10"/>
  <c r="J412" i="10"/>
  <c r="U411" i="10"/>
  <c r="T411" i="10"/>
  <c r="S411" i="10"/>
  <c r="R411" i="10"/>
  <c r="Q411" i="10"/>
  <c r="P411" i="10"/>
  <c r="O411" i="10"/>
  <c r="N411" i="10"/>
  <c r="K411" i="10"/>
  <c r="J411" i="10"/>
  <c r="U410" i="10"/>
  <c r="T410" i="10"/>
  <c r="S410" i="10"/>
  <c r="R410" i="10"/>
  <c r="Q410" i="10"/>
  <c r="P410" i="10"/>
  <c r="O410" i="10"/>
  <c r="N410" i="10"/>
  <c r="K410" i="10"/>
  <c r="J410" i="10"/>
  <c r="U409" i="10"/>
  <c r="T409" i="10"/>
  <c r="S409" i="10"/>
  <c r="R409" i="10"/>
  <c r="Q409" i="10"/>
  <c r="P409" i="10"/>
  <c r="O409" i="10"/>
  <c r="N409" i="10"/>
  <c r="K409" i="10"/>
  <c r="J409" i="10"/>
  <c r="U408" i="10"/>
  <c r="T408" i="10"/>
  <c r="S408" i="10"/>
  <c r="R408" i="10"/>
  <c r="Q408" i="10"/>
  <c r="P408" i="10"/>
  <c r="O408" i="10"/>
  <c r="N408" i="10"/>
  <c r="K408" i="10"/>
  <c r="J408" i="10"/>
  <c r="U407" i="10"/>
  <c r="T407" i="10"/>
  <c r="S407" i="10"/>
  <c r="R407" i="10"/>
  <c r="Q407" i="10"/>
  <c r="P407" i="10"/>
  <c r="O407" i="10"/>
  <c r="N407" i="10"/>
  <c r="K407" i="10"/>
  <c r="J407" i="10"/>
  <c r="U406" i="10"/>
  <c r="T406" i="10"/>
  <c r="S406" i="10"/>
  <c r="R406" i="10"/>
  <c r="Q406" i="10"/>
  <c r="P406" i="10"/>
  <c r="O406" i="10"/>
  <c r="N406" i="10"/>
  <c r="K406" i="10"/>
  <c r="J406" i="10"/>
  <c r="U405" i="10"/>
  <c r="T405" i="10"/>
  <c r="S405" i="10"/>
  <c r="R405" i="10"/>
  <c r="Q405" i="10"/>
  <c r="P405" i="10"/>
  <c r="O405" i="10"/>
  <c r="N405" i="10"/>
  <c r="K405" i="10"/>
  <c r="J405" i="10"/>
  <c r="U404" i="10"/>
  <c r="T404" i="10"/>
  <c r="S404" i="10"/>
  <c r="R404" i="10"/>
  <c r="Q404" i="10"/>
  <c r="P404" i="10"/>
  <c r="O404" i="10"/>
  <c r="N404" i="10"/>
  <c r="K404" i="10"/>
  <c r="J404" i="10"/>
  <c r="U403" i="10"/>
  <c r="T403" i="10"/>
  <c r="S403" i="10"/>
  <c r="R403" i="10"/>
  <c r="Q403" i="10"/>
  <c r="P403" i="10"/>
  <c r="O403" i="10"/>
  <c r="N403" i="10"/>
  <c r="K403" i="10"/>
  <c r="J403" i="10"/>
  <c r="U402" i="10"/>
  <c r="T402" i="10"/>
  <c r="S402" i="10"/>
  <c r="R402" i="10"/>
  <c r="Q402" i="10"/>
  <c r="P402" i="10"/>
  <c r="O402" i="10"/>
  <c r="N402" i="10"/>
  <c r="K402" i="10"/>
  <c r="J402" i="10"/>
  <c r="U401" i="10"/>
  <c r="T401" i="10"/>
  <c r="S401" i="10"/>
  <c r="R401" i="10"/>
  <c r="Q401" i="10"/>
  <c r="P401" i="10"/>
  <c r="O401" i="10"/>
  <c r="N401" i="10"/>
  <c r="K401" i="10"/>
  <c r="J401" i="10"/>
  <c r="U400" i="10"/>
  <c r="T400" i="10"/>
  <c r="S400" i="10"/>
  <c r="R400" i="10"/>
  <c r="Q400" i="10"/>
  <c r="P400" i="10"/>
  <c r="O400" i="10"/>
  <c r="N400" i="10"/>
  <c r="K400" i="10"/>
  <c r="J400" i="10"/>
  <c r="U399" i="10"/>
  <c r="T399" i="10"/>
  <c r="S399" i="10"/>
  <c r="R399" i="10"/>
  <c r="Q399" i="10"/>
  <c r="P399" i="10"/>
  <c r="O399" i="10"/>
  <c r="N399" i="10"/>
  <c r="K399" i="10"/>
  <c r="J399" i="10"/>
  <c r="U398" i="10"/>
  <c r="T398" i="10"/>
  <c r="S398" i="10"/>
  <c r="R398" i="10"/>
  <c r="Q398" i="10"/>
  <c r="P398" i="10"/>
  <c r="O398" i="10"/>
  <c r="N398" i="10"/>
  <c r="K398" i="10"/>
  <c r="J398" i="10"/>
  <c r="U397" i="10"/>
  <c r="T397" i="10"/>
  <c r="S397" i="10"/>
  <c r="R397" i="10"/>
  <c r="Q397" i="10"/>
  <c r="P397" i="10"/>
  <c r="O397" i="10"/>
  <c r="N397" i="10"/>
  <c r="K397" i="10"/>
  <c r="J397" i="10"/>
  <c r="U396" i="10"/>
  <c r="T396" i="10"/>
  <c r="S396" i="10"/>
  <c r="R396" i="10"/>
  <c r="Q396" i="10"/>
  <c r="P396" i="10"/>
  <c r="O396" i="10"/>
  <c r="N396" i="10"/>
  <c r="K396" i="10"/>
  <c r="J396" i="10"/>
  <c r="U395" i="10"/>
  <c r="T395" i="10"/>
  <c r="S395" i="10"/>
  <c r="R395" i="10"/>
  <c r="Q395" i="10"/>
  <c r="P395" i="10"/>
  <c r="O395" i="10"/>
  <c r="N395" i="10"/>
  <c r="K395" i="10"/>
  <c r="J395" i="10"/>
  <c r="U394" i="10"/>
  <c r="T394" i="10"/>
  <c r="S394" i="10"/>
  <c r="R394" i="10"/>
  <c r="Q394" i="10"/>
  <c r="P394" i="10"/>
  <c r="O394" i="10"/>
  <c r="N394" i="10"/>
  <c r="K394" i="10"/>
  <c r="J394" i="10"/>
  <c r="U393" i="10"/>
  <c r="T393" i="10"/>
  <c r="S393" i="10"/>
  <c r="R393" i="10"/>
  <c r="Q393" i="10"/>
  <c r="P393" i="10"/>
  <c r="O393" i="10"/>
  <c r="N393" i="10"/>
  <c r="K393" i="10"/>
  <c r="J393" i="10"/>
  <c r="U392" i="10"/>
  <c r="T392" i="10"/>
  <c r="S392" i="10"/>
  <c r="R392" i="10"/>
  <c r="Q392" i="10"/>
  <c r="P392" i="10"/>
  <c r="O392" i="10"/>
  <c r="N392" i="10"/>
  <c r="K392" i="10"/>
  <c r="J392" i="10"/>
  <c r="U391" i="10"/>
  <c r="T391" i="10"/>
  <c r="S391" i="10"/>
  <c r="R391" i="10"/>
  <c r="Q391" i="10"/>
  <c r="P391" i="10"/>
  <c r="O391" i="10"/>
  <c r="N391" i="10"/>
  <c r="K391" i="10"/>
  <c r="J391" i="10"/>
  <c r="U390" i="10"/>
  <c r="T390" i="10"/>
  <c r="S390" i="10"/>
  <c r="R390" i="10"/>
  <c r="Q390" i="10"/>
  <c r="P390" i="10"/>
  <c r="O390" i="10"/>
  <c r="N390" i="10"/>
  <c r="K390" i="10"/>
  <c r="J390" i="10"/>
  <c r="U389" i="10"/>
  <c r="T389" i="10"/>
  <c r="S389" i="10"/>
  <c r="R389" i="10"/>
  <c r="Q389" i="10"/>
  <c r="P389" i="10"/>
  <c r="O389" i="10"/>
  <c r="N389" i="10"/>
  <c r="K389" i="10"/>
  <c r="J389" i="10"/>
  <c r="U388" i="10"/>
  <c r="T388" i="10"/>
  <c r="S388" i="10"/>
  <c r="R388" i="10"/>
  <c r="Q388" i="10"/>
  <c r="P388" i="10"/>
  <c r="O388" i="10"/>
  <c r="N388" i="10"/>
  <c r="K388" i="10"/>
  <c r="J388" i="10"/>
  <c r="U387" i="10"/>
  <c r="T387" i="10"/>
  <c r="S387" i="10"/>
  <c r="R387" i="10"/>
  <c r="Q387" i="10"/>
  <c r="P387" i="10"/>
  <c r="O387" i="10"/>
  <c r="N387" i="10"/>
  <c r="K387" i="10"/>
  <c r="J387" i="10"/>
  <c r="U386" i="10"/>
  <c r="T386" i="10"/>
  <c r="S386" i="10"/>
  <c r="R386" i="10"/>
  <c r="Q386" i="10"/>
  <c r="P386" i="10"/>
  <c r="O386" i="10"/>
  <c r="N386" i="10"/>
  <c r="K386" i="10"/>
  <c r="J386" i="10"/>
  <c r="U385" i="10"/>
  <c r="T385" i="10"/>
  <c r="S385" i="10"/>
  <c r="R385" i="10"/>
  <c r="Q385" i="10"/>
  <c r="P385" i="10"/>
  <c r="O385" i="10"/>
  <c r="N385" i="10"/>
  <c r="K385" i="10"/>
  <c r="J385" i="10"/>
  <c r="U384" i="10"/>
  <c r="T384" i="10"/>
  <c r="S384" i="10"/>
  <c r="R384" i="10"/>
  <c r="Q384" i="10"/>
  <c r="P384" i="10"/>
  <c r="O384" i="10"/>
  <c r="N384" i="10"/>
  <c r="K384" i="10"/>
  <c r="J384" i="10"/>
  <c r="U383" i="10"/>
  <c r="T383" i="10"/>
  <c r="S383" i="10"/>
  <c r="R383" i="10"/>
  <c r="Q383" i="10"/>
  <c r="P383" i="10"/>
  <c r="O383" i="10"/>
  <c r="N383" i="10"/>
  <c r="K383" i="10"/>
  <c r="J383" i="10"/>
  <c r="U382" i="10"/>
  <c r="T382" i="10"/>
  <c r="S382" i="10"/>
  <c r="R382" i="10"/>
  <c r="Q382" i="10"/>
  <c r="P382" i="10"/>
  <c r="O382" i="10"/>
  <c r="N382" i="10"/>
  <c r="K382" i="10"/>
  <c r="J382" i="10"/>
  <c r="U381" i="10"/>
  <c r="T381" i="10"/>
  <c r="S381" i="10"/>
  <c r="R381" i="10"/>
  <c r="Q381" i="10"/>
  <c r="P381" i="10"/>
  <c r="O381" i="10"/>
  <c r="N381" i="10"/>
  <c r="K381" i="10"/>
  <c r="J381" i="10"/>
  <c r="U380" i="10"/>
  <c r="T380" i="10"/>
  <c r="S380" i="10"/>
  <c r="R380" i="10"/>
  <c r="Q380" i="10"/>
  <c r="P380" i="10"/>
  <c r="O380" i="10"/>
  <c r="N380" i="10"/>
  <c r="K380" i="10"/>
  <c r="J380" i="10"/>
  <c r="U379" i="10"/>
  <c r="T379" i="10"/>
  <c r="S379" i="10"/>
  <c r="R379" i="10"/>
  <c r="Q379" i="10"/>
  <c r="P379" i="10"/>
  <c r="O379" i="10"/>
  <c r="N379" i="10"/>
  <c r="K379" i="10"/>
  <c r="J379" i="10"/>
  <c r="U378" i="10"/>
  <c r="T378" i="10"/>
  <c r="S378" i="10"/>
  <c r="R378" i="10"/>
  <c r="Q378" i="10"/>
  <c r="P378" i="10"/>
  <c r="O378" i="10"/>
  <c r="N378" i="10"/>
  <c r="K378" i="10"/>
  <c r="J378" i="10"/>
  <c r="U377" i="10"/>
  <c r="T377" i="10"/>
  <c r="S377" i="10"/>
  <c r="R377" i="10"/>
  <c r="Q377" i="10"/>
  <c r="P377" i="10"/>
  <c r="O377" i="10"/>
  <c r="N377" i="10"/>
  <c r="K377" i="10"/>
  <c r="J377" i="10"/>
  <c r="U376" i="10"/>
  <c r="T376" i="10"/>
  <c r="S376" i="10"/>
  <c r="R376" i="10"/>
  <c r="Q376" i="10"/>
  <c r="P376" i="10"/>
  <c r="O376" i="10"/>
  <c r="N376" i="10"/>
  <c r="K376" i="10"/>
  <c r="J376" i="10"/>
  <c r="U375" i="10"/>
  <c r="T375" i="10"/>
  <c r="S375" i="10"/>
  <c r="R375" i="10"/>
  <c r="Q375" i="10"/>
  <c r="P375" i="10"/>
  <c r="O375" i="10"/>
  <c r="N375" i="10"/>
  <c r="K375" i="10"/>
  <c r="J375" i="10"/>
  <c r="U374" i="10"/>
  <c r="T374" i="10"/>
  <c r="S374" i="10"/>
  <c r="R374" i="10"/>
  <c r="Q374" i="10"/>
  <c r="P374" i="10"/>
  <c r="O374" i="10"/>
  <c r="N374" i="10"/>
  <c r="K374" i="10"/>
  <c r="J374" i="10"/>
  <c r="U373" i="10"/>
  <c r="T373" i="10"/>
  <c r="S373" i="10"/>
  <c r="R373" i="10"/>
  <c r="Q373" i="10"/>
  <c r="P373" i="10"/>
  <c r="O373" i="10"/>
  <c r="N373" i="10"/>
  <c r="K373" i="10"/>
  <c r="J373" i="10"/>
  <c r="U372" i="10"/>
  <c r="T372" i="10"/>
  <c r="S372" i="10"/>
  <c r="R372" i="10"/>
  <c r="Q372" i="10"/>
  <c r="P372" i="10"/>
  <c r="O372" i="10"/>
  <c r="N372" i="10"/>
  <c r="K372" i="10"/>
  <c r="J372" i="10"/>
  <c r="U371" i="10"/>
  <c r="T371" i="10"/>
  <c r="S371" i="10"/>
  <c r="R371" i="10"/>
  <c r="Q371" i="10"/>
  <c r="P371" i="10"/>
  <c r="O371" i="10"/>
  <c r="N371" i="10"/>
  <c r="K371" i="10"/>
  <c r="J371" i="10"/>
  <c r="U370" i="10"/>
  <c r="T370" i="10"/>
  <c r="S370" i="10"/>
  <c r="R370" i="10"/>
  <c r="Q370" i="10"/>
  <c r="P370" i="10"/>
  <c r="O370" i="10"/>
  <c r="N370" i="10"/>
  <c r="K370" i="10"/>
  <c r="J370" i="10"/>
  <c r="U369" i="10"/>
  <c r="T369" i="10"/>
  <c r="S369" i="10"/>
  <c r="R369" i="10"/>
  <c r="Q369" i="10"/>
  <c r="P369" i="10"/>
  <c r="O369" i="10"/>
  <c r="N369" i="10"/>
  <c r="K369" i="10"/>
  <c r="J369" i="10"/>
  <c r="U368" i="10"/>
  <c r="T368" i="10"/>
  <c r="S368" i="10"/>
  <c r="R368" i="10"/>
  <c r="Q368" i="10"/>
  <c r="P368" i="10"/>
  <c r="O368" i="10"/>
  <c r="N368" i="10"/>
  <c r="K368" i="10"/>
  <c r="J368" i="10"/>
  <c r="U367" i="10"/>
  <c r="T367" i="10"/>
  <c r="S367" i="10"/>
  <c r="R367" i="10"/>
  <c r="Q367" i="10"/>
  <c r="P367" i="10"/>
  <c r="O367" i="10"/>
  <c r="N367" i="10"/>
  <c r="K367" i="10"/>
  <c r="J367" i="10"/>
  <c r="U366" i="10"/>
  <c r="T366" i="10"/>
  <c r="S366" i="10"/>
  <c r="R366" i="10"/>
  <c r="Q366" i="10"/>
  <c r="P366" i="10"/>
  <c r="O366" i="10"/>
  <c r="N366" i="10"/>
  <c r="K366" i="10"/>
  <c r="J366" i="10"/>
  <c r="U365" i="10"/>
  <c r="T365" i="10"/>
  <c r="S365" i="10"/>
  <c r="R365" i="10"/>
  <c r="Q365" i="10"/>
  <c r="P365" i="10"/>
  <c r="O365" i="10"/>
  <c r="N365" i="10"/>
  <c r="K365" i="10"/>
  <c r="J365" i="10"/>
  <c r="U364" i="10"/>
  <c r="T364" i="10"/>
  <c r="S364" i="10"/>
  <c r="R364" i="10"/>
  <c r="Q364" i="10"/>
  <c r="P364" i="10"/>
  <c r="O364" i="10"/>
  <c r="N364" i="10"/>
  <c r="K364" i="10"/>
  <c r="J364" i="10"/>
  <c r="U363" i="10"/>
  <c r="T363" i="10"/>
  <c r="S363" i="10"/>
  <c r="R363" i="10"/>
  <c r="Q363" i="10"/>
  <c r="P363" i="10"/>
  <c r="O363" i="10"/>
  <c r="N363" i="10"/>
  <c r="K363" i="10"/>
  <c r="J363" i="10"/>
  <c r="U362" i="10"/>
  <c r="T362" i="10"/>
  <c r="S362" i="10"/>
  <c r="R362" i="10"/>
  <c r="Q362" i="10"/>
  <c r="P362" i="10"/>
  <c r="O362" i="10"/>
  <c r="N362" i="10"/>
  <c r="K362" i="10"/>
  <c r="J362" i="10"/>
  <c r="U361" i="10"/>
  <c r="T361" i="10"/>
  <c r="S361" i="10"/>
  <c r="R361" i="10"/>
  <c r="Q361" i="10"/>
  <c r="P361" i="10"/>
  <c r="O361" i="10"/>
  <c r="N361" i="10"/>
  <c r="K361" i="10"/>
  <c r="J361" i="10"/>
  <c r="U360" i="10"/>
  <c r="T360" i="10"/>
  <c r="S360" i="10"/>
  <c r="R360" i="10"/>
  <c r="Q360" i="10"/>
  <c r="P360" i="10"/>
  <c r="O360" i="10"/>
  <c r="N360" i="10"/>
  <c r="K360" i="10"/>
  <c r="J360" i="10"/>
  <c r="U359" i="10"/>
  <c r="T359" i="10"/>
  <c r="S359" i="10"/>
  <c r="R359" i="10"/>
  <c r="Q359" i="10"/>
  <c r="P359" i="10"/>
  <c r="O359" i="10"/>
  <c r="N359" i="10"/>
  <c r="K359" i="10"/>
  <c r="J359" i="10"/>
  <c r="U358" i="10"/>
  <c r="T358" i="10"/>
  <c r="S358" i="10"/>
  <c r="R358" i="10"/>
  <c r="Q358" i="10"/>
  <c r="P358" i="10"/>
  <c r="O358" i="10"/>
  <c r="N358" i="10"/>
  <c r="K358" i="10"/>
  <c r="J358" i="10"/>
  <c r="U357" i="10"/>
  <c r="T357" i="10"/>
  <c r="S357" i="10"/>
  <c r="R357" i="10"/>
  <c r="Q357" i="10"/>
  <c r="P357" i="10"/>
  <c r="O357" i="10"/>
  <c r="N357" i="10"/>
  <c r="K357" i="10"/>
  <c r="J357" i="10"/>
  <c r="U356" i="10"/>
  <c r="T356" i="10"/>
  <c r="S356" i="10"/>
  <c r="R356" i="10"/>
  <c r="Q356" i="10"/>
  <c r="P356" i="10"/>
  <c r="O356" i="10"/>
  <c r="N356" i="10"/>
  <c r="K356" i="10"/>
  <c r="J356" i="10"/>
  <c r="U355" i="10"/>
  <c r="T355" i="10"/>
  <c r="S355" i="10"/>
  <c r="R355" i="10"/>
  <c r="Q355" i="10"/>
  <c r="P355" i="10"/>
  <c r="O355" i="10"/>
  <c r="N355" i="10"/>
  <c r="K355" i="10"/>
  <c r="J355" i="10"/>
  <c r="U354" i="10"/>
  <c r="T354" i="10"/>
  <c r="S354" i="10"/>
  <c r="R354" i="10"/>
  <c r="Q354" i="10"/>
  <c r="P354" i="10"/>
  <c r="O354" i="10"/>
  <c r="N354" i="10"/>
  <c r="K354" i="10"/>
  <c r="J354" i="10"/>
  <c r="U353" i="10"/>
  <c r="T353" i="10"/>
  <c r="S353" i="10"/>
  <c r="R353" i="10"/>
  <c r="Q353" i="10"/>
  <c r="P353" i="10"/>
  <c r="O353" i="10"/>
  <c r="N353" i="10"/>
  <c r="K353" i="10"/>
  <c r="J353" i="10"/>
  <c r="U352" i="10"/>
  <c r="T352" i="10"/>
  <c r="S352" i="10"/>
  <c r="R352" i="10"/>
  <c r="Q352" i="10"/>
  <c r="P352" i="10"/>
  <c r="O352" i="10"/>
  <c r="N352" i="10"/>
  <c r="K352" i="10"/>
  <c r="J352" i="10"/>
  <c r="U351" i="10"/>
  <c r="T351" i="10"/>
  <c r="S351" i="10"/>
  <c r="R351" i="10"/>
  <c r="Q351" i="10"/>
  <c r="P351" i="10"/>
  <c r="O351" i="10"/>
  <c r="N351" i="10"/>
  <c r="K351" i="10"/>
  <c r="J351" i="10"/>
  <c r="U350" i="10"/>
  <c r="T350" i="10"/>
  <c r="S350" i="10"/>
  <c r="R350" i="10"/>
  <c r="Q350" i="10"/>
  <c r="P350" i="10"/>
  <c r="O350" i="10"/>
  <c r="N350" i="10"/>
  <c r="K350" i="10"/>
  <c r="J350" i="10"/>
  <c r="U349" i="10"/>
  <c r="T349" i="10"/>
  <c r="S349" i="10"/>
  <c r="R349" i="10"/>
  <c r="Q349" i="10"/>
  <c r="P349" i="10"/>
  <c r="O349" i="10"/>
  <c r="N349" i="10"/>
  <c r="K349" i="10"/>
  <c r="J349" i="10"/>
  <c r="U348" i="10"/>
  <c r="T348" i="10"/>
  <c r="S348" i="10"/>
  <c r="R348" i="10"/>
  <c r="Q348" i="10"/>
  <c r="P348" i="10"/>
  <c r="O348" i="10"/>
  <c r="N348" i="10"/>
  <c r="K348" i="10"/>
  <c r="J348" i="10"/>
  <c r="U347" i="10"/>
  <c r="T347" i="10"/>
  <c r="S347" i="10"/>
  <c r="R347" i="10"/>
  <c r="Q347" i="10"/>
  <c r="P347" i="10"/>
  <c r="O347" i="10"/>
  <c r="N347" i="10"/>
  <c r="K347" i="10"/>
  <c r="J347" i="10"/>
  <c r="U346" i="10"/>
  <c r="T346" i="10"/>
  <c r="S346" i="10"/>
  <c r="R346" i="10"/>
  <c r="Q346" i="10"/>
  <c r="P346" i="10"/>
  <c r="O346" i="10"/>
  <c r="N346" i="10"/>
  <c r="K346" i="10"/>
  <c r="J346" i="10"/>
  <c r="U345" i="10"/>
  <c r="T345" i="10"/>
  <c r="S345" i="10"/>
  <c r="R345" i="10"/>
  <c r="Q345" i="10"/>
  <c r="P345" i="10"/>
  <c r="O345" i="10"/>
  <c r="N345" i="10"/>
  <c r="K345" i="10"/>
  <c r="J345" i="10"/>
  <c r="U344" i="10"/>
  <c r="T344" i="10"/>
  <c r="S344" i="10"/>
  <c r="R344" i="10"/>
  <c r="Q344" i="10"/>
  <c r="P344" i="10"/>
  <c r="O344" i="10"/>
  <c r="N344" i="10"/>
  <c r="K344" i="10"/>
  <c r="J344" i="10"/>
  <c r="U343" i="10"/>
  <c r="T343" i="10"/>
  <c r="S343" i="10"/>
  <c r="R343" i="10"/>
  <c r="Q343" i="10"/>
  <c r="P343" i="10"/>
  <c r="O343" i="10"/>
  <c r="N343" i="10"/>
  <c r="K343" i="10"/>
  <c r="J343" i="10"/>
  <c r="U342" i="10"/>
  <c r="T342" i="10"/>
  <c r="S342" i="10"/>
  <c r="R342" i="10"/>
  <c r="Q342" i="10"/>
  <c r="P342" i="10"/>
  <c r="O342" i="10"/>
  <c r="N342" i="10"/>
  <c r="K342" i="10"/>
  <c r="J342" i="10"/>
  <c r="U341" i="10"/>
  <c r="T341" i="10"/>
  <c r="S341" i="10"/>
  <c r="R341" i="10"/>
  <c r="Q341" i="10"/>
  <c r="P341" i="10"/>
  <c r="O341" i="10"/>
  <c r="N341" i="10"/>
  <c r="K341" i="10"/>
  <c r="J341" i="10"/>
  <c r="U340" i="10"/>
  <c r="T340" i="10"/>
  <c r="S340" i="10"/>
  <c r="R340" i="10"/>
  <c r="Q340" i="10"/>
  <c r="P340" i="10"/>
  <c r="O340" i="10"/>
  <c r="N340" i="10"/>
  <c r="K340" i="10"/>
  <c r="J340" i="10"/>
  <c r="U339" i="10"/>
  <c r="T339" i="10"/>
  <c r="S339" i="10"/>
  <c r="R339" i="10"/>
  <c r="Q339" i="10"/>
  <c r="P339" i="10"/>
  <c r="O339" i="10"/>
  <c r="N339" i="10"/>
  <c r="K339" i="10"/>
  <c r="J339" i="10"/>
  <c r="U338" i="10"/>
  <c r="T338" i="10"/>
  <c r="S338" i="10"/>
  <c r="R338" i="10"/>
  <c r="Q338" i="10"/>
  <c r="P338" i="10"/>
  <c r="O338" i="10"/>
  <c r="N338" i="10"/>
  <c r="K338" i="10"/>
  <c r="J338" i="10"/>
  <c r="U337" i="10"/>
  <c r="T337" i="10"/>
  <c r="S337" i="10"/>
  <c r="R337" i="10"/>
  <c r="Q337" i="10"/>
  <c r="P337" i="10"/>
  <c r="O337" i="10"/>
  <c r="N337" i="10"/>
  <c r="K337" i="10"/>
  <c r="J337" i="10"/>
  <c r="U336" i="10"/>
  <c r="T336" i="10"/>
  <c r="S336" i="10"/>
  <c r="R336" i="10"/>
  <c r="Q336" i="10"/>
  <c r="P336" i="10"/>
  <c r="O336" i="10"/>
  <c r="N336" i="10"/>
  <c r="K336" i="10"/>
  <c r="J336" i="10"/>
  <c r="U335" i="10"/>
  <c r="T335" i="10"/>
  <c r="S335" i="10"/>
  <c r="R335" i="10"/>
  <c r="Q335" i="10"/>
  <c r="P335" i="10"/>
  <c r="O335" i="10"/>
  <c r="N335" i="10"/>
  <c r="K335" i="10"/>
  <c r="J335" i="10"/>
  <c r="U334" i="10"/>
  <c r="T334" i="10"/>
  <c r="S334" i="10"/>
  <c r="R334" i="10"/>
  <c r="Q334" i="10"/>
  <c r="P334" i="10"/>
  <c r="O334" i="10"/>
  <c r="N334" i="10"/>
  <c r="K334" i="10"/>
  <c r="J334" i="10"/>
  <c r="U333" i="10"/>
  <c r="T333" i="10"/>
  <c r="S333" i="10"/>
  <c r="R333" i="10"/>
  <c r="Q333" i="10"/>
  <c r="P333" i="10"/>
  <c r="O333" i="10"/>
  <c r="N333" i="10"/>
  <c r="K333" i="10"/>
  <c r="J333" i="10"/>
  <c r="U332" i="10"/>
  <c r="T332" i="10"/>
  <c r="S332" i="10"/>
  <c r="R332" i="10"/>
  <c r="Q332" i="10"/>
  <c r="P332" i="10"/>
  <c r="O332" i="10"/>
  <c r="N332" i="10"/>
  <c r="K332" i="10"/>
  <c r="J332" i="10"/>
  <c r="U331" i="10"/>
  <c r="T331" i="10"/>
  <c r="S331" i="10"/>
  <c r="R331" i="10"/>
  <c r="Q331" i="10"/>
  <c r="P331" i="10"/>
  <c r="O331" i="10"/>
  <c r="N331" i="10"/>
  <c r="K331" i="10"/>
  <c r="J331" i="10"/>
  <c r="U330" i="10"/>
  <c r="T330" i="10"/>
  <c r="S330" i="10"/>
  <c r="R330" i="10"/>
  <c r="Q330" i="10"/>
  <c r="P330" i="10"/>
  <c r="O330" i="10"/>
  <c r="N330" i="10"/>
  <c r="K330" i="10"/>
  <c r="J330" i="10"/>
  <c r="U329" i="10"/>
  <c r="T329" i="10"/>
  <c r="S329" i="10"/>
  <c r="R329" i="10"/>
  <c r="Q329" i="10"/>
  <c r="P329" i="10"/>
  <c r="O329" i="10"/>
  <c r="N329" i="10"/>
  <c r="K329" i="10"/>
  <c r="J329" i="10"/>
  <c r="U328" i="10"/>
  <c r="T328" i="10"/>
  <c r="S328" i="10"/>
  <c r="R328" i="10"/>
  <c r="Q328" i="10"/>
  <c r="P328" i="10"/>
  <c r="O328" i="10"/>
  <c r="N328" i="10"/>
  <c r="K328" i="10"/>
  <c r="J328" i="10"/>
  <c r="U327" i="10"/>
  <c r="T327" i="10"/>
  <c r="S327" i="10"/>
  <c r="R327" i="10"/>
  <c r="Q327" i="10"/>
  <c r="P327" i="10"/>
  <c r="O327" i="10"/>
  <c r="N327" i="10"/>
  <c r="K327" i="10"/>
  <c r="J327" i="10"/>
  <c r="U326" i="10"/>
  <c r="T326" i="10"/>
  <c r="S326" i="10"/>
  <c r="R326" i="10"/>
  <c r="Q326" i="10"/>
  <c r="P326" i="10"/>
  <c r="O326" i="10"/>
  <c r="N326" i="10"/>
  <c r="K326" i="10"/>
  <c r="J326" i="10"/>
  <c r="U325" i="10"/>
  <c r="T325" i="10"/>
  <c r="S325" i="10"/>
  <c r="R325" i="10"/>
  <c r="Q325" i="10"/>
  <c r="P325" i="10"/>
  <c r="O325" i="10"/>
  <c r="N325" i="10"/>
  <c r="K325" i="10"/>
  <c r="J325" i="10"/>
  <c r="U324" i="10"/>
  <c r="T324" i="10"/>
  <c r="S324" i="10"/>
  <c r="R324" i="10"/>
  <c r="Q324" i="10"/>
  <c r="P324" i="10"/>
  <c r="O324" i="10"/>
  <c r="N324" i="10"/>
  <c r="K324" i="10"/>
  <c r="J324" i="10"/>
  <c r="U323" i="10"/>
  <c r="T323" i="10"/>
  <c r="S323" i="10"/>
  <c r="R323" i="10"/>
  <c r="Q323" i="10"/>
  <c r="P323" i="10"/>
  <c r="O323" i="10"/>
  <c r="N323" i="10"/>
  <c r="K323" i="10"/>
  <c r="J323" i="10"/>
  <c r="U322" i="10"/>
  <c r="T322" i="10"/>
  <c r="S322" i="10"/>
  <c r="R322" i="10"/>
  <c r="Q322" i="10"/>
  <c r="P322" i="10"/>
  <c r="O322" i="10"/>
  <c r="N322" i="10"/>
  <c r="K322" i="10"/>
  <c r="J322" i="10"/>
  <c r="U321" i="10"/>
  <c r="T321" i="10"/>
  <c r="S321" i="10"/>
  <c r="R321" i="10"/>
  <c r="Q321" i="10"/>
  <c r="P321" i="10"/>
  <c r="O321" i="10"/>
  <c r="N321" i="10"/>
  <c r="K321" i="10"/>
  <c r="J321" i="10"/>
  <c r="U320" i="10"/>
  <c r="T320" i="10"/>
  <c r="S320" i="10"/>
  <c r="R320" i="10"/>
  <c r="Q320" i="10"/>
  <c r="P320" i="10"/>
  <c r="O320" i="10"/>
  <c r="N320" i="10"/>
  <c r="K320" i="10"/>
  <c r="J320" i="10"/>
  <c r="U319" i="10"/>
  <c r="T319" i="10"/>
  <c r="S319" i="10"/>
  <c r="R319" i="10"/>
  <c r="Q319" i="10"/>
  <c r="P319" i="10"/>
  <c r="O319" i="10"/>
  <c r="N319" i="10"/>
  <c r="K319" i="10"/>
  <c r="J319" i="10"/>
  <c r="U318" i="10"/>
  <c r="T318" i="10"/>
  <c r="S318" i="10"/>
  <c r="R318" i="10"/>
  <c r="Q318" i="10"/>
  <c r="P318" i="10"/>
  <c r="O318" i="10"/>
  <c r="N318" i="10"/>
  <c r="K318" i="10"/>
  <c r="J318" i="10"/>
  <c r="U317" i="10"/>
  <c r="T317" i="10"/>
  <c r="S317" i="10"/>
  <c r="R317" i="10"/>
  <c r="Q317" i="10"/>
  <c r="P317" i="10"/>
  <c r="O317" i="10"/>
  <c r="N317" i="10"/>
  <c r="K317" i="10"/>
  <c r="J317" i="10"/>
  <c r="U316" i="10"/>
  <c r="T316" i="10"/>
  <c r="S316" i="10"/>
  <c r="R316" i="10"/>
  <c r="Q316" i="10"/>
  <c r="P316" i="10"/>
  <c r="O316" i="10"/>
  <c r="N316" i="10"/>
  <c r="K316" i="10"/>
  <c r="J316" i="10"/>
  <c r="U315" i="10"/>
  <c r="T315" i="10"/>
  <c r="S315" i="10"/>
  <c r="R315" i="10"/>
  <c r="Q315" i="10"/>
  <c r="P315" i="10"/>
  <c r="O315" i="10"/>
  <c r="N315" i="10"/>
  <c r="K315" i="10"/>
  <c r="J315" i="10"/>
  <c r="U314" i="10"/>
  <c r="T314" i="10"/>
  <c r="S314" i="10"/>
  <c r="R314" i="10"/>
  <c r="Q314" i="10"/>
  <c r="P314" i="10"/>
  <c r="O314" i="10"/>
  <c r="N314" i="10"/>
  <c r="K314" i="10"/>
  <c r="J314" i="10"/>
  <c r="U313" i="10"/>
  <c r="T313" i="10"/>
  <c r="S313" i="10"/>
  <c r="R313" i="10"/>
  <c r="Q313" i="10"/>
  <c r="P313" i="10"/>
  <c r="O313" i="10"/>
  <c r="N313" i="10"/>
  <c r="K313" i="10"/>
  <c r="J313" i="10"/>
  <c r="U312" i="10"/>
  <c r="T312" i="10"/>
  <c r="S312" i="10"/>
  <c r="R312" i="10"/>
  <c r="Q312" i="10"/>
  <c r="P312" i="10"/>
  <c r="O312" i="10"/>
  <c r="N312" i="10"/>
  <c r="K312" i="10"/>
  <c r="J312" i="10"/>
  <c r="U311" i="10"/>
  <c r="T311" i="10"/>
  <c r="S311" i="10"/>
  <c r="R311" i="10"/>
  <c r="Q311" i="10"/>
  <c r="P311" i="10"/>
  <c r="O311" i="10"/>
  <c r="N311" i="10"/>
  <c r="K311" i="10"/>
  <c r="J311" i="10"/>
  <c r="U310" i="10"/>
  <c r="T310" i="10"/>
  <c r="S310" i="10"/>
  <c r="R310" i="10"/>
  <c r="Q310" i="10"/>
  <c r="P310" i="10"/>
  <c r="O310" i="10"/>
  <c r="N310" i="10"/>
  <c r="K310" i="10"/>
  <c r="J310" i="10"/>
  <c r="U309" i="10"/>
  <c r="T309" i="10"/>
  <c r="S309" i="10"/>
  <c r="R309" i="10"/>
  <c r="Q309" i="10"/>
  <c r="P309" i="10"/>
  <c r="O309" i="10"/>
  <c r="N309" i="10"/>
  <c r="K309" i="10"/>
  <c r="J309" i="10"/>
  <c r="U308" i="10"/>
  <c r="T308" i="10"/>
  <c r="S308" i="10"/>
  <c r="R308" i="10"/>
  <c r="Q308" i="10"/>
  <c r="P308" i="10"/>
  <c r="O308" i="10"/>
  <c r="N308" i="10"/>
  <c r="K308" i="10"/>
  <c r="J308" i="10"/>
  <c r="U307" i="10"/>
  <c r="T307" i="10"/>
  <c r="S307" i="10"/>
  <c r="R307" i="10"/>
  <c r="Q307" i="10"/>
  <c r="P307" i="10"/>
  <c r="O307" i="10"/>
  <c r="N307" i="10"/>
  <c r="K307" i="10"/>
  <c r="J307" i="10"/>
  <c r="U306" i="10"/>
  <c r="T306" i="10"/>
  <c r="S306" i="10"/>
  <c r="R306" i="10"/>
  <c r="Q306" i="10"/>
  <c r="P306" i="10"/>
  <c r="O306" i="10"/>
  <c r="N306" i="10"/>
  <c r="K306" i="10"/>
  <c r="J306" i="10"/>
  <c r="U305" i="10"/>
  <c r="T305" i="10"/>
  <c r="S305" i="10"/>
  <c r="R305" i="10"/>
  <c r="Q305" i="10"/>
  <c r="P305" i="10"/>
  <c r="O305" i="10"/>
  <c r="N305" i="10"/>
  <c r="K305" i="10"/>
  <c r="J305" i="10"/>
  <c r="U304" i="10"/>
  <c r="T304" i="10"/>
  <c r="S304" i="10"/>
  <c r="R304" i="10"/>
  <c r="Q304" i="10"/>
  <c r="P304" i="10"/>
  <c r="O304" i="10"/>
  <c r="N304" i="10"/>
  <c r="K304" i="10"/>
  <c r="J304" i="10"/>
  <c r="U303" i="10"/>
  <c r="T303" i="10"/>
  <c r="S303" i="10"/>
  <c r="R303" i="10"/>
  <c r="Q303" i="10"/>
  <c r="P303" i="10"/>
  <c r="O303" i="10"/>
  <c r="N303" i="10"/>
  <c r="K303" i="10"/>
  <c r="J303" i="10"/>
  <c r="U302" i="10"/>
  <c r="T302" i="10"/>
  <c r="S302" i="10"/>
  <c r="R302" i="10"/>
  <c r="Q302" i="10"/>
  <c r="P302" i="10"/>
  <c r="O302" i="10"/>
  <c r="N302" i="10"/>
  <c r="K302" i="10"/>
  <c r="J302" i="10"/>
  <c r="U301" i="10"/>
  <c r="T301" i="10"/>
  <c r="S301" i="10"/>
  <c r="R301" i="10"/>
  <c r="Q301" i="10"/>
  <c r="P301" i="10"/>
  <c r="O301" i="10"/>
  <c r="N301" i="10"/>
  <c r="K301" i="10"/>
  <c r="J301" i="10"/>
  <c r="U300" i="10"/>
  <c r="T300" i="10"/>
  <c r="S300" i="10"/>
  <c r="R300" i="10"/>
  <c r="Q300" i="10"/>
  <c r="P300" i="10"/>
  <c r="O300" i="10"/>
  <c r="N300" i="10"/>
  <c r="K300" i="10"/>
  <c r="J300" i="10"/>
  <c r="U299" i="10"/>
  <c r="T299" i="10"/>
  <c r="S299" i="10"/>
  <c r="R299" i="10"/>
  <c r="Q299" i="10"/>
  <c r="P299" i="10"/>
  <c r="O299" i="10"/>
  <c r="N299" i="10"/>
  <c r="K299" i="10"/>
  <c r="J299" i="10"/>
  <c r="U298" i="10"/>
  <c r="T298" i="10"/>
  <c r="S298" i="10"/>
  <c r="R298" i="10"/>
  <c r="Q298" i="10"/>
  <c r="P298" i="10"/>
  <c r="O298" i="10"/>
  <c r="N298" i="10"/>
  <c r="K298" i="10"/>
  <c r="J298" i="10"/>
  <c r="U297" i="10"/>
  <c r="T297" i="10"/>
  <c r="S297" i="10"/>
  <c r="R297" i="10"/>
  <c r="Q297" i="10"/>
  <c r="P297" i="10"/>
  <c r="O297" i="10"/>
  <c r="N297" i="10"/>
  <c r="K297" i="10"/>
  <c r="J297" i="10"/>
  <c r="U296" i="10"/>
  <c r="T296" i="10"/>
  <c r="S296" i="10"/>
  <c r="R296" i="10"/>
  <c r="Q296" i="10"/>
  <c r="P296" i="10"/>
  <c r="O296" i="10"/>
  <c r="N296" i="10"/>
  <c r="K296" i="10"/>
  <c r="J296" i="10"/>
  <c r="U295" i="10"/>
  <c r="T295" i="10"/>
  <c r="S295" i="10"/>
  <c r="R295" i="10"/>
  <c r="Q295" i="10"/>
  <c r="P295" i="10"/>
  <c r="O295" i="10"/>
  <c r="N295" i="10"/>
  <c r="K295" i="10"/>
  <c r="J295" i="10"/>
  <c r="U294" i="10"/>
  <c r="T294" i="10"/>
  <c r="S294" i="10"/>
  <c r="R294" i="10"/>
  <c r="Q294" i="10"/>
  <c r="P294" i="10"/>
  <c r="O294" i="10"/>
  <c r="N294" i="10"/>
  <c r="K294" i="10"/>
  <c r="J294" i="10"/>
  <c r="U293" i="10"/>
  <c r="T293" i="10"/>
  <c r="S293" i="10"/>
  <c r="R293" i="10"/>
  <c r="Q293" i="10"/>
  <c r="P293" i="10"/>
  <c r="O293" i="10"/>
  <c r="N293" i="10"/>
  <c r="K293" i="10"/>
  <c r="J293" i="10"/>
  <c r="U292" i="10"/>
  <c r="T292" i="10"/>
  <c r="S292" i="10"/>
  <c r="R292" i="10"/>
  <c r="Q292" i="10"/>
  <c r="P292" i="10"/>
  <c r="O292" i="10"/>
  <c r="N292" i="10"/>
  <c r="K292" i="10"/>
  <c r="J292" i="10"/>
  <c r="U291" i="10"/>
  <c r="T291" i="10"/>
  <c r="S291" i="10"/>
  <c r="R291" i="10"/>
  <c r="Q291" i="10"/>
  <c r="P291" i="10"/>
  <c r="O291" i="10"/>
  <c r="N291" i="10"/>
  <c r="K291" i="10"/>
  <c r="J291" i="10"/>
  <c r="U290" i="10"/>
  <c r="T290" i="10"/>
  <c r="S290" i="10"/>
  <c r="R290" i="10"/>
  <c r="Q290" i="10"/>
  <c r="P290" i="10"/>
  <c r="O290" i="10"/>
  <c r="N290" i="10"/>
  <c r="K290" i="10"/>
  <c r="J290" i="10"/>
  <c r="U289" i="10"/>
  <c r="T289" i="10"/>
  <c r="S289" i="10"/>
  <c r="R289" i="10"/>
  <c r="Q289" i="10"/>
  <c r="P289" i="10"/>
  <c r="O289" i="10"/>
  <c r="N289" i="10"/>
  <c r="K289" i="10"/>
  <c r="J289" i="10"/>
  <c r="U288" i="10"/>
  <c r="T288" i="10"/>
  <c r="S288" i="10"/>
  <c r="R288" i="10"/>
  <c r="Q288" i="10"/>
  <c r="P288" i="10"/>
  <c r="O288" i="10"/>
  <c r="N288" i="10"/>
  <c r="K288" i="10"/>
  <c r="J288" i="10"/>
  <c r="U287" i="10"/>
  <c r="T287" i="10"/>
  <c r="S287" i="10"/>
  <c r="R287" i="10"/>
  <c r="Q287" i="10"/>
  <c r="P287" i="10"/>
  <c r="O287" i="10"/>
  <c r="N287" i="10"/>
  <c r="K287" i="10"/>
  <c r="J287" i="10"/>
  <c r="U286" i="10"/>
  <c r="T286" i="10"/>
  <c r="S286" i="10"/>
  <c r="R286" i="10"/>
  <c r="Q286" i="10"/>
  <c r="P286" i="10"/>
  <c r="O286" i="10"/>
  <c r="N286" i="10"/>
  <c r="K286" i="10"/>
  <c r="J286" i="10"/>
  <c r="U285" i="10"/>
  <c r="T285" i="10"/>
  <c r="S285" i="10"/>
  <c r="R285" i="10"/>
  <c r="Q285" i="10"/>
  <c r="P285" i="10"/>
  <c r="O285" i="10"/>
  <c r="N285" i="10"/>
  <c r="K285" i="10"/>
  <c r="J285" i="10"/>
  <c r="U284" i="10"/>
  <c r="T284" i="10"/>
  <c r="S284" i="10"/>
  <c r="R284" i="10"/>
  <c r="Q284" i="10"/>
  <c r="P284" i="10"/>
  <c r="O284" i="10"/>
  <c r="N284" i="10"/>
  <c r="K284" i="10"/>
  <c r="J284" i="10"/>
  <c r="U283" i="10"/>
  <c r="T283" i="10"/>
  <c r="S283" i="10"/>
  <c r="R283" i="10"/>
  <c r="Q283" i="10"/>
  <c r="P283" i="10"/>
  <c r="O283" i="10"/>
  <c r="N283" i="10"/>
  <c r="K283" i="10"/>
  <c r="J283" i="10"/>
  <c r="U282" i="10"/>
  <c r="T282" i="10"/>
  <c r="S282" i="10"/>
  <c r="R282" i="10"/>
  <c r="Q282" i="10"/>
  <c r="P282" i="10"/>
  <c r="O282" i="10"/>
  <c r="N282" i="10"/>
  <c r="K282" i="10"/>
  <c r="J282" i="10"/>
  <c r="U281" i="10"/>
  <c r="T281" i="10"/>
  <c r="S281" i="10"/>
  <c r="R281" i="10"/>
  <c r="Q281" i="10"/>
  <c r="P281" i="10"/>
  <c r="O281" i="10"/>
  <c r="N281" i="10"/>
  <c r="K281" i="10"/>
  <c r="J281" i="10"/>
  <c r="U280" i="10"/>
  <c r="T280" i="10"/>
  <c r="S280" i="10"/>
  <c r="R280" i="10"/>
  <c r="Q280" i="10"/>
  <c r="P280" i="10"/>
  <c r="O280" i="10"/>
  <c r="N280" i="10"/>
  <c r="K280" i="10"/>
  <c r="J280" i="10"/>
  <c r="U279" i="10"/>
  <c r="T279" i="10"/>
  <c r="S279" i="10"/>
  <c r="R279" i="10"/>
  <c r="Q279" i="10"/>
  <c r="P279" i="10"/>
  <c r="O279" i="10"/>
  <c r="N279" i="10"/>
  <c r="K279" i="10"/>
  <c r="J279" i="10"/>
  <c r="U278" i="10"/>
  <c r="T278" i="10"/>
  <c r="S278" i="10"/>
  <c r="R278" i="10"/>
  <c r="Q278" i="10"/>
  <c r="P278" i="10"/>
  <c r="O278" i="10"/>
  <c r="N278" i="10"/>
  <c r="K278" i="10"/>
  <c r="J278" i="10"/>
  <c r="U277" i="10"/>
  <c r="T277" i="10"/>
  <c r="S277" i="10"/>
  <c r="R277" i="10"/>
  <c r="Q277" i="10"/>
  <c r="P277" i="10"/>
  <c r="O277" i="10"/>
  <c r="N277" i="10"/>
  <c r="K277" i="10"/>
  <c r="J277" i="10"/>
  <c r="U276" i="10"/>
  <c r="T276" i="10"/>
  <c r="S276" i="10"/>
  <c r="R276" i="10"/>
  <c r="Q276" i="10"/>
  <c r="P276" i="10"/>
  <c r="O276" i="10"/>
  <c r="N276" i="10"/>
  <c r="K276" i="10"/>
  <c r="J276" i="10"/>
  <c r="U275" i="10"/>
  <c r="T275" i="10"/>
  <c r="S275" i="10"/>
  <c r="R275" i="10"/>
  <c r="Q275" i="10"/>
  <c r="P275" i="10"/>
  <c r="O275" i="10"/>
  <c r="N275" i="10"/>
  <c r="K275" i="10"/>
  <c r="J275" i="10"/>
  <c r="U274" i="10"/>
  <c r="T274" i="10"/>
  <c r="S274" i="10"/>
  <c r="R274" i="10"/>
  <c r="Q274" i="10"/>
  <c r="P274" i="10"/>
  <c r="O274" i="10"/>
  <c r="N274" i="10"/>
  <c r="K274" i="10"/>
  <c r="J274" i="10"/>
  <c r="U273" i="10"/>
  <c r="T273" i="10"/>
  <c r="S273" i="10"/>
  <c r="R273" i="10"/>
  <c r="Q273" i="10"/>
  <c r="P273" i="10"/>
  <c r="O273" i="10"/>
  <c r="N273" i="10"/>
  <c r="K273" i="10"/>
  <c r="J273" i="10"/>
  <c r="U272" i="10"/>
  <c r="T272" i="10"/>
  <c r="S272" i="10"/>
  <c r="R272" i="10"/>
  <c r="Q272" i="10"/>
  <c r="P272" i="10"/>
  <c r="O272" i="10"/>
  <c r="N272" i="10"/>
  <c r="K272" i="10"/>
  <c r="J272" i="10"/>
  <c r="U271" i="10"/>
  <c r="T271" i="10"/>
  <c r="S271" i="10"/>
  <c r="R271" i="10"/>
  <c r="Q271" i="10"/>
  <c r="P271" i="10"/>
  <c r="O271" i="10"/>
  <c r="N271" i="10"/>
  <c r="K271" i="10"/>
  <c r="J271" i="10"/>
  <c r="U270" i="10"/>
  <c r="T270" i="10"/>
  <c r="S270" i="10"/>
  <c r="R270" i="10"/>
  <c r="Q270" i="10"/>
  <c r="P270" i="10"/>
  <c r="O270" i="10"/>
  <c r="N270" i="10"/>
  <c r="K270" i="10"/>
  <c r="J270" i="10"/>
  <c r="U269" i="10"/>
  <c r="T269" i="10"/>
  <c r="S269" i="10"/>
  <c r="R269" i="10"/>
  <c r="Q269" i="10"/>
  <c r="P269" i="10"/>
  <c r="O269" i="10"/>
  <c r="N269" i="10"/>
  <c r="K269" i="10"/>
  <c r="J269" i="10"/>
  <c r="U268" i="10"/>
  <c r="T268" i="10"/>
  <c r="S268" i="10"/>
  <c r="R268" i="10"/>
  <c r="Q268" i="10"/>
  <c r="P268" i="10"/>
  <c r="O268" i="10"/>
  <c r="N268" i="10"/>
  <c r="K268" i="10"/>
  <c r="J268" i="10"/>
  <c r="U267" i="10"/>
  <c r="T267" i="10"/>
  <c r="S267" i="10"/>
  <c r="R267" i="10"/>
  <c r="Q267" i="10"/>
  <c r="P267" i="10"/>
  <c r="O267" i="10"/>
  <c r="N267" i="10"/>
  <c r="K267" i="10"/>
  <c r="J267" i="10"/>
  <c r="U266" i="10"/>
  <c r="T266" i="10"/>
  <c r="S266" i="10"/>
  <c r="R266" i="10"/>
  <c r="Q266" i="10"/>
  <c r="P266" i="10"/>
  <c r="O266" i="10"/>
  <c r="N266" i="10"/>
  <c r="K266" i="10"/>
  <c r="J266" i="10"/>
  <c r="U265" i="10"/>
  <c r="T265" i="10"/>
  <c r="S265" i="10"/>
  <c r="R265" i="10"/>
  <c r="Q265" i="10"/>
  <c r="P265" i="10"/>
  <c r="O265" i="10"/>
  <c r="N265" i="10"/>
  <c r="K265" i="10"/>
  <c r="J265" i="10"/>
  <c r="U264" i="10"/>
  <c r="T264" i="10"/>
  <c r="S264" i="10"/>
  <c r="R264" i="10"/>
  <c r="Q264" i="10"/>
  <c r="P264" i="10"/>
  <c r="O264" i="10"/>
  <c r="N264" i="10"/>
  <c r="K264" i="10"/>
  <c r="J264" i="10"/>
  <c r="U263" i="10"/>
  <c r="T263" i="10"/>
  <c r="S263" i="10"/>
  <c r="R263" i="10"/>
  <c r="Q263" i="10"/>
  <c r="P263" i="10"/>
  <c r="O263" i="10"/>
  <c r="N263" i="10"/>
  <c r="K263" i="10"/>
  <c r="J263" i="10"/>
  <c r="U262" i="10"/>
  <c r="T262" i="10"/>
  <c r="S262" i="10"/>
  <c r="R262" i="10"/>
  <c r="Q262" i="10"/>
  <c r="P262" i="10"/>
  <c r="O262" i="10"/>
  <c r="N262" i="10"/>
  <c r="K262" i="10"/>
  <c r="J262" i="10"/>
  <c r="U261" i="10"/>
  <c r="T261" i="10"/>
  <c r="S261" i="10"/>
  <c r="R261" i="10"/>
  <c r="Q261" i="10"/>
  <c r="P261" i="10"/>
  <c r="O261" i="10"/>
  <c r="N261" i="10"/>
  <c r="K261" i="10"/>
  <c r="J261" i="10"/>
  <c r="U260" i="10"/>
  <c r="T260" i="10"/>
  <c r="S260" i="10"/>
  <c r="R260" i="10"/>
  <c r="Q260" i="10"/>
  <c r="P260" i="10"/>
  <c r="O260" i="10"/>
  <c r="N260" i="10"/>
  <c r="K260" i="10"/>
  <c r="J260" i="10"/>
  <c r="U259" i="10"/>
  <c r="T259" i="10"/>
  <c r="S259" i="10"/>
  <c r="R259" i="10"/>
  <c r="Q259" i="10"/>
  <c r="P259" i="10"/>
  <c r="O259" i="10"/>
  <c r="N259" i="10"/>
  <c r="K259" i="10"/>
  <c r="J259" i="10"/>
  <c r="U258" i="10"/>
  <c r="T258" i="10"/>
  <c r="S258" i="10"/>
  <c r="R258" i="10"/>
  <c r="Q258" i="10"/>
  <c r="P258" i="10"/>
  <c r="O258" i="10"/>
  <c r="N258" i="10"/>
  <c r="K258" i="10"/>
  <c r="J258" i="10"/>
  <c r="U257" i="10"/>
  <c r="T257" i="10"/>
  <c r="S257" i="10"/>
  <c r="R257" i="10"/>
  <c r="Q257" i="10"/>
  <c r="P257" i="10"/>
  <c r="O257" i="10"/>
  <c r="N257" i="10"/>
  <c r="K257" i="10"/>
  <c r="J257" i="10"/>
  <c r="U256" i="10"/>
  <c r="T256" i="10"/>
  <c r="S256" i="10"/>
  <c r="R256" i="10"/>
  <c r="Q256" i="10"/>
  <c r="P256" i="10"/>
  <c r="O256" i="10"/>
  <c r="N256" i="10"/>
  <c r="K256" i="10"/>
  <c r="J256" i="10"/>
  <c r="U255" i="10"/>
  <c r="T255" i="10"/>
  <c r="S255" i="10"/>
  <c r="R255" i="10"/>
  <c r="Q255" i="10"/>
  <c r="P255" i="10"/>
  <c r="O255" i="10"/>
  <c r="N255" i="10"/>
  <c r="K255" i="10"/>
  <c r="J255" i="10"/>
  <c r="U254" i="10"/>
  <c r="T254" i="10"/>
  <c r="S254" i="10"/>
  <c r="R254" i="10"/>
  <c r="Q254" i="10"/>
  <c r="P254" i="10"/>
  <c r="O254" i="10"/>
  <c r="N254" i="10"/>
  <c r="K254" i="10"/>
  <c r="J254" i="10"/>
  <c r="U253" i="10"/>
  <c r="T253" i="10"/>
  <c r="S253" i="10"/>
  <c r="R253" i="10"/>
  <c r="Q253" i="10"/>
  <c r="P253" i="10"/>
  <c r="O253" i="10"/>
  <c r="N253" i="10"/>
  <c r="K253" i="10"/>
  <c r="J253" i="10"/>
  <c r="U252" i="10"/>
  <c r="T252" i="10"/>
  <c r="S252" i="10"/>
  <c r="R252" i="10"/>
  <c r="Q252" i="10"/>
  <c r="P252" i="10"/>
  <c r="O252" i="10"/>
  <c r="N252" i="10"/>
  <c r="K252" i="10"/>
  <c r="J252" i="10"/>
  <c r="U251" i="10"/>
  <c r="T251" i="10"/>
  <c r="S251" i="10"/>
  <c r="R251" i="10"/>
  <c r="Q251" i="10"/>
  <c r="P251" i="10"/>
  <c r="O251" i="10"/>
  <c r="N251" i="10"/>
  <c r="K251" i="10"/>
  <c r="J251" i="10"/>
  <c r="U250" i="10"/>
  <c r="T250" i="10"/>
  <c r="S250" i="10"/>
  <c r="R250" i="10"/>
  <c r="Q250" i="10"/>
  <c r="P250" i="10"/>
  <c r="O250" i="10"/>
  <c r="N250" i="10"/>
  <c r="K250" i="10"/>
  <c r="J250" i="10"/>
  <c r="U249" i="10"/>
  <c r="T249" i="10"/>
  <c r="S249" i="10"/>
  <c r="R249" i="10"/>
  <c r="Q249" i="10"/>
  <c r="P249" i="10"/>
  <c r="O249" i="10"/>
  <c r="N249" i="10"/>
  <c r="K249" i="10"/>
  <c r="J249" i="10"/>
  <c r="U248" i="10"/>
  <c r="T248" i="10"/>
  <c r="S248" i="10"/>
  <c r="R248" i="10"/>
  <c r="Q248" i="10"/>
  <c r="P248" i="10"/>
  <c r="O248" i="10"/>
  <c r="N248" i="10"/>
  <c r="K248" i="10"/>
  <c r="J248" i="10"/>
  <c r="U247" i="10"/>
  <c r="T247" i="10"/>
  <c r="S247" i="10"/>
  <c r="R247" i="10"/>
  <c r="Q247" i="10"/>
  <c r="P247" i="10"/>
  <c r="O247" i="10"/>
  <c r="N247" i="10"/>
  <c r="K247" i="10"/>
  <c r="J247" i="10"/>
  <c r="U246" i="10"/>
  <c r="T246" i="10"/>
  <c r="S246" i="10"/>
  <c r="R246" i="10"/>
  <c r="Q246" i="10"/>
  <c r="P246" i="10"/>
  <c r="O246" i="10"/>
  <c r="N246" i="10"/>
  <c r="K246" i="10"/>
  <c r="J246" i="10"/>
  <c r="U245" i="10"/>
  <c r="T245" i="10"/>
  <c r="S245" i="10"/>
  <c r="R245" i="10"/>
  <c r="Q245" i="10"/>
  <c r="P245" i="10"/>
  <c r="O245" i="10"/>
  <c r="N245" i="10"/>
  <c r="K245" i="10"/>
  <c r="J245" i="10"/>
  <c r="U244" i="10"/>
  <c r="T244" i="10"/>
  <c r="S244" i="10"/>
  <c r="R244" i="10"/>
  <c r="Q244" i="10"/>
  <c r="P244" i="10"/>
  <c r="O244" i="10"/>
  <c r="N244" i="10"/>
  <c r="K244" i="10"/>
  <c r="J244" i="10"/>
  <c r="U243" i="10"/>
  <c r="T243" i="10"/>
  <c r="S243" i="10"/>
  <c r="R243" i="10"/>
  <c r="Q243" i="10"/>
  <c r="P243" i="10"/>
  <c r="O243" i="10"/>
  <c r="N243" i="10"/>
  <c r="K243" i="10"/>
  <c r="J243" i="10"/>
  <c r="U242" i="10"/>
  <c r="T242" i="10"/>
  <c r="S242" i="10"/>
  <c r="R242" i="10"/>
  <c r="Q242" i="10"/>
  <c r="P242" i="10"/>
  <c r="O242" i="10"/>
  <c r="N242" i="10"/>
  <c r="K242" i="10"/>
  <c r="J242" i="10"/>
  <c r="U241" i="10"/>
  <c r="T241" i="10"/>
  <c r="S241" i="10"/>
  <c r="R241" i="10"/>
  <c r="Q241" i="10"/>
  <c r="P241" i="10"/>
  <c r="O241" i="10"/>
  <c r="N241" i="10"/>
  <c r="K241" i="10"/>
  <c r="J241" i="10"/>
  <c r="U240" i="10"/>
  <c r="T240" i="10"/>
  <c r="S240" i="10"/>
  <c r="R240" i="10"/>
  <c r="Q240" i="10"/>
  <c r="P240" i="10"/>
  <c r="O240" i="10"/>
  <c r="N240" i="10"/>
  <c r="K240" i="10"/>
  <c r="J240" i="10"/>
  <c r="U239" i="10"/>
  <c r="T239" i="10"/>
  <c r="S239" i="10"/>
  <c r="R239" i="10"/>
  <c r="Q239" i="10"/>
  <c r="P239" i="10"/>
  <c r="O239" i="10"/>
  <c r="N239" i="10"/>
  <c r="K239" i="10"/>
  <c r="J239" i="10"/>
  <c r="U238" i="10"/>
  <c r="T238" i="10"/>
  <c r="S238" i="10"/>
  <c r="R238" i="10"/>
  <c r="Q238" i="10"/>
  <c r="P238" i="10"/>
  <c r="O238" i="10"/>
  <c r="N238" i="10"/>
  <c r="K238" i="10"/>
  <c r="J238" i="10"/>
  <c r="U237" i="10"/>
  <c r="T237" i="10"/>
  <c r="S237" i="10"/>
  <c r="R237" i="10"/>
  <c r="Q237" i="10"/>
  <c r="P237" i="10"/>
  <c r="O237" i="10"/>
  <c r="N237" i="10"/>
  <c r="K237" i="10"/>
  <c r="J237" i="10"/>
  <c r="U236" i="10"/>
  <c r="T236" i="10"/>
  <c r="S236" i="10"/>
  <c r="R236" i="10"/>
  <c r="Q236" i="10"/>
  <c r="P236" i="10"/>
  <c r="O236" i="10"/>
  <c r="N236" i="10"/>
  <c r="K236" i="10"/>
  <c r="J236" i="10"/>
  <c r="U235" i="10"/>
  <c r="T235" i="10"/>
  <c r="S235" i="10"/>
  <c r="R235" i="10"/>
  <c r="Q235" i="10"/>
  <c r="P235" i="10"/>
  <c r="O235" i="10"/>
  <c r="N235" i="10"/>
  <c r="K235" i="10"/>
  <c r="J235" i="10"/>
  <c r="U234" i="10"/>
  <c r="T234" i="10"/>
  <c r="S234" i="10"/>
  <c r="R234" i="10"/>
  <c r="Q234" i="10"/>
  <c r="P234" i="10"/>
  <c r="O234" i="10"/>
  <c r="N234" i="10"/>
  <c r="K234" i="10"/>
  <c r="J234" i="10"/>
  <c r="U233" i="10"/>
  <c r="T233" i="10"/>
  <c r="S233" i="10"/>
  <c r="R233" i="10"/>
  <c r="Q233" i="10"/>
  <c r="P233" i="10"/>
  <c r="O233" i="10"/>
  <c r="N233" i="10"/>
  <c r="K233" i="10"/>
  <c r="J233" i="10"/>
  <c r="U232" i="10"/>
  <c r="T232" i="10"/>
  <c r="S232" i="10"/>
  <c r="R232" i="10"/>
  <c r="Q232" i="10"/>
  <c r="P232" i="10"/>
  <c r="O232" i="10"/>
  <c r="N232" i="10"/>
  <c r="K232" i="10"/>
  <c r="J232" i="10"/>
  <c r="U231" i="10"/>
  <c r="T231" i="10"/>
  <c r="S231" i="10"/>
  <c r="R231" i="10"/>
  <c r="Q231" i="10"/>
  <c r="P231" i="10"/>
  <c r="O231" i="10"/>
  <c r="N231" i="10"/>
  <c r="K231" i="10"/>
  <c r="J231" i="10"/>
  <c r="U230" i="10"/>
  <c r="T230" i="10"/>
  <c r="S230" i="10"/>
  <c r="R230" i="10"/>
  <c r="Q230" i="10"/>
  <c r="P230" i="10"/>
  <c r="O230" i="10"/>
  <c r="N230" i="10"/>
  <c r="K230" i="10"/>
  <c r="J230" i="10"/>
  <c r="U229" i="10"/>
  <c r="T229" i="10"/>
  <c r="S229" i="10"/>
  <c r="R229" i="10"/>
  <c r="Q229" i="10"/>
  <c r="P229" i="10"/>
  <c r="O229" i="10"/>
  <c r="N229" i="10"/>
  <c r="K229" i="10"/>
  <c r="J229" i="10"/>
  <c r="U228" i="10"/>
  <c r="T228" i="10"/>
  <c r="S228" i="10"/>
  <c r="R228" i="10"/>
  <c r="Q228" i="10"/>
  <c r="P228" i="10"/>
  <c r="O228" i="10"/>
  <c r="N228" i="10"/>
  <c r="K228" i="10"/>
  <c r="J228" i="10"/>
  <c r="U227" i="10"/>
  <c r="T227" i="10"/>
  <c r="S227" i="10"/>
  <c r="R227" i="10"/>
  <c r="Q227" i="10"/>
  <c r="P227" i="10"/>
  <c r="O227" i="10"/>
  <c r="N227" i="10"/>
  <c r="K227" i="10"/>
  <c r="J227" i="10"/>
  <c r="U226" i="10"/>
  <c r="T226" i="10"/>
  <c r="S226" i="10"/>
  <c r="R226" i="10"/>
  <c r="Q226" i="10"/>
  <c r="P226" i="10"/>
  <c r="O226" i="10"/>
  <c r="N226" i="10"/>
  <c r="K226" i="10"/>
  <c r="J226" i="10"/>
  <c r="U225" i="10"/>
  <c r="T225" i="10"/>
  <c r="S225" i="10"/>
  <c r="R225" i="10"/>
  <c r="Q225" i="10"/>
  <c r="P225" i="10"/>
  <c r="O225" i="10"/>
  <c r="N225" i="10"/>
  <c r="K225" i="10"/>
  <c r="J225" i="10"/>
  <c r="U224" i="10"/>
  <c r="T224" i="10"/>
  <c r="S224" i="10"/>
  <c r="R224" i="10"/>
  <c r="Q224" i="10"/>
  <c r="P224" i="10"/>
  <c r="O224" i="10"/>
  <c r="N224" i="10"/>
  <c r="K224" i="10"/>
  <c r="J224" i="10"/>
  <c r="U223" i="10"/>
  <c r="T223" i="10"/>
  <c r="S223" i="10"/>
  <c r="R223" i="10"/>
  <c r="Q223" i="10"/>
  <c r="P223" i="10"/>
  <c r="O223" i="10"/>
  <c r="N223" i="10"/>
  <c r="K223" i="10"/>
  <c r="J223" i="10"/>
  <c r="U222" i="10"/>
  <c r="T222" i="10"/>
  <c r="S222" i="10"/>
  <c r="R222" i="10"/>
  <c r="Q222" i="10"/>
  <c r="P222" i="10"/>
  <c r="O222" i="10"/>
  <c r="N222" i="10"/>
  <c r="K222" i="10"/>
  <c r="J222" i="10"/>
  <c r="U221" i="10"/>
  <c r="T221" i="10"/>
  <c r="S221" i="10"/>
  <c r="R221" i="10"/>
  <c r="Q221" i="10"/>
  <c r="P221" i="10"/>
  <c r="O221" i="10"/>
  <c r="N221" i="10"/>
  <c r="K221" i="10"/>
  <c r="J221" i="10"/>
  <c r="U220" i="10"/>
  <c r="T220" i="10"/>
  <c r="S220" i="10"/>
  <c r="R220" i="10"/>
  <c r="Q220" i="10"/>
  <c r="P220" i="10"/>
  <c r="O220" i="10"/>
  <c r="N220" i="10"/>
  <c r="K220" i="10"/>
  <c r="J220" i="10"/>
  <c r="U219" i="10"/>
  <c r="T219" i="10"/>
  <c r="S219" i="10"/>
  <c r="R219" i="10"/>
  <c r="Q219" i="10"/>
  <c r="P219" i="10"/>
  <c r="O219" i="10"/>
  <c r="N219" i="10"/>
  <c r="K219" i="10"/>
  <c r="J219" i="10"/>
  <c r="U218" i="10"/>
  <c r="T218" i="10"/>
  <c r="S218" i="10"/>
  <c r="R218" i="10"/>
  <c r="Q218" i="10"/>
  <c r="P218" i="10"/>
  <c r="O218" i="10"/>
  <c r="N218" i="10"/>
  <c r="K218" i="10"/>
  <c r="J218" i="10"/>
  <c r="U217" i="10"/>
  <c r="T217" i="10"/>
  <c r="S217" i="10"/>
  <c r="R217" i="10"/>
  <c r="Q217" i="10"/>
  <c r="P217" i="10"/>
  <c r="O217" i="10"/>
  <c r="N217" i="10"/>
  <c r="K217" i="10"/>
  <c r="J217" i="10"/>
  <c r="U216" i="10"/>
  <c r="T216" i="10"/>
  <c r="S216" i="10"/>
  <c r="R216" i="10"/>
  <c r="Q216" i="10"/>
  <c r="P216" i="10"/>
  <c r="O216" i="10"/>
  <c r="N216" i="10"/>
  <c r="K216" i="10"/>
  <c r="J216" i="10"/>
  <c r="U215" i="10"/>
  <c r="T215" i="10"/>
  <c r="S215" i="10"/>
  <c r="R215" i="10"/>
  <c r="Q215" i="10"/>
  <c r="P215" i="10"/>
  <c r="O215" i="10"/>
  <c r="N215" i="10"/>
  <c r="K215" i="10"/>
  <c r="J215" i="10"/>
  <c r="U214" i="10"/>
  <c r="T214" i="10"/>
  <c r="S214" i="10"/>
  <c r="R214" i="10"/>
  <c r="Q214" i="10"/>
  <c r="P214" i="10"/>
  <c r="O214" i="10"/>
  <c r="N214" i="10"/>
  <c r="K214" i="10"/>
  <c r="J214" i="10"/>
  <c r="U213" i="10"/>
  <c r="T213" i="10"/>
  <c r="S213" i="10"/>
  <c r="R213" i="10"/>
  <c r="Q213" i="10"/>
  <c r="P213" i="10"/>
  <c r="O213" i="10"/>
  <c r="N213" i="10"/>
  <c r="K213" i="10"/>
  <c r="J213" i="10"/>
  <c r="U212" i="10"/>
  <c r="T212" i="10"/>
  <c r="S212" i="10"/>
  <c r="R212" i="10"/>
  <c r="Q212" i="10"/>
  <c r="P212" i="10"/>
  <c r="O212" i="10"/>
  <c r="N212" i="10"/>
  <c r="K212" i="10"/>
  <c r="J212" i="10"/>
  <c r="U211" i="10"/>
  <c r="T211" i="10"/>
  <c r="S211" i="10"/>
  <c r="R211" i="10"/>
  <c r="Q211" i="10"/>
  <c r="P211" i="10"/>
  <c r="O211" i="10"/>
  <c r="N211" i="10"/>
  <c r="K211" i="10"/>
  <c r="J211" i="10"/>
  <c r="U210" i="10"/>
  <c r="T210" i="10"/>
  <c r="S210" i="10"/>
  <c r="R210" i="10"/>
  <c r="Q210" i="10"/>
  <c r="P210" i="10"/>
  <c r="O210" i="10"/>
  <c r="N210" i="10"/>
  <c r="K210" i="10"/>
  <c r="J210" i="10"/>
  <c r="U209" i="10"/>
  <c r="T209" i="10"/>
  <c r="S209" i="10"/>
  <c r="R209" i="10"/>
  <c r="Q209" i="10"/>
  <c r="P209" i="10"/>
  <c r="O209" i="10"/>
  <c r="N209" i="10"/>
  <c r="K209" i="10"/>
  <c r="J209" i="10"/>
  <c r="U208" i="10"/>
  <c r="T208" i="10"/>
  <c r="S208" i="10"/>
  <c r="R208" i="10"/>
  <c r="Q208" i="10"/>
  <c r="P208" i="10"/>
  <c r="O208" i="10"/>
  <c r="N208" i="10"/>
  <c r="K208" i="10"/>
  <c r="J208" i="10"/>
  <c r="U207" i="10"/>
  <c r="T207" i="10"/>
  <c r="S207" i="10"/>
  <c r="R207" i="10"/>
  <c r="Q207" i="10"/>
  <c r="P207" i="10"/>
  <c r="O207" i="10"/>
  <c r="N207" i="10"/>
  <c r="K207" i="10"/>
  <c r="J207" i="10"/>
  <c r="U206" i="10"/>
  <c r="T206" i="10"/>
  <c r="S206" i="10"/>
  <c r="R206" i="10"/>
  <c r="Q206" i="10"/>
  <c r="P206" i="10"/>
  <c r="O206" i="10"/>
  <c r="N206" i="10"/>
  <c r="K206" i="10"/>
  <c r="J206" i="10"/>
  <c r="U205" i="10"/>
  <c r="T205" i="10"/>
  <c r="S205" i="10"/>
  <c r="R205" i="10"/>
  <c r="Q205" i="10"/>
  <c r="P205" i="10"/>
  <c r="O205" i="10"/>
  <c r="N205" i="10"/>
  <c r="K205" i="10"/>
  <c r="J205" i="10"/>
  <c r="U204" i="10"/>
  <c r="T204" i="10"/>
  <c r="S204" i="10"/>
  <c r="R204" i="10"/>
  <c r="Q204" i="10"/>
  <c r="P204" i="10"/>
  <c r="O204" i="10"/>
  <c r="N204" i="10"/>
  <c r="K204" i="10"/>
  <c r="J204" i="10"/>
  <c r="U203" i="10"/>
  <c r="T203" i="10"/>
  <c r="S203" i="10"/>
  <c r="R203" i="10"/>
  <c r="Q203" i="10"/>
  <c r="P203" i="10"/>
  <c r="O203" i="10"/>
  <c r="N203" i="10"/>
  <c r="K203" i="10"/>
  <c r="J203" i="10"/>
  <c r="U202" i="10"/>
  <c r="T202" i="10"/>
  <c r="S202" i="10"/>
  <c r="R202" i="10"/>
  <c r="Q202" i="10"/>
  <c r="P202" i="10"/>
  <c r="O202" i="10"/>
  <c r="N202" i="10"/>
  <c r="K202" i="10"/>
  <c r="J202" i="10"/>
  <c r="U201" i="10"/>
  <c r="T201" i="10"/>
  <c r="S201" i="10"/>
  <c r="R201" i="10"/>
  <c r="Q201" i="10"/>
  <c r="P201" i="10"/>
  <c r="O201" i="10"/>
  <c r="N201" i="10"/>
  <c r="K201" i="10"/>
  <c r="J201" i="10"/>
  <c r="U200" i="10"/>
  <c r="T200" i="10"/>
  <c r="S200" i="10"/>
  <c r="R200" i="10"/>
  <c r="Q200" i="10"/>
  <c r="P200" i="10"/>
  <c r="O200" i="10"/>
  <c r="N200" i="10"/>
  <c r="K200" i="10"/>
  <c r="J200" i="10"/>
  <c r="U199" i="10"/>
  <c r="T199" i="10"/>
  <c r="S199" i="10"/>
  <c r="R199" i="10"/>
  <c r="Q199" i="10"/>
  <c r="P199" i="10"/>
  <c r="O199" i="10"/>
  <c r="N199" i="10"/>
  <c r="K199" i="10"/>
  <c r="J199" i="10"/>
  <c r="U198" i="10"/>
  <c r="T198" i="10"/>
  <c r="S198" i="10"/>
  <c r="R198" i="10"/>
  <c r="Q198" i="10"/>
  <c r="P198" i="10"/>
  <c r="O198" i="10"/>
  <c r="N198" i="10"/>
  <c r="K198" i="10"/>
  <c r="J198" i="10"/>
  <c r="U197" i="10"/>
  <c r="T197" i="10"/>
  <c r="S197" i="10"/>
  <c r="R197" i="10"/>
  <c r="Q197" i="10"/>
  <c r="P197" i="10"/>
  <c r="O197" i="10"/>
  <c r="N197" i="10"/>
  <c r="K197" i="10"/>
  <c r="J197" i="10"/>
  <c r="U196" i="10"/>
  <c r="T196" i="10"/>
  <c r="S196" i="10"/>
  <c r="R196" i="10"/>
  <c r="Q196" i="10"/>
  <c r="P196" i="10"/>
  <c r="O196" i="10"/>
  <c r="N196" i="10"/>
  <c r="K196" i="10"/>
  <c r="J196" i="10"/>
  <c r="U195" i="10"/>
  <c r="T195" i="10"/>
  <c r="S195" i="10"/>
  <c r="R195" i="10"/>
  <c r="Q195" i="10"/>
  <c r="P195" i="10"/>
  <c r="O195" i="10"/>
  <c r="N195" i="10"/>
  <c r="K195" i="10"/>
  <c r="J195" i="10"/>
  <c r="U194" i="10"/>
  <c r="T194" i="10"/>
  <c r="S194" i="10"/>
  <c r="R194" i="10"/>
  <c r="Q194" i="10"/>
  <c r="P194" i="10"/>
  <c r="O194" i="10"/>
  <c r="N194" i="10"/>
  <c r="K194" i="10"/>
  <c r="J194" i="10"/>
  <c r="U193" i="10"/>
  <c r="T193" i="10"/>
  <c r="S193" i="10"/>
  <c r="R193" i="10"/>
  <c r="Q193" i="10"/>
  <c r="P193" i="10"/>
  <c r="O193" i="10"/>
  <c r="N193" i="10"/>
  <c r="K193" i="10"/>
  <c r="J193" i="10"/>
  <c r="U192" i="10"/>
  <c r="T192" i="10"/>
  <c r="S192" i="10"/>
  <c r="R192" i="10"/>
  <c r="Q192" i="10"/>
  <c r="P192" i="10"/>
  <c r="O192" i="10"/>
  <c r="N192" i="10"/>
  <c r="K192" i="10"/>
  <c r="J192" i="10"/>
  <c r="U191" i="10"/>
  <c r="T191" i="10"/>
  <c r="S191" i="10"/>
  <c r="R191" i="10"/>
  <c r="Q191" i="10"/>
  <c r="P191" i="10"/>
  <c r="O191" i="10"/>
  <c r="N191" i="10"/>
  <c r="K191" i="10"/>
  <c r="J191" i="10"/>
  <c r="U190" i="10"/>
  <c r="T190" i="10"/>
  <c r="S190" i="10"/>
  <c r="R190" i="10"/>
  <c r="Q190" i="10"/>
  <c r="P190" i="10"/>
  <c r="O190" i="10"/>
  <c r="N190" i="10"/>
  <c r="K190" i="10"/>
  <c r="J190" i="10"/>
  <c r="U189" i="10"/>
  <c r="T189" i="10"/>
  <c r="S189" i="10"/>
  <c r="R189" i="10"/>
  <c r="Q189" i="10"/>
  <c r="P189" i="10"/>
  <c r="O189" i="10"/>
  <c r="N189" i="10"/>
  <c r="K189" i="10"/>
  <c r="J189" i="10"/>
  <c r="U188" i="10"/>
  <c r="T188" i="10"/>
  <c r="S188" i="10"/>
  <c r="R188" i="10"/>
  <c r="Q188" i="10"/>
  <c r="P188" i="10"/>
  <c r="O188" i="10"/>
  <c r="N188" i="10"/>
  <c r="K188" i="10"/>
  <c r="J188" i="10"/>
  <c r="U187" i="10"/>
  <c r="T187" i="10"/>
  <c r="S187" i="10"/>
  <c r="R187" i="10"/>
  <c r="Q187" i="10"/>
  <c r="P187" i="10"/>
  <c r="O187" i="10"/>
  <c r="N187" i="10"/>
  <c r="K187" i="10"/>
  <c r="J187" i="10"/>
  <c r="U186" i="10"/>
  <c r="T186" i="10"/>
  <c r="S186" i="10"/>
  <c r="R186" i="10"/>
  <c r="Q186" i="10"/>
  <c r="P186" i="10"/>
  <c r="O186" i="10"/>
  <c r="N186" i="10"/>
  <c r="K186" i="10"/>
  <c r="J186" i="10"/>
  <c r="U185" i="10"/>
  <c r="T185" i="10"/>
  <c r="S185" i="10"/>
  <c r="R185" i="10"/>
  <c r="Q185" i="10"/>
  <c r="P185" i="10"/>
  <c r="O185" i="10"/>
  <c r="N185" i="10"/>
  <c r="K185" i="10"/>
  <c r="J185" i="10"/>
  <c r="U184" i="10"/>
  <c r="T184" i="10"/>
  <c r="S184" i="10"/>
  <c r="R184" i="10"/>
  <c r="Q184" i="10"/>
  <c r="P184" i="10"/>
  <c r="O184" i="10"/>
  <c r="N184" i="10"/>
  <c r="K184" i="10"/>
  <c r="J184" i="10"/>
  <c r="U183" i="10"/>
  <c r="T183" i="10"/>
  <c r="S183" i="10"/>
  <c r="R183" i="10"/>
  <c r="Q183" i="10"/>
  <c r="P183" i="10"/>
  <c r="O183" i="10"/>
  <c r="N183" i="10"/>
  <c r="K183" i="10"/>
  <c r="J183" i="10"/>
  <c r="U182" i="10"/>
  <c r="T182" i="10"/>
  <c r="S182" i="10"/>
  <c r="R182" i="10"/>
  <c r="Q182" i="10"/>
  <c r="P182" i="10"/>
  <c r="O182" i="10"/>
  <c r="N182" i="10"/>
  <c r="K182" i="10"/>
  <c r="J182" i="10"/>
  <c r="U181" i="10"/>
  <c r="T181" i="10"/>
  <c r="S181" i="10"/>
  <c r="R181" i="10"/>
  <c r="Q181" i="10"/>
  <c r="P181" i="10"/>
  <c r="O181" i="10"/>
  <c r="N181" i="10"/>
  <c r="K181" i="10"/>
  <c r="J181" i="10"/>
  <c r="U180" i="10"/>
  <c r="T180" i="10"/>
  <c r="S180" i="10"/>
  <c r="R180" i="10"/>
  <c r="Q180" i="10"/>
  <c r="P180" i="10"/>
  <c r="O180" i="10"/>
  <c r="N180" i="10"/>
  <c r="K180" i="10"/>
  <c r="J180" i="10"/>
  <c r="U179" i="10"/>
  <c r="T179" i="10"/>
  <c r="S179" i="10"/>
  <c r="R179" i="10"/>
  <c r="Q179" i="10"/>
  <c r="P179" i="10"/>
  <c r="O179" i="10"/>
  <c r="N179" i="10"/>
  <c r="K179" i="10"/>
  <c r="J179" i="10"/>
  <c r="U178" i="10"/>
  <c r="T178" i="10"/>
  <c r="S178" i="10"/>
  <c r="R178" i="10"/>
  <c r="Q178" i="10"/>
  <c r="P178" i="10"/>
  <c r="O178" i="10"/>
  <c r="N178" i="10"/>
  <c r="K178" i="10"/>
  <c r="J178" i="10"/>
  <c r="U177" i="10"/>
  <c r="T177" i="10"/>
  <c r="S177" i="10"/>
  <c r="R177" i="10"/>
  <c r="Q177" i="10"/>
  <c r="P177" i="10"/>
  <c r="O177" i="10"/>
  <c r="N177" i="10"/>
  <c r="K177" i="10"/>
  <c r="J177" i="10"/>
  <c r="U176" i="10"/>
  <c r="T176" i="10"/>
  <c r="S176" i="10"/>
  <c r="R176" i="10"/>
  <c r="Q176" i="10"/>
  <c r="P176" i="10"/>
  <c r="O176" i="10"/>
  <c r="N176" i="10"/>
  <c r="K176" i="10"/>
  <c r="J176" i="10"/>
  <c r="U175" i="10"/>
  <c r="T175" i="10"/>
  <c r="S175" i="10"/>
  <c r="R175" i="10"/>
  <c r="Q175" i="10"/>
  <c r="P175" i="10"/>
  <c r="O175" i="10"/>
  <c r="N175" i="10"/>
  <c r="K175" i="10"/>
  <c r="J175" i="10"/>
  <c r="U174" i="10"/>
  <c r="T174" i="10"/>
  <c r="S174" i="10"/>
  <c r="R174" i="10"/>
  <c r="Q174" i="10"/>
  <c r="P174" i="10"/>
  <c r="O174" i="10"/>
  <c r="N174" i="10"/>
  <c r="K174" i="10"/>
  <c r="J174" i="10"/>
  <c r="U173" i="10"/>
  <c r="T173" i="10"/>
  <c r="S173" i="10"/>
  <c r="R173" i="10"/>
  <c r="Q173" i="10"/>
  <c r="P173" i="10"/>
  <c r="O173" i="10"/>
  <c r="N173" i="10"/>
  <c r="K173" i="10"/>
  <c r="J173" i="10"/>
  <c r="U172" i="10"/>
  <c r="T172" i="10"/>
  <c r="S172" i="10"/>
  <c r="R172" i="10"/>
  <c r="Q172" i="10"/>
  <c r="P172" i="10"/>
  <c r="O172" i="10"/>
  <c r="N172" i="10"/>
  <c r="K172" i="10"/>
  <c r="J172" i="10"/>
  <c r="U171" i="10"/>
  <c r="T171" i="10"/>
  <c r="S171" i="10"/>
  <c r="R171" i="10"/>
  <c r="Q171" i="10"/>
  <c r="P171" i="10"/>
  <c r="O171" i="10"/>
  <c r="N171" i="10"/>
  <c r="K171" i="10"/>
  <c r="J171" i="10"/>
  <c r="U170" i="10"/>
  <c r="T170" i="10"/>
  <c r="S170" i="10"/>
  <c r="R170" i="10"/>
  <c r="Q170" i="10"/>
  <c r="P170" i="10"/>
  <c r="O170" i="10"/>
  <c r="N170" i="10"/>
  <c r="K170" i="10"/>
  <c r="J170" i="10"/>
  <c r="U169" i="10"/>
  <c r="T169" i="10"/>
  <c r="S169" i="10"/>
  <c r="R169" i="10"/>
  <c r="Q169" i="10"/>
  <c r="P169" i="10"/>
  <c r="O169" i="10"/>
  <c r="N169" i="10"/>
  <c r="K169" i="10"/>
  <c r="J169" i="10"/>
  <c r="U168" i="10"/>
  <c r="T168" i="10"/>
  <c r="S168" i="10"/>
  <c r="R168" i="10"/>
  <c r="Q168" i="10"/>
  <c r="P168" i="10"/>
  <c r="O168" i="10"/>
  <c r="N168" i="10"/>
  <c r="K168" i="10"/>
  <c r="J168" i="10"/>
  <c r="U167" i="10"/>
  <c r="T167" i="10"/>
  <c r="S167" i="10"/>
  <c r="R167" i="10"/>
  <c r="Q167" i="10"/>
  <c r="P167" i="10"/>
  <c r="O167" i="10"/>
  <c r="N167" i="10"/>
  <c r="K167" i="10"/>
  <c r="J167" i="10"/>
  <c r="U166" i="10"/>
  <c r="T166" i="10"/>
  <c r="S166" i="10"/>
  <c r="R166" i="10"/>
  <c r="Q166" i="10"/>
  <c r="P166" i="10"/>
  <c r="O166" i="10"/>
  <c r="N166" i="10"/>
  <c r="K166" i="10"/>
  <c r="J166" i="10"/>
  <c r="U165" i="10"/>
  <c r="T165" i="10"/>
  <c r="S165" i="10"/>
  <c r="R165" i="10"/>
  <c r="Q165" i="10"/>
  <c r="P165" i="10"/>
  <c r="O165" i="10"/>
  <c r="N165" i="10"/>
  <c r="K165" i="10"/>
  <c r="J165" i="10"/>
  <c r="U164" i="10"/>
  <c r="T164" i="10"/>
  <c r="S164" i="10"/>
  <c r="R164" i="10"/>
  <c r="Q164" i="10"/>
  <c r="P164" i="10"/>
  <c r="O164" i="10"/>
  <c r="N164" i="10"/>
  <c r="K164" i="10"/>
  <c r="J164" i="10"/>
  <c r="U163" i="10"/>
  <c r="T163" i="10"/>
  <c r="S163" i="10"/>
  <c r="R163" i="10"/>
  <c r="Q163" i="10"/>
  <c r="P163" i="10"/>
  <c r="O163" i="10"/>
  <c r="N163" i="10"/>
  <c r="K163" i="10"/>
  <c r="J163" i="10"/>
  <c r="U162" i="10"/>
  <c r="T162" i="10"/>
  <c r="S162" i="10"/>
  <c r="R162" i="10"/>
  <c r="Q162" i="10"/>
  <c r="P162" i="10"/>
  <c r="O162" i="10"/>
  <c r="N162" i="10"/>
  <c r="K162" i="10"/>
  <c r="J162" i="10"/>
  <c r="U161" i="10"/>
  <c r="T161" i="10"/>
  <c r="S161" i="10"/>
  <c r="R161" i="10"/>
  <c r="Q161" i="10"/>
  <c r="P161" i="10"/>
  <c r="O161" i="10"/>
  <c r="N161" i="10"/>
  <c r="K161" i="10"/>
  <c r="J161" i="10"/>
  <c r="U160" i="10"/>
  <c r="T160" i="10"/>
  <c r="S160" i="10"/>
  <c r="R160" i="10"/>
  <c r="Q160" i="10"/>
  <c r="P160" i="10"/>
  <c r="O160" i="10"/>
  <c r="N160" i="10"/>
  <c r="K160" i="10"/>
  <c r="J160" i="10"/>
  <c r="U159" i="10"/>
  <c r="T159" i="10"/>
  <c r="S159" i="10"/>
  <c r="R159" i="10"/>
  <c r="Q159" i="10"/>
  <c r="P159" i="10"/>
  <c r="O159" i="10"/>
  <c r="N159" i="10"/>
  <c r="K159" i="10"/>
  <c r="J159" i="10"/>
  <c r="U158" i="10"/>
  <c r="T158" i="10"/>
  <c r="S158" i="10"/>
  <c r="R158" i="10"/>
  <c r="Q158" i="10"/>
  <c r="P158" i="10"/>
  <c r="O158" i="10"/>
  <c r="N158" i="10"/>
  <c r="K158" i="10"/>
  <c r="J158" i="10"/>
  <c r="U157" i="10"/>
  <c r="T157" i="10"/>
  <c r="S157" i="10"/>
  <c r="R157" i="10"/>
  <c r="Q157" i="10"/>
  <c r="P157" i="10"/>
  <c r="O157" i="10"/>
  <c r="N157" i="10"/>
  <c r="K157" i="10"/>
  <c r="J157" i="10"/>
  <c r="U156" i="10"/>
  <c r="T156" i="10"/>
  <c r="S156" i="10"/>
  <c r="R156" i="10"/>
  <c r="Q156" i="10"/>
  <c r="P156" i="10"/>
  <c r="O156" i="10"/>
  <c r="N156" i="10"/>
  <c r="K156" i="10"/>
  <c r="J156" i="10"/>
  <c r="U155" i="10"/>
  <c r="T155" i="10"/>
  <c r="S155" i="10"/>
  <c r="R155" i="10"/>
  <c r="Q155" i="10"/>
  <c r="P155" i="10"/>
  <c r="O155" i="10"/>
  <c r="N155" i="10"/>
  <c r="K155" i="10"/>
  <c r="J155" i="10"/>
  <c r="U154" i="10"/>
  <c r="T154" i="10"/>
  <c r="S154" i="10"/>
  <c r="R154" i="10"/>
  <c r="Q154" i="10"/>
  <c r="P154" i="10"/>
  <c r="O154" i="10"/>
  <c r="N154" i="10"/>
  <c r="K154" i="10"/>
  <c r="J154" i="10"/>
  <c r="U153" i="10"/>
  <c r="T153" i="10"/>
  <c r="S153" i="10"/>
  <c r="R153" i="10"/>
  <c r="Q153" i="10"/>
  <c r="P153" i="10"/>
  <c r="O153" i="10"/>
  <c r="N153" i="10"/>
  <c r="K153" i="10"/>
  <c r="J153" i="10"/>
  <c r="U152" i="10"/>
  <c r="T152" i="10"/>
  <c r="S152" i="10"/>
  <c r="R152" i="10"/>
  <c r="Q152" i="10"/>
  <c r="P152" i="10"/>
  <c r="O152" i="10"/>
  <c r="N152" i="10"/>
  <c r="K152" i="10"/>
  <c r="J152" i="10"/>
  <c r="U151" i="10"/>
  <c r="T151" i="10"/>
  <c r="S151" i="10"/>
  <c r="R151" i="10"/>
  <c r="Q151" i="10"/>
  <c r="P151" i="10"/>
  <c r="O151" i="10"/>
  <c r="N151" i="10"/>
  <c r="K151" i="10"/>
  <c r="J151" i="10"/>
  <c r="U150" i="10"/>
  <c r="T150" i="10"/>
  <c r="S150" i="10"/>
  <c r="R150" i="10"/>
  <c r="Q150" i="10"/>
  <c r="P150" i="10"/>
  <c r="O150" i="10"/>
  <c r="N150" i="10"/>
  <c r="K150" i="10"/>
  <c r="J150" i="10"/>
  <c r="U149" i="10"/>
  <c r="T149" i="10"/>
  <c r="S149" i="10"/>
  <c r="R149" i="10"/>
  <c r="Q149" i="10"/>
  <c r="P149" i="10"/>
  <c r="O149" i="10"/>
  <c r="N149" i="10"/>
  <c r="K149" i="10"/>
  <c r="J149" i="10"/>
  <c r="U148" i="10"/>
  <c r="T148" i="10"/>
  <c r="S148" i="10"/>
  <c r="R148" i="10"/>
  <c r="Q148" i="10"/>
  <c r="P148" i="10"/>
  <c r="O148" i="10"/>
  <c r="N148" i="10"/>
  <c r="K148" i="10"/>
  <c r="J148" i="10"/>
  <c r="U147" i="10"/>
  <c r="T147" i="10"/>
  <c r="S147" i="10"/>
  <c r="R147" i="10"/>
  <c r="Q147" i="10"/>
  <c r="P147" i="10"/>
  <c r="O147" i="10"/>
  <c r="N147" i="10"/>
  <c r="K147" i="10"/>
  <c r="J147" i="10"/>
  <c r="U146" i="10"/>
  <c r="T146" i="10"/>
  <c r="S146" i="10"/>
  <c r="R146" i="10"/>
  <c r="Q146" i="10"/>
  <c r="P146" i="10"/>
  <c r="O146" i="10"/>
  <c r="N146" i="10"/>
  <c r="K146" i="10"/>
  <c r="J146" i="10"/>
  <c r="U145" i="10"/>
  <c r="T145" i="10"/>
  <c r="S145" i="10"/>
  <c r="R145" i="10"/>
  <c r="Q145" i="10"/>
  <c r="P145" i="10"/>
  <c r="O145" i="10"/>
  <c r="N145" i="10"/>
  <c r="K145" i="10"/>
  <c r="J145" i="10"/>
  <c r="U144" i="10"/>
  <c r="T144" i="10"/>
  <c r="S144" i="10"/>
  <c r="R144" i="10"/>
  <c r="Q144" i="10"/>
  <c r="P144" i="10"/>
  <c r="O144" i="10"/>
  <c r="N144" i="10"/>
  <c r="K144" i="10"/>
  <c r="J144" i="10"/>
  <c r="U143" i="10"/>
  <c r="T143" i="10"/>
  <c r="S143" i="10"/>
  <c r="R143" i="10"/>
  <c r="Q143" i="10"/>
  <c r="P143" i="10"/>
  <c r="O143" i="10"/>
  <c r="N143" i="10"/>
  <c r="K143" i="10"/>
  <c r="J143" i="10"/>
  <c r="U142" i="10"/>
  <c r="T142" i="10"/>
  <c r="S142" i="10"/>
  <c r="R142" i="10"/>
  <c r="Q142" i="10"/>
  <c r="P142" i="10"/>
  <c r="O142" i="10"/>
  <c r="N142" i="10"/>
  <c r="K142" i="10"/>
  <c r="J142" i="10"/>
  <c r="U141" i="10"/>
  <c r="T141" i="10"/>
  <c r="S141" i="10"/>
  <c r="R141" i="10"/>
  <c r="Q141" i="10"/>
  <c r="P141" i="10"/>
  <c r="O141" i="10"/>
  <c r="N141" i="10"/>
  <c r="K141" i="10"/>
  <c r="J141" i="10"/>
  <c r="U140" i="10"/>
  <c r="T140" i="10"/>
  <c r="S140" i="10"/>
  <c r="R140" i="10"/>
  <c r="Q140" i="10"/>
  <c r="P140" i="10"/>
  <c r="O140" i="10"/>
  <c r="N140" i="10"/>
  <c r="K140" i="10"/>
  <c r="J140" i="10"/>
  <c r="U139" i="10"/>
  <c r="T139" i="10"/>
  <c r="S139" i="10"/>
  <c r="R139" i="10"/>
  <c r="Q139" i="10"/>
  <c r="P139" i="10"/>
  <c r="O139" i="10"/>
  <c r="N139" i="10"/>
  <c r="K139" i="10"/>
  <c r="J139" i="10"/>
  <c r="U138" i="10"/>
  <c r="T138" i="10"/>
  <c r="S138" i="10"/>
  <c r="R138" i="10"/>
  <c r="Q138" i="10"/>
  <c r="P138" i="10"/>
  <c r="O138" i="10"/>
  <c r="N138" i="10"/>
  <c r="K138" i="10"/>
  <c r="J138" i="10"/>
  <c r="U137" i="10"/>
  <c r="T137" i="10"/>
  <c r="S137" i="10"/>
  <c r="R137" i="10"/>
  <c r="Q137" i="10"/>
  <c r="P137" i="10"/>
  <c r="O137" i="10"/>
  <c r="N137" i="10"/>
  <c r="K137" i="10"/>
  <c r="J137" i="10"/>
  <c r="U136" i="10"/>
  <c r="T136" i="10"/>
  <c r="S136" i="10"/>
  <c r="R136" i="10"/>
  <c r="Q136" i="10"/>
  <c r="P136" i="10"/>
  <c r="O136" i="10"/>
  <c r="N136" i="10"/>
  <c r="K136" i="10"/>
  <c r="J136" i="10"/>
  <c r="U135" i="10"/>
  <c r="T135" i="10"/>
  <c r="S135" i="10"/>
  <c r="R135" i="10"/>
  <c r="Q135" i="10"/>
  <c r="P135" i="10"/>
  <c r="O135" i="10"/>
  <c r="N135" i="10"/>
  <c r="K135" i="10"/>
  <c r="J135" i="10"/>
  <c r="U134" i="10"/>
  <c r="T134" i="10"/>
  <c r="S134" i="10"/>
  <c r="R134" i="10"/>
  <c r="Q134" i="10"/>
  <c r="P134" i="10"/>
  <c r="O134" i="10"/>
  <c r="N134" i="10"/>
  <c r="K134" i="10"/>
  <c r="J134" i="10"/>
  <c r="U133" i="10"/>
  <c r="T133" i="10"/>
  <c r="S133" i="10"/>
  <c r="R133" i="10"/>
  <c r="Q133" i="10"/>
  <c r="P133" i="10"/>
  <c r="O133" i="10"/>
  <c r="N133" i="10"/>
  <c r="K133" i="10"/>
  <c r="J133" i="10"/>
  <c r="U132" i="10"/>
  <c r="T132" i="10"/>
  <c r="S132" i="10"/>
  <c r="R132" i="10"/>
  <c r="Q132" i="10"/>
  <c r="P132" i="10"/>
  <c r="O132" i="10"/>
  <c r="N132" i="10"/>
  <c r="K132" i="10"/>
  <c r="J132" i="10"/>
  <c r="U131" i="10"/>
  <c r="T131" i="10"/>
  <c r="S131" i="10"/>
  <c r="R131" i="10"/>
  <c r="Q131" i="10"/>
  <c r="P131" i="10"/>
  <c r="O131" i="10"/>
  <c r="N131" i="10"/>
  <c r="K131" i="10"/>
  <c r="J131" i="10"/>
  <c r="U130" i="10"/>
  <c r="T130" i="10"/>
  <c r="S130" i="10"/>
  <c r="R130" i="10"/>
  <c r="Q130" i="10"/>
  <c r="P130" i="10"/>
  <c r="O130" i="10"/>
  <c r="N130" i="10"/>
  <c r="K130" i="10"/>
  <c r="J130" i="10"/>
  <c r="U129" i="10"/>
  <c r="T129" i="10"/>
  <c r="S129" i="10"/>
  <c r="R129" i="10"/>
  <c r="Q129" i="10"/>
  <c r="P129" i="10"/>
  <c r="O129" i="10"/>
  <c r="N129" i="10"/>
  <c r="K129" i="10"/>
  <c r="J129" i="10"/>
  <c r="U128" i="10"/>
  <c r="T128" i="10"/>
  <c r="S128" i="10"/>
  <c r="R128" i="10"/>
  <c r="Q128" i="10"/>
  <c r="P128" i="10"/>
  <c r="O128" i="10"/>
  <c r="N128" i="10"/>
  <c r="K128" i="10"/>
  <c r="J128" i="10"/>
  <c r="U127" i="10"/>
  <c r="T127" i="10"/>
  <c r="S127" i="10"/>
  <c r="R127" i="10"/>
  <c r="Q127" i="10"/>
  <c r="P127" i="10"/>
  <c r="O127" i="10"/>
  <c r="N127" i="10"/>
  <c r="K127" i="10"/>
  <c r="J127" i="10"/>
  <c r="U126" i="10"/>
  <c r="T126" i="10"/>
  <c r="S126" i="10"/>
  <c r="R126" i="10"/>
  <c r="Q126" i="10"/>
  <c r="P126" i="10"/>
  <c r="O126" i="10"/>
  <c r="N126" i="10"/>
  <c r="K126" i="10"/>
  <c r="J126" i="10"/>
  <c r="U125" i="10"/>
  <c r="T125" i="10"/>
  <c r="S125" i="10"/>
  <c r="R125" i="10"/>
  <c r="Q125" i="10"/>
  <c r="P125" i="10"/>
  <c r="O125" i="10"/>
  <c r="N125" i="10"/>
  <c r="K125" i="10"/>
  <c r="J125" i="10"/>
  <c r="U124" i="10"/>
  <c r="T124" i="10"/>
  <c r="S124" i="10"/>
  <c r="R124" i="10"/>
  <c r="Q124" i="10"/>
  <c r="P124" i="10"/>
  <c r="O124" i="10"/>
  <c r="N124" i="10"/>
  <c r="K124" i="10"/>
  <c r="J124" i="10"/>
  <c r="U123" i="10"/>
  <c r="T123" i="10"/>
  <c r="S123" i="10"/>
  <c r="R123" i="10"/>
  <c r="Q123" i="10"/>
  <c r="P123" i="10"/>
  <c r="O123" i="10"/>
  <c r="N123" i="10"/>
  <c r="K123" i="10"/>
  <c r="J123" i="10"/>
  <c r="U122" i="10"/>
  <c r="T122" i="10"/>
  <c r="S122" i="10"/>
  <c r="R122" i="10"/>
  <c r="Q122" i="10"/>
  <c r="P122" i="10"/>
  <c r="O122" i="10"/>
  <c r="N122" i="10"/>
  <c r="K122" i="10"/>
  <c r="J122" i="10"/>
  <c r="U121" i="10"/>
  <c r="T121" i="10"/>
  <c r="S121" i="10"/>
  <c r="R121" i="10"/>
  <c r="Q121" i="10"/>
  <c r="P121" i="10"/>
  <c r="O121" i="10"/>
  <c r="N121" i="10"/>
  <c r="K121" i="10"/>
  <c r="J121" i="10"/>
  <c r="U120" i="10"/>
  <c r="T120" i="10"/>
  <c r="S120" i="10"/>
  <c r="R120" i="10"/>
  <c r="Q120" i="10"/>
  <c r="P120" i="10"/>
  <c r="O120" i="10"/>
  <c r="N120" i="10"/>
  <c r="K120" i="10"/>
  <c r="J120" i="10"/>
  <c r="U119" i="10"/>
  <c r="T119" i="10"/>
  <c r="S119" i="10"/>
  <c r="R119" i="10"/>
  <c r="Q119" i="10"/>
  <c r="P119" i="10"/>
  <c r="O119" i="10"/>
  <c r="N119" i="10"/>
  <c r="K119" i="10"/>
  <c r="J119" i="10"/>
  <c r="U118" i="10"/>
  <c r="T118" i="10"/>
  <c r="S118" i="10"/>
  <c r="R118" i="10"/>
  <c r="Q118" i="10"/>
  <c r="P118" i="10"/>
  <c r="O118" i="10"/>
  <c r="N118" i="10"/>
  <c r="K118" i="10"/>
  <c r="J118" i="10"/>
  <c r="U117" i="10"/>
  <c r="T117" i="10"/>
  <c r="S117" i="10"/>
  <c r="R117" i="10"/>
  <c r="Q117" i="10"/>
  <c r="P117" i="10"/>
  <c r="O117" i="10"/>
  <c r="N117" i="10"/>
  <c r="K117" i="10"/>
  <c r="J117" i="10"/>
  <c r="U116" i="10"/>
  <c r="T116" i="10"/>
  <c r="S116" i="10"/>
  <c r="R116" i="10"/>
  <c r="Q116" i="10"/>
  <c r="P116" i="10"/>
  <c r="O116" i="10"/>
  <c r="N116" i="10"/>
  <c r="K116" i="10"/>
  <c r="J116" i="10"/>
  <c r="U115" i="10"/>
  <c r="T115" i="10"/>
  <c r="S115" i="10"/>
  <c r="R115" i="10"/>
  <c r="Q115" i="10"/>
  <c r="P115" i="10"/>
  <c r="O115" i="10"/>
  <c r="N115" i="10"/>
  <c r="K115" i="10"/>
  <c r="J115" i="10"/>
  <c r="U114" i="10"/>
  <c r="T114" i="10"/>
  <c r="S114" i="10"/>
  <c r="R114" i="10"/>
  <c r="Q114" i="10"/>
  <c r="P114" i="10"/>
  <c r="O114" i="10"/>
  <c r="N114" i="10"/>
  <c r="K114" i="10"/>
  <c r="J114" i="10"/>
  <c r="U113" i="10"/>
  <c r="T113" i="10"/>
  <c r="S113" i="10"/>
  <c r="R113" i="10"/>
  <c r="Q113" i="10"/>
  <c r="P113" i="10"/>
  <c r="O113" i="10"/>
  <c r="N113" i="10"/>
  <c r="K113" i="10"/>
  <c r="J113" i="10"/>
  <c r="U112" i="10"/>
  <c r="T112" i="10"/>
  <c r="S112" i="10"/>
  <c r="R112" i="10"/>
  <c r="Q112" i="10"/>
  <c r="P112" i="10"/>
  <c r="O112" i="10"/>
  <c r="N112" i="10"/>
  <c r="K112" i="10"/>
  <c r="J112" i="10"/>
  <c r="U111" i="10"/>
  <c r="T111" i="10"/>
  <c r="S111" i="10"/>
  <c r="R111" i="10"/>
  <c r="Q111" i="10"/>
  <c r="P111" i="10"/>
  <c r="O111" i="10"/>
  <c r="N111" i="10"/>
  <c r="K111" i="10"/>
  <c r="J111" i="10"/>
  <c r="U110" i="10"/>
  <c r="T110" i="10"/>
  <c r="S110" i="10"/>
  <c r="R110" i="10"/>
  <c r="Q110" i="10"/>
  <c r="P110" i="10"/>
  <c r="O110" i="10"/>
  <c r="N110" i="10"/>
  <c r="K110" i="10"/>
  <c r="J110" i="10"/>
  <c r="U109" i="10"/>
  <c r="T109" i="10"/>
  <c r="S109" i="10"/>
  <c r="R109" i="10"/>
  <c r="Q109" i="10"/>
  <c r="P109" i="10"/>
  <c r="O109" i="10"/>
  <c r="N109" i="10"/>
  <c r="K109" i="10"/>
  <c r="J109" i="10"/>
  <c r="U108" i="10"/>
  <c r="T108" i="10"/>
  <c r="S108" i="10"/>
  <c r="R108" i="10"/>
  <c r="Q108" i="10"/>
  <c r="P108" i="10"/>
  <c r="O108" i="10"/>
  <c r="N108" i="10"/>
  <c r="K108" i="10"/>
  <c r="J108" i="10"/>
  <c r="U107" i="10"/>
  <c r="T107" i="10"/>
  <c r="S107" i="10"/>
  <c r="R107" i="10"/>
  <c r="Q107" i="10"/>
  <c r="P107" i="10"/>
  <c r="O107" i="10"/>
  <c r="N107" i="10"/>
  <c r="K107" i="10"/>
  <c r="J107" i="10"/>
  <c r="U106" i="10"/>
  <c r="T106" i="10"/>
  <c r="S106" i="10"/>
  <c r="R106" i="10"/>
  <c r="Q106" i="10"/>
  <c r="P106" i="10"/>
  <c r="O106" i="10"/>
  <c r="N106" i="10"/>
  <c r="K106" i="10"/>
  <c r="J106" i="10"/>
  <c r="U105" i="10"/>
  <c r="T105" i="10"/>
  <c r="S105" i="10"/>
  <c r="R105" i="10"/>
  <c r="Q105" i="10"/>
  <c r="P105" i="10"/>
  <c r="O105" i="10"/>
  <c r="N105" i="10"/>
  <c r="K105" i="10"/>
  <c r="J105" i="10"/>
  <c r="U104" i="10"/>
  <c r="T104" i="10"/>
  <c r="S104" i="10"/>
  <c r="R104" i="10"/>
  <c r="Q104" i="10"/>
  <c r="P104" i="10"/>
  <c r="O104" i="10"/>
  <c r="N104" i="10"/>
  <c r="K104" i="10"/>
  <c r="J104" i="10"/>
  <c r="U103" i="10"/>
  <c r="T103" i="10"/>
  <c r="S103" i="10"/>
  <c r="R103" i="10"/>
  <c r="Q103" i="10"/>
  <c r="P103" i="10"/>
  <c r="O103" i="10"/>
  <c r="N103" i="10"/>
  <c r="K103" i="10"/>
  <c r="J103" i="10"/>
  <c r="U102" i="10"/>
  <c r="T102" i="10"/>
  <c r="S102" i="10"/>
  <c r="R102" i="10"/>
  <c r="Q102" i="10"/>
  <c r="P102" i="10"/>
  <c r="O102" i="10"/>
  <c r="N102" i="10"/>
  <c r="K102" i="10"/>
  <c r="J102" i="10"/>
  <c r="U101" i="10"/>
  <c r="T101" i="10"/>
  <c r="S101" i="10"/>
  <c r="R101" i="10"/>
  <c r="Q101" i="10"/>
  <c r="P101" i="10"/>
  <c r="O101" i="10"/>
  <c r="N101" i="10"/>
  <c r="K101" i="10"/>
  <c r="J101" i="10"/>
  <c r="U100" i="10"/>
  <c r="T100" i="10"/>
  <c r="S100" i="10"/>
  <c r="R100" i="10"/>
  <c r="Q100" i="10"/>
  <c r="P100" i="10"/>
  <c r="O100" i="10"/>
  <c r="N100" i="10"/>
  <c r="K100" i="10"/>
  <c r="J100" i="10"/>
  <c r="U99" i="10"/>
  <c r="T99" i="10"/>
  <c r="S99" i="10"/>
  <c r="R99" i="10"/>
  <c r="Q99" i="10"/>
  <c r="P99" i="10"/>
  <c r="O99" i="10"/>
  <c r="N99" i="10"/>
  <c r="K99" i="10"/>
  <c r="J99" i="10"/>
  <c r="U98" i="10"/>
  <c r="T98" i="10"/>
  <c r="S98" i="10"/>
  <c r="R98" i="10"/>
  <c r="Q98" i="10"/>
  <c r="P98" i="10"/>
  <c r="O98" i="10"/>
  <c r="N98" i="10"/>
  <c r="K98" i="10"/>
  <c r="J98" i="10"/>
  <c r="U97" i="10"/>
  <c r="T97" i="10"/>
  <c r="S97" i="10"/>
  <c r="R97" i="10"/>
  <c r="Q97" i="10"/>
  <c r="P97" i="10"/>
  <c r="O97" i="10"/>
  <c r="N97" i="10"/>
  <c r="K97" i="10"/>
  <c r="J97" i="10"/>
  <c r="U96" i="10"/>
  <c r="T96" i="10"/>
  <c r="S96" i="10"/>
  <c r="R96" i="10"/>
  <c r="Q96" i="10"/>
  <c r="P96" i="10"/>
  <c r="O96" i="10"/>
  <c r="N96" i="10"/>
  <c r="K96" i="10"/>
  <c r="J96" i="10"/>
  <c r="U95" i="10"/>
  <c r="T95" i="10"/>
  <c r="S95" i="10"/>
  <c r="R95" i="10"/>
  <c r="Q95" i="10"/>
  <c r="P95" i="10"/>
  <c r="O95" i="10"/>
  <c r="N95" i="10"/>
  <c r="K95" i="10"/>
  <c r="J95" i="10"/>
  <c r="U94" i="10"/>
  <c r="T94" i="10"/>
  <c r="S94" i="10"/>
  <c r="R94" i="10"/>
  <c r="Q94" i="10"/>
  <c r="P94" i="10"/>
  <c r="O94" i="10"/>
  <c r="N94" i="10"/>
  <c r="K94" i="10"/>
  <c r="J94" i="10"/>
  <c r="U93" i="10"/>
  <c r="T93" i="10"/>
  <c r="S93" i="10"/>
  <c r="R93" i="10"/>
  <c r="Q93" i="10"/>
  <c r="P93" i="10"/>
  <c r="O93" i="10"/>
  <c r="N93" i="10"/>
  <c r="K93" i="10"/>
  <c r="J93" i="10"/>
  <c r="U92" i="10"/>
  <c r="T92" i="10"/>
  <c r="S92" i="10"/>
  <c r="R92" i="10"/>
  <c r="Q92" i="10"/>
  <c r="P92" i="10"/>
  <c r="O92" i="10"/>
  <c r="N92" i="10"/>
  <c r="K92" i="10"/>
  <c r="J92" i="10"/>
  <c r="U91" i="10"/>
  <c r="T91" i="10"/>
  <c r="S91" i="10"/>
  <c r="R91" i="10"/>
  <c r="Q91" i="10"/>
  <c r="P91" i="10"/>
  <c r="O91" i="10"/>
  <c r="N91" i="10"/>
  <c r="K91" i="10"/>
  <c r="J91" i="10"/>
  <c r="U90" i="10"/>
  <c r="T90" i="10"/>
  <c r="S90" i="10"/>
  <c r="R90" i="10"/>
  <c r="Q90" i="10"/>
  <c r="P90" i="10"/>
  <c r="O90" i="10"/>
  <c r="N90" i="10"/>
  <c r="K90" i="10"/>
  <c r="J90" i="10"/>
  <c r="U89" i="10"/>
  <c r="T89" i="10"/>
  <c r="S89" i="10"/>
  <c r="R89" i="10"/>
  <c r="Q89" i="10"/>
  <c r="P89" i="10"/>
  <c r="O89" i="10"/>
  <c r="N89" i="10"/>
  <c r="K89" i="10"/>
  <c r="J89" i="10"/>
  <c r="U88" i="10"/>
  <c r="T88" i="10"/>
  <c r="S88" i="10"/>
  <c r="R88" i="10"/>
  <c r="Q88" i="10"/>
  <c r="P88" i="10"/>
  <c r="O88" i="10"/>
  <c r="N88" i="10"/>
  <c r="K88" i="10"/>
  <c r="J88" i="10"/>
  <c r="U87" i="10"/>
  <c r="T87" i="10"/>
  <c r="S87" i="10"/>
  <c r="R87" i="10"/>
  <c r="Q87" i="10"/>
  <c r="P87" i="10"/>
  <c r="O87" i="10"/>
  <c r="N87" i="10"/>
  <c r="K87" i="10"/>
  <c r="J87" i="10"/>
  <c r="U86" i="10"/>
  <c r="T86" i="10"/>
  <c r="S86" i="10"/>
  <c r="R86" i="10"/>
  <c r="Q86" i="10"/>
  <c r="P86" i="10"/>
  <c r="O86" i="10"/>
  <c r="N86" i="10"/>
  <c r="K86" i="10"/>
  <c r="J86" i="10"/>
  <c r="U85" i="10"/>
  <c r="T85" i="10"/>
  <c r="S85" i="10"/>
  <c r="R85" i="10"/>
  <c r="Q85" i="10"/>
  <c r="P85" i="10"/>
  <c r="O85" i="10"/>
  <c r="N85" i="10"/>
  <c r="K85" i="10"/>
  <c r="J85" i="10"/>
  <c r="U84" i="10"/>
  <c r="T84" i="10"/>
  <c r="S84" i="10"/>
  <c r="R84" i="10"/>
  <c r="Q84" i="10"/>
  <c r="P84" i="10"/>
  <c r="O84" i="10"/>
  <c r="N84" i="10"/>
  <c r="K84" i="10"/>
  <c r="J84" i="10"/>
  <c r="U83" i="10"/>
  <c r="T83" i="10"/>
  <c r="S83" i="10"/>
  <c r="R83" i="10"/>
  <c r="Q83" i="10"/>
  <c r="P83" i="10"/>
  <c r="O83" i="10"/>
  <c r="N83" i="10"/>
  <c r="K83" i="10"/>
  <c r="J83" i="10"/>
  <c r="U82" i="10"/>
  <c r="T82" i="10"/>
  <c r="S82" i="10"/>
  <c r="R82" i="10"/>
  <c r="Q82" i="10"/>
  <c r="P82" i="10"/>
  <c r="O82" i="10"/>
  <c r="N82" i="10"/>
  <c r="K82" i="10"/>
  <c r="J82" i="10"/>
  <c r="U81" i="10"/>
  <c r="T81" i="10"/>
  <c r="S81" i="10"/>
  <c r="R81" i="10"/>
  <c r="Q81" i="10"/>
  <c r="P81" i="10"/>
  <c r="O81" i="10"/>
  <c r="N81" i="10"/>
  <c r="K81" i="10"/>
  <c r="J81" i="10"/>
  <c r="U80" i="10"/>
  <c r="T80" i="10"/>
  <c r="S80" i="10"/>
  <c r="R80" i="10"/>
  <c r="Q80" i="10"/>
  <c r="P80" i="10"/>
  <c r="O80" i="10"/>
  <c r="N80" i="10"/>
  <c r="K80" i="10"/>
  <c r="J80" i="10"/>
  <c r="U79" i="10"/>
  <c r="T79" i="10"/>
  <c r="S79" i="10"/>
  <c r="R79" i="10"/>
  <c r="Q79" i="10"/>
  <c r="P79" i="10"/>
  <c r="O79" i="10"/>
  <c r="N79" i="10"/>
  <c r="K79" i="10"/>
  <c r="J79" i="10"/>
  <c r="U78" i="10"/>
  <c r="T78" i="10"/>
  <c r="S78" i="10"/>
  <c r="R78" i="10"/>
  <c r="Q78" i="10"/>
  <c r="P78" i="10"/>
  <c r="O78" i="10"/>
  <c r="N78" i="10"/>
  <c r="K78" i="10"/>
  <c r="J78" i="10"/>
  <c r="U77" i="10"/>
  <c r="T77" i="10"/>
  <c r="S77" i="10"/>
  <c r="R77" i="10"/>
  <c r="Q77" i="10"/>
  <c r="P77" i="10"/>
  <c r="O77" i="10"/>
  <c r="N77" i="10"/>
  <c r="K77" i="10"/>
  <c r="J77" i="10"/>
  <c r="U76" i="10"/>
  <c r="T76" i="10"/>
  <c r="S76" i="10"/>
  <c r="R76" i="10"/>
  <c r="Q76" i="10"/>
  <c r="P76" i="10"/>
  <c r="O76" i="10"/>
  <c r="N76" i="10"/>
  <c r="K76" i="10"/>
  <c r="J76" i="10"/>
  <c r="U75" i="10"/>
  <c r="T75" i="10"/>
  <c r="S75" i="10"/>
  <c r="R75" i="10"/>
  <c r="Q75" i="10"/>
  <c r="P75" i="10"/>
  <c r="O75" i="10"/>
  <c r="N75" i="10"/>
  <c r="K75" i="10"/>
  <c r="J75" i="10"/>
  <c r="U74" i="10"/>
  <c r="T74" i="10"/>
  <c r="S74" i="10"/>
  <c r="R74" i="10"/>
  <c r="Q74" i="10"/>
  <c r="P74" i="10"/>
  <c r="O74" i="10"/>
  <c r="N74" i="10"/>
  <c r="K74" i="10"/>
  <c r="J74" i="10"/>
  <c r="U73" i="10"/>
  <c r="T73" i="10"/>
  <c r="S73" i="10"/>
  <c r="R73" i="10"/>
  <c r="Q73" i="10"/>
  <c r="P73" i="10"/>
  <c r="O73" i="10"/>
  <c r="N73" i="10"/>
  <c r="K73" i="10"/>
  <c r="J73" i="10"/>
  <c r="U72" i="10"/>
  <c r="T72" i="10"/>
  <c r="S72" i="10"/>
  <c r="R72" i="10"/>
  <c r="Q72" i="10"/>
  <c r="P72" i="10"/>
  <c r="O72" i="10"/>
  <c r="N72" i="10"/>
  <c r="K72" i="10"/>
  <c r="J72" i="10"/>
  <c r="U71" i="10"/>
  <c r="T71" i="10"/>
  <c r="S71" i="10"/>
  <c r="R71" i="10"/>
  <c r="Q71" i="10"/>
  <c r="P71" i="10"/>
  <c r="O71" i="10"/>
  <c r="N71" i="10"/>
  <c r="K71" i="10"/>
  <c r="J71" i="10"/>
  <c r="U70" i="10"/>
  <c r="T70" i="10"/>
  <c r="S70" i="10"/>
  <c r="R70" i="10"/>
  <c r="Q70" i="10"/>
  <c r="P70" i="10"/>
  <c r="O70" i="10"/>
  <c r="N70" i="10"/>
  <c r="K70" i="10"/>
  <c r="J70" i="10"/>
  <c r="U69" i="10"/>
  <c r="T69" i="10"/>
  <c r="S69" i="10"/>
  <c r="R69" i="10"/>
  <c r="Q69" i="10"/>
  <c r="P69" i="10"/>
  <c r="O69" i="10"/>
  <c r="N69" i="10"/>
  <c r="K69" i="10"/>
  <c r="J69" i="10"/>
  <c r="U68" i="10"/>
  <c r="T68" i="10"/>
  <c r="S68" i="10"/>
  <c r="R68" i="10"/>
  <c r="Q68" i="10"/>
  <c r="P68" i="10"/>
  <c r="O68" i="10"/>
  <c r="N68" i="10"/>
  <c r="K68" i="10"/>
  <c r="J68" i="10"/>
  <c r="U67" i="10"/>
  <c r="T67" i="10"/>
  <c r="S67" i="10"/>
  <c r="R67" i="10"/>
  <c r="Q67" i="10"/>
  <c r="P67" i="10"/>
  <c r="O67" i="10"/>
  <c r="N67" i="10"/>
  <c r="K67" i="10"/>
  <c r="J67" i="10"/>
  <c r="U66" i="10"/>
  <c r="T66" i="10"/>
  <c r="S66" i="10"/>
  <c r="R66" i="10"/>
  <c r="Q66" i="10"/>
  <c r="P66" i="10"/>
  <c r="O66" i="10"/>
  <c r="N66" i="10"/>
  <c r="K66" i="10"/>
  <c r="J66" i="10"/>
  <c r="U65" i="10"/>
  <c r="T65" i="10"/>
  <c r="S65" i="10"/>
  <c r="R65" i="10"/>
  <c r="Q65" i="10"/>
  <c r="P65" i="10"/>
  <c r="O65" i="10"/>
  <c r="N65" i="10"/>
  <c r="K65" i="10"/>
  <c r="J65" i="10"/>
  <c r="U64" i="10"/>
  <c r="T64" i="10"/>
  <c r="S64" i="10"/>
  <c r="R64" i="10"/>
  <c r="Q64" i="10"/>
  <c r="P64" i="10"/>
  <c r="O64" i="10"/>
  <c r="N64" i="10"/>
  <c r="K64" i="10"/>
  <c r="J64" i="10"/>
  <c r="U63" i="10"/>
  <c r="T63" i="10"/>
  <c r="S63" i="10"/>
  <c r="R63" i="10"/>
  <c r="Q63" i="10"/>
  <c r="P63" i="10"/>
  <c r="O63" i="10"/>
  <c r="N63" i="10"/>
  <c r="K63" i="10"/>
  <c r="J63" i="10"/>
  <c r="U62" i="10"/>
  <c r="T62" i="10"/>
  <c r="S62" i="10"/>
  <c r="R62" i="10"/>
  <c r="Q62" i="10"/>
  <c r="P62" i="10"/>
  <c r="O62" i="10"/>
  <c r="N62" i="10"/>
  <c r="K62" i="10"/>
  <c r="J62" i="10"/>
  <c r="U61" i="10"/>
  <c r="T61" i="10"/>
  <c r="S61" i="10"/>
  <c r="R61" i="10"/>
  <c r="Q61" i="10"/>
  <c r="P61" i="10"/>
  <c r="O61" i="10"/>
  <c r="N61" i="10"/>
  <c r="K61" i="10"/>
  <c r="J61" i="10"/>
  <c r="U60" i="10"/>
  <c r="T60" i="10"/>
  <c r="S60" i="10"/>
  <c r="R60" i="10"/>
  <c r="Q60" i="10"/>
  <c r="P60" i="10"/>
  <c r="O60" i="10"/>
  <c r="N60" i="10"/>
  <c r="K60" i="10"/>
  <c r="J60" i="10"/>
  <c r="U59" i="10"/>
  <c r="T59" i="10"/>
  <c r="S59" i="10"/>
  <c r="R59" i="10"/>
  <c r="Q59" i="10"/>
  <c r="P59" i="10"/>
  <c r="O59" i="10"/>
  <c r="N59" i="10"/>
  <c r="K59" i="10"/>
  <c r="J59" i="10"/>
  <c r="U58" i="10"/>
  <c r="T58" i="10"/>
  <c r="S58" i="10"/>
  <c r="R58" i="10"/>
  <c r="Q58" i="10"/>
  <c r="P58" i="10"/>
  <c r="O58" i="10"/>
  <c r="N58" i="10"/>
  <c r="K58" i="10"/>
  <c r="J58" i="10"/>
  <c r="U57" i="10"/>
  <c r="T57" i="10"/>
  <c r="S57" i="10"/>
  <c r="R57" i="10"/>
  <c r="Q57" i="10"/>
  <c r="P57" i="10"/>
  <c r="O57" i="10"/>
  <c r="N57" i="10"/>
  <c r="K57" i="10"/>
  <c r="J57" i="10"/>
  <c r="U56" i="10"/>
  <c r="T56" i="10"/>
  <c r="S56" i="10"/>
  <c r="R56" i="10"/>
  <c r="Q56" i="10"/>
  <c r="P56" i="10"/>
  <c r="O56" i="10"/>
  <c r="N56" i="10"/>
  <c r="K56" i="10"/>
  <c r="J56" i="10"/>
  <c r="U55" i="10"/>
  <c r="T55" i="10"/>
  <c r="S55" i="10"/>
  <c r="R55" i="10"/>
  <c r="Q55" i="10"/>
  <c r="P55" i="10"/>
  <c r="O55" i="10"/>
  <c r="N55" i="10"/>
  <c r="K55" i="10"/>
  <c r="J55" i="10"/>
  <c r="U54" i="10"/>
  <c r="T54" i="10"/>
  <c r="S54" i="10"/>
  <c r="R54" i="10"/>
  <c r="Q54" i="10"/>
  <c r="P54" i="10"/>
  <c r="O54" i="10"/>
  <c r="N54" i="10"/>
  <c r="K54" i="10"/>
  <c r="J54" i="10"/>
  <c r="U53" i="10"/>
  <c r="T53" i="10"/>
  <c r="S53" i="10"/>
  <c r="R53" i="10"/>
  <c r="Q53" i="10"/>
  <c r="P53" i="10"/>
  <c r="O53" i="10"/>
  <c r="N53" i="10"/>
  <c r="K53" i="10"/>
  <c r="J53" i="10"/>
  <c r="U52" i="10"/>
  <c r="T52" i="10"/>
  <c r="S52" i="10"/>
  <c r="R52" i="10"/>
  <c r="Q52" i="10"/>
  <c r="P52" i="10"/>
  <c r="O52" i="10"/>
  <c r="N52" i="10"/>
  <c r="K52" i="10"/>
  <c r="J52" i="10"/>
  <c r="U51" i="10"/>
  <c r="T51" i="10"/>
  <c r="S51" i="10"/>
  <c r="R51" i="10"/>
  <c r="Q51" i="10"/>
  <c r="P51" i="10"/>
  <c r="O51" i="10"/>
  <c r="N51" i="10"/>
  <c r="K51" i="10"/>
  <c r="J51" i="10"/>
  <c r="U50" i="10"/>
  <c r="T50" i="10"/>
  <c r="S50" i="10"/>
  <c r="R50" i="10"/>
  <c r="Q50" i="10"/>
  <c r="P50" i="10"/>
  <c r="O50" i="10"/>
  <c r="N50" i="10"/>
  <c r="K50" i="10"/>
  <c r="J50" i="10"/>
  <c r="U49" i="10"/>
  <c r="T49" i="10"/>
  <c r="S49" i="10"/>
  <c r="R49" i="10"/>
  <c r="Q49" i="10"/>
  <c r="P49" i="10"/>
  <c r="O49" i="10"/>
  <c r="N49" i="10"/>
  <c r="K49" i="10"/>
  <c r="J49" i="10"/>
  <c r="U48" i="10"/>
  <c r="T48" i="10"/>
  <c r="S48" i="10"/>
  <c r="R48" i="10"/>
  <c r="Q48" i="10"/>
  <c r="P48" i="10"/>
  <c r="O48" i="10"/>
  <c r="N48" i="10"/>
  <c r="K48" i="10"/>
  <c r="J48" i="10"/>
  <c r="U47" i="10"/>
  <c r="T47" i="10"/>
  <c r="S47" i="10"/>
  <c r="R47" i="10"/>
  <c r="Q47" i="10"/>
  <c r="P47" i="10"/>
  <c r="O47" i="10"/>
  <c r="N47" i="10"/>
  <c r="K47" i="10"/>
  <c r="J47" i="10"/>
  <c r="U46" i="10"/>
  <c r="T46" i="10"/>
  <c r="S46" i="10"/>
  <c r="R46" i="10"/>
  <c r="Q46" i="10"/>
  <c r="P46" i="10"/>
  <c r="O46" i="10"/>
  <c r="N46" i="10"/>
  <c r="K46" i="10"/>
  <c r="J46" i="10"/>
  <c r="U45" i="10"/>
  <c r="T45" i="10"/>
  <c r="S45" i="10"/>
  <c r="R45" i="10"/>
  <c r="Q45" i="10"/>
  <c r="P45" i="10"/>
  <c r="O45" i="10"/>
  <c r="N45" i="10"/>
  <c r="K45" i="10"/>
  <c r="J45" i="10"/>
  <c r="U44" i="10"/>
  <c r="T44" i="10"/>
  <c r="S44" i="10"/>
  <c r="R44" i="10"/>
  <c r="Q44" i="10"/>
  <c r="P44" i="10"/>
  <c r="O44" i="10"/>
  <c r="N44" i="10"/>
  <c r="K44" i="10"/>
  <c r="J44" i="10"/>
  <c r="U43" i="10"/>
  <c r="T43" i="10"/>
  <c r="S43" i="10"/>
  <c r="R43" i="10"/>
  <c r="Q43" i="10"/>
  <c r="P43" i="10"/>
  <c r="O43" i="10"/>
  <c r="N43" i="10"/>
  <c r="K43" i="10"/>
  <c r="J43" i="10"/>
  <c r="U42" i="10"/>
  <c r="T42" i="10"/>
  <c r="S42" i="10"/>
  <c r="R42" i="10"/>
  <c r="Q42" i="10"/>
  <c r="P42" i="10"/>
  <c r="O42" i="10"/>
  <c r="N42" i="10"/>
  <c r="K42" i="10"/>
  <c r="J42" i="10"/>
  <c r="U41" i="10"/>
  <c r="T41" i="10"/>
  <c r="S41" i="10"/>
  <c r="R41" i="10"/>
  <c r="Q41" i="10"/>
  <c r="P41" i="10"/>
  <c r="O41" i="10"/>
  <c r="N41" i="10"/>
  <c r="K41" i="10"/>
  <c r="J41" i="10"/>
  <c r="U40" i="10"/>
  <c r="T40" i="10"/>
  <c r="S40" i="10"/>
  <c r="R40" i="10"/>
  <c r="Q40" i="10"/>
  <c r="P40" i="10"/>
  <c r="O40" i="10"/>
  <c r="N40" i="10"/>
  <c r="K40" i="10"/>
  <c r="J40" i="10"/>
  <c r="U39" i="10"/>
  <c r="T39" i="10"/>
  <c r="S39" i="10"/>
  <c r="R39" i="10"/>
  <c r="Q39" i="10"/>
  <c r="P39" i="10"/>
  <c r="O39" i="10"/>
  <c r="N39" i="10"/>
  <c r="K39" i="10"/>
  <c r="J39" i="10"/>
  <c r="U38" i="10"/>
  <c r="T38" i="10"/>
  <c r="S38" i="10"/>
  <c r="R38" i="10"/>
  <c r="Q38" i="10"/>
  <c r="P38" i="10"/>
  <c r="O38" i="10"/>
  <c r="N38" i="10"/>
  <c r="K38" i="10"/>
  <c r="J38" i="10"/>
  <c r="U37" i="10"/>
  <c r="T37" i="10"/>
  <c r="S37" i="10"/>
  <c r="R37" i="10"/>
  <c r="Q37" i="10"/>
  <c r="P37" i="10"/>
  <c r="O37" i="10"/>
  <c r="N37" i="10"/>
  <c r="K37" i="10"/>
  <c r="J37" i="10"/>
  <c r="U36" i="10"/>
  <c r="T36" i="10"/>
  <c r="S36" i="10"/>
  <c r="R36" i="10"/>
  <c r="Q36" i="10"/>
  <c r="P36" i="10"/>
  <c r="O36" i="10"/>
  <c r="N36" i="10"/>
  <c r="K36" i="10"/>
  <c r="J36" i="10"/>
  <c r="U35" i="10"/>
  <c r="T35" i="10"/>
  <c r="S35" i="10"/>
  <c r="R35" i="10"/>
  <c r="Q35" i="10"/>
  <c r="P35" i="10"/>
  <c r="O35" i="10"/>
  <c r="N35" i="10"/>
  <c r="K35" i="10"/>
  <c r="J35" i="10"/>
  <c r="U34" i="10"/>
  <c r="T34" i="10"/>
  <c r="S34" i="10"/>
  <c r="R34" i="10"/>
  <c r="Q34" i="10"/>
  <c r="P34" i="10"/>
  <c r="O34" i="10"/>
  <c r="N34" i="10"/>
  <c r="K34" i="10"/>
  <c r="J34" i="10"/>
  <c r="U33" i="10"/>
  <c r="T33" i="10"/>
  <c r="S33" i="10"/>
  <c r="R33" i="10"/>
  <c r="Q33" i="10"/>
  <c r="P33" i="10"/>
  <c r="O33" i="10"/>
  <c r="N33" i="10"/>
  <c r="K33" i="10"/>
  <c r="J33" i="10"/>
  <c r="U32" i="10"/>
  <c r="T32" i="10"/>
  <c r="S32" i="10"/>
  <c r="R32" i="10"/>
  <c r="Q32" i="10"/>
  <c r="P32" i="10"/>
  <c r="O32" i="10"/>
  <c r="N32" i="10"/>
  <c r="K32" i="10"/>
  <c r="J32" i="10"/>
  <c r="U31" i="10"/>
  <c r="T31" i="10"/>
  <c r="S31" i="10"/>
  <c r="R31" i="10"/>
  <c r="Q31" i="10"/>
  <c r="P31" i="10"/>
  <c r="O31" i="10"/>
  <c r="N31" i="10"/>
  <c r="K31" i="10"/>
  <c r="J31" i="10"/>
  <c r="U30" i="10"/>
  <c r="T30" i="10"/>
  <c r="S30" i="10"/>
  <c r="R30" i="10"/>
  <c r="Q30" i="10"/>
  <c r="P30" i="10"/>
  <c r="O30" i="10"/>
  <c r="N30" i="10"/>
  <c r="K30" i="10"/>
  <c r="J30" i="10"/>
  <c r="U29" i="10"/>
  <c r="T29" i="10"/>
  <c r="S29" i="10"/>
  <c r="R29" i="10"/>
  <c r="Q29" i="10"/>
  <c r="P29" i="10"/>
  <c r="O29" i="10"/>
  <c r="N29" i="10"/>
  <c r="K29" i="10"/>
  <c r="J29" i="10"/>
  <c r="U28" i="10"/>
  <c r="T28" i="10"/>
  <c r="S28" i="10"/>
  <c r="R28" i="10"/>
  <c r="Q28" i="10"/>
  <c r="P28" i="10"/>
  <c r="O28" i="10"/>
  <c r="N28" i="10"/>
  <c r="K28" i="10"/>
  <c r="J28" i="10"/>
  <c r="U27" i="10"/>
  <c r="T27" i="10"/>
  <c r="S27" i="10"/>
  <c r="R27" i="10"/>
  <c r="Q27" i="10"/>
  <c r="P27" i="10"/>
  <c r="O27" i="10"/>
  <c r="N27" i="10"/>
  <c r="K27" i="10"/>
  <c r="J27" i="10"/>
  <c r="U26" i="10"/>
  <c r="T26" i="10"/>
  <c r="S26" i="10"/>
  <c r="R26" i="10"/>
  <c r="Q26" i="10"/>
  <c r="P26" i="10"/>
  <c r="O26" i="10"/>
  <c r="N26" i="10"/>
  <c r="K26" i="10"/>
  <c r="J26" i="10"/>
  <c r="U25" i="10"/>
  <c r="T25" i="10"/>
  <c r="S25" i="10"/>
  <c r="R25" i="10"/>
  <c r="Q25" i="10"/>
  <c r="P25" i="10"/>
  <c r="O25" i="10"/>
  <c r="N25" i="10"/>
  <c r="K25" i="10"/>
  <c r="J25" i="10"/>
  <c r="U24" i="10"/>
  <c r="T24" i="10"/>
  <c r="S24" i="10"/>
  <c r="R24" i="10"/>
  <c r="Q24" i="10"/>
  <c r="P24" i="10"/>
  <c r="O24" i="10"/>
  <c r="N24" i="10"/>
  <c r="K24" i="10"/>
  <c r="J24" i="10"/>
  <c r="U23" i="10"/>
  <c r="T23" i="10"/>
  <c r="S23" i="10"/>
  <c r="R23" i="10"/>
  <c r="Q23" i="10"/>
  <c r="P23" i="10"/>
  <c r="O23" i="10"/>
  <c r="N23" i="10"/>
  <c r="K23" i="10"/>
  <c r="J23" i="10"/>
  <c r="U22" i="10"/>
  <c r="T22" i="10"/>
  <c r="S22" i="10"/>
  <c r="R22" i="10"/>
  <c r="Q22" i="10"/>
  <c r="P22" i="10"/>
  <c r="O22" i="10"/>
  <c r="N22" i="10"/>
  <c r="K22" i="10"/>
  <c r="J22" i="10"/>
  <c r="U21" i="10"/>
  <c r="T21" i="10"/>
  <c r="S21" i="10"/>
  <c r="R21" i="10"/>
  <c r="Q21" i="10"/>
  <c r="P21" i="10"/>
  <c r="O21" i="10"/>
  <c r="N21" i="10"/>
  <c r="K21" i="10"/>
  <c r="J21" i="10"/>
  <c r="U20" i="10"/>
  <c r="T20" i="10"/>
  <c r="S20" i="10"/>
  <c r="R20" i="10"/>
  <c r="Q20" i="10"/>
  <c r="P20" i="10"/>
  <c r="O20" i="10"/>
  <c r="N20" i="10"/>
  <c r="K20" i="10"/>
  <c r="J20" i="10"/>
  <c r="U19" i="10"/>
  <c r="T19" i="10"/>
  <c r="S19" i="10"/>
  <c r="R19" i="10"/>
  <c r="Q19" i="10"/>
  <c r="P19" i="10"/>
  <c r="O19" i="10"/>
  <c r="N19" i="10"/>
  <c r="K19" i="10"/>
  <c r="J19" i="10"/>
  <c r="U18" i="10"/>
  <c r="T18" i="10"/>
  <c r="S18" i="10"/>
  <c r="R18" i="10"/>
  <c r="Q18" i="10"/>
  <c r="P18" i="10"/>
  <c r="O18" i="10"/>
  <c r="N18" i="10"/>
  <c r="K18" i="10"/>
  <c r="J18" i="10"/>
  <c r="U17" i="10"/>
  <c r="T17" i="10"/>
  <c r="S17" i="10"/>
  <c r="R17" i="10"/>
  <c r="Q17" i="10"/>
  <c r="P17" i="10"/>
  <c r="O17" i="10"/>
  <c r="N17" i="10"/>
  <c r="K17" i="10"/>
  <c r="J17" i="10"/>
  <c r="U16" i="10"/>
  <c r="T16" i="10"/>
  <c r="S16" i="10"/>
  <c r="R16" i="10"/>
  <c r="Q16" i="10"/>
  <c r="P16" i="10"/>
  <c r="O16" i="10"/>
  <c r="N16" i="10"/>
  <c r="K16" i="10"/>
  <c r="J16" i="10"/>
  <c r="U15" i="10"/>
  <c r="T15" i="10"/>
  <c r="S15" i="10"/>
  <c r="R15" i="10"/>
  <c r="Q15" i="10"/>
  <c r="P15" i="10"/>
  <c r="O15" i="10"/>
  <c r="N15" i="10"/>
  <c r="K15" i="10"/>
  <c r="J15" i="10"/>
  <c r="U14" i="10"/>
  <c r="T14" i="10"/>
  <c r="S14" i="10"/>
  <c r="R14" i="10"/>
  <c r="Q14" i="10"/>
  <c r="P14" i="10"/>
  <c r="O14" i="10"/>
  <c r="N14" i="10"/>
  <c r="K14" i="10"/>
  <c r="J14" i="10"/>
  <c r="U13" i="10"/>
  <c r="T13" i="10"/>
  <c r="S13" i="10"/>
  <c r="R13" i="10"/>
  <c r="Q13" i="10"/>
  <c r="P13" i="10"/>
  <c r="O13" i="10"/>
  <c r="N13" i="10"/>
  <c r="K13" i="10"/>
  <c r="J13" i="10"/>
  <c r="U12" i="10"/>
  <c r="T12" i="10"/>
  <c r="S12" i="10"/>
  <c r="R12" i="10"/>
  <c r="Q12" i="10"/>
  <c r="P12" i="10"/>
  <c r="O12" i="10"/>
  <c r="N12" i="10"/>
  <c r="K12" i="10"/>
  <c r="J12" i="10"/>
  <c r="U11" i="10"/>
  <c r="T11" i="10"/>
  <c r="S11" i="10"/>
  <c r="R11" i="10"/>
  <c r="Q11" i="10"/>
  <c r="P11" i="10"/>
  <c r="O11" i="10"/>
  <c r="N11" i="10"/>
  <c r="K11" i="10"/>
  <c r="J11" i="10"/>
  <c r="U10" i="10"/>
  <c r="T10" i="10"/>
  <c r="S10" i="10"/>
  <c r="R10" i="10"/>
  <c r="Q10" i="10"/>
  <c r="P10" i="10"/>
  <c r="O10" i="10"/>
  <c r="N10" i="10"/>
  <c r="K10" i="10"/>
  <c r="J10" i="10"/>
  <c r="U9" i="10"/>
  <c r="T9" i="10"/>
  <c r="S9" i="10"/>
  <c r="R9" i="10"/>
  <c r="Q9" i="10"/>
  <c r="P9" i="10"/>
  <c r="O9" i="10"/>
  <c r="N9" i="10"/>
  <c r="K9" i="10"/>
  <c r="J9" i="10"/>
  <c r="U8" i="10"/>
  <c r="T8" i="10"/>
  <c r="S8" i="10"/>
  <c r="R8" i="10"/>
  <c r="Q8" i="10"/>
  <c r="P8" i="10"/>
  <c r="O8" i="10"/>
  <c r="N8" i="10"/>
  <c r="K8" i="10"/>
  <c r="J8" i="10"/>
  <c r="U7" i="10"/>
  <c r="T7" i="10"/>
  <c r="S7" i="10"/>
  <c r="R7" i="10"/>
  <c r="P7" i="10"/>
  <c r="N7" i="10"/>
  <c r="K7" i="10"/>
  <c r="J7" i="10"/>
  <c r="U6" i="10"/>
  <c r="T6" i="10"/>
  <c r="S6" i="10"/>
  <c r="R6" i="10"/>
  <c r="P6" i="10"/>
  <c r="N6" i="10"/>
  <c r="K6" i="10"/>
  <c r="J6" i="10"/>
  <c r="U5" i="10"/>
  <c r="T5" i="10"/>
  <c r="S5" i="10"/>
  <c r="R5" i="10"/>
  <c r="N5" i="10"/>
  <c r="K5" i="10"/>
  <c r="J5" i="10"/>
  <c r="U4" i="10"/>
  <c r="T4" i="10"/>
  <c r="S4" i="10"/>
  <c r="R4" i="10"/>
  <c r="N4" i="10"/>
  <c r="K4" i="10"/>
  <c r="J4" i="10"/>
  <c r="P3" i="10"/>
  <c r="K56" i="11" l="1"/>
  <c r="K55" i="11"/>
  <c r="K53" i="11"/>
  <c r="K52" i="11"/>
  <c r="K51" i="11"/>
  <c r="K49" i="11"/>
  <c r="K48" i="11"/>
  <c r="K47" i="11"/>
  <c r="K44" i="11"/>
  <c r="K43" i="11"/>
  <c r="K41" i="11"/>
  <c r="K60" i="11"/>
  <c r="K61" i="11"/>
  <c r="K62" i="11"/>
  <c r="AJ8" i="4" l="1"/>
  <c r="Y12" i="4" l="1"/>
  <c r="Y11" i="4"/>
  <c r="Y10" i="4"/>
  <c r="Y9" i="4"/>
  <c r="X14" i="4"/>
  <c r="X13" i="4"/>
  <c r="X12" i="4"/>
  <c r="X11" i="4"/>
  <c r="X10" i="4"/>
  <c r="X9" i="4"/>
  <c r="F57" i="11" l="1"/>
  <c r="E57" i="11"/>
  <c r="D57" i="11"/>
  <c r="F51" i="11"/>
  <c r="E51" i="11"/>
  <c r="D51" i="11"/>
  <c r="F45" i="11"/>
  <c r="E45" i="11"/>
  <c r="D45" i="11"/>
  <c r="F39" i="11"/>
  <c r="E39" i="11"/>
  <c r="D39" i="11"/>
  <c r="P36" i="11"/>
  <c r="F33" i="11"/>
  <c r="E33" i="11"/>
  <c r="D33" i="11"/>
  <c r="F24" i="11"/>
  <c r="E24" i="11"/>
  <c r="D24" i="11"/>
  <c r="F18" i="11"/>
  <c r="E18" i="11"/>
  <c r="D18" i="11"/>
  <c r="F12" i="11"/>
  <c r="E12" i="11"/>
  <c r="D12" i="11"/>
  <c r="F6" i="11"/>
  <c r="E6" i="11"/>
  <c r="D6" i="11"/>
  <c r="S3" i="10"/>
  <c r="Q13" i="4" l="1"/>
  <c r="Q12" i="4"/>
  <c r="Q11" i="4"/>
  <c r="Q10" i="4"/>
  <c r="Q9" i="4"/>
  <c r="Y3" i="10" l="1"/>
  <c r="X3" i="10"/>
  <c r="U3" i="10" s="1"/>
  <c r="AA3" i="10"/>
  <c r="T3" i="10" s="1"/>
  <c r="AJ3" i="10" l="1"/>
  <c r="AN3" i="10" s="1"/>
  <c r="AS3" i="10"/>
  <c r="AR3" i="10"/>
  <c r="AQ3" i="10"/>
  <c r="Q17" i="4"/>
  <c r="Q16" i="4"/>
  <c r="Q15" i="4"/>
  <c r="N11" i="4"/>
  <c r="N10" i="4"/>
  <c r="N9" i="4"/>
  <c r="M11" i="4"/>
  <c r="M10" i="4"/>
  <c r="M9" i="4"/>
  <c r="L15" i="4"/>
  <c r="L14" i="4"/>
  <c r="L13" i="4"/>
  <c r="L12" i="4"/>
  <c r="L11" i="4"/>
  <c r="L10" i="4"/>
  <c r="L9" i="4"/>
  <c r="I12" i="4"/>
  <c r="I11" i="4"/>
  <c r="I10" i="4"/>
  <c r="I9" i="4"/>
  <c r="J17" i="4"/>
  <c r="J16" i="4"/>
  <c r="J15" i="4"/>
  <c r="J14" i="4"/>
  <c r="J13" i="4"/>
  <c r="J12" i="4"/>
  <c r="J11" i="4"/>
  <c r="J10" i="4"/>
  <c r="J9" i="4"/>
  <c r="AL3" i="10" l="1"/>
  <c r="AM3" i="10"/>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Z29" i="4"/>
  <c r="Z28" i="4"/>
  <c r="Z27" i="4"/>
  <c r="Z26" i="4"/>
  <c r="Z25" i="4"/>
  <c r="Z24" i="4"/>
  <c r="Z23" i="4"/>
  <c r="Z22" i="4"/>
  <c r="Z21" i="4"/>
  <c r="Z20" i="4"/>
  <c r="Z19" i="4"/>
  <c r="Z18" i="4"/>
  <c r="Z17" i="4"/>
  <c r="Z16" i="4"/>
  <c r="Z15" i="4"/>
  <c r="Z14" i="4"/>
  <c r="Z13" i="4"/>
  <c r="AA13" i="4" s="1"/>
  <c r="Z12" i="4"/>
  <c r="Z11" i="4"/>
  <c r="AA11" i="4" s="1"/>
  <c r="Z10" i="4"/>
  <c r="AA10" i="4" s="1"/>
  <c r="Z9" i="4"/>
  <c r="AP102" i="9"/>
  <c r="AO102" i="9"/>
  <c r="AP101" i="9"/>
  <c r="AO101" i="9"/>
  <c r="AP100" i="9"/>
  <c r="AO100" i="9"/>
  <c r="AP99" i="9"/>
  <c r="AO99" i="9"/>
  <c r="AP98" i="9"/>
  <c r="AO98" i="9"/>
  <c r="AP97" i="9"/>
  <c r="AO97" i="9"/>
  <c r="AP96" i="9"/>
  <c r="AO96" i="9"/>
  <c r="AP95" i="9"/>
  <c r="AO95" i="9"/>
  <c r="AP94" i="9"/>
  <c r="AO94" i="9"/>
  <c r="AP93" i="9"/>
  <c r="AO93" i="9"/>
  <c r="AP92" i="9"/>
  <c r="AO92" i="9"/>
  <c r="AP91" i="9"/>
  <c r="AO91" i="9"/>
  <c r="AP90" i="9"/>
  <c r="AO90" i="9"/>
  <c r="AP89" i="9"/>
  <c r="AO89" i="9"/>
  <c r="AP88" i="9"/>
  <c r="AO88" i="9"/>
  <c r="AP87" i="9"/>
  <c r="AO87" i="9"/>
  <c r="AP86" i="9"/>
  <c r="AO86" i="9"/>
  <c r="AP85" i="9"/>
  <c r="AO85" i="9"/>
  <c r="AP84" i="9"/>
  <c r="AO84" i="9"/>
  <c r="AP83" i="9"/>
  <c r="AO83" i="9"/>
  <c r="AP82" i="9"/>
  <c r="AO82" i="9"/>
  <c r="AP81" i="9"/>
  <c r="AO81" i="9"/>
  <c r="AP80" i="9"/>
  <c r="AO80" i="9"/>
  <c r="AP79" i="9"/>
  <c r="AO79" i="9"/>
  <c r="AP78" i="9"/>
  <c r="AO78" i="9"/>
  <c r="AP77" i="9"/>
  <c r="AO77" i="9"/>
  <c r="AP76" i="9"/>
  <c r="AO76" i="9"/>
  <c r="AP75" i="9"/>
  <c r="AO75" i="9"/>
  <c r="AP74" i="9"/>
  <c r="AO74" i="9"/>
  <c r="AP73" i="9"/>
  <c r="AO73" i="9"/>
  <c r="AP72" i="9"/>
  <c r="AO72" i="9"/>
  <c r="AP71" i="9"/>
  <c r="AO71" i="9"/>
  <c r="AP70" i="9"/>
  <c r="AO70" i="9"/>
  <c r="AP69" i="9"/>
  <c r="AO69" i="9"/>
  <c r="AP68" i="9"/>
  <c r="AO68" i="9"/>
  <c r="AP67" i="9"/>
  <c r="AO67" i="9"/>
  <c r="AP66" i="9"/>
  <c r="AO66" i="9"/>
  <c r="AP65" i="9"/>
  <c r="AO65" i="9"/>
  <c r="AP64" i="9"/>
  <c r="AO64" i="9"/>
  <c r="AP63" i="9"/>
  <c r="AO63" i="9"/>
  <c r="AP62" i="9"/>
  <c r="AO62" i="9"/>
  <c r="AP61" i="9"/>
  <c r="AO61" i="9"/>
  <c r="AP60" i="9"/>
  <c r="AO60" i="9"/>
  <c r="AP59" i="9"/>
  <c r="AO59" i="9"/>
  <c r="AP58" i="9"/>
  <c r="AO58" i="9"/>
  <c r="AP57" i="9"/>
  <c r="AO57" i="9"/>
  <c r="AP56" i="9"/>
  <c r="AO56" i="9"/>
  <c r="AP55" i="9"/>
  <c r="AO55" i="9"/>
  <c r="AP54" i="9"/>
  <c r="AO54" i="9"/>
  <c r="AP53" i="9"/>
  <c r="AO53" i="9"/>
  <c r="AP52" i="9"/>
  <c r="AO52" i="9"/>
  <c r="AP51" i="9"/>
  <c r="AO51" i="9"/>
  <c r="AP50" i="9"/>
  <c r="AO50" i="9"/>
  <c r="AP49" i="9"/>
  <c r="AO49" i="9"/>
  <c r="AP48" i="9"/>
  <c r="AO48" i="9"/>
  <c r="AP47" i="9"/>
  <c r="AO47" i="9"/>
  <c r="AP46" i="9"/>
  <c r="AO46" i="9"/>
  <c r="AP45" i="9"/>
  <c r="AO45" i="9"/>
  <c r="AP44" i="9"/>
  <c r="AO44" i="9"/>
  <c r="AP43" i="9"/>
  <c r="AO43" i="9"/>
  <c r="AP42" i="9"/>
  <c r="AO42" i="9"/>
  <c r="AP41" i="9"/>
  <c r="AO41" i="9"/>
  <c r="AP40" i="9"/>
  <c r="AO40" i="9"/>
  <c r="AP39" i="9"/>
  <c r="AO39" i="9"/>
  <c r="AP38" i="9"/>
  <c r="AO38" i="9"/>
  <c r="AP37" i="9"/>
  <c r="AO37" i="9"/>
  <c r="AP36" i="9"/>
  <c r="AO36" i="9"/>
  <c r="AP35" i="9"/>
  <c r="AO35" i="9"/>
  <c r="AP34" i="9"/>
  <c r="AO34" i="9"/>
  <c r="AP33" i="9"/>
  <c r="AO33" i="9"/>
  <c r="AP32" i="9"/>
  <c r="AO32" i="9"/>
  <c r="AP31" i="9"/>
  <c r="AO31" i="9"/>
  <c r="AP30" i="9"/>
  <c r="AO30" i="9"/>
  <c r="AP29" i="9"/>
  <c r="AO29" i="9"/>
  <c r="AP28" i="9"/>
  <c r="AO28" i="9"/>
  <c r="AP27" i="9"/>
  <c r="AO27" i="9"/>
  <c r="AP26" i="9"/>
  <c r="AO26" i="9"/>
  <c r="AP25" i="9"/>
  <c r="AO25" i="9"/>
  <c r="AP24" i="9"/>
  <c r="AO24" i="9"/>
  <c r="AP23" i="9"/>
  <c r="AO23" i="9"/>
  <c r="AP22" i="9"/>
  <c r="AO22" i="9"/>
  <c r="AP21" i="9"/>
  <c r="AO21" i="9"/>
  <c r="AP20" i="9"/>
  <c r="AO20" i="9"/>
  <c r="AP19" i="9"/>
  <c r="AO19" i="9"/>
  <c r="AP18" i="9"/>
  <c r="AO18" i="9"/>
  <c r="AP17" i="9"/>
  <c r="AO17" i="9"/>
  <c r="AP16" i="9"/>
  <c r="AO16" i="9"/>
  <c r="AP15" i="9"/>
  <c r="AO15" i="9"/>
  <c r="AP14" i="9"/>
  <c r="AO14" i="9"/>
  <c r="AP13" i="9"/>
  <c r="AO13" i="9"/>
  <c r="AP12" i="9"/>
  <c r="AO12" i="9"/>
  <c r="AP11" i="9"/>
  <c r="AO11" i="9"/>
  <c r="AP10" i="9"/>
  <c r="AO10" i="9"/>
  <c r="AP9" i="9"/>
  <c r="AO9" i="9"/>
  <c r="AP8" i="9"/>
  <c r="AO8" i="9"/>
  <c r="AP7" i="9"/>
  <c r="AO7" i="9"/>
  <c r="AP6" i="9"/>
  <c r="AO6" i="9"/>
  <c r="AP5" i="9"/>
  <c r="AO5" i="9"/>
  <c r="AP4" i="9"/>
  <c r="AO4" i="9"/>
  <c r="BO3" i="9"/>
  <c r="AO3" i="9" s="1"/>
  <c r="BM3" i="9"/>
  <c r="BL3" i="9"/>
  <c r="AP3" i="9" s="1"/>
  <c r="AA1002" i="10"/>
  <c r="Y1002" i="10"/>
  <c r="X1002" i="10"/>
  <c r="AA1001" i="10"/>
  <c r="Y1001" i="10"/>
  <c r="X1001" i="10"/>
  <c r="AA1000" i="10"/>
  <c r="Y1000" i="10"/>
  <c r="X1000" i="10"/>
  <c r="AA999" i="10"/>
  <c r="Y999" i="10"/>
  <c r="X999" i="10"/>
  <c r="AJ999" i="10" s="1"/>
  <c r="AA998" i="10"/>
  <c r="Y998" i="10"/>
  <c r="X998" i="10"/>
  <c r="AA997" i="10"/>
  <c r="Y997" i="10"/>
  <c r="X997" i="10"/>
  <c r="AA996" i="10"/>
  <c r="Y996" i="10"/>
  <c r="X996" i="10"/>
  <c r="AJ996" i="10" s="1"/>
  <c r="AA995" i="10"/>
  <c r="Y995" i="10"/>
  <c r="X995" i="10"/>
  <c r="AJ995" i="10" s="1"/>
  <c r="AA994" i="10"/>
  <c r="Y994" i="10"/>
  <c r="X994" i="10"/>
  <c r="AA993" i="10"/>
  <c r="Y993" i="10"/>
  <c r="X993" i="10"/>
  <c r="AA992" i="10"/>
  <c r="Y992" i="10"/>
  <c r="X992" i="10"/>
  <c r="AA991" i="10"/>
  <c r="Y991" i="10"/>
  <c r="X991" i="10"/>
  <c r="AJ991" i="10" s="1"/>
  <c r="AA990" i="10"/>
  <c r="Y990" i="10"/>
  <c r="X990" i="10"/>
  <c r="AA989" i="10"/>
  <c r="Y989" i="10"/>
  <c r="X989" i="10"/>
  <c r="AA988" i="10"/>
  <c r="Y988" i="10"/>
  <c r="X988" i="10"/>
  <c r="AJ988" i="10" s="1"/>
  <c r="AA987" i="10"/>
  <c r="Y987" i="10"/>
  <c r="X987" i="10"/>
  <c r="AJ987" i="10" s="1"/>
  <c r="AA986" i="10"/>
  <c r="Y986" i="10"/>
  <c r="X986" i="10"/>
  <c r="AA985" i="10"/>
  <c r="Y985" i="10"/>
  <c r="X985" i="10"/>
  <c r="AA984" i="10"/>
  <c r="Y984" i="10"/>
  <c r="X984" i="10"/>
  <c r="AA983" i="10"/>
  <c r="Y983" i="10"/>
  <c r="X983" i="10"/>
  <c r="AJ983" i="10" s="1"/>
  <c r="AA982" i="10"/>
  <c r="Y982" i="10"/>
  <c r="X982" i="10"/>
  <c r="AA981" i="10"/>
  <c r="Y981" i="10"/>
  <c r="X981" i="10"/>
  <c r="AA980" i="10"/>
  <c r="Y980" i="10"/>
  <c r="X980" i="10"/>
  <c r="AJ980" i="10" s="1"/>
  <c r="AA979" i="10"/>
  <c r="Y979" i="10"/>
  <c r="X979" i="10"/>
  <c r="AJ979" i="10" s="1"/>
  <c r="AA978" i="10"/>
  <c r="Y978" i="10"/>
  <c r="X978" i="10"/>
  <c r="AA977" i="10"/>
  <c r="Y977" i="10"/>
  <c r="X977" i="10"/>
  <c r="AA976" i="10"/>
  <c r="Y976" i="10"/>
  <c r="X976" i="10"/>
  <c r="AA975" i="10"/>
  <c r="Y975" i="10"/>
  <c r="X975" i="10"/>
  <c r="AJ975" i="10" s="1"/>
  <c r="AA974" i="10"/>
  <c r="Y974" i="10"/>
  <c r="X974" i="10"/>
  <c r="AA973" i="10"/>
  <c r="Y973" i="10"/>
  <c r="X973" i="10"/>
  <c r="AA972" i="10"/>
  <c r="Y972" i="10"/>
  <c r="X972" i="10"/>
  <c r="AA971" i="10"/>
  <c r="Y971" i="10"/>
  <c r="X971" i="10"/>
  <c r="AJ971" i="10" s="1"/>
  <c r="AA970" i="10"/>
  <c r="Y970" i="10"/>
  <c r="X970" i="10"/>
  <c r="AA969" i="10"/>
  <c r="Y969" i="10"/>
  <c r="X969" i="10"/>
  <c r="AA968" i="10"/>
  <c r="Y968" i="10"/>
  <c r="X968" i="10"/>
  <c r="AA967" i="10"/>
  <c r="Y967" i="10"/>
  <c r="X967" i="10"/>
  <c r="AJ967" i="10" s="1"/>
  <c r="AA966" i="10"/>
  <c r="Y966" i="10"/>
  <c r="X966" i="10"/>
  <c r="AA965" i="10"/>
  <c r="Y965" i="10"/>
  <c r="X965" i="10"/>
  <c r="AA964" i="10"/>
  <c r="Y964" i="10"/>
  <c r="X964" i="10"/>
  <c r="AA963" i="10"/>
  <c r="Y963" i="10"/>
  <c r="X963" i="10"/>
  <c r="AJ963" i="10" s="1"/>
  <c r="AA962" i="10"/>
  <c r="Y962" i="10"/>
  <c r="X962" i="10"/>
  <c r="AA961" i="10"/>
  <c r="Y961" i="10"/>
  <c r="X961" i="10"/>
  <c r="AA960" i="10"/>
  <c r="Y960" i="10"/>
  <c r="X960" i="10"/>
  <c r="AA959" i="10"/>
  <c r="Y959" i="10"/>
  <c r="X959" i="10"/>
  <c r="AJ959" i="10" s="1"/>
  <c r="AA958" i="10"/>
  <c r="Y958" i="10"/>
  <c r="X958" i="10"/>
  <c r="AA957" i="10"/>
  <c r="Y957" i="10"/>
  <c r="X957" i="10"/>
  <c r="AA956" i="10"/>
  <c r="Y956" i="10"/>
  <c r="X956" i="10"/>
  <c r="AA955" i="10"/>
  <c r="Y955" i="10"/>
  <c r="X955" i="10"/>
  <c r="AJ955" i="10" s="1"/>
  <c r="AA954" i="10"/>
  <c r="Y954" i="10"/>
  <c r="X954" i="10"/>
  <c r="AA953" i="10"/>
  <c r="Y953" i="10"/>
  <c r="X953" i="10"/>
  <c r="AA952" i="10"/>
  <c r="Y952" i="10"/>
  <c r="X952" i="10"/>
  <c r="AA951" i="10"/>
  <c r="Y951" i="10"/>
  <c r="X951" i="10"/>
  <c r="AJ951" i="10" s="1"/>
  <c r="AA950" i="10"/>
  <c r="Y950" i="10"/>
  <c r="X950" i="10"/>
  <c r="AA949" i="10"/>
  <c r="Y949" i="10"/>
  <c r="X949" i="10"/>
  <c r="AA948" i="10"/>
  <c r="Y948" i="10"/>
  <c r="X948" i="10"/>
  <c r="AA947" i="10"/>
  <c r="Y947" i="10"/>
  <c r="X947" i="10"/>
  <c r="AJ947" i="10" s="1"/>
  <c r="AA946" i="10"/>
  <c r="Y946" i="10"/>
  <c r="X946" i="10"/>
  <c r="AA945" i="10"/>
  <c r="Y945" i="10"/>
  <c r="X945" i="10"/>
  <c r="AA944" i="10"/>
  <c r="Y944" i="10"/>
  <c r="X944" i="10"/>
  <c r="AA943" i="10"/>
  <c r="Y943" i="10"/>
  <c r="X943" i="10"/>
  <c r="AJ943" i="10" s="1"/>
  <c r="AA942" i="10"/>
  <c r="Y942" i="10"/>
  <c r="X942" i="10"/>
  <c r="AA941" i="10"/>
  <c r="Y941" i="10"/>
  <c r="X941" i="10"/>
  <c r="AA940" i="10"/>
  <c r="Y940" i="10"/>
  <c r="X940" i="10"/>
  <c r="AA939" i="10"/>
  <c r="Y939" i="10"/>
  <c r="X939" i="10"/>
  <c r="AJ939" i="10" s="1"/>
  <c r="AA938" i="10"/>
  <c r="Y938" i="10"/>
  <c r="X938" i="10"/>
  <c r="AA937" i="10"/>
  <c r="Y937" i="10"/>
  <c r="X937" i="10"/>
  <c r="AA936" i="10"/>
  <c r="Y936" i="10"/>
  <c r="X936" i="10"/>
  <c r="AA935" i="10"/>
  <c r="Y935" i="10"/>
  <c r="X935" i="10"/>
  <c r="AJ935" i="10" s="1"/>
  <c r="AA934" i="10"/>
  <c r="Y934" i="10"/>
  <c r="X934" i="10"/>
  <c r="AA933" i="10"/>
  <c r="Y933" i="10"/>
  <c r="X933" i="10"/>
  <c r="AA932" i="10"/>
  <c r="Y932" i="10"/>
  <c r="X932" i="10"/>
  <c r="AA931" i="10"/>
  <c r="Y931" i="10"/>
  <c r="X931" i="10"/>
  <c r="AJ931" i="10" s="1"/>
  <c r="AA930" i="10"/>
  <c r="Y930" i="10"/>
  <c r="X930" i="10"/>
  <c r="AA929" i="10"/>
  <c r="Y929" i="10"/>
  <c r="X929" i="10"/>
  <c r="AA928" i="10"/>
  <c r="Y928" i="10"/>
  <c r="X928" i="10"/>
  <c r="AA927" i="10"/>
  <c r="Y927" i="10"/>
  <c r="X927" i="10"/>
  <c r="AJ927" i="10" s="1"/>
  <c r="AA926" i="10"/>
  <c r="Y926" i="10"/>
  <c r="X926" i="10"/>
  <c r="AA925" i="10"/>
  <c r="Y925" i="10"/>
  <c r="X925" i="10"/>
  <c r="AA924" i="10"/>
  <c r="Y924" i="10"/>
  <c r="X924" i="10"/>
  <c r="AA923" i="10"/>
  <c r="Y923" i="10"/>
  <c r="X923" i="10"/>
  <c r="AJ923" i="10" s="1"/>
  <c r="AA922" i="10"/>
  <c r="Y922" i="10"/>
  <c r="X922" i="10"/>
  <c r="AA921" i="10"/>
  <c r="Y921" i="10"/>
  <c r="X921" i="10"/>
  <c r="AA920" i="10"/>
  <c r="Y920" i="10"/>
  <c r="X920" i="10"/>
  <c r="AA919" i="10"/>
  <c r="Y919" i="10"/>
  <c r="X919" i="10"/>
  <c r="AJ919" i="10" s="1"/>
  <c r="AA918" i="10"/>
  <c r="Y918" i="10"/>
  <c r="X918" i="10"/>
  <c r="AA917" i="10"/>
  <c r="Y917" i="10"/>
  <c r="X917" i="10"/>
  <c r="AA916" i="10"/>
  <c r="Y916" i="10"/>
  <c r="X916" i="10"/>
  <c r="AA915" i="10"/>
  <c r="Y915" i="10"/>
  <c r="X915" i="10"/>
  <c r="AJ915" i="10" s="1"/>
  <c r="AA914" i="10"/>
  <c r="Y914" i="10"/>
  <c r="X914" i="10"/>
  <c r="AA913" i="10"/>
  <c r="Y913" i="10"/>
  <c r="X913" i="10"/>
  <c r="AA912" i="10"/>
  <c r="Y912" i="10"/>
  <c r="X912" i="10"/>
  <c r="AA911" i="10"/>
  <c r="Y911" i="10"/>
  <c r="X911" i="10"/>
  <c r="AJ911" i="10" s="1"/>
  <c r="AA910" i="10"/>
  <c r="Y910" i="10"/>
  <c r="X910" i="10"/>
  <c r="AA909" i="10"/>
  <c r="Y909" i="10"/>
  <c r="X909" i="10"/>
  <c r="AA908" i="10"/>
  <c r="Y908" i="10"/>
  <c r="X908" i="10"/>
  <c r="AA907" i="10"/>
  <c r="Y907" i="10"/>
  <c r="X907" i="10"/>
  <c r="AJ907" i="10" s="1"/>
  <c r="AA906" i="10"/>
  <c r="Y906" i="10"/>
  <c r="X906" i="10"/>
  <c r="AA905" i="10"/>
  <c r="Y905" i="10"/>
  <c r="X905" i="10"/>
  <c r="AA904" i="10"/>
  <c r="Y904" i="10"/>
  <c r="X904" i="10"/>
  <c r="AA903" i="10"/>
  <c r="Y903" i="10"/>
  <c r="X903" i="10"/>
  <c r="AJ903" i="10" s="1"/>
  <c r="AA902" i="10"/>
  <c r="Y902" i="10"/>
  <c r="X902" i="10"/>
  <c r="AA901" i="10"/>
  <c r="Y901" i="10"/>
  <c r="X901" i="10"/>
  <c r="AA900" i="10"/>
  <c r="Y900" i="10"/>
  <c r="X900" i="10"/>
  <c r="AA899" i="10"/>
  <c r="Y899" i="10"/>
  <c r="X899" i="10"/>
  <c r="AJ899" i="10" s="1"/>
  <c r="AA898" i="10"/>
  <c r="Y898" i="10"/>
  <c r="X898" i="10"/>
  <c r="AA897" i="10"/>
  <c r="Y897" i="10"/>
  <c r="X897" i="10"/>
  <c r="AA896" i="10"/>
  <c r="Y896" i="10"/>
  <c r="X896" i="10"/>
  <c r="AA895" i="10"/>
  <c r="Y895" i="10"/>
  <c r="X895" i="10"/>
  <c r="AJ895" i="10" s="1"/>
  <c r="AA894" i="10"/>
  <c r="Y894" i="10"/>
  <c r="X894" i="10"/>
  <c r="AA893" i="10"/>
  <c r="Y893" i="10"/>
  <c r="X893" i="10"/>
  <c r="AA892" i="10"/>
  <c r="Y892" i="10"/>
  <c r="X892" i="10"/>
  <c r="AA891" i="10"/>
  <c r="Y891" i="10"/>
  <c r="X891" i="10"/>
  <c r="AJ891" i="10" s="1"/>
  <c r="AA890" i="10"/>
  <c r="Y890" i="10"/>
  <c r="X890" i="10"/>
  <c r="AA889" i="10"/>
  <c r="Y889" i="10"/>
  <c r="X889" i="10"/>
  <c r="AA888" i="10"/>
  <c r="Y888" i="10"/>
  <c r="X888" i="10"/>
  <c r="AA887" i="10"/>
  <c r="Y887" i="10"/>
  <c r="X887" i="10"/>
  <c r="AJ887" i="10" s="1"/>
  <c r="AA886" i="10"/>
  <c r="Y886" i="10"/>
  <c r="X886" i="10"/>
  <c r="AA885" i="10"/>
  <c r="Y885" i="10"/>
  <c r="X885" i="10"/>
  <c r="AA884" i="10"/>
  <c r="Y884" i="10"/>
  <c r="X884" i="10"/>
  <c r="AA883" i="10"/>
  <c r="Y883" i="10"/>
  <c r="X883" i="10"/>
  <c r="AJ883" i="10" s="1"/>
  <c r="AA882" i="10"/>
  <c r="Y882" i="10"/>
  <c r="X882" i="10"/>
  <c r="AA881" i="10"/>
  <c r="Y881" i="10"/>
  <c r="X881" i="10"/>
  <c r="AA880" i="10"/>
  <c r="Y880" i="10"/>
  <c r="X880" i="10"/>
  <c r="AA879" i="10"/>
  <c r="Y879" i="10"/>
  <c r="X879" i="10"/>
  <c r="AJ879" i="10" s="1"/>
  <c r="AA878" i="10"/>
  <c r="Y878" i="10"/>
  <c r="X878" i="10"/>
  <c r="AA877" i="10"/>
  <c r="Y877" i="10"/>
  <c r="X877" i="10"/>
  <c r="AA876" i="10"/>
  <c r="Y876" i="10"/>
  <c r="X876" i="10"/>
  <c r="AA875" i="10"/>
  <c r="Y875" i="10"/>
  <c r="X875" i="10"/>
  <c r="AA874" i="10"/>
  <c r="Y874" i="10"/>
  <c r="X874" i="10"/>
  <c r="AA873" i="10"/>
  <c r="Y873" i="10"/>
  <c r="X873" i="10"/>
  <c r="AA872" i="10"/>
  <c r="Y872" i="10"/>
  <c r="X872" i="10"/>
  <c r="AA871" i="10"/>
  <c r="Y871" i="10"/>
  <c r="X871" i="10"/>
  <c r="AA870" i="10"/>
  <c r="Y870" i="10"/>
  <c r="X870" i="10"/>
  <c r="AA869" i="10"/>
  <c r="Y869" i="10"/>
  <c r="X869" i="10"/>
  <c r="AA868" i="10"/>
  <c r="Y868" i="10"/>
  <c r="X868" i="10"/>
  <c r="AA867" i="10"/>
  <c r="Y867" i="10"/>
  <c r="X867" i="10"/>
  <c r="AA866" i="10"/>
  <c r="Y866" i="10"/>
  <c r="X866" i="10"/>
  <c r="AA865" i="10"/>
  <c r="Y865" i="10"/>
  <c r="X865" i="10"/>
  <c r="AA864" i="10"/>
  <c r="Y864" i="10"/>
  <c r="X864" i="10"/>
  <c r="AA863" i="10"/>
  <c r="Y863" i="10"/>
  <c r="X863" i="10"/>
  <c r="AA862" i="10"/>
  <c r="Y862" i="10"/>
  <c r="X862" i="10"/>
  <c r="AA861" i="10"/>
  <c r="Y861" i="10"/>
  <c r="X861" i="10"/>
  <c r="AA860" i="10"/>
  <c r="Y860" i="10"/>
  <c r="X860" i="10"/>
  <c r="AA859" i="10"/>
  <c r="Y859" i="10"/>
  <c r="X859" i="10"/>
  <c r="AA858" i="10"/>
  <c r="Y858" i="10"/>
  <c r="X858" i="10"/>
  <c r="AA857" i="10"/>
  <c r="Y857" i="10"/>
  <c r="X857" i="10"/>
  <c r="AA856" i="10"/>
  <c r="Y856" i="10"/>
  <c r="X856" i="10"/>
  <c r="AA855" i="10"/>
  <c r="Y855" i="10"/>
  <c r="X855" i="10"/>
  <c r="AA854" i="10"/>
  <c r="Y854" i="10"/>
  <c r="X854" i="10"/>
  <c r="AA853" i="10"/>
  <c r="Y853" i="10"/>
  <c r="X853" i="10"/>
  <c r="AA852" i="10"/>
  <c r="Y852" i="10"/>
  <c r="X852" i="10"/>
  <c r="AA851" i="10"/>
  <c r="Y851" i="10"/>
  <c r="X851" i="10"/>
  <c r="AA850" i="10"/>
  <c r="Y850" i="10"/>
  <c r="X850" i="10"/>
  <c r="AA849" i="10"/>
  <c r="Y849" i="10"/>
  <c r="X849" i="10"/>
  <c r="AA848" i="10"/>
  <c r="Y848" i="10"/>
  <c r="X848" i="10"/>
  <c r="AA847" i="10"/>
  <c r="Y847" i="10"/>
  <c r="X847" i="10"/>
  <c r="AA846" i="10"/>
  <c r="Y846" i="10"/>
  <c r="X846" i="10"/>
  <c r="AA845" i="10"/>
  <c r="Y845" i="10"/>
  <c r="X845" i="10"/>
  <c r="AA844" i="10"/>
  <c r="Y844" i="10"/>
  <c r="X844" i="10"/>
  <c r="AA843" i="10"/>
  <c r="Y843" i="10"/>
  <c r="X843" i="10"/>
  <c r="AA842" i="10"/>
  <c r="Y842" i="10"/>
  <c r="X842" i="10"/>
  <c r="AA841" i="10"/>
  <c r="Y841" i="10"/>
  <c r="X841" i="10"/>
  <c r="AA840" i="10"/>
  <c r="Y840" i="10"/>
  <c r="X840" i="10"/>
  <c r="AA839" i="10"/>
  <c r="Y839" i="10"/>
  <c r="X839" i="10"/>
  <c r="AA838" i="10"/>
  <c r="Y838" i="10"/>
  <c r="X838" i="10"/>
  <c r="AA837" i="10"/>
  <c r="Y837" i="10"/>
  <c r="X837" i="10"/>
  <c r="AA836" i="10"/>
  <c r="Y836" i="10"/>
  <c r="X836" i="10"/>
  <c r="AA835" i="10"/>
  <c r="Y835" i="10"/>
  <c r="X835" i="10"/>
  <c r="AA834" i="10"/>
  <c r="Y834" i="10"/>
  <c r="X834" i="10"/>
  <c r="AA833" i="10"/>
  <c r="Y833" i="10"/>
  <c r="X833" i="10"/>
  <c r="AA832" i="10"/>
  <c r="Y832" i="10"/>
  <c r="X832" i="10"/>
  <c r="AA831" i="10"/>
  <c r="Y831" i="10"/>
  <c r="X831" i="10"/>
  <c r="AA830" i="10"/>
  <c r="Y830" i="10"/>
  <c r="X830" i="10"/>
  <c r="AA829" i="10"/>
  <c r="Y829" i="10"/>
  <c r="X829" i="10"/>
  <c r="AA828" i="10"/>
  <c r="Y828" i="10"/>
  <c r="X828" i="10"/>
  <c r="AA827" i="10"/>
  <c r="Y827" i="10"/>
  <c r="X827" i="10"/>
  <c r="AA826" i="10"/>
  <c r="Y826" i="10"/>
  <c r="X826" i="10"/>
  <c r="AA825" i="10"/>
  <c r="Y825" i="10"/>
  <c r="X825" i="10"/>
  <c r="AA824" i="10"/>
  <c r="Y824" i="10"/>
  <c r="X824" i="10"/>
  <c r="AA823" i="10"/>
  <c r="Y823" i="10"/>
  <c r="X823" i="10"/>
  <c r="AA822" i="10"/>
  <c r="Y822" i="10"/>
  <c r="X822" i="10"/>
  <c r="AA821" i="10"/>
  <c r="Y821" i="10"/>
  <c r="X821" i="10"/>
  <c r="AA820" i="10"/>
  <c r="Y820" i="10"/>
  <c r="X820" i="10"/>
  <c r="AA819" i="10"/>
  <c r="Y819" i="10"/>
  <c r="X819" i="10"/>
  <c r="AA818" i="10"/>
  <c r="Y818" i="10"/>
  <c r="X818" i="10"/>
  <c r="AA817" i="10"/>
  <c r="Y817" i="10"/>
  <c r="X817" i="10"/>
  <c r="AA816" i="10"/>
  <c r="Y816" i="10"/>
  <c r="X816" i="10"/>
  <c r="AA815" i="10"/>
  <c r="Y815" i="10"/>
  <c r="X815" i="10"/>
  <c r="AA814" i="10"/>
  <c r="Y814" i="10"/>
  <c r="X814" i="10"/>
  <c r="AA813" i="10"/>
  <c r="Y813" i="10"/>
  <c r="X813" i="10"/>
  <c r="AA812" i="10"/>
  <c r="Y812" i="10"/>
  <c r="X812" i="10"/>
  <c r="AA811" i="10"/>
  <c r="Y811" i="10"/>
  <c r="X811" i="10"/>
  <c r="AA810" i="10"/>
  <c r="Y810" i="10"/>
  <c r="X810" i="10"/>
  <c r="AA809" i="10"/>
  <c r="Y809" i="10"/>
  <c r="X809" i="10"/>
  <c r="AA808" i="10"/>
  <c r="Y808" i="10"/>
  <c r="X808" i="10"/>
  <c r="AA807" i="10"/>
  <c r="Y807" i="10"/>
  <c r="X807" i="10"/>
  <c r="AA806" i="10"/>
  <c r="Y806" i="10"/>
  <c r="X806" i="10"/>
  <c r="AA805" i="10"/>
  <c r="Y805" i="10"/>
  <c r="X805" i="10"/>
  <c r="AA804" i="10"/>
  <c r="Y804" i="10"/>
  <c r="X804" i="10"/>
  <c r="AA803" i="10"/>
  <c r="Y803" i="10"/>
  <c r="X803" i="10"/>
  <c r="AA802" i="10"/>
  <c r="Y802" i="10"/>
  <c r="X802" i="10"/>
  <c r="AA801" i="10"/>
  <c r="Y801" i="10"/>
  <c r="X801" i="10"/>
  <c r="AA800" i="10"/>
  <c r="Y800" i="10"/>
  <c r="X800" i="10"/>
  <c r="AA799" i="10"/>
  <c r="Y799" i="10"/>
  <c r="X799" i="10"/>
  <c r="AA798" i="10"/>
  <c r="Y798" i="10"/>
  <c r="X798" i="10"/>
  <c r="AA797" i="10"/>
  <c r="Y797" i="10"/>
  <c r="X797" i="10"/>
  <c r="AA796" i="10"/>
  <c r="Y796" i="10"/>
  <c r="X796" i="10"/>
  <c r="AA795" i="10"/>
  <c r="Y795" i="10"/>
  <c r="X795" i="10"/>
  <c r="AA794" i="10"/>
  <c r="Y794" i="10"/>
  <c r="X794" i="10"/>
  <c r="AA793" i="10"/>
  <c r="Y793" i="10"/>
  <c r="X793" i="10"/>
  <c r="AA792" i="10"/>
  <c r="Y792" i="10"/>
  <c r="X792" i="10"/>
  <c r="AA791" i="10"/>
  <c r="Y791" i="10"/>
  <c r="X791" i="10"/>
  <c r="AA790" i="10"/>
  <c r="Y790" i="10"/>
  <c r="X790" i="10"/>
  <c r="AA789" i="10"/>
  <c r="Y789" i="10"/>
  <c r="X789" i="10"/>
  <c r="AA788" i="10"/>
  <c r="Y788" i="10"/>
  <c r="X788" i="10"/>
  <c r="AA787" i="10"/>
  <c r="Y787" i="10"/>
  <c r="X787" i="10"/>
  <c r="AA786" i="10"/>
  <c r="Y786" i="10"/>
  <c r="X786" i="10"/>
  <c r="AA785" i="10"/>
  <c r="Y785" i="10"/>
  <c r="X785" i="10"/>
  <c r="AA784" i="10"/>
  <c r="Y784" i="10"/>
  <c r="X784" i="10"/>
  <c r="AA783" i="10"/>
  <c r="Y783" i="10"/>
  <c r="X783" i="10"/>
  <c r="AA782" i="10"/>
  <c r="Y782" i="10"/>
  <c r="X782" i="10"/>
  <c r="AA781" i="10"/>
  <c r="Y781" i="10"/>
  <c r="X781" i="10"/>
  <c r="AA780" i="10"/>
  <c r="Y780" i="10"/>
  <c r="X780" i="10"/>
  <c r="AA779" i="10"/>
  <c r="Y779" i="10"/>
  <c r="X779" i="10"/>
  <c r="AA778" i="10"/>
  <c r="Y778" i="10"/>
  <c r="X778" i="10"/>
  <c r="AA777" i="10"/>
  <c r="Y777" i="10"/>
  <c r="X777" i="10"/>
  <c r="AA776" i="10"/>
  <c r="Y776" i="10"/>
  <c r="X776" i="10"/>
  <c r="AA775" i="10"/>
  <c r="Y775" i="10"/>
  <c r="X775" i="10"/>
  <c r="AA774" i="10"/>
  <c r="Y774" i="10"/>
  <c r="X774" i="10"/>
  <c r="AA773" i="10"/>
  <c r="Y773" i="10"/>
  <c r="X773" i="10"/>
  <c r="AA772" i="10"/>
  <c r="Y772" i="10"/>
  <c r="X772" i="10"/>
  <c r="AA771" i="10"/>
  <c r="Y771" i="10"/>
  <c r="X771" i="10"/>
  <c r="AA770" i="10"/>
  <c r="Y770" i="10"/>
  <c r="X770" i="10"/>
  <c r="AA769" i="10"/>
  <c r="Y769" i="10"/>
  <c r="X769" i="10"/>
  <c r="AA768" i="10"/>
  <c r="Y768" i="10"/>
  <c r="X768" i="10"/>
  <c r="AA767" i="10"/>
  <c r="Y767" i="10"/>
  <c r="X767" i="10"/>
  <c r="AA766" i="10"/>
  <c r="Y766" i="10"/>
  <c r="X766" i="10"/>
  <c r="AA765" i="10"/>
  <c r="Y765" i="10"/>
  <c r="X765" i="10"/>
  <c r="AA764" i="10"/>
  <c r="Y764" i="10"/>
  <c r="X764" i="10"/>
  <c r="AA763" i="10"/>
  <c r="Y763" i="10"/>
  <c r="X763" i="10"/>
  <c r="AA762" i="10"/>
  <c r="Y762" i="10"/>
  <c r="X762" i="10"/>
  <c r="AA761" i="10"/>
  <c r="Y761" i="10"/>
  <c r="X761" i="10"/>
  <c r="AA760" i="10"/>
  <c r="Y760" i="10"/>
  <c r="X760" i="10"/>
  <c r="AA759" i="10"/>
  <c r="Y759" i="10"/>
  <c r="X759" i="10"/>
  <c r="AA758" i="10"/>
  <c r="Y758" i="10"/>
  <c r="X758" i="10"/>
  <c r="AA757" i="10"/>
  <c r="Y757" i="10"/>
  <c r="X757" i="10"/>
  <c r="AA756" i="10"/>
  <c r="Y756" i="10"/>
  <c r="X756" i="10"/>
  <c r="AA755" i="10"/>
  <c r="Y755" i="10"/>
  <c r="X755" i="10"/>
  <c r="AA754" i="10"/>
  <c r="Y754" i="10"/>
  <c r="X754" i="10"/>
  <c r="AA753" i="10"/>
  <c r="Y753" i="10"/>
  <c r="X753" i="10"/>
  <c r="AA752" i="10"/>
  <c r="Y752" i="10"/>
  <c r="X752" i="10"/>
  <c r="AA751" i="10"/>
  <c r="Y751" i="10"/>
  <c r="X751" i="10"/>
  <c r="AA750" i="10"/>
  <c r="Y750" i="10"/>
  <c r="X750" i="10"/>
  <c r="AA749" i="10"/>
  <c r="Y749" i="10"/>
  <c r="X749" i="10"/>
  <c r="AA748" i="10"/>
  <c r="Y748" i="10"/>
  <c r="X748" i="10"/>
  <c r="AA747" i="10"/>
  <c r="Y747" i="10"/>
  <c r="X747" i="10"/>
  <c r="AA746" i="10"/>
  <c r="Y746" i="10"/>
  <c r="X746" i="10"/>
  <c r="AA745" i="10"/>
  <c r="Y745" i="10"/>
  <c r="X745" i="10"/>
  <c r="AA744" i="10"/>
  <c r="Y744" i="10"/>
  <c r="X744" i="10"/>
  <c r="AA743" i="10"/>
  <c r="Y743" i="10"/>
  <c r="X743" i="10"/>
  <c r="AA742" i="10"/>
  <c r="Y742" i="10"/>
  <c r="X742" i="10"/>
  <c r="AA741" i="10"/>
  <c r="Y741" i="10"/>
  <c r="X741" i="10"/>
  <c r="AA740" i="10"/>
  <c r="Y740" i="10"/>
  <c r="X740" i="10"/>
  <c r="AA739" i="10"/>
  <c r="Y739" i="10"/>
  <c r="X739" i="10"/>
  <c r="AA738" i="10"/>
  <c r="Y738" i="10"/>
  <c r="X738" i="10"/>
  <c r="AA737" i="10"/>
  <c r="Y737" i="10"/>
  <c r="X737" i="10"/>
  <c r="AA736" i="10"/>
  <c r="Y736" i="10"/>
  <c r="X736" i="10"/>
  <c r="AA735" i="10"/>
  <c r="Y735" i="10"/>
  <c r="X735" i="10"/>
  <c r="AA734" i="10"/>
  <c r="Y734" i="10"/>
  <c r="X734" i="10"/>
  <c r="AA733" i="10"/>
  <c r="Y733" i="10"/>
  <c r="X733" i="10"/>
  <c r="AA732" i="10"/>
  <c r="Y732" i="10"/>
  <c r="X732" i="10"/>
  <c r="AA731" i="10"/>
  <c r="Y731" i="10"/>
  <c r="X731" i="10"/>
  <c r="AA730" i="10"/>
  <c r="Y730" i="10"/>
  <c r="X730" i="10"/>
  <c r="AA729" i="10"/>
  <c r="Y729" i="10"/>
  <c r="X729" i="10"/>
  <c r="AA728" i="10"/>
  <c r="Y728" i="10"/>
  <c r="X728" i="10"/>
  <c r="AA727" i="10"/>
  <c r="Y727" i="10"/>
  <c r="X727" i="10"/>
  <c r="AA726" i="10"/>
  <c r="Y726" i="10"/>
  <c r="X726" i="10"/>
  <c r="AA725" i="10"/>
  <c r="Y725" i="10"/>
  <c r="X725" i="10"/>
  <c r="AA724" i="10"/>
  <c r="Y724" i="10"/>
  <c r="X724" i="10"/>
  <c r="AA723" i="10"/>
  <c r="Y723" i="10"/>
  <c r="X723" i="10"/>
  <c r="AA722" i="10"/>
  <c r="Y722" i="10"/>
  <c r="X722" i="10"/>
  <c r="AA721" i="10"/>
  <c r="Y721" i="10"/>
  <c r="X721" i="10"/>
  <c r="AA720" i="10"/>
  <c r="Y720" i="10"/>
  <c r="X720" i="10"/>
  <c r="AA719" i="10"/>
  <c r="Y719" i="10"/>
  <c r="X719" i="10"/>
  <c r="AA718" i="10"/>
  <c r="Y718" i="10"/>
  <c r="X718" i="10"/>
  <c r="AA717" i="10"/>
  <c r="Y717" i="10"/>
  <c r="X717" i="10"/>
  <c r="AA716" i="10"/>
  <c r="Y716" i="10"/>
  <c r="X716" i="10"/>
  <c r="AA715" i="10"/>
  <c r="Y715" i="10"/>
  <c r="X715" i="10"/>
  <c r="AA714" i="10"/>
  <c r="Y714" i="10"/>
  <c r="X714" i="10"/>
  <c r="AA713" i="10"/>
  <c r="Y713" i="10"/>
  <c r="X713" i="10"/>
  <c r="AA712" i="10"/>
  <c r="Y712" i="10"/>
  <c r="X712" i="10"/>
  <c r="AA711" i="10"/>
  <c r="Y711" i="10"/>
  <c r="X711" i="10"/>
  <c r="AA710" i="10"/>
  <c r="Y710" i="10"/>
  <c r="X710" i="10"/>
  <c r="AA709" i="10"/>
  <c r="Y709" i="10"/>
  <c r="X709" i="10"/>
  <c r="AA708" i="10"/>
  <c r="Y708" i="10"/>
  <c r="X708" i="10"/>
  <c r="AA707" i="10"/>
  <c r="Y707" i="10"/>
  <c r="X707" i="10"/>
  <c r="AA706" i="10"/>
  <c r="Y706" i="10"/>
  <c r="X706" i="10"/>
  <c r="AA705" i="10"/>
  <c r="Y705" i="10"/>
  <c r="X705" i="10"/>
  <c r="AA704" i="10"/>
  <c r="Y704" i="10"/>
  <c r="X704" i="10"/>
  <c r="AA703" i="10"/>
  <c r="Y703" i="10"/>
  <c r="X703" i="10"/>
  <c r="AA702" i="10"/>
  <c r="Y702" i="10"/>
  <c r="X702" i="10"/>
  <c r="AA701" i="10"/>
  <c r="Y701" i="10"/>
  <c r="X701" i="10"/>
  <c r="AA700" i="10"/>
  <c r="Y700" i="10"/>
  <c r="X700" i="10"/>
  <c r="AA699" i="10"/>
  <c r="Y699" i="10"/>
  <c r="X699" i="10"/>
  <c r="AA698" i="10"/>
  <c r="Y698" i="10"/>
  <c r="X698" i="10"/>
  <c r="AA697" i="10"/>
  <c r="Y697" i="10"/>
  <c r="X697" i="10"/>
  <c r="AA696" i="10"/>
  <c r="Y696" i="10"/>
  <c r="X696" i="10"/>
  <c r="AA695" i="10"/>
  <c r="Y695" i="10"/>
  <c r="X695" i="10"/>
  <c r="AA694" i="10"/>
  <c r="Y694" i="10"/>
  <c r="X694" i="10"/>
  <c r="AA693" i="10"/>
  <c r="Y693" i="10"/>
  <c r="X693" i="10"/>
  <c r="AA692" i="10"/>
  <c r="Y692" i="10"/>
  <c r="X692" i="10"/>
  <c r="AA691" i="10"/>
  <c r="Y691" i="10"/>
  <c r="X691" i="10"/>
  <c r="AA690" i="10"/>
  <c r="Y690" i="10"/>
  <c r="X690" i="10"/>
  <c r="AA689" i="10"/>
  <c r="Y689" i="10"/>
  <c r="X689" i="10"/>
  <c r="AA688" i="10"/>
  <c r="Y688" i="10"/>
  <c r="X688" i="10"/>
  <c r="AA687" i="10"/>
  <c r="Y687" i="10"/>
  <c r="X687" i="10"/>
  <c r="AA686" i="10"/>
  <c r="Y686" i="10"/>
  <c r="X686" i="10"/>
  <c r="AA685" i="10"/>
  <c r="Y685" i="10"/>
  <c r="X685" i="10"/>
  <c r="AA684" i="10"/>
  <c r="Y684" i="10"/>
  <c r="X684" i="10"/>
  <c r="AA683" i="10"/>
  <c r="Y683" i="10"/>
  <c r="X683" i="10"/>
  <c r="AA682" i="10"/>
  <c r="Y682" i="10"/>
  <c r="X682" i="10"/>
  <c r="AA681" i="10"/>
  <c r="Y681" i="10"/>
  <c r="X681" i="10"/>
  <c r="AA680" i="10"/>
  <c r="Y680" i="10"/>
  <c r="X680" i="10"/>
  <c r="AA679" i="10"/>
  <c r="Y679" i="10"/>
  <c r="X679" i="10"/>
  <c r="AA678" i="10"/>
  <c r="Y678" i="10"/>
  <c r="X678" i="10"/>
  <c r="AA677" i="10"/>
  <c r="Y677" i="10"/>
  <c r="X677" i="10"/>
  <c r="AA676" i="10"/>
  <c r="Y676" i="10"/>
  <c r="X676" i="10"/>
  <c r="AA675" i="10"/>
  <c r="Y675" i="10"/>
  <c r="X675" i="10"/>
  <c r="AA674" i="10"/>
  <c r="Y674" i="10"/>
  <c r="X674" i="10"/>
  <c r="AA673" i="10"/>
  <c r="Y673" i="10"/>
  <c r="X673" i="10"/>
  <c r="AA672" i="10"/>
  <c r="Y672" i="10"/>
  <c r="X672" i="10"/>
  <c r="AA671" i="10"/>
  <c r="Y671" i="10"/>
  <c r="X671" i="10"/>
  <c r="AA670" i="10"/>
  <c r="Y670" i="10"/>
  <c r="X670" i="10"/>
  <c r="AA669" i="10"/>
  <c r="Y669" i="10"/>
  <c r="X669" i="10"/>
  <c r="AA668" i="10"/>
  <c r="Y668" i="10"/>
  <c r="X668" i="10"/>
  <c r="AA667" i="10"/>
  <c r="Y667" i="10"/>
  <c r="X667" i="10"/>
  <c r="AA666" i="10"/>
  <c r="Y666" i="10"/>
  <c r="X666" i="10"/>
  <c r="AA665" i="10"/>
  <c r="Y665" i="10"/>
  <c r="X665" i="10"/>
  <c r="AA664" i="10"/>
  <c r="Y664" i="10"/>
  <c r="X664" i="10"/>
  <c r="AA663" i="10"/>
  <c r="Y663" i="10"/>
  <c r="X663" i="10"/>
  <c r="AA662" i="10"/>
  <c r="Y662" i="10"/>
  <c r="X662" i="10"/>
  <c r="AA661" i="10"/>
  <c r="Y661" i="10"/>
  <c r="X661" i="10"/>
  <c r="AA660" i="10"/>
  <c r="Y660" i="10"/>
  <c r="X660" i="10"/>
  <c r="AA659" i="10"/>
  <c r="Y659" i="10"/>
  <c r="X659" i="10"/>
  <c r="AA658" i="10"/>
  <c r="Y658" i="10"/>
  <c r="X658" i="10"/>
  <c r="AA657" i="10"/>
  <c r="Y657" i="10"/>
  <c r="X657" i="10"/>
  <c r="AA656" i="10"/>
  <c r="Y656" i="10"/>
  <c r="X656" i="10"/>
  <c r="AA655" i="10"/>
  <c r="Y655" i="10"/>
  <c r="X655" i="10"/>
  <c r="AA654" i="10"/>
  <c r="Y654" i="10"/>
  <c r="X654" i="10"/>
  <c r="AA653" i="10"/>
  <c r="Y653" i="10"/>
  <c r="X653" i="10"/>
  <c r="AA652" i="10"/>
  <c r="Y652" i="10"/>
  <c r="X652" i="10"/>
  <c r="AA651" i="10"/>
  <c r="Y651" i="10"/>
  <c r="X651" i="10"/>
  <c r="AA650" i="10"/>
  <c r="Y650" i="10"/>
  <c r="X650" i="10"/>
  <c r="AA649" i="10"/>
  <c r="Y649" i="10"/>
  <c r="X649" i="10"/>
  <c r="AA648" i="10"/>
  <c r="Y648" i="10"/>
  <c r="X648" i="10"/>
  <c r="AA647" i="10"/>
  <c r="Y647" i="10"/>
  <c r="X647" i="10"/>
  <c r="AA646" i="10"/>
  <c r="Y646" i="10"/>
  <c r="X646" i="10"/>
  <c r="AA645" i="10"/>
  <c r="Y645" i="10"/>
  <c r="X645" i="10"/>
  <c r="AA644" i="10"/>
  <c r="Y644" i="10"/>
  <c r="X644" i="10"/>
  <c r="AA643" i="10"/>
  <c r="Y643" i="10"/>
  <c r="X643" i="10"/>
  <c r="AA642" i="10"/>
  <c r="Y642" i="10"/>
  <c r="X642" i="10"/>
  <c r="AA641" i="10"/>
  <c r="Y641" i="10"/>
  <c r="X641" i="10"/>
  <c r="AA640" i="10"/>
  <c r="Y640" i="10"/>
  <c r="X640" i="10"/>
  <c r="AA639" i="10"/>
  <c r="Y639" i="10"/>
  <c r="X639" i="10"/>
  <c r="AA638" i="10"/>
  <c r="Y638" i="10"/>
  <c r="X638" i="10"/>
  <c r="AA637" i="10"/>
  <c r="Y637" i="10"/>
  <c r="X637" i="10"/>
  <c r="AA636" i="10"/>
  <c r="Y636" i="10"/>
  <c r="X636" i="10"/>
  <c r="AA635" i="10"/>
  <c r="Y635" i="10"/>
  <c r="X635" i="10"/>
  <c r="AA634" i="10"/>
  <c r="Y634" i="10"/>
  <c r="X634" i="10"/>
  <c r="AA633" i="10"/>
  <c r="Y633" i="10"/>
  <c r="X633" i="10"/>
  <c r="AA632" i="10"/>
  <c r="Y632" i="10"/>
  <c r="X632" i="10"/>
  <c r="AA631" i="10"/>
  <c r="Y631" i="10"/>
  <c r="X631" i="10"/>
  <c r="AA630" i="10"/>
  <c r="Y630" i="10"/>
  <c r="X630" i="10"/>
  <c r="AA629" i="10"/>
  <c r="Y629" i="10"/>
  <c r="X629" i="10"/>
  <c r="AA628" i="10"/>
  <c r="Y628" i="10"/>
  <c r="X628" i="10"/>
  <c r="AA627" i="10"/>
  <c r="Y627" i="10"/>
  <c r="X627" i="10"/>
  <c r="AA626" i="10"/>
  <c r="Y626" i="10"/>
  <c r="X626" i="10"/>
  <c r="AA625" i="10"/>
  <c r="Y625" i="10"/>
  <c r="X625" i="10"/>
  <c r="AA624" i="10"/>
  <c r="Y624" i="10"/>
  <c r="X624" i="10"/>
  <c r="AA623" i="10"/>
  <c r="Y623" i="10"/>
  <c r="X623" i="10"/>
  <c r="AA622" i="10"/>
  <c r="Y622" i="10"/>
  <c r="X622" i="10"/>
  <c r="AA621" i="10"/>
  <c r="Y621" i="10"/>
  <c r="X621" i="10"/>
  <c r="AA620" i="10"/>
  <c r="Y620" i="10"/>
  <c r="X620" i="10"/>
  <c r="AA619" i="10"/>
  <c r="Y619" i="10"/>
  <c r="X619" i="10"/>
  <c r="AA618" i="10"/>
  <c r="Y618" i="10"/>
  <c r="X618" i="10"/>
  <c r="AA617" i="10"/>
  <c r="Y617" i="10"/>
  <c r="X617" i="10"/>
  <c r="AA616" i="10"/>
  <c r="Y616" i="10"/>
  <c r="X616" i="10"/>
  <c r="AA615" i="10"/>
  <c r="Y615" i="10"/>
  <c r="X615" i="10"/>
  <c r="AA614" i="10"/>
  <c r="Y614" i="10"/>
  <c r="X614" i="10"/>
  <c r="AA613" i="10"/>
  <c r="Y613" i="10"/>
  <c r="X613" i="10"/>
  <c r="AA612" i="10"/>
  <c r="Y612" i="10"/>
  <c r="X612" i="10"/>
  <c r="AA611" i="10"/>
  <c r="Y611" i="10"/>
  <c r="X611" i="10"/>
  <c r="AA610" i="10"/>
  <c r="Y610" i="10"/>
  <c r="X610" i="10"/>
  <c r="AA609" i="10"/>
  <c r="Y609" i="10"/>
  <c r="X609" i="10"/>
  <c r="AA608" i="10"/>
  <c r="Y608" i="10"/>
  <c r="X608" i="10"/>
  <c r="AA607" i="10"/>
  <c r="Y607" i="10"/>
  <c r="X607" i="10"/>
  <c r="AA606" i="10"/>
  <c r="Y606" i="10"/>
  <c r="X606" i="10"/>
  <c r="AA605" i="10"/>
  <c r="Y605" i="10"/>
  <c r="X605" i="10"/>
  <c r="AA604" i="10"/>
  <c r="Y604" i="10"/>
  <c r="X604" i="10"/>
  <c r="AA603" i="10"/>
  <c r="Y603" i="10"/>
  <c r="X603" i="10"/>
  <c r="AA602" i="10"/>
  <c r="Y602" i="10"/>
  <c r="X602" i="10"/>
  <c r="AA601" i="10"/>
  <c r="Y601" i="10"/>
  <c r="X601" i="10"/>
  <c r="AA600" i="10"/>
  <c r="Y600" i="10"/>
  <c r="X600" i="10"/>
  <c r="AA599" i="10"/>
  <c r="Y599" i="10"/>
  <c r="X599" i="10"/>
  <c r="AA598" i="10"/>
  <c r="Y598" i="10"/>
  <c r="X598" i="10"/>
  <c r="AA597" i="10"/>
  <c r="Y597" i="10"/>
  <c r="X597" i="10"/>
  <c r="AA596" i="10"/>
  <c r="Y596" i="10"/>
  <c r="X596" i="10"/>
  <c r="AA595" i="10"/>
  <c r="Y595" i="10"/>
  <c r="X595" i="10"/>
  <c r="AA594" i="10"/>
  <c r="Y594" i="10"/>
  <c r="X594" i="10"/>
  <c r="AA593" i="10"/>
  <c r="Y593" i="10"/>
  <c r="X593" i="10"/>
  <c r="AA592" i="10"/>
  <c r="Y592" i="10"/>
  <c r="X592" i="10"/>
  <c r="AA591" i="10"/>
  <c r="Y591" i="10"/>
  <c r="X591" i="10"/>
  <c r="AA590" i="10"/>
  <c r="Y590" i="10"/>
  <c r="X590" i="10"/>
  <c r="AA589" i="10"/>
  <c r="Y589" i="10"/>
  <c r="X589" i="10"/>
  <c r="AA588" i="10"/>
  <c r="Y588" i="10"/>
  <c r="X588" i="10"/>
  <c r="AA587" i="10"/>
  <c r="Y587" i="10"/>
  <c r="X587" i="10"/>
  <c r="AA586" i="10"/>
  <c r="Y586" i="10"/>
  <c r="X586" i="10"/>
  <c r="AA585" i="10"/>
  <c r="Y585" i="10"/>
  <c r="X585" i="10"/>
  <c r="AA584" i="10"/>
  <c r="Y584" i="10"/>
  <c r="X584" i="10"/>
  <c r="AA583" i="10"/>
  <c r="Y583" i="10"/>
  <c r="X583" i="10"/>
  <c r="AA582" i="10"/>
  <c r="Y582" i="10"/>
  <c r="X582" i="10"/>
  <c r="AA581" i="10"/>
  <c r="Y581" i="10"/>
  <c r="X581" i="10"/>
  <c r="AA580" i="10"/>
  <c r="Y580" i="10"/>
  <c r="X580" i="10"/>
  <c r="AA579" i="10"/>
  <c r="Y579" i="10"/>
  <c r="X579" i="10"/>
  <c r="AA578" i="10"/>
  <c r="Y578" i="10"/>
  <c r="X578" i="10"/>
  <c r="AA577" i="10"/>
  <c r="Y577" i="10"/>
  <c r="X577" i="10"/>
  <c r="AA576" i="10"/>
  <c r="Y576" i="10"/>
  <c r="X576" i="10"/>
  <c r="AA575" i="10"/>
  <c r="Y575" i="10"/>
  <c r="X575" i="10"/>
  <c r="AA574" i="10"/>
  <c r="Y574" i="10"/>
  <c r="X574" i="10"/>
  <c r="AA573" i="10"/>
  <c r="Y573" i="10"/>
  <c r="X573" i="10"/>
  <c r="AA572" i="10"/>
  <c r="Y572" i="10"/>
  <c r="X572" i="10"/>
  <c r="AA571" i="10"/>
  <c r="Y571" i="10"/>
  <c r="X571" i="10"/>
  <c r="AA570" i="10"/>
  <c r="Y570" i="10"/>
  <c r="X570" i="10"/>
  <c r="AA569" i="10"/>
  <c r="Y569" i="10"/>
  <c r="X569" i="10"/>
  <c r="AA568" i="10"/>
  <c r="Y568" i="10"/>
  <c r="X568" i="10"/>
  <c r="AA567" i="10"/>
  <c r="Y567" i="10"/>
  <c r="X567" i="10"/>
  <c r="AA566" i="10"/>
  <c r="Y566" i="10"/>
  <c r="X566" i="10"/>
  <c r="AA565" i="10"/>
  <c r="Y565" i="10"/>
  <c r="X565" i="10"/>
  <c r="AA564" i="10"/>
  <c r="Y564" i="10"/>
  <c r="X564" i="10"/>
  <c r="AA563" i="10"/>
  <c r="Y563" i="10"/>
  <c r="X563" i="10"/>
  <c r="AA562" i="10"/>
  <c r="Y562" i="10"/>
  <c r="X562" i="10"/>
  <c r="AA561" i="10"/>
  <c r="Y561" i="10"/>
  <c r="X561" i="10"/>
  <c r="AA560" i="10"/>
  <c r="Y560" i="10"/>
  <c r="X560" i="10"/>
  <c r="AA559" i="10"/>
  <c r="Y559" i="10"/>
  <c r="X559" i="10"/>
  <c r="AA558" i="10"/>
  <c r="Y558" i="10"/>
  <c r="X558" i="10"/>
  <c r="AA557" i="10"/>
  <c r="Y557" i="10"/>
  <c r="X557" i="10"/>
  <c r="AA556" i="10"/>
  <c r="Y556" i="10"/>
  <c r="X556" i="10"/>
  <c r="AA555" i="10"/>
  <c r="Y555" i="10"/>
  <c r="X555" i="10"/>
  <c r="AA554" i="10"/>
  <c r="Y554" i="10"/>
  <c r="X554" i="10"/>
  <c r="AA553" i="10"/>
  <c r="Y553" i="10"/>
  <c r="X553" i="10"/>
  <c r="AA552" i="10"/>
  <c r="Y552" i="10"/>
  <c r="X552" i="10"/>
  <c r="AA551" i="10"/>
  <c r="Y551" i="10"/>
  <c r="X551" i="10"/>
  <c r="AA550" i="10"/>
  <c r="Y550" i="10"/>
  <c r="X550" i="10"/>
  <c r="AA549" i="10"/>
  <c r="Y549" i="10"/>
  <c r="X549" i="10"/>
  <c r="AA548" i="10"/>
  <c r="Y548" i="10"/>
  <c r="X548" i="10"/>
  <c r="AA547" i="10"/>
  <c r="Y547" i="10"/>
  <c r="X547" i="10"/>
  <c r="AA546" i="10"/>
  <c r="Y546" i="10"/>
  <c r="X546" i="10"/>
  <c r="AA545" i="10"/>
  <c r="Y545" i="10"/>
  <c r="X545" i="10"/>
  <c r="AA544" i="10"/>
  <c r="Y544" i="10"/>
  <c r="X544" i="10"/>
  <c r="AA543" i="10"/>
  <c r="Y543" i="10"/>
  <c r="X543" i="10"/>
  <c r="AA542" i="10"/>
  <c r="Y542" i="10"/>
  <c r="X542" i="10"/>
  <c r="AA541" i="10"/>
  <c r="Y541" i="10"/>
  <c r="X541" i="10"/>
  <c r="AA540" i="10"/>
  <c r="Y540" i="10"/>
  <c r="X540" i="10"/>
  <c r="AA539" i="10"/>
  <c r="Y539" i="10"/>
  <c r="X539" i="10"/>
  <c r="AA538" i="10"/>
  <c r="Y538" i="10"/>
  <c r="X538" i="10"/>
  <c r="AA537" i="10"/>
  <c r="Y537" i="10"/>
  <c r="X537" i="10"/>
  <c r="AA536" i="10"/>
  <c r="Y536" i="10"/>
  <c r="X536" i="10"/>
  <c r="AA535" i="10"/>
  <c r="Y535" i="10"/>
  <c r="X535" i="10"/>
  <c r="AA534" i="10"/>
  <c r="Y534" i="10"/>
  <c r="X534" i="10"/>
  <c r="AA533" i="10"/>
  <c r="Y533" i="10"/>
  <c r="X533" i="10"/>
  <c r="AA532" i="10"/>
  <c r="Y532" i="10"/>
  <c r="X532" i="10"/>
  <c r="AA531" i="10"/>
  <c r="Y531" i="10"/>
  <c r="X531" i="10"/>
  <c r="AA530" i="10"/>
  <c r="Y530" i="10"/>
  <c r="X530" i="10"/>
  <c r="AA529" i="10"/>
  <c r="Y529" i="10"/>
  <c r="X529" i="10"/>
  <c r="AA528" i="10"/>
  <c r="Y528" i="10"/>
  <c r="X528" i="10"/>
  <c r="AA527" i="10"/>
  <c r="Y527" i="10"/>
  <c r="X527" i="10"/>
  <c r="AA526" i="10"/>
  <c r="Y526" i="10"/>
  <c r="X526" i="10"/>
  <c r="AA525" i="10"/>
  <c r="Y525" i="10"/>
  <c r="X525" i="10"/>
  <c r="AA524" i="10"/>
  <c r="Y524" i="10"/>
  <c r="X524" i="10"/>
  <c r="AA523" i="10"/>
  <c r="Y523" i="10"/>
  <c r="X523" i="10"/>
  <c r="AA522" i="10"/>
  <c r="Y522" i="10"/>
  <c r="X522" i="10"/>
  <c r="AA521" i="10"/>
  <c r="Y521" i="10"/>
  <c r="X521" i="10"/>
  <c r="AA520" i="10"/>
  <c r="Y520" i="10"/>
  <c r="X520" i="10"/>
  <c r="AA519" i="10"/>
  <c r="Y519" i="10"/>
  <c r="X519" i="10"/>
  <c r="AA518" i="10"/>
  <c r="Y518" i="10"/>
  <c r="X518" i="10"/>
  <c r="AA517" i="10"/>
  <c r="Y517" i="10"/>
  <c r="X517" i="10"/>
  <c r="AA516" i="10"/>
  <c r="Y516" i="10"/>
  <c r="X516" i="10"/>
  <c r="AA515" i="10"/>
  <c r="Y515" i="10"/>
  <c r="X515" i="10"/>
  <c r="AA514" i="10"/>
  <c r="Y514" i="10"/>
  <c r="X514" i="10"/>
  <c r="AA513" i="10"/>
  <c r="Y513" i="10"/>
  <c r="X513" i="10"/>
  <c r="AA512" i="10"/>
  <c r="Y512" i="10"/>
  <c r="X512" i="10"/>
  <c r="AA511" i="10"/>
  <c r="Y511" i="10"/>
  <c r="X511" i="10"/>
  <c r="AA510" i="10"/>
  <c r="Y510" i="10"/>
  <c r="X510" i="10"/>
  <c r="AA509" i="10"/>
  <c r="Y509" i="10"/>
  <c r="X509" i="10"/>
  <c r="AA508" i="10"/>
  <c r="Y508" i="10"/>
  <c r="X508" i="10"/>
  <c r="AA507" i="10"/>
  <c r="Y507" i="10"/>
  <c r="X507" i="10"/>
  <c r="AA506" i="10"/>
  <c r="Y506" i="10"/>
  <c r="X506" i="10"/>
  <c r="AA505" i="10"/>
  <c r="Y505" i="10"/>
  <c r="X505" i="10"/>
  <c r="AA504" i="10"/>
  <c r="Y504" i="10"/>
  <c r="X504" i="10"/>
  <c r="AA503" i="10"/>
  <c r="Y503" i="10"/>
  <c r="X503" i="10"/>
  <c r="AA502" i="10"/>
  <c r="Y502" i="10"/>
  <c r="X502" i="10"/>
  <c r="AA501" i="10"/>
  <c r="Y501" i="10"/>
  <c r="X501" i="10"/>
  <c r="AA500" i="10"/>
  <c r="Y500" i="10"/>
  <c r="X500" i="10"/>
  <c r="AA499" i="10"/>
  <c r="Y499" i="10"/>
  <c r="X499" i="10"/>
  <c r="AA498" i="10"/>
  <c r="Y498" i="10"/>
  <c r="X498" i="10"/>
  <c r="AA497" i="10"/>
  <c r="Y497" i="10"/>
  <c r="X497" i="10"/>
  <c r="AA496" i="10"/>
  <c r="Y496" i="10"/>
  <c r="X496" i="10"/>
  <c r="AA495" i="10"/>
  <c r="Y495" i="10"/>
  <c r="X495" i="10"/>
  <c r="AA494" i="10"/>
  <c r="Y494" i="10"/>
  <c r="X494" i="10"/>
  <c r="AA493" i="10"/>
  <c r="Y493" i="10"/>
  <c r="X493" i="10"/>
  <c r="AA492" i="10"/>
  <c r="Y492" i="10"/>
  <c r="X492" i="10"/>
  <c r="AA491" i="10"/>
  <c r="Y491" i="10"/>
  <c r="X491" i="10"/>
  <c r="AA490" i="10"/>
  <c r="Y490" i="10"/>
  <c r="X490" i="10"/>
  <c r="AA489" i="10"/>
  <c r="Y489" i="10"/>
  <c r="X489" i="10"/>
  <c r="AA488" i="10"/>
  <c r="Y488" i="10"/>
  <c r="X488" i="10"/>
  <c r="AA487" i="10"/>
  <c r="Y487" i="10"/>
  <c r="X487" i="10"/>
  <c r="AA486" i="10"/>
  <c r="Y486" i="10"/>
  <c r="X486" i="10"/>
  <c r="AA485" i="10"/>
  <c r="Y485" i="10"/>
  <c r="X485" i="10"/>
  <c r="AA484" i="10"/>
  <c r="Y484" i="10"/>
  <c r="X484" i="10"/>
  <c r="AA483" i="10"/>
  <c r="Y483" i="10"/>
  <c r="X483" i="10"/>
  <c r="AA482" i="10"/>
  <c r="Y482" i="10"/>
  <c r="X482" i="10"/>
  <c r="AA481" i="10"/>
  <c r="Y481" i="10"/>
  <c r="X481" i="10"/>
  <c r="AA480" i="10"/>
  <c r="Y480" i="10"/>
  <c r="X480" i="10"/>
  <c r="AA479" i="10"/>
  <c r="Y479" i="10"/>
  <c r="X479" i="10"/>
  <c r="AA478" i="10"/>
  <c r="Y478" i="10"/>
  <c r="X478" i="10"/>
  <c r="AA477" i="10"/>
  <c r="Y477" i="10"/>
  <c r="X477" i="10"/>
  <c r="AA476" i="10"/>
  <c r="Y476" i="10"/>
  <c r="X476" i="10"/>
  <c r="AA475" i="10"/>
  <c r="Y475" i="10"/>
  <c r="X475" i="10"/>
  <c r="AA474" i="10"/>
  <c r="Y474" i="10"/>
  <c r="X474" i="10"/>
  <c r="AA473" i="10"/>
  <c r="Y473" i="10"/>
  <c r="X473" i="10"/>
  <c r="AA472" i="10"/>
  <c r="Y472" i="10"/>
  <c r="X472" i="10"/>
  <c r="AA471" i="10"/>
  <c r="Y471" i="10"/>
  <c r="X471" i="10"/>
  <c r="AA470" i="10"/>
  <c r="Y470" i="10"/>
  <c r="X470" i="10"/>
  <c r="AA469" i="10"/>
  <c r="Y469" i="10"/>
  <c r="X469" i="10"/>
  <c r="AJ469" i="10" s="1"/>
  <c r="AA468" i="10"/>
  <c r="Y468" i="10"/>
  <c r="X468" i="10"/>
  <c r="AA467" i="10"/>
  <c r="Y467" i="10"/>
  <c r="X467" i="10"/>
  <c r="AA466" i="10"/>
  <c r="Y466" i="10"/>
  <c r="X466" i="10"/>
  <c r="AA465" i="10"/>
  <c r="Y465" i="10"/>
  <c r="X465" i="10"/>
  <c r="AA464" i="10"/>
  <c r="Y464" i="10"/>
  <c r="X464" i="10"/>
  <c r="AA463" i="10"/>
  <c r="Y463" i="10"/>
  <c r="X463" i="10"/>
  <c r="AA462" i="10"/>
  <c r="Y462" i="10"/>
  <c r="X462" i="10"/>
  <c r="AA461" i="10"/>
  <c r="Y461" i="10"/>
  <c r="X461" i="10"/>
  <c r="AJ461" i="10" s="1"/>
  <c r="AA460" i="10"/>
  <c r="Y460" i="10"/>
  <c r="X460" i="10"/>
  <c r="AA459" i="10"/>
  <c r="Y459" i="10"/>
  <c r="X459" i="10"/>
  <c r="AA458" i="10"/>
  <c r="Y458" i="10"/>
  <c r="X458" i="10"/>
  <c r="AA457" i="10"/>
  <c r="Y457" i="10"/>
  <c r="X457" i="10"/>
  <c r="AA456" i="10"/>
  <c r="Y456" i="10"/>
  <c r="X456" i="10"/>
  <c r="AA455" i="10"/>
  <c r="Y455" i="10"/>
  <c r="X455" i="10"/>
  <c r="AA454" i="10"/>
  <c r="Y454" i="10"/>
  <c r="X454" i="10"/>
  <c r="AA453" i="10"/>
  <c r="Y453" i="10"/>
  <c r="X453" i="10"/>
  <c r="AJ453" i="10" s="1"/>
  <c r="AA452" i="10"/>
  <c r="Y452" i="10"/>
  <c r="X452" i="10"/>
  <c r="AA451" i="10"/>
  <c r="Y451" i="10"/>
  <c r="X451" i="10"/>
  <c r="AA450" i="10"/>
  <c r="Y450" i="10"/>
  <c r="X450" i="10"/>
  <c r="AA449" i="10"/>
  <c r="Y449" i="10"/>
  <c r="X449" i="10"/>
  <c r="AA448" i="10"/>
  <c r="Y448" i="10"/>
  <c r="X448" i="10"/>
  <c r="AA447" i="10"/>
  <c r="Y447" i="10"/>
  <c r="X447" i="10"/>
  <c r="AA446" i="10"/>
  <c r="Y446" i="10"/>
  <c r="X446" i="10"/>
  <c r="AA445" i="10"/>
  <c r="Y445" i="10"/>
  <c r="X445" i="10"/>
  <c r="AJ445" i="10" s="1"/>
  <c r="AA444" i="10"/>
  <c r="Y444" i="10"/>
  <c r="X444" i="10"/>
  <c r="AA443" i="10"/>
  <c r="Y443" i="10"/>
  <c r="X443" i="10"/>
  <c r="AA442" i="10"/>
  <c r="Y442" i="10"/>
  <c r="X442" i="10"/>
  <c r="AA441" i="10"/>
  <c r="Y441" i="10"/>
  <c r="X441" i="10"/>
  <c r="AA440" i="10"/>
  <c r="Y440" i="10"/>
  <c r="X440" i="10"/>
  <c r="AA439" i="10"/>
  <c r="Y439" i="10"/>
  <c r="X439" i="10"/>
  <c r="AA438" i="10"/>
  <c r="Y438" i="10"/>
  <c r="X438" i="10"/>
  <c r="AA437" i="10"/>
  <c r="Y437" i="10"/>
  <c r="X437" i="10"/>
  <c r="AJ437" i="10" s="1"/>
  <c r="AA436" i="10"/>
  <c r="Y436" i="10"/>
  <c r="X436" i="10"/>
  <c r="AA435" i="10"/>
  <c r="Y435" i="10"/>
  <c r="X435" i="10"/>
  <c r="AA434" i="10"/>
  <c r="Y434" i="10"/>
  <c r="X434" i="10"/>
  <c r="AA433" i="10"/>
  <c r="Y433" i="10"/>
  <c r="X433" i="10"/>
  <c r="AA432" i="10"/>
  <c r="Y432" i="10"/>
  <c r="X432" i="10"/>
  <c r="AA431" i="10"/>
  <c r="Y431" i="10"/>
  <c r="X431" i="10"/>
  <c r="AA430" i="10"/>
  <c r="Y430" i="10"/>
  <c r="X430" i="10"/>
  <c r="AA429" i="10"/>
  <c r="Y429" i="10"/>
  <c r="X429" i="10"/>
  <c r="AJ429" i="10" s="1"/>
  <c r="AA428" i="10"/>
  <c r="Y428" i="10"/>
  <c r="X428" i="10"/>
  <c r="AA427" i="10"/>
  <c r="Y427" i="10"/>
  <c r="X427" i="10"/>
  <c r="AA426" i="10"/>
  <c r="Y426" i="10"/>
  <c r="X426" i="10"/>
  <c r="AA425" i="10"/>
  <c r="Y425" i="10"/>
  <c r="X425" i="10"/>
  <c r="AA424" i="10"/>
  <c r="Y424" i="10"/>
  <c r="X424" i="10"/>
  <c r="AA423" i="10"/>
  <c r="Y423" i="10"/>
  <c r="X423" i="10"/>
  <c r="AA422" i="10"/>
  <c r="Y422" i="10"/>
  <c r="X422" i="10"/>
  <c r="AA421" i="10"/>
  <c r="Y421" i="10"/>
  <c r="X421" i="10"/>
  <c r="AJ421" i="10" s="1"/>
  <c r="AA420" i="10"/>
  <c r="Y420" i="10"/>
  <c r="X420" i="10"/>
  <c r="AA419" i="10"/>
  <c r="Y419" i="10"/>
  <c r="X419" i="10"/>
  <c r="AJ419" i="10" s="1"/>
  <c r="AA418" i="10"/>
  <c r="Y418" i="10"/>
  <c r="X418" i="10"/>
  <c r="AA417" i="10"/>
  <c r="Y417" i="10"/>
  <c r="X417" i="10"/>
  <c r="AA416" i="10"/>
  <c r="Y416" i="10"/>
  <c r="X416" i="10"/>
  <c r="AA415" i="10"/>
  <c r="Y415" i="10"/>
  <c r="X415" i="10"/>
  <c r="AJ415" i="10" s="1"/>
  <c r="AA414" i="10"/>
  <c r="Y414" i="10"/>
  <c r="X414" i="10"/>
  <c r="AA413" i="10"/>
  <c r="Y413" i="10"/>
  <c r="X413" i="10"/>
  <c r="AJ413" i="10" s="1"/>
  <c r="AA412" i="10"/>
  <c r="Y412" i="10"/>
  <c r="X412" i="10"/>
  <c r="AA411" i="10"/>
  <c r="Y411" i="10"/>
  <c r="X411" i="10"/>
  <c r="AJ411" i="10" s="1"/>
  <c r="AA410" i="10"/>
  <c r="Y410" i="10"/>
  <c r="X410" i="10"/>
  <c r="AA409" i="10"/>
  <c r="Y409" i="10"/>
  <c r="X409" i="10"/>
  <c r="AA408" i="10"/>
  <c r="Y408" i="10"/>
  <c r="X408" i="10"/>
  <c r="AA407" i="10"/>
  <c r="Y407" i="10"/>
  <c r="X407" i="10"/>
  <c r="AJ407" i="10" s="1"/>
  <c r="AA406" i="10"/>
  <c r="Y406" i="10"/>
  <c r="X406" i="10"/>
  <c r="AA405" i="10"/>
  <c r="Y405" i="10"/>
  <c r="X405" i="10"/>
  <c r="AJ405" i="10" s="1"/>
  <c r="AA404" i="10"/>
  <c r="Y404" i="10"/>
  <c r="X404" i="10"/>
  <c r="AA403" i="10"/>
  <c r="Y403" i="10"/>
  <c r="X403" i="10"/>
  <c r="AJ403" i="10" s="1"/>
  <c r="AA402" i="10"/>
  <c r="Y402" i="10"/>
  <c r="X402" i="10"/>
  <c r="AA401" i="10"/>
  <c r="Y401" i="10"/>
  <c r="X401" i="10"/>
  <c r="AA400" i="10"/>
  <c r="Y400" i="10"/>
  <c r="X400" i="10"/>
  <c r="AA399" i="10"/>
  <c r="Y399" i="10"/>
  <c r="X399" i="10"/>
  <c r="AJ399" i="10" s="1"/>
  <c r="AA398" i="10"/>
  <c r="Y398" i="10"/>
  <c r="X398" i="10"/>
  <c r="AA397" i="10"/>
  <c r="Y397" i="10"/>
  <c r="X397" i="10"/>
  <c r="AJ397" i="10" s="1"/>
  <c r="AA396" i="10"/>
  <c r="Y396" i="10"/>
  <c r="X396" i="10"/>
  <c r="AA395" i="10"/>
  <c r="Y395" i="10"/>
  <c r="X395" i="10"/>
  <c r="AJ395" i="10" s="1"/>
  <c r="AA394" i="10"/>
  <c r="Y394" i="10"/>
  <c r="X394" i="10"/>
  <c r="AA393" i="10"/>
  <c r="Y393" i="10"/>
  <c r="X393" i="10"/>
  <c r="AA392" i="10"/>
  <c r="Y392" i="10"/>
  <c r="X392" i="10"/>
  <c r="AA391" i="10"/>
  <c r="Y391" i="10"/>
  <c r="X391" i="10"/>
  <c r="AJ391" i="10" s="1"/>
  <c r="AA390" i="10"/>
  <c r="Y390" i="10"/>
  <c r="X390" i="10"/>
  <c r="AA389" i="10"/>
  <c r="Y389" i="10"/>
  <c r="X389" i="10"/>
  <c r="AJ389" i="10" s="1"/>
  <c r="AA388" i="10"/>
  <c r="Y388" i="10"/>
  <c r="X388" i="10"/>
  <c r="AA387" i="10"/>
  <c r="Y387" i="10"/>
  <c r="X387" i="10"/>
  <c r="AJ387" i="10" s="1"/>
  <c r="AA386" i="10"/>
  <c r="Y386" i="10"/>
  <c r="X386" i="10"/>
  <c r="AA385" i="10"/>
  <c r="Y385" i="10"/>
  <c r="X385" i="10"/>
  <c r="AA384" i="10"/>
  <c r="Y384" i="10"/>
  <c r="X384" i="10"/>
  <c r="AA383" i="10"/>
  <c r="Y383" i="10"/>
  <c r="X383" i="10"/>
  <c r="AJ383" i="10" s="1"/>
  <c r="AA382" i="10"/>
  <c r="Y382" i="10"/>
  <c r="X382" i="10"/>
  <c r="AA381" i="10"/>
  <c r="Y381" i="10"/>
  <c r="X381" i="10"/>
  <c r="AJ381" i="10" s="1"/>
  <c r="AA380" i="10"/>
  <c r="Y380" i="10"/>
  <c r="X380" i="10"/>
  <c r="AA379" i="10"/>
  <c r="Y379" i="10"/>
  <c r="X379" i="10"/>
  <c r="AJ379" i="10" s="1"/>
  <c r="AA378" i="10"/>
  <c r="Y378" i="10"/>
  <c r="X378" i="10"/>
  <c r="AA377" i="10"/>
  <c r="Y377" i="10"/>
  <c r="X377" i="10"/>
  <c r="AA376" i="10"/>
  <c r="Y376" i="10"/>
  <c r="X376" i="10"/>
  <c r="AA375" i="10"/>
  <c r="Y375" i="10"/>
  <c r="X375" i="10"/>
  <c r="AJ375" i="10" s="1"/>
  <c r="AA374" i="10"/>
  <c r="Y374" i="10"/>
  <c r="X374" i="10"/>
  <c r="AA373" i="10"/>
  <c r="Y373" i="10"/>
  <c r="X373" i="10"/>
  <c r="AJ373" i="10" s="1"/>
  <c r="AA372" i="10"/>
  <c r="Y372" i="10"/>
  <c r="X372" i="10"/>
  <c r="AA371" i="10"/>
  <c r="Y371" i="10"/>
  <c r="X371" i="10"/>
  <c r="AJ371" i="10" s="1"/>
  <c r="AA370" i="10"/>
  <c r="Y370" i="10"/>
  <c r="X370" i="10"/>
  <c r="AA369" i="10"/>
  <c r="Y369" i="10"/>
  <c r="X369" i="10"/>
  <c r="AA368" i="10"/>
  <c r="Y368" i="10"/>
  <c r="X368" i="10"/>
  <c r="AA367" i="10"/>
  <c r="Y367" i="10"/>
  <c r="X367" i="10"/>
  <c r="AJ367" i="10" s="1"/>
  <c r="AA366" i="10"/>
  <c r="Y366" i="10"/>
  <c r="X366" i="10"/>
  <c r="AA365" i="10"/>
  <c r="Y365" i="10"/>
  <c r="X365" i="10"/>
  <c r="AJ365" i="10" s="1"/>
  <c r="AA364" i="10"/>
  <c r="Y364" i="10"/>
  <c r="X364" i="10"/>
  <c r="AA363" i="10"/>
  <c r="Y363" i="10"/>
  <c r="X363" i="10"/>
  <c r="AJ363" i="10" s="1"/>
  <c r="AA362" i="10"/>
  <c r="Y362" i="10"/>
  <c r="X362" i="10"/>
  <c r="AA361" i="10"/>
  <c r="Y361" i="10"/>
  <c r="X361" i="10"/>
  <c r="AA360" i="10"/>
  <c r="Y360" i="10"/>
  <c r="X360" i="10"/>
  <c r="AA359" i="10"/>
  <c r="Y359" i="10"/>
  <c r="X359" i="10"/>
  <c r="AJ359" i="10" s="1"/>
  <c r="AA358" i="10"/>
  <c r="Y358" i="10"/>
  <c r="X358" i="10"/>
  <c r="AA357" i="10"/>
  <c r="Y357" i="10"/>
  <c r="X357" i="10"/>
  <c r="AJ357" i="10" s="1"/>
  <c r="AA356" i="10"/>
  <c r="Y356" i="10"/>
  <c r="X356" i="10"/>
  <c r="AA355" i="10"/>
  <c r="Y355" i="10"/>
  <c r="X355" i="10"/>
  <c r="AJ355" i="10" s="1"/>
  <c r="AA354" i="10"/>
  <c r="Y354" i="10"/>
  <c r="X354" i="10"/>
  <c r="AA353" i="10"/>
  <c r="Y353" i="10"/>
  <c r="X353" i="10"/>
  <c r="AA352" i="10"/>
  <c r="Y352" i="10"/>
  <c r="X352" i="10"/>
  <c r="AA351" i="10"/>
  <c r="Y351" i="10"/>
  <c r="X351" i="10"/>
  <c r="AJ351" i="10" s="1"/>
  <c r="AA350" i="10"/>
  <c r="Y350" i="10"/>
  <c r="X350" i="10"/>
  <c r="AA349" i="10"/>
  <c r="Y349" i="10"/>
  <c r="X349" i="10"/>
  <c r="AJ349" i="10" s="1"/>
  <c r="AA348" i="10"/>
  <c r="Y348" i="10"/>
  <c r="X348" i="10"/>
  <c r="AA347" i="10"/>
  <c r="Y347" i="10"/>
  <c r="X347" i="10"/>
  <c r="AJ347" i="10" s="1"/>
  <c r="AA346" i="10"/>
  <c r="Y346" i="10"/>
  <c r="X346" i="10"/>
  <c r="AA345" i="10"/>
  <c r="Y345" i="10"/>
  <c r="X345" i="10"/>
  <c r="AA344" i="10"/>
  <c r="Y344" i="10"/>
  <c r="X344" i="10"/>
  <c r="AA343" i="10"/>
  <c r="Y343" i="10"/>
  <c r="X343" i="10"/>
  <c r="AJ343" i="10" s="1"/>
  <c r="AA342" i="10"/>
  <c r="Y342" i="10"/>
  <c r="X342" i="10"/>
  <c r="AA341" i="10"/>
  <c r="Y341" i="10"/>
  <c r="X341" i="10"/>
  <c r="AJ341" i="10" s="1"/>
  <c r="AA340" i="10"/>
  <c r="Y340" i="10"/>
  <c r="X340" i="10"/>
  <c r="AA339" i="10"/>
  <c r="Y339" i="10"/>
  <c r="X339" i="10"/>
  <c r="AJ339" i="10" s="1"/>
  <c r="AA338" i="10"/>
  <c r="Y338" i="10"/>
  <c r="X338" i="10"/>
  <c r="AA337" i="10"/>
  <c r="Y337" i="10"/>
  <c r="X337" i="10"/>
  <c r="AA336" i="10"/>
  <c r="Y336" i="10"/>
  <c r="X336" i="10"/>
  <c r="AA335" i="10"/>
  <c r="Y335" i="10"/>
  <c r="X335" i="10"/>
  <c r="AJ335" i="10" s="1"/>
  <c r="AA334" i="10"/>
  <c r="Y334" i="10"/>
  <c r="X334" i="10"/>
  <c r="AA333" i="10"/>
  <c r="Y333" i="10"/>
  <c r="X333" i="10"/>
  <c r="AJ333" i="10" s="1"/>
  <c r="AA332" i="10"/>
  <c r="Y332" i="10"/>
  <c r="X332" i="10"/>
  <c r="AA331" i="10"/>
  <c r="Y331" i="10"/>
  <c r="X331" i="10"/>
  <c r="AJ331" i="10" s="1"/>
  <c r="AA330" i="10"/>
  <c r="Y330" i="10"/>
  <c r="X330" i="10"/>
  <c r="AA329" i="10"/>
  <c r="Y329" i="10"/>
  <c r="X329" i="10"/>
  <c r="AA328" i="10"/>
  <c r="Y328" i="10"/>
  <c r="X328" i="10"/>
  <c r="AA327" i="10"/>
  <c r="Y327" i="10"/>
  <c r="X327" i="10"/>
  <c r="AJ327" i="10" s="1"/>
  <c r="AA326" i="10"/>
  <c r="Y326" i="10"/>
  <c r="X326" i="10"/>
  <c r="AA325" i="10"/>
  <c r="Y325" i="10"/>
  <c r="X325" i="10"/>
  <c r="AJ325" i="10" s="1"/>
  <c r="AA324" i="10"/>
  <c r="Y324" i="10"/>
  <c r="X324" i="10"/>
  <c r="AA323" i="10"/>
  <c r="Y323" i="10"/>
  <c r="X323" i="10"/>
  <c r="AA322" i="10"/>
  <c r="Y322" i="10"/>
  <c r="X322" i="10"/>
  <c r="AA321" i="10"/>
  <c r="Y321" i="10"/>
  <c r="X321" i="10"/>
  <c r="AA320" i="10"/>
  <c r="Y320" i="10"/>
  <c r="X320" i="10"/>
  <c r="AA319" i="10"/>
  <c r="Y319" i="10"/>
  <c r="X319" i="10"/>
  <c r="AJ319" i="10" s="1"/>
  <c r="AA318" i="10"/>
  <c r="Y318" i="10"/>
  <c r="X318" i="10"/>
  <c r="AA317" i="10"/>
  <c r="Y317" i="10"/>
  <c r="X317" i="10"/>
  <c r="AJ317" i="10" s="1"/>
  <c r="AA316" i="10"/>
  <c r="Y316" i="10"/>
  <c r="X316" i="10"/>
  <c r="AA315" i="10"/>
  <c r="Y315" i="10"/>
  <c r="X315" i="10"/>
  <c r="AJ315" i="10" s="1"/>
  <c r="AA314" i="10"/>
  <c r="Y314" i="10"/>
  <c r="X314" i="10"/>
  <c r="AA313" i="10"/>
  <c r="Y313" i="10"/>
  <c r="X313" i="10"/>
  <c r="AA312" i="10"/>
  <c r="Y312" i="10"/>
  <c r="X312" i="10"/>
  <c r="AA311" i="10"/>
  <c r="Y311" i="10"/>
  <c r="X311" i="10"/>
  <c r="AJ311" i="10" s="1"/>
  <c r="AA310" i="10"/>
  <c r="Y310" i="10"/>
  <c r="X310" i="10"/>
  <c r="AA309" i="10"/>
  <c r="Y309" i="10"/>
  <c r="X309" i="10"/>
  <c r="AJ309" i="10" s="1"/>
  <c r="AA308" i="10"/>
  <c r="Y308" i="10"/>
  <c r="X308" i="10"/>
  <c r="AA307" i="10"/>
  <c r="Y307" i="10"/>
  <c r="X307" i="10"/>
  <c r="AJ307" i="10" s="1"/>
  <c r="AA306" i="10"/>
  <c r="Y306" i="10"/>
  <c r="X306" i="10"/>
  <c r="AA305" i="10"/>
  <c r="Y305" i="10"/>
  <c r="X305" i="10"/>
  <c r="AA304" i="10"/>
  <c r="Y304" i="10"/>
  <c r="X304" i="10"/>
  <c r="AA303" i="10"/>
  <c r="Y303" i="10"/>
  <c r="X303" i="10"/>
  <c r="AJ303" i="10" s="1"/>
  <c r="AA302" i="10"/>
  <c r="Y302" i="10"/>
  <c r="X302" i="10"/>
  <c r="AA301" i="10"/>
  <c r="Y301" i="10"/>
  <c r="X301" i="10"/>
  <c r="AJ301" i="10" s="1"/>
  <c r="AA300" i="10"/>
  <c r="Y300" i="10"/>
  <c r="X300" i="10"/>
  <c r="AA299" i="10"/>
  <c r="Y299" i="10"/>
  <c r="X299" i="10"/>
  <c r="AJ299" i="10" s="1"/>
  <c r="AA298" i="10"/>
  <c r="Y298" i="10"/>
  <c r="X298" i="10"/>
  <c r="AA297" i="10"/>
  <c r="Y297" i="10"/>
  <c r="X297" i="10"/>
  <c r="AA296" i="10"/>
  <c r="Y296" i="10"/>
  <c r="X296" i="10"/>
  <c r="AA295" i="10"/>
  <c r="Y295" i="10"/>
  <c r="X295" i="10"/>
  <c r="AJ295" i="10" s="1"/>
  <c r="AA294" i="10"/>
  <c r="Y294" i="10"/>
  <c r="X294" i="10"/>
  <c r="AA293" i="10"/>
  <c r="Y293" i="10"/>
  <c r="X293" i="10"/>
  <c r="AJ293" i="10" s="1"/>
  <c r="AA292" i="10"/>
  <c r="Y292" i="10"/>
  <c r="X292" i="10"/>
  <c r="AA291" i="10"/>
  <c r="Y291" i="10"/>
  <c r="X291" i="10"/>
  <c r="AJ291" i="10" s="1"/>
  <c r="AA290" i="10"/>
  <c r="Y290" i="10"/>
  <c r="X290" i="10"/>
  <c r="AA289" i="10"/>
  <c r="Y289" i="10"/>
  <c r="X289" i="10"/>
  <c r="AA288" i="10"/>
  <c r="Y288" i="10"/>
  <c r="X288" i="10"/>
  <c r="AA287" i="10"/>
  <c r="Y287" i="10"/>
  <c r="X287" i="10"/>
  <c r="AJ287" i="10" s="1"/>
  <c r="AA286" i="10"/>
  <c r="Y286" i="10"/>
  <c r="X286" i="10"/>
  <c r="AA285" i="10"/>
  <c r="Y285" i="10"/>
  <c r="X285" i="10"/>
  <c r="AJ285" i="10" s="1"/>
  <c r="AA284" i="10"/>
  <c r="Y284" i="10"/>
  <c r="X284" i="10"/>
  <c r="AA283" i="10"/>
  <c r="Y283" i="10"/>
  <c r="X283" i="10"/>
  <c r="AJ283" i="10" s="1"/>
  <c r="AA282" i="10"/>
  <c r="Y282" i="10"/>
  <c r="X282" i="10"/>
  <c r="AA281" i="10"/>
  <c r="Y281" i="10"/>
  <c r="X281" i="10"/>
  <c r="AJ281" i="10" s="1"/>
  <c r="AA280" i="10"/>
  <c r="Y280" i="10"/>
  <c r="X280" i="10"/>
  <c r="AA279" i="10"/>
  <c r="Y279" i="10"/>
  <c r="X279" i="10"/>
  <c r="AJ279" i="10" s="1"/>
  <c r="AA278" i="10"/>
  <c r="Y278" i="10"/>
  <c r="X278" i="10"/>
  <c r="AA277" i="10"/>
  <c r="Y277" i="10"/>
  <c r="X277" i="10"/>
  <c r="AA276" i="10"/>
  <c r="Y276" i="10"/>
  <c r="X276" i="10"/>
  <c r="AA275" i="10"/>
  <c r="Y275" i="10"/>
  <c r="X275" i="10"/>
  <c r="AJ275" i="10" s="1"/>
  <c r="AA274" i="10"/>
  <c r="Y274" i="10"/>
  <c r="X274" i="10"/>
  <c r="AA273" i="10"/>
  <c r="Y273" i="10"/>
  <c r="X273" i="10"/>
  <c r="AJ273" i="10" s="1"/>
  <c r="AA272" i="10"/>
  <c r="Y272" i="10"/>
  <c r="X272" i="10"/>
  <c r="AA271" i="10"/>
  <c r="Y271" i="10"/>
  <c r="X271" i="10"/>
  <c r="AJ271" i="10" s="1"/>
  <c r="AA270" i="10"/>
  <c r="Y270" i="10"/>
  <c r="X270" i="10"/>
  <c r="AA269" i="10"/>
  <c r="Y269" i="10"/>
  <c r="X269" i="10"/>
  <c r="AA268" i="10"/>
  <c r="Y268" i="10"/>
  <c r="X268" i="10"/>
  <c r="AA267" i="10"/>
  <c r="Y267" i="10"/>
  <c r="X267" i="10"/>
  <c r="AJ267" i="10" s="1"/>
  <c r="AA266" i="10"/>
  <c r="Y266" i="10"/>
  <c r="X266" i="10"/>
  <c r="AA265" i="10"/>
  <c r="Y265" i="10"/>
  <c r="X265" i="10"/>
  <c r="AJ265" i="10" s="1"/>
  <c r="AA264" i="10"/>
  <c r="Y264" i="10"/>
  <c r="X264" i="10"/>
  <c r="AA263" i="10"/>
  <c r="Y263" i="10"/>
  <c r="X263" i="10"/>
  <c r="AJ263" i="10" s="1"/>
  <c r="AA262" i="10"/>
  <c r="Y262" i="10"/>
  <c r="X262" i="10"/>
  <c r="AA261" i="10"/>
  <c r="Y261" i="10"/>
  <c r="X261" i="10"/>
  <c r="AA260" i="10"/>
  <c r="Y260" i="10"/>
  <c r="X260" i="10"/>
  <c r="AA259" i="10"/>
  <c r="Y259" i="10"/>
  <c r="X259" i="10"/>
  <c r="AJ259" i="10" s="1"/>
  <c r="AA258" i="10"/>
  <c r="Y258" i="10"/>
  <c r="X258" i="10"/>
  <c r="AA257" i="10"/>
  <c r="Y257" i="10"/>
  <c r="X257" i="10"/>
  <c r="AJ257" i="10" s="1"/>
  <c r="AA256" i="10"/>
  <c r="Y256" i="10"/>
  <c r="X256" i="10"/>
  <c r="AA255" i="10"/>
  <c r="Y255" i="10"/>
  <c r="X255" i="10"/>
  <c r="AJ255" i="10" s="1"/>
  <c r="AA254" i="10"/>
  <c r="Y254" i="10"/>
  <c r="X254" i="10"/>
  <c r="AA253" i="10"/>
  <c r="Y253" i="10"/>
  <c r="X253" i="10"/>
  <c r="AA252" i="10"/>
  <c r="Y252" i="10"/>
  <c r="X252" i="10"/>
  <c r="AA251" i="10"/>
  <c r="Y251" i="10"/>
  <c r="X251" i="10"/>
  <c r="AJ251" i="10" s="1"/>
  <c r="AA250" i="10"/>
  <c r="Y250" i="10"/>
  <c r="X250" i="10"/>
  <c r="AA249" i="10"/>
  <c r="Y249" i="10"/>
  <c r="X249" i="10"/>
  <c r="AJ249" i="10" s="1"/>
  <c r="AA248" i="10"/>
  <c r="Y248" i="10"/>
  <c r="X248" i="10"/>
  <c r="AA247" i="10"/>
  <c r="Y247" i="10"/>
  <c r="X247" i="10"/>
  <c r="AJ247" i="10" s="1"/>
  <c r="AA246" i="10"/>
  <c r="Y246" i="10"/>
  <c r="X246" i="10"/>
  <c r="AA245" i="10"/>
  <c r="Y245" i="10"/>
  <c r="X245" i="10"/>
  <c r="AA244" i="10"/>
  <c r="Y244" i="10"/>
  <c r="X244" i="10"/>
  <c r="AA243" i="10"/>
  <c r="Y243" i="10"/>
  <c r="X243" i="10"/>
  <c r="AJ243" i="10" s="1"/>
  <c r="AA242" i="10"/>
  <c r="Y242" i="10"/>
  <c r="X242" i="10"/>
  <c r="AA241" i="10"/>
  <c r="Y241" i="10"/>
  <c r="X241" i="10"/>
  <c r="AJ241" i="10" s="1"/>
  <c r="AA240" i="10"/>
  <c r="Y240" i="10"/>
  <c r="X240" i="10"/>
  <c r="AA239" i="10"/>
  <c r="Y239" i="10"/>
  <c r="X239" i="10"/>
  <c r="AJ239" i="10" s="1"/>
  <c r="AA238" i="10"/>
  <c r="Y238" i="10"/>
  <c r="X238" i="10"/>
  <c r="AA237" i="10"/>
  <c r="Y237" i="10"/>
  <c r="X237" i="10"/>
  <c r="AA236" i="10"/>
  <c r="Y236" i="10"/>
  <c r="X236" i="10"/>
  <c r="AA235" i="10"/>
  <c r="Y235" i="10"/>
  <c r="X235" i="10"/>
  <c r="AJ235" i="10" s="1"/>
  <c r="AA234" i="10"/>
  <c r="Y234" i="10"/>
  <c r="X234" i="10"/>
  <c r="AA233" i="10"/>
  <c r="Y233" i="10"/>
  <c r="X233" i="10"/>
  <c r="AJ233" i="10" s="1"/>
  <c r="AA232" i="10"/>
  <c r="Y232" i="10"/>
  <c r="X232" i="10"/>
  <c r="AA231" i="10"/>
  <c r="Y231" i="10"/>
  <c r="X231" i="10"/>
  <c r="AJ231" i="10" s="1"/>
  <c r="AA230" i="10"/>
  <c r="Y230" i="10"/>
  <c r="X230" i="10"/>
  <c r="AA229" i="10"/>
  <c r="Y229" i="10"/>
  <c r="X229" i="10"/>
  <c r="AA228" i="10"/>
  <c r="Y228" i="10"/>
  <c r="X228" i="10"/>
  <c r="AA227" i="10"/>
  <c r="Y227" i="10"/>
  <c r="X227" i="10"/>
  <c r="AJ227" i="10" s="1"/>
  <c r="AA226" i="10"/>
  <c r="Y226" i="10"/>
  <c r="X226" i="10"/>
  <c r="AA225" i="10"/>
  <c r="Y225" i="10"/>
  <c r="X225" i="10"/>
  <c r="AJ225" i="10" s="1"/>
  <c r="AA224" i="10"/>
  <c r="Y224" i="10"/>
  <c r="X224" i="10"/>
  <c r="AA223" i="10"/>
  <c r="Y223" i="10"/>
  <c r="X223" i="10"/>
  <c r="AJ223" i="10" s="1"/>
  <c r="AA222" i="10"/>
  <c r="Y222" i="10"/>
  <c r="X222" i="10"/>
  <c r="AA221" i="10"/>
  <c r="Y221" i="10"/>
  <c r="X221" i="10"/>
  <c r="AA220" i="10"/>
  <c r="Y220" i="10"/>
  <c r="X220" i="10"/>
  <c r="AA219" i="10"/>
  <c r="Y219" i="10"/>
  <c r="X219" i="10"/>
  <c r="AJ219" i="10" s="1"/>
  <c r="AA218" i="10"/>
  <c r="Y218" i="10"/>
  <c r="X218" i="10"/>
  <c r="AA217" i="10"/>
  <c r="Y217" i="10"/>
  <c r="X217" i="10"/>
  <c r="AJ217" i="10" s="1"/>
  <c r="AA216" i="10"/>
  <c r="Y216" i="10"/>
  <c r="X216" i="10"/>
  <c r="AA215" i="10"/>
  <c r="Y215" i="10"/>
  <c r="X215" i="10"/>
  <c r="AJ215" i="10" s="1"/>
  <c r="AA214" i="10"/>
  <c r="Y214" i="10"/>
  <c r="X214" i="10"/>
  <c r="AA213" i="10"/>
  <c r="Y213" i="10"/>
  <c r="X213" i="10"/>
  <c r="AA212" i="10"/>
  <c r="Y212" i="10"/>
  <c r="X212" i="10"/>
  <c r="AA211" i="10"/>
  <c r="Y211" i="10"/>
  <c r="X211" i="10"/>
  <c r="AJ211" i="10" s="1"/>
  <c r="AA210" i="10"/>
  <c r="Y210" i="10"/>
  <c r="X210" i="10"/>
  <c r="AA209" i="10"/>
  <c r="Y209" i="10"/>
  <c r="X209" i="10"/>
  <c r="AJ209" i="10" s="1"/>
  <c r="AA208" i="10"/>
  <c r="Y208" i="10"/>
  <c r="X208" i="10"/>
  <c r="AA207" i="10"/>
  <c r="Y207" i="10"/>
  <c r="X207" i="10"/>
  <c r="AJ207" i="10" s="1"/>
  <c r="AA206" i="10"/>
  <c r="Y206" i="10"/>
  <c r="X206" i="10"/>
  <c r="AA205" i="10"/>
  <c r="Y205" i="10"/>
  <c r="X205" i="10"/>
  <c r="AA204" i="10"/>
  <c r="Y204" i="10"/>
  <c r="X204" i="10"/>
  <c r="AA203" i="10"/>
  <c r="Y203" i="10"/>
  <c r="X203" i="10"/>
  <c r="AJ203" i="10" s="1"/>
  <c r="AA202" i="10"/>
  <c r="Y202" i="10"/>
  <c r="X202" i="10"/>
  <c r="AA201" i="10"/>
  <c r="Y201" i="10"/>
  <c r="X201" i="10"/>
  <c r="AJ201" i="10" s="1"/>
  <c r="AA200" i="10"/>
  <c r="Y200" i="10"/>
  <c r="X200" i="10"/>
  <c r="AA199" i="10"/>
  <c r="Y199" i="10"/>
  <c r="X199" i="10"/>
  <c r="AJ199" i="10" s="1"/>
  <c r="AA198" i="10"/>
  <c r="Y198" i="10"/>
  <c r="X198" i="10"/>
  <c r="AA197" i="10"/>
  <c r="Y197" i="10"/>
  <c r="X197" i="10"/>
  <c r="AA196" i="10"/>
  <c r="Y196" i="10"/>
  <c r="X196" i="10"/>
  <c r="AA195" i="10"/>
  <c r="Y195" i="10"/>
  <c r="X195" i="10"/>
  <c r="AJ195" i="10" s="1"/>
  <c r="AA194" i="10"/>
  <c r="Y194" i="10"/>
  <c r="X194" i="10"/>
  <c r="AA193" i="10"/>
  <c r="Y193" i="10"/>
  <c r="X193" i="10"/>
  <c r="AJ193" i="10" s="1"/>
  <c r="AA192" i="10"/>
  <c r="Y192" i="10"/>
  <c r="X192" i="10"/>
  <c r="AA191" i="10"/>
  <c r="Y191" i="10"/>
  <c r="X191" i="10"/>
  <c r="AJ191" i="10" s="1"/>
  <c r="AA190" i="10"/>
  <c r="Y190" i="10"/>
  <c r="X190" i="10"/>
  <c r="AA189" i="10"/>
  <c r="Y189" i="10"/>
  <c r="X189" i="10"/>
  <c r="AA188" i="10"/>
  <c r="Y188" i="10"/>
  <c r="X188" i="10"/>
  <c r="AA187" i="10"/>
  <c r="Y187" i="10"/>
  <c r="X187" i="10"/>
  <c r="AJ187" i="10" s="1"/>
  <c r="AA186" i="10"/>
  <c r="Y186" i="10"/>
  <c r="X186" i="10"/>
  <c r="AA185" i="10"/>
  <c r="Y185" i="10"/>
  <c r="X185" i="10"/>
  <c r="AJ185" i="10" s="1"/>
  <c r="AA184" i="10"/>
  <c r="Y184" i="10"/>
  <c r="X184" i="10"/>
  <c r="AA183" i="10"/>
  <c r="Y183" i="10"/>
  <c r="X183" i="10"/>
  <c r="AJ183" i="10" s="1"/>
  <c r="AA182" i="10"/>
  <c r="Y182" i="10"/>
  <c r="X182" i="10"/>
  <c r="AA181" i="10"/>
  <c r="Y181" i="10"/>
  <c r="X181" i="10"/>
  <c r="AA180" i="10"/>
  <c r="Y180" i="10"/>
  <c r="X180" i="10"/>
  <c r="AA179" i="10"/>
  <c r="Y179" i="10"/>
  <c r="X179" i="10"/>
  <c r="AJ179" i="10" s="1"/>
  <c r="AA178" i="10"/>
  <c r="Y178" i="10"/>
  <c r="X178" i="10"/>
  <c r="AA177" i="10"/>
  <c r="Y177" i="10"/>
  <c r="X177" i="10"/>
  <c r="AJ177" i="10" s="1"/>
  <c r="AA176" i="10"/>
  <c r="Y176" i="10"/>
  <c r="X176" i="10"/>
  <c r="AA175" i="10"/>
  <c r="Y175" i="10"/>
  <c r="X175" i="10"/>
  <c r="AJ175" i="10" s="1"/>
  <c r="AA174" i="10"/>
  <c r="Y174" i="10"/>
  <c r="X174" i="10"/>
  <c r="AA173" i="10"/>
  <c r="Y173" i="10"/>
  <c r="X173" i="10"/>
  <c r="AA172" i="10"/>
  <c r="Y172" i="10"/>
  <c r="X172" i="10"/>
  <c r="AA171" i="10"/>
  <c r="Y171" i="10"/>
  <c r="X171" i="10"/>
  <c r="AJ171" i="10" s="1"/>
  <c r="AA170" i="10"/>
  <c r="Y170" i="10"/>
  <c r="X170" i="10"/>
  <c r="AA169" i="10"/>
  <c r="Y169" i="10"/>
  <c r="X169" i="10"/>
  <c r="AJ169" i="10" s="1"/>
  <c r="AA168" i="10"/>
  <c r="Y168" i="10"/>
  <c r="X168" i="10"/>
  <c r="AA167" i="10"/>
  <c r="Y167" i="10"/>
  <c r="X167" i="10"/>
  <c r="AJ167" i="10" s="1"/>
  <c r="AA166" i="10"/>
  <c r="Y166" i="10"/>
  <c r="X166" i="10"/>
  <c r="AA165" i="10"/>
  <c r="Y165" i="10"/>
  <c r="X165" i="10"/>
  <c r="AA164" i="10"/>
  <c r="Y164" i="10"/>
  <c r="X164" i="10"/>
  <c r="AA163" i="10"/>
  <c r="Y163" i="10"/>
  <c r="X163" i="10"/>
  <c r="AJ163" i="10" s="1"/>
  <c r="AA162" i="10"/>
  <c r="Y162" i="10"/>
  <c r="X162" i="10"/>
  <c r="AA161" i="10"/>
  <c r="Y161" i="10"/>
  <c r="X161" i="10"/>
  <c r="AJ161" i="10" s="1"/>
  <c r="AA160" i="10"/>
  <c r="Y160" i="10"/>
  <c r="X160" i="10"/>
  <c r="AA159" i="10"/>
  <c r="Y159" i="10"/>
  <c r="X159" i="10"/>
  <c r="AJ159" i="10" s="1"/>
  <c r="AA158" i="10"/>
  <c r="Y158" i="10"/>
  <c r="X158" i="10"/>
  <c r="AA157" i="10"/>
  <c r="Y157" i="10"/>
  <c r="X157" i="10"/>
  <c r="AA156" i="10"/>
  <c r="Y156" i="10"/>
  <c r="X156" i="10"/>
  <c r="AA155" i="10"/>
  <c r="Y155" i="10"/>
  <c r="X155" i="10"/>
  <c r="AJ155" i="10" s="1"/>
  <c r="AA154" i="10"/>
  <c r="Y154" i="10"/>
  <c r="X154" i="10"/>
  <c r="AA153" i="10"/>
  <c r="Y153" i="10"/>
  <c r="X153" i="10"/>
  <c r="AJ153" i="10" s="1"/>
  <c r="AA152" i="10"/>
  <c r="Y152" i="10"/>
  <c r="X152" i="10"/>
  <c r="AA151" i="10"/>
  <c r="Y151" i="10"/>
  <c r="X151" i="10"/>
  <c r="AJ151" i="10" s="1"/>
  <c r="AA150" i="10"/>
  <c r="Y150" i="10"/>
  <c r="X150" i="10"/>
  <c r="AA149" i="10"/>
  <c r="Y149" i="10"/>
  <c r="X149" i="10"/>
  <c r="AA148" i="10"/>
  <c r="Y148" i="10"/>
  <c r="X148" i="10"/>
  <c r="AA147" i="10"/>
  <c r="Y147" i="10"/>
  <c r="X147" i="10"/>
  <c r="AJ147" i="10" s="1"/>
  <c r="AA146" i="10"/>
  <c r="Y146" i="10"/>
  <c r="X146" i="10"/>
  <c r="AA145" i="10"/>
  <c r="Y145" i="10"/>
  <c r="X145" i="10"/>
  <c r="AJ145" i="10" s="1"/>
  <c r="AA144" i="10"/>
  <c r="Y144" i="10"/>
  <c r="X144" i="10"/>
  <c r="AA143" i="10"/>
  <c r="Y143" i="10"/>
  <c r="X143" i="10"/>
  <c r="AJ143" i="10" s="1"/>
  <c r="AA142" i="10"/>
  <c r="Y142" i="10"/>
  <c r="X142" i="10"/>
  <c r="AA141" i="10"/>
  <c r="Y141" i="10"/>
  <c r="X141" i="10"/>
  <c r="AA140" i="10"/>
  <c r="Y140" i="10"/>
  <c r="X140" i="10"/>
  <c r="AA139" i="10"/>
  <c r="Y139" i="10"/>
  <c r="X139" i="10"/>
  <c r="AJ139" i="10" s="1"/>
  <c r="AA138" i="10"/>
  <c r="Y138" i="10"/>
  <c r="X138" i="10"/>
  <c r="AA137" i="10"/>
  <c r="Y137" i="10"/>
  <c r="X137" i="10"/>
  <c r="AJ137" i="10" s="1"/>
  <c r="AA136" i="10"/>
  <c r="Y136" i="10"/>
  <c r="X136" i="10"/>
  <c r="AA135" i="10"/>
  <c r="Y135" i="10"/>
  <c r="X135" i="10"/>
  <c r="AJ135" i="10" s="1"/>
  <c r="AA134" i="10"/>
  <c r="Y134" i="10"/>
  <c r="X134" i="10"/>
  <c r="AA133" i="10"/>
  <c r="Y133" i="10"/>
  <c r="X133" i="10"/>
  <c r="AA132" i="10"/>
  <c r="Y132" i="10"/>
  <c r="X132" i="10"/>
  <c r="AA131" i="10"/>
  <c r="Y131" i="10"/>
  <c r="X131" i="10"/>
  <c r="AJ131" i="10" s="1"/>
  <c r="AA130" i="10"/>
  <c r="Y130" i="10"/>
  <c r="X130" i="10"/>
  <c r="AA129" i="10"/>
  <c r="Y129" i="10"/>
  <c r="X129" i="10"/>
  <c r="AJ129" i="10" s="1"/>
  <c r="AA128" i="10"/>
  <c r="Y128" i="10"/>
  <c r="X128" i="10"/>
  <c r="AA127" i="10"/>
  <c r="Y127" i="10"/>
  <c r="X127" i="10"/>
  <c r="AJ127" i="10" s="1"/>
  <c r="AA126" i="10"/>
  <c r="Y126" i="10"/>
  <c r="X126" i="10"/>
  <c r="AA125" i="10"/>
  <c r="Y125" i="10"/>
  <c r="X125" i="10"/>
  <c r="AA124" i="10"/>
  <c r="Y124" i="10"/>
  <c r="X124" i="10"/>
  <c r="AA123" i="10"/>
  <c r="Y123" i="10"/>
  <c r="X123" i="10"/>
  <c r="AJ123" i="10" s="1"/>
  <c r="AA122" i="10"/>
  <c r="Y122" i="10"/>
  <c r="X122" i="10"/>
  <c r="AA121" i="10"/>
  <c r="Y121" i="10"/>
  <c r="X121" i="10"/>
  <c r="AJ121" i="10" s="1"/>
  <c r="AA120" i="10"/>
  <c r="Y120" i="10"/>
  <c r="X120" i="10"/>
  <c r="AA119" i="10"/>
  <c r="Y119" i="10"/>
  <c r="X119" i="10"/>
  <c r="AJ119" i="10" s="1"/>
  <c r="AA118" i="10"/>
  <c r="Y118" i="10"/>
  <c r="X118" i="10"/>
  <c r="AA117" i="10"/>
  <c r="Y117" i="10"/>
  <c r="X117" i="10"/>
  <c r="AA116" i="10"/>
  <c r="Y116" i="10"/>
  <c r="X116" i="10"/>
  <c r="AA115" i="10"/>
  <c r="Y115" i="10"/>
  <c r="X115" i="10"/>
  <c r="AJ115" i="10" s="1"/>
  <c r="AA114" i="10"/>
  <c r="Y114" i="10"/>
  <c r="X114" i="10"/>
  <c r="AA113" i="10"/>
  <c r="Y113" i="10"/>
  <c r="X113" i="10"/>
  <c r="AJ113" i="10" s="1"/>
  <c r="AA112" i="10"/>
  <c r="Y112" i="10"/>
  <c r="X112" i="10"/>
  <c r="AA111" i="10"/>
  <c r="Y111" i="10"/>
  <c r="X111" i="10"/>
  <c r="AJ111" i="10" s="1"/>
  <c r="AA110" i="10"/>
  <c r="Y110" i="10"/>
  <c r="X110" i="10"/>
  <c r="AA109" i="10"/>
  <c r="Y109" i="10"/>
  <c r="X109" i="10"/>
  <c r="AA108" i="10"/>
  <c r="Y108" i="10"/>
  <c r="X108" i="10"/>
  <c r="AA107" i="10"/>
  <c r="Y107" i="10"/>
  <c r="X107" i="10"/>
  <c r="AJ107" i="10" s="1"/>
  <c r="AA106" i="10"/>
  <c r="Y106" i="10"/>
  <c r="X106" i="10"/>
  <c r="AA105" i="10"/>
  <c r="Y105" i="10"/>
  <c r="X105" i="10"/>
  <c r="AJ105" i="10" s="1"/>
  <c r="AA104" i="10"/>
  <c r="Y104" i="10"/>
  <c r="X104" i="10"/>
  <c r="AA103" i="10"/>
  <c r="Y103" i="10"/>
  <c r="X103" i="10"/>
  <c r="AJ103" i="10" s="1"/>
  <c r="AA102" i="10"/>
  <c r="Y102" i="10"/>
  <c r="X102" i="10"/>
  <c r="AA101" i="10"/>
  <c r="Y101" i="10"/>
  <c r="X101" i="10"/>
  <c r="AA100" i="10"/>
  <c r="Y100" i="10"/>
  <c r="X100" i="10"/>
  <c r="AA99" i="10"/>
  <c r="Y99" i="10"/>
  <c r="X99" i="10"/>
  <c r="AJ99" i="10" s="1"/>
  <c r="AA98" i="10"/>
  <c r="Y98" i="10"/>
  <c r="X98" i="10"/>
  <c r="AA97" i="10"/>
  <c r="Y97" i="10"/>
  <c r="X97" i="10"/>
  <c r="AJ97" i="10" s="1"/>
  <c r="AA96" i="10"/>
  <c r="Y96" i="10"/>
  <c r="X96" i="10"/>
  <c r="AA95" i="10"/>
  <c r="Y95" i="10"/>
  <c r="X95" i="10"/>
  <c r="AJ95" i="10" s="1"/>
  <c r="AA94" i="10"/>
  <c r="Y94" i="10"/>
  <c r="X94" i="10"/>
  <c r="AA93" i="10"/>
  <c r="Y93" i="10"/>
  <c r="X93" i="10"/>
  <c r="AA92" i="10"/>
  <c r="Y92" i="10"/>
  <c r="X92" i="10"/>
  <c r="AA91" i="10"/>
  <c r="Y91" i="10"/>
  <c r="X91" i="10"/>
  <c r="AJ91" i="10" s="1"/>
  <c r="AA90" i="10"/>
  <c r="Y90" i="10"/>
  <c r="X90" i="10"/>
  <c r="AA89" i="10"/>
  <c r="Y89" i="10"/>
  <c r="X89" i="10"/>
  <c r="AJ89" i="10" s="1"/>
  <c r="AA88" i="10"/>
  <c r="Y88" i="10"/>
  <c r="X88" i="10"/>
  <c r="AA87" i="10"/>
  <c r="Y87" i="10"/>
  <c r="X87" i="10"/>
  <c r="AJ87" i="10" s="1"/>
  <c r="AA86" i="10"/>
  <c r="Y86" i="10"/>
  <c r="X86" i="10"/>
  <c r="AA85" i="10"/>
  <c r="Y85" i="10"/>
  <c r="X85" i="10"/>
  <c r="AA84" i="10"/>
  <c r="Y84" i="10"/>
  <c r="X84" i="10"/>
  <c r="AA83" i="10"/>
  <c r="Y83" i="10"/>
  <c r="X83" i="10"/>
  <c r="AJ83" i="10" s="1"/>
  <c r="AA82" i="10"/>
  <c r="Y82" i="10"/>
  <c r="X82" i="10"/>
  <c r="AA81" i="10"/>
  <c r="Y81" i="10"/>
  <c r="X81" i="10"/>
  <c r="AJ81" i="10" s="1"/>
  <c r="AA80" i="10"/>
  <c r="Y80" i="10"/>
  <c r="X80" i="10"/>
  <c r="AA79" i="10"/>
  <c r="Y79" i="10"/>
  <c r="X79" i="10"/>
  <c r="AJ79" i="10" s="1"/>
  <c r="AA78" i="10"/>
  <c r="Y78" i="10"/>
  <c r="X78" i="10"/>
  <c r="AA77" i="10"/>
  <c r="Y77" i="10"/>
  <c r="X77" i="10"/>
  <c r="AA76" i="10"/>
  <c r="Y76" i="10"/>
  <c r="X76" i="10"/>
  <c r="AA75" i="10"/>
  <c r="Y75" i="10"/>
  <c r="X75" i="10"/>
  <c r="AJ75" i="10" s="1"/>
  <c r="AA74" i="10"/>
  <c r="Y74" i="10"/>
  <c r="X74" i="10"/>
  <c r="AA73" i="10"/>
  <c r="Y73" i="10"/>
  <c r="X73" i="10"/>
  <c r="AJ73" i="10" s="1"/>
  <c r="AA72" i="10"/>
  <c r="Y72" i="10"/>
  <c r="X72" i="10"/>
  <c r="AA71" i="10"/>
  <c r="Y71" i="10"/>
  <c r="X71" i="10"/>
  <c r="AJ71" i="10" s="1"/>
  <c r="AA70" i="10"/>
  <c r="Y70" i="10"/>
  <c r="X70" i="10"/>
  <c r="AA69" i="10"/>
  <c r="Y69" i="10"/>
  <c r="X69" i="10"/>
  <c r="AA68" i="10"/>
  <c r="Y68" i="10"/>
  <c r="X68" i="10"/>
  <c r="AA67" i="10"/>
  <c r="Y67" i="10"/>
  <c r="X67" i="10"/>
  <c r="AJ67" i="10" s="1"/>
  <c r="AA66" i="10"/>
  <c r="Y66" i="10"/>
  <c r="X66" i="10"/>
  <c r="AA65" i="10"/>
  <c r="Y65" i="10"/>
  <c r="X65" i="10"/>
  <c r="AJ65" i="10" s="1"/>
  <c r="AA64" i="10"/>
  <c r="Y64" i="10"/>
  <c r="X64" i="10"/>
  <c r="AA63" i="10"/>
  <c r="Y63" i="10"/>
  <c r="X63" i="10"/>
  <c r="AJ63" i="10" s="1"/>
  <c r="AA62" i="10"/>
  <c r="Y62" i="10"/>
  <c r="X62" i="10"/>
  <c r="AA61" i="10"/>
  <c r="Y61" i="10"/>
  <c r="X61" i="10"/>
  <c r="AA60" i="10"/>
  <c r="Y60" i="10"/>
  <c r="X60" i="10"/>
  <c r="AA59" i="10"/>
  <c r="Y59" i="10"/>
  <c r="X59" i="10"/>
  <c r="AJ59" i="10" s="1"/>
  <c r="AA58" i="10"/>
  <c r="Y58" i="10"/>
  <c r="X58" i="10"/>
  <c r="AA57" i="10"/>
  <c r="Y57" i="10"/>
  <c r="X57" i="10"/>
  <c r="AJ57" i="10" s="1"/>
  <c r="AA56" i="10"/>
  <c r="Y56" i="10"/>
  <c r="X56" i="10"/>
  <c r="AA55" i="10"/>
  <c r="Y55" i="10"/>
  <c r="X55" i="10"/>
  <c r="AJ55" i="10" s="1"/>
  <c r="AA54" i="10"/>
  <c r="Y54" i="10"/>
  <c r="X54" i="10"/>
  <c r="AA53" i="10"/>
  <c r="Y53" i="10"/>
  <c r="X53" i="10"/>
  <c r="AA52" i="10"/>
  <c r="Y52" i="10"/>
  <c r="X52" i="10"/>
  <c r="AA51" i="10"/>
  <c r="Y51" i="10"/>
  <c r="X51" i="10"/>
  <c r="AA50" i="10"/>
  <c r="Y50" i="10"/>
  <c r="X50" i="10"/>
  <c r="AA49" i="10"/>
  <c r="Y49" i="10"/>
  <c r="X49" i="10"/>
  <c r="AJ49" i="10" s="1"/>
  <c r="AA48" i="10"/>
  <c r="Y48" i="10"/>
  <c r="X48" i="10"/>
  <c r="AA47" i="10"/>
  <c r="Y47" i="10"/>
  <c r="X47" i="10"/>
  <c r="AJ47" i="10" s="1"/>
  <c r="AA46" i="10"/>
  <c r="Y46" i="10"/>
  <c r="X46" i="10"/>
  <c r="AA45" i="10"/>
  <c r="Y45" i="10"/>
  <c r="X45" i="10"/>
  <c r="AA44" i="10"/>
  <c r="Y44" i="10"/>
  <c r="X44" i="10"/>
  <c r="AA43" i="10"/>
  <c r="Y43" i="10"/>
  <c r="X43" i="10"/>
  <c r="AJ43" i="10" s="1"/>
  <c r="AA42" i="10"/>
  <c r="Y42" i="10"/>
  <c r="X42" i="10"/>
  <c r="AA41" i="10"/>
  <c r="Y41" i="10"/>
  <c r="X41" i="10"/>
  <c r="AJ41" i="10" s="1"/>
  <c r="AA40" i="10"/>
  <c r="Y40" i="10"/>
  <c r="X40" i="10"/>
  <c r="AA39" i="10"/>
  <c r="Y39" i="10"/>
  <c r="X39" i="10"/>
  <c r="AJ39" i="10" s="1"/>
  <c r="AA38" i="10"/>
  <c r="Y38" i="10"/>
  <c r="X38" i="10"/>
  <c r="AA37" i="10"/>
  <c r="Y37" i="10"/>
  <c r="X37" i="10"/>
  <c r="AA36" i="10"/>
  <c r="Y36" i="10"/>
  <c r="X36" i="10"/>
  <c r="AA35" i="10"/>
  <c r="Y35" i="10"/>
  <c r="X35" i="10"/>
  <c r="AJ35" i="10" s="1"/>
  <c r="AA34" i="10"/>
  <c r="Y34" i="10"/>
  <c r="X34" i="10"/>
  <c r="AA33" i="10"/>
  <c r="Y33" i="10"/>
  <c r="X33" i="10"/>
  <c r="AJ33" i="10" s="1"/>
  <c r="AA32" i="10"/>
  <c r="Y32" i="10"/>
  <c r="X32" i="10"/>
  <c r="AA31" i="10"/>
  <c r="Y31" i="10"/>
  <c r="X31" i="10"/>
  <c r="AJ31" i="10" s="1"/>
  <c r="AA30" i="10"/>
  <c r="Y30" i="10"/>
  <c r="X30" i="10"/>
  <c r="AA29" i="10"/>
  <c r="Y29" i="10"/>
  <c r="X29" i="10"/>
  <c r="AA28" i="10"/>
  <c r="Y28" i="10"/>
  <c r="X28" i="10"/>
  <c r="AA27" i="10"/>
  <c r="Y27" i="10"/>
  <c r="X27" i="10"/>
  <c r="AJ27" i="10" s="1"/>
  <c r="AA26" i="10"/>
  <c r="Y26" i="10"/>
  <c r="X26" i="10"/>
  <c r="AA25" i="10"/>
  <c r="Y25" i="10"/>
  <c r="X25" i="10"/>
  <c r="AJ25" i="10" s="1"/>
  <c r="AA24" i="10"/>
  <c r="Y24" i="10"/>
  <c r="X24" i="10"/>
  <c r="AA23" i="10"/>
  <c r="Y23" i="10"/>
  <c r="X23" i="10"/>
  <c r="AJ23" i="10" s="1"/>
  <c r="AA22" i="10"/>
  <c r="Y22" i="10"/>
  <c r="X22" i="10"/>
  <c r="AA21" i="10"/>
  <c r="Y21" i="10"/>
  <c r="X21" i="10"/>
  <c r="AA20" i="10"/>
  <c r="Y20" i="10"/>
  <c r="X20" i="10"/>
  <c r="AA19" i="10"/>
  <c r="Y19" i="10"/>
  <c r="X19" i="10"/>
  <c r="AJ19" i="10" s="1"/>
  <c r="AA18" i="10"/>
  <c r="Y18" i="10"/>
  <c r="X18" i="10"/>
  <c r="AA17" i="10"/>
  <c r="Y17" i="10"/>
  <c r="X17" i="10"/>
  <c r="AJ17" i="10" s="1"/>
  <c r="AA16" i="10"/>
  <c r="Y16" i="10"/>
  <c r="X16" i="10"/>
  <c r="AA15" i="10"/>
  <c r="Y15" i="10"/>
  <c r="X15" i="10"/>
  <c r="AJ15" i="10" s="1"/>
  <c r="AA14" i="10"/>
  <c r="Y14" i="10"/>
  <c r="X14" i="10"/>
  <c r="AA13" i="10"/>
  <c r="Y13" i="10"/>
  <c r="X13" i="10"/>
  <c r="AA12" i="10"/>
  <c r="Y12" i="10"/>
  <c r="X12" i="10"/>
  <c r="AA11" i="10"/>
  <c r="Y11" i="10"/>
  <c r="X11" i="10"/>
  <c r="AJ11" i="10" s="1"/>
  <c r="AA10" i="10"/>
  <c r="Y10" i="10"/>
  <c r="X10" i="10"/>
  <c r="AA9" i="10"/>
  <c r="Y9" i="10"/>
  <c r="X9" i="10"/>
  <c r="AJ9" i="10" s="1"/>
  <c r="AA8" i="10"/>
  <c r="Y8" i="10"/>
  <c r="X8" i="10"/>
  <c r="AA7" i="10"/>
  <c r="Y7" i="10"/>
  <c r="X7" i="10"/>
  <c r="AJ7" i="10" s="1"/>
  <c r="AA6" i="10"/>
  <c r="Y6" i="10"/>
  <c r="X6" i="10"/>
  <c r="AA5" i="10"/>
  <c r="Y5" i="10"/>
  <c r="X5" i="10"/>
  <c r="AA4" i="10"/>
  <c r="Y4" i="10"/>
  <c r="X4" i="10"/>
  <c r="BO102" i="9"/>
  <c r="BM102" i="9"/>
  <c r="BY102" i="9" s="1"/>
  <c r="BL102" i="9"/>
  <c r="BO101" i="9"/>
  <c r="BM101" i="9"/>
  <c r="BL101" i="9"/>
  <c r="BO100" i="9"/>
  <c r="BM100" i="9"/>
  <c r="BL100" i="9"/>
  <c r="BO99" i="9"/>
  <c r="BM99" i="9"/>
  <c r="BL99" i="9"/>
  <c r="BY99" i="9" s="1"/>
  <c r="BO98" i="9"/>
  <c r="BM98" i="9"/>
  <c r="BL98" i="9"/>
  <c r="BO97" i="9"/>
  <c r="BM97" i="9"/>
  <c r="BL97" i="9"/>
  <c r="BO96" i="9"/>
  <c r="BM96" i="9"/>
  <c r="BY96" i="9" s="1"/>
  <c r="BL96" i="9"/>
  <c r="BO95" i="9"/>
  <c r="BM95" i="9"/>
  <c r="BL95" i="9"/>
  <c r="BO94" i="9"/>
  <c r="BM94" i="9"/>
  <c r="BY94" i="9" s="1"/>
  <c r="BL94" i="9"/>
  <c r="BO93" i="9"/>
  <c r="BM93" i="9"/>
  <c r="BL93" i="9"/>
  <c r="BO92" i="9"/>
  <c r="BM92" i="9"/>
  <c r="BL92" i="9"/>
  <c r="BO91" i="9"/>
  <c r="BM91" i="9"/>
  <c r="BL91" i="9"/>
  <c r="BY91" i="9" s="1"/>
  <c r="BO90" i="9"/>
  <c r="BM90" i="9"/>
  <c r="BL90" i="9"/>
  <c r="BO89" i="9"/>
  <c r="BM89" i="9"/>
  <c r="BL89" i="9"/>
  <c r="BO88" i="9"/>
  <c r="BM88" i="9"/>
  <c r="BY88" i="9" s="1"/>
  <c r="BL88" i="9"/>
  <c r="BO87" i="9"/>
  <c r="BM87" i="9"/>
  <c r="BL87" i="9"/>
  <c r="BO86" i="9"/>
  <c r="BM86" i="9"/>
  <c r="BY86" i="9" s="1"/>
  <c r="BL86" i="9"/>
  <c r="BO85" i="9"/>
  <c r="BM85" i="9"/>
  <c r="BL85" i="9"/>
  <c r="BO84" i="9"/>
  <c r="BM84" i="9"/>
  <c r="BL84" i="9"/>
  <c r="BO83" i="9"/>
  <c r="BM83" i="9"/>
  <c r="BL83" i="9"/>
  <c r="BY83" i="9" s="1"/>
  <c r="BO82" i="9"/>
  <c r="BM82" i="9"/>
  <c r="BL82" i="9"/>
  <c r="BO81" i="9"/>
  <c r="BM81" i="9"/>
  <c r="BL81" i="9"/>
  <c r="BO80" i="9"/>
  <c r="BM80" i="9"/>
  <c r="BY80" i="9" s="1"/>
  <c r="BL80" i="9"/>
  <c r="BO79" i="9"/>
  <c r="BM79" i="9"/>
  <c r="BL79" i="9"/>
  <c r="BO78" i="9"/>
  <c r="BM78" i="9"/>
  <c r="BY78" i="9" s="1"/>
  <c r="BL78" i="9"/>
  <c r="BO77" i="9"/>
  <c r="BM77" i="9"/>
  <c r="BL77" i="9"/>
  <c r="BO76" i="9"/>
  <c r="BM76" i="9"/>
  <c r="BL76" i="9"/>
  <c r="BO75" i="9"/>
  <c r="BM75" i="9"/>
  <c r="BL75" i="9"/>
  <c r="BY75" i="9" s="1"/>
  <c r="BO74" i="9"/>
  <c r="BM74" i="9"/>
  <c r="BL74" i="9"/>
  <c r="BO73" i="9"/>
  <c r="BM73" i="9"/>
  <c r="BL73" i="9"/>
  <c r="BO72" i="9"/>
  <c r="BM72" i="9"/>
  <c r="BY72" i="9" s="1"/>
  <c r="BL72" i="9"/>
  <c r="BO71" i="9"/>
  <c r="BM71" i="9"/>
  <c r="BL71" i="9"/>
  <c r="BO70" i="9"/>
  <c r="BM70" i="9"/>
  <c r="BY70" i="9" s="1"/>
  <c r="BL70" i="9"/>
  <c r="BO69" i="9"/>
  <c r="BM69" i="9"/>
  <c r="BL69" i="9"/>
  <c r="BO68" i="9"/>
  <c r="BM68" i="9"/>
  <c r="BL68" i="9"/>
  <c r="BO67" i="9"/>
  <c r="BM67" i="9"/>
  <c r="BL67" i="9"/>
  <c r="BY67" i="9" s="1"/>
  <c r="BO66" i="9"/>
  <c r="BM66" i="9"/>
  <c r="BL66" i="9"/>
  <c r="BO65" i="9"/>
  <c r="BM65" i="9"/>
  <c r="BL65" i="9"/>
  <c r="BO64" i="9"/>
  <c r="BM64" i="9"/>
  <c r="BY64" i="9" s="1"/>
  <c r="BL64" i="9"/>
  <c r="BO63" i="9"/>
  <c r="BM63" i="9"/>
  <c r="BL63" i="9"/>
  <c r="BO62" i="9"/>
  <c r="BM62" i="9"/>
  <c r="BY62" i="9" s="1"/>
  <c r="BL62" i="9"/>
  <c r="BO61" i="9"/>
  <c r="BM61" i="9"/>
  <c r="BL61" i="9"/>
  <c r="BO60" i="9"/>
  <c r="BM60" i="9"/>
  <c r="BL60" i="9"/>
  <c r="BO59" i="9"/>
  <c r="BM59" i="9"/>
  <c r="BL59" i="9"/>
  <c r="BY59" i="9" s="1"/>
  <c r="BO58" i="9"/>
  <c r="BM58" i="9"/>
  <c r="BL58" i="9"/>
  <c r="BO57" i="9"/>
  <c r="BM57" i="9"/>
  <c r="BL57" i="9"/>
  <c r="BO56" i="9"/>
  <c r="BM56" i="9"/>
  <c r="BY56" i="9" s="1"/>
  <c r="BL56" i="9"/>
  <c r="BO55" i="9"/>
  <c r="BM55" i="9"/>
  <c r="BL55" i="9"/>
  <c r="BO54" i="9"/>
  <c r="BM54" i="9"/>
  <c r="BY54" i="9" s="1"/>
  <c r="BL54" i="9"/>
  <c r="BO53" i="9"/>
  <c r="BM53" i="9"/>
  <c r="BL53" i="9"/>
  <c r="BO52" i="9"/>
  <c r="BM52" i="9"/>
  <c r="BL52" i="9"/>
  <c r="BO51" i="9"/>
  <c r="BM51" i="9"/>
  <c r="BL51" i="9"/>
  <c r="BY51" i="9" s="1"/>
  <c r="BO50" i="9"/>
  <c r="BM50" i="9"/>
  <c r="BL50" i="9"/>
  <c r="BO49" i="9"/>
  <c r="BM49" i="9"/>
  <c r="BL49" i="9"/>
  <c r="BO48" i="9"/>
  <c r="BM48" i="9"/>
  <c r="BY48" i="9" s="1"/>
  <c r="BL48" i="9"/>
  <c r="BO47" i="9"/>
  <c r="BM47" i="9"/>
  <c r="BL47" i="9"/>
  <c r="BO46" i="9"/>
  <c r="BM46" i="9"/>
  <c r="BY46" i="9" s="1"/>
  <c r="BL46" i="9"/>
  <c r="BO45" i="9"/>
  <c r="BM45" i="9"/>
  <c r="BL45" i="9"/>
  <c r="BO44" i="9"/>
  <c r="BM44" i="9"/>
  <c r="BL44" i="9"/>
  <c r="BO43" i="9"/>
  <c r="BM43" i="9"/>
  <c r="BL43" i="9"/>
  <c r="BY43" i="9" s="1"/>
  <c r="BO42" i="9"/>
  <c r="BM42" i="9"/>
  <c r="BL42" i="9"/>
  <c r="BO41" i="9"/>
  <c r="BM41" i="9"/>
  <c r="BL41" i="9"/>
  <c r="BO40" i="9"/>
  <c r="BM40" i="9"/>
  <c r="BY40" i="9" s="1"/>
  <c r="BL40" i="9"/>
  <c r="BO39" i="9"/>
  <c r="BM39" i="9"/>
  <c r="BL39" i="9"/>
  <c r="BO38" i="9"/>
  <c r="BM38" i="9"/>
  <c r="BY38" i="9" s="1"/>
  <c r="BL38" i="9"/>
  <c r="BO37" i="9"/>
  <c r="BM37" i="9"/>
  <c r="BL37" i="9"/>
  <c r="BO36" i="9"/>
  <c r="BM36" i="9"/>
  <c r="BL36" i="9"/>
  <c r="BO35" i="9"/>
  <c r="BM35" i="9"/>
  <c r="BL35" i="9"/>
  <c r="BY35" i="9" s="1"/>
  <c r="BO34" i="9"/>
  <c r="BM34" i="9"/>
  <c r="BL34" i="9"/>
  <c r="BO33" i="9"/>
  <c r="BM33" i="9"/>
  <c r="BL33" i="9"/>
  <c r="BO32" i="9"/>
  <c r="BM32" i="9"/>
  <c r="BY32" i="9" s="1"/>
  <c r="BL32" i="9"/>
  <c r="BO31" i="9"/>
  <c r="BM31" i="9"/>
  <c r="BL31" i="9"/>
  <c r="BO30" i="9"/>
  <c r="BM30" i="9"/>
  <c r="BY30" i="9" s="1"/>
  <c r="BL30" i="9"/>
  <c r="BO29" i="9"/>
  <c r="BM29" i="9"/>
  <c r="BL29" i="9"/>
  <c r="BO28" i="9"/>
  <c r="BM28" i="9"/>
  <c r="BL28" i="9"/>
  <c r="BO27" i="9"/>
  <c r="BM27" i="9"/>
  <c r="BL27" i="9"/>
  <c r="BY27" i="9" s="1"/>
  <c r="BO26" i="9"/>
  <c r="BM26" i="9"/>
  <c r="BL26" i="9"/>
  <c r="BO25" i="9"/>
  <c r="BM25" i="9"/>
  <c r="BL25" i="9"/>
  <c r="BO24" i="9"/>
  <c r="BM24" i="9"/>
  <c r="BY24" i="9" s="1"/>
  <c r="BL24" i="9"/>
  <c r="BO23" i="9"/>
  <c r="BM23" i="9"/>
  <c r="BL23" i="9"/>
  <c r="BO22" i="9"/>
  <c r="BM22" i="9"/>
  <c r="BY22" i="9" s="1"/>
  <c r="BL22" i="9"/>
  <c r="BO21" i="9"/>
  <c r="BM21" i="9"/>
  <c r="BL21" i="9"/>
  <c r="BO20" i="9"/>
  <c r="BM20" i="9"/>
  <c r="BL20" i="9"/>
  <c r="BO19" i="9"/>
  <c r="BM19" i="9"/>
  <c r="BL19" i="9"/>
  <c r="BY19" i="9" s="1"/>
  <c r="BO18" i="9"/>
  <c r="BM18" i="9"/>
  <c r="BL18" i="9"/>
  <c r="BO17" i="9"/>
  <c r="BM17" i="9"/>
  <c r="BL17" i="9"/>
  <c r="BO16" i="9"/>
  <c r="BM16" i="9"/>
  <c r="BY16" i="9" s="1"/>
  <c r="BL16" i="9"/>
  <c r="BO15" i="9"/>
  <c r="BM15" i="9"/>
  <c r="BL15" i="9"/>
  <c r="BO14" i="9"/>
  <c r="BM14" i="9"/>
  <c r="BY14" i="9" s="1"/>
  <c r="BL14" i="9"/>
  <c r="BO13" i="9"/>
  <c r="BM13" i="9"/>
  <c r="BL13" i="9"/>
  <c r="BO12" i="9"/>
  <c r="BM12" i="9"/>
  <c r="BL12" i="9"/>
  <c r="BO11" i="9"/>
  <c r="BM11" i="9"/>
  <c r="BL11" i="9"/>
  <c r="BY11" i="9" s="1"/>
  <c r="BO10" i="9"/>
  <c r="BM10" i="9"/>
  <c r="BL10" i="9"/>
  <c r="BO9" i="9"/>
  <c r="BM9" i="9"/>
  <c r="BL9" i="9"/>
  <c r="BO8" i="9"/>
  <c r="BM8" i="9"/>
  <c r="BY8" i="9" s="1"/>
  <c r="BL8" i="9"/>
  <c r="BO7" i="9"/>
  <c r="BM7" i="9"/>
  <c r="BL7" i="9"/>
  <c r="BO6" i="9"/>
  <c r="BM6" i="9"/>
  <c r="BY6" i="9" s="1"/>
  <c r="BL6" i="9"/>
  <c r="BO5" i="9"/>
  <c r="BM5" i="9"/>
  <c r="BL5" i="9"/>
  <c r="BO4" i="9"/>
  <c r="BM4" i="9"/>
  <c r="BL4" i="9"/>
  <c r="BG5" i="4"/>
  <c r="BH5" i="4"/>
  <c r="BI5" i="4"/>
  <c r="AQ15" i="4"/>
  <c r="AQ14" i="4"/>
  <c r="AQ13" i="4"/>
  <c r="AQ12" i="4"/>
  <c r="AQ11" i="4"/>
  <c r="AQ10" i="4"/>
  <c r="AQ9" i="4"/>
  <c r="AQ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A12" i="4"/>
  <c r="AA9" i="4"/>
  <c r="U13" i="4"/>
  <c r="U12" i="4"/>
  <c r="U11" i="4"/>
  <c r="U10" i="4"/>
  <c r="U9" i="4"/>
  <c r="T12" i="4"/>
  <c r="T11" i="4"/>
  <c r="T10" i="4"/>
  <c r="T9" i="4"/>
  <c r="Q14" i="4"/>
  <c r="O10" i="4"/>
  <c r="O9" i="4"/>
  <c r="K11" i="4"/>
  <c r="K10" i="4"/>
  <c r="K9" i="4"/>
  <c r="I8" i="4"/>
  <c r="AJ57" i="4"/>
  <c r="AH57" i="4"/>
  <c r="AG57" i="4"/>
  <c r="AJ56" i="4"/>
  <c r="AH56" i="4"/>
  <c r="AG56" i="4"/>
  <c r="AJ55" i="4"/>
  <c r="AH55" i="4"/>
  <c r="AG55" i="4"/>
  <c r="AJ54" i="4"/>
  <c r="AH54" i="4"/>
  <c r="AG54" i="4"/>
  <c r="AJ53" i="4"/>
  <c r="AH53" i="4"/>
  <c r="AG53" i="4"/>
  <c r="AJ52" i="4"/>
  <c r="AH52" i="4"/>
  <c r="AG52" i="4"/>
  <c r="AJ51" i="4"/>
  <c r="AH51" i="4"/>
  <c r="AG51" i="4"/>
  <c r="AJ50" i="4"/>
  <c r="AH50" i="4"/>
  <c r="AG50" i="4"/>
  <c r="AJ49" i="4"/>
  <c r="AH49" i="4"/>
  <c r="AG49" i="4"/>
  <c r="AJ48" i="4"/>
  <c r="AH48" i="4"/>
  <c r="AG48" i="4"/>
  <c r="AJ47" i="4"/>
  <c r="AH47" i="4"/>
  <c r="AG47" i="4"/>
  <c r="AJ46" i="4"/>
  <c r="AH46" i="4"/>
  <c r="AG46" i="4"/>
  <c r="AJ45" i="4"/>
  <c r="AH45" i="4"/>
  <c r="AG45" i="4"/>
  <c r="AJ44" i="4"/>
  <c r="AH44" i="4"/>
  <c r="AG44" i="4"/>
  <c r="AJ43" i="4"/>
  <c r="AH43" i="4"/>
  <c r="AG43" i="4"/>
  <c r="AJ42" i="4"/>
  <c r="AH42" i="4"/>
  <c r="AG42" i="4"/>
  <c r="AJ41" i="4"/>
  <c r="AH41" i="4"/>
  <c r="AG41" i="4"/>
  <c r="AJ40" i="4"/>
  <c r="AH40" i="4"/>
  <c r="AG40" i="4"/>
  <c r="AJ39" i="4"/>
  <c r="AH39" i="4"/>
  <c r="AG39" i="4"/>
  <c r="AJ38" i="4"/>
  <c r="AH38" i="4"/>
  <c r="AG38" i="4"/>
  <c r="AJ37" i="4"/>
  <c r="AH37" i="4"/>
  <c r="AG37" i="4"/>
  <c r="AJ36" i="4"/>
  <c r="AH36" i="4"/>
  <c r="AG36" i="4"/>
  <c r="AJ35" i="4"/>
  <c r="AH35" i="4"/>
  <c r="AG35" i="4"/>
  <c r="AJ34" i="4"/>
  <c r="AH34" i="4"/>
  <c r="AG34" i="4"/>
  <c r="AJ33" i="4"/>
  <c r="AH33" i="4"/>
  <c r="AG33" i="4"/>
  <c r="AJ32" i="4"/>
  <c r="AH32" i="4"/>
  <c r="AG32" i="4"/>
  <c r="AJ31" i="4"/>
  <c r="AH31" i="4"/>
  <c r="AG31" i="4"/>
  <c r="AJ30" i="4"/>
  <c r="AH30" i="4"/>
  <c r="AG30" i="4"/>
  <c r="AJ29" i="4"/>
  <c r="AH29" i="4"/>
  <c r="AG29" i="4"/>
  <c r="AJ28" i="4"/>
  <c r="AH28" i="4"/>
  <c r="AG28" i="4"/>
  <c r="AJ27" i="4"/>
  <c r="AH27" i="4"/>
  <c r="AG27" i="4"/>
  <c r="AJ26" i="4"/>
  <c r="AH26" i="4"/>
  <c r="AG26" i="4"/>
  <c r="AJ25" i="4"/>
  <c r="AH25" i="4"/>
  <c r="AG25" i="4"/>
  <c r="AJ24" i="4"/>
  <c r="AH24" i="4"/>
  <c r="AG24" i="4"/>
  <c r="AJ23" i="4"/>
  <c r="AH23" i="4"/>
  <c r="AG23" i="4"/>
  <c r="AJ22" i="4"/>
  <c r="AH22" i="4"/>
  <c r="AG22" i="4"/>
  <c r="AJ21" i="4"/>
  <c r="AH21" i="4"/>
  <c r="AG21" i="4"/>
  <c r="AJ20" i="4"/>
  <c r="AH20" i="4"/>
  <c r="AG20" i="4"/>
  <c r="AJ19" i="4"/>
  <c r="AH19" i="4"/>
  <c r="AG19" i="4"/>
  <c r="AJ18" i="4"/>
  <c r="AH18" i="4"/>
  <c r="AG18" i="4"/>
  <c r="AJ17" i="4"/>
  <c r="AH17" i="4"/>
  <c r="AG17" i="4"/>
  <c r="AJ16" i="4"/>
  <c r="AH16" i="4"/>
  <c r="AG16" i="4"/>
  <c r="AJ15" i="4"/>
  <c r="AH15" i="4"/>
  <c r="AG15" i="4"/>
  <c r="AJ14" i="4"/>
  <c r="AH14" i="4"/>
  <c r="AG14" i="4"/>
  <c r="AJ13" i="4"/>
  <c r="AH13" i="4"/>
  <c r="AG13" i="4"/>
  <c r="AJ12" i="4"/>
  <c r="AH12" i="4"/>
  <c r="AG12" i="4"/>
  <c r="AJ11" i="4"/>
  <c r="AH11" i="4"/>
  <c r="AG11" i="4"/>
  <c r="AJ10" i="4"/>
  <c r="AH10" i="4"/>
  <c r="AG10" i="4"/>
  <c r="AJ9" i="4"/>
  <c r="AH9" i="4"/>
  <c r="AG9" i="4"/>
  <c r="Z8" i="4"/>
  <c r="AH8" i="4"/>
  <c r="AG8" i="4"/>
  <c r="CA24" i="9" l="1"/>
  <c r="CB24" i="9"/>
  <c r="CC24" i="9"/>
  <c r="CA35" i="9"/>
  <c r="CC35" i="9"/>
  <c r="CB35" i="9"/>
  <c r="CB48" i="9"/>
  <c r="CA48" i="9"/>
  <c r="CC48" i="9"/>
  <c r="CB72" i="9"/>
  <c r="CA72" i="9"/>
  <c r="CC72" i="9"/>
  <c r="CA16" i="9"/>
  <c r="CB16" i="9"/>
  <c r="CC16" i="9"/>
  <c r="CA27" i="9"/>
  <c r="CC27" i="9"/>
  <c r="CB27" i="9"/>
  <c r="CB40" i="9"/>
  <c r="CA40" i="9"/>
  <c r="CC40" i="9"/>
  <c r="CB56" i="9"/>
  <c r="CA56" i="9"/>
  <c r="CC56" i="9"/>
  <c r="CA75" i="9"/>
  <c r="CC75" i="9"/>
  <c r="CB75" i="9"/>
  <c r="BY10" i="9"/>
  <c r="BY18" i="9"/>
  <c r="BY26" i="9"/>
  <c r="BY34" i="9"/>
  <c r="BY42" i="9"/>
  <c r="BY50" i="9"/>
  <c r="BY58" i="9"/>
  <c r="BY66" i="9"/>
  <c r="BY74" i="9"/>
  <c r="BY82" i="9"/>
  <c r="BY90" i="9"/>
  <c r="BY98" i="9"/>
  <c r="AJ5" i="10"/>
  <c r="AJ13" i="10"/>
  <c r="AJ21" i="10"/>
  <c r="AJ29" i="10"/>
  <c r="AJ37" i="10"/>
  <c r="AJ45" i="10"/>
  <c r="AJ53" i="10"/>
  <c r="AJ61" i="10"/>
  <c r="AJ69" i="10"/>
  <c r="AJ77" i="10"/>
  <c r="AJ85" i="10"/>
  <c r="AJ93" i="10"/>
  <c r="AJ101" i="10"/>
  <c r="AJ109" i="10"/>
  <c r="AJ117" i="10"/>
  <c r="AJ125" i="10"/>
  <c r="AJ133" i="10"/>
  <c r="AJ141" i="10"/>
  <c r="AJ149" i="10"/>
  <c r="AJ157" i="10"/>
  <c r="AJ165" i="10"/>
  <c r="AJ173" i="10"/>
  <c r="AJ181" i="10"/>
  <c r="AJ189" i="10"/>
  <c r="AJ197" i="10"/>
  <c r="AJ205" i="10"/>
  <c r="AJ213" i="10"/>
  <c r="AJ221" i="10"/>
  <c r="AJ229" i="10"/>
  <c r="AJ237" i="10"/>
  <c r="AJ245" i="10"/>
  <c r="AJ253" i="10"/>
  <c r="AJ261" i="10"/>
  <c r="AJ269" i="10"/>
  <c r="AJ277" i="10"/>
  <c r="CA11" i="9"/>
  <c r="CC11" i="9"/>
  <c r="CB11" i="9"/>
  <c r="CB64" i="9"/>
  <c r="CA64" i="9"/>
  <c r="CC64" i="9"/>
  <c r="CA91" i="9"/>
  <c r="CC91" i="9"/>
  <c r="CB91" i="9"/>
  <c r="CB96" i="9"/>
  <c r="CA96" i="9"/>
  <c r="CC96" i="9"/>
  <c r="CA99" i="9"/>
  <c r="CC99" i="9"/>
  <c r="CB99" i="9"/>
  <c r="CB32" i="9"/>
  <c r="CA32" i="9"/>
  <c r="CC32" i="9"/>
  <c r="CA43" i="9"/>
  <c r="CC43" i="9"/>
  <c r="CB43" i="9"/>
  <c r="CA51" i="9"/>
  <c r="CC51" i="9"/>
  <c r="CB51" i="9"/>
  <c r="CA59" i="9"/>
  <c r="CC59" i="9"/>
  <c r="CB59" i="9"/>
  <c r="CA67" i="9"/>
  <c r="CC67" i="9"/>
  <c r="CB67" i="9"/>
  <c r="CB88" i="9"/>
  <c r="CA88" i="9"/>
  <c r="CC88" i="9"/>
  <c r="CC6" i="9"/>
  <c r="CB6" i="9"/>
  <c r="CA6" i="9"/>
  <c r="CC14" i="9"/>
  <c r="CB14" i="9"/>
  <c r="CA14" i="9"/>
  <c r="CC22" i="9"/>
  <c r="CB22" i="9"/>
  <c r="CA22" i="9"/>
  <c r="CC30" i="9"/>
  <c r="CB30" i="9"/>
  <c r="CA30" i="9"/>
  <c r="CC38" i="9"/>
  <c r="CB38" i="9"/>
  <c r="CA38" i="9"/>
  <c r="CC46" i="9"/>
  <c r="CB46" i="9"/>
  <c r="CA46" i="9"/>
  <c r="CC54" i="9"/>
  <c r="CB54" i="9"/>
  <c r="CA54" i="9"/>
  <c r="CC62" i="9"/>
  <c r="CB62" i="9"/>
  <c r="CA62" i="9"/>
  <c r="CC70" i="9"/>
  <c r="CB70" i="9"/>
  <c r="CA70" i="9"/>
  <c r="CC78" i="9"/>
  <c r="CB78" i="9"/>
  <c r="CA78" i="9"/>
  <c r="CC86" i="9"/>
  <c r="CB86" i="9"/>
  <c r="CA86" i="9"/>
  <c r="CC94" i="9"/>
  <c r="CB94" i="9"/>
  <c r="CA94" i="9"/>
  <c r="CC102" i="9"/>
  <c r="CB102" i="9"/>
  <c r="CA102" i="9"/>
  <c r="CC8" i="9"/>
  <c r="CB8" i="9"/>
  <c r="CA8" i="9"/>
  <c r="CC19" i="9"/>
  <c r="CB19" i="9"/>
  <c r="CA19" i="9"/>
  <c r="CB80" i="9"/>
  <c r="CA80" i="9"/>
  <c r="CC80" i="9"/>
  <c r="AJ289" i="10"/>
  <c r="AJ297" i="10"/>
  <c r="AJ305" i="10"/>
  <c r="AJ313" i="10"/>
  <c r="AJ321" i="10"/>
  <c r="AJ329" i="10"/>
  <c r="AJ337" i="10"/>
  <c r="AJ345" i="10"/>
  <c r="AJ353" i="10"/>
  <c r="AJ361" i="10"/>
  <c r="AJ369" i="10"/>
  <c r="AJ377" i="10"/>
  <c r="AJ385" i="10"/>
  <c r="AJ393" i="10"/>
  <c r="AJ401" i="10"/>
  <c r="AJ409" i="10"/>
  <c r="AJ417" i="10"/>
  <c r="AJ425" i="10"/>
  <c r="AJ433" i="10"/>
  <c r="CA83" i="9"/>
  <c r="CC83" i="9"/>
  <c r="CB83" i="9"/>
  <c r="BY4" i="9"/>
  <c r="BY7" i="9"/>
  <c r="BY12" i="9"/>
  <c r="BY15" i="9"/>
  <c r="BY20" i="9"/>
  <c r="BY23" i="9"/>
  <c r="BY28" i="9"/>
  <c r="BY31" i="9"/>
  <c r="BY36" i="9"/>
  <c r="BY39" i="9"/>
  <c r="BY44" i="9"/>
  <c r="BY47" i="9"/>
  <c r="BY52" i="9"/>
  <c r="BY55" i="9"/>
  <c r="BY60" i="9"/>
  <c r="BY63" i="9"/>
  <c r="BY68" i="9"/>
  <c r="BY71" i="9"/>
  <c r="BY76" i="9"/>
  <c r="BY79" i="9"/>
  <c r="BY84" i="9"/>
  <c r="BY87" i="9"/>
  <c r="BY92" i="9"/>
  <c r="BY95" i="9"/>
  <c r="BY100" i="9"/>
  <c r="BD8" i="4"/>
  <c r="S8" i="4"/>
  <c r="BY5" i="9"/>
  <c r="BY9" i="9"/>
  <c r="BY13" i="9"/>
  <c r="BY17" i="9"/>
  <c r="BY21" i="9"/>
  <c r="BY25" i="9"/>
  <c r="BY29" i="9"/>
  <c r="BY33" i="9"/>
  <c r="BY37" i="9"/>
  <c r="BY41" i="9"/>
  <c r="BY45" i="9"/>
  <c r="BY49" i="9"/>
  <c r="BY53" i="9"/>
  <c r="BY57" i="9"/>
  <c r="BY61" i="9"/>
  <c r="BY65" i="9"/>
  <c r="BY69" i="9"/>
  <c r="BY73" i="9"/>
  <c r="AJ6" i="10"/>
  <c r="AJ10" i="10"/>
  <c r="AJ14" i="10"/>
  <c r="AJ18" i="10"/>
  <c r="AJ22" i="10"/>
  <c r="AJ26" i="10"/>
  <c r="AJ30" i="10"/>
  <c r="AJ34" i="10"/>
  <c r="BY77" i="9"/>
  <c r="BY81" i="9"/>
  <c r="BY85" i="9"/>
  <c r="BY89" i="9"/>
  <c r="BY93" i="9"/>
  <c r="BY97" i="9"/>
  <c r="BY101" i="9"/>
  <c r="AJ4" i="10"/>
  <c r="AJ12" i="10"/>
  <c r="AJ20" i="10"/>
  <c r="AJ28" i="10"/>
  <c r="AJ36" i="10"/>
  <c r="AJ44" i="10"/>
  <c r="AJ52" i="10"/>
  <c r="AL52" i="10" s="1"/>
  <c r="AJ60" i="10"/>
  <c r="AJ68" i="10"/>
  <c r="AJ76" i="10"/>
  <c r="AJ84" i="10"/>
  <c r="AJ92" i="10"/>
  <c r="AJ100" i="10"/>
  <c r="AJ108" i="10"/>
  <c r="AJ116" i="10"/>
  <c r="AL116" i="10" s="1"/>
  <c r="AJ124" i="10"/>
  <c r="AJ132" i="10"/>
  <c r="AJ140" i="10"/>
  <c r="AJ148" i="10"/>
  <c r="AJ156" i="10"/>
  <c r="AJ164" i="10"/>
  <c r="AJ172" i="10"/>
  <c r="AJ180" i="10"/>
  <c r="AJ188" i="10"/>
  <c r="AJ196" i="10"/>
  <c r="AJ204" i="10"/>
  <c r="AJ212" i="10"/>
  <c r="AJ220" i="10"/>
  <c r="AJ228" i="10"/>
  <c r="AJ236" i="10"/>
  <c r="AJ244" i="10"/>
  <c r="AJ252" i="10"/>
  <c r="AJ260" i="10"/>
  <c r="AJ268" i="10"/>
  <c r="AJ276" i="10"/>
  <c r="AJ284" i="10"/>
  <c r="AJ292" i="10"/>
  <c r="AJ300" i="10"/>
  <c r="AJ308" i="10"/>
  <c r="AJ316" i="10"/>
  <c r="AJ324" i="10"/>
  <c r="AJ332" i="10"/>
  <c r="AJ340" i="10"/>
  <c r="AJ348" i="10"/>
  <c r="AJ356" i="10"/>
  <c r="AJ364" i="10"/>
  <c r="AJ372" i="10"/>
  <c r="AJ380" i="10"/>
  <c r="AJ388" i="10"/>
  <c r="AJ396" i="10"/>
  <c r="AJ404" i="10"/>
  <c r="AJ412" i="10"/>
  <c r="AJ420" i="10"/>
  <c r="AJ428" i="10"/>
  <c r="AJ436" i="10"/>
  <c r="AJ444" i="10"/>
  <c r="AJ452" i="10"/>
  <c r="AJ460" i="10"/>
  <c r="AJ468" i="10"/>
  <c r="AJ476" i="10"/>
  <c r="AJ484" i="10"/>
  <c r="AJ492" i="10"/>
  <c r="AJ500" i="10"/>
  <c r="AL500" i="10" s="1"/>
  <c r="AJ508" i="10"/>
  <c r="AJ516" i="10"/>
  <c r="AJ524" i="10"/>
  <c r="AJ532" i="10"/>
  <c r="AJ423" i="10"/>
  <c r="AJ427" i="10"/>
  <c r="AJ431" i="10"/>
  <c r="AJ435" i="10"/>
  <c r="AL435" i="10" s="1"/>
  <c r="AJ439" i="10"/>
  <c r="AJ443" i="10"/>
  <c r="AJ447" i="10"/>
  <c r="AJ451" i="10"/>
  <c r="AJ455" i="10"/>
  <c r="AJ459" i="10"/>
  <c r="AJ463" i="10"/>
  <c r="AJ467" i="10"/>
  <c r="AJ471" i="10"/>
  <c r="AJ475" i="10"/>
  <c r="AJ479" i="10"/>
  <c r="AJ483" i="10"/>
  <c r="AJ487" i="10"/>
  <c r="AJ491" i="10"/>
  <c r="AJ495" i="10"/>
  <c r="AJ499" i="10"/>
  <c r="AJ503" i="10"/>
  <c r="AJ507" i="10"/>
  <c r="AJ511" i="10"/>
  <c r="AJ515" i="10"/>
  <c r="AJ519" i="10"/>
  <c r="AJ523" i="10"/>
  <c r="AJ527" i="10"/>
  <c r="AJ531" i="10"/>
  <c r="AM531" i="10" s="1"/>
  <c r="AJ535" i="10"/>
  <c r="AJ38" i="10"/>
  <c r="AJ46" i="10"/>
  <c r="AJ54" i="10"/>
  <c r="AM54" i="10" s="1"/>
  <c r="AJ62" i="10"/>
  <c r="AJ70" i="10"/>
  <c r="AJ78" i="10"/>
  <c r="AJ86" i="10"/>
  <c r="AJ94" i="10"/>
  <c r="AJ102" i="10"/>
  <c r="AJ110" i="10"/>
  <c r="AJ118" i="10"/>
  <c r="AJ126" i="10"/>
  <c r="AJ134" i="10"/>
  <c r="AJ142" i="10"/>
  <c r="AJ150" i="10"/>
  <c r="AJ158" i="10"/>
  <c r="AJ166" i="10"/>
  <c r="AJ174" i="10"/>
  <c r="AJ182" i="10"/>
  <c r="AJ190" i="10"/>
  <c r="AJ198" i="10"/>
  <c r="AJ206" i="10"/>
  <c r="AJ214" i="10"/>
  <c r="AN214" i="10" s="1"/>
  <c r="AJ218" i="10"/>
  <c r="AJ222" i="10"/>
  <c r="AJ226" i="10"/>
  <c r="AJ230" i="10"/>
  <c r="AJ234" i="10"/>
  <c r="AJ238" i="10"/>
  <c r="AJ242" i="10"/>
  <c r="AJ246" i="10"/>
  <c r="AJ250" i="10"/>
  <c r="AJ254" i="10"/>
  <c r="AJ258" i="10"/>
  <c r="AJ262" i="10"/>
  <c r="AJ266" i="10"/>
  <c r="AJ270" i="10"/>
  <c r="AJ274" i="10"/>
  <c r="AJ278" i="10"/>
  <c r="AN278" i="10" s="1"/>
  <c r="AJ282" i="10"/>
  <c r="AJ286" i="10"/>
  <c r="AJ290" i="10"/>
  <c r="AJ294" i="10"/>
  <c r="AJ298" i="10"/>
  <c r="AJ302" i="10"/>
  <c r="AJ306" i="10"/>
  <c r="AJ310" i="10"/>
  <c r="AJ314" i="10"/>
  <c r="AJ318" i="10"/>
  <c r="AJ322" i="10"/>
  <c r="AJ330" i="10"/>
  <c r="AJ338" i="10"/>
  <c r="AJ346" i="10"/>
  <c r="AJ354" i="10"/>
  <c r="AJ362" i="10"/>
  <c r="AJ370" i="10"/>
  <c r="AJ378" i="10"/>
  <c r="AJ386" i="10"/>
  <c r="AJ394" i="10"/>
  <c r="AJ402" i="10"/>
  <c r="AJ410" i="10"/>
  <c r="AJ418" i="10"/>
  <c r="AJ426" i="10"/>
  <c r="AJ434" i="10"/>
  <c r="AJ442" i="10"/>
  <c r="AJ450" i="10"/>
  <c r="AJ458" i="10"/>
  <c r="AJ466" i="10"/>
  <c r="AJ474" i="10"/>
  <c r="AJ482" i="10"/>
  <c r="AJ490" i="10"/>
  <c r="AJ498" i="10"/>
  <c r="AJ506" i="10"/>
  <c r="AJ514" i="10"/>
  <c r="AJ522" i="10"/>
  <c r="AJ530" i="10"/>
  <c r="AJ538" i="10"/>
  <c r="AJ546" i="10"/>
  <c r="AJ554" i="10"/>
  <c r="AJ562" i="10"/>
  <c r="AJ570" i="10"/>
  <c r="AJ578" i="10"/>
  <c r="AJ586" i="10"/>
  <c r="AJ594" i="10"/>
  <c r="AJ602" i="10"/>
  <c r="AJ540" i="10"/>
  <c r="AJ548" i="10"/>
  <c r="AL548" i="10" s="1"/>
  <c r="AJ556" i="10"/>
  <c r="AJ564" i="10"/>
  <c r="AJ572" i="10"/>
  <c r="AJ580" i="10"/>
  <c r="AL580" i="10" s="1"/>
  <c r="AJ588" i="10"/>
  <c r="AJ596" i="10"/>
  <c r="AJ604" i="10"/>
  <c r="AJ612" i="10"/>
  <c r="AJ620" i="10"/>
  <c r="AJ628" i="10"/>
  <c r="AJ636" i="10"/>
  <c r="AJ644" i="10"/>
  <c r="AJ652" i="10"/>
  <c r="AJ660" i="10"/>
  <c r="AJ668" i="10"/>
  <c r="AJ676" i="10"/>
  <c r="AJ684" i="10"/>
  <c r="AJ692" i="10"/>
  <c r="AJ700" i="10"/>
  <c r="AJ708" i="10"/>
  <c r="AJ716" i="10"/>
  <c r="AJ724" i="10"/>
  <c r="AJ732" i="10"/>
  <c r="AJ740" i="10"/>
  <c r="AJ748" i="10"/>
  <c r="AJ756" i="10"/>
  <c r="AJ764" i="10"/>
  <c r="AJ772" i="10"/>
  <c r="AJ780" i="10"/>
  <c r="AJ788" i="10"/>
  <c r="AJ796" i="10"/>
  <c r="AJ804" i="10"/>
  <c r="AJ812" i="10"/>
  <c r="AJ820" i="10"/>
  <c r="AJ828" i="10"/>
  <c r="AJ836" i="10"/>
  <c r="AJ844" i="10"/>
  <c r="AJ852" i="10"/>
  <c r="AJ860" i="10"/>
  <c r="AJ868" i="10"/>
  <c r="AN868" i="10" s="1"/>
  <c r="AJ876" i="10"/>
  <c r="AJ884" i="10"/>
  <c r="AJ892" i="10"/>
  <c r="AJ900" i="10"/>
  <c r="AM900" i="10" s="1"/>
  <c r="AJ908" i="10"/>
  <c r="AJ916" i="10"/>
  <c r="AJ924" i="10"/>
  <c r="AJ932" i="10"/>
  <c r="AM932" i="10" s="1"/>
  <c r="AJ940" i="10"/>
  <c r="AJ948" i="10"/>
  <c r="AJ956" i="10"/>
  <c r="AJ964" i="10"/>
  <c r="AJ972" i="10"/>
  <c r="AJ539" i="10"/>
  <c r="AJ543" i="10"/>
  <c r="AJ547" i="10"/>
  <c r="AJ551" i="10"/>
  <c r="AJ555" i="10"/>
  <c r="AJ559" i="10"/>
  <c r="AJ563" i="10"/>
  <c r="AJ567" i="10"/>
  <c r="AJ571" i="10"/>
  <c r="AJ575" i="10"/>
  <c r="AJ579" i="10"/>
  <c r="AN579" i="10" s="1"/>
  <c r="AJ583" i="10"/>
  <c r="AJ587" i="10"/>
  <c r="AJ591" i="10"/>
  <c r="AJ595" i="10"/>
  <c r="AJ599" i="10"/>
  <c r="AJ603" i="10"/>
  <c r="AJ607" i="10"/>
  <c r="AJ611" i="10"/>
  <c r="AJ615" i="10"/>
  <c r="AJ619" i="10"/>
  <c r="AJ623" i="10"/>
  <c r="AJ627" i="10"/>
  <c r="AL627" i="10" s="1"/>
  <c r="AJ631" i="10"/>
  <c r="AJ635" i="10"/>
  <c r="AJ639" i="10"/>
  <c r="AJ643" i="10"/>
  <c r="AJ647" i="10"/>
  <c r="AJ651" i="10"/>
  <c r="AJ655" i="10"/>
  <c r="AJ659" i="10"/>
  <c r="AJ663" i="10"/>
  <c r="AJ667" i="10"/>
  <c r="AJ671" i="10"/>
  <c r="AJ675" i="10"/>
  <c r="AJ679" i="10"/>
  <c r="AJ683" i="10"/>
  <c r="AJ687" i="10"/>
  <c r="AJ691" i="10"/>
  <c r="AM691" i="10" s="1"/>
  <c r="AJ695" i="10"/>
  <c r="AJ699" i="10"/>
  <c r="AJ703" i="10"/>
  <c r="AJ707" i="10"/>
  <c r="AJ711" i="10"/>
  <c r="AJ715" i="10"/>
  <c r="AJ719" i="10"/>
  <c r="AJ723" i="10"/>
  <c r="AJ727" i="10"/>
  <c r="AJ731" i="10"/>
  <c r="AJ735" i="10"/>
  <c r="AJ739" i="10"/>
  <c r="AJ743" i="10"/>
  <c r="AJ747" i="10"/>
  <c r="AJ751" i="10"/>
  <c r="AJ755" i="10"/>
  <c r="AJ759" i="10"/>
  <c r="AJ763" i="10"/>
  <c r="AJ767" i="10"/>
  <c r="AJ771" i="10"/>
  <c r="AN771" i="10" s="1"/>
  <c r="AJ775" i="10"/>
  <c r="AJ779" i="10"/>
  <c r="AJ783" i="10"/>
  <c r="AJ787" i="10"/>
  <c r="AJ791" i="10"/>
  <c r="AJ795" i="10"/>
  <c r="AJ799" i="10"/>
  <c r="AJ803" i="10"/>
  <c r="AJ807" i="10"/>
  <c r="AJ811" i="10"/>
  <c r="AJ815" i="10"/>
  <c r="AJ819" i="10"/>
  <c r="AJ823" i="10"/>
  <c r="AJ827" i="10"/>
  <c r="AJ831" i="10"/>
  <c r="AJ835" i="10"/>
  <c r="AM835" i="10" s="1"/>
  <c r="AJ839" i="10"/>
  <c r="AJ843" i="10"/>
  <c r="AJ847" i="10"/>
  <c r="AJ851" i="10"/>
  <c r="AJ855" i="10"/>
  <c r="AJ859" i="10"/>
  <c r="AJ863" i="10"/>
  <c r="AJ867" i="10"/>
  <c r="AJ871" i="10"/>
  <c r="AJ875" i="10"/>
  <c r="AJ610" i="10"/>
  <c r="AJ618" i="10"/>
  <c r="AJ626" i="10"/>
  <c r="AJ634" i="10"/>
  <c r="AJ642" i="10"/>
  <c r="AJ650" i="10"/>
  <c r="AJ658" i="10"/>
  <c r="AJ666" i="10"/>
  <c r="AJ674" i="10"/>
  <c r="AJ682" i="10"/>
  <c r="AJ690" i="10"/>
  <c r="AJ698" i="10"/>
  <c r="AJ706" i="10"/>
  <c r="AJ714" i="10"/>
  <c r="AJ722" i="10"/>
  <c r="AJ730" i="10"/>
  <c r="AJ738" i="10"/>
  <c r="AJ746" i="10"/>
  <c r="AJ754" i="10"/>
  <c r="AJ762" i="10"/>
  <c r="AJ770" i="10"/>
  <c r="AJ778" i="10"/>
  <c r="AJ786" i="10"/>
  <c r="AJ794" i="10"/>
  <c r="AJ802" i="10"/>
  <c r="AJ810" i="10"/>
  <c r="AJ818" i="10"/>
  <c r="AJ826" i="10"/>
  <c r="AJ834" i="10"/>
  <c r="AJ842" i="10"/>
  <c r="AJ850" i="10"/>
  <c r="AJ858" i="10"/>
  <c r="AJ866" i="10"/>
  <c r="AJ874" i="10"/>
  <c r="AJ882" i="10"/>
  <c r="AJ890" i="10"/>
  <c r="AJ898" i="10"/>
  <c r="AJ906" i="10"/>
  <c r="AJ914" i="10"/>
  <c r="AJ922" i="10"/>
  <c r="AJ930" i="10"/>
  <c r="AJ938" i="10"/>
  <c r="AJ946" i="10"/>
  <c r="AJ954" i="10"/>
  <c r="AJ962" i="10"/>
  <c r="AJ970" i="10"/>
  <c r="AJ978" i="10"/>
  <c r="AJ986" i="10"/>
  <c r="AJ994" i="10"/>
  <c r="AJ1002" i="10"/>
  <c r="BY3" i="9"/>
  <c r="CA3" i="9" s="1"/>
  <c r="AX56" i="4"/>
  <c r="AX11" i="4"/>
  <c r="AX19" i="4"/>
  <c r="AX27" i="4"/>
  <c r="AX35" i="4"/>
  <c r="AX43" i="4"/>
  <c r="AX51" i="4"/>
  <c r="AX9" i="4"/>
  <c r="AX17" i="4"/>
  <c r="AX25" i="4"/>
  <c r="AX33" i="4"/>
  <c r="AX41" i="4"/>
  <c r="AX49" i="4"/>
  <c r="AX57" i="4"/>
  <c r="AX15" i="4"/>
  <c r="AX10" i="4"/>
  <c r="AX18" i="4"/>
  <c r="AX26" i="4"/>
  <c r="AX34" i="4"/>
  <c r="AX42" i="4"/>
  <c r="AX50" i="4"/>
  <c r="AX55" i="4"/>
  <c r="BF8" i="4"/>
  <c r="BE8" i="4"/>
  <c r="X8" i="4" s="1"/>
  <c r="AX23" i="4"/>
  <c r="AX31" i="4"/>
  <c r="AX39" i="4"/>
  <c r="AX47" i="4"/>
  <c r="AJ323" i="10"/>
  <c r="AL323" i="10" s="1"/>
  <c r="AJ326" i="10"/>
  <c r="AJ334" i="10"/>
  <c r="AJ342" i="10"/>
  <c r="AM342" i="10" s="1"/>
  <c r="AJ350" i="10"/>
  <c r="AM350" i="10" s="1"/>
  <c r="AJ358" i="10"/>
  <c r="AJ366" i="10"/>
  <c r="AM366" i="10" s="1"/>
  <c r="AJ374" i="10"/>
  <c r="AL374" i="10" s="1"/>
  <c r="AJ382" i="10"/>
  <c r="AJ390" i="10"/>
  <c r="AJ398" i="10"/>
  <c r="AJ406" i="10"/>
  <c r="AJ414" i="10"/>
  <c r="AN414" i="10" s="1"/>
  <c r="AJ422" i="10"/>
  <c r="AJ430" i="10"/>
  <c r="AL430" i="10" s="1"/>
  <c r="AJ438" i="10"/>
  <c r="AM438" i="10" s="1"/>
  <c r="AJ446" i="10"/>
  <c r="AJ454" i="10"/>
  <c r="AJ462" i="10"/>
  <c r="AJ470" i="10"/>
  <c r="AM470" i="10" s="1"/>
  <c r="AJ478" i="10"/>
  <c r="AL478" i="10" s="1"/>
  <c r="AJ486" i="10"/>
  <c r="AJ494" i="10"/>
  <c r="AM494" i="10" s="1"/>
  <c r="AJ502" i="10"/>
  <c r="AN502" i="10" s="1"/>
  <c r="AJ510" i="10"/>
  <c r="AM510" i="10" s="1"/>
  <c r="AJ518" i="10"/>
  <c r="AJ526" i="10"/>
  <c r="AL526" i="10" s="1"/>
  <c r="AJ534" i="10"/>
  <c r="AL534" i="10" s="1"/>
  <c r="AJ542" i="10"/>
  <c r="AL542" i="10" s="1"/>
  <c r="AJ550" i="10"/>
  <c r="AJ558" i="10"/>
  <c r="AM558" i="10" s="1"/>
  <c r="AJ566" i="10"/>
  <c r="AN566" i="10" s="1"/>
  <c r="AJ574" i="10"/>
  <c r="AN574" i="10" s="1"/>
  <c r="AJ582" i="10"/>
  <c r="AJ590" i="10"/>
  <c r="AM590" i="10" s="1"/>
  <c r="AJ598" i="10"/>
  <c r="AL598" i="10" s="1"/>
  <c r="AJ606" i="10"/>
  <c r="AM606" i="10" s="1"/>
  <c r="AJ614" i="10"/>
  <c r="AJ622" i="10"/>
  <c r="AN622" i="10" s="1"/>
  <c r="AJ630" i="10"/>
  <c r="AM630" i="10" s="1"/>
  <c r="AJ638" i="10"/>
  <c r="AL638" i="10" s="1"/>
  <c r="AJ646" i="10"/>
  <c r="AJ654" i="10"/>
  <c r="AL654" i="10" s="1"/>
  <c r="AJ662" i="10"/>
  <c r="AN662" i="10" s="1"/>
  <c r="AJ670" i="10"/>
  <c r="AL670" i="10" s="1"/>
  <c r="AJ678" i="10"/>
  <c r="AJ686" i="10"/>
  <c r="AN686" i="10" s="1"/>
  <c r="AJ694" i="10"/>
  <c r="AN694" i="10" s="1"/>
  <c r="AJ702" i="10"/>
  <c r="AL702" i="10" s="1"/>
  <c r="AJ710" i="10"/>
  <c r="AJ718" i="10"/>
  <c r="AN718" i="10" s="1"/>
  <c r="AJ726" i="10"/>
  <c r="AM726" i="10" s="1"/>
  <c r="AJ734" i="10"/>
  <c r="AM734" i="10" s="1"/>
  <c r="AJ742" i="10"/>
  <c r="AJ750" i="10"/>
  <c r="AL750" i="10" s="1"/>
  <c r="AJ758" i="10"/>
  <c r="AN758" i="10" s="1"/>
  <c r="AJ766" i="10"/>
  <c r="AL766" i="10" s="1"/>
  <c r="AJ774" i="10"/>
  <c r="AJ782" i="10"/>
  <c r="AN782" i="10" s="1"/>
  <c r="AJ790" i="10"/>
  <c r="AL790" i="10" s="1"/>
  <c r="AJ798" i="10"/>
  <c r="AN798" i="10" s="1"/>
  <c r="AJ806" i="10"/>
  <c r="AJ814" i="10"/>
  <c r="AL814" i="10" s="1"/>
  <c r="AJ822" i="10"/>
  <c r="AM822" i="10" s="1"/>
  <c r="AJ830" i="10"/>
  <c r="AN830" i="10" s="1"/>
  <c r="AJ838" i="10"/>
  <c r="AJ846" i="10"/>
  <c r="AM846" i="10" s="1"/>
  <c r="AJ854" i="10"/>
  <c r="AL854" i="10" s="1"/>
  <c r="AJ862" i="10"/>
  <c r="AN862" i="10" s="1"/>
  <c r="AJ870" i="10"/>
  <c r="AJ878" i="10"/>
  <c r="AN878" i="10" s="1"/>
  <c r="AJ886" i="10"/>
  <c r="AL886" i="10" s="1"/>
  <c r="AJ894" i="10"/>
  <c r="AM894" i="10" s="1"/>
  <c r="AJ902" i="10"/>
  <c r="AJ910" i="10"/>
  <c r="AJ918" i="10"/>
  <c r="AN918" i="10" s="1"/>
  <c r="AJ926" i="10"/>
  <c r="AN926" i="10" s="1"/>
  <c r="AJ934" i="10"/>
  <c r="AJ942" i="10"/>
  <c r="AN942" i="10" s="1"/>
  <c r="AJ950" i="10"/>
  <c r="AL950" i="10" s="1"/>
  <c r="AJ958" i="10"/>
  <c r="AN958" i="10" s="1"/>
  <c r="AJ966" i="10"/>
  <c r="AJ974" i="10"/>
  <c r="AJ982" i="10"/>
  <c r="AN982" i="10" s="1"/>
  <c r="AJ990" i="10"/>
  <c r="AN990" i="10" s="1"/>
  <c r="AJ998" i="10"/>
  <c r="AJ42" i="10"/>
  <c r="AN42" i="10" s="1"/>
  <c r="AJ50" i="10"/>
  <c r="AL50" i="10" s="1"/>
  <c r="AJ58" i="10"/>
  <c r="AJ66" i="10"/>
  <c r="AJ74" i="10"/>
  <c r="AJ82" i="10"/>
  <c r="AM82" i="10" s="1"/>
  <c r="AJ90" i="10"/>
  <c r="AJ98" i="10"/>
  <c r="AJ106" i="10"/>
  <c r="AM106" i="10" s="1"/>
  <c r="AJ114" i="10"/>
  <c r="AN114" i="10" s="1"/>
  <c r="AJ122" i="10"/>
  <c r="AJ130" i="10"/>
  <c r="AJ138" i="10"/>
  <c r="AJ146" i="10"/>
  <c r="AN146" i="10" s="1"/>
  <c r="AJ154" i="10"/>
  <c r="AM154" i="10" s="1"/>
  <c r="AJ162" i="10"/>
  <c r="AJ170" i="10"/>
  <c r="AN170" i="10" s="1"/>
  <c r="AJ178" i="10"/>
  <c r="AN178" i="10" s="1"/>
  <c r="AJ186" i="10"/>
  <c r="AJ194" i="10"/>
  <c r="AJ202" i="10"/>
  <c r="AJ210" i="10"/>
  <c r="AN210" i="10" s="1"/>
  <c r="AJ477" i="10"/>
  <c r="AN477" i="10" s="1"/>
  <c r="AJ485" i="10"/>
  <c r="AJ493" i="10"/>
  <c r="AN493" i="10" s="1"/>
  <c r="AJ501" i="10"/>
  <c r="AL501" i="10" s="1"/>
  <c r="AJ509" i="10"/>
  <c r="AJ517" i="10"/>
  <c r="AJ525" i="10"/>
  <c r="AJ533" i="10"/>
  <c r="AN533" i="10" s="1"/>
  <c r="AJ541" i="10"/>
  <c r="AM541" i="10" s="1"/>
  <c r="AJ549" i="10"/>
  <c r="AJ557" i="10"/>
  <c r="AM557" i="10" s="1"/>
  <c r="AJ565" i="10"/>
  <c r="AN565" i="10" s="1"/>
  <c r="AJ573" i="10"/>
  <c r="AJ581" i="10"/>
  <c r="AJ589" i="10"/>
  <c r="AJ597" i="10"/>
  <c r="AN597" i="10" s="1"/>
  <c r="AJ605" i="10"/>
  <c r="AL605" i="10" s="1"/>
  <c r="AJ613" i="10"/>
  <c r="AJ621" i="10"/>
  <c r="AM621" i="10" s="1"/>
  <c r="AJ629" i="10"/>
  <c r="AL629" i="10" s="1"/>
  <c r="AJ637" i="10"/>
  <c r="AJ645" i="10"/>
  <c r="AJ653" i="10"/>
  <c r="AJ661" i="10"/>
  <c r="AL661" i="10" s="1"/>
  <c r="AJ669" i="10"/>
  <c r="AL669" i="10" s="1"/>
  <c r="AJ677" i="10"/>
  <c r="AJ685" i="10"/>
  <c r="AN685" i="10" s="1"/>
  <c r="AJ693" i="10"/>
  <c r="AN693" i="10" s="1"/>
  <c r="AJ701" i="10"/>
  <c r="AJ709" i="10"/>
  <c r="AJ717" i="10"/>
  <c r="AJ725" i="10"/>
  <c r="AM725" i="10" s="1"/>
  <c r="AJ733" i="10"/>
  <c r="AL733" i="10" s="1"/>
  <c r="AJ741" i="10"/>
  <c r="AJ749" i="10"/>
  <c r="AN749" i="10" s="1"/>
  <c r="AJ757" i="10"/>
  <c r="AM757" i="10" s="1"/>
  <c r="AJ765" i="10"/>
  <c r="AJ773" i="10"/>
  <c r="AJ781" i="10"/>
  <c r="AJ789" i="10"/>
  <c r="AM789" i="10" s="1"/>
  <c r="AJ797" i="10"/>
  <c r="AJ805" i="10"/>
  <c r="AJ813" i="10"/>
  <c r="AN813" i="10" s="1"/>
  <c r="AJ821" i="10"/>
  <c r="AL821" i="10" s="1"/>
  <c r="AJ829" i="10"/>
  <c r="AJ837" i="10"/>
  <c r="AJ845" i="10"/>
  <c r="AJ853" i="10"/>
  <c r="AM853" i="10" s="1"/>
  <c r="AJ861" i="10"/>
  <c r="AJ869" i="10"/>
  <c r="AJ877" i="10"/>
  <c r="AN877" i="10" s="1"/>
  <c r="AJ885" i="10"/>
  <c r="AL885" i="10" s="1"/>
  <c r="AJ893" i="10"/>
  <c r="AJ901" i="10"/>
  <c r="AJ909" i="10"/>
  <c r="AJ917" i="10"/>
  <c r="AL917" i="10" s="1"/>
  <c r="AJ925" i="10"/>
  <c r="AJ933" i="10"/>
  <c r="AJ941" i="10"/>
  <c r="AM941" i="10" s="1"/>
  <c r="AJ949" i="10"/>
  <c r="AL949" i="10" s="1"/>
  <c r="AJ957" i="10"/>
  <c r="AJ965" i="10"/>
  <c r="AJ973" i="10"/>
  <c r="AJ981" i="10"/>
  <c r="AM981" i="10" s="1"/>
  <c r="AJ989" i="10"/>
  <c r="AJ997" i="10"/>
  <c r="AM478" i="10"/>
  <c r="AQ483" i="10"/>
  <c r="AS483" i="10"/>
  <c r="AR483" i="10"/>
  <c r="AL486" i="10"/>
  <c r="AN486" i="10"/>
  <c r="AM486" i="10"/>
  <c r="AS491" i="10"/>
  <c r="AR491" i="10"/>
  <c r="AQ491" i="10"/>
  <c r="AR499" i="10"/>
  <c r="AQ499" i="10"/>
  <c r="AS499" i="10"/>
  <c r="AS507" i="10"/>
  <c r="AR507" i="10"/>
  <c r="AQ507" i="10"/>
  <c r="AN510" i="10"/>
  <c r="AL510" i="10"/>
  <c r="AQ515" i="10"/>
  <c r="AR515" i="10"/>
  <c r="AS515" i="10"/>
  <c r="AL518" i="10"/>
  <c r="AM518" i="10"/>
  <c r="AN518" i="10"/>
  <c r="AS523" i="10"/>
  <c r="AR523" i="10"/>
  <c r="AQ523" i="10"/>
  <c r="AM526" i="10"/>
  <c r="AN526" i="10"/>
  <c r="AR531" i="10"/>
  <c r="AQ531" i="10"/>
  <c r="AS531" i="10"/>
  <c r="AS539" i="10"/>
  <c r="AR539" i="10"/>
  <c r="AQ539" i="10"/>
  <c r="AN542" i="10"/>
  <c r="AQ547" i="10"/>
  <c r="AS547" i="10"/>
  <c r="AR547" i="10"/>
  <c r="AL550" i="10"/>
  <c r="AM550" i="10"/>
  <c r="AN550" i="10"/>
  <c r="AS555" i="10"/>
  <c r="AR555" i="10"/>
  <c r="AQ555" i="10"/>
  <c r="AS563" i="10"/>
  <c r="AR563" i="10"/>
  <c r="AQ563" i="10"/>
  <c r="AS571" i="10"/>
  <c r="AR571" i="10"/>
  <c r="AQ571" i="10"/>
  <c r="AL574" i="10"/>
  <c r="AS579" i="10"/>
  <c r="AR579" i="10"/>
  <c r="AQ579" i="10"/>
  <c r="AL582" i="10"/>
  <c r="AN582" i="10"/>
  <c r="AM582" i="10"/>
  <c r="AS587" i="10"/>
  <c r="AR587" i="10"/>
  <c r="AQ587" i="10"/>
  <c r="AN590" i="10"/>
  <c r="AL590" i="10"/>
  <c r="AS595" i="10"/>
  <c r="AQ595" i="10"/>
  <c r="AR595" i="10"/>
  <c r="AS603" i="10"/>
  <c r="AR603" i="10"/>
  <c r="AQ603" i="10"/>
  <c r="AL606" i="10"/>
  <c r="AS611" i="10"/>
  <c r="AR611" i="10"/>
  <c r="AQ611" i="10"/>
  <c r="AL614" i="10"/>
  <c r="AM614" i="10"/>
  <c r="AN614" i="10"/>
  <c r="AS619" i="10"/>
  <c r="AR619" i="10"/>
  <c r="AQ619" i="10"/>
  <c r="AS627" i="10"/>
  <c r="AR627" i="10"/>
  <c r="AQ627" i="10"/>
  <c r="AS635" i="10"/>
  <c r="AR635" i="10"/>
  <c r="AQ635" i="10"/>
  <c r="AN638" i="10"/>
  <c r="AM638" i="10"/>
  <c r="AS643" i="10"/>
  <c r="AR643" i="10"/>
  <c r="AQ643" i="10"/>
  <c r="AL646" i="10"/>
  <c r="AM646" i="10"/>
  <c r="AN646" i="10"/>
  <c r="AS651" i="10"/>
  <c r="AR651" i="10"/>
  <c r="AQ651" i="10"/>
  <c r="AM654" i="10"/>
  <c r="AN654" i="10"/>
  <c r="AS659" i="10"/>
  <c r="AQ659" i="10"/>
  <c r="AR659" i="10"/>
  <c r="AS667" i="10"/>
  <c r="AQ667" i="10"/>
  <c r="AR667" i="10"/>
  <c r="AM670" i="10"/>
  <c r="AS675" i="10"/>
  <c r="AR675" i="10"/>
  <c r="AQ675" i="10"/>
  <c r="AM678" i="10"/>
  <c r="AN678" i="10"/>
  <c r="AL678" i="10"/>
  <c r="AS683" i="10"/>
  <c r="AR683" i="10"/>
  <c r="AQ683" i="10"/>
  <c r="AS691" i="10"/>
  <c r="AQ691" i="10"/>
  <c r="AR691" i="10"/>
  <c r="AS699" i="10"/>
  <c r="AR699" i="10"/>
  <c r="AQ699" i="10"/>
  <c r="AM702" i="10"/>
  <c r="AS707" i="10"/>
  <c r="AR707" i="10"/>
  <c r="AQ707" i="10"/>
  <c r="AN710" i="10"/>
  <c r="AL710" i="10"/>
  <c r="AM710" i="10"/>
  <c r="AS715" i="10"/>
  <c r="AR715" i="10"/>
  <c r="AQ715" i="10"/>
  <c r="AL718" i="10"/>
  <c r="AM718" i="10"/>
  <c r="AS723" i="10"/>
  <c r="AQ723" i="10"/>
  <c r="AR723" i="10"/>
  <c r="AS731" i="10"/>
  <c r="AR731" i="10"/>
  <c r="AQ731" i="10"/>
  <c r="AL734" i="10"/>
  <c r="AS739" i="10"/>
  <c r="AR739" i="10"/>
  <c r="AQ739" i="10"/>
  <c r="AM742" i="10"/>
  <c r="AN742" i="10"/>
  <c r="AL742" i="10"/>
  <c r="AS747" i="10"/>
  <c r="AR747" i="10"/>
  <c r="AQ747" i="10"/>
  <c r="AS755" i="10"/>
  <c r="AR755" i="10"/>
  <c r="AQ755" i="10"/>
  <c r="AS763" i="10"/>
  <c r="AR763" i="10"/>
  <c r="AQ763" i="10"/>
  <c r="AM766" i="10"/>
  <c r="AN766" i="10"/>
  <c r="AS771" i="10"/>
  <c r="AR771" i="10"/>
  <c r="AQ771" i="10"/>
  <c r="AN774" i="10"/>
  <c r="AM774" i="10"/>
  <c r="AL774" i="10"/>
  <c r="AS779" i="10"/>
  <c r="AR779" i="10"/>
  <c r="AQ779" i="10"/>
  <c r="AM782" i="10"/>
  <c r="AL782" i="10"/>
  <c r="AS787" i="10"/>
  <c r="AR787" i="10"/>
  <c r="AQ787" i="10"/>
  <c r="AS795" i="10"/>
  <c r="AR795" i="10"/>
  <c r="AQ795" i="10"/>
  <c r="AM798" i="10"/>
  <c r="AS803" i="10"/>
  <c r="AR803" i="10"/>
  <c r="AQ803" i="10"/>
  <c r="AL806" i="10"/>
  <c r="AN806" i="10"/>
  <c r="AM806" i="10"/>
  <c r="AS811" i="10"/>
  <c r="AR811" i="10"/>
  <c r="AQ811" i="10"/>
  <c r="AS819" i="10"/>
  <c r="AR819" i="10"/>
  <c r="AQ819" i="10"/>
  <c r="AS827" i="10"/>
  <c r="AR827" i="10"/>
  <c r="AQ827" i="10"/>
  <c r="AM830" i="10"/>
  <c r="AS835" i="10"/>
  <c r="AR835" i="10"/>
  <c r="AQ835" i="10"/>
  <c r="AN838" i="10"/>
  <c r="AL838" i="10"/>
  <c r="AM838" i="10"/>
  <c r="AS843" i="10"/>
  <c r="AR843" i="10"/>
  <c r="AQ843" i="10"/>
  <c r="AL846" i="10"/>
  <c r="AN846" i="10"/>
  <c r="AS851" i="10"/>
  <c r="AR851" i="10"/>
  <c r="AQ851" i="10"/>
  <c r="AS859" i="10"/>
  <c r="AR859" i="10"/>
  <c r="AQ859" i="10"/>
  <c r="AL862" i="10"/>
  <c r="AS867" i="10"/>
  <c r="AR867" i="10"/>
  <c r="AQ867" i="10"/>
  <c r="AN870" i="10"/>
  <c r="AM870" i="10"/>
  <c r="AL870" i="10"/>
  <c r="AS875" i="10"/>
  <c r="AR875" i="10"/>
  <c r="AQ875" i="10"/>
  <c r="AS883" i="10"/>
  <c r="AR883" i="10"/>
  <c r="AQ883" i="10"/>
  <c r="AS891" i="10"/>
  <c r="AR891" i="10"/>
  <c r="AQ891" i="10"/>
  <c r="AN894" i="10"/>
  <c r="AL894" i="10"/>
  <c r="AS899" i="10"/>
  <c r="AR899" i="10"/>
  <c r="AQ899" i="10"/>
  <c r="AN902" i="10"/>
  <c r="AL902" i="10"/>
  <c r="AM902" i="10"/>
  <c r="AS907" i="10"/>
  <c r="AR907" i="10"/>
  <c r="AQ907" i="10"/>
  <c r="AM910" i="10"/>
  <c r="AL910" i="10"/>
  <c r="AN910" i="10"/>
  <c r="AS915" i="10"/>
  <c r="AR915" i="10"/>
  <c r="AQ915" i="10"/>
  <c r="AS923" i="10"/>
  <c r="AR923" i="10"/>
  <c r="AQ923" i="10"/>
  <c r="AM926" i="10"/>
  <c r="AS931" i="10"/>
  <c r="AR931" i="10"/>
  <c r="AQ931" i="10"/>
  <c r="AN934" i="10"/>
  <c r="AL934" i="10"/>
  <c r="AM934" i="10"/>
  <c r="AS939" i="10"/>
  <c r="AR939" i="10"/>
  <c r="AQ939" i="10"/>
  <c r="AS947" i="10"/>
  <c r="AR947" i="10"/>
  <c r="AQ947" i="10"/>
  <c r="AS955" i="10"/>
  <c r="AR955" i="10"/>
  <c r="AQ955" i="10"/>
  <c r="AM958" i="10"/>
  <c r="AS963" i="10"/>
  <c r="AR963" i="10"/>
  <c r="AQ963" i="10"/>
  <c r="AN966" i="10"/>
  <c r="AM966" i="10"/>
  <c r="AL966" i="10"/>
  <c r="AS971" i="10"/>
  <c r="AQ971" i="10"/>
  <c r="AR971" i="10"/>
  <c r="AM974" i="10"/>
  <c r="AN974" i="10"/>
  <c r="AL974" i="10"/>
  <c r="AS979" i="10"/>
  <c r="AQ979" i="10"/>
  <c r="AR979" i="10"/>
  <c r="AS987" i="10"/>
  <c r="AR987" i="10"/>
  <c r="AQ987" i="10"/>
  <c r="AL990" i="10"/>
  <c r="AS995" i="10"/>
  <c r="AR995" i="10"/>
  <c r="AQ995" i="10"/>
  <c r="AN998" i="10"/>
  <c r="AM998" i="10"/>
  <c r="AL998" i="10"/>
  <c r="AM11" i="10"/>
  <c r="AN11" i="10"/>
  <c r="AL11" i="10"/>
  <c r="AS16" i="10"/>
  <c r="AQ16" i="10"/>
  <c r="AR16" i="10"/>
  <c r="AS24" i="10"/>
  <c r="AQ24" i="10"/>
  <c r="AR24" i="10"/>
  <c r="AN27" i="10"/>
  <c r="AL27" i="10"/>
  <c r="AM27" i="10"/>
  <c r="AJ51" i="10"/>
  <c r="AM59" i="10"/>
  <c r="AN59" i="10"/>
  <c r="AL59" i="10"/>
  <c r="AN99" i="10"/>
  <c r="AM99" i="10"/>
  <c r="AL99" i="10"/>
  <c r="AQ104" i="10"/>
  <c r="AR104" i="10"/>
  <c r="AS104" i="10"/>
  <c r="AQ112" i="10"/>
  <c r="AR112" i="10"/>
  <c r="AS112" i="10"/>
  <c r="AQ120" i="10"/>
  <c r="AS120" i="10"/>
  <c r="AR120" i="10"/>
  <c r="AM139" i="10"/>
  <c r="AN139" i="10"/>
  <c r="AL139" i="10"/>
  <c r="AN147" i="10"/>
  <c r="AL147" i="10"/>
  <c r="AM147" i="10"/>
  <c r="AQ168" i="10"/>
  <c r="AS168" i="10"/>
  <c r="AR168" i="10"/>
  <c r="AQ176" i="10"/>
  <c r="AR176" i="10"/>
  <c r="AS176" i="10"/>
  <c r="AQ184" i="10"/>
  <c r="AS184" i="10"/>
  <c r="AR184" i="10"/>
  <c r="AM227" i="10"/>
  <c r="AL227" i="10"/>
  <c r="AN227" i="10"/>
  <c r="AQ232" i="10"/>
  <c r="AS232" i="10"/>
  <c r="AR232" i="10"/>
  <c r="AL259" i="10"/>
  <c r="AM259" i="10"/>
  <c r="AN259" i="10"/>
  <c r="AL299" i="10"/>
  <c r="AN299" i="10"/>
  <c r="AM299" i="10"/>
  <c r="AN323" i="10"/>
  <c r="AQ328" i="10"/>
  <c r="AS328" i="10"/>
  <c r="AR328" i="10"/>
  <c r="AM355" i="10"/>
  <c r="AN355" i="10"/>
  <c r="AL355" i="10"/>
  <c r="AM379" i="10"/>
  <c r="AN379" i="10"/>
  <c r="AL379" i="10"/>
  <c r="AQ400" i="10"/>
  <c r="AS400" i="10"/>
  <c r="AR400" i="10"/>
  <c r="AQ408" i="10"/>
  <c r="AS408" i="10"/>
  <c r="AR408" i="10"/>
  <c r="AN435" i="10"/>
  <c r="AM435" i="10"/>
  <c r="AM475" i="10"/>
  <c r="AL475" i="10"/>
  <c r="AN475" i="10"/>
  <c r="AS480" i="10"/>
  <c r="AR480" i="10"/>
  <c r="AQ480" i="10"/>
  <c r="AS488" i="10"/>
  <c r="AR488" i="10"/>
  <c r="AQ488" i="10"/>
  <c r="AL531" i="10"/>
  <c r="AN531" i="10"/>
  <c r="AN555" i="10"/>
  <c r="AL555" i="10"/>
  <c r="AM555" i="10"/>
  <c r="AL579" i="10"/>
  <c r="AM603" i="10"/>
  <c r="AN603" i="10"/>
  <c r="AL603" i="10"/>
  <c r="AM627" i="10"/>
  <c r="AN627" i="10"/>
  <c r="AN651" i="10"/>
  <c r="AL651" i="10"/>
  <c r="AM651" i="10"/>
  <c r="AN691" i="10"/>
  <c r="AL715" i="10"/>
  <c r="AM715" i="10"/>
  <c r="AN715" i="10"/>
  <c r="AS720" i="10"/>
  <c r="AQ720" i="10"/>
  <c r="AR720" i="10"/>
  <c r="AL763" i="10"/>
  <c r="AN763" i="10"/>
  <c r="AM763" i="10"/>
  <c r="AM771" i="10"/>
  <c r="AN811" i="10"/>
  <c r="AM811" i="10"/>
  <c r="AL811" i="10"/>
  <c r="AL835" i="10"/>
  <c r="AN835" i="10"/>
  <c r="AN859" i="10"/>
  <c r="AM859" i="10"/>
  <c r="AL859" i="10"/>
  <c r="AL883" i="10"/>
  <c r="AN883" i="10"/>
  <c r="AM883" i="10"/>
  <c r="AM907" i="10"/>
  <c r="AL907" i="10"/>
  <c r="AN907" i="10"/>
  <c r="AN947" i="10"/>
  <c r="AM947" i="10"/>
  <c r="AL947" i="10"/>
  <c r="AN987" i="10"/>
  <c r="AM987" i="10"/>
  <c r="AL987" i="10"/>
  <c r="AS1000" i="10"/>
  <c r="AR1000" i="10"/>
  <c r="AQ1000" i="10"/>
  <c r="AN14" i="10"/>
  <c r="AM14" i="10"/>
  <c r="AL14" i="10"/>
  <c r="AN54" i="10"/>
  <c r="AL54" i="10"/>
  <c r="AN433" i="10"/>
  <c r="AM433" i="10"/>
  <c r="AL433" i="10"/>
  <c r="AS438" i="10"/>
  <c r="AR438" i="10"/>
  <c r="AQ438" i="10"/>
  <c r="AJ441" i="10"/>
  <c r="AQ446" i="10"/>
  <c r="AS446" i="10"/>
  <c r="AR446" i="10"/>
  <c r="AJ449" i="10"/>
  <c r="AR454" i="10"/>
  <c r="AQ454" i="10"/>
  <c r="AS454" i="10"/>
  <c r="AJ457" i="10"/>
  <c r="AS462" i="10"/>
  <c r="AR462" i="10"/>
  <c r="AQ462" i="10"/>
  <c r="AJ465" i="10"/>
  <c r="AS470" i="10"/>
  <c r="AR470" i="10"/>
  <c r="AQ470" i="10"/>
  <c r="AJ473" i="10"/>
  <c r="AQ478" i="10"/>
  <c r="AS478" i="10"/>
  <c r="AR478" i="10"/>
  <c r="AJ481" i="10"/>
  <c r="AR486" i="10"/>
  <c r="AS486" i="10"/>
  <c r="AQ486" i="10"/>
  <c r="AJ489" i="10"/>
  <c r="AS494" i="10"/>
  <c r="AQ494" i="10"/>
  <c r="AR494" i="10"/>
  <c r="AJ497" i="10"/>
  <c r="AS502" i="10"/>
  <c r="AR502" i="10"/>
  <c r="AQ502" i="10"/>
  <c r="AJ505" i="10"/>
  <c r="AQ510" i="10"/>
  <c r="AS510" i="10"/>
  <c r="AR510" i="10"/>
  <c r="AJ513" i="10"/>
  <c r="AR518" i="10"/>
  <c r="AQ518" i="10"/>
  <c r="AS518" i="10"/>
  <c r="AJ521" i="10"/>
  <c r="AS526" i="10"/>
  <c r="AR526" i="10"/>
  <c r="AQ526" i="10"/>
  <c r="AJ529" i="10"/>
  <c r="AS534" i="10"/>
  <c r="AR534" i="10"/>
  <c r="AQ534" i="10"/>
  <c r="AJ537" i="10"/>
  <c r="AQ542" i="10"/>
  <c r="AS542" i="10"/>
  <c r="AR542" i="10"/>
  <c r="AJ545" i="10"/>
  <c r="AR550" i="10"/>
  <c r="AS550" i="10"/>
  <c r="AQ550" i="10"/>
  <c r="AJ553" i="10"/>
  <c r="AS558" i="10"/>
  <c r="AQ558" i="10"/>
  <c r="AR558" i="10"/>
  <c r="AJ561" i="10"/>
  <c r="AR566" i="10"/>
  <c r="AS566" i="10"/>
  <c r="AQ566" i="10"/>
  <c r="AJ569" i="10"/>
  <c r="AR574" i="10"/>
  <c r="AQ574" i="10"/>
  <c r="AS574" i="10"/>
  <c r="AJ577" i="10"/>
  <c r="AR582" i="10"/>
  <c r="AQ582" i="10"/>
  <c r="AS582" i="10"/>
  <c r="AJ585" i="10"/>
  <c r="AR590" i="10"/>
  <c r="AS590" i="10"/>
  <c r="AQ590" i="10"/>
  <c r="AJ593" i="10"/>
  <c r="AR598" i="10"/>
  <c r="AS598" i="10"/>
  <c r="AQ598" i="10"/>
  <c r="AJ601" i="10"/>
  <c r="AR606" i="10"/>
  <c r="AQ606" i="10"/>
  <c r="AS606" i="10"/>
  <c r="AJ609" i="10"/>
  <c r="AR614" i="10"/>
  <c r="AS614" i="10"/>
  <c r="AQ614" i="10"/>
  <c r="AJ617" i="10"/>
  <c r="AR622" i="10"/>
  <c r="AS622" i="10"/>
  <c r="AQ622" i="10"/>
  <c r="AJ625" i="10"/>
  <c r="AR630" i="10"/>
  <c r="AS630" i="10"/>
  <c r="AQ630" i="10"/>
  <c r="AJ633" i="10"/>
  <c r="AR638" i="10"/>
  <c r="AS638" i="10"/>
  <c r="AQ638" i="10"/>
  <c r="AJ641" i="10"/>
  <c r="AR646" i="10"/>
  <c r="AS646" i="10"/>
  <c r="AQ646" i="10"/>
  <c r="AJ649" i="10"/>
  <c r="AR654" i="10"/>
  <c r="AS654" i="10"/>
  <c r="AQ654" i="10"/>
  <c r="AJ657" i="10"/>
  <c r="AR662" i="10"/>
  <c r="AQ662" i="10"/>
  <c r="AS662" i="10"/>
  <c r="AJ665" i="10"/>
  <c r="AR670" i="10"/>
  <c r="AS670" i="10"/>
  <c r="AQ670" i="10"/>
  <c r="AJ673" i="10"/>
  <c r="AR678" i="10"/>
  <c r="AS678" i="10"/>
  <c r="AQ678" i="10"/>
  <c r="AJ681" i="10"/>
  <c r="AR686" i="10"/>
  <c r="AS686" i="10"/>
  <c r="AQ686" i="10"/>
  <c r="AJ689" i="10"/>
  <c r="AR694" i="10"/>
  <c r="AQ694" i="10"/>
  <c r="AS694" i="10"/>
  <c r="AJ697" i="10"/>
  <c r="AR702" i="10"/>
  <c r="AS702" i="10"/>
  <c r="AQ702" i="10"/>
  <c r="AJ705" i="10"/>
  <c r="AR710" i="10"/>
  <c r="AS710" i="10"/>
  <c r="AQ710" i="10"/>
  <c r="AJ713" i="10"/>
  <c r="AR718" i="10"/>
  <c r="AS718" i="10"/>
  <c r="AQ718" i="10"/>
  <c r="AJ721" i="10"/>
  <c r="AR726" i="10"/>
  <c r="AQ726" i="10"/>
  <c r="AS726" i="10"/>
  <c r="AJ729" i="10"/>
  <c r="AR734" i="10"/>
  <c r="AQ734" i="10"/>
  <c r="AS734" i="10"/>
  <c r="AJ737" i="10"/>
  <c r="AR742" i="10"/>
  <c r="AS742" i="10"/>
  <c r="AQ742" i="10"/>
  <c r="AJ745" i="10"/>
  <c r="AR750" i="10"/>
  <c r="AQ750" i="10"/>
  <c r="AS750" i="10"/>
  <c r="AJ753" i="10"/>
  <c r="AR758" i="10"/>
  <c r="AQ758" i="10"/>
  <c r="AS758" i="10"/>
  <c r="AJ761" i="10"/>
  <c r="AR766" i="10"/>
  <c r="AQ766" i="10"/>
  <c r="AS766" i="10"/>
  <c r="AJ769" i="10"/>
  <c r="AR774" i="10"/>
  <c r="AQ774" i="10"/>
  <c r="AS774" i="10"/>
  <c r="AJ777" i="10"/>
  <c r="AR782" i="10"/>
  <c r="AQ782" i="10"/>
  <c r="AS782" i="10"/>
  <c r="AJ785" i="10"/>
  <c r="AR790" i="10"/>
  <c r="AQ790" i="10"/>
  <c r="AS790" i="10"/>
  <c r="AJ793" i="10"/>
  <c r="AR798" i="10"/>
  <c r="AQ798" i="10"/>
  <c r="AS798" i="10"/>
  <c r="AJ801" i="10"/>
  <c r="AR806" i="10"/>
  <c r="AQ806" i="10"/>
  <c r="AS806" i="10"/>
  <c r="AJ809" i="10"/>
  <c r="AR814" i="10"/>
  <c r="AQ814" i="10"/>
  <c r="AS814" i="10"/>
  <c r="AJ817" i="10"/>
  <c r="AR822" i="10"/>
  <c r="AQ822" i="10"/>
  <c r="AS822" i="10"/>
  <c r="AJ825" i="10"/>
  <c r="AR830" i="10"/>
  <c r="AQ830" i="10"/>
  <c r="AS830" i="10"/>
  <c r="AJ833" i="10"/>
  <c r="AR838" i="10"/>
  <c r="AQ838" i="10"/>
  <c r="AS838" i="10"/>
  <c r="AJ841" i="10"/>
  <c r="AR846" i="10"/>
  <c r="AQ846" i="10"/>
  <c r="AS846" i="10"/>
  <c r="AJ849" i="10"/>
  <c r="AR854" i="10"/>
  <c r="AQ854" i="10"/>
  <c r="AS854" i="10"/>
  <c r="AJ857" i="10"/>
  <c r="AR862" i="10"/>
  <c r="AQ862" i="10"/>
  <c r="AS862" i="10"/>
  <c r="AJ865" i="10"/>
  <c r="AR870" i="10"/>
  <c r="AQ870" i="10"/>
  <c r="AS870" i="10"/>
  <c r="AJ873" i="10"/>
  <c r="AR878" i="10"/>
  <c r="AQ878" i="10"/>
  <c r="AS878" i="10"/>
  <c r="AJ881" i="10"/>
  <c r="AR886" i="10"/>
  <c r="AQ886" i="10"/>
  <c r="AS886" i="10"/>
  <c r="AJ889" i="10"/>
  <c r="AR894" i="10"/>
  <c r="AQ894" i="10"/>
  <c r="AS894" i="10"/>
  <c r="AJ897" i="10"/>
  <c r="AR902" i="10"/>
  <c r="AQ902" i="10"/>
  <c r="AS902" i="10"/>
  <c r="AJ905" i="10"/>
  <c r="AR910" i="10"/>
  <c r="AQ910" i="10"/>
  <c r="AS910" i="10"/>
  <c r="AJ913" i="10"/>
  <c r="AR918" i="10"/>
  <c r="AQ918" i="10"/>
  <c r="AS918" i="10"/>
  <c r="AJ921" i="10"/>
  <c r="AR926" i="10"/>
  <c r="AQ926" i="10"/>
  <c r="AS926" i="10"/>
  <c r="AJ929" i="10"/>
  <c r="AR934" i="10"/>
  <c r="AQ934" i="10"/>
  <c r="AS934" i="10"/>
  <c r="AJ937" i="10"/>
  <c r="AR942" i="10"/>
  <c r="AS942" i="10"/>
  <c r="AQ942" i="10"/>
  <c r="AJ945" i="10"/>
  <c r="AR950" i="10"/>
  <c r="AS950" i="10"/>
  <c r="AQ950" i="10"/>
  <c r="AJ953" i="10"/>
  <c r="AR958" i="10"/>
  <c r="AS958" i="10"/>
  <c r="AQ958" i="10"/>
  <c r="AJ961" i="10"/>
  <c r="AR966" i="10"/>
  <c r="AS966" i="10"/>
  <c r="AQ966" i="10"/>
  <c r="AJ969" i="10"/>
  <c r="AR974" i="10"/>
  <c r="AQ974" i="10"/>
  <c r="AS974" i="10"/>
  <c r="AJ977" i="10"/>
  <c r="AR982" i="10"/>
  <c r="AQ982" i="10"/>
  <c r="AS982" i="10"/>
  <c r="AJ985" i="10"/>
  <c r="AR990" i="10"/>
  <c r="AS990" i="10"/>
  <c r="AQ990" i="10"/>
  <c r="AJ993" i="10"/>
  <c r="AR998" i="10"/>
  <c r="AQ998" i="10"/>
  <c r="AS998" i="10"/>
  <c r="AJ1001" i="10"/>
  <c r="AN70" i="10"/>
  <c r="AM70" i="10"/>
  <c r="AL70" i="10"/>
  <c r="AN94" i="10"/>
  <c r="AM94" i="10"/>
  <c r="AL94" i="10"/>
  <c r="AR99" i="10"/>
  <c r="AQ99" i="10"/>
  <c r="AS99" i="10"/>
  <c r="AS107" i="10"/>
  <c r="AR107" i="10"/>
  <c r="AQ107" i="10"/>
  <c r="AN134" i="10"/>
  <c r="AM134" i="10"/>
  <c r="AL134" i="10"/>
  <c r="AN158" i="10"/>
  <c r="AM158" i="10"/>
  <c r="AL158" i="10"/>
  <c r="AR163" i="10"/>
  <c r="AQ163" i="10"/>
  <c r="AS163" i="10"/>
  <c r="AN190" i="10"/>
  <c r="AL190" i="10"/>
  <c r="AM190" i="10"/>
  <c r="AL214" i="10"/>
  <c r="AN238" i="10"/>
  <c r="AM238" i="10"/>
  <c r="AL238" i="10"/>
  <c r="AS243" i="10"/>
  <c r="AR243" i="10"/>
  <c r="AQ243" i="10"/>
  <c r="AS251" i="10"/>
  <c r="AR251" i="10"/>
  <c r="AQ251" i="10"/>
  <c r="AL278" i="10"/>
  <c r="AN302" i="10"/>
  <c r="AM302" i="10"/>
  <c r="AL302" i="10"/>
  <c r="AN326" i="10"/>
  <c r="AL326" i="10"/>
  <c r="AM326" i="10"/>
  <c r="AS379" i="10"/>
  <c r="AR379" i="10"/>
  <c r="AQ379" i="10"/>
  <c r="AS387" i="10"/>
  <c r="AR387" i="10"/>
  <c r="AQ387" i="10"/>
  <c r="AN390" i="10"/>
  <c r="AL390" i="10"/>
  <c r="AM390" i="10"/>
  <c r="AS395" i="10"/>
  <c r="AR395" i="10"/>
  <c r="AQ395" i="10"/>
  <c r="AN422" i="10"/>
  <c r="AL422" i="10"/>
  <c r="AM422" i="10"/>
  <c r="AS427" i="10"/>
  <c r="AR427" i="10"/>
  <c r="AQ427" i="10"/>
  <c r="AL454" i="10"/>
  <c r="AM454" i="10"/>
  <c r="AN454" i="10"/>
  <c r="AL9" i="10"/>
  <c r="AN9" i="10"/>
  <c r="AM9" i="10"/>
  <c r="AS14" i="10"/>
  <c r="AR14" i="10"/>
  <c r="AQ14" i="10"/>
  <c r="AM41" i="10"/>
  <c r="AL41" i="10"/>
  <c r="AN41" i="10"/>
  <c r="AN65" i="10"/>
  <c r="AL65" i="10"/>
  <c r="AM65" i="10"/>
  <c r="AS70" i="10"/>
  <c r="AQ70" i="10"/>
  <c r="AR70" i="10"/>
  <c r="AM97" i="10"/>
  <c r="AN97" i="10"/>
  <c r="AL97" i="10"/>
  <c r="AL121" i="10"/>
  <c r="AN121" i="10"/>
  <c r="AM121" i="10"/>
  <c r="AL145" i="10"/>
  <c r="AM145" i="10"/>
  <c r="AN145" i="10"/>
  <c r="AS150" i="10"/>
  <c r="AQ150" i="10"/>
  <c r="AR150" i="10"/>
  <c r="AN177" i="10"/>
  <c r="AM177" i="10"/>
  <c r="AL177" i="10"/>
  <c r="AM201" i="10"/>
  <c r="AL201" i="10"/>
  <c r="AN201" i="10"/>
  <c r="AS206" i="10"/>
  <c r="AR206" i="10"/>
  <c r="AQ206" i="10"/>
  <c r="AN233" i="10"/>
  <c r="AL233" i="10"/>
  <c r="AM233" i="10"/>
  <c r="AM257" i="10"/>
  <c r="AL257" i="10"/>
  <c r="AN257" i="10"/>
  <c r="AR262" i="10"/>
  <c r="AS262" i="10"/>
  <c r="AQ262" i="10"/>
  <c r="AN265" i="10"/>
  <c r="AM265" i="10"/>
  <c r="AL265" i="10"/>
  <c r="AN289" i="10"/>
  <c r="AM289" i="10"/>
  <c r="AL289" i="10"/>
  <c r="AR294" i="10"/>
  <c r="AS294" i="10"/>
  <c r="AQ294" i="10"/>
  <c r="AR302" i="10"/>
  <c r="AS302" i="10"/>
  <c r="AQ302" i="10"/>
  <c r="AN329" i="10"/>
  <c r="AM329" i="10"/>
  <c r="AL329" i="10"/>
  <c r="AR334" i="10"/>
  <c r="AQ334" i="10"/>
  <c r="AS334" i="10"/>
  <c r="AL361" i="10"/>
  <c r="AN361" i="10"/>
  <c r="AM361" i="10"/>
  <c r="AM385" i="10"/>
  <c r="AL385" i="10"/>
  <c r="AN385" i="10"/>
  <c r="AR390" i="10"/>
  <c r="AQ390" i="10"/>
  <c r="AS390" i="10"/>
  <c r="AM28" i="10"/>
  <c r="AL28" i="10"/>
  <c r="AN28" i="10"/>
  <c r="AN52" i="10"/>
  <c r="AM52" i="10"/>
  <c r="AN76" i="10"/>
  <c r="AM76" i="10"/>
  <c r="AL76" i="10"/>
  <c r="AQ81" i="10"/>
  <c r="AS81" i="10"/>
  <c r="AR81" i="10"/>
  <c r="AS89" i="10"/>
  <c r="AR89" i="10"/>
  <c r="AQ89" i="10"/>
  <c r="AN116" i="10"/>
  <c r="AM116" i="10"/>
  <c r="AM140" i="10"/>
  <c r="AL140" i="10"/>
  <c r="AN140" i="10"/>
  <c r="AM164" i="10"/>
  <c r="AN164" i="10"/>
  <c r="AL164" i="10"/>
  <c r="AL188" i="10"/>
  <c r="AN188" i="10"/>
  <c r="AM188" i="10"/>
  <c r="AS193" i="10"/>
  <c r="AR193" i="10"/>
  <c r="AQ193" i="10"/>
  <c r="AQ201" i="10"/>
  <c r="AS201" i="10"/>
  <c r="AR201" i="10"/>
  <c r="AN228" i="10"/>
  <c r="AM228" i="10"/>
  <c r="AL228" i="10"/>
  <c r="AQ233" i="10"/>
  <c r="AR233" i="10"/>
  <c r="AS233" i="10"/>
  <c r="AQ241" i="10"/>
  <c r="AS241" i="10"/>
  <c r="AR241" i="10"/>
  <c r="AQ249" i="10"/>
  <c r="AS249" i="10"/>
  <c r="AR249" i="10"/>
  <c r="AM292" i="10"/>
  <c r="AN292" i="10"/>
  <c r="AL292" i="10"/>
  <c r="AQ297" i="10"/>
  <c r="AR297" i="10"/>
  <c r="AS297" i="10"/>
  <c r="AQ305" i="10"/>
  <c r="AS305" i="10"/>
  <c r="AR305" i="10"/>
  <c r="AN332" i="10"/>
  <c r="AM332" i="10"/>
  <c r="AL332" i="10"/>
  <c r="AQ337" i="10"/>
  <c r="AS337" i="10"/>
  <c r="AR337" i="10"/>
  <c r="AQ345" i="10"/>
  <c r="AS345" i="10"/>
  <c r="AR345" i="10"/>
  <c r="AN388" i="10"/>
  <c r="AM388" i="10"/>
  <c r="AL388" i="10"/>
  <c r="AQ393" i="10"/>
  <c r="AS393" i="10"/>
  <c r="AR393" i="10"/>
  <c r="AQ401" i="10"/>
  <c r="AS401" i="10"/>
  <c r="AR401" i="10"/>
  <c r="AQ409" i="10"/>
  <c r="AS409" i="10"/>
  <c r="AR409" i="10"/>
  <c r="AN412" i="10"/>
  <c r="AM412" i="10"/>
  <c r="AL412" i="10"/>
  <c r="AM436" i="10"/>
  <c r="AL436" i="10"/>
  <c r="AN436" i="10"/>
  <c r="AS441" i="10"/>
  <c r="AR441" i="10"/>
  <c r="AQ441" i="10"/>
  <c r="AN444" i="10"/>
  <c r="AM444" i="10"/>
  <c r="AL444" i="10"/>
  <c r="AR449" i="10"/>
  <c r="AQ449" i="10"/>
  <c r="AS449" i="10"/>
  <c r="AS457" i="10"/>
  <c r="AR457" i="10"/>
  <c r="AQ457" i="10"/>
  <c r="AQ465" i="10"/>
  <c r="AR465" i="10"/>
  <c r="AS465" i="10"/>
  <c r="AS473" i="10"/>
  <c r="AR473" i="10"/>
  <c r="AQ473" i="10"/>
  <c r="AN500" i="10"/>
  <c r="AM500" i="10"/>
  <c r="AN524" i="10"/>
  <c r="AM524" i="10"/>
  <c r="AL524" i="10"/>
  <c r="AM548" i="10"/>
  <c r="AN548" i="10"/>
  <c r="AN572" i="10"/>
  <c r="AM572" i="10"/>
  <c r="AL572" i="10"/>
  <c r="AM580" i="10"/>
  <c r="AN580" i="10"/>
  <c r="AM604" i="10"/>
  <c r="AL604" i="10"/>
  <c r="AN604" i="10"/>
  <c r="AM628" i="10"/>
  <c r="AN628" i="10"/>
  <c r="AL628" i="10"/>
  <c r="AL652" i="10"/>
  <c r="AN652" i="10"/>
  <c r="AM652" i="10"/>
  <c r="AQ657" i="10"/>
  <c r="AS657" i="10"/>
  <c r="AR657" i="10"/>
  <c r="AQ665" i="10"/>
  <c r="AR665" i="10"/>
  <c r="AS665" i="10"/>
  <c r="AM692" i="10"/>
  <c r="AN692" i="10"/>
  <c r="AL692" i="10"/>
  <c r="AQ697" i="10"/>
  <c r="AR697" i="10"/>
  <c r="AS697" i="10"/>
  <c r="AQ705" i="10"/>
  <c r="AS705" i="10"/>
  <c r="AR705" i="10"/>
  <c r="AN732" i="10"/>
  <c r="AL732" i="10"/>
  <c r="AM732" i="10"/>
  <c r="AL756" i="10"/>
  <c r="AN756" i="10"/>
  <c r="AM756" i="10"/>
  <c r="AM780" i="10"/>
  <c r="AN780" i="10"/>
  <c r="AL780" i="10"/>
  <c r="AQ785" i="10"/>
  <c r="AS785" i="10"/>
  <c r="AR785" i="10"/>
  <c r="AQ793" i="10"/>
  <c r="AS793" i="10"/>
  <c r="AR793" i="10"/>
  <c r="AQ801" i="10"/>
  <c r="AS801" i="10"/>
  <c r="AR801" i="10"/>
  <c r="AM828" i="10"/>
  <c r="AN828" i="10"/>
  <c r="AL828" i="10"/>
  <c r="AQ857" i="10"/>
  <c r="AS857" i="10"/>
  <c r="AR857" i="10"/>
  <c r="AN860" i="10"/>
  <c r="AL860" i="10"/>
  <c r="AM860" i="10"/>
  <c r="AQ865" i="10"/>
  <c r="AR865" i="10"/>
  <c r="AS865" i="10"/>
  <c r="AL868" i="10"/>
  <c r="AM868" i="10"/>
  <c r="AQ881" i="10"/>
  <c r="AS881" i="10"/>
  <c r="AR881" i="10"/>
  <c r="AQ889" i="10"/>
  <c r="AS889" i="10"/>
  <c r="AR889" i="10"/>
  <c r="AM892" i="10"/>
  <c r="AN892" i="10"/>
  <c r="AL892" i="10"/>
  <c r="AQ897" i="10"/>
  <c r="AS897" i="10"/>
  <c r="AR897" i="10"/>
  <c r="AL900" i="10"/>
  <c r="AN900" i="10"/>
  <c r="AQ905" i="10"/>
  <c r="AS905" i="10"/>
  <c r="AR905" i="10"/>
  <c r="AN908" i="10"/>
  <c r="AM908" i="10"/>
  <c r="AL908" i="10"/>
  <c r="AQ913" i="10"/>
  <c r="AS913" i="10"/>
  <c r="AR913" i="10"/>
  <c r="AL916" i="10"/>
  <c r="AM916" i="10"/>
  <c r="AN916" i="10"/>
  <c r="AQ921" i="10"/>
  <c r="AS921" i="10"/>
  <c r="AR921" i="10"/>
  <c r="AN924" i="10"/>
  <c r="AL924" i="10"/>
  <c r="AM924" i="10"/>
  <c r="AQ929" i="10"/>
  <c r="AS929" i="10"/>
  <c r="AR929" i="10"/>
  <c r="AL932" i="10"/>
  <c r="AN932" i="10"/>
  <c r="AQ937" i="10"/>
  <c r="AS937" i="10"/>
  <c r="AR937" i="10"/>
  <c r="AM940" i="10"/>
  <c r="AN940" i="10"/>
  <c r="AL940" i="10"/>
  <c r="AQ945" i="10"/>
  <c r="AS945" i="10"/>
  <c r="AR945" i="10"/>
  <c r="AM948" i="10"/>
  <c r="AL948" i="10"/>
  <c r="AN948" i="10"/>
  <c r="AQ953" i="10"/>
  <c r="AS953" i="10"/>
  <c r="AR953" i="10"/>
  <c r="AM956" i="10"/>
  <c r="AN956" i="10"/>
  <c r="AL956" i="10"/>
  <c r="AQ961" i="10"/>
  <c r="AS961" i="10"/>
  <c r="AR961" i="10"/>
  <c r="AL964" i="10"/>
  <c r="AN964" i="10"/>
  <c r="AM964" i="10"/>
  <c r="AQ969" i="10"/>
  <c r="AS969" i="10"/>
  <c r="AR969" i="10"/>
  <c r="AN972" i="10"/>
  <c r="AM972" i="10"/>
  <c r="AL972" i="10"/>
  <c r="AQ977" i="10"/>
  <c r="AR977" i="10"/>
  <c r="AS977" i="10"/>
  <c r="AM980" i="10"/>
  <c r="AL980" i="10"/>
  <c r="AN980" i="10"/>
  <c r="AQ985" i="10"/>
  <c r="AR985" i="10"/>
  <c r="AS985" i="10"/>
  <c r="AM988" i="10"/>
  <c r="AL988" i="10"/>
  <c r="AN988" i="10"/>
  <c r="AQ993" i="10"/>
  <c r="AR993" i="10"/>
  <c r="AS993" i="10"/>
  <c r="AM996" i="10"/>
  <c r="AL996" i="10"/>
  <c r="AN996" i="10"/>
  <c r="AQ1001" i="10"/>
  <c r="AS1001" i="10"/>
  <c r="AR1001" i="10"/>
  <c r="AS51" i="10"/>
  <c r="AR51" i="10"/>
  <c r="AQ51" i="10"/>
  <c r="AL463" i="10"/>
  <c r="AM463" i="10"/>
  <c r="AN463" i="10"/>
  <c r="AS468" i="10"/>
  <c r="AR468" i="10"/>
  <c r="AQ468" i="10"/>
  <c r="AN471" i="10"/>
  <c r="AM471" i="10"/>
  <c r="AL471" i="10"/>
  <c r="AS476" i="10"/>
  <c r="AR476" i="10"/>
  <c r="AQ476" i="10"/>
  <c r="AL479" i="10"/>
  <c r="AN479" i="10"/>
  <c r="AM479" i="10"/>
  <c r="AS484" i="10"/>
  <c r="AR484" i="10"/>
  <c r="AQ484" i="10"/>
  <c r="AL487" i="10"/>
  <c r="AN487" i="10"/>
  <c r="AM487" i="10"/>
  <c r="AS492" i="10"/>
  <c r="AQ492" i="10"/>
  <c r="AR492" i="10"/>
  <c r="AL495" i="10"/>
  <c r="AN495" i="10"/>
  <c r="AM495" i="10"/>
  <c r="AS500" i="10"/>
  <c r="AR500" i="10"/>
  <c r="AQ500" i="10"/>
  <c r="AN503" i="10"/>
  <c r="AM503" i="10"/>
  <c r="AL503" i="10"/>
  <c r="AS508" i="10"/>
  <c r="AQ508" i="10"/>
  <c r="AR508" i="10"/>
  <c r="AM511" i="10"/>
  <c r="AL511" i="10"/>
  <c r="AN511" i="10"/>
  <c r="AS516" i="10"/>
  <c r="AR516" i="10"/>
  <c r="AQ516" i="10"/>
  <c r="AL519" i="10"/>
  <c r="AN519" i="10"/>
  <c r="AM519" i="10"/>
  <c r="AS524" i="10"/>
  <c r="AQ524" i="10"/>
  <c r="AR524" i="10"/>
  <c r="AN527" i="10"/>
  <c r="AM527" i="10"/>
  <c r="AL527" i="10"/>
  <c r="AS532" i="10"/>
  <c r="AR532" i="10"/>
  <c r="AQ532" i="10"/>
  <c r="AL535" i="10"/>
  <c r="AM535" i="10"/>
  <c r="AN535" i="10"/>
  <c r="AS540" i="10"/>
  <c r="AR540" i="10"/>
  <c r="AQ540" i="10"/>
  <c r="AN543" i="10"/>
  <c r="AM543" i="10"/>
  <c r="AL543" i="10"/>
  <c r="AS548" i="10"/>
  <c r="AR548" i="10"/>
  <c r="AQ548" i="10"/>
  <c r="AM551" i="10"/>
  <c r="AN551" i="10"/>
  <c r="AL551" i="10"/>
  <c r="AS556" i="10"/>
  <c r="AQ556" i="10"/>
  <c r="AR556" i="10"/>
  <c r="AM559" i="10"/>
  <c r="AL559" i="10"/>
  <c r="AN559" i="10"/>
  <c r="AS564" i="10"/>
  <c r="AR564" i="10"/>
  <c r="AQ564" i="10"/>
  <c r="AM567" i="10"/>
  <c r="AL567" i="10"/>
  <c r="AN567" i="10"/>
  <c r="AS572" i="10"/>
  <c r="AQ572" i="10"/>
  <c r="AR572" i="10"/>
  <c r="AL575" i="10"/>
  <c r="AN575" i="10"/>
  <c r="AM575" i="10"/>
  <c r="AS580" i="10"/>
  <c r="AR580" i="10"/>
  <c r="AQ580" i="10"/>
  <c r="AN583" i="10"/>
  <c r="AM583" i="10"/>
  <c r="AL583" i="10"/>
  <c r="AS588" i="10"/>
  <c r="AR588" i="10"/>
  <c r="AQ588" i="10"/>
  <c r="AN591" i="10"/>
  <c r="AM591" i="10"/>
  <c r="AL591" i="10"/>
  <c r="AS596" i="10"/>
  <c r="AR596" i="10"/>
  <c r="AQ596" i="10"/>
  <c r="AN599" i="10"/>
  <c r="AM599" i="10"/>
  <c r="AL599" i="10"/>
  <c r="AS604" i="10"/>
  <c r="AR604" i="10"/>
  <c r="AQ604" i="10"/>
  <c r="AM607" i="10"/>
  <c r="AL607" i="10"/>
  <c r="AN607" i="10"/>
  <c r="AS612" i="10"/>
  <c r="AR612" i="10"/>
  <c r="AQ612" i="10"/>
  <c r="AL615" i="10"/>
  <c r="AN615" i="10"/>
  <c r="AM615" i="10"/>
  <c r="AS620" i="10"/>
  <c r="AR620" i="10"/>
  <c r="AQ620" i="10"/>
  <c r="AM623" i="10"/>
  <c r="AL623" i="10"/>
  <c r="AN623" i="10"/>
  <c r="AS628" i="10"/>
  <c r="AR628" i="10"/>
  <c r="AQ628" i="10"/>
  <c r="AL631" i="10"/>
  <c r="AN631" i="10"/>
  <c r="AM631" i="10"/>
  <c r="AS636" i="10"/>
  <c r="AR636" i="10"/>
  <c r="AQ636" i="10"/>
  <c r="AL639" i="10"/>
  <c r="AN639" i="10"/>
  <c r="AM639" i="10"/>
  <c r="AS644" i="10"/>
  <c r="AQ644" i="10"/>
  <c r="AR644" i="10"/>
  <c r="AN647" i="10"/>
  <c r="AM647" i="10"/>
  <c r="AL647" i="10"/>
  <c r="AS652" i="10"/>
  <c r="AR652" i="10"/>
  <c r="AQ652" i="10"/>
  <c r="AM655" i="10"/>
  <c r="AL655" i="10"/>
  <c r="AN655" i="10"/>
  <c r="AS660" i="10"/>
  <c r="AR660" i="10"/>
  <c r="AQ660" i="10"/>
  <c r="AM663" i="10"/>
  <c r="AL663" i="10"/>
  <c r="AN663" i="10"/>
  <c r="AR668" i="10"/>
  <c r="AS668" i="10"/>
  <c r="AQ668" i="10"/>
  <c r="AN671" i="10"/>
  <c r="AM671" i="10"/>
  <c r="AL671" i="10"/>
  <c r="AQ676" i="10"/>
  <c r="AR676" i="10"/>
  <c r="AS676" i="10"/>
  <c r="AL679" i="10"/>
  <c r="AM679" i="10"/>
  <c r="AN679" i="10"/>
  <c r="AS684" i="10"/>
  <c r="AR684" i="10"/>
  <c r="AQ684" i="10"/>
  <c r="AN687" i="10"/>
  <c r="AM687" i="10"/>
  <c r="AL687" i="10"/>
  <c r="AS692" i="10"/>
  <c r="AR692" i="10"/>
  <c r="AQ692" i="10"/>
  <c r="AL695" i="10"/>
  <c r="AM695" i="10"/>
  <c r="AN695" i="10"/>
  <c r="AR700" i="10"/>
  <c r="AQ700" i="10"/>
  <c r="AS700" i="10"/>
  <c r="AN703" i="10"/>
  <c r="AM703" i="10"/>
  <c r="AL703" i="10"/>
  <c r="AS708" i="10"/>
  <c r="AQ708" i="10"/>
  <c r="AR708" i="10"/>
  <c r="AN711" i="10"/>
  <c r="AL711" i="10"/>
  <c r="AM711" i="10"/>
  <c r="AQ716" i="10"/>
  <c r="AS716" i="10"/>
  <c r="AR716" i="10"/>
  <c r="AM719" i="10"/>
  <c r="AL719" i="10"/>
  <c r="AN719" i="10"/>
  <c r="AS724" i="10"/>
  <c r="AR724" i="10"/>
  <c r="AQ724" i="10"/>
  <c r="AL727" i="10"/>
  <c r="AN727" i="10"/>
  <c r="AM727" i="10"/>
  <c r="AR732" i="10"/>
  <c r="AS732" i="10"/>
  <c r="AQ732" i="10"/>
  <c r="AN735" i="10"/>
  <c r="AM735" i="10"/>
  <c r="AL735" i="10"/>
  <c r="AQ740" i="10"/>
  <c r="AR740" i="10"/>
  <c r="AS740" i="10"/>
  <c r="AM743" i="10"/>
  <c r="AL743" i="10"/>
  <c r="AN743" i="10"/>
  <c r="AR748" i="10"/>
  <c r="AS748" i="10"/>
  <c r="AQ748" i="10"/>
  <c r="AN751" i="10"/>
  <c r="AM751" i="10"/>
  <c r="AL751" i="10"/>
  <c r="AS756" i="10"/>
  <c r="AR756" i="10"/>
  <c r="AQ756" i="10"/>
  <c r="AL759" i="10"/>
  <c r="AN759" i="10"/>
  <c r="AM759" i="10"/>
  <c r="AR764" i="10"/>
  <c r="AQ764" i="10"/>
  <c r="AS764" i="10"/>
  <c r="AN767" i="10"/>
  <c r="AM767" i="10"/>
  <c r="AL767" i="10"/>
  <c r="AS772" i="10"/>
  <c r="AR772" i="10"/>
  <c r="AQ772" i="10"/>
  <c r="AN775" i="10"/>
  <c r="AM775" i="10"/>
  <c r="AL775" i="10"/>
  <c r="AR780" i="10"/>
  <c r="AS780" i="10"/>
  <c r="AQ780" i="10"/>
  <c r="AN783" i="10"/>
  <c r="AM783" i="10"/>
  <c r="AL783" i="10"/>
  <c r="AS788" i="10"/>
  <c r="AR788" i="10"/>
  <c r="AQ788" i="10"/>
  <c r="AN791" i="10"/>
  <c r="AM791" i="10"/>
  <c r="AL791" i="10"/>
  <c r="AR796" i="10"/>
  <c r="AQ796" i="10"/>
  <c r="AS796" i="10"/>
  <c r="AM799" i="10"/>
  <c r="AL799" i="10"/>
  <c r="AN799" i="10"/>
  <c r="AS804" i="10"/>
  <c r="AQ804" i="10"/>
  <c r="AR804" i="10"/>
  <c r="AN807" i="10"/>
  <c r="AM807" i="10"/>
  <c r="AL807" i="10"/>
  <c r="AS812" i="10"/>
  <c r="AQ812" i="10"/>
  <c r="AR812" i="10"/>
  <c r="AN815" i="10"/>
  <c r="AM815" i="10"/>
  <c r="AL815" i="10"/>
  <c r="AS820" i="10"/>
  <c r="AR820" i="10"/>
  <c r="AQ820" i="10"/>
  <c r="AN823" i="10"/>
  <c r="AM823" i="10"/>
  <c r="AL823" i="10"/>
  <c r="AS828" i="10"/>
  <c r="AR828" i="10"/>
  <c r="AQ828" i="10"/>
  <c r="AM831" i="10"/>
  <c r="AL831" i="10"/>
  <c r="AN831" i="10"/>
  <c r="AS836" i="10"/>
  <c r="AR836" i="10"/>
  <c r="AQ836" i="10"/>
  <c r="AL839" i="10"/>
  <c r="AM839" i="10"/>
  <c r="AN839" i="10"/>
  <c r="AS844" i="10"/>
  <c r="AQ844" i="10"/>
  <c r="AR844" i="10"/>
  <c r="AM847" i="10"/>
  <c r="AL847" i="10"/>
  <c r="AN847" i="10"/>
  <c r="AS852" i="10"/>
  <c r="AR852" i="10"/>
  <c r="AQ852" i="10"/>
  <c r="AN855" i="10"/>
  <c r="AM855" i="10"/>
  <c r="AL855" i="10"/>
  <c r="AS860" i="10"/>
  <c r="AR860" i="10"/>
  <c r="AQ860" i="10"/>
  <c r="AM863" i="10"/>
  <c r="AL863" i="10"/>
  <c r="AN863" i="10"/>
  <c r="AS868" i="10"/>
  <c r="AR868" i="10"/>
  <c r="AQ868" i="10"/>
  <c r="AN871" i="10"/>
  <c r="AM871" i="10"/>
  <c r="AL871" i="10"/>
  <c r="AS876" i="10"/>
  <c r="AQ876" i="10"/>
  <c r="AR876" i="10"/>
  <c r="AN879" i="10"/>
  <c r="AM879" i="10"/>
  <c r="AL879" i="10"/>
  <c r="AS884" i="10"/>
  <c r="AR884" i="10"/>
  <c r="AQ884" i="10"/>
  <c r="AN887" i="10"/>
  <c r="AM887" i="10"/>
  <c r="AL887" i="10"/>
  <c r="AS892" i="10"/>
  <c r="AR892" i="10"/>
  <c r="AQ892" i="10"/>
  <c r="AM895" i="10"/>
  <c r="AL895" i="10"/>
  <c r="AN895" i="10"/>
  <c r="AS900" i="10"/>
  <c r="AR900" i="10"/>
  <c r="AQ900" i="10"/>
  <c r="AL903" i="10"/>
  <c r="AM903" i="10"/>
  <c r="AN903" i="10"/>
  <c r="AS908" i="10"/>
  <c r="AR908" i="10"/>
  <c r="AQ908" i="10"/>
  <c r="AM911" i="10"/>
  <c r="AL911" i="10"/>
  <c r="AN911" i="10"/>
  <c r="AS916" i="10"/>
  <c r="AR916" i="10"/>
  <c r="AQ916" i="10"/>
  <c r="AN919" i="10"/>
  <c r="AM919" i="10"/>
  <c r="AL919" i="10"/>
  <c r="AS924" i="10"/>
  <c r="AR924" i="10"/>
  <c r="AQ924" i="10"/>
  <c r="AM927" i="10"/>
  <c r="AL927" i="10"/>
  <c r="AN927" i="10"/>
  <c r="AS932" i="10"/>
  <c r="AR932" i="10"/>
  <c r="AQ932" i="10"/>
  <c r="AN935" i="10"/>
  <c r="AM935" i="10"/>
  <c r="AL935" i="10"/>
  <c r="AS940" i="10"/>
  <c r="AR940" i="10"/>
  <c r="AQ940" i="10"/>
  <c r="AN943" i="10"/>
  <c r="AM943" i="10"/>
  <c r="AL943" i="10"/>
  <c r="AS948" i="10"/>
  <c r="AR948" i="10"/>
  <c r="AQ948" i="10"/>
  <c r="AN951" i="10"/>
  <c r="AM951" i="10"/>
  <c r="AL951" i="10"/>
  <c r="AQ956" i="10"/>
  <c r="AR956" i="10"/>
  <c r="AS956" i="10"/>
  <c r="AM959" i="10"/>
  <c r="AL959" i="10"/>
  <c r="AN959" i="10"/>
  <c r="AQ964" i="10"/>
  <c r="AS964" i="10"/>
  <c r="AR964" i="10"/>
  <c r="AL967" i="10"/>
  <c r="AM967" i="10"/>
  <c r="AN967" i="10"/>
  <c r="AS972" i="10"/>
  <c r="AR972" i="10"/>
  <c r="AQ972" i="10"/>
  <c r="AM975" i="10"/>
  <c r="AL975" i="10"/>
  <c r="AN975" i="10"/>
  <c r="AR980" i="10"/>
  <c r="AQ980" i="10"/>
  <c r="AS980" i="10"/>
  <c r="AL983" i="10"/>
  <c r="AM983" i="10"/>
  <c r="AN983" i="10"/>
  <c r="AR988" i="10"/>
  <c r="AQ988" i="10"/>
  <c r="AS988" i="10"/>
  <c r="AM991" i="10"/>
  <c r="AL991" i="10"/>
  <c r="AN991" i="10"/>
  <c r="AR996" i="10"/>
  <c r="AQ996" i="10"/>
  <c r="AS996" i="10"/>
  <c r="AN999" i="10"/>
  <c r="AL999" i="10"/>
  <c r="AM999" i="10"/>
  <c r="AS32" i="10"/>
  <c r="AQ32" i="10"/>
  <c r="AR32" i="10"/>
  <c r="AQ80" i="10"/>
  <c r="AR80" i="10"/>
  <c r="AS80" i="10"/>
  <c r="AN107" i="10"/>
  <c r="AM107" i="10"/>
  <c r="AL107" i="10"/>
  <c r="AL131" i="10"/>
  <c r="AM131" i="10"/>
  <c r="AN131" i="10"/>
  <c r="AQ136" i="10"/>
  <c r="AS136" i="10"/>
  <c r="AR136" i="10"/>
  <c r="AQ144" i="10"/>
  <c r="AR144" i="10"/>
  <c r="AS144" i="10"/>
  <c r="AQ152" i="10"/>
  <c r="AS152" i="10"/>
  <c r="AR152" i="10"/>
  <c r="AQ160" i="10"/>
  <c r="AS160" i="10"/>
  <c r="AR160" i="10"/>
  <c r="AM187" i="10"/>
  <c r="AL187" i="10"/>
  <c r="AN187" i="10"/>
  <c r="AQ192" i="10"/>
  <c r="AS192" i="10"/>
  <c r="AR192" i="10"/>
  <c r="AN219" i="10"/>
  <c r="AM219" i="10"/>
  <c r="AL219" i="10"/>
  <c r="AQ224" i="10"/>
  <c r="AS224" i="10"/>
  <c r="AR224" i="10"/>
  <c r="AM251" i="10"/>
  <c r="AN251" i="10"/>
  <c r="AL251" i="10"/>
  <c r="AQ256" i="10"/>
  <c r="AS256" i="10"/>
  <c r="AR256" i="10"/>
  <c r="AQ264" i="10"/>
  <c r="AS264" i="10"/>
  <c r="AR264" i="10"/>
  <c r="AL291" i="10"/>
  <c r="AM291" i="10"/>
  <c r="AN291" i="10"/>
  <c r="AQ296" i="10"/>
  <c r="AS296" i="10"/>
  <c r="AR296" i="10"/>
  <c r="AQ304" i="10"/>
  <c r="AR304" i="10"/>
  <c r="AS304" i="10"/>
  <c r="AQ312" i="10"/>
  <c r="AS312" i="10"/>
  <c r="AR312" i="10"/>
  <c r="AQ320" i="10"/>
  <c r="AS320" i="10"/>
  <c r="AR320" i="10"/>
  <c r="AN363" i="10"/>
  <c r="AM363" i="10"/>
  <c r="AL363" i="10"/>
  <c r="AQ368" i="10"/>
  <c r="AS368" i="10"/>
  <c r="AR368" i="10"/>
  <c r="AQ376" i="10"/>
  <c r="AS376" i="10"/>
  <c r="AR376" i="10"/>
  <c r="AQ384" i="10"/>
  <c r="AS384" i="10"/>
  <c r="AR384" i="10"/>
  <c r="AQ392" i="10"/>
  <c r="AS392" i="10"/>
  <c r="AR392" i="10"/>
  <c r="AM419" i="10"/>
  <c r="AL419" i="10"/>
  <c r="AN419" i="10"/>
  <c r="AM443" i="10"/>
  <c r="AN443" i="10"/>
  <c r="AL443" i="10"/>
  <c r="AS448" i="10"/>
  <c r="AR448" i="10"/>
  <c r="AQ448" i="10"/>
  <c r="AS456" i="10"/>
  <c r="AR456" i="10"/>
  <c r="AQ456" i="10"/>
  <c r="AQ464" i="10"/>
  <c r="AS464" i="10"/>
  <c r="AR464" i="10"/>
  <c r="AR472" i="10"/>
  <c r="AQ472" i="10"/>
  <c r="AS472" i="10"/>
  <c r="AL499" i="10"/>
  <c r="AN499" i="10"/>
  <c r="AM499" i="10"/>
  <c r="AN523" i="10"/>
  <c r="AM523" i="10"/>
  <c r="AL523" i="10"/>
  <c r="AQ528" i="10"/>
  <c r="AS528" i="10"/>
  <c r="AR528" i="10"/>
  <c r="AR536" i="10"/>
  <c r="AQ536" i="10"/>
  <c r="AS536" i="10"/>
  <c r="AS544" i="10"/>
  <c r="AR544" i="10"/>
  <c r="AQ544" i="10"/>
  <c r="AM571" i="10"/>
  <c r="AL571" i="10"/>
  <c r="AN571" i="10"/>
  <c r="AN595" i="10"/>
  <c r="AM595" i="10"/>
  <c r="AL595" i="10"/>
  <c r="AS600" i="10"/>
  <c r="AQ600" i="10"/>
  <c r="AR600" i="10"/>
  <c r="AQ608" i="10"/>
  <c r="AR608" i="10"/>
  <c r="AS608" i="10"/>
  <c r="AQ616" i="10"/>
  <c r="AS616" i="10"/>
  <c r="AR616" i="10"/>
  <c r="AM643" i="10"/>
  <c r="AL643" i="10"/>
  <c r="AN643" i="10"/>
  <c r="AL667" i="10"/>
  <c r="AM667" i="10"/>
  <c r="AN667" i="10"/>
  <c r="AL675" i="10"/>
  <c r="AN675" i="10"/>
  <c r="AM675" i="10"/>
  <c r="AM699" i="10"/>
  <c r="AN699" i="10"/>
  <c r="AL699" i="10"/>
  <c r="AL723" i="10"/>
  <c r="AN723" i="10"/>
  <c r="AM723" i="10"/>
  <c r="AQ728" i="10"/>
  <c r="AS728" i="10"/>
  <c r="AR728" i="10"/>
  <c r="AS736" i="10"/>
  <c r="AR736" i="10"/>
  <c r="AQ736" i="10"/>
  <c r="AN739" i="10"/>
  <c r="AM739" i="10"/>
  <c r="AL739" i="10"/>
  <c r="AL747" i="10"/>
  <c r="AM747" i="10"/>
  <c r="AN747" i="10"/>
  <c r="AS752" i="10"/>
  <c r="AR752" i="10"/>
  <c r="AQ752" i="10"/>
  <c r="AN779" i="10"/>
  <c r="AM779" i="10"/>
  <c r="AL779" i="10"/>
  <c r="AS784" i="10"/>
  <c r="AR784" i="10"/>
  <c r="AQ784" i="10"/>
  <c r="AS792" i="10"/>
  <c r="AR792" i="10"/>
  <c r="AQ792" i="10"/>
  <c r="AS800" i="10"/>
  <c r="AR800" i="10"/>
  <c r="AQ800" i="10"/>
  <c r="AN827" i="10"/>
  <c r="AM827" i="10"/>
  <c r="AL827" i="10"/>
  <c r="AN851" i="10"/>
  <c r="AM851" i="10"/>
  <c r="AL851" i="10"/>
  <c r="AS856" i="10"/>
  <c r="AR856" i="10"/>
  <c r="AQ856" i="10"/>
  <c r="AS864" i="10"/>
  <c r="AR864" i="10"/>
  <c r="AQ864" i="10"/>
  <c r="AS872" i="10"/>
  <c r="AQ872" i="10"/>
  <c r="AR872" i="10"/>
  <c r="AM899" i="10"/>
  <c r="AL899" i="10"/>
  <c r="AN899" i="10"/>
  <c r="AN923" i="10"/>
  <c r="AL923" i="10"/>
  <c r="AM923" i="10"/>
  <c r="AN931" i="10"/>
  <c r="AM931" i="10"/>
  <c r="AL931" i="10"/>
  <c r="AN955" i="10"/>
  <c r="AM955" i="10"/>
  <c r="AL955" i="10"/>
  <c r="AS960" i="10"/>
  <c r="AR960" i="10"/>
  <c r="AQ960" i="10"/>
  <c r="AQ968" i="10"/>
  <c r="AR968" i="10"/>
  <c r="AS968" i="10"/>
  <c r="AQ976" i="10"/>
  <c r="AS976" i="10"/>
  <c r="AR976" i="10"/>
  <c r="AN979" i="10"/>
  <c r="AM979" i="10"/>
  <c r="AL979" i="10"/>
  <c r="AS984" i="10"/>
  <c r="AR984" i="10"/>
  <c r="AQ984" i="10"/>
  <c r="AS992" i="10"/>
  <c r="AR992" i="10"/>
  <c r="AQ992" i="10"/>
  <c r="AS27" i="10"/>
  <c r="AR27" i="10"/>
  <c r="AQ27" i="10"/>
  <c r="AS35" i="10"/>
  <c r="AR35" i="10"/>
  <c r="AQ35" i="10"/>
  <c r="AN38" i="10"/>
  <c r="AM38" i="10"/>
  <c r="AL38" i="10"/>
  <c r="AS43" i="10"/>
  <c r="AR43" i="10"/>
  <c r="AQ43" i="10"/>
  <c r="AS59" i="10"/>
  <c r="AR59" i="10"/>
  <c r="AQ59" i="10"/>
  <c r="AN78" i="10"/>
  <c r="AL78" i="10"/>
  <c r="AM78" i="10"/>
  <c r="AN102" i="10"/>
  <c r="AL102" i="10"/>
  <c r="AM102" i="10"/>
  <c r="AN126" i="10"/>
  <c r="AM126" i="10"/>
  <c r="AL126" i="10"/>
  <c r="AN150" i="10"/>
  <c r="AL150" i="10"/>
  <c r="AM150" i="10"/>
  <c r="AN174" i="10"/>
  <c r="AM174" i="10"/>
  <c r="AL174" i="10"/>
  <c r="AS179" i="10"/>
  <c r="AR179" i="10"/>
  <c r="AQ179" i="10"/>
  <c r="AN206" i="10"/>
  <c r="AM206" i="10"/>
  <c r="AL206" i="10"/>
  <c r="AN230" i="10"/>
  <c r="AM230" i="10"/>
  <c r="AL230" i="10"/>
  <c r="AS235" i="10"/>
  <c r="AR235" i="10"/>
  <c r="AQ235" i="10"/>
  <c r="AN262" i="10"/>
  <c r="AL262" i="10"/>
  <c r="AM262" i="10"/>
  <c r="AN286" i="10"/>
  <c r="AL286" i="10"/>
  <c r="AM286" i="10"/>
  <c r="AS291" i="10"/>
  <c r="AR291" i="10"/>
  <c r="AQ291" i="10"/>
  <c r="AN318" i="10"/>
  <c r="AL318" i="10"/>
  <c r="AM318" i="10"/>
  <c r="AN342" i="10"/>
  <c r="AS371" i="10"/>
  <c r="AR371" i="10"/>
  <c r="AQ371" i="10"/>
  <c r="AN398" i="10"/>
  <c r="AM398" i="10"/>
  <c r="AL398" i="10"/>
  <c r="AS403" i="10"/>
  <c r="AR403" i="10"/>
  <c r="AQ403" i="10"/>
  <c r="AS411" i="10"/>
  <c r="AR411" i="10"/>
  <c r="AQ411" i="10"/>
  <c r="AS419" i="10"/>
  <c r="AR419" i="10"/>
  <c r="AQ419" i="10"/>
  <c r="AS459" i="10"/>
  <c r="AR459" i="10"/>
  <c r="AQ459" i="10"/>
  <c r="AM462" i="10"/>
  <c r="AL462" i="10"/>
  <c r="AN462" i="10"/>
  <c r="AN470" i="10"/>
  <c r="AL470" i="10"/>
  <c r="AN17" i="10"/>
  <c r="AM17" i="10"/>
  <c r="AL17" i="10"/>
  <c r="AS22" i="10"/>
  <c r="AR22" i="10"/>
  <c r="AQ22" i="10"/>
  <c r="AR30" i="10"/>
  <c r="AQ30" i="10"/>
  <c r="AS30" i="10"/>
  <c r="AM57" i="10"/>
  <c r="AL57" i="10"/>
  <c r="AN57" i="10"/>
  <c r="AM81" i="10"/>
  <c r="AL81" i="10"/>
  <c r="AN81" i="10"/>
  <c r="AN105" i="10"/>
  <c r="AL105" i="10"/>
  <c r="AM105" i="10"/>
  <c r="AN129" i="10"/>
  <c r="AM129" i="10"/>
  <c r="AL129" i="10"/>
  <c r="AS134" i="10"/>
  <c r="AR134" i="10"/>
  <c r="AQ134" i="10"/>
  <c r="AS142" i="10"/>
  <c r="AQ142" i="10"/>
  <c r="AR142" i="10"/>
  <c r="AL169" i="10"/>
  <c r="AM169" i="10"/>
  <c r="AN169" i="10"/>
  <c r="AL193" i="10"/>
  <c r="AM193" i="10"/>
  <c r="AN193" i="10"/>
  <c r="AM217" i="10"/>
  <c r="AL217" i="10"/>
  <c r="AN217" i="10"/>
  <c r="AN241" i="10"/>
  <c r="AM241" i="10"/>
  <c r="AL241" i="10"/>
  <c r="AR246" i="10"/>
  <c r="AQ246" i="10"/>
  <c r="AS246" i="10"/>
  <c r="AR254" i="10"/>
  <c r="AS254" i="10"/>
  <c r="AQ254" i="10"/>
  <c r="AN281" i="10"/>
  <c r="AM281" i="10"/>
  <c r="AL281" i="10"/>
  <c r="AR286" i="10"/>
  <c r="AS286" i="10"/>
  <c r="AQ286" i="10"/>
  <c r="AN313" i="10"/>
  <c r="AM313" i="10"/>
  <c r="AL313" i="10"/>
  <c r="AN337" i="10"/>
  <c r="AM337" i="10"/>
  <c r="AL337" i="10"/>
  <c r="AR342" i="10"/>
  <c r="AQ342" i="10"/>
  <c r="AS342" i="10"/>
  <c r="AN369" i="10"/>
  <c r="AM369" i="10"/>
  <c r="AL369" i="10"/>
  <c r="AL393" i="10"/>
  <c r="AN393" i="10"/>
  <c r="AM393" i="10"/>
  <c r="AR398" i="10"/>
  <c r="AQ398" i="10"/>
  <c r="AS398" i="10"/>
  <c r="AR406" i="10"/>
  <c r="AQ406" i="10"/>
  <c r="AS406" i="10"/>
  <c r="AS430" i="10"/>
  <c r="AR430" i="10"/>
  <c r="AQ430" i="10"/>
  <c r="AM4" i="10"/>
  <c r="AL4" i="10"/>
  <c r="AN4" i="10"/>
  <c r="AS9" i="10"/>
  <c r="AR9" i="10"/>
  <c r="AQ9" i="10"/>
  <c r="AN36" i="10"/>
  <c r="AM36" i="10"/>
  <c r="AL36" i="10"/>
  <c r="AS41" i="10"/>
  <c r="AR41" i="10"/>
  <c r="AQ41" i="10"/>
  <c r="AL68" i="10"/>
  <c r="AN68" i="10"/>
  <c r="AM68" i="10"/>
  <c r="AL92" i="10"/>
  <c r="AM92" i="10"/>
  <c r="AN92" i="10"/>
  <c r="AR97" i="10"/>
  <c r="AQ97" i="10"/>
  <c r="AS97" i="10"/>
  <c r="AM124" i="10"/>
  <c r="AL124" i="10"/>
  <c r="AN124" i="10"/>
  <c r="AN148" i="10"/>
  <c r="AM148" i="10"/>
  <c r="AL148" i="10"/>
  <c r="AR153" i="10"/>
  <c r="AS153" i="10"/>
  <c r="AQ153" i="10"/>
  <c r="AN180" i="10"/>
  <c r="AL180" i="10"/>
  <c r="AM180" i="10"/>
  <c r="AQ185" i="10"/>
  <c r="AR185" i="10"/>
  <c r="AS185" i="10"/>
  <c r="AM212" i="10"/>
  <c r="AL212" i="10"/>
  <c r="AN212" i="10"/>
  <c r="AN236" i="10"/>
  <c r="AM236" i="10"/>
  <c r="AL236" i="10"/>
  <c r="AN260" i="10"/>
  <c r="AM260" i="10"/>
  <c r="AL260" i="10"/>
  <c r="AN284" i="10"/>
  <c r="AM284" i="10"/>
  <c r="AL284" i="10"/>
  <c r="AQ289" i="10"/>
  <c r="AS289" i="10"/>
  <c r="AR289" i="10"/>
  <c r="AN316" i="10"/>
  <c r="AM316" i="10"/>
  <c r="AL316" i="10"/>
  <c r="AL340" i="10"/>
  <c r="AN340" i="10"/>
  <c r="AM340" i="10"/>
  <c r="AL364" i="10"/>
  <c r="AN364" i="10"/>
  <c r="AM364" i="10"/>
  <c r="AM372" i="10"/>
  <c r="AN372" i="10"/>
  <c r="AL372" i="10"/>
  <c r="AN396" i="10"/>
  <c r="AM396" i="10"/>
  <c r="AL396" i="10"/>
  <c r="AN420" i="10"/>
  <c r="AM420" i="10"/>
  <c r="AL420" i="10"/>
  <c r="AQ425" i="10"/>
  <c r="AS425" i="10"/>
  <c r="AR425" i="10"/>
  <c r="AM428" i="10"/>
  <c r="AL428" i="10"/>
  <c r="AN428" i="10"/>
  <c r="AN452" i="10"/>
  <c r="AL452" i="10"/>
  <c r="AM452" i="10"/>
  <c r="AM460" i="10"/>
  <c r="AL460" i="10"/>
  <c r="AN460" i="10"/>
  <c r="AN484" i="10"/>
  <c r="AM484" i="10"/>
  <c r="AL484" i="10"/>
  <c r="AL508" i="10"/>
  <c r="AM508" i="10"/>
  <c r="AN508" i="10"/>
  <c r="AN532" i="10"/>
  <c r="AM532" i="10"/>
  <c r="AL532" i="10"/>
  <c r="AS537" i="10"/>
  <c r="AR537" i="10"/>
  <c r="AQ537" i="10"/>
  <c r="AR545" i="10"/>
  <c r="AQ545" i="10"/>
  <c r="AS545" i="10"/>
  <c r="AS553" i="10"/>
  <c r="AR553" i="10"/>
  <c r="AQ553" i="10"/>
  <c r="AL596" i="10"/>
  <c r="AM596" i="10"/>
  <c r="AN596" i="10"/>
  <c r="AQ601" i="10"/>
  <c r="AS601" i="10"/>
  <c r="AR601" i="10"/>
  <c r="AQ609" i="10"/>
  <c r="AS609" i="10"/>
  <c r="AR609" i="10"/>
  <c r="AN636" i="10"/>
  <c r="AM636" i="10"/>
  <c r="AL636" i="10"/>
  <c r="AM660" i="10"/>
  <c r="AL660" i="10"/>
  <c r="AN660" i="10"/>
  <c r="AN684" i="10"/>
  <c r="AM684" i="10"/>
  <c r="AL684" i="10"/>
  <c r="AN708" i="10"/>
  <c r="AM708" i="10"/>
  <c r="AL708" i="10"/>
  <c r="AQ713" i="10"/>
  <c r="AS713" i="10"/>
  <c r="AR713" i="10"/>
  <c r="AN740" i="10"/>
  <c r="AM740" i="10"/>
  <c r="AL740" i="10"/>
  <c r="AL764" i="10"/>
  <c r="AM764" i="10"/>
  <c r="AN764" i="10"/>
  <c r="AQ769" i="10"/>
  <c r="AS769" i="10"/>
  <c r="AR769" i="10"/>
  <c r="AM796" i="10"/>
  <c r="AN796" i="10"/>
  <c r="AL796" i="10"/>
  <c r="AM820" i="10"/>
  <c r="AL820" i="10"/>
  <c r="AN820" i="10"/>
  <c r="AQ873" i="10"/>
  <c r="AS873" i="10"/>
  <c r="AR873" i="10"/>
  <c r="AR28" i="10"/>
  <c r="AQ28" i="10"/>
  <c r="AS28" i="10"/>
  <c r="AN31" i="10"/>
  <c r="AM31" i="10"/>
  <c r="AL31" i="10"/>
  <c r="AR36" i="10"/>
  <c r="AQ36" i="10"/>
  <c r="AS36" i="10"/>
  <c r="AN39" i="10"/>
  <c r="AL39" i="10"/>
  <c r="AM39" i="10"/>
  <c r="AR44" i="10"/>
  <c r="AQ44" i="10"/>
  <c r="AS44" i="10"/>
  <c r="AL47" i="10"/>
  <c r="AN47" i="10"/>
  <c r="AM47" i="10"/>
  <c r="AS52" i="10"/>
  <c r="AR52" i="10"/>
  <c r="AQ52" i="10"/>
  <c r="AN55" i="10"/>
  <c r="AM55" i="10"/>
  <c r="AL55" i="10"/>
  <c r="AS60" i="10"/>
  <c r="AR60" i="10"/>
  <c r="AQ60" i="10"/>
  <c r="AN63" i="10"/>
  <c r="AM63" i="10"/>
  <c r="AL63" i="10"/>
  <c r="AS68" i="10"/>
  <c r="AR68" i="10"/>
  <c r="AQ68" i="10"/>
  <c r="AM71" i="10"/>
  <c r="AL71" i="10"/>
  <c r="AN71" i="10"/>
  <c r="AS76" i="10"/>
  <c r="AQ76" i="10"/>
  <c r="AR76" i="10"/>
  <c r="AN79" i="10"/>
  <c r="AL79" i="10"/>
  <c r="AM79" i="10"/>
  <c r="AQ84" i="10"/>
  <c r="AS84" i="10"/>
  <c r="AR84" i="10"/>
  <c r="AM87" i="10"/>
  <c r="AL87" i="10"/>
  <c r="AN87" i="10"/>
  <c r="AR92" i="10"/>
  <c r="AQ92" i="10"/>
  <c r="AS92" i="10"/>
  <c r="AS156" i="10"/>
  <c r="AQ156" i="10"/>
  <c r="AR156" i="10"/>
  <c r="AL159" i="10"/>
  <c r="AM159" i="10"/>
  <c r="AN159" i="10"/>
  <c r="AS164" i="10"/>
  <c r="AQ164" i="10"/>
  <c r="AR164" i="10"/>
  <c r="AM167" i="10"/>
  <c r="AL167" i="10"/>
  <c r="AN167" i="10"/>
  <c r="AR172" i="10"/>
  <c r="AQ172" i="10"/>
  <c r="AS172" i="10"/>
  <c r="AN175" i="10"/>
  <c r="AM175" i="10"/>
  <c r="AL175" i="10"/>
  <c r="AS180" i="10"/>
  <c r="AR180" i="10"/>
  <c r="AQ180" i="10"/>
  <c r="AN183" i="10"/>
  <c r="AM183" i="10"/>
  <c r="AL183" i="10"/>
  <c r="AS188" i="10"/>
  <c r="AR188" i="10"/>
  <c r="AQ188" i="10"/>
  <c r="AM191" i="10"/>
  <c r="AL191" i="10"/>
  <c r="AN191" i="10"/>
  <c r="AS196" i="10"/>
  <c r="AQ196" i="10"/>
  <c r="AR196" i="10"/>
  <c r="AM199" i="10"/>
  <c r="AL199" i="10"/>
  <c r="AN199" i="10"/>
  <c r="AR204" i="10"/>
  <c r="AQ204" i="10"/>
  <c r="AS204" i="10"/>
  <c r="AM207" i="10"/>
  <c r="AL207" i="10"/>
  <c r="AN207" i="10"/>
  <c r="AQ212" i="10"/>
  <c r="AS212" i="10"/>
  <c r="AR212" i="10"/>
  <c r="AN215" i="10"/>
  <c r="AM215" i="10"/>
  <c r="AL215" i="10"/>
  <c r="AR220" i="10"/>
  <c r="AQ220" i="10"/>
  <c r="AS220" i="10"/>
  <c r="AR284" i="10"/>
  <c r="AQ284" i="10"/>
  <c r="AS284" i="10"/>
  <c r="AL287" i="10"/>
  <c r="AN287" i="10"/>
  <c r="AM287" i="10"/>
  <c r="AS292" i="10"/>
  <c r="AR292" i="10"/>
  <c r="AQ292" i="10"/>
  <c r="AM295" i="10"/>
  <c r="AL295" i="10"/>
  <c r="AN295" i="10"/>
  <c r="AS300" i="10"/>
  <c r="AQ300" i="10"/>
  <c r="AR300" i="10"/>
  <c r="AN303" i="10"/>
  <c r="AM303" i="10"/>
  <c r="AL303" i="10"/>
  <c r="AS308" i="10"/>
  <c r="AR308" i="10"/>
  <c r="AQ308" i="10"/>
  <c r="AN311" i="10"/>
  <c r="AM311" i="10"/>
  <c r="AL311" i="10"/>
  <c r="AS316" i="10"/>
  <c r="AR316" i="10"/>
  <c r="AQ316" i="10"/>
  <c r="AL319" i="10"/>
  <c r="AM319" i="10"/>
  <c r="AN319" i="10"/>
  <c r="AS324" i="10"/>
  <c r="AR324" i="10"/>
  <c r="AQ324" i="10"/>
  <c r="AM327" i="10"/>
  <c r="AN327" i="10"/>
  <c r="AL327" i="10"/>
  <c r="AS332" i="10"/>
  <c r="AR332" i="10"/>
  <c r="AQ332" i="10"/>
  <c r="AM351" i="10"/>
  <c r="AN351" i="10"/>
  <c r="AL351" i="10"/>
  <c r="AS356" i="10"/>
  <c r="AQ356" i="10"/>
  <c r="AR356" i="10"/>
  <c r="AL407" i="10"/>
  <c r="AM407" i="10"/>
  <c r="AN407" i="10"/>
  <c r="AS452" i="10"/>
  <c r="AR452" i="10"/>
  <c r="AQ452" i="10"/>
  <c r="AS55" i="10"/>
  <c r="AR55" i="10"/>
  <c r="AQ55" i="10"/>
  <c r="AM58" i="10"/>
  <c r="AN58" i="10"/>
  <c r="AL58" i="10"/>
  <c r="AS63" i="10"/>
  <c r="AR63" i="10"/>
  <c r="AQ63" i="10"/>
  <c r="AQ87" i="10"/>
  <c r="AS87" i="10"/>
  <c r="AR87" i="10"/>
  <c r="AR103" i="10"/>
  <c r="AQ103" i="10"/>
  <c r="AS103" i="10"/>
  <c r="AS111" i="10"/>
  <c r="AR111" i="10"/>
  <c r="AQ111" i="10"/>
  <c r="AS119" i="10"/>
  <c r="AQ119" i="10"/>
  <c r="AR119" i="10"/>
  <c r="AN122" i="10"/>
  <c r="AL122" i="10"/>
  <c r="AM122" i="10"/>
  <c r="AS127" i="10"/>
  <c r="AR127" i="10"/>
  <c r="AQ127" i="10"/>
  <c r="AN130" i="10"/>
  <c r="AM130" i="10"/>
  <c r="AL130" i="10"/>
  <c r="AS135" i="10"/>
  <c r="AR135" i="10"/>
  <c r="AQ135" i="10"/>
  <c r="AL138" i="10"/>
  <c r="AN138" i="10"/>
  <c r="AM138" i="10"/>
  <c r="AS143" i="10"/>
  <c r="AR143" i="10"/>
  <c r="AQ143" i="10"/>
  <c r="AS151" i="10"/>
  <c r="AQ151" i="10"/>
  <c r="AR151" i="10"/>
  <c r="AL170" i="10"/>
  <c r="AS175" i="10"/>
  <c r="AR175" i="10"/>
  <c r="AQ175" i="10"/>
  <c r="AS183" i="10"/>
  <c r="AQ183" i="10"/>
  <c r="AR183" i="10"/>
  <c r="AL202" i="10"/>
  <c r="AN202" i="10"/>
  <c r="AM202" i="10"/>
  <c r="AS207" i="10"/>
  <c r="AR207" i="10"/>
  <c r="AQ207" i="10"/>
  <c r="AS215" i="10"/>
  <c r="AR215" i="10"/>
  <c r="AQ215" i="10"/>
  <c r="AM234" i="10"/>
  <c r="AL234" i="10"/>
  <c r="AN234" i="10"/>
  <c r="AS239" i="10"/>
  <c r="AR239" i="10"/>
  <c r="AQ239" i="10"/>
  <c r="AN242" i="10"/>
  <c r="AM242" i="10"/>
  <c r="AL242" i="10"/>
  <c r="AS247" i="10"/>
  <c r="AR247" i="10"/>
  <c r="AQ247" i="10"/>
  <c r="AS375" i="10"/>
  <c r="AR375" i="10"/>
  <c r="AQ375" i="10"/>
  <c r="AN378" i="10"/>
  <c r="AM378" i="10"/>
  <c r="AL378" i="10"/>
  <c r="AS383" i="10"/>
  <c r="AR383" i="10"/>
  <c r="AQ383" i="10"/>
  <c r="AN386" i="10"/>
  <c r="AM386" i="10"/>
  <c r="AL386" i="10"/>
  <c r="AS391" i="10"/>
  <c r="AR391" i="10"/>
  <c r="AQ391" i="10"/>
  <c r="AM394" i="10"/>
  <c r="AL394" i="10"/>
  <c r="AN394" i="10"/>
  <c r="AS399" i="10"/>
  <c r="AR399" i="10"/>
  <c r="AQ399" i="10"/>
  <c r="AM402" i="10"/>
  <c r="AL402" i="10"/>
  <c r="AN402" i="10"/>
  <c r="AS407" i="10"/>
  <c r="AR407" i="10"/>
  <c r="AQ407" i="10"/>
  <c r="AN410" i="10"/>
  <c r="AM410" i="10"/>
  <c r="AL410" i="10"/>
  <c r="AS415" i="10"/>
  <c r="AR415" i="10"/>
  <c r="AQ415" i="10"/>
  <c r="AM418" i="10"/>
  <c r="AL418" i="10"/>
  <c r="AN418" i="10"/>
  <c r="AS423" i="10"/>
  <c r="AR423" i="10"/>
  <c r="AQ423" i="10"/>
  <c r="AN426" i="10"/>
  <c r="AM426" i="10"/>
  <c r="AL426" i="10"/>
  <c r="AS431" i="10"/>
  <c r="AQ431" i="10"/>
  <c r="AR431" i="10"/>
  <c r="AM434" i="10"/>
  <c r="AN434" i="10"/>
  <c r="AL434" i="10"/>
  <c r="AS439" i="10"/>
  <c r="AR439" i="10"/>
  <c r="AQ439" i="10"/>
  <c r="AS455" i="10"/>
  <c r="AR455" i="10"/>
  <c r="AQ455" i="10"/>
  <c r="AN458" i="10"/>
  <c r="AM458" i="10"/>
  <c r="AL458" i="10"/>
  <c r="AN474" i="10"/>
  <c r="AM474" i="10"/>
  <c r="AL474" i="10"/>
  <c r="AS479" i="10"/>
  <c r="AR479" i="10"/>
  <c r="AQ479" i="10"/>
  <c r="AL482" i="10"/>
  <c r="AM482" i="10"/>
  <c r="AN482" i="10"/>
  <c r="AS487" i="10"/>
  <c r="AR487" i="10"/>
  <c r="AQ487" i="10"/>
  <c r="AM490" i="10"/>
  <c r="AL490" i="10"/>
  <c r="AN490" i="10"/>
  <c r="AS495" i="10"/>
  <c r="AR495" i="10"/>
  <c r="AQ495" i="10"/>
  <c r="AM498" i="10"/>
  <c r="AL498" i="10"/>
  <c r="AN498" i="10"/>
  <c r="AS503" i="10"/>
  <c r="AR503" i="10"/>
  <c r="AQ503" i="10"/>
  <c r="AL506" i="10"/>
  <c r="AN506" i="10"/>
  <c r="AM506" i="10"/>
  <c r="AS511" i="10"/>
  <c r="AR511" i="10"/>
  <c r="AQ511" i="10"/>
  <c r="AN514" i="10"/>
  <c r="AL514" i="10"/>
  <c r="AM514" i="10"/>
  <c r="AS519" i="10"/>
  <c r="AR519" i="10"/>
  <c r="AQ519" i="10"/>
  <c r="AL522" i="10"/>
  <c r="AM522" i="10"/>
  <c r="AN522" i="10"/>
  <c r="AS527" i="10"/>
  <c r="AR527" i="10"/>
  <c r="AQ527" i="10"/>
  <c r="AM530" i="10"/>
  <c r="AN530" i="10"/>
  <c r="AL530" i="10"/>
  <c r="AS535" i="10"/>
  <c r="AR535" i="10"/>
  <c r="AQ535" i="10"/>
  <c r="AN538" i="10"/>
  <c r="AM538" i="10"/>
  <c r="AL538" i="10"/>
  <c r="AS543" i="10"/>
  <c r="AR543" i="10"/>
  <c r="AQ543" i="10"/>
  <c r="AN546" i="10"/>
  <c r="AL546" i="10"/>
  <c r="AM546" i="10"/>
  <c r="AS551" i="10"/>
  <c r="AR551" i="10"/>
  <c r="AQ551" i="10"/>
  <c r="AL554" i="10"/>
  <c r="AN554" i="10"/>
  <c r="AM554" i="10"/>
  <c r="AS559" i="10"/>
  <c r="AR559" i="10"/>
  <c r="AQ559" i="10"/>
  <c r="AN562" i="10"/>
  <c r="AM562" i="10"/>
  <c r="AL562" i="10"/>
  <c r="AS567" i="10"/>
  <c r="AR567" i="10"/>
  <c r="AQ567" i="10"/>
  <c r="AL570" i="10"/>
  <c r="AN570" i="10"/>
  <c r="AM570" i="10"/>
  <c r="AS575" i="10"/>
  <c r="AR575" i="10"/>
  <c r="AQ575" i="10"/>
  <c r="AN578" i="10"/>
  <c r="AM578" i="10"/>
  <c r="AL578" i="10"/>
  <c r="AS583" i="10"/>
  <c r="AR583" i="10"/>
  <c r="AQ583" i="10"/>
  <c r="AM586" i="10"/>
  <c r="AL586" i="10"/>
  <c r="AN586" i="10"/>
  <c r="AS591" i="10"/>
  <c r="AR591" i="10"/>
  <c r="AQ591" i="10"/>
  <c r="AN594" i="10"/>
  <c r="AM594" i="10"/>
  <c r="AL594" i="10"/>
  <c r="AS599" i="10"/>
  <c r="AR599" i="10"/>
  <c r="AQ599" i="10"/>
  <c r="AM602" i="10"/>
  <c r="AN602" i="10"/>
  <c r="AL602" i="10"/>
  <c r="AS607" i="10"/>
  <c r="AR607" i="10"/>
  <c r="AQ607" i="10"/>
  <c r="AM610" i="10"/>
  <c r="AL610" i="10"/>
  <c r="AN610" i="10"/>
  <c r="AS615" i="10"/>
  <c r="AR615" i="10"/>
  <c r="AQ615" i="10"/>
  <c r="AN618" i="10"/>
  <c r="AL618" i="10"/>
  <c r="AM618" i="10"/>
  <c r="AS623" i="10"/>
  <c r="AR623" i="10"/>
  <c r="AQ623" i="10"/>
  <c r="AN626" i="10"/>
  <c r="AM626" i="10"/>
  <c r="AL626" i="10"/>
  <c r="AS631" i="10"/>
  <c r="AR631" i="10"/>
  <c r="AQ631" i="10"/>
  <c r="AN634" i="10"/>
  <c r="AM634" i="10"/>
  <c r="AL634" i="10"/>
  <c r="AS639" i="10"/>
  <c r="AR639" i="10"/>
  <c r="AQ639" i="10"/>
  <c r="AN642" i="10"/>
  <c r="AM642" i="10"/>
  <c r="AL642" i="10"/>
  <c r="AS647" i="10"/>
  <c r="AQ647" i="10"/>
  <c r="AR647" i="10"/>
  <c r="AN650" i="10"/>
  <c r="AL650" i="10"/>
  <c r="AM650" i="10"/>
  <c r="AQ655" i="10"/>
  <c r="AS655" i="10"/>
  <c r="AR655" i="10"/>
  <c r="AM658" i="10"/>
  <c r="AL658" i="10"/>
  <c r="AN658" i="10"/>
  <c r="AS663" i="10"/>
  <c r="AR663" i="10"/>
  <c r="AQ663" i="10"/>
  <c r="AM666" i="10"/>
  <c r="AL666" i="10"/>
  <c r="AN666" i="10"/>
  <c r="AR671" i="10"/>
  <c r="AS671" i="10"/>
  <c r="AQ671" i="10"/>
  <c r="AN674" i="10"/>
  <c r="AM674" i="10"/>
  <c r="AL674" i="10"/>
  <c r="AQ679" i="10"/>
  <c r="AR679" i="10"/>
  <c r="AS679" i="10"/>
  <c r="AN682" i="10"/>
  <c r="AL682" i="10"/>
  <c r="AM682" i="10"/>
  <c r="AS687" i="10"/>
  <c r="AR687" i="10"/>
  <c r="AQ687" i="10"/>
  <c r="AM690" i="10"/>
  <c r="AL690" i="10"/>
  <c r="AN690" i="10"/>
  <c r="AS695" i="10"/>
  <c r="AR695" i="10"/>
  <c r="AQ695" i="10"/>
  <c r="AN698" i="10"/>
  <c r="AM698" i="10"/>
  <c r="AL698" i="10"/>
  <c r="AR703" i="10"/>
  <c r="AQ703" i="10"/>
  <c r="AS703" i="10"/>
  <c r="AL706" i="10"/>
  <c r="AN706" i="10"/>
  <c r="AM706" i="10"/>
  <c r="AS711" i="10"/>
  <c r="AQ711" i="10"/>
  <c r="AR711" i="10"/>
  <c r="AL714" i="10"/>
  <c r="AN714" i="10"/>
  <c r="AM714" i="10"/>
  <c r="AS719" i="10"/>
  <c r="AR719" i="10"/>
  <c r="AQ719" i="10"/>
  <c r="AN722" i="10"/>
  <c r="AM722" i="10"/>
  <c r="AL722" i="10"/>
  <c r="AS727" i="10"/>
  <c r="AR727" i="10"/>
  <c r="AQ727" i="10"/>
  <c r="AL730" i="10"/>
  <c r="AN730" i="10"/>
  <c r="AM730" i="10"/>
  <c r="AR735" i="10"/>
  <c r="AS735" i="10"/>
  <c r="AQ735" i="10"/>
  <c r="AN738" i="10"/>
  <c r="AM738" i="10"/>
  <c r="AL738" i="10"/>
  <c r="AQ743" i="10"/>
  <c r="AS743" i="10"/>
  <c r="AR743" i="10"/>
  <c r="AN746" i="10"/>
  <c r="AM746" i="10"/>
  <c r="AL746" i="10"/>
  <c r="AS751" i="10"/>
  <c r="AR751" i="10"/>
  <c r="AQ751" i="10"/>
  <c r="AN754" i="10"/>
  <c r="AL754" i="10"/>
  <c r="AM754" i="10"/>
  <c r="AS759" i="10"/>
  <c r="AQ759" i="10"/>
  <c r="AR759" i="10"/>
  <c r="AN762" i="10"/>
  <c r="AL762" i="10"/>
  <c r="AM762" i="10"/>
  <c r="AS767" i="10"/>
  <c r="AR767" i="10"/>
  <c r="AQ767" i="10"/>
  <c r="AN770" i="10"/>
  <c r="AM770" i="10"/>
  <c r="AL770" i="10"/>
  <c r="AQ775" i="10"/>
  <c r="AR775" i="10"/>
  <c r="AS775" i="10"/>
  <c r="AM778" i="10"/>
  <c r="AL778" i="10"/>
  <c r="AN778" i="10"/>
  <c r="AS783" i="10"/>
  <c r="AR783" i="10"/>
  <c r="AQ783" i="10"/>
  <c r="AM786" i="10"/>
  <c r="AL786" i="10"/>
  <c r="AN786" i="10"/>
  <c r="AS791" i="10"/>
  <c r="AQ791" i="10"/>
  <c r="AR791" i="10"/>
  <c r="AM794" i="10"/>
  <c r="AL794" i="10"/>
  <c r="AN794" i="10"/>
  <c r="AS799" i="10"/>
  <c r="AR799" i="10"/>
  <c r="AQ799" i="10"/>
  <c r="AL802" i="10"/>
  <c r="AN802" i="10"/>
  <c r="AM802" i="10"/>
  <c r="AR807" i="10"/>
  <c r="AS807" i="10"/>
  <c r="AQ807" i="10"/>
  <c r="AM810" i="10"/>
  <c r="AL810" i="10"/>
  <c r="AN810" i="10"/>
  <c r="AR815" i="10"/>
  <c r="AS815" i="10"/>
  <c r="AQ815" i="10"/>
  <c r="AM818" i="10"/>
  <c r="AL818" i="10"/>
  <c r="AN818" i="10"/>
  <c r="AR823" i="10"/>
  <c r="AS823" i="10"/>
  <c r="AQ823" i="10"/>
  <c r="AM826" i="10"/>
  <c r="AL826" i="10"/>
  <c r="AN826" i="10"/>
  <c r="AR831" i="10"/>
  <c r="AQ831" i="10"/>
  <c r="AS831" i="10"/>
  <c r="AL834" i="10"/>
  <c r="AN834" i="10"/>
  <c r="AM834" i="10"/>
  <c r="AR839" i="10"/>
  <c r="AS839" i="10"/>
  <c r="AQ839" i="10"/>
  <c r="AN842" i="10"/>
  <c r="AM842" i="10"/>
  <c r="AL842" i="10"/>
  <c r="AR847" i="10"/>
  <c r="AS847" i="10"/>
  <c r="AQ847" i="10"/>
  <c r="AL850" i="10"/>
  <c r="AN850" i="10"/>
  <c r="AM850" i="10"/>
  <c r="AR855" i="10"/>
  <c r="AQ855" i="10"/>
  <c r="AS855" i="10"/>
  <c r="AM858" i="10"/>
  <c r="AL858" i="10"/>
  <c r="AN858" i="10"/>
  <c r="AR863" i="10"/>
  <c r="AQ863" i="10"/>
  <c r="AS863" i="10"/>
  <c r="AL866" i="10"/>
  <c r="AN866" i="10"/>
  <c r="AM866" i="10"/>
  <c r="AR871" i="10"/>
  <c r="AS871" i="10"/>
  <c r="AQ871" i="10"/>
  <c r="AM874" i="10"/>
  <c r="AL874" i="10"/>
  <c r="AN874" i="10"/>
  <c r="AR879" i="10"/>
  <c r="AS879" i="10"/>
  <c r="AQ879" i="10"/>
  <c r="AM882" i="10"/>
  <c r="AL882" i="10"/>
  <c r="AN882" i="10"/>
  <c r="AR887" i="10"/>
  <c r="AQ887" i="10"/>
  <c r="AS887" i="10"/>
  <c r="AM890" i="10"/>
  <c r="AL890" i="10"/>
  <c r="AN890" i="10"/>
  <c r="AR895" i="10"/>
  <c r="AQ895" i="10"/>
  <c r="AS895" i="10"/>
  <c r="AL898" i="10"/>
  <c r="AN898" i="10"/>
  <c r="AM898" i="10"/>
  <c r="AR903" i="10"/>
  <c r="AQ903" i="10"/>
  <c r="AS903" i="10"/>
  <c r="AN906" i="10"/>
  <c r="AL906" i="10"/>
  <c r="AM906" i="10"/>
  <c r="AR911" i="10"/>
  <c r="AQ911" i="10"/>
  <c r="AS911" i="10"/>
  <c r="AL914" i="10"/>
  <c r="AN914" i="10"/>
  <c r="AM914" i="10"/>
  <c r="AR919" i="10"/>
  <c r="AQ919" i="10"/>
  <c r="AS919" i="10"/>
  <c r="AM922" i="10"/>
  <c r="AL922" i="10"/>
  <c r="AN922" i="10"/>
  <c r="AR927" i="10"/>
  <c r="AQ927" i="10"/>
  <c r="AS927" i="10"/>
  <c r="AL930" i="10"/>
  <c r="AN930" i="10"/>
  <c r="AM930" i="10"/>
  <c r="AR935" i="10"/>
  <c r="AQ935" i="10"/>
  <c r="AS935" i="10"/>
  <c r="AM938" i="10"/>
  <c r="AL938" i="10"/>
  <c r="AN938" i="10"/>
  <c r="AS943" i="10"/>
  <c r="AR943" i="10"/>
  <c r="AQ943" i="10"/>
  <c r="AM946" i="10"/>
  <c r="AL946" i="10"/>
  <c r="AN946" i="10"/>
  <c r="AS951" i="10"/>
  <c r="AR951" i="10"/>
  <c r="AQ951" i="10"/>
  <c r="AM954" i="10"/>
  <c r="AL954" i="10"/>
  <c r="AN954" i="10"/>
  <c r="AQ959" i="10"/>
  <c r="AS959" i="10"/>
  <c r="AR959" i="10"/>
  <c r="AL962" i="10"/>
  <c r="AN962" i="10"/>
  <c r="AM962" i="10"/>
  <c r="AQ967" i="10"/>
  <c r="AS967" i="10"/>
  <c r="AR967" i="10"/>
  <c r="AN970" i="10"/>
  <c r="AL970" i="10"/>
  <c r="AM970" i="10"/>
  <c r="AS975" i="10"/>
  <c r="AR975" i="10"/>
  <c r="AQ975" i="10"/>
  <c r="AM978" i="10"/>
  <c r="AL978" i="10"/>
  <c r="AN978" i="10"/>
  <c r="AR983" i="10"/>
  <c r="AQ983" i="10"/>
  <c r="AS983" i="10"/>
  <c r="AN986" i="10"/>
  <c r="AM986" i="10"/>
  <c r="AL986" i="10"/>
  <c r="AR991" i="10"/>
  <c r="AQ991" i="10"/>
  <c r="AS991" i="10"/>
  <c r="AN994" i="10"/>
  <c r="AM994" i="10"/>
  <c r="AL994" i="10"/>
  <c r="AS999" i="10"/>
  <c r="AR999" i="10"/>
  <c r="AQ999" i="10"/>
  <c r="AM1002" i="10"/>
  <c r="AL1002" i="10"/>
  <c r="AN1002" i="10"/>
  <c r="AS8" i="10"/>
  <c r="AQ8" i="10"/>
  <c r="AR8" i="10"/>
  <c r="AN35" i="10"/>
  <c r="AM35" i="10"/>
  <c r="AL35" i="10"/>
  <c r="AS40" i="10"/>
  <c r="AQ40" i="10"/>
  <c r="AR40" i="10"/>
  <c r="AL67" i="10"/>
  <c r="AM67" i="10"/>
  <c r="AN67" i="10"/>
  <c r="AQ72" i="10"/>
  <c r="AS72" i="10"/>
  <c r="AR72" i="10"/>
  <c r="AM75" i="10"/>
  <c r="AN75" i="10"/>
  <c r="AL75" i="10"/>
  <c r="AN83" i="10"/>
  <c r="AL83" i="10"/>
  <c r="AM83" i="10"/>
  <c r="AQ88" i="10"/>
  <c r="AR88" i="10"/>
  <c r="AS88" i="10"/>
  <c r="AQ96" i="10"/>
  <c r="AR96" i="10"/>
  <c r="AS96" i="10"/>
  <c r="AQ128" i="10"/>
  <c r="AS128" i="10"/>
  <c r="AR128" i="10"/>
  <c r="AN155" i="10"/>
  <c r="AL155" i="10"/>
  <c r="AM155" i="10"/>
  <c r="AL179" i="10"/>
  <c r="AN179" i="10"/>
  <c r="AM179" i="10"/>
  <c r="AM203" i="10"/>
  <c r="AN203" i="10"/>
  <c r="AL203" i="10"/>
  <c r="AN211" i="10"/>
  <c r="AL211" i="10"/>
  <c r="AM211" i="10"/>
  <c r="AL235" i="10"/>
  <c r="AN235" i="10"/>
  <c r="AM235" i="10"/>
  <c r="AQ240" i="10"/>
  <c r="AR240" i="10"/>
  <c r="AS240" i="10"/>
  <c r="AQ248" i="10"/>
  <c r="AS248" i="10"/>
  <c r="AR248" i="10"/>
  <c r="AN275" i="10"/>
  <c r="AL275" i="10"/>
  <c r="AM275" i="10"/>
  <c r="AN283" i="10"/>
  <c r="AM283" i="10"/>
  <c r="AL283" i="10"/>
  <c r="AL307" i="10"/>
  <c r="AM307" i="10"/>
  <c r="AN307" i="10"/>
  <c r="AM331" i="10"/>
  <c r="AN331" i="10"/>
  <c r="AL331" i="10"/>
  <c r="AQ336" i="10"/>
  <c r="AS336" i="10"/>
  <c r="AR336" i="10"/>
  <c r="AQ344" i="10"/>
  <c r="AS344" i="10"/>
  <c r="AR344" i="10"/>
  <c r="AQ352" i="10"/>
  <c r="AS352" i="10"/>
  <c r="AR352" i="10"/>
  <c r="AQ360" i="10"/>
  <c r="AS360" i="10"/>
  <c r="AR360" i="10"/>
  <c r="AL387" i="10"/>
  <c r="AM387" i="10"/>
  <c r="AN387" i="10"/>
  <c r="AN411" i="10"/>
  <c r="AM411" i="10"/>
  <c r="AL411" i="10"/>
  <c r="AQ416" i="10"/>
  <c r="AS416" i="10"/>
  <c r="AR416" i="10"/>
  <c r="AQ424" i="10"/>
  <c r="AS424" i="10"/>
  <c r="AR424" i="10"/>
  <c r="AL451" i="10"/>
  <c r="AM451" i="10"/>
  <c r="AN451" i="10"/>
  <c r="AN459" i="10"/>
  <c r="AL459" i="10"/>
  <c r="AM459" i="10"/>
  <c r="AL483" i="10"/>
  <c r="AN483" i="10"/>
  <c r="AM483" i="10"/>
  <c r="AS512" i="10"/>
  <c r="AR512" i="10"/>
  <c r="AQ512" i="10"/>
  <c r="AM539" i="10"/>
  <c r="AN539" i="10"/>
  <c r="AL539" i="10"/>
  <c r="AL563" i="10"/>
  <c r="AN563" i="10"/>
  <c r="AM563" i="10"/>
  <c r="AQ568" i="10"/>
  <c r="AS568" i="10"/>
  <c r="AR568" i="10"/>
  <c r="AR576" i="10"/>
  <c r="AQ576" i="10"/>
  <c r="AS576" i="10"/>
  <c r="AS584" i="10"/>
  <c r="AR584" i="10"/>
  <c r="AQ584" i="10"/>
  <c r="AN611" i="10"/>
  <c r="AM611" i="10"/>
  <c r="AL611" i="10"/>
  <c r="AM635" i="10"/>
  <c r="AL635" i="10"/>
  <c r="AN635" i="10"/>
  <c r="AS640" i="10"/>
  <c r="AQ640" i="10"/>
  <c r="AR640" i="10"/>
  <c r="AR648" i="10"/>
  <c r="AQ648" i="10"/>
  <c r="AS648" i="10"/>
  <c r="AS656" i="10"/>
  <c r="AQ656" i="10"/>
  <c r="AR656" i="10"/>
  <c r="AL683" i="10"/>
  <c r="AN683" i="10"/>
  <c r="AM683" i="10"/>
  <c r="AQ688" i="10"/>
  <c r="AS688" i="10"/>
  <c r="AR688" i="10"/>
  <c r="AS696" i="10"/>
  <c r="AR696" i="10"/>
  <c r="AQ696" i="10"/>
  <c r="AS704" i="10"/>
  <c r="AR704" i="10"/>
  <c r="AQ704" i="10"/>
  <c r="AM731" i="10"/>
  <c r="AL731" i="10"/>
  <c r="AN731" i="10"/>
  <c r="AL755" i="10"/>
  <c r="AN755" i="10"/>
  <c r="AM755" i="10"/>
  <c r="AS760" i="10"/>
  <c r="AR760" i="10"/>
  <c r="AQ760" i="10"/>
  <c r="AS768" i="10"/>
  <c r="AQ768" i="10"/>
  <c r="AR768" i="10"/>
  <c r="AS776" i="10"/>
  <c r="AR776" i="10"/>
  <c r="AQ776" i="10"/>
  <c r="AM803" i="10"/>
  <c r="AN803" i="10"/>
  <c r="AL803" i="10"/>
  <c r="AS808" i="10"/>
  <c r="AQ808" i="10"/>
  <c r="AR808" i="10"/>
  <c r="AS816" i="10"/>
  <c r="AQ816" i="10"/>
  <c r="AR816" i="10"/>
  <c r="AL843" i="10"/>
  <c r="AM843" i="10"/>
  <c r="AN843" i="10"/>
  <c r="AS848" i="10"/>
  <c r="AQ848" i="10"/>
  <c r="AR848" i="10"/>
  <c r="AL875" i="10"/>
  <c r="AM875" i="10"/>
  <c r="AN875" i="10"/>
  <c r="AS880" i="10"/>
  <c r="AQ880" i="10"/>
  <c r="AR880" i="10"/>
  <c r="AS888" i="10"/>
  <c r="AR888" i="10"/>
  <c r="AQ888" i="10"/>
  <c r="AM915" i="10"/>
  <c r="AL915" i="10"/>
  <c r="AN915" i="10"/>
  <c r="AS920" i="10"/>
  <c r="AR920" i="10"/>
  <c r="AQ920" i="10"/>
  <c r="AS928" i="10"/>
  <c r="AR928" i="10"/>
  <c r="AQ928" i="10"/>
  <c r="AS936" i="10"/>
  <c r="AR936" i="10"/>
  <c r="AQ936" i="10"/>
  <c r="AS944" i="10"/>
  <c r="AQ944" i="10"/>
  <c r="AR944" i="10"/>
  <c r="AS952" i="10"/>
  <c r="AR952" i="10"/>
  <c r="AQ952" i="10"/>
  <c r="AN22" i="10"/>
  <c r="AM22" i="10"/>
  <c r="AL22" i="10"/>
  <c r="AN30" i="10"/>
  <c r="AL30" i="10"/>
  <c r="AM30" i="10"/>
  <c r="AS67" i="10"/>
  <c r="AQ67" i="10"/>
  <c r="AR67" i="10"/>
  <c r="AQ75" i="10"/>
  <c r="AS75" i="10"/>
  <c r="AR75" i="10"/>
  <c r="AS83" i="10"/>
  <c r="AQ83" i="10"/>
  <c r="AR83" i="10"/>
  <c r="AR91" i="10"/>
  <c r="AQ91" i="10"/>
  <c r="AS91" i="10"/>
  <c r="AN118" i="10"/>
  <c r="AL118" i="10"/>
  <c r="AM118" i="10"/>
  <c r="AQ123" i="10"/>
  <c r="AS123" i="10"/>
  <c r="AR123" i="10"/>
  <c r="AR131" i="10"/>
  <c r="AQ131" i="10"/>
  <c r="AS131" i="10"/>
  <c r="AR139" i="10"/>
  <c r="AS139" i="10"/>
  <c r="AQ139" i="10"/>
  <c r="AS147" i="10"/>
  <c r="AR147" i="10"/>
  <c r="AQ147" i="10"/>
  <c r="AQ155" i="10"/>
  <c r="AS155" i="10"/>
  <c r="AR155" i="10"/>
  <c r="AN182" i="10"/>
  <c r="AL182" i="10"/>
  <c r="AM182" i="10"/>
  <c r="AQ187" i="10"/>
  <c r="AS187" i="10"/>
  <c r="AR187" i="10"/>
  <c r="AS195" i="10"/>
  <c r="AR195" i="10"/>
  <c r="AQ195" i="10"/>
  <c r="AR203" i="10"/>
  <c r="AS203" i="10"/>
  <c r="AQ203" i="10"/>
  <c r="AS211" i="10"/>
  <c r="AR211" i="10"/>
  <c r="AQ211" i="10"/>
  <c r="AS219" i="10"/>
  <c r="AR219" i="10"/>
  <c r="AQ219" i="10"/>
  <c r="AS227" i="10"/>
  <c r="AR227" i="10"/>
  <c r="AQ227" i="10"/>
  <c r="AN254" i="10"/>
  <c r="AM254" i="10"/>
  <c r="AL254" i="10"/>
  <c r="AS259" i="10"/>
  <c r="AQ259" i="10"/>
  <c r="AR259" i="10"/>
  <c r="AS267" i="10"/>
  <c r="AR267" i="10"/>
  <c r="AQ267" i="10"/>
  <c r="AS275" i="10"/>
  <c r="AR275" i="10"/>
  <c r="AQ275" i="10"/>
  <c r="AS283" i="10"/>
  <c r="AR283" i="10"/>
  <c r="AQ283" i="10"/>
  <c r="AN310" i="10"/>
  <c r="AM310" i="10"/>
  <c r="AL310" i="10"/>
  <c r="AS315" i="10"/>
  <c r="AR315" i="10"/>
  <c r="AQ315" i="10"/>
  <c r="AS323" i="10"/>
  <c r="AR323" i="10"/>
  <c r="AQ323" i="10"/>
  <c r="AS331" i="10"/>
  <c r="AR331" i="10"/>
  <c r="AQ331" i="10"/>
  <c r="AS339" i="10"/>
  <c r="AR339" i="10"/>
  <c r="AQ339" i="10"/>
  <c r="AS347" i="10"/>
  <c r="AR347" i="10"/>
  <c r="AQ347" i="10"/>
  <c r="AS355" i="10"/>
  <c r="AR355" i="10"/>
  <c r="AQ355" i="10"/>
  <c r="AS363" i="10"/>
  <c r="AR363" i="10"/>
  <c r="AQ363" i="10"/>
  <c r="AL414" i="10"/>
  <c r="AN446" i="10"/>
  <c r="AM446" i="10"/>
  <c r="AL446" i="10"/>
  <c r="AR467" i="10"/>
  <c r="AQ467" i="10"/>
  <c r="AS467" i="10"/>
  <c r="AR6" i="10"/>
  <c r="AQ6" i="10"/>
  <c r="AS6" i="10"/>
  <c r="AL33" i="10"/>
  <c r="AN33" i="10"/>
  <c r="AM33" i="10"/>
  <c r="AS38" i="10"/>
  <c r="AR38" i="10"/>
  <c r="AQ38" i="10"/>
  <c r="AS46" i="10"/>
  <c r="AR46" i="10"/>
  <c r="AQ46" i="10"/>
  <c r="AS54" i="10"/>
  <c r="AR54" i="10"/>
  <c r="AQ54" i="10"/>
  <c r="AS62" i="10"/>
  <c r="AQ62" i="10"/>
  <c r="AR62" i="10"/>
  <c r="AM89" i="10"/>
  <c r="AN89" i="10"/>
  <c r="AL89" i="10"/>
  <c r="AR94" i="10"/>
  <c r="AQ94" i="10"/>
  <c r="AS94" i="10"/>
  <c r="AR102" i="10"/>
  <c r="AQ102" i="10"/>
  <c r="AS102" i="10"/>
  <c r="AS110" i="10"/>
  <c r="AQ110" i="10"/>
  <c r="AR110" i="10"/>
  <c r="AS118" i="10"/>
  <c r="AR118" i="10"/>
  <c r="AQ118" i="10"/>
  <c r="AR126" i="10"/>
  <c r="AQ126" i="10"/>
  <c r="AS126" i="10"/>
  <c r="AL153" i="10"/>
  <c r="AN153" i="10"/>
  <c r="AM153" i="10"/>
  <c r="AR158" i="10"/>
  <c r="AQ158" i="10"/>
  <c r="AS158" i="10"/>
  <c r="AS166" i="10"/>
  <c r="AR166" i="10"/>
  <c r="AQ166" i="10"/>
  <c r="AR174" i="10"/>
  <c r="AS174" i="10"/>
  <c r="AQ174" i="10"/>
  <c r="AS182" i="10"/>
  <c r="AR182" i="10"/>
  <c r="AQ182" i="10"/>
  <c r="AM209" i="10"/>
  <c r="AN209" i="10"/>
  <c r="AL209" i="10"/>
  <c r="AR214" i="10"/>
  <c r="AS214" i="10"/>
  <c r="AQ214" i="10"/>
  <c r="AR222" i="10"/>
  <c r="AS222" i="10"/>
  <c r="AQ222" i="10"/>
  <c r="AR230" i="10"/>
  <c r="AS230" i="10"/>
  <c r="AQ230" i="10"/>
  <c r="AR238" i="10"/>
  <c r="AS238" i="10"/>
  <c r="AQ238" i="10"/>
  <c r="AR270" i="10"/>
  <c r="AS270" i="10"/>
  <c r="AQ270" i="10"/>
  <c r="AR278" i="10"/>
  <c r="AS278" i="10"/>
  <c r="AQ278" i="10"/>
  <c r="AM305" i="10"/>
  <c r="AL305" i="10"/>
  <c r="AN305" i="10"/>
  <c r="AR310" i="10"/>
  <c r="AQ310" i="10"/>
  <c r="AS310" i="10"/>
  <c r="AR318" i="10"/>
  <c r="AS318" i="10"/>
  <c r="AQ318" i="10"/>
  <c r="AR326" i="10"/>
  <c r="AQ326" i="10"/>
  <c r="AS326" i="10"/>
  <c r="AL353" i="10"/>
  <c r="AM353" i="10"/>
  <c r="AN353" i="10"/>
  <c r="AR358" i="10"/>
  <c r="AQ358" i="10"/>
  <c r="AS358" i="10"/>
  <c r="AR366" i="10"/>
  <c r="AQ366" i="10"/>
  <c r="AS366" i="10"/>
  <c r="AR374" i="10"/>
  <c r="AQ374" i="10"/>
  <c r="AS374" i="10"/>
  <c r="AM401" i="10"/>
  <c r="AL401" i="10"/>
  <c r="AN401" i="10"/>
  <c r="AN425" i="10"/>
  <c r="AM425" i="10"/>
  <c r="AL425" i="10"/>
  <c r="AM20" i="10"/>
  <c r="AL20" i="10"/>
  <c r="AN20" i="10"/>
  <c r="AL44" i="10"/>
  <c r="AM44" i="10"/>
  <c r="AN44" i="10"/>
  <c r="AR49" i="10"/>
  <c r="AS49" i="10"/>
  <c r="AQ49" i="10"/>
  <c r="AS57" i="10"/>
  <c r="AR57" i="10"/>
  <c r="AQ57" i="10"/>
  <c r="AS65" i="10"/>
  <c r="AR65" i="10"/>
  <c r="AQ65" i="10"/>
  <c r="AS73" i="10"/>
  <c r="AQ73" i="10"/>
  <c r="AR73" i="10"/>
  <c r="AL100" i="10"/>
  <c r="AM100" i="10"/>
  <c r="AN100" i="10"/>
  <c r="AR105" i="10"/>
  <c r="AQ105" i="10"/>
  <c r="AS105" i="10"/>
  <c r="AR113" i="10"/>
  <c r="AQ113" i="10"/>
  <c r="AS113" i="10"/>
  <c r="AR121" i="10"/>
  <c r="AS121" i="10"/>
  <c r="AQ121" i="10"/>
  <c r="AS129" i="10"/>
  <c r="AR129" i="10"/>
  <c r="AQ129" i="10"/>
  <c r="AL156" i="10"/>
  <c r="AM156" i="10"/>
  <c r="AN156" i="10"/>
  <c r="AS161" i="10"/>
  <c r="AR161" i="10"/>
  <c r="AQ161" i="10"/>
  <c r="AQ169" i="10"/>
  <c r="AS169" i="10"/>
  <c r="AR169" i="10"/>
  <c r="AS177" i="10"/>
  <c r="AR177" i="10"/>
  <c r="AQ177" i="10"/>
  <c r="AN204" i="10"/>
  <c r="AM204" i="10"/>
  <c r="AL204" i="10"/>
  <c r="AS209" i="10"/>
  <c r="AR209" i="10"/>
  <c r="AQ209" i="10"/>
  <c r="AQ217" i="10"/>
  <c r="AS217" i="10"/>
  <c r="AR217" i="10"/>
  <c r="AQ225" i="10"/>
  <c r="AS225" i="10"/>
  <c r="AR225" i="10"/>
  <c r="AN252" i="10"/>
  <c r="AM252" i="10"/>
  <c r="AL252" i="10"/>
  <c r="AQ257" i="10"/>
  <c r="AS257" i="10"/>
  <c r="AR257" i="10"/>
  <c r="AQ265" i="10"/>
  <c r="AS265" i="10"/>
  <c r="AR265" i="10"/>
  <c r="AQ273" i="10"/>
  <c r="AS273" i="10"/>
  <c r="AR273" i="10"/>
  <c r="AQ281" i="10"/>
  <c r="AS281" i="10"/>
  <c r="AR281" i="10"/>
  <c r="AL308" i="10"/>
  <c r="AN308" i="10"/>
  <c r="AM308" i="10"/>
  <c r="AQ313" i="10"/>
  <c r="AR313" i="10"/>
  <c r="AS313" i="10"/>
  <c r="AQ321" i="10"/>
  <c r="AS321" i="10"/>
  <c r="AR321" i="10"/>
  <c r="AQ329" i="10"/>
  <c r="AR329" i="10"/>
  <c r="AS329" i="10"/>
  <c r="AN356" i="10"/>
  <c r="AM356" i="10"/>
  <c r="AL356" i="10"/>
  <c r="AQ361" i="10"/>
  <c r="AS361" i="10"/>
  <c r="AR361" i="10"/>
  <c r="AQ369" i="10"/>
  <c r="AS369" i="10"/>
  <c r="AR369" i="10"/>
  <c r="AQ377" i="10"/>
  <c r="AS377" i="10"/>
  <c r="AR377" i="10"/>
  <c r="AQ385" i="10"/>
  <c r="AS385" i="10"/>
  <c r="AR385" i="10"/>
  <c r="AQ417" i="10"/>
  <c r="AS417" i="10"/>
  <c r="AR417" i="10"/>
  <c r="AN468" i="10"/>
  <c r="AM468" i="10"/>
  <c r="AL468" i="10"/>
  <c r="AN492" i="10"/>
  <c r="AM492" i="10"/>
  <c r="AL492" i="10"/>
  <c r="AQ497" i="10"/>
  <c r="AS497" i="10"/>
  <c r="AR497" i="10"/>
  <c r="AS505" i="10"/>
  <c r="AR505" i="10"/>
  <c r="AQ505" i="10"/>
  <c r="AR513" i="10"/>
  <c r="AQ513" i="10"/>
  <c r="AS513" i="10"/>
  <c r="AS521" i="10"/>
  <c r="AR521" i="10"/>
  <c r="AQ521" i="10"/>
  <c r="AQ529" i="10"/>
  <c r="AR529" i="10"/>
  <c r="AS529" i="10"/>
  <c r="AM556" i="10"/>
  <c r="AL556" i="10"/>
  <c r="AN556" i="10"/>
  <c r="AQ561" i="10"/>
  <c r="AS561" i="10"/>
  <c r="AR561" i="10"/>
  <c r="AQ569" i="10"/>
  <c r="AR569" i="10"/>
  <c r="AS569" i="10"/>
  <c r="AQ577" i="10"/>
  <c r="AS577" i="10"/>
  <c r="AR577" i="10"/>
  <c r="AQ585" i="10"/>
  <c r="AS585" i="10"/>
  <c r="AR585" i="10"/>
  <c r="AN612" i="10"/>
  <c r="AM612" i="10"/>
  <c r="AL612" i="10"/>
  <c r="AS617" i="10"/>
  <c r="AQ617" i="10"/>
  <c r="AR617" i="10"/>
  <c r="AS625" i="10"/>
  <c r="AQ625" i="10"/>
  <c r="AR625" i="10"/>
  <c r="AS633" i="10"/>
  <c r="AQ633" i="10"/>
  <c r="AR633" i="10"/>
  <c r="AS641" i="10"/>
  <c r="AQ641" i="10"/>
  <c r="AR641" i="10"/>
  <c r="AM668" i="10"/>
  <c r="AN668" i="10"/>
  <c r="AL668" i="10"/>
  <c r="AQ673" i="10"/>
  <c r="AR673" i="10"/>
  <c r="AS673" i="10"/>
  <c r="AQ681" i="10"/>
  <c r="AS681" i="10"/>
  <c r="AR681" i="10"/>
  <c r="AQ689" i="10"/>
  <c r="AS689" i="10"/>
  <c r="AR689" i="10"/>
  <c r="AM716" i="10"/>
  <c r="AL716" i="10"/>
  <c r="AN716" i="10"/>
  <c r="AQ721" i="10"/>
  <c r="AS721" i="10"/>
  <c r="AR721" i="10"/>
  <c r="AQ729" i="10"/>
  <c r="AR729" i="10"/>
  <c r="AS729" i="10"/>
  <c r="AQ737" i="10"/>
  <c r="AR737" i="10"/>
  <c r="AS737" i="10"/>
  <c r="AQ745" i="10"/>
  <c r="AS745" i="10"/>
  <c r="AR745" i="10"/>
  <c r="AQ753" i="10"/>
  <c r="AS753" i="10"/>
  <c r="AR753" i="10"/>
  <c r="AQ761" i="10"/>
  <c r="AR761" i="10"/>
  <c r="AS761" i="10"/>
  <c r="AM788" i="10"/>
  <c r="AL788" i="10"/>
  <c r="AN788" i="10"/>
  <c r="AM812" i="10"/>
  <c r="AN812" i="10"/>
  <c r="AL812" i="10"/>
  <c r="AQ817" i="10"/>
  <c r="AS817" i="10"/>
  <c r="AR817" i="10"/>
  <c r="AQ825" i="10"/>
  <c r="AS825" i="10"/>
  <c r="AR825" i="10"/>
  <c r="AQ833" i="10"/>
  <c r="AR833" i="10"/>
  <c r="AS833" i="10"/>
  <c r="AM876" i="10"/>
  <c r="AN876" i="10"/>
  <c r="AL876" i="10"/>
  <c r="AR4" i="10"/>
  <c r="AQ4" i="10"/>
  <c r="AS4" i="10"/>
  <c r="AN23" i="10"/>
  <c r="AM23" i="10"/>
  <c r="AL23" i="10"/>
  <c r="AM95" i="10"/>
  <c r="AL95" i="10"/>
  <c r="AN95" i="10"/>
  <c r="AN151" i="10"/>
  <c r="AM151" i="10"/>
  <c r="AL151" i="10"/>
  <c r="AM223" i="10"/>
  <c r="AL223" i="10"/>
  <c r="AN223" i="10"/>
  <c r="AL279" i="10"/>
  <c r="AM279" i="10"/>
  <c r="AN279" i="10"/>
  <c r="AM335" i="10"/>
  <c r="AL335" i="10"/>
  <c r="AN335" i="10"/>
  <c r="AS340" i="10"/>
  <c r="AQ340" i="10"/>
  <c r="AR340" i="10"/>
  <c r="AN359" i="10"/>
  <c r="AM359" i="10"/>
  <c r="AL359" i="10"/>
  <c r="AS412" i="10"/>
  <c r="AR412" i="10"/>
  <c r="AQ412" i="10"/>
  <c r="AN415" i="10"/>
  <c r="AM415" i="10"/>
  <c r="AL415" i="10"/>
  <c r="AS420" i="10"/>
  <c r="AQ420" i="10"/>
  <c r="AR420" i="10"/>
  <c r="AS428" i="10"/>
  <c r="AR428" i="10"/>
  <c r="AQ428" i="10"/>
  <c r="AN431" i="10"/>
  <c r="AM431" i="10"/>
  <c r="AL431" i="10"/>
  <c r="AL455" i="10"/>
  <c r="AM455" i="10"/>
  <c r="AN455" i="10"/>
  <c r="AS460" i="10"/>
  <c r="AQ460" i="10"/>
  <c r="AR460" i="10"/>
  <c r="AQ7" i="10"/>
  <c r="AS7" i="10"/>
  <c r="AR7" i="10"/>
  <c r="AN10" i="10"/>
  <c r="AM10" i="10"/>
  <c r="AL10" i="10"/>
  <c r="AQ15" i="10"/>
  <c r="AS15" i="10"/>
  <c r="AR15" i="10"/>
  <c r="AL18" i="10"/>
  <c r="AN18" i="10"/>
  <c r="AM18" i="10"/>
  <c r="AQ23" i="10"/>
  <c r="AS23" i="10"/>
  <c r="AR23" i="10"/>
  <c r="AM26" i="10"/>
  <c r="AL26" i="10"/>
  <c r="AN26" i="10"/>
  <c r="AQ31" i="10"/>
  <c r="AS31" i="10"/>
  <c r="AR31" i="10"/>
  <c r="AN34" i="10"/>
  <c r="AM34" i="10"/>
  <c r="AL34" i="10"/>
  <c r="AQ39" i="10"/>
  <c r="AS39" i="10"/>
  <c r="AR39" i="10"/>
  <c r="AM74" i="10"/>
  <c r="AL74" i="10"/>
  <c r="AN74" i="10"/>
  <c r="AS79" i="10"/>
  <c r="AQ79" i="10"/>
  <c r="AR79" i="10"/>
  <c r="AM98" i="10"/>
  <c r="AL98" i="10"/>
  <c r="AN98" i="10"/>
  <c r="AN154" i="10"/>
  <c r="AL154" i="10"/>
  <c r="AL226" i="10"/>
  <c r="AN226" i="10"/>
  <c r="AM226" i="10"/>
  <c r="AS231" i="10"/>
  <c r="AQ231" i="10"/>
  <c r="AR231" i="10"/>
  <c r="AL250" i="10"/>
  <c r="AN250" i="10"/>
  <c r="AM250" i="10"/>
  <c r="AM306" i="10"/>
  <c r="AN306" i="10"/>
  <c r="AL306" i="10"/>
  <c r="AS311" i="10"/>
  <c r="AR311" i="10"/>
  <c r="AQ311" i="10"/>
  <c r="AM314" i="10"/>
  <c r="AL314" i="10"/>
  <c r="AN314" i="10"/>
  <c r="AN370" i="10"/>
  <c r="AM370" i="10"/>
  <c r="AL370" i="10"/>
  <c r="AN442" i="10"/>
  <c r="AM442" i="10"/>
  <c r="AL442" i="10"/>
  <c r="AS10" i="10"/>
  <c r="AR10" i="10"/>
  <c r="AQ10" i="10"/>
  <c r="AL13" i="10"/>
  <c r="AN13" i="10"/>
  <c r="AM13" i="10"/>
  <c r="AS26" i="10"/>
  <c r="AR26" i="10"/>
  <c r="AQ26" i="10"/>
  <c r="AM29" i="10"/>
  <c r="AL29" i="10"/>
  <c r="AN29" i="10"/>
  <c r="AS34" i="10"/>
  <c r="AR34" i="10"/>
  <c r="AQ34" i="10"/>
  <c r="AN37" i="10"/>
  <c r="AM37" i="10"/>
  <c r="AL37" i="10"/>
  <c r="AS50" i="10"/>
  <c r="AR50" i="10"/>
  <c r="AQ50" i="10"/>
  <c r="AN53" i="10"/>
  <c r="AM53" i="10"/>
  <c r="AL53" i="10"/>
  <c r="AS66" i="10"/>
  <c r="AR66" i="10"/>
  <c r="AQ66" i="10"/>
  <c r="AL69" i="10"/>
  <c r="AM69" i="10"/>
  <c r="AN69" i="10"/>
  <c r="AS74" i="10"/>
  <c r="AQ74" i="10"/>
  <c r="AR74" i="10"/>
  <c r="AN77" i="10"/>
  <c r="AM77" i="10"/>
  <c r="AL77" i="10"/>
  <c r="AS90" i="10"/>
  <c r="AQ90" i="10"/>
  <c r="AR90" i="10"/>
  <c r="AM93" i="10"/>
  <c r="AN93" i="10"/>
  <c r="AL93" i="10"/>
  <c r="AS106" i="10"/>
  <c r="AR106" i="10"/>
  <c r="AQ106" i="10"/>
  <c r="AL109" i="10"/>
  <c r="AM109" i="10"/>
  <c r="AN109" i="10"/>
  <c r="AS114" i="10"/>
  <c r="AR114" i="10"/>
  <c r="AQ114" i="10"/>
  <c r="AL117" i="10"/>
  <c r="AN117" i="10"/>
  <c r="AM117" i="10"/>
  <c r="AS130" i="10"/>
  <c r="AR130" i="10"/>
  <c r="AQ130" i="10"/>
  <c r="AL133" i="10"/>
  <c r="AM133" i="10"/>
  <c r="AN133" i="10"/>
  <c r="AS138" i="10"/>
  <c r="AR138" i="10"/>
  <c r="AQ138" i="10"/>
  <c r="AS146" i="10"/>
  <c r="AR146" i="10"/>
  <c r="AQ146" i="10"/>
  <c r="AN149" i="10"/>
  <c r="AM149" i="10"/>
  <c r="AL149" i="10"/>
  <c r="AS154" i="10"/>
  <c r="AR154" i="10"/>
  <c r="AQ154" i="10"/>
  <c r="AN157" i="10"/>
  <c r="AM157" i="10"/>
  <c r="AL157" i="10"/>
  <c r="AS162" i="10"/>
  <c r="AR162" i="10"/>
  <c r="AQ162" i="10"/>
  <c r="AL165" i="10"/>
  <c r="AN165" i="10"/>
  <c r="AM165" i="10"/>
  <c r="AS170" i="10"/>
  <c r="AR170" i="10"/>
  <c r="AQ170" i="10"/>
  <c r="AL173" i="10"/>
  <c r="AN173" i="10"/>
  <c r="AM173" i="10"/>
  <c r="AS178" i="10"/>
  <c r="AR178" i="10"/>
  <c r="AQ178" i="10"/>
  <c r="AM181" i="10"/>
  <c r="AL181" i="10"/>
  <c r="AN181" i="10"/>
  <c r="AS186" i="10"/>
  <c r="AR186" i="10"/>
  <c r="AQ186" i="10"/>
  <c r="AL189" i="10"/>
  <c r="AM189" i="10"/>
  <c r="AN189" i="10"/>
  <c r="AS194" i="10"/>
  <c r="AR194" i="10"/>
  <c r="AQ194" i="10"/>
  <c r="AN197" i="10"/>
  <c r="AM197" i="10"/>
  <c r="AL197" i="10"/>
  <c r="AS202" i="10"/>
  <c r="AR202" i="10"/>
  <c r="AQ202" i="10"/>
  <c r="AM205" i="10"/>
  <c r="AL205" i="10"/>
  <c r="AN205" i="10"/>
  <c r="AS210" i="10"/>
  <c r="AR210" i="10"/>
  <c r="AQ210" i="10"/>
  <c r="AN213" i="10"/>
  <c r="AL213" i="10"/>
  <c r="AM213" i="10"/>
  <c r="AS218" i="10"/>
  <c r="AR218" i="10"/>
  <c r="AQ218" i="10"/>
  <c r="AN221" i="10"/>
  <c r="AM221" i="10"/>
  <c r="AL221" i="10"/>
  <c r="AS226" i="10"/>
  <c r="AR226" i="10"/>
  <c r="AQ226" i="10"/>
  <c r="AM229" i="10"/>
  <c r="AN229" i="10"/>
  <c r="AL229" i="10"/>
  <c r="AS234" i="10"/>
  <c r="AR234" i="10"/>
  <c r="AQ234" i="10"/>
  <c r="AL237" i="10"/>
  <c r="AM237" i="10"/>
  <c r="AN237" i="10"/>
  <c r="AS242" i="10"/>
  <c r="AR242" i="10"/>
  <c r="AQ242" i="10"/>
  <c r="AN245" i="10"/>
  <c r="AM245" i="10"/>
  <c r="AL245" i="10"/>
  <c r="AS250" i="10"/>
  <c r="AR250" i="10"/>
  <c r="AQ250" i="10"/>
  <c r="AN253" i="10"/>
  <c r="AM253" i="10"/>
  <c r="AL253" i="10"/>
  <c r="AS258" i="10"/>
  <c r="AR258" i="10"/>
  <c r="AQ258" i="10"/>
  <c r="AN261" i="10"/>
  <c r="AL261" i="10"/>
  <c r="AM261" i="10"/>
  <c r="AS266" i="10"/>
  <c r="AR266" i="10"/>
  <c r="AQ266" i="10"/>
  <c r="AN269" i="10"/>
  <c r="AM269" i="10"/>
  <c r="AL269" i="10"/>
  <c r="AS274" i="10"/>
  <c r="AR274" i="10"/>
  <c r="AQ274" i="10"/>
  <c r="AN277" i="10"/>
  <c r="AM277" i="10"/>
  <c r="AL277" i="10"/>
  <c r="AS282" i="10"/>
  <c r="AR282" i="10"/>
  <c r="AQ282" i="10"/>
  <c r="AN285" i="10"/>
  <c r="AL285" i="10"/>
  <c r="AM285" i="10"/>
  <c r="AS290" i="10"/>
  <c r="AR290" i="10"/>
  <c r="AQ290" i="10"/>
  <c r="AN293" i="10"/>
  <c r="AL293" i="10"/>
  <c r="AM293" i="10"/>
  <c r="AS298" i="10"/>
  <c r="AR298" i="10"/>
  <c r="AQ298" i="10"/>
  <c r="AM301" i="10"/>
  <c r="AN301" i="10"/>
  <c r="AL301" i="10"/>
  <c r="AS306" i="10"/>
  <c r="AR306" i="10"/>
  <c r="AQ306" i="10"/>
  <c r="AM309" i="10"/>
  <c r="AN309" i="10"/>
  <c r="AL309" i="10"/>
  <c r="AS314" i="10"/>
  <c r="AR314" i="10"/>
  <c r="AQ314" i="10"/>
  <c r="AL317" i="10"/>
  <c r="AN317" i="10"/>
  <c r="AM317" i="10"/>
  <c r="AS322" i="10"/>
  <c r="AR322" i="10"/>
  <c r="AQ322" i="10"/>
  <c r="AN325" i="10"/>
  <c r="AM325" i="10"/>
  <c r="AL325" i="10"/>
  <c r="AS330" i="10"/>
  <c r="AR330" i="10"/>
  <c r="AQ330" i="10"/>
  <c r="AM333" i="10"/>
  <c r="AN333" i="10"/>
  <c r="AL333" i="10"/>
  <c r="AS338" i="10"/>
  <c r="AR338" i="10"/>
  <c r="AQ338" i="10"/>
  <c r="AM341" i="10"/>
  <c r="AL341" i="10"/>
  <c r="AN341" i="10"/>
  <c r="AS346" i="10"/>
  <c r="AR346" i="10"/>
  <c r="AQ346" i="10"/>
  <c r="AL349" i="10"/>
  <c r="AN349" i="10"/>
  <c r="AM349" i="10"/>
  <c r="AS354" i="10"/>
  <c r="AR354" i="10"/>
  <c r="AQ354" i="10"/>
  <c r="AN357" i="10"/>
  <c r="AM357" i="10"/>
  <c r="AL357" i="10"/>
  <c r="AS362" i="10"/>
  <c r="AR362" i="10"/>
  <c r="AQ362" i="10"/>
  <c r="AL365" i="10"/>
  <c r="AN365" i="10"/>
  <c r="AM365" i="10"/>
  <c r="AS370" i="10"/>
  <c r="AR370" i="10"/>
  <c r="AQ370" i="10"/>
  <c r="AN373" i="10"/>
  <c r="AM373" i="10"/>
  <c r="AL373" i="10"/>
  <c r="AS378" i="10"/>
  <c r="AR378" i="10"/>
  <c r="AQ378" i="10"/>
  <c r="AL381" i="10"/>
  <c r="AN381" i="10"/>
  <c r="AM381" i="10"/>
  <c r="AS386" i="10"/>
  <c r="AR386" i="10"/>
  <c r="AQ386" i="10"/>
  <c r="AM389" i="10"/>
  <c r="AL389" i="10"/>
  <c r="AN389" i="10"/>
  <c r="AS394" i="10"/>
  <c r="AR394" i="10"/>
  <c r="AQ394" i="10"/>
  <c r="AN397" i="10"/>
  <c r="AM397" i="10"/>
  <c r="AL397" i="10"/>
  <c r="AS402" i="10"/>
  <c r="AR402" i="10"/>
  <c r="AQ402" i="10"/>
  <c r="AM405" i="10"/>
  <c r="AL405" i="10"/>
  <c r="AN405" i="10"/>
  <c r="AS410" i="10"/>
  <c r="AR410" i="10"/>
  <c r="AQ410" i="10"/>
  <c r="AM413" i="10"/>
  <c r="AL413" i="10"/>
  <c r="AN413" i="10"/>
  <c r="AS418" i="10"/>
  <c r="AR418" i="10"/>
  <c r="AQ418" i="10"/>
  <c r="AL421" i="10"/>
  <c r="AN421" i="10"/>
  <c r="AM421" i="10"/>
  <c r="AS426" i="10"/>
  <c r="AR426" i="10"/>
  <c r="AQ426" i="10"/>
  <c r="AN429" i="10"/>
  <c r="AM429" i="10"/>
  <c r="AL429" i="10"/>
  <c r="AR434" i="10"/>
  <c r="AS434" i="10"/>
  <c r="AQ434" i="10"/>
  <c r="AL437" i="10"/>
  <c r="AN437" i="10"/>
  <c r="AM437" i="10"/>
  <c r="AR442" i="10"/>
  <c r="AQ442" i="10"/>
  <c r="AS442" i="10"/>
  <c r="AN445" i="10"/>
  <c r="AM445" i="10"/>
  <c r="AL445" i="10"/>
  <c r="AR450" i="10"/>
  <c r="AQ450" i="10"/>
  <c r="AS450" i="10"/>
  <c r="AL453" i="10"/>
  <c r="AM453" i="10"/>
  <c r="AN453" i="10"/>
  <c r="AR458" i="10"/>
  <c r="AQ458" i="10"/>
  <c r="AS458" i="10"/>
  <c r="AN461" i="10"/>
  <c r="AM461" i="10"/>
  <c r="AL461" i="10"/>
  <c r="AR466" i="10"/>
  <c r="AQ466" i="10"/>
  <c r="AS466" i="10"/>
  <c r="AL469" i="10"/>
  <c r="AN469" i="10"/>
  <c r="AM469" i="10"/>
  <c r="AR474" i="10"/>
  <c r="AQ474" i="10"/>
  <c r="AS474" i="10"/>
  <c r="AM477" i="10"/>
  <c r="AL477" i="10"/>
  <c r="AR482" i="10"/>
  <c r="AQ482" i="10"/>
  <c r="AS482" i="10"/>
  <c r="AM485" i="10"/>
  <c r="AL485" i="10"/>
  <c r="AN485" i="10"/>
  <c r="AR490" i="10"/>
  <c r="AQ490" i="10"/>
  <c r="AS490" i="10"/>
  <c r="AR498" i="10"/>
  <c r="AQ498" i="10"/>
  <c r="AS498" i="10"/>
  <c r="AR506" i="10"/>
  <c r="AQ506" i="10"/>
  <c r="AS506" i="10"/>
  <c r="AN509" i="10"/>
  <c r="AM509" i="10"/>
  <c r="AL509" i="10"/>
  <c r="AR514" i="10"/>
  <c r="AQ514" i="10"/>
  <c r="AS514" i="10"/>
  <c r="AN517" i="10"/>
  <c r="AL517" i="10"/>
  <c r="AM517" i="10"/>
  <c r="AR522" i="10"/>
  <c r="AQ522" i="10"/>
  <c r="AS522" i="10"/>
  <c r="AM525" i="10"/>
  <c r="AL525" i="10"/>
  <c r="AN525" i="10"/>
  <c r="AR530" i="10"/>
  <c r="AQ530" i="10"/>
  <c r="AS530" i="10"/>
  <c r="AR538" i="10"/>
  <c r="AQ538" i="10"/>
  <c r="AS538" i="10"/>
  <c r="AL541" i="10"/>
  <c r="AN541" i="10"/>
  <c r="AR546" i="10"/>
  <c r="AQ546" i="10"/>
  <c r="AS546" i="10"/>
  <c r="AN549" i="10"/>
  <c r="AM549" i="10"/>
  <c r="AL549" i="10"/>
  <c r="AR554" i="10"/>
  <c r="AQ554" i="10"/>
  <c r="AS554" i="10"/>
  <c r="AR562" i="10"/>
  <c r="AQ562" i="10"/>
  <c r="AS562" i="10"/>
  <c r="AR570" i="10"/>
  <c r="AQ570" i="10"/>
  <c r="AS570" i="10"/>
  <c r="AM573" i="10"/>
  <c r="AN573" i="10"/>
  <c r="AL573" i="10"/>
  <c r="AR578" i="10"/>
  <c r="AQ578" i="10"/>
  <c r="AS578" i="10"/>
  <c r="AM581" i="10"/>
  <c r="AL581" i="10"/>
  <c r="AN581" i="10"/>
  <c r="AR586" i="10"/>
  <c r="AQ586" i="10"/>
  <c r="AS586" i="10"/>
  <c r="AM589" i="10"/>
  <c r="AL589" i="10"/>
  <c r="AN589" i="10"/>
  <c r="AR594" i="10"/>
  <c r="AQ594" i="10"/>
  <c r="AS594" i="10"/>
  <c r="AR602" i="10"/>
  <c r="AQ602" i="10"/>
  <c r="AS602" i="10"/>
  <c r="AN605" i="10"/>
  <c r="AM605" i="10"/>
  <c r="AR610" i="10"/>
  <c r="AQ610" i="10"/>
  <c r="AS610" i="10"/>
  <c r="AN613" i="10"/>
  <c r="AM613" i="10"/>
  <c r="AL613" i="10"/>
  <c r="AR618" i="10"/>
  <c r="AQ618" i="10"/>
  <c r="AS618" i="10"/>
  <c r="AR626" i="10"/>
  <c r="AQ626" i="10"/>
  <c r="AS626" i="10"/>
  <c r="AR634" i="10"/>
  <c r="AQ634" i="10"/>
  <c r="AS634" i="10"/>
  <c r="AN637" i="10"/>
  <c r="AM637" i="10"/>
  <c r="AL637" i="10"/>
  <c r="AR642" i="10"/>
  <c r="AQ642" i="10"/>
  <c r="AS642" i="10"/>
  <c r="AL645" i="10"/>
  <c r="AN645" i="10"/>
  <c r="AM645" i="10"/>
  <c r="AS650" i="10"/>
  <c r="AQ650" i="10"/>
  <c r="AR650" i="10"/>
  <c r="AM653" i="10"/>
  <c r="AL653" i="10"/>
  <c r="AN653" i="10"/>
  <c r="AS658" i="10"/>
  <c r="AR658" i="10"/>
  <c r="AQ658" i="10"/>
  <c r="AS666" i="10"/>
  <c r="AR666" i="10"/>
  <c r="AQ666" i="10"/>
  <c r="AN669" i="10"/>
  <c r="AM669" i="10"/>
  <c r="AR674" i="10"/>
  <c r="AS674" i="10"/>
  <c r="AQ674" i="10"/>
  <c r="AM677" i="10"/>
  <c r="AN677" i="10"/>
  <c r="AL677" i="10"/>
  <c r="AQ682" i="10"/>
  <c r="AS682" i="10"/>
  <c r="AR682" i="10"/>
  <c r="AS690" i="10"/>
  <c r="AR690" i="10"/>
  <c r="AQ690" i="10"/>
  <c r="AS698" i="10"/>
  <c r="AR698" i="10"/>
  <c r="AQ698" i="10"/>
  <c r="AN701" i="10"/>
  <c r="AM701" i="10"/>
  <c r="AL701" i="10"/>
  <c r="AR706" i="10"/>
  <c r="AQ706" i="10"/>
  <c r="AS706" i="10"/>
  <c r="AM709" i="10"/>
  <c r="AL709" i="10"/>
  <c r="AN709" i="10"/>
  <c r="AS714" i="10"/>
  <c r="AQ714" i="10"/>
  <c r="AR714" i="10"/>
  <c r="AN717" i="10"/>
  <c r="AL717" i="10"/>
  <c r="AM717" i="10"/>
  <c r="AQ722" i="10"/>
  <c r="AS722" i="10"/>
  <c r="AR722" i="10"/>
  <c r="AS730" i="10"/>
  <c r="AR730" i="10"/>
  <c r="AQ730" i="10"/>
  <c r="AN733" i="10"/>
  <c r="AM733" i="10"/>
  <c r="AR738" i="10"/>
  <c r="AS738" i="10"/>
  <c r="AQ738" i="10"/>
  <c r="AM741" i="10"/>
  <c r="AN741" i="10"/>
  <c r="AL741" i="10"/>
  <c r="AR746" i="10"/>
  <c r="AQ746" i="10"/>
  <c r="AS746" i="10"/>
  <c r="AQ754" i="10"/>
  <c r="AS754" i="10"/>
  <c r="AR754" i="10"/>
  <c r="AR762" i="10"/>
  <c r="AS762" i="10"/>
  <c r="AQ762" i="10"/>
  <c r="AL765" i="10"/>
  <c r="AM765" i="10"/>
  <c r="AN765" i="10"/>
  <c r="AS770" i="10"/>
  <c r="AR770" i="10"/>
  <c r="AQ770" i="10"/>
  <c r="AM773" i="10"/>
  <c r="AN773" i="10"/>
  <c r="AL773" i="10"/>
  <c r="AR778" i="10"/>
  <c r="AQ778" i="10"/>
  <c r="AS778" i="10"/>
  <c r="AL781" i="10"/>
  <c r="AN781" i="10"/>
  <c r="AM781" i="10"/>
  <c r="AS786" i="10"/>
  <c r="AR786" i="10"/>
  <c r="AQ786" i="10"/>
  <c r="AR794" i="10"/>
  <c r="AS794" i="10"/>
  <c r="AQ794" i="10"/>
  <c r="AL797" i="10"/>
  <c r="AM797" i="10"/>
  <c r="AN797" i="10"/>
  <c r="AS802" i="10"/>
  <c r="AR802" i="10"/>
  <c r="AQ802" i="10"/>
  <c r="AL805" i="10"/>
  <c r="AN805" i="10"/>
  <c r="AM805" i="10"/>
  <c r="AQ810" i="10"/>
  <c r="AS810" i="10"/>
  <c r="AR810" i="10"/>
  <c r="AQ818" i="10"/>
  <c r="AR818" i="10"/>
  <c r="AS818" i="10"/>
  <c r="AQ826" i="10"/>
  <c r="AS826" i="10"/>
  <c r="AR826" i="10"/>
  <c r="AL829" i="10"/>
  <c r="AN829" i="10"/>
  <c r="AM829" i="10"/>
  <c r="AQ834" i="10"/>
  <c r="AS834" i="10"/>
  <c r="AR834" i="10"/>
  <c r="AL837" i="10"/>
  <c r="AN837" i="10"/>
  <c r="AM837" i="10"/>
  <c r="AQ842" i="10"/>
  <c r="AR842" i="10"/>
  <c r="AS842" i="10"/>
  <c r="AM845" i="10"/>
  <c r="AL845" i="10"/>
  <c r="AN845" i="10"/>
  <c r="AQ850" i="10"/>
  <c r="AR850" i="10"/>
  <c r="AS850" i="10"/>
  <c r="AQ858" i="10"/>
  <c r="AS858" i="10"/>
  <c r="AR858" i="10"/>
  <c r="AM861" i="10"/>
  <c r="AN861" i="10"/>
  <c r="AL861" i="10"/>
  <c r="AQ866" i="10"/>
  <c r="AS866" i="10"/>
  <c r="AR866" i="10"/>
  <c r="AN869" i="10"/>
  <c r="AM869" i="10"/>
  <c r="AL869" i="10"/>
  <c r="AQ874" i="10"/>
  <c r="AS874" i="10"/>
  <c r="AR874" i="10"/>
  <c r="AQ882" i="10"/>
  <c r="AR882" i="10"/>
  <c r="AS882" i="10"/>
  <c r="AQ890" i="10"/>
  <c r="AR890" i="10"/>
  <c r="AS890" i="10"/>
  <c r="AL893" i="10"/>
  <c r="AM893" i="10"/>
  <c r="AN893" i="10"/>
  <c r="AQ898" i="10"/>
  <c r="AS898" i="10"/>
  <c r="AR898" i="10"/>
  <c r="AL901" i="10"/>
  <c r="AN901" i="10"/>
  <c r="AM901" i="10"/>
  <c r="AQ906" i="10"/>
  <c r="AS906" i="10"/>
  <c r="AR906" i="10"/>
  <c r="AN909" i="10"/>
  <c r="AM909" i="10"/>
  <c r="AL909" i="10"/>
  <c r="AQ914" i="10"/>
  <c r="AS914" i="10"/>
  <c r="AR914" i="10"/>
  <c r="AQ922" i="10"/>
  <c r="AR922" i="10"/>
  <c r="AS922" i="10"/>
  <c r="AN925" i="10"/>
  <c r="AL925" i="10"/>
  <c r="AM925" i="10"/>
  <c r="AQ930" i="10"/>
  <c r="AS930" i="10"/>
  <c r="AR930" i="10"/>
  <c r="AL933" i="10"/>
  <c r="AN933" i="10"/>
  <c r="AM933" i="10"/>
  <c r="AQ938" i="10"/>
  <c r="AS938" i="10"/>
  <c r="AR938" i="10"/>
  <c r="AS946" i="10"/>
  <c r="AR946" i="10"/>
  <c r="AQ946" i="10"/>
  <c r="AS954" i="10"/>
  <c r="AR954" i="10"/>
  <c r="AQ954" i="10"/>
  <c r="AL957" i="10"/>
  <c r="AN957" i="10"/>
  <c r="AM957" i="10"/>
  <c r="AQ962" i="10"/>
  <c r="AR962" i="10"/>
  <c r="AS962" i="10"/>
  <c r="AL965" i="10"/>
  <c r="AN965" i="10"/>
  <c r="AM965" i="10"/>
  <c r="AQ970" i="10"/>
  <c r="AS970" i="10"/>
  <c r="AR970" i="10"/>
  <c r="AM973" i="10"/>
  <c r="AL973" i="10"/>
  <c r="AN973" i="10"/>
  <c r="AS978" i="10"/>
  <c r="AR978" i="10"/>
  <c r="AQ978" i="10"/>
  <c r="AR986" i="10"/>
  <c r="AQ986" i="10"/>
  <c r="AS986" i="10"/>
  <c r="AM989" i="10"/>
  <c r="AL989" i="10"/>
  <c r="AN989" i="10"/>
  <c r="AS994" i="10"/>
  <c r="AR994" i="10"/>
  <c r="AQ994" i="10"/>
  <c r="AN997" i="10"/>
  <c r="AM997" i="10"/>
  <c r="AL997" i="10"/>
  <c r="AQ1002" i="10"/>
  <c r="AS1002" i="10"/>
  <c r="AR1002" i="10"/>
  <c r="AN19" i="10"/>
  <c r="AL19" i="10"/>
  <c r="AM19" i="10"/>
  <c r="AN43" i="10"/>
  <c r="AM43" i="10"/>
  <c r="AL43" i="10"/>
  <c r="AQ48" i="10"/>
  <c r="AS48" i="10"/>
  <c r="AR48" i="10"/>
  <c r="AQ56" i="10"/>
  <c r="AS56" i="10"/>
  <c r="AR56" i="10"/>
  <c r="AQ64" i="10"/>
  <c r="AS64" i="10"/>
  <c r="AR64" i="10"/>
  <c r="AN91" i="10"/>
  <c r="AM91" i="10"/>
  <c r="AL91" i="10"/>
  <c r="AL115" i="10"/>
  <c r="AM115" i="10"/>
  <c r="AN115" i="10"/>
  <c r="AM123" i="10"/>
  <c r="AN123" i="10"/>
  <c r="AL123" i="10"/>
  <c r="AL163" i="10"/>
  <c r="AM163" i="10"/>
  <c r="AN163" i="10"/>
  <c r="AM171" i="10"/>
  <c r="AL171" i="10"/>
  <c r="AN171" i="10"/>
  <c r="AL195" i="10"/>
  <c r="AM195" i="10"/>
  <c r="AN195" i="10"/>
  <c r="AQ200" i="10"/>
  <c r="AS200" i="10"/>
  <c r="AR200" i="10"/>
  <c r="AQ208" i="10"/>
  <c r="AR208" i="10"/>
  <c r="AS208" i="10"/>
  <c r="AQ216" i="10"/>
  <c r="AR216" i="10"/>
  <c r="AS216" i="10"/>
  <c r="AL243" i="10"/>
  <c r="AM243" i="10"/>
  <c r="AN243" i="10"/>
  <c r="AM267" i="10"/>
  <c r="AN267" i="10"/>
  <c r="AL267" i="10"/>
  <c r="AQ272" i="10"/>
  <c r="AS272" i="10"/>
  <c r="AR272" i="10"/>
  <c r="AQ280" i="10"/>
  <c r="AR280" i="10"/>
  <c r="AS280" i="10"/>
  <c r="AQ288" i="10"/>
  <c r="AS288" i="10"/>
  <c r="AR288" i="10"/>
  <c r="AM315" i="10"/>
  <c r="AL315" i="10"/>
  <c r="AN315" i="10"/>
  <c r="AN339" i="10"/>
  <c r="AL339" i="10"/>
  <c r="AM339" i="10"/>
  <c r="AN347" i="10"/>
  <c r="AM347" i="10"/>
  <c r="AL347" i="10"/>
  <c r="AL371" i="10"/>
  <c r="AM371" i="10"/>
  <c r="AN371" i="10"/>
  <c r="AM395" i="10"/>
  <c r="AN395" i="10"/>
  <c r="AL395" i="10"/>
  <c r="AN403" i="10"/>
  <c r="AL403" i="10"/>
  <c r="AM403" i="10"/>
  <c r="AN427" i="10"/>
  <c r="AL427" i="10"/>
  <c r="AM427" i="10"/>
  <c r="AS432" i="10"/>
  <c r="AR432" i="10"/>
  <c r="AQ432" i="10"/>
  <c r="AR440" i="10"/>
  <c r="AQ440" i="10"/>
  <c r="AS440" i="10"/>
  <c r="AM467" i="10"/>
  <c r="AL467" i="10"/>
  <c r="AN467" i="10"/>
  <c r="AN491" i="10"/>
  <c r="AM491" i="10"/>
  <c r="AL491" i="10"/>
  <c r="AQ496" i="10"/>
  <c r="AS496" i="10"/>
  <c r="AR496" i="10"/>
  <c r="AR504" i="10"/>
  <c r="AQ504" i="10"/>
  <c r="AS504" i="10"/>
  <c r="AM507" i="10"/>
  <c r="AN507" i="10"/>
  <c r="AL507" i="10"/>
  <c r="AL515" i="10"/>
  <c r="AN515" i="10"/>
  <c r="AM515" i="10"/>
  <c r="AS520" i="10"/>
  <c r="AR520" i="10"/>
  <c r="AQ520" i="10"/>
  <c r="AL547" i="10"/>
  <c r="AM547" i="10"/>
  <c r="AN547" i="10"/>
  <c r="AS552" i="10"/>
  <c r="AR552" i="10"/>
  <c r="AQ552" i="10"/>
  <c r="AQ560" i="10"/>
  <c r="AS560" i="10"/>
  <c r="AR560" i="10"/>
  <c r="AN587" i="10"/>
  <c r="AM587" i="10"/>
  <c r="AL587" i="10"/>
  <c r="AS592" i="10"/>
  <c r="AR592" i="10"/>
  <c r="AQ592" i="10"/>
  <c r="AN619" i="10"/>
  <c r="AL619" i="10"/>
  <c r="AM619" i="10"/>
  <c r="AS624" i="10"/>
  <c r="AR624" i="10"/>
  <c r="AQ624" i="10"/>
  <c r="AQ632" i="10"/>
  <c r="AS632" i="10"/>
  <c r="AR632" i="10"/>
  <c r="AN659" i="10"/>
  <c r="AL659" i="10"/>
  <c r="AM659" i="10"/>
  <c r="AS664" i="10"/>
  <c r="AQ664" i="10"/>
  <c r="AR664" i="10"/>
  <c r="AS672" i="10"/>
  <c r="AR672" i="10"/>
  <c r="AQ672" i="10"/>
  <c r="AR680" i="10"/>
  <c r="AS680" i="10"/>
  <c r="AQ680" i="10"/>
  <c r="AM707" i="10"/>
  <c r="AN707" i="10"/>
  <c r="AL707" i="10"/>
  <c r="AR712" i="10"/>
  <c r="AQ712" i="10"/>
  <c r="AS712" i="10"/>
  <c r="AS744" i="10"/>
  <c r="AR744" i="10"/>
  <c r="AQ744" i="10"/>
  <c r="AL787" i="10"/>
  <c r="AM787" i="10"/>
  <c r="AN787" i="10"/>
  <c r="AN795" i="10"/>
  <c r="AM795" i="10"/>
  <c r="AL795" i="10"/>
  <c r="AM819" i="10"/>
  <c r="AN819" i="10"/>
  <c r="AL819" i="10"/>
  <c r="AS824" i="10"/>
  <c r="AR824" i="10"/>
  <c r="AQ824" i="10"/>
  <c r="AS832" i="10"/>
  <c r="AR832" i="10"/>
  <c r="AQ832" i="10"/>
  <c r="AS840" i="10"/>
  <c r="AR840" i="10"/>
  <c r="AQ840" i="10"/>
  <c r="AM867" i="10"/>
  <c r="AL867" i="10"/>
  <c r="AN867" i="10"/>
  <c r="AM891" i="10"/>
  <c r="AL891" i="10"/>
  <c r="AN891" i="10"/>
  <c r="AS896" i="10"/>
  <c r="AR896" i="10"/>
  <c r="AQ896" i="10"/>
  <c r="AS904" i="10"/>
  <c r="AR904" i="10"/>
  <c r="AQ904" i="10"/>
  <c r="AS912" i="10"/>
  <c r="AR912" i="10"/>
  <c r="AQ912" i="10"/>
  <c r="AN939" i="10"/>
  <c r="AL939" i="10"/>
  <c r="AM939" i="10"/>
  <c r="AL963" i="10"/>
  <c r="AN963" i="10"/>
  <c r="AM963" i="10"/>
  <c r="AN971" i="10"/>
  <c r="AL971" i="10"/>
  <c r="AM971" i="10"/>
  <c r="AM995" i="10"/>
  <c r="AL995" i="10"/>
  <c r="AN995" i="10"/>
  <c r="AN6" i="10"/>
  <c r="AL6" i="10"/>
  <c r="AM6" i="10"/>
  <c r="AS11" i="10"/>
  <c r="AR11" i="10"/>
  <c r="AQ11" i="10"/>
  <c r="AS19" i="10"/>
  <c r="AR19" i="10"/>
  <c r="AQ19" i="10"/>
  <c r="AN46" i="10"/>
  <c r="AL46" i="10"/>
  <c r="AM46" i="10"/>
  <c r="AN62" i="10"/>
  <c r="AL62" i="10"/>
  <c r="AM62" i="10"/>
  <c r="AN86" i="10"/>
  <c r="AM86" i="10"/>
  <c r="AL86" i="10"/>
  <c r="AN110" i="10"/>
  <c r="AM110" i="10"/>
  <c r="AL110" i="10"/>
  <c r="AS115" i="10"/>
  <c r="AR115" i="10"/>
  <c r="AQ115" i="10"/>
  <c r="AN142" i="10"/>
  <c r="AM142" i="10"/>
  <c r="AL142" i="10"/>
  <c r="AN166" i="10"/>
  <c r="AM166" i="10"/>
  <c r="AL166" i="10"/>
  <c r="AS171" i="10"/>
  <c r="AR171" i="10"/>
  <c r="AQ171" i="10"/>
  <c r="AN198" i="10"/>
  <c r="AL198" i="10"/>
  <c r="AM198" i="10"/>
  <c r="AN222" i="10"/>
  <c r="AL222" i="10"/>
  <c r="AM222" i="10"/>
  <c r="AN246" i="10"/>
  <c r="AM246" i="10"/>
  <c r="AL246" i="10"/>
  <c r="AN270" i="10"/>
  <c r="AM270" i="10"/>
  <c r="AL270" i="10"/>
  <c r="AN294" i="10"/>
  <c r="AL294" i="10"/>
  <c r="AM294" i="10"/>
  <c r="AS299" i="10"/>
  <c r="AR299" i="10"/>
  <c r="AQ299" i="10"/>
  <c r="AS307" i="10"/>
  <c r="AR307" i="10"/>
  <c r="AQ307" i="10"/>
  <c r="AN334" i="10"/>
  <c r="AM334" i="10"/>
  <c r="AL334" i="10"/>
  <c r="AN358" i="10"/>
  <c r="AL358" i="10"/>
  <c r="AM358" i="10"/>
  <c r="AN382" i="10"/>
  <c r="AM382" i="10"/>
  <c r="AL382" i="10"/>
  <c r="AN406" i="10"/>
  <c r="AM406" i="10"/>
  <c r="AL406" i="10"/>
  <c r="AS435" i="10"/>
  <c r="AR435" i="10"/>
  <c r="AQ435" i="10"/>
  <c r="AS443" i="10"/>
  <c r="AR443" i="10"/>
  <c r="AQ443" i="10"/>
  <c r="AQ451" i="10"/>
  <c r="AR451" i="10"/>
  <c r="AS451" i="10"/>
  <c r="AS475" i="10"/>
  <c r="AR475" i="10"/>
  <c r="AQ475" i="10"/>
  <c r="AL25" i="10"/>
  <c r="AM25" i="10"/>
  <c r="AN25" i="10"/>
  <c r="AN49" i="10"/>
  <c r="AM49" i="10"/>
  <c r="AL49" i="10"/>
  <c r="AM73" i="10"/>
  <c r="AL73" i="10"/>
  <c r="AN73" i="10"/>
  <c r="AQ78" i="10"/>
  <c r="AS78" i="10"/>
  <c r="AR78" i="10"/>
  <c r="AR86" i="10"/>
  <c r="AS86" i="10"/>
  <c r="AQ86" i="10"/>
  <c r="AN113" i="10"/>
  <c r="AL113" i="10"/>
  <c r="AM113" i="10"/>
  <c r="AN137" i="10"/>
  <c r="AM137" i="10"/>
  <c r="AL137" i="10"/>
  <c r="AN161" i="10"/>
  <c r="AM161" i="10"/>
  <c r="AL161" i="10"/>
  <c r="AL185" i="10"/>
  <c r="AM185" i="10"/>
  <c r="AN185" i="10"/>
  <c r="AR190" i="10"/>
  <c r="AQ190" i="10"/>
  <c r="AS190" i="10"/>
  <c r="AS198" i="10"/>
  <c r="AR198" i="10"/>
  <c r="AQ198" i="10"/>
  <c r="AN225" i="10"/>
  <c r="AL225" i="10"/>
  <c r="AM225" i="10"/>
  <c r="AN249" i="10"/>
  <c r="AM249" i="10"/>
  <c r="AL249" i="10"/>
  <c r="AN273" i="10"/>
  <c r="AM273" i="10"/>
  <c r="AL273" i="10"/>
  <c r="AM297" i="10"/>
  <c r="AL297" i="10"/>
  <c r="AN297" i="10"/>
  <c r="AL321" i="10"/>
  <c r="AM321" i="10"/>
  <c r="AN321" i="10"/>
  <c r="AM345" i="10"/>
  <c r="AL345" i="10"/>
  <c r="AN345" i="10"/>
  <c r="AR350" i="10"/>
  <c r="AQ350" i="10"/>
  <c r="AS350" i="10"/>
  <c r="AM377" i="10"/>
  <c r="AL377" i="10"/>
  <c r="AN377" i="10"/>
  <c r="AR382" i="10"/>
  <c r="AQ382" i="10"/>
  <c r="AS382" i="10"/>
  <c r="AN409" i="10"/>
  <c r="AM409" i="10"/>
  <c r="AL409" i="10"/>
  <c r="AR414" i="10"/>
  <c r="AQ414" i="10"/>
  <c r="AS414" i="10"/>
  <c r="AL417" i="10"/>
  <c r="AN417" i="10"/>
  <c r="AM417" i="10"/>
  <c r="AR422" i="10"/>
  <c r="AQ422" i="10"/>
  <c r="AS422" i="10"/>
  <c r="AM12" i="10"/>
  <c r="AL12" i="10"/>
  <c r="AN12" i="10"/>
  <c r="AS17" i="10"/>
  <c r="AR17" i="10"/>
  <c r="AQ17" i="10"/>
  <c r="AS25" i="10"/>
  <c r="AR25" i="10"/>
  <c r="AQ25" i="10"/>
  <c r="AS33" i="10"/>
  <c r="AR33" i="10"/>
  <c r="AQ33" i="10"/>
  <c r="AN60" i="10"/>
  <c r="AM60" i="10"/>
  <c r="AL60" i="10"/>
  <c r="AN84" i="10"/>
  <c r="AM84" i="10"/>
  <c r="AL84" i="10"/>
  <c r="AM108" i="10"/>
  <c r="AN108" i="10"/>
  <c r="AL108" i="10"/>
  <c r="AL132" i="10"/>
  <c r="AM132" i="10"/>
  <c r="AN132" i="10"/>
  <c r="AQ137" i="10"/>
  <c r="AS137" i="10"/>
  <c r="AR137" i="10"/>
  <c r="AR145" i="10"/>
  <c r="AQ145" i="10"/>
  <c r="AS145" i="10"/>
  <c r="AN172" i="10"/>
  <c r="AL172" i="10"/>
  <c r="AM172" i="10"/>
  <c r="AM196" i="10"/>
  <c r="AN196" i="10"/>
  <c r="AL196" i="10"/>
  <c r="AM220" i="10"/>
  <c r="AL220" i="10"/>
  <c r="AN220" i="10"/>
  <c r="AM244" i="10"/>
  <c r="AL244" i="10"/>
  <c r="AN244" i="10"/>
  <c r="AM268" i="10"/>
  <c r="AN268" i="10"/>
  <c r="AL268" i="10"/>
  <c r="AL276" i="10"/>
  <c r="AN276" i="10"/>
  <c r="AM276" i="10"/>
  <c r="AN300" i="10"/>
  <c r="AM300" i="10"/>
  <c r="AL300" i="10"/>
  <c r="AM324" i="10"/>
  <c r="AL324" i="10"/>
  <c r="AN324" i="10"/>
  <c r="AM348" i="10"/>
  <c r="AL348" i="10"/>
  <c r="AN348" i="10"/>
  <c r="AQ353" i="10"/>
  <c r="AS353" i="10"/>
  <c r="AR353" i="10"/>
  <c r="AN380" i="10"/>
  <c r="AL380" i="10"/>
  <c r="AM380" i="10"/>
  <c r="AL404" i="10"/>
  <c r="AM404" i="10"/>
  <c r="AN404" i="10"/>
  <c r="AS433" i="10"/>
  <c r="AR433" i="10"/>
  <c r="AQ433" i="10"/>
  <c r="AM476" i="10"/>
  <c r="AL476" i="10"/>
  <c r="AN476" i="10"/>
  <c r="AR481" i="10"/>
  <c r="AQ481" i="10"/>
  <c r="AS481" i="10"/>
  <c r="AS489" i="10"/>
  <c r="AR489" i="10"/>
  <c r="AQ489" i="10"/>
  <c r="AL516" i="10"/>
  <c r="AN516" i="10"/>
  <c r="AM516" i="10"/>
  <c r="AM540" i="10"/>
  <c r="AL540" i="10"/>
  <c r="AN540" i="10"/>
  <c r="AM564" i="10"/>
  <c r="AL564" i="10"/>
  <c r="AN564" i="10"/>
  <c r="AM588" i="10"/>
  <c r="AL588" i="10"/>
  <c r="AN588" i="10"/>
  <c r="AQ593" i="10"/>
  <c r="AR593" i="10"/>
  <c r="AS593" i="10"/>
  <c r="AM620" i="10"/>
  <c r="AL620" i="10"/>
  <c r="AN620" i="10"/>
  <c r="AM644" i="10"/>
  <c r="AL644" i="10"/>
  <c r="AN644" i="10"/>
  <c r="AQ649" i="10"/>
  <c r="AS649" i="10"/>
  <c r="AR649" i="10"/>
  <c r="AL676" i="10"/>
  <c r="AM676" i="10"/>
  <c r="AN676" i="10"/>
  <c r="AN700" i="10"/>
  <c r="AM700" i="10"/>
  <c r="AL700" i="10"/>
  <c r="AL724" i="10"/>
  <c r="AN724" i="10"/>
  <c r="AM724" i="10"/>
  <c r="AN748" i="10"/>
  <c r="AM748" i="10"/>
  <c r="AL748" i="10"/>
  <c r="AN772" i="10"/>
  <c r="AM772" i="10"/>
  <c r="AL772" i="10"/>
  <c r="AQ777" i="10"/>
  <c r="AS777" i="10"/>
  <c r="AR777" i="10"/>
  <c r="AL804" i="10"/>
  <c r="AN804" i="10"/>
  <c r="AM804" i="10"/>
  <c r="AQ809" i="10"/>
  <c r="AS809" i="10"/>
  <c r="AR809" i="10"/>
  <c r="AL836" i="10"/>
  <c r="AN836" i="10"/>
  <c r="AM836" i="10"/>
  <c r="AQ841" i="10"/>
  <c r="AS841" i="10"/>
  <c r="AR841" i="10"/>
  <c r="AN844" i="10"/>
  <c r="AM844" i="10"/>
  <c r="AL844" i="10"/>
  <c r="AQ849" i="10"/>
  <c r="AS849" i="10"/>
  <c r="AR849" i="10"/>
  <c r="AL852" i="10"/>
  <c r="AM852" i="10"/>
  <c r="AN852" i="10"/>
  <c r="AM884" i="10"/>
  <c r="AL884" i="10"/>
  <c r="AN884" i="10"/>
  <c r="AN7" i="10"/>
  <c r="AM7" i="10"/>
  <c r="AL7" i="10"/>
  <c r="AR12" i="10"/>
  <c r="AQ12" i="10"/>
  <c r="AS12" i="10"/>
  <c r="AM15" i="10"/>
  <c r="AN15" i="10"/>
  <c r="AL15" i="10"/>
  <c r="AR20" i="10"/>
  <c r="AQ20" i="10"/>
  <c r="AS20" i="10"/>
  <c r="AR100" i="10"/>
  <c r="AQ100" i="10"/>
  <c r="AS100" i="10"/>
  <c r="AL103" i="10"/>
  <c r="AN103" i="10"/>
  <c r="AM103" i="10"/>
  <c r="AR108" i="10"/>
  <c r="AQ108" i="10"/>
  <c r="AS108" i="10"/>
  <c r="AM111" i="10"/>
  <c r="AL111" i="10"/>
  <c r="AN111" i="10"/>
  <c r="AS116" i="10"/>
  <c r="AR116" i="10"/>
  <c r="AQ116" i="10"/>
  <c r="AM119" i="10"/>
  <c r="AN119" i="10"/>
  <c r="AL119" i="10"/>
  <c r="AS124" i="10"/>
  <c r="AQ124" i="10"/>
  <c r="AR124" i="10"/>
  <c r="AN127" i="10"/>
  <c r="AM127" i="10"/>
  <c r="AL127" i="10"/>
  <c r="AS132" i="10"/>
  <c r="AQ132" i="10"/>
  <c r="AR132" i="10"/>
  <c r="AL135" i="10"/>
  <c r="AN135" i="10"/>
  <c r="AM135" i="10"/>
  <c r="AR140" i="10"/>
  <c r="AQ140" i="10"/>
  <c r="AS140" i="10"/>
  <c r="AN143" i="10"/>
  <c r="AM143" i="10"/>
  <c r="AL143" i="10"/>
  <c r="AS148" i="10"/>
  <c r="AR148" i="10"/>
  <c r="AQ148" i="10"/>
  <c r="AS228" i="10"/>
  <c r="AR228" i="10"/>
  <c r="AQ228" i="10"/>
  <c r="AN231" i="10"/>
  <c r="AM231" i="10"/>
  <c r="AL231" i="10"/>
  <c r="AS236" i="10"/>
  <c r="AQ236" i="10"/>
  <c r="AR236" i="10"/>
  <c r="AN239" i="10"/>
  <c r="AM239" i="10"/>
  <c r="AL239" i="10"/>
  <c r="AQ244" i="10"/>
  <c r="AS244" i="10"/>
  <c r="AR244" i="10"/>
  <c r="AN247" i="10"/>
  <c r="AM247" i="10"/>
  <c r="AL247" i="10"/>
  <c r="AS252" i="10"/>
  <c r="AR252" i="10"/>
  <c r="AQ252" i="10"/>
  <c r="AM255" i="10"/>
  <c r="AN255" i="10"/>
  <c r="AL255" i="10"/>
  <c r="AS260" i="10"/>
  <c r="AR260" i="10"/>
  <c r="AQ260" i="10"/>
  <c r="AN263" i="10"/>
  <c r="AM263" i="10"/>
  <c r="AL263" i="10"/>
  <c r="AS268" i="10"/>
  <c r="AR268" i="10"/>
  <c r="AQ268" i="10"/>
  <c r="AM271" i="10"/>
  <c r="AL271" i="10"/>
  <c r="AN271" i="10"/>
  <c r="AQ276" i="10"/>
  <c r="AS276" i="10"/>
  <c r="AR276" i="10"/>
  <c r="AN343" i="10"/>
  <c r="AM343" i="10"/>
  <c r="AL343" i="10"/>
  <c r="AS348" i="10"/>
  <c r="AR348" i="10"/>
  <c r="AQ348" i="10"/>
  <c r="AS364" i="10"/>
  <c r="AR364" i="10"/>
  <c r="AQ364" i="10"/>
  <c r="AM367" i="10"/>
  <c r="AL367" i="10"/>
  <c r="AN367" i="10"/>
  <c r="AS372" i="10"/>
  <c r="AQ372" i="10"/>
  <c r="AR372" i="10"/>
  <c r="AL375" i="10"/>
  <c r="AN375" i="10"/>
  <c r="AM375" i="10"/>
  <c r="AS380" i="10"/>
  <c r="AR380" i="10"/>
  <c r="AQ380" i="10"/>
  <c r="AN383" i="10"/>
  <c r="AM383" i="10"/>
  <c r="AL383" i="10"/>
  <c r="AS388" i="10"/>
  <c r="AQ388" i="10"/>
  <c r="AR388" i="10"/>
  <c r="AN391" i="10"/>
  <c r="AM391" i="10"/>
  <c r="AL391" i="10"/>
  <c r="AS396" i="10"/>
  <c r="AR396" i="10"/>
  <c r="AQ396" i="10"/>
  <c r="AN399" i="10"/>
  <c r="AM399" i="10"/>
  <c r="AL399" i="10"/>
  <c r="AS404" i="10"/>
  <c r="AQ404" i="10"/>
  <c r="AR404" i="10"/>
  <c r="AN423" i="10"/>
  <c r="AM423" i="10"/>
  <c r="AL423" i="10"/>
  <c r="AS436" i="10"/>
  <c r="AR436" i="10"/>
  <c r="AQ436" i="10"/>
  <c r="AN439" i="10"/>
  <c r="AL439" i="10"/>
  <c r="AM439" i="10"/>
  <c r="AS444" i="10"/>
  <c r="AR444" i="10"/>
  <c r="AQ444" i="10"/>
  <c r="AN447" i="10"/>
  <c r="AL447" i="10"/>
  <c r="AM447" i="10"/>
  <c r="AM42" i="10"/>
  <c r="AL42" i="10"/>
  <c r="AR47" i="10"/>
  <c r="AQ47" i="10"/>
  <c r="AS47" i="10"/>
  <c r="AN66" i="10"/>
  <c r="AM66" i="10"/>
  <c r="AL66" i="10"/>
  <c r="AS71" i="10"/>
  <c r="AR71" i="10"/>
  <c r="AQ71" i="10"/>
  <c r="AN90" i="10"/>
  <c r="AM90" i="10"/>
  <c r="AL90" i="10"/>
  <c r="AS95" i="10"/>
  <c r="AQ95" i="10"/>
  <c r="AR95" i="10"/>
  <c r="AS159" i="10"/>
  <c r="AR159" i="10"/>
  <c r="AQ159" i="10"/>
  <c r="AL162" i="10"/>
  <c r="AN162" i="10"/>
  <c r="AM162" i="10"/>
  <c r="AS167" i="10"/>
  <c r="AR167" i="10"/>
  <c r="AQ167" i="10"/>
  <c r="AL186" i="10"/>
  <c r="AM186" i="10"/>
  <c r="AN186" i="10"/>
  <c r="AS191" i="10"/>
  <c r="AR191" i="10"/>
  <c r="AQ191" i="10"/>
  <c r="AM194" i="10"/>
  <c r="AL194" i="10"/>
  <c r="AN194" i="10"/>
  <c r="AS199" i="10"/>
  <c r="AQ199" i="10"/>
  <c r="AR199" i="10"/>
  <c r="AN218" i="10"/>
  <c r="AL218" i="10"/>
  <c r="AM218" i="10"/>
  <c r="AS223" i="10"/>
  <c r="AQ223" i="10"/>
  <c r="AR223" i="10"/>
  <c r="AS255" i="10"/>
  <c r="AR255" i="10"/>
  <c r="AQ255" i="10"/>
  <c r="AL258" i="10"/>
  <c r="AM258" i="10"/>
  <c r="AN258" i="10"/>
  <c r="AS263" i="10"/>
  <c r="AQ263" i="10"/>
  <c r="AR263" i="10"/>
  <c r="AM266" i="10"/>
  <c r="AL266" i="10"/>
  <c r="AN266" i="10"/>
  <c r="AS271" i="10"/>
  <c r="AR271" i="10"/>
  <c r="AQ271" i="10"/>
  <c r="AL274" i="10"/>
  <c r="AN274" i="10"/>
  <c r="AM274" i="10"/>
  <c r="AS279" i="10"/>
  <c r="AR279" i="10"/>
  <c r="AQ279" i="10"/>
  <c r="AM282" i="10"/>
  <c r="AL282" i="10"/>
  <c r="AN282" i="10"/>
  <c r="AS287" i="10"/>
  <c r="AQ287" i="10"/>
  <c r="AR287" i="10"/>
  <c r="AN290" i="10"/>
  <c r="AM290" i="10"/>
  <c r="AL290" i="10"/>
  <c r="AS295" i="10"/>
  <c r="AR295" i="10"/>
  <c r="AQ295" i="10"/>
  <c r="AL298" i="10"/>
  <c r="AN298" i="10"/>
  <c r="AM298" i="10"/>
  <c r="AS303" i="10"/>
  <c r="AR303" i="10"/>
  <c r="AQ303" i="10"/>
  <c r="AS319" i="10"/>
  <c r="AR319" i="10"/>
  <c r="AQ319" i="10"/>
  <c r="AN322" i="10"/>
  <c r="AM322" i="10"/>
  <c r="AL322" i="10"/>
  <c r="AS327" i="10"/>
  <c r="AR327" i="10"/>
  <c r="AQ327" i="10"/>
  <c r="AL330" i="10"/>
  <c r="AN330" i="10"/>
  <c r="AM330" i="10"/>
  <c r="AS335" i="10"/>
  <c r="AR335" i="10"/>
  <c r="AQ335" i="10"/>
  <c r="AN338" i="10"/>
  <c r="AM338" i="10"/>
  <c r="AL338" i="10"/>
  <c r="AS343" i="10"/>
  <c r="AR343" i="10"/>
  <c r="AQ343" i="10"/>
  <c r="AM346" i="10"/>
  <c r="AN346" i="10"/>
  <c r="AL346" i="10"/>
  <c r="AS351" i="10"/>
  <c r="AR351" i="10"/>
  <c r="AQ351" i="10"/>
  <c r="AL354" i="10"/>
  <c r="AN354" i="10"/>
  <c r="AM354" i="10"/>
  <c r="AS359" i="10"/>
  <c r="AR359" i="10"/>
  <c r="AQ359" i="10"/>
  <c r="AM362" i="10"/>
  <c r="AL362" i="10"/>
  <c r="AN362" i="10"/>
  <c r="AS367" i="10"/>
  <c r="AR367" i="10"/>
  <c r="AQ367" i="10"/>
  <c r="AS447" i="10"/>
  <c r="AR447" i="10"/>
  <c r="AQ447" i="10"/>
  <c r="AL450" i="10"/>
  <c r="AN450" i="10"/>
  <c r="AM450" i="10"/>
  <c r="AS463" i="10"/>
  <c r="AR463" i="10"/>
  <c r="AQ463" i="10"/>
  <c r="AM466" i="10"/>
  <c r="AL466" i="10"/>
  <c r="AN466" i="10"/>
  <c r="AS471" i="10"/>
  <c r="AR471" i="10"/>
  <c r="AQ471" i="10"/>
  <c r="AN5" i="10"/>
  <c r="AM5" i="10"/>
  <c r="AL5" i="10"/>
  <c r="AS18" i="10"/>
  <c r="AR18" i="10"/>
  <c r="AQ18" i="10"/>
  <c r="AM21" i="10"/>
  <c r="AN21" i="10"/>
  <c r="AL21" i="10"/>
  <c r="AS42" i="10"/>
  <c r="AR42" i="10"/>
  <c r="AQ42" i="10"/>
  <c r="AN45" i="10"/>
  <c r="AM45" i="10"/>
  <c r="AL45" i="10"/>
  <c r="AS58" i="10"/>
  <c r="AR58" i="10"/>
  <c r="AQ58" i="10"/>
  <c r="AM61" i="10"/>
  <c r="AN61" i="10"/>
  <c r="AL61" i="10"/>
  <c r="AS82" i="10"/>
  <c r="AQ82" i="10"/>
  <c r="AR82" i="10"/>
  <c r="AN85" i="10"/>
  <c r="AL85" i="10"/>
  <c r="AM85" i="10"/>
  <c r="AS98" i="10"/>
  <c r="AR98" i="10"/>
  <c r="AQ98" i="10"/>
  <c r="AM101" i="10"/>
  <c r="AL101" i="10"/>
  <c r="AN101" i="10"/>
  <c r="AS122" i="10"/>
  <c r="AR122" i="10"/>
  <c r="AQ122" i="10"/>
  <c r="AN125" i="10"/>
  <c r="AM125" i="10"/>
  <c r="AL125" i="10"/>
  <c r="AL141" i="10"/>
  <c r="AN141" i="10"/>
  <c r="AM141" i="10"/>
  <c r="AR5" i="10"/>
  <c r="AS5" i="10"/>
  <c r="AQ5" i="10"/>
  <c r="AJ8" i="10"/>
  <c r="AR13" i="10"/>
  <c r="AS13" i="10"/>
  <c r="AQ13" i="10"/>
  <c r="AJ16" i="10"/>
  <c r="AR21" i="10"/>
  <c r="AQ21" i="10"/>
  <c r="AS21" i="10"/>
  <c r="AJ24" i="10"/>
  <c r="AR29" i="10"/>
  <c r="AQ29" i="10"/>
  <c r="AS29" i="10"/>
  <c r="AJ32" i="10"/>
  <c r="AR37" i="10"/>
  <c r="AQ37" i="10"/>
  <c r="AS37" i="10"/>
  <c r="AJ40" i="10"/>
  <c r="AR45" i="10"/>
  <c r="AS45" i="10"/>
  <c r="AQ45" i="10"/>
  <c r="AJ48" i="10"/>
  <c r="AR53" i="10"/>
  <c r="AS53" i="10"/>
  <c r="AQ53" i="10"/>
  <c r="AJ56" i="10"/>
  <c r="AR61" i="10"/>
  <c r="AS61" i="10"/>
  <c r="AQ61" i="10"/>
  <c r="AJ64" i="10"/>
  <c r="AR69" i="10"/>
  <c r="AS69" i="10"/>
  <c r="AQ69" i="10"/>
  <c r="AJ72" i="10"/>
  <c r="AR77" i="10"/>
  <c r="AS77" i="10"/>
  <c r="AQ77" i="10"/>
  <c r="AJ80" i="10"/>
  <c r="AR85" i="10"/>
  <c r="AQ85" i="10"/>
  <c r="AS85" i="10"/>
  <c r="AJ88" i="10"/>
  <c r="AR93" i="10"/>
  <c r="AQ93" i="10"/>
  <c r="AS93" i="10"/>
  <c r="AJ96" i="10"/>
  <c r="AR101" i="10"/>
  <c r="AS101" i="10"/>
  <c r="AQ101" i="10"/>
  <c r="AJ104" i="10"/>
  <c r="AR109" i="10"/>
  <c r="AQ109" i="10"/>
  <c r="AS109" i="10"/>
  <c r="AJ112" i="10"/>
  <c r="AR117" i="10"/>
  <c r="AQ117" i="10"/>
  <c r="AS117" i="10"/>
  <c r="AJ120" i="10"/>
  <c r="AR125" i="10"/>
  <c r="AQ125" i="10"/>
  <c r="AS125" i="10"/>
  <c r="AJ128" i="10"/>
  <c r="AR133" i="10"/>
  <c r="AQ133" i="10"/>
  <c r="AS133" i="10"/>
  <c r="AJ136" i="10"/>
  <c r="AR141" i="10"/>
  <c r="AQ141" i="10"/>
  <c r="AS141" i="10"/>
  <c r="AJ144" i="10"/>
  <c r="AR149" i="10"/>
  <c r="AQ149" i="10"/>
  <c r="AS149" i="10"/>
  <c r="AJ152" i="10"/>
  <c r="AR157" i="10"/>
  <c r="AQ157" i="10"/>
  <c r="AS157" i="10"/>
  <c r="AJ160" i="10"/>
  <c r="AR165" i="10"/>
  <c r="AQ165" i="10"/>
  <c r="AS165" i="10"/>
  <c r="AJ168" i="10"/>
  <c r="AR173" i="10"/>
  <c r="AQ173" i="10"/>
  <c r="AS173" i="10"/>
  <c r="AJ176" i="10"/>
  <c r="AR181" i="10"/>
  <c r="AQ181" i="10"/>
  <c r="AS181" i="10"/>
  <c r="AJ184" i="10"/>
  <c r="AR189" i="10"/>
  <c r="AQ189" i="10"/>
  <c r="AS189" i="10"/>
  <c r="AJ192" i="10"/>
  <c r="AR197" i="10"/>
  <c r="AQ197" i="10"/>
  <c r="AS197" i="10"/>
  <c r="AJ200" i="10"/>
  <c r="AR205" i="10"/>
  <c r="AQ205" i="10"/>
  <c r="AS205" i="10"/>
  <c r="AJ208" i="10"/>
  <c r="AR213" i="10"/>
  <c r="AQ213" i="10"/>
  <c r="AS213" i="10"/>
  <c r="AJ216" i="10"/>
  <c r="AR221" i="10"/>
  <c r="AQ221" i="10"/>
  <c r="AS221" i="10"/>
  <c r="AJ224" i="10"/>
  <c r="AR229" i="10"/>
  <c r="AQ229" i="10"/>
  <c r="AS229" i="10"/>
  <c r="AJ232" i="10"/>
  <c r="AR237" i="10"/>
  <c r="AQ237" i="10"/>
  <c r="AS237" i="10"/>
  <c r="AJ240" i="10"/>
  <c r="AR245" i="10"/>
  <c r="AQ245" i="10"/>
  <c r="AS245" i="10"/>
  <c r="AJ248" i="10"/>
  <c r="AR253" i="10"/>
  <c r="AQ253" i="10"/>
  <c r="AS253" i="10"/>
  <c r="AJ256" i="10"/>
  <c r="AR261" i="10"/>
  <c r="AQ261" i="10"/>
  <c r="AS261" i="10"/>
  <c r="AJ264" i="10"/>
  <c r="AR269" i="10"/>
  <c r="AQ269" i="10"/>
  <c r="AS269" i="10"/>
  <c r="AJ272" i="10"/>
  <c r="AR277" i="10"/>
  <c r="AQ277" i="10"/>
  <c r="AS277" i="10"/>
  <c r="AJ280" i="10"/>
  <c r="AR285" i="10"/>
  <c r="AQ285" i="10"/>
  <c r="AS285" i="10"/>
  <c r="AJ288" i="10"/>
  <c r="AR293" i="10"/>
  <c r="AQ293" i="10"/>
  <c r="AS293" i="10"/>
  <c r="AJ296" i="10"/>
  <c r="AR301" i="10"/>
  <c r="AQ301" i="10"/>
  <c r="AS301" i="10"/>
  <c r="AJ304" i="10"/>
  <c r="AR309" i="10"/>
  <c r="AQ309" i="10"/>
  <c r="AS309" i="10"/>
  <c r="AJ312" i="10"/>
  <c r="AR317" i="10"/>
  <c r="AQ317" i="10"/>
  <c r="AS317" i="10"/>
  <c r="AJ320" i="10"/>
  <c r="AR325" i="10"/>
  <c r="AQ325" i="10"/>
  <c r="AS325" i="10"/>
  <c r="AJ328" i="10"/>
  <c r="AR333" i="10"/>
  <c r="AQ333" i="10"/>
  <c r="AS333" i="10"/>
  <c r="AJ336" i="10"/>
  <c r="AR341" i="10"/>
  <c r="AQ341" i="10"/>
  <c r="AS341" i="10"/>
  <c r="AJ344" i="10"/>
  <c r="AR349" i="10"/>
  <c r="AQ349" i="10"/>
  <c r="AS349" i="10"/>
  <c r="AJ352" i="10"/>
  <c r="AR357" i="10"/>
  <c r="AQ357" i="10"/>
  <c r="AS357" i="10"/>
  <c r="AJ360" i="10"/>
  <c r="AR365" i="10"/>
  <c r="AQ365" i="10"/>
  <c r="AS365" i="10"/>
  <c r="AJ368" i="10"/>
  <c r="AR373" i="10"/>
  <c r="AQ373" i="10"/>
  <c r="AS373" i="10"/>
  <c r="AJ376" i="10"/>
  <c r="AR381" i="10"/>
  <c r="AQ381" i="10"/>
  <c r="AS381" i="10"/>
  <c r="AJ384" i="10"/>
  <c r="AR389" i="10"/>
  <c r="AQ389" i="10"/>
  <c r="AS389" i="10"/>
  <c r="AJ392" i="10"/>
  <c r="AR397" i="10"/>
  <c r="AQ397" i="10"/>
  <c r="AS397" i="10"/>
  <c r="AJ400" i="10"/>
  <c r="AR405" i="10"/>
  <c r="AQ405" i="10"/>
  <c r="AS405" i="10"/>
  <c r="AJ408" i="10"/>
  <c r="AR413" i="10"/>
  <c r="AQ413" i="10"/>
  <c r="AS413" i="10"/>
  <c r="AJ416" i="10"/>
  <c r="AR421" i="10"/>
  <c r="AQ421" i="10"/>
  <c r="AS421" i="10"/>
  <c r="AJ424" i="10"/>
  <c r="AQ429" i="10"/>
  <c r="AS429" i="10"/>
  <c r="AR429" i="10"/>
  <c r="AJ432" i="10"/>
  <c r="AQ437" i="10"/>
  <c r="AR437" i="10"/>
  <c r="AS437" i="10"/>
  <c r="AJ440" i="10"/>
  <c r="AQ445" i="10"/>
  <c r="AS445" i="10"/>
  <c r="AR445" i="10"/>
  <c r="AJ448" i="10"/>
  <c r="AQ453" i="10"/>
  <c r="AR453" i="10"/>
  <c r="AS453" i="10"/>
  <c r="AJ456" i="10"/>
  <c r="AQ461" i="10"/>
  <c r="AS461" i="10"/>
  <c r="AR461" i="10"/>
  <c r="AJ464" i="10"/>
  <c r="AQ469" i="10"/>
  <c r="AS469" i="10"/>
  <c r="AR469" i="10"/>
  <c r="AJ472" i="10"/>
  <c r="AQ477" i="10"/>
  <c r="AS477" i="10"/>
  <c r="AR477" i="10"/>
  <c r="AJ480" i="10"/>
  <c r="AQ485" i="10"/>
  <c r="AR485" i="10"/>
  <c r="AS485" i="10"/>
  <c r="AJ488" i="10"/>
  <c r="AQ493" i="10"/>
  <c r="AS493" i="10"/>
  <c r="AR493" i="10"/>
  <c r="AJ496" i="10"/>
  <c r="AQ501" i="10"/>
  <c r="AS501" i="10"/>
  <c r="AR501" i="10"/>
  <c r="AJ504" i="10"/>
  <c r="AQ509" i="10"/>
  <c r="AS509" i="10"/>
  <c r="AR509" i="10"/>
  <c r="AJ512" i="10"/>
  <c r="AQ517" i="10"/>
  <c r="AR517" i="10"/>
  <c r="AS517" i="10"/>
  <c r="AJ520" i="10"/>
  <c r="AQ525" i="10"/>
  <c r="AS525" i="10"/>
  <c r="AR525" i="10"/>
  <c r="AJ528" i="10"/>
  <c r="AQ533" i="10"/>
  <c r="AS533" i="10"/>
  <c r="AR533" i="10"/>
  <c r="AJ536" i="10"/>
  <c r="AQ541" i="10"/>
  <c r="AS541" i="10"/>
  <c r="AR541" i="10"/>
  <c r="AJ544" i="10"/>
  <c r="AQ549" i="10"/>
  <c r="AR549" i="10"/>
  <c r="AS549" i="10"/>
  <c r="AJ552" i="10"/>
  <c r="AQ557" i="10"/>
  <c r="AS557" i="10"/>
  <c r="AR557" i="10"/>
  <c r="AJ560" i="10"/>
  <c r="AQ565" i="10"/>
  <c r="AR565" i="10"/>
  <c r="AS565" i="10"/>
  <c r="AJ568" i="10"/>
  <c r="AQ573" i="10"/>
  <c r="AS573" i="10"/>
  <c r="AR573" i="10"/>
  <c r="AJ576" i="10"/>
  <c r="AQ581" i="10"/>
  <c r="AS581" i="10"/>
  <c r="AR581" i="10"/>
  <c r="AJ584" i="10"/>
  <c r="AQ589" i="10"/>
  <c r="AR589" i="10"/>
  <c r="AS589" i="10"/>
  <c r="AJ592" i="10"/>
  <c r="AQ597" i="10"/>
  <c r="AS597" i="10"/>
  <c r="AR597" i="10"/>
  <c r="AJ600" i="10"/>
  <c r="AQ605" i="10"/>
  <c r="AS605" i="10"/>
  <c r="AR605" i="10"/>
  <c r="AJ608" i="10"/>
  <c r="AQ613" i="10"/>
  <c r="AS613" i="10"/>
  <c r="AR613" i="10"/>
  <c r="AJ616" i="10"/>
  <c r="AQ621" i="10"/>
  <c r="AR621" i="10"/>
  <c r="AS621" i="10"/>
  <c r="AJ624" i="10"/>
  <c r="AQ629" i="10"/>
  <c r="AR629" i="10"/>
  <c r="AS629" i="10"/>
  <c r="AJ632" i="10"/>
  <c r="AQ637" i="10"/>
  <c r="AR637" i="10"/>
  <c r="AS637" i="10"/>
  <c r="AJ640" i="10"/>
  <c r="AR645" i="10"/>
  <c r="AQ645" i="10"/>
  <c r="AS645" i="10"/>
  <c r="AJ648" i="10"/>
  <c r="AS653" i="10"/>
  <c r="AQ653" i="10"/>
  <c r="AR653" i="10"/>
  <c r="AJ656" i="10"/>
  <c r="AQ661" i="10"/>
  <c r="AS661" i="10"/>
  <c r="AR661" i="10"/>
  <c r="AJ664" i="10"/>
  <c r="AS669" i="10"/>
  <c r="AR669" i="10"/>
  <c r="AQ669" i="10"/>
  <c r="AJ672" i="10"/>
  <c r="AR677" i="10"/>
  <c r="AS677" i="10"/>
  <c r="AQ677" i="10"/>
  <c r="AJ680" i="10"/>
  <c r="AQ685" i="10"/>
  <c r="AR685" i="10"/>
  <c r="AS685" i="10"/>
  <c r="AJ688" i="10"/>
  <c r="AS693" i="10"/>
  <c r="AR693" i="10"/>
  <c r="AQ693" i="10"/>
  <c r="AJ696" i="10"/>
  <c r="AS701" i="10"/>
  <c r="AR701" i="10"/>
  <c r="AQ701" i="10"/>
  <c r="AJ704" i="10"/>
  <c r="AR709" i="10"/>
  <c r="AQ709" i="10"/>
  <c r="AS709" i="10"/>
  <c r="AJ712" i="10"/>
  <c r="AS717" i="10"/>
  <c r="AQ717" i="10"/>
  <c r="AR717" i="10"/>
  <c r="AJ720" i="10"/>
  <c r="AS725" i="10"/>
  <c r="AR725" i="10"/>
  <c r="AQ725" i="10"/>
  <c r="AJ728" i="10"/>
  <c r="AS733" i="10"/>
  <c r="AR733" i="10"/>
  <c r="AQ733" i="10"/>
  <c r="AJ736" i="10"/>
  <c r="AR741" i="10"/>
  <c r="AS741" i="10"/>
  <c r="AQ741" i="10"/>
  <c r="AJ744" i="10"/>
  <c r="AS749" i="10"/>
  <c r="AR749" i="10"/>
  <c r="AQ749" i="10"/>
  <c r="AJ752" i="10"/>
  <c r="AQ757" i="10"/>
  <c r="AS757" i="10"/>
  <c r="AR757" i="10"/>
  <c r="AJ760" i="10"/>
  <c r="AS765" i="10"/>
  <c r="AR765" i="10"/>
  <c r="AQ765" i="10"/>
  <c r="AJ768" i="10"/>
  <c r="AS773" i="10"/>
  <c r="AQ773" i="10"/>
  <c r="AR773" i="10"/>
  <c r="AJ776" i="10"/>
  <c r="AS781" i="10"/>
  <c r="AR781" i="10"/>
  <c r="AQ781" i="10"/>
  <c r="AJ784" i="10"/>
  <c r="AQ789" i="10"/>
  <c r="AR789" i="10"/>
  <c r="AS789" i="10"/>
  <c r="AJ792" i="10"/>
  <c r="AS797" i="10"/>
  <c r="AR797" i="10"/>
  <c r="AQ797" i="10"/>
  <c r="AJ800" i="10"/>
  <c r="AR805" i="10"/>
  <c r="AS805" i="10"/>
  <c r="AQ805" i="10"/>
  <c r="AJ808" i="10"/>
  <c r="AS813" i="10"/>
  <c r="AR813" i="10"/>
  <c r="AQ813" i="10"/>
  <c r="AJ816" i="10"/>
  <c r="AQ821" i="10"/>
  <c r="AS821" i="10"/>
  <c r="AR821" i="10"/>
  <c r="AJ824" i="10"/>
  <c r="AQ829" i="10"/>
  <c r="AR829" i="10"/>
  <c r="AS829" i="10"/>
  <c r="AJ832" i="10"/>
  <c r="AR837" i="10"/>
  <c r="AQ837" i="10"/>
  <c r="AS837" i="10"/>
  <c r="AJ840" i="10"/>
  <c r="AS845" i="10"/>
  <c r="AR845" i="10"/>
  <c r="AQ845" i="10"/>
  <c r="AJ848" i="10"/>
  <c r="AS853" i="10"/>
  <c r="AR853" i="10"/>
  <c r="AQ853" i="10"/>
  <c r="AJ856" i="10"/>
  <c r="AS861" i="10"/>
  <c r="AQ861" i="10"/>
  <c r="AR861" i="10"/>
  <c r="AJ864" i="10"/>
  <c r="AR869" i="10"/>
  <c r="AS869" i="10"/>
  <c r="AQ869" i="10"/>
  <c r="AJ872" i="10"/>
  <c r="AS877" i="10"/>
  <c r="AR877" i="10"/>
  <c r="AQ877" i="10"/>
  <c r="AJ880" i="10"/>
  <c r="AS885" i="10"/>
  <c r="AR885" i="10"/>
  <c r="AQ885" i="10"/>
  <c r="AJ888" i="10"/>
  <c r="AS893" i="10"/>
  <c r="AR893" i="10"/>
  <c r="AQ893" i="10"/>
  <c r="AJ896" i="10"/>
  <c r="AS901" i="10"/>
  <c r="AQ901" i="10"/>
  <c r="AR901" i="10"/>
  <c r="AJ904" i="10"/>
  <c r="AS909" i="10"/>
  <c r="AR909" i="10"/>
  <c r="AQ909" i="10"/>
  <c r="AJ912" i="10"/>
  <c r="AS917" i="10"/>
  <c r="AQ917" i="10"/>
  <c r="AR917" i="10"/>
  <c r="AJ920" i="10"/>
  <c r="AS925" i="10"/>
  <c r="AR925" i="10"/>
  <c r="AQ925" i="10"/>
  <c r="AJ928" i="10"/>
  <c r="AS933" i="10"/>
  <c r="AQ933" i="10"/>
  <c r="AR933" i="10"/>
  <c r="AJ936" i="10"/>
  <c r="AS941" i="10"/>
  <c r="AR941" i="10"/>
  <c r="AQ941" i="10"/>
  <c r="AJ944" i="10"/>
  <c r="AS949" i="10"/>
  <c r="AR949" i="10"/>
  <c r="AQ949" i="10"/>
  <c r="AJ952" i="10"/>
  <c r="AS957" i="10"/>
  <c r="AR957" i="10"/>
  <c r="AQ957" i="10"/>
  <c r="AJ960" i="10"/>
  <c r="AQ965" i="10"/>
  <c r="AS965" i="10"/>
  <c r="AR965" i="10"/>
  <c r="AJ968" i="10"/>
  <c r="AQ973" i="10"/>
  <c r="AS973" i="10"/>
  <c r="AR973" i="10"/>
  <c r="AJ976" i="10"/>
  <c r="AS981" i="10"/>
  <c r="AR981" i="10"/>
  <c r="AQ981" i="10"/>
  <c r="AJ984" i="10"/>
  <c r="AR989" i="10"/>
  <c r="AQ989" i="10"/>
  <c r="AS989" i="10"/>
  <c r="AJ992" i="10"/>
  <c r="AS997" i="10"/>
  <c r="AR997" i="10"/>
  <c r="AQ997" i="10"/>
  <c r="AJ1000" i="10"/>
  <c r="AX21" i="4"/>
  <c r="AX29" i="4"/>
  <c r="AX37" i="4"/>
  <c r="AX24" i="4"/>
  <c r="AX32" i="4"/>
  <c r="AX14" i="4"/>
  <c r="AX22" i="4"/>
  <c r="AX30" i="4"/>
  <c r="AX38" i="4"/>
  <c r="AX46" i="4"/>
  <c r="AX54" i="4"/>
  <c r="AX13" i="4"/>
  <c r="AX45" i="4"/>
  <c r="AX8" i="4"/>
  <c r="AX53" i="4"/>
  <c r="AX16" i="4"/>
  <c r="AX40" i="4"/>
  <c r="AX48" i="4"/>
  <c r="AX12" i="4"/>
  <c r="AX20" i="4"/>
  <c r="AX28" i="4"/>
  <c r="AX36" i="4"/>
  <c r="AX44" i="4"/>
  <c r="AX52" i="4"/>
  <c r="AA8" i="4"/>
  <c r="AV9" i="4"/>
  <c r="CC81" i="9" l="1"/>
  <c r="CB81" i="9"/>
  <c r="CA81" i="9"/>
  <c r="CC49" i="9"/>
  <c r="CB49" i="9"/>
  <c r="CA49" i="9"/>
  <c r="CC17" i="9"/>
  <c r="CB17" i="9"/>
  <c r="CA17" i="9"/>
  <c r="CC92" i="9"/>
  <c r="CB92" i="9"/>
  <c r="CA92" i="9"/>
  <c r="CC60" i="9"/>
  <c r="CB60" i="9"/>
  <c r="CA60" i="9"/>
  <c r="CC28" i="9"/>
  <c r="CB28" i="9"/>
  <c r="CA28" i="9"/>
  <c r="CB42" i="9"/>
  <c r="CA42" i="9"/>
  <c r="CC42" i="9"/>
  <c r="CC77" i="9"/>
  <c r="CB77" i="9"/>
  <c r="CA77" i="9"/>
  <c r="CC45" i="9"/>
  <c r="CB45" i="9"/>
  <c r="CA45" i="9"/>
  <c r="CA13" i="9"/>
  <c r="CB13" i="9"/>
  <c r="CC13" i="9"/>
  <c r="CC87" i="9"/>
  <c r="CB87" i="9"/>
  <c r="CA87" i="9"/>
  <c r="CC55" i="9"/>
  <c r="CB55" i="9"/>
  <c r="CA55" i="9"/>
  <c r="CC23" i="9"/>
  <c r="CB23" i="9"/>
  <c r="CA23" i="9"/>
  <c r="CC98" i="9"/>
  <c r="CB98" i="9"/>
  <c r="CA98" i="9"/>
  <c r="CC34" i="9"/>
  <c r="CB34" i="9"/>
  <c r="CA34" i="9"/>
  <c r="CC73" i="9"/>
  <c r="CB73" i="9"/>
  <c r="CA73" i="9"/>
  <c r="CB41" i="9"/>
  <c r="CC41" i="9"/>
  <c r="CA41" i="9"/>
  <c r="CC9" i="9"/>
  <c r="CB9" i="9"/>
  <c r="CA9" i="9"/>
  <c r="CC84" i="9"/>
  <c r="CB84" i="9"/>
  <c r="CA84" i="9"/>
  <c r="CC52" i="9"/>
  <c r="CA52" i="9"/>
  <c r="CB52" i="9"/>
  <c r="CC20" i="9"/>
  <c r="CB20" i="9"/>
  <c r="CA20" i="9"/>
  <c r="CC90" i="9"/>
  <c r="CB90" i="9"/>
  <c r="CA90" i="9"/>
  <c r="CB26" i="9"/>
  <c r="CA26" i="9"/>
  <c r="CC26" i="9"/>
  <c r="CC101" i="9"/>
  <c r="CB101" i="9"/>
  <c r="CA101" i="9"/>
  <c r="CC69" i="9"/>
  <c r="CB69" i="9"/>
  <c r="CA69" i="9"/>
  <c r="CC37" i="9"/>
  <c r="CA37" i="9"/>
  <c r="CB37" i="9"/>
  <c r="CC5" i="9"/>
  <c r="CB5" i="9"/>
  <c r="CA5" i="9"/>
  <c r="CC79" i="9"/>
  <c r="CB79" i="9"/>
  <c r="CA79" i="9"/>
  <c r="CC47" i="9"/>
  <c r="CB47" i="9"/>
  <c r="CA47" i="9"/>
  <c r="CC15" i="9"/>
  <c r="CB15" i="9"/>
  <c r="CA15" i="9"/>
  <c r="CC82" i="9"/>
  <c r="CB82" i="9"/>
  <c r="CA82" i="9"/>
  <c r="CB18" i="9"/>
  <c r="CA18" i="9"/>
  <c r="CC18" i="9"/>
  <c r="CC97" i="9"/>
  <c r="CB97" i="9"/>
  <c r="CA97" i="9"/>
  <c r="CC65" i="9"/>
  <c r="CB65" i="9"/>
  <c r="CA65" i="9"/>
  <c r="CC33" i="9"/>
  <c r="CB33" i="9"/>
  <c r="CA33" i="9"/>
  <c r="CC76" i="9"/>
  <c r="CB76" i="9"/>
  <c r="CA76" i="9"/>
  <c r="CC44" i="9"/>
  <c r="CB44" i="9"/>
  <c r="CA44" i="9"/>
  <c r="CC12" i="9"/>
  <c r="CB12" i="9"/>
  <c r="CA12" i="9"/>
  <c r="CC74" i="9"/>
  <c r="CB74" i="9"/>
  <c r="CA74" i="9"/>
  <c r="CC10" i="9"/>
  <c r="CB10" i="9"/>
  <c r="CA10" i="9"/>
  <c r="CC93" i="9"/>
  <c r="CB93" i="9"/>
  <c r="CA93" i="9"/>
  <c r="CC61" i="9"/>
  <c r="CB61" i="9"/>
  <c r="CA61" i="9"/>
  <c r="CB29" i="9"/>
  <c r="CA29" i="9"/>
  <c r="CC29" i="9"/>
  <c r="CC71" i="9"/>
  <c r="CB71" i="9"/>
  <c r="CA71" i="9"/>
  <c r="CC39" i="9"/>
  <c r="CB39" i="9"/>
  <c r="CA39" i="9"/>
  <c r="CB7" i="9"/>
  <c r="CC7" i="9"/>
  <c r="CA7" i="9"/>
  <c r="CC66" i="9"/>
  <c r="CB66" i="9"/>
  <c r="CA66" i="9"/>
  <c r="CC89" i="9"/>
  <c r="CB89" i="9"/>
  <c r="CA89" i="9"/>
  <c r="CC57" i="9"/>
  <c r="CB57" i="9"/>
  <c r="CA57" i="9"/>
  <c r="CC25" i="9"/>
  <c r="CB25" i="9"/>
  <c r="CA25" i="9"/>
  <c r="CC100" i="9"/>
  <c r="CB100" i="9"/>
  <c r="CA100" i="9"/>
  <c r="CC68" i="9"/>
  <c r="CB68" i="9"/>
  <c r="CA68" i="9"/>
  <c r="CA36" i="9"/>
  <c r="CC36" i="9"/>
  <c r="CB36" i="9"/>
  <c r="CB4" i="9"/>
  <c r="CC4" i="9"/>
  <c r="CA4" i="9"/>
  <c r="CB58" i="9"/>
  <c r="CA58" i="9"/>
  <c r="CC58" i="9"/>
  <c r="CC85" i="9"/>
  <c r="CB85" i="9"/>
  <c r="CA85" i="9"/>
  <c r="CC53" i="9"/>
  <c r="CB53" i="9"/>
  <c r="CA53" i="9"/>
  <c r="CC21" i="9"/>
  <c r="CA21" i="9"/>
  <c r="CB21" i="9"/>
  <c r="CC95" i="9"/>
  <c r="CB95" i="9"/>
  <c r="CA95" i="9"/>
  <c r="CC63" i="9"/>
  <c r="CB63" i="9"/>
  <c r="CA63" i="9"/>
  <c r="CC31" i="9"/>
  <c r="CB31" i="9"/>
  <c r="CA31" i="9"/>
  <c r="CB50" i="9"/>
  <c r="CA50" i="9"/>
  <c r="CC50" i="9"/>
  <c r="BA52" i="4"/>
  <c r="AZ52" i="4"/>
  <c r="BB52" i="4"/>
  <c r="BA16" i="4"/>
  <c r="AZ16" i="4"/>
  <c r="BB16" i="4"/>
  <c r="BB24" i="4"/>
  <c r="BA24" i="4"/>
  <c r="AZ24" i="4"/>
  <c r="BB15" i="4"/>
  <c r="BA15" i="4"/>
  <c r="AZ15" i="4"/>
  <c r="BB19" i="4"/>
  <c r="BA19" i="4"/>
  <c r="AZ19" i="4"/>
  <c r="BA44" i="4"/>
  <c r="BB44" i="4"/>
  <c r="AZ44" i="4"/>
  <c r="BA12" i="4"/>
  <c r="BB12" i="4"/>
  <c r="AZ12" i="4"/>
  <c r="AZ53" i="4"/>
  <c r="BB53" i="4"/>
  <c r="BA53" i="4"/>
  <c r="BA54" i="4"/>
  <c r="BB54" i="4"/>
  <c r="AZ54" i="4"/>
  <c r="BA22" i="4"/>
  <c r="AZ22" i="4"/>
  <c r="BB22" i="4"/>
  <c r="AZ37" i="4"/>
  <c r="BB37" i="4"/>
  <c r="BA37" i="4"/>
  <c r="BB31" i="4"/>
  <c r="AZ31" i="4"/>
  <c r="BA31" i="4"/>
  <c r="BB55" i="4"/>
  <c r="AZ55" i="4"/>
  <c r="BA55" i="4"/>
  <c r="BA26" i="4"/>
  <c r="AZ26" i="4"/>
  <c r="BB26" i="4"/>
  <c r="AZ57" i="4"/>
  <c r="BB57" i="4"/>
  <c r="BA57" i="4"/>
  <c r="AZ25" i="4"/>
  <c r="BB25" i="4"/>
  <c r="BA25" i="4"/>
  <c r="BB43" i="4"/>
  <c r="BA43" i="4"/>
  <c r="AZ43" i="4"/>
  <c r="BB11" i="4"/>
  <c r="BA11" i="4"/>
  <c r="AZ11" i="4"/>
  <c r="BA20" i="4"/>
  <c r="AZ20" i="4"/>
  <c r="BB20" i="4"/>
  <c r="AZ13" i="4"/>
  <c r="BA13" i="4"/>
  <c r="BB13" i="4"/>
  <c r="BA30" i="4"/>
  <c r="BB30" i="4"/>
  <c r="AZ30" i="4"/>
  <c r="BB39" i="4"/>
  <c r="BA39" i="4"/>
  <c r="AZ39" i="4"/>
  <c r="BA34" i="4"/>
  <c r="BB34" i="4"/>
  <c r="AZ34" i="4"/>
  <c r="BB51" i="4"/>
  <c r="BA51" i="4"/>
  <c r="AZ51" i="4"/>
  <c r="BA36" i="4"/>
  <c r="AZ36" i="4"/>
  <c r="BB36" i="4"/>
  <c r="BA48" i="4"/>
  <c r="BB48" i="4"/>
  <c r="AZ48" i="4"/>
  <c r="BA46" i="4"/>
  <c r="BB46" i="4"/>
  <c r="AZ46" i="4"/>
  <c r="BA14" i="4"/>
  <c r="AZ14" i="4"/>
  <c r="BB14" i="4"/>
  <c r="AZ29" i="4"/>
  <c r="BB29" i="4"/>
  <c r="BA29" i="4"/>
  <c r="BB23" i="4"/>
  <c r="AZ23" i="4"/>
  <c r="BA23" i="4"/>
  <c r="BA50" i="4"/>
  <c r="AZ50" i="4"/>
  <c r="BB50" i="4"/>
  <c r="BA18" i="4"/>
  <c r="AZ18" i="4"/>
  <c r="BB18" i="4"/>
  <c r="AZ49" i="4"/>
  <c r="BB49" i="4"/>
  <c r="BA49" i="4"/>
  <c r="AZ17" i="4"/>
  <c r="BB17" i="4"/>
  <c r="BA17" i="4"/>
  <c r="BB35" i="4"/>
  <c r="BA35" i="4"/>
  <c r="AZ35" i="4"/>
  <c r="BB56" i="4"/>
  <c r="BA56" i="4"/>
  <c r="AZ56" i="4"/>
  <c r="AZ33" i="4"/>
  <c r="BB33" i="4"/>
  <c r="BA33" i="4"/>
  <c r="BB28" i="4"/>
  <c r="BA28" i="4"/>
  <c r="AZ28" i="4"/>
  <c r="BA40" i="4"/>
  <c r="AZ40" i="4"/>
  <c r="BB40" i="4"/>
  <c r="AZ45" i="4"/>
  <c r="BA45" i="4"/>
  <c r="BB45" i="4"/>
  <c r="BA38" i="4"/>
  <c r="AZ38" i="4"/>
  <c r="BB38" i="4"/>
  <c r="BB32" i="4"/>
  <c r="BA32" i="4"/>
  <c r="AZ32" i="4"/>
  <c r="AZ21" i="4"/>
  <c r="BB21" i="4"/>
  <c r="BA21" i="4"/>
  <c r="BB47" i="4"/>
  <c r="BA47" i="4"/>
  <c r="AZ47" i="4"/>
  <c r="BA42" i="4"/>
  <c r="BB42" i="4"/>
  <c r="AZ42" i="4"/>
  <c r="AZ10" i="4"/>
  <c r="BB10" i="4"/>
  <c r="BA10" i="4"/>
  <c r="AZ41" i="4"/>
  <c r="BB41" i="4"/>
  <c r="BA41" i="4"/>
  <c r="BB9" i="4"/>
  <c r="AZ9" i="4"/>
  <c r="BA9" i="4"/>
  <c r="BB27" i="4"/>
  <c r="AZ27" i="4"/>
  <c r="BA27" i="4"/>
  <c r="BB8" i="4"/>
  <c r="AZ8" i="4"/>
  <c r="BA8" i="4"/>
  <c r="CC3" i="9"/>
  <c r="CB3" i="9"/>
  <c r="AV8" i="4"/>
  <c r="AL178" i="10"/>
  <c r="AL146" i="10"/>
  <c r="AN82" i="10"/>
  <c r="AL210" i="10"/>
  <c r="AM50" i="10"/>
  <c r="AN350" i="10"/>
  <c r="AM278" i="10"/>
  <c r="AM214" i="10"/>
  <c r="AL771" i="10"/>
  <c r="AL691" i="10"/>
  <c r="AM579" i="10"/>
  <c r="AM323" i="10"/>
  <c r="AM990" i="10"/>
  <c r="AL958" i="10"/>
  <c r="AM862" i="10"/>
  <c r="AL830" i="10"/>
  <c r="AN734" i="10"/>
  <c r="AN702" i="10"/>
  <c r="AN606" i="10"/>
  <c r="AM574" i="10"/>
  <c r="AN478" i="10"/>
  <c r="AL82" i="10"/>
  <c r="AL926" i="10"/>
  <c r="AL798" i="10"/>
  <c r="AN670" i="10"/>
  <c r="AM542" i="10"/>
  <c r="Y8" i="4"/>
  <c r="AL438" i="10"/>
  <c r="AM178" i="10"/>
  <c r="AL106" i="10"/>
  <c r="AN438" i="10"/>
  <c r="AM877" i="10"/>
  <c r="AL749" i="10"/>
  <c r="AM493" i="10"/>
  <c r="AN106" i="10"/>
  <c r="AL366" i="10"/>
  <c r="AM374" i="10"/>
  <c r="AM942" i="10"/>
  <c r="AM878" i="10"/>
  <c r="AM814" i="10"/>
  <c r="AN750" i="10"/>
  <c r="AM686" i="10"/>
  <c r="AL622" i="10"/>
  <c r="AL558" i="10"/>
  <c r="AL494" i="10"/>
  <c r="AL685" i="10"/>
  <c r="AL621" i="10"/>
  <c r="AM813" i="10"/>
  <c r="AM749" i="10"/>
  <c r="AM685" i="10"/>
  <c r="AN557" i="10"/>
  <c r="AL942" i="10"/>
  <c r="AN814" i="10"/>
  <c r="AL686" i="10"/>
  <c r="AN558" i="10"/>
  <c r="AN494" i="10"/>
  <c r="AL981" i="10"/>
  <c r="AM949" i="10"/>
  <c r="AL941" i="10"/>
  <c r="AM917" i="10"/>
  <c r="AN885" i="10"/>
  <c r="AL877" i="10"/>
  <c r="AL853" i="10"/>
  <c r="AM821" i="10"/>
  <c r="AL813" i="10"/>
  <c r="AL789" i="10"/>
  <c r="AL757" i="10"/>
  <c r="AL725" i="10"/>
  <c r="AL693" i="10"/>
  <c r="AM661" i="10"/>
  <c r="AM629" i="10"/>
  <c r="AN621" i="10"/>
  <c r="AL597" i="10"/>
  <c r="AL565" i="10"/>
  <c r="AL557" i="10"/>
  <c r="AL533" i="10"/>
  <c r="AM501" i="10"/>
  <c r="AL493" i="10"/>
  <c r="AM414" i="10"/>
  <c r="AM210" i="10"/>
  <c r="AM146" i="10"/>
  <c r="AM114" i="10"/>
  <c r="AN366" i="10"/>
  <c r="AN374" i="10"/>
  <c r="AM982" i="10"/>
  <c r="AM950" i="10"/>
  <c r="AL918" i="10"/>
  <c r="AM886" i="10"/>
  <c r="AL878" i="10"/>
  <c r="AM854" i="10"/>
  <c r="AN822" i="10"/>
  <c r="AM790" i="10"/>
  <c r="AM758" i="10"/>
  <c r="AM750" i="10"/>
  <c r="AN726" i="10"/>
  <c r="AL694" i="10"/>
  <c r="AM662" i="10"/>
  <c r="AL630" i="10"/>
  <c r="AM622" i="10"/>
  <c r="AN598" i="10"/>
  <c r="AM566" i="10"/>
  <c r="AN534" i="10"/>
  <c r="AM502" i="10"/>
  <c r="AM430" i="10"/>
  <c r="AN941" i="10"/>
  <c r="AN430" i="10"/>
  <c r="AN981" i="10"/>
  <c r="AN949" i="10"/>
  <c r="AN917" i="10"/>
  <c r="AM885" i="10"/>
  <c r="AN853" i="10"/>
  <c r="AN821" i="10"/>
  <c r="AN789" i="10"/>
  <c r="AN757" i="10"/>
  <c r="AN725" i="10"/>
  <c r="AM693" i="10"/>
  <c r="AN661" i="10"/>
  <c r="AN629" i="10"/>
  <c r="AM597" i="10"/>
  <c r="AM565" i="10"/>
  <c r="AM533" i="10"/>
  <c r="AN501" i="10"/>
  <c r="AM170" i="10"/>
  <c r="AL114" i="10"/>
  <c r="AL342" i="10"/>
  <c r="AL350" i="10"/>
  <c r="AL982" i="10"/>
  <c r="AN950" i="10"/>
  <c r="AM918" i="10"/>
  <c r="AN886" i="10"/>
  <c r="AN854" i="10"/>
  <c r="AL822" i="10"/>
  <c r="AN790" i="10"/>
  <c r="AL758" i="10"/>
  <c r="AL726" i="10"/>
  <c r="AM694" i="10"/>
  <c r="AL662" i="10"/>
  <c r="AN630" i="10"/>
  <c r="AM598" i="10"/>
  <c r="AL566" i="10"/>
  <c r="AM534" i="10"/>
  <c r="AL502" i="10"/>
  <c r="AN50" i="10"/>
  <c r="AN968" i="10"/>
  <c r="AM968" i="10"/>
  <c r="AL968" i="10"/>
  <c r="AN920" i="10"/>
  <c r="AL920" i="10"/>
  <c r="AM920" i="10"/>
  <c r="AN872" i="10"/>
  <c r="AL872" i="10"/>
  <c r="AM872" i="10"/>
  <c r="AN840" i="10"/>
  <c r="AM840" i="10"/>
  <c r="AL840" i="10"/>
  <c r="AN792" i="10"/>
  <c r="AL792" i="10"/>
  <c r="AM792" i="10"/>
  <c r="AM760" i="10"/>
  <c r="AL760" i="10"/>
  <c r="AN760" i="10"/>
  <c r="AN712" i="10"/>
  <c r="AM712" i="10"/>
  <c r="AL712" i="10"/>
  <c r="AM680" i="10"/>
  <c r="AN680" i="10"/>
  <c r="AL680" i="10"/>
  <c r="AL632" i="10"/>
  <c r="AN632" i="10"/>
  <c r="AM632" i="10"/>
  <c r="AN584" i="10"/>
  <c r="AM584" i="10"/>
  <c r="AL584" i="10"/>
  <c r="AN536" i="10"/>
  <c r="AM536" i="10"/>
  <c r="AL536" i="10"/>
  <c r="AN504" i="10"/>
  <c r="AM504" i="10"/>
  <c r="AL504" i="10"/>
  <c r="AM456" i="10"/>
  <c r="AL456" i="10"/>
  <c r="AN456" i="10"/>
  <c r="AL424" i="10"/>
  <c r="AN424" i="10"/>
  <c r="AM424" i="10"/>
  <c r="AN376" i="10"/>
  <c r="AM376" i="10"/>
  <c r="AL376" i="10"/>
  <c r="AM312" i="10"/>
  <c r="AL312" i="10"/>
  <c r="AN312" i="10"/>
  <c r="AM264" i="10"/>
  <c r="AN264" i="10"/>
  <c r="AL264" i="10"/>
  <c r="AL200" i="10"/>
  <c r="AN200" i="10"/>
  <c r="AM200" i="10"/>
  <c r="AL152" i="10"/>
  <c r="AN152" i="10"/>
  <c r="AM152" i="10"/>
  <c r="AN56" i="10"/>
  <c r="AL56" i="10"/>
  <c r="AM56" i="10"/>
  <c r="AM993" i="10"/>
  <c r="AN993" i="10"/>
  <c r="AL993" i="10"/>
  <c r="AN929" i="10"/>
  <c r="AL929" i="10"/>
  <c r="AM929" i="10"/>
  <c r="AM881" i="10"/>
  <c r="AN881" i="10"/>
  <c r="AL881" i="10"/>
  <c r="AM817" i="10"/>
  <c r="AN817" i="10"/>
  <c r="AL817" i="10"/>
  <c r="AN769" i="10"/>
  <c r="AM769" i="10"/>
  <c r="AL769" i="10"/>
  <c r="AL705" i="10"/>
  <c r="AN705" i="10"/>
  <c r="AM705" i="10"/>
  <c r="AM641" i="10"/>
  <c r="AN641" i="10"/>
  <c r="AL641" i="10"/>
  <c r="AN561" i="10"/>
  <c r="AM561" i="10"/>
  <c r="AL561" i="10"/>
  <c r="AL51" i="10"/>
  <c r="AM51" i="10"/>
  <c r="AN51" i="10"/>
  <c r="AN952" i="10"/>
  <c r="AL952" i="10"/>
  <c r="AM952" i="10"/>
  <c r="AN888" i="10"/>
  <c r="AL888" i="10"/>
  <c r="AM888" i="10"/>
  <c r="AN808" i="10"/>
  <c r="AL808" i="10"/>
  <c r="AM808" i="10"/>
  <c r="AL728" i="10"/>
  <c r="AN728" i="10"/>
  <c r="AM728" i="10"/>
  <c r="AM648" i="10"/>
  <c r="AL648" i="10"/>
  <c r="AN648" i="10"/>
  <c r="AN568" i="10"/>
  <c r="AM568" i="10"/>
  <c r="AL568" i="10"/>
  <c r="AN488" i="10"/>
  <c r="AM488" i="10"/>
  <c r="AL488" i="10"/>
  <c r="AN408" i="10"/>
  <c r="AM408" i="10"/>
  <c r="AL408" i="10"/>
  <c r="AM328" i="10"/>
  <c r="AN328" i="10"/>
  <c r="AL328" i="10"/>
  <c r="AN232" i="10"/>
  <c r="AM232" i="10"/>
  <c r="AL232" i="10"/>
  <c r="AL120" i="10"/>
  <c r="AN120" i="10"/>
  <c r="AM120" i="10"/>
  <c r="AN913" i="10"/>
  <c r="AL913" i="10"/>
  <c r="AM913" i="10"/>
  <c r="AN849" i="10"/>
  <c r="AL849" i="10"/>
  <c r="AM849" i="10"/>
  <c r="AN801" i="10"/>
  <c r="AL801" i="10"/>
  <c r="AM801" i="10"/>
  <c r="AM753" i="10"/>
  <c r="AL753" i="10"/>
  <c r="AN753" i="10"/>
  <c r="AM673" i="10"/>
  <c r="AN673" i="10"/>
  <c r="AL673" i="10"/>
  <c r="AL609" i="10"/>
  <c r="AN609" i="10"/>
  <c r="AM609" i="10"/>
  <c r="AM529" i="10"/>
  <c r="AL529" i="10"/>
  <c r="AN529" i="10"/>
  <c r="AM976" i="10"/>
  <c r="AN976" i="10"/>
  <c r="AL976" i="10"/>
  <c r="AL928" i="10"/>
  <c r="AN928" i="10"/>
  <c r="AM928" i="10"/>
  <c r="AL880" i="10"/>
  <c r="AN880" i="10"/>
  <c r="AM880" i="10"/>
  <c r="AL832" i="10"/>
  <c r="AN832" i="10"/>
  <c r="AM832" i="10"/>
  <c r="AL784" i="10"/>
  <c r="AN784" i="10"/>
  <c r="AM784" i="10"/>
  <c r="AN736" i="10"/>
  <c r="AM736" i="10"/>
  <c r="AL736" i="10"/>
  <c r="AL688" i="10"/>
  <c r="AN688" i="10"/>
  <c r="AM688" i="10"/>
  <c r="AM640" i="10"/>
  <c r="AL640" i="10"/>
  <c r="AN640" i="10"/>
  <c r="AM592" i="10"/>
  <c r="AN592" i="10"/>
  <c r="AL592" i="10"/>
  <c r="AM544" i="10"/>
  <c r="AL544" i="10"/>
  <c r="AN544" i="10"/>
  <c r="AN496" i="10"/>
  <c r="AM496" i="10"/>
  <c r="AL496" i="10"/>
  <c r="AN448" i="10"/>
  <c r="AM448" i="10"/>
  <c r="AL448" i="10"/>
  <c r="AN400" i="10"/>
  <c r="AM400" i="10"/>
  <c r="AL400" i="10"/>
  <c r="AN352" i="10"/>
  <c r="AM352" i="10"/>
  <c r="AL352" i="10"/>
  <c r="AM320" i="10"/>
  <c r="AL320" i="10"/>
  <c r="AN320" i="10"/>
  <c r="AN272" i="10"/>
  <c r="AM272" i="10"/>
  <c r="AL272" i="10"/>
  <c r="AL240" i="10"/>
  <c r="AN240" i="10"/>
  <c r="AM240" i="10"/>
  <c r="AM208" i="10"/>
  <c r="AN208" i="10"/>
  <c r="AL208" i="10"/>
  <c r="AM160" i="10"/>
  <c r="AN160" i="10"/>
  <c r="AL160" i="10"/>
  <c r="AN128" i="10"/>
  <c r="AM128" i="10"/>
  <c r="AL128" i="10"/>
  <c r="AM96" i="10"/>
  <c r="AL96" i="10"/>
  <c r="AN96" i="10"/>
  <c r="AM64" i="10"/>
  <c r="AL64" i="10"/>
  <c r="AN64" i="10"/>
  <c r="AM48" i="10"/>
  <c r="AN48" i="10"/>
  <c r="AL48" i="10"/>
  <c r="AL16" i="10"/>
  <c r="AM16" i="10"/>
  <c r="AN16" i="10"/>
  <c r="AL985" i="10"/>
  <c r="AM985" i="10"/>
  <c r="AN985" i="10"/>
  <c r="AM937" i="10"/>
  <c r="AL937" i="10"/>
  <c r="AN937" i="10"/>
  <c r="AM889" i="10"/>
  <c r="AL889" i="10"/>
  <c r="AN889" i="10"/>
  <c r="AN841" i="10"/>
  <c r="AM841" i="10"/>
  <c r="AL841" i="10"/>
  <c r="AM809" i="10"/>
  <c r="AL809" i="10"/>
  <c r="AN809" i="10"/>
  <c r="AN761" i="10"/>
  <c r="AM761" i="10"/>
  <c r="AL761" i="10"/>
  <c r="AN713" i="10"/>
  <c r="AM713" i="10"/>
  <c r="AL713" i="10"/>
  <c r="AN681" i="10"/>
  <c r="AM681" i="10"/>
  <c r="AL681" i="10"/>
  <c r="AL633" i="10"/>
  <c r="AN633" i="10"/>
  <c r="AM633" i="10"/>
  <c r="AL585" i="10"/>
  <c r="AN585" i="10"/>
  <c r="AM585" i="10"/>
  <c r="AN537" i="10"/>
  <c r="AL537" i="10"/>
  <c r="AM537" i="10"/>
  <c r="AM473" i="10"/>
  <c r="AN473" i="10"/>
  <c r="AL473" i="10"/>
  <c r="AN984" i="10"/>
  <c r="AM984" i="10"/>
  <c r="AL984" i="10"/>
  <c r="AN904" i="10"/>
  <c r="AM904" i="10"/>
  <c r="AL904" i="10"/>
  <c r="AN824" i="10"/>
  <c r="AL824" i="10"/>
  <c r="AM824" i="10"/>
  <c r="AN744" i="10"/>
  <c r="AM744" i="10"/>
  <c r="AL744" i="10"/>
  <c r="AN664" i="10"/>
  <c r="AL664" i="10"/>
  <c r="AM664" i="10"/>
  <c r="AL600" i="10"/>
  <c r="AN600" i="10"/>
  <c r="AM600" i="10"/>
  <c r="AM520" i="10"/>
  <c r="AL520" i="10"/>
  <c r="AN520" i="10"/>
  <c r="AL440" i="10"/>
  <c r="AM440" i="10"/>
  <c r="AN440" i="10"/>
  <c r="AN360" i="10"/>
  <c r="AM360" i="10"/>
  <c r="AL360" i="10"/>
  <c r="AN296" i="10"/>
  <c r="AM296" i="10"/>
  <c r="AL296" i="10"/>
  <c r="AN248" i="10"/>
  <c r="AM248" i="10"/>
  <c r="AL248" i="10"/>
  <c r="AM184" i="10"/>
  <c r="AN184" i="10"/>
  <c r="AL184" i="10"/>
  <c r="AL136" i="10"/>
  <c r="AM136" i="10"/>
  <c r="AN136" i="10"/>
  <c r="AN88" i="10"/>
  <c r="AM88" i="10"/>
  <c r="AL88" i="10"/>
  <c r="AM24" i="10"/>
  <c r="AN24" i="10"/>
  <c r="AL24" i="10"/>
  <c r="AM977" i="10"/>
  <c r="AN977" i="10"/>
  <c r="AL977" i="10"/>
  <c r="AM945" i="10"/>
  <c r="AN945" i="10"/>
  <c r="AL945" i="10"/>
  <c r="AN865" i="10"/>
  <c r="AL865" i="10"/>
  <c r="AM865" i="10"/>
  <c r="AM785" i="10"/>
  <c r="AN785" i="10"/>
  <c r="AL785" i="10"/>
  <c r="AM721" i="10"/>
  <c r="AN721" i="10"/>
  <c r="AL721" i="10"/>
  <c r="AM657" i="10"/>
  <c r="AN657" i="10"/>
  <c r="AL657" i="10"/>
  <c r="AM577" i="10"/>
  <c r="AL577" i="10"/>
  <c r="AN577" i="10"/>
  <c r="AL960" i="10"/>
  <c r="AN960" i="10"/>
  <c r="AM960" i="10"/>
  <c r="AM912" i="10"/>
  <c r="AL912" i="10"/>
  <c r="AN912" i="10"/>
  <c r="AL864" i="10"/>
  <c r="AM864" i="10"/>
  <c r="AN864" i="10"/>
  <c r="AL816" i="10"/>
  <c r="AN816" i="10"/>
  <c r="AM816" i="10"/>
  <c r="AL768" i="10"/>
  <c r="AM768" i="10"/>
  <c r="AN768" i="10"/>
  <c r="AM720" i="10"/>
  <c r="AL720" i="10"/>
  <c r="AN720" i="10"/>
  <c r="AM672" i="10"/>
  <c r="AL672" i="10"/>
  <c r="AN672" i="10"/>
  <c r="AN624" i="10"/>
  <c r="AM624" i="10"/>
  <c r="AL624" i="10"/>
  <c r="AN576" i="10"/>
  <c r="AL576" i="10"/>
  <c r="AM576" i="10"/>
  <c r="AN528" i="10"/>
  <c r="AM528" i="10"/>
  <c r="AL528" i="10"/>
  <c r="AM480" i="10"/>
  <c r="AL480" i="10"/>
  <c r="AN480" i="10"/>
  <c r="AN432" i="10"/>
  <c r="AM432" i="10"/>
  <c r="AL432" i="10"/>
  <c r="AL368" i="10"/>
  <c r="AM368" i="10"/>
  <c r="AN368" i="10"/>
  <c r="AL288" i="10"/>
  <c r="AN288" i="10"/>
  <c r="AM288" i="10"/>
  <c r="AL176" i="10"/>
  <c r="AM176" i="10"/>
  <c r="AN176" i="10"/>
  <c r="AL1001" i="10"/>
  <c r="AM1001" i="10"/>
  <c r="AN1001" i="10"/>
  <c r="AM953" i="10"/>
  <c r="AL953" i="10"/>
  <c r="AN953" i="10"/>
  <c r="AN905" i="10"/>
  <c r="AM905" i="10"/>
  <c r="AL905" i="10"/>
  <c r="AM857" i="10"/>
  <c r="AL857" i="10"/>
  <c r="AN857" i="10"/>
  <c r="AM793" i="10"/>
  <c r="AL793" i="10"/>
  <c r="AN793" i="10"/>
  <c r="AL745" i="10"/>
  <c r="AM745" i="10"/>
  <c r="AN745" i="10"/>
  <c r="AN697" i="10"/>
  <c r="AM697" i="10"/>
  <c r="AL697" i="10"/>
  <c r="AL649" i="10"/>
  <c r="AN649" i="10"/>
  <c r="AM649" i="10"/>
  <c r="AL601" i="10"/>
  <c r="AN601" i="10"/>
  <c r="AM601" i="10"/>
  <c r="AN521" i="10"/>
  <c r="AM521" i="10"/>
  <c r="AL521" i="10"/>
  <c r="AN1000" i="10"/>
  <c r="AM1000" i="10"/>
  <c r="AL1000" i="10"/>
  <c r="AN936" i="10"/>
  <c r="AL936" i="10"/>
  <c r="AM936" i="10"/>
  <c r="AN856" i="10"/>
  <c r="AL856" i="10"/>
  <c r="AM856" i="10"/>
  <c r="AN776" i="10"/>
  <c r="AL776" i="10"/>
  <c r="AM776" i="10"/>
  <c r="AN696" i="10"/>
  <c r="AM696" i="10"/>
  <c r="AL696" i="10"/>
  <c r="AL616" i="10"/>
  <c r="AM616" i="10"/>
  <c r="AN616" i="10"/>
  <c r="AL552" i="10"/>
  <c r="AM552" i="10"/>
  <c r="AN552" i="10"/>
  <c r="AM472" i="10"/>
  <c r="AL472" i="10"/>
  <c r="AN472" i="10"/>
  <c r="AN392" i="10"/>
  <c r="AM392" i="10"/>
  <c r="AL392" i="10"/>
  <c r="AN344" i="10"/>
  <c r="AM344" i="10"/>
  <c r="AL344" i="10"/>
  <c r="AM280" i="10"/>
  <c r="AL280" i="10"/>
  <c r="AN280" i="10"/>
  <c r="AL216" i="10"/>
  <c r="AN216" i="10"/>
  <c r="AM216" i="10"/>
  <c r="AM168" i="10"/>
  <c r="AL168" i="10"/>
  <c r="AN168" i="10"/>
  <c r="AN104" i="10"/>
  <c r="AM104" i="10"/>
  <c r="AL104" i="10"/>
  <c r="AN72" i="10"/>
  <c r="AM72" i="10"/>
  <c r="AL72" i="10"/>
  <c r="AN40" i="10"/>
  <c r="AM40" i="10"/>
  <c r="AL40" i="10"/>
  <c r="AM8" i="10"/>
  <c r="AL8" i="10"/>
  <c r="AN8" i="10"/>
  <c r="AN961" i="10"/>
  <c r="AL961" i="10"/>
  <c r="AM961" i="10"/>
  <c r="AN897" i="10"/>
  <c r="AL897" i="10"/>
  <c r="AM897" i="10"/>
  <c r="AN833" i="10"/>
  <c r="AL833" i="10"/>
  <c r="AM833" i="10"/>
  <c r="AM737" i="10"/>
  <c r="AL737" i="10"/>
  <c r="AN737" i="10"/>
  <c r="AM689" i="10"/>
  <c r="AL689" i="10"/>
  <c r="AN689" i="10"/>
  <c r="AL625" i="10"/>
  <c r="AM625" i="10"/>
  <c r="AN625" i="10"/>
  <c r="AM593" i="10"/>
  <c r="AL593" i="10"/>
  <c r="AN593" i="10"/>
  <c r="AL545" i="10"/>
  <c r="AN545" i="10"/>
  <c r="AM545" i="10"/>
  <c r="AN513" i="10"/>
  <c r="AM513" i="10"/>
  <c r="AL513" i="10"/>
  <c r="AM497" i="10"/>
  <c r="AL497" i="10"/>
  <c r="AN497" i="10"/>
  <c r="AN481" i="10"/>
  <c r="AM481" i="10"/>
  <c r="AL481" i="10"/>
  <c r="AL465" i="10"/>
  <c r="AN465" i="10"/>
  <c r="AM465" i="10"/>
  <c r="AM449" i="10"/>
  <c r="AL449" i="10"/>
  <c r="AN449" i="10"/>
  <c r="AN992" i="10"/>
  <c r="AM992" i="10"/>
  <c r="AL992" i="10"/>
  <c r="AL944" i="10"/>
  <c r="AN944" i="10"/>
  <c r="AM944" i="10"/>
  <c r="AL896" i="10"/>
  <c r="AN896" i="10"/>
  <c r="AM896" i="10"/>
  <c r="AM848" i="10"/>
  <c r="AL848" i="10"/>
  <c r="AN848" i="10"/>
  <c r="AL800" i="10"/>
  <c r="AM800" i="10"/>
  <c r="AN800" i="10"/>
  <c r="AM752" i="10"/>
  <c r="AL752" i="10"/>
  <c r="AN752" i="10"/>
  <c r="AN704" i="10"/>
  <c r="AL704" i="10"/>
  <c r="AM704" i="10"/>
  <c r="AN656" i="10"/>
  <c r="AL656" i="10"/>
  <c r="AM656" i="10"/>
  <c r="AN608" i="10"/>
  <c r="AM608" i="10"/>
  <c r="AL608" i="10"/>
  <c r="AL560" i="10"/>
  <c r="AN560" i="10"/>
  <c r="AM560" i="10"/>
  <c r="AM512" i="10"/>
  <c r="AL512" i="10"/>
  <c r="AN512" i="10"/>
  <c r="AN464" i="10"/>
  <c r="AL464" i="10"/>
  <c r="AM464" i="10"/>
  <c r="AN416" i="10"/>
  <c r="AM416" i="10"/>
  <c r="AL416" i="10"/>
  <c r="AN384" i="10"/>
  <c r="AM384" i="10"/>
  <c r="AL384" i="10"/>
  <c r="AM336" i="10"/>
  <c r="AL336" i="10"/>
  <c r="AN336" i="10"/>
  <c r="AL304" i="10"/>
  <c r="AN304" i="10"/>
  <c r="AM304" i="10"/>
  <c r="AN256" i="10"/>
  <c r="AM256" i="10"/>
  <c r="AL256" i="10"/>
  <c r="AL224" i="10"/>
  <c r="AN224" i="10"/>
  <c r="AM224" i="10"/>
  <c r="AN192" i="10"/>
  <c r="AM192" i="10"/>
  <c r="AL192" i="10"/>
  <c r="AL144" i="10"/>
  <c r="AN144" i="10"/>
  <c r="AM144" i="10"/>
  <c r="AN112" i="10"/>
  <c r="AM112" i="10"/>
  <c r="AL112" i="10"/>
  <c r="AL80" i="10"/>
  <c r="AN80" i="10"/>
  <c r="AM80" i="10"/>
  <c r="AN32" i="10"/>
  <c r="AM32" i="10"/>
  <c r="AL32" i="10"/>
  <c r="AN969" i="10"/>
  <c r="AM969" i="10"/>
  <c r="AL969" i="10"/>
  <c r="AM921" i="10"/>
  <c r="AL921" i="10"/>
  <c r="AN921" i="10"/>
  <c r="AM873" i="10"/>
  <c r="AL873" i="10"/>
  <c r="AN873" i="10"/>
  <c r="AM825" i="10"/>
  <c r="AL825" i="10"/>
  <c r="AN825" i="10"/>
  <c r="AM777" i="10"/>
  <c r="AL777" i="10"/>
  <c r="AN777" i="10"/>
  <c r="AN729" i="10"/>
  <c r="AM729" i="10"/>
  <c r="AL729" i="10"/>
  <c r="AM665" i="10"/>
  <c r="AL665" i="10"/>
  <c r="AN665" i="10"/>
  <c r="AN617" i="10"/>
  <c r="AM617" i="10"/>
  <c r="AL617" i="10"/>
  <c r="AN569" i="10"/>
  <c r="AM569" i="10"/>
  <c r="AL569" i="10"/>
  <c r="AN553" i="10"/>
  <c r="AM553" i="10"/>
  <c r="AL553" i="10"/>
  <c r="AN505" i="10"/>
  <c r="AM505" i="10"/>
  <c r="AL505" i="10"/>
  <c r="AM489" i="10"/>
  <c r="AL489" i="10"/>
  <c r="AN489" i="10"/>
  <c r="AN457" i="10"/>
  <c r="AL457" i="10"/>
  <c r="AM457" i="10"/>
  <c r="AM441" i="10"/>
  <c r="AL441" i="10"/>
  <c r="AN441" i="10"/>
  <c r="AD1002" i="10"/>
  <c r="AC1002" i="10"/>
  <c r="AD1001" i="10"/>
  <c r="AC1001" i="10"/>
  <c r="AD1000" i="10"/>
  <c r="AC1000" i="10"/>
  <c r="AI1000" i="10"/>
  <c r="AG1000" i="10" s="1"/>
  <c r="AD999" i="10"/>
  <c r="AC999" i="10"/>
  <c r="AI998" i="10"/>
  <c r="AD998" i="10"/>
  <c r="AC998" i="10"/>
  <c r="AD997" i="10"/>
  <c r="AC997" i="10"/>
  <c r="AD996" i="10"/>
  <c r="AC996" i="10"/>
  <c r="AD995" i="10"/>
  <c r="AC995" i="10"/>
  <c r="AD994" i="10"/>
  <c r="AC994" i="10"/>
  <c r="AI993" i="10"/>
  <c r="AG993" i="10" s="1"/>
  <c r="AD993" i="10"/>
  <c r="AC993" i="10"/>
  <c r="AD992" i="10"/>
  <c r="AC992" i="10"/>
  <c r="AD991" i="10"/>
  <c r="AC991" i="10"/>
  <c r="AI990" i="10"/>
  <c r="AD990" i="10"/>
  <c r="AC990" i="10"/>
  <c r="AD989" i="10"/>
  <c r="AC989" i="10"/>
  <c r="AD988" i="10"/>
  <c r="AC988" i="10"/>
  <c r="AD987" i="10"/>
  <c r="AC987" i="10"/>
  <c r="AI986" i="10"/>
  <c r="AD986" i="10"/>
  <c r="AC986" i="10"/>
  <c r="AD985" i="10"/>
  <c r="AC985" i="10"/>
  <c r="AD984" i="10"/>
  <c r="AC984" i="10"/>
  <c r="AI984" i="10"/>
  <c r="AG984" i="10" s="1"/>
  <c r="AD983" i="10"/>
  <c r="AC983" i="10"/>
  <c r="AD982" i="10"/>
  <c r="AC982" i="10"/>
  <c r="AI981" i="10"/>
  <c r="AD981" i="10"/>
  <c r="AC981" i="10"/>
  <c r="AD980" i="10"/>
  <c r="AC980" i="10"/>
  <c r="AI980" i="10"/>
  <c r="AG980" i="10" s="1"/>
  <c r="AD979" i="10"/>
  <c r="AC979" i="10"/>
  <c r="AD978" i="10"/>
  <c r="AC978" i="10"/>
  <c r="AD977" i="10"/>
  <c r="AC977" i="10"/>
  <c r="AD976" i="10"/>
  <c r="AC976" i="10"/>
  <c r="AD975" i="10"/>
  <c r="AC975" i="10"/>
  <c r="AD974" i="10"/>
  <c r="AC974" i="10"/>
  <c r="AD973" i="10"/>
  <c r="AC973" i="10"/>
  <c r="AD972" i="10"/>
  <c r="AC972" i="10"/>
  <c r="AD971" i="10"/>
  <c r="AC971" i="10"/>
  <c r="AD970" i="10"/>
  <c r="AC970" i="10"/>
  <c r="AD969" i="10"/>
  <c r="AC969" i="10"/>
  <c r="AD968" i="10"/>
  <c r="AC968" i="10"/>
  <c r="AD967" i="10"/>
  <c r="AC967" i="10"/>
  <c r="AI966" i="10"/>
  <c r="AD966" i="10"/>
  <c r="AC966" i="10"/>
  <c r="AD965" i="10"/>
  <c r="AC965" i="10"/>
  <c r="AI964" i="10"/>
  <c r="AD964" i="10"/>
  <c r="AC964" i="10"/>
  <c r="AD963" i="10"/>
  <c r="AC963" i="10"/>
  <c r="AD962" i="10"/>
  <c r="AC962" i="10"/>
  <c r="AD961" i="10"/>
  <c r="AC961" i="10"/>
  <c r="AD960" i="10"/>
  <c r="AC960" i="10"/>
  <c r="AD959" i="10"/>
  <c r="AC959" i="10"/>
  <c r="AD958" i="10"/>
  <c r="AC958" i="10"/>
  <c r="AD957" i="10"/>
  <c r="AC957" i="10"/>
  <c r="AI956" i="10"/>
  <c r="AD956" i="10"/>
  <c r="AC956" i="10"/>
  <c r="AD955" i="10"/>
  <c r="AC955" i="10"/>
  <c r="AD954" i="10"/>
  <c r="AC954" i="10"/>
  <c r="AD953" i="10"/>
  <c r="AC953" i="10"/>
  <c r="AD952" i="10"/>
  <c r="AC952" i="10"/>
  <c r="AD951" i="10"/>
  <c r="AC951" i="10"/>
  <c r="AI950" i="10"/>
  <c r="AD950" i="10"/>
  <c r="AC950" i="10"/>
  <c r="AD949" i="10"/>
  <c r="AC949" i="10"/>
  <c r="AD948" i="10"/>
  <c r="AC948" i="10"/>
  <c r="AD947" i="10"/>
  <c r="AC947" i="10"/>
  <c r="AD946" i="10"/>
  <c r="AC946" i="10"/>
  <c r="AD945" i="10"/>
  <c r="AC945" i="10"/>
  <c r="AD944" i="10"/>
  <c r="AC944" i="10"/>
  <c r="AD943" i="10"/>
  <c r="AC943" i="10"/>
  <c r="AD942" i="10"/>
  <c r="AC942" i="10"/>
  <c r="AD941" i="10"/>
  <c r="AC941" i="10"/>
  <c r="AI940" i="10"/>
  <c r="AD940" i="10"/>
  <c r="AC940" i="10"/>
  <c r="AD939" i="10"/>
  <c r="AC939" i="10"/>
  <c r="AD938" i="10"/>
  <c r="AC938" i="10"/>
  <c r="AD937" i="10"/>
  <c r="AC937" i="10"/>
  <c r="AD936" i="10"/>
  <c r="AC936" i="10"/>
  <c r="AD935" i="10"/>
  <c r="AC935" i="10"/>
  <c r="AI934" i="10"/>
  <c r="AD934" i="10"/>
  <c r="AC934" i="10"/>
  <c r="AD933" i="10"/>
  <c r="AC933" i="10"/>
  <c r="AI932" i="10"/>
  <c r="AD932" i="10"/>
  <c r="AC932" i="10"/>
  <c r="AD931" i="10"/>
  <c r="AC931" i="10"/>
  <c r="AD930" i="10"/>
  <c r="AC930" i="10"/>
  <c r="AD929" i="10"/>
  <c r="AC929" i="10"/>
  <c r="AD928" i="10"/>
  <c r="AC928" i="10"/>
  <c r="AD927" i="10"/>
  <c r="AC927" i="10"/>
  <c r="AD926" i="10"/>
  <c r="AC926" i="10"/>
  <c r="AD925" i="10"/>
  <c r="AC925" i="10"/>
  <c r="AD924" i="10"/>
  <c r="AC924" i="10"/>
  <c r="AD923" i="10"/>
  <c r="AC923" i="10"/>
  <c r="AD922" i="10"/>
  <c r="AC922" i="10"/>
  <c r="AI922" i="10"/>
  <c r="AG922" i="10" s="1"/>
  <c r="AD921" i="10"/>
  <c r="AC921" i="10"/>
  <c r="AD920" i="10"/>
  <c r="AC920" i="10"/>
  <c r="AD919" i="10"/>
  <c r="AC919" i="10"/>
  <c r="AI918" i="10"/>
  <c r="AG918" i="10" s="1"/>
  <c r="AD918" i="10"/>
  <c r="AC918" i="10"/>
  <c r="AD917" i="10"/>
  <c r="AC917" i="10"/>
  <c r="AI916" i="10"/>
  <c r="AG916" i="10" s="1"/>
  <c r="AD916" i="10"/>
  <c r="AC916" i="10"/>
  <c r="AD915" i="10"/>
  <c r="AC915" i="10"/>
  <c r="AD914" i="10"/>
  <c r="AC914" i="10"/>
  <c r="AD913" i="10"/>
  <c r="AC913" i="10"/>
  <c r="AI913" i="10"/>
  <c r="AD912" i="10"/>
  <c r="AC912" i="10"/>
  <c r="AD911" i="10"/>
  <c r="AC911" i="10"/>
  <c r="AI910" i="10"/>
  <c r="AD910" i="10"/>
  <c r="AC910" i="10"/>
  <c r="AD909" i="10"/>
  <c r="AC909" i="10"/>
  <c r="AD908" i="10"/>
  <c r="AC908" i="10"/>
  <c r="AI907" i="10"/>
  <c r="AD907" i="10"/>
  <c r="AC907" i="10"/>
  <c r="AD906" i="10"/>
  <c r="AC906" i="10"/>
  <c r="AD905" i="10"/>
  <c r="AC905" i="10"/>
  <c r="AD904" i="10"/>
  <c r="AC904" i="10"/>
  <c r="AD903" i="10"/>
  <c r="AC903" i="10"/>
  <c r="AI902" i="10"/>
  <c r="AD902" i="10"/>
  <c r="AC902" i="10"/>
  <c r="AD901" i="10"/>
  <c r="AC901" i="10"/>
  <c r="AI901" i="10"/>
  <c r="AF901" i="10" s="1"/>
  <c r="AD900" i="10"/>
  <c r="AC900" i="10"/>
  <c r="AD899" i="10"/>
  <c r="AC899" i="10"/>
  <c r="AD898" i="10"/>
  <c r="AC898" i="10"/>
  <c r="AD897" i="10"/>
  <c r="AC897" i="10"/>
  <c r="AI897" i="10"/>
  <c r="AF897" i="10" s="1"/>
  <c r="AD896" i="10"/>
  <c r="AC896" i="10"/>
  <c r="AD895" i="10"/>
  <c r="AC895" i="10"/>
  <c r="AD894" i="10"/>
  <c r="AC894" i="10"/>
  <c r="AD893" i="10"/>
  <c r="AC893" i="10"/>
  <c r="AD892" i="10"/>
  <c r="AC892" i="10"/>
  <c r="AI891" i="10"/>
  <c r="AD891" i="10"/>
  <c r="AC891" i="10"/>
  <c r="AD890" i="10"/>
  <c r="AC890" i="10"/>
  <c r="AD889" i="10"/>
  <c r="AC889" i="10"/>
  <c r="AI889" i="10"/>
  <c r="AH889" i="10" s="1"/>
  <c r="AD888" i="10"/>
  <c r="AC888" i="10"/>
  <c r="AD887" i="10"/>
  <c r="AC887" i="10"/>
  <c r="AD886" i="10"/>
  <c r="AC886" i="10"/>
  <c r="AD885" i="10"/>
  <c r="AC885" i="10"/>
  <c r="AD884" i="10"/>
  <c r="AC884" i="10"/>
  <c r="AD883" i="10"/>
  <c r="AC883" i="10"/>
  <c r="AD882" i="10"/>
  <c r="AC882" i="10"/>
  <c r="AD881" i="10"/>
  <c r="AC881" i="10"/>
  <c r="AI881" i="10"/>
  <c r="AF881" i="10" s="1"/>
  <c r="AD880" i="10"/>
  <c r="AC880" i="10"/>
  <c r="AI879" i="10"/>
  <c r="AD879" i="10"/>
  <c r="AC879" i="10"/>
  <c r="AI878" i="10"/>
  <c r="AD878" i="10"/>
  <c r="AC878" i="10"/>
  <c r="AD877" i="10"/>
  <c r="AC877" i="10"/>
  <c r="AD876" i="10"/>
  <c r="AC876" i="10"/>
  <c r="AI875" i="10"/>
  <c r="AD875" i="10"/>
  <c r="AC875" i="10"/>
  <c r="AD874" i="10"/>
  <c r="AC874" i="10"/>
  <c r="AD873" i="10"/>
  <c r="AC873" i="10"/>
  <c r="AI873" i="10"/>
  <c r="AG873" i="10" s="1"/>
  <c r="AD872" i="10"/>
  <c r="AC872" i="10"/>
  <c r="AD871" i="10"/>
  <c r="AC871" i="10"/>
  <c r="AD870" i="10"/>
  <c r="AC870" i="10"/>
  <c r="AD869" i="10"/>
  <c r="AC869" i="10"/>
  <c r="AI869" i="10"/>
  <c r="AF869" i="10" s="1"/>
  <c r="AI868" i="10"/>
  <c r="AF868" i="10" s="1"/>
  <c r="AD868" i="10"/>
  <c r="AC868" i="10"/>
  <c r="AD867" i="10"/>
  <c r="AC867" i="10"/>
  <c r="AD866" i="10"/>
  <c r="AC866" i="10"/>
  <c r="AD865" i="10"/>
  <c r="AC865" i="10"/>
  <c r="AI865" i="10"/>
  <c r="AF865" i="10" s="1"/>
  <c r="AD864" i="10"/>
  <c r="AC864" i="10"/>
  <c r="AI863" i="10"/>
  <c r="AD863" i="10"/>
  <c r="AC863" i="10"/>
  <c r="AI862" i="10"/>
  <c r="AD862" i="10"/>
  <c r="AC862" i="10"/>
  <c r="AD861" i="10"/>
  <c r="AC861" i="10"/>
  <c r="AD860" i="10"/>
  <c r="AC860" i="10"/>
  <c r="AI859" i="10"/>
  <c r="AD859" i="10"/>
  <c r="AC859" i="10"/>
  <c r="AD858" i="10"/>
  <c r="AC858" i="10"/>
  <c r="AD857" i="10"/>
  <c r="AC857" i="10"/>
  <c r="AD856" i="10"/>
  <c r="AC856" i="10"/>
  <c r="AD855" i="10"/>
  <c r="AC855" i="10"/>
  <c r="AD854" i="10"/>
  <c r="AC854" i="10"/>
  <c r="AD853" i="10"/>
  <c r="AC853" i="10"/>
  <c r="AI853" i="10"/>
  <c r="AF853" i="10" s="1"/>
  <c r="AD852" i="10"/>
  <c r="AC852" i="10"/>
  <c r="AD851" i="10"/>
  <c r="AC851" i="10"/>
  <c r="AD850" i="10"/>
  <c r="AC850" i="10"/>
  <c r="AD849" i="10"/>
  <c r="AC849" i="10"/>
  <c r="AI848" i="10"/>
  <c r="AD848" i="10"/>
  <c r="AC848" i="10"/>
  <c r="AD847" i="10"/>
  <c r="AC847" i="10"/>
  <c r="AD846" i="10"/>
  <c r="AC846" i="10"/>
  <c r="AI846" i="10"/>
  <c r="AD845" i="10"/>
  <c r="AC845" i="10"/>
  <c r="AD844" i="10"/>
  <c r="AC844" i="10"/>
  <c r="AD843" i="10"/>
  <c r="AC843" i="10"/>
  <c r="AI843" i="10"/>
  <c r="AF843" i="10" s="1"/>
  <c r="AD842" i="10"/>
  <c r="AC842" i="10"/>
  <c r="AD841" i="10"/>
  <c r="AC841" i="10"/>
  <c r="AI840" i="10"/>
  <c r="AD840" i="10"/>
  <c r="AC840" i="10"/>
  <c r="AD839" i="10"/>
  <c r="AC839" i="10"/>
  <c r="AD838" i="10"/>
  <c r="AC838" i="10"/>
  <c r="AD837" i="10"/>
  <c r="AC837" i="10"/>
  <c r="AD836" i="10"/>
  <c r="AC836" i="10"/>
  <c r="AD835" i="10"/>
  <c r="AC835" i="10"/>
  <c r="AI835" i="10"/>
  <c r="AF835" i="10" s="1"/>
  <c r="AD834" i="10"/>
  <c r="AC834" i="10"/>
  <c r="AD833" i="10"/>
  <c r="AC833" i="10"/>
  <c r="AD832" i="10"/>
  <c r="AC832" i="10"/>
  <c r="AD831" i="10"/>
  <c r="AC831" i="10"/>
  <c r="AD830" i="10"/>
  <c r="AC830" i="10"/>
  <c r="AI830" i="10"/>
  <c r="AD829" i="10"/>
  <c r="AC829" i="10"/>
  <c r="AD828" i="10"/>
  <c r="AC828" i="10"/>
  <c r="AD827" i="10"/>
  <c r="AC827" i="10"/>
  <c r="AI827" i="10"/>
  <c r="AF827" i="10" s="1"/>
  <c r="AD826" i="10"/>
  <c r="AC826" i="10"/>
  <c r="AD825" i="10"/>
  <c r="AC825" i="10"/>
  <c r="AI824" i="10"/>
  <c r="AD824" i="10"/>
  <c r="AC824" i="10"/>
  <c r="AD823" i="10"/>
  <c r="AC823" i="10"/>
  <c r="AI823" i="10"/>
  <c r="AF823" i="10" s="1"/>
  <c r="AD822" i="10"/>
  <c r="AC822" i="10"/>
  <c r="AD821" i="10"/>
  <c r="AC821" i="10"/>
  <c r="AD820" i="10"/>
  <c r="AC820" i="10"/>
  <c r="AD819" i="10"/>
  <c r="AC819" i="10"/>
  <c r="AI819" i="10"/>
  <c r="AF819" i="10" s="1"/>
  <c r="AD818" i="10"/>
  <c r="AC818" i="10"/>
  <c r="AD817" i="10"/>
  <c r="AC817" i="10"/>
  <c r="AD816" i="10"/>
  <c r="AC816" i="10"/>
  <c r="AD815" i="10"/>
  <c r="AC815" i="10"/>
  <c r="AD814" i="10"/>
  <c r="AC814" i="10"/>
  <c r="AI814" i="10"/>
  <c r="AD813" i="10"/>
  <c r="AC813" i="10"/>
  <c r="AD812" i="10"/>
  <c r="AC812" i="10"/>
  <c r="AD811" i="10"/>
  <c r="AC811" i="10"/>
  <c r="AI811" i="10"/>
  <c r="AF811" i="10" s="1"/>
  <c r="AD810" i="10"/>
  <c r="AC810" i="10"/>
  <c r="AD809" i="10"/>
  <c r="AC809" i="10"/>
  <c r="AD808" i="10"/>
  <c r="AC808" i="10"/>
  <c r="AD807" i="10"/>
  <c r="AC807" i="10"/>
  <c r="AD806" i="10"/>
  <c r="AC806" i="10"/>
  <c r="AI806" i="10"/>
  <c r="AD805" i="10"/>
  <c r="AC805" i="10"/>
  <c r="AD804" i="10"/>
  <c r="AC804" i="10"/>
  <c r="AD803" i="10"/>
  <c r="AC803" i="10"/>
  <c r="AD802" i="10"/>
  <c r="AC802" i="10"/>
  <c r="AD801" i="10"/>
  <c r="AC801" i="10"/>
  <c r="AI801" i="10"/>
  <c r="AD800" i="10"/>
  <c r="AC800" i="10"/>
  <c r="AD799" i="10"/>
  <c r="AC799" i="10"/>
  <c r="AD798" i="10"/>
  <c r="AC798" i="10"/>
  <c r="AI797" i="10"/>
  <c r="AD797" i="10"/>
  <c r="AC797" i="10"/>
  <c r="AD796" i="10"/>
  <c r="AC796" i="10"/>
  <c r="AI796" i="10"/>
  <c r="AF796" i="10" s="1"/>
  <c r="AD795" i="10"/>
  <c r="AC795" i="10"/>
  <c r="AD794" i="10"/>
  <c r="AC794" i="10"/>
  <c r="AD793" i="10"/>
  <c r="AC793" i="10"/>
  <c r="AD792" i="10"/>
  <c r="AC792" i="10"/>
  <c r="AD791" i="10"/>
  <c r="AC791" i="10"/>
  <c r="AI791" i="10"/>
  <c r="AH791" i="10" s="1"/>
  <c r="AD790" i="10"/>
  <c r="AC790" i="10"/>
  <c r="AD789" i="10"/>
  <c r="AC789" i="10"/>
  <c r="AI789" i="10"/>
  <c r="AD788" i="10"/>
  <c r="AC788" i="10"/>
  <c r="AD787" i="10"/>
  <c r="AC787" i="10"/>
  <c r="AD786" i="10"/>
  <c r="AC786" i="10"/>
  <c r="AD785" i="10"/>
  <c r="AC785" i="10"/>
  <c r="AI785" i="10"/>
  <c r="AD784" i="10"/>
  <c r="AC784" i="10"/>
  <c r="AD783" i="10"/>
  <c r="AC783" i="10"/>
  <c r="AD782" i="10"/>
  <c r="AC782" i="10"/>
  <c r="AD781" i="10"/>
  <c r="AC781" i="10"/>
  <c r="AD780" i="10"/>
  <c r="AC780" i="10"/>
  <c r="AI780" i="10"/>
  <c r="AH780" i="10" s="1"/>
  <c r="AD779" i="10"/>
  <c r="AC779" i="10"/>
  <c r="AD778" i="10"/>
  <c r="AC778" i="10"/>
  <c r="AD777" i="10"/>
  <c r="AC777" i="10"/>
  <c r="AI777" i="10"/>
  <c r="AI776" i="10"/>
  <c r="AF776" i="10" s="1"/>
  <c r="AD776" i="10"/>
  <c r="AC776" i="10"/>
  <c r="AD775" i="10"/>
  <c r="AC775" i="10"/>
  <c r="AI775" i="10"/>
  <c r="AH775" i="10" s="1"/>
  <c r="AD774" i="10"/>
  <c r="AC774" i="10"/>
  <c r="AD773" i="10"/>
  <c r="AC773" i="10"/>
  <c r="AD772" i="10"/>
  <c r="AC772" i="10"/>
  <c r="AD771" i="10"/>
  <c r="AC771" i="10"/>
  <c r="AD770" i="10"/>
  <c r="AC770" i="10"/>
  <c r="AD769" i="10"/>
  <c r="AC769" i="10"/>
  <c r="AD768" i="10"/>
  <c r="AC768" i="10"/>
  <c r="AD767" i="10"/>
  <c r="AC767" i="10"/>
  <c r="AI766" i="10"/>
  <c r="AD766" i="10"/>
  <c r="AC766" i="10"/>
  <c r="AD765" i="10"/>
  <c r="AC765" i="10"/>
  <c r="AD764" i="10"/>
  <c r="AC764" i="10"/>
  <c r="AI764" i="10"/>
  <c r="AH764" i="10" s="1"/>
  <c r="AD763" i="10"/>
  <c r="AC763" i="10"/>
  <c r="AD762" i="10"/>
  <c r="AC762" i="10"/>
  <c r="AD761" i="10"/>
  <c r="AC761" i="10"/>
  <c r="AD760" i="10"/>
  <c r="AC760" i="10"/>
  <c r="AD759" i="10"/>
  <c r="AC759" i="10"/>
  <c r="AI759" i="10"/>
  <c r="AH759" i="10" s="1"/>
  <c r="AD758" i="10"/>
  <c r="AC758" i="10"/>
  <c r="AD757" i="10"/>
  <c r="AC757" i="10"/>
  <c r="AD756" i="10"/>
  <c r="AC756" i="10"/>
  <c r="AD755" i="10"/>
  <c r="AC755" i="10"/>
  <c r="AI755" i="10"/>
  <c r="AG755" i="10" s="1"/>
  <c r="AD754" i="10"/>
  <c r="AC754" i="10"/>
  <c r="AD753" i="10"/>
  <c r="AC753" i="10"/>
  <c r="AD752" i="10"/>
  <c r="AC752" i="10"/>
  <c r="AI752" i="10"/>
  <c r="AH752" i="10" s="1"/>
  <c r="AD751" i="10"/>
  <c r="AC751" i="10"/>
  <c r="AD750" i="10"/>
  <c r="AC750" i="10"/>
  <c r="AD749" i="10"/>
  <c r="AC749" i="10"/>
  <c r="AI748" i="10"/>
  <c r="AD748" i="10"/>
  <c r="AC748" i="10"/>
  <c r="AD747" i="10"/>
  <c r="AC747" i="10"/>
  <c r="AI747" i="10"/>
  <c r="AG747" i="10" s="1"/>
  <c r="AD746" i="10"/>
  <c r="AC746" i="10"/>
  <c r="AD745" i="10"/>
  <c r="AC745" i="10"/>
  <c r="AD744" i="10"/>
  <c r="AC744" i="10"/>
  <c r="AD743" i="10"/>
  <c r="AC743" i="10"/>
  <c r="AI742" i="10"/>
  <c r="AD742" i="10"/>
  <c r="AC742" i="10"/>
  <c r="AD741" i="10"/>
  <c r="AC741" i="10"/>
  <c r="AD740" i="10"/>
  <c r="AC740" i="10"/>
  <c r="AD739" i="10"/>
  <c r="AC739" i="10"/>
  <c r="AD738" i="10"/>
  <c r="AC738" i="10"/>
  <c r="AD737" i="10"/>
  <c r="AC737" i="10"/>
  <c r="AD736" i="10"/>
  <c r="AC736" i="10"/>
  <c r="AD735" i="10"/>
  <c r="AC735" i="10"/>
  <c r="AD734" i="10"/>
  <c r="AC734" i="10"/>
  <c r="AD733" i="10"/>
  <c r="AC733" i="10"/>
  <c r="AD732" i="10"/>
  <c r="AC732" i="10"/>
  <c r="AI732" i="10"/>
  <c r="AH732" i="10" s="1"/>
  <c r="AD731" i="10"/>
  <c r="AC731" i="10"/>
  <c r="AI731" i="10"/>
  <c r="AG731" i="10" s="1"/>
  <c r="AD730" i="10"/>
  <c r="AC730" i="10"/>
  <c r="AD729" i="10"/>
  <c r="AC729" i="10"/>
  <c r="AD728" i="10"/>
  <c r="AC728" i="10"/>
  <c r="AD727" i="10"/>
  <c r="AC727" i="10"/>
  <c r="AD726" i="10"/>
  <c r="AC726" i="10"/>
  <c r="AD725" i="10"/>
  <c r="AC725" i="10"/>
  <c r="AD724" i="10"/>
  <c r="AC724" i="10"/>
  <c r="AD723" i="10"/>
  <c r="AC723" i="10"/>
  <c r="AD722" i="10"/>
  <c r="AC722" i="10"/>
  <c r="AD721" i="10"/>
  <c r="AC721" i="10"/>
  <c r="AD720" i="10"/>
  <c r="AC720" i="10"/>
  <c r="AD719" i="10"/>
  <c r="AC719" i="10"/>
  <c r="AD718" i="10"/>
  <c r="AC718" i="10"/>
  <c r="AD717" i="10"/>
  <c r="AC717" i="10"/>
  <c r="AD716" i="10"/>
  <c r="AC716" i="10"/>
  <c r="AI716" i="10"/>
  <c r="AF716" i="10" s="1"/>
  <c r="AD715" i="10"/>
  <c r="AC715" i="10"/>
  <c r="AD714" i="10"/>
  <c r="AC714" i="10"/>
  <c r="AD713" i="10"/>
  <c r="AC713" i="10"/>
  <c r="AD712" i="10"/>
  <c r="AC712" i="10"/>
  <c r="AD711" i="10"/>
  <c r="AC711" i="10"/>
  <c r="AI711" i="10"/>
  <c r="AH711" i="10" s="1"/>
  <c r="AD710" i="10"/>
  <c r="AC710" i="10"/>
  <c r="AD709" i="10"/>
  <c r="AC709" i="10"/>
  <c r="AI709" i="10"/>
  <c r="AI708" i="10"/>
  <c r="AF708" i="10" s="1"/>
  <c r="AD708" i="10"/>
  <c r="AC708" i="10"/>
  <c r="AD707" i="10"/>
  <c r="AC707" i="10"/>
  <c r="AD706" i="10"/>
  <c r="AC706" i="10"/>
  <c r="AD705" i="10"/>
  <c r="AC705" i="10"/>
  <c r="AI705" i="10"/>
  <c r="AD704" i="10"/>
  <c r="AC704" i="10"/>
  <c r="AD703" i="10"/>
  <c r="AC703" i="10"/>
  <c r="AD702" i="10"/>
  <c r="AC702" i="10"/>
  <c r="AD701" i="10"/>
  <c r="AC701" i="10"/>
  <c r="AD700" i="10"/>
  <c r="AC700" i="10"/>
  <c r="AI700" i="10"/>
  <c r="AF700" i="10" s="1"/>
  <c r="AD699" i="10"/>
  <c r="AC699" i="10"/>
  <c r="AD698" i="10"/>
  <c r="AC698" i="10"/>
  <c r="AD697" i="10"/>
  <c r="AC697" i="10"/>
  <c r="AD696" i="10"/>
  <c r="AC696" i="10"/>
  <c r="AD695" i="10"/>
  <c r="AC695" i="10"/>
  <c r="AD694" i="10"/>
  <c r="AC694" i="10"/>
  <c r="AI694" i="10"/>
  <c r="AD693" i="10"/>
  <c r="AC693" i="10"/>
  <c r="AD692" i="10"/>
  <c r="AC692" i="10"/>
  <c r="AD691" i="10"/>
  <c r="AC691" i="10"/>
  <c r="AI691" i="10"/>
  <c r="AG691" i="10" s="1"/>
  <c r="AD690" i="10"/>
  <c r="AC690" i="10"/>
  <c r="AD689" i="10"/>
  <c r="AC689" i="10"/>
  <c r="AD688" i="10"/>
  <c r="AC688" i="10"/>
  <c r="AD687" i="10"/>
  <c r="AC687" i="10"/>
  <c r="AD686" i="10"/>
  <c r="AC686" i="10"/>
  <c r="AD685" i="10"/>
  <c r="AC685" i="10"/>
  <c r="AD684" i="10"/>
  <c r="AC684" i="10"/>
  <c r="AD683" i="10"/>
  <c r="AC683" i="10"/>
  <c r="AD682" i="10"/>
  <c r="AC682" i="10"/>
  <c r="AD681" i="10"/>
  <c r="AC681" i="10"/>
  <c r="AD680" i="10"/>
  <c r="AC680" i="10"/>
  <c r="AD679" i="10"/>
  <c r="AC679" i="10"/>
  <c r="AI679" i="10"/>
  <c r="AH679" i="10" s="1"/>
  <c r="AD678" i="10"/>
  <c r="AC678" i="10"/>
  <c r="AD677" i="10"/>
  <c r="AC677" i="10"/>
  <c r="AD676" i="10"/>
  <c r="AC676" i="10"/>
  <c r="AD675" i="10"/>
  <c r="AC675" i="10"/>
  <c r="AD674" i="10"/>
  <c r="AC674" i="10"/>
  <c r="AD673" i="10"/>
  <c r="AC673" i="10"/>
  <c r="AI673" i="10"/>
  <c r="AD672" i="10"/>
  <c r="AC672" i="10"/>
  <c r="AD671" i="10"/>
  <c r="AC671" i="10"/>
  <c r="AD670" i="10"/>
  <c r="AC670" i="10"/>
  <c r="AD669" i="10"/>
  <c r="AC669" i="10"/>
  <c r="AD668" i="10"/>
  <c r="AC668" i="10"/>
  <c r="AD667" i="10"/>
  <c r="AC667" i="10"/>
  <c r="AD666" i="10"/>
  <c r="AC666" i="10"/>
  <c r="AD665" i="10"/>
  <c r="AC665" i="10"/>
  <c r="AI665" i="10"/>
  <c r="AD664" i="10"/>
  <c r="AC664" i="10"/>
  <c r="AD663" i="10"/>
  <c r="AC663" i="10"/>
  <c r="AI663" i="10"/>
  <c r="AH663" i="10" s="1"/>
  <c r="AD662" i="10"/>
  <c r="AC662" i="10"/>
  <c r="AI662" i="10"/>
  <c r="AD661" i="10"/>
  <c r="AC661" i="10"/>
  <c r="AD660" i="10"/>
  <c r="AC660" i="10"/>
  <c r="AI660" i="10"/>
  <c r="AH660" i="10" s="1"/>
  <c r="AD659" i="10"/>
  <c r="AC659" i="10"/>
  <c r="AD658" i="10"/>
  <c r="AC658" i="10"/>
  <c r="AD657" i="10"/>
  <c r="AC657" i="10"/>
  <c r="AI656" i="10"/>
  <c r="AD656" i="10"/>
  <c r="AC656" i="10"/>
  <c r="AD655" i="10"/>
  <c r="AC655" i="10"/>
  <c r="AD654" i="10"/>
  <c r="AC654" i="10"/>
  <c r="AD653" i="10"/>
  <c r="AC653" i="10"/>
  <c r="AD652" i="10"/>
  <c r="AC652" i="10"/>
  <c r="AD651" i="10"/>
  <c r="AC651" i="10"/>
  <c r="AD650" i="10"/>
  <c r="AC650" i="10"/>
  <c r="AD649" i="10"/>
  <c r="AC649" i="10"/>
  <c r="AD648" i="10"/>
  <c r="AC648" i="10"/>
  <c r="AD647" i="10"/>
  <c r="AC647" i="10"/>
  <c r="AI647" i="10"/>
  <c r="AH647" i="10" s="1"/>
  <c r="AD646" i="10"/>
  <c r="AC646" i="10"/>
  <c r="AI645" i="10"/>
  <c r="AD645" i="10"/>
  <c r="AC645" i="10"/>
  <c r="AD644" i="10"/>
  <c r="AC644" i="10"/>
  <c r="AD643" i="10"/>
  <c r="AC643" i="10"/>
  <c r="AD642" i="10"/>
  <c r="AC642" i="10"/>
  <c r="AD641" i="10"/>
  <c r="AC641" i="10"/>
  <c r="AI641" i="10"/>
  <c r="AD640" i="10"/>
  <c r="AC640" i="10"/>
  <c r="AI640" i="10"/>
  <c r="AG640" i="10" s="1"/>
  <c r="AD639" i="10"/>
  <c r="AC639" i="10"/>
  <c r="AD638" i="10"/>
  <c r="AC638" i="10"/>
  <c r="AD637" i="10"/>
  <c r="AC637" i="10"/>
  <c r="AI636" i="10"/>
  <c r="AF636" i="10" s="1"/>
  <c r="AD636" i="10"/>
  <c r="AC636" i="10"/>
  <c r="AD635" i="10"/>
  <c r="AC635" i="10"/>
  <c r="AD634" i="10"/>
  <c r="AC634" i="10"/>
  <c r="AD633" i="10"/>
  <c r="AC633" i="10"/>
  <c r="AD632" i="10"/>
  <c r="AC632" i="10"/>
  <c r="AD631" i="10"/>
  <c r="AC631" i="10"/>
  <c r="AD630" i="10"/>
  <c r="AC630" i="10"/>
  <c r="AI630" i="10"/>
  <c r="AD629" i="10"/>
  <c r="AC629" i="10"/>
  <c r="AD628" i="10"/>
  <c r="AC628" i="10"/>
  <c r="AD627" i="10"/>
  <c r="AC627" i="10"/>
  <c r="AD626" i="10"/>
  <c r="AC626" i="10"/>
  <c r="AD625" i="10"/>
  <c r="AC625" i="10"/>
  <c r="AD624" i="10"/>
  <c r="AC624" i="10"/>
  <c r="AD623" i="10"/>
  <c r="AC623" i="10"/>
  <c r="AI622" i="10"/>
  <c r="AD622" i="10"/>
  <c r="AC622" i="10"/>
  <c r="AD621" i="10"/>
  <c r="AC621" i="10"/>
  <c r="AD620" i="10"/>
  <c r="AC620" i="10"/>
  <c r="AI620" i="10"/>
  <c r="AF620" i="10" s="1"/>
  <c r="AD619" i="10"/>
  <c r="AC619" i="10"/>
  <c r="AD618" i="10"/>
  <c r="AC618" i="10"/>
  <c r="AD617" i="10"/>
  <c r="AC617" i="10"/>
  <c r="AI617" i="10"/>
  <c r="AI616" i="10"/>
  <c r="AD616" i="10"/>
  <c r="AC616" i="10"/>
  <c r="AD615" i="10"/>
  <c r="AC615" i="10"/>
  <c r="AI615" i="10"/>
  <c r="AH615" i="10" s="1"/>
  <c r="AD614" i="10"/>
  <c r="AC614" i="10"/>
  <c r="AD613" i="10"/>
  <c r="AC613" i="10"/>
  <c r="AD612" i="10"/>
  <c r="AC612" i="10"/>
  <c r="AD611" i="10"/>
  <c r="AC611" i="10"/>
  <c r="AD610" i="10"/>
  <c r="AC610" i="10"/>
  <c r="AD609" i="10"/>
  <c r="AC609" i="10"/>
  <c r="AD608" i="10"/>
  <c r="AC608" i="10"/>
  <c r="AD607" i="10"/>
  <c r="AC607" i="10"/>
  <c r="AD606" i="10"/>
  <c r="AC606" i="10"/>
  <c r="AD605" i="10"/>
  <c r="AC605" i="10"/>
  <c r="AD604" i="10"/>
  <c r="AC604" i="10"/>
  <c r="AD603" i="10"/>
  <c r="AC603" i="10"/>
  <c r="AD602" i="10"/>
  <c r="AC602" i="10"/>
  <c r="AD601" i="10"/>
  <c r="AC601" i="10"/>
  <c r="AD600" i="10"/>
  <c r="AC600" i="10"/>
  <c r="AI600" i="10"/>
  <c r="AF600" i="10" s="1"/>
  <c r="AD599" i="10"/>
  <c r="AC599" i="10"/>
  <c r="AD598" i="10"/>
  <c r="AC598" i="10"/>
  <c r="AD597" i="10"/>
  <c r="AC597" i="10"/>
  <c r="AD596" i="10"/>
  <c r="AC596" i="10"/>
  <c r="AI596" i="10"/>
  <c r="AF596" i="10" s="1"/>
  <c r="AD595" i="10"/>
  <c r="AC595" i="10"/>
  <c r="AD594" i="10"/>
  <c r="AC594" i="10"/>
  <c r="AD593" i="10"/>
  <c r="AC593" i="10"/>
  <c r="AD592" i="10"/>
  <c r="AC592" i="10"/>
  <c r="AD591" i="10"/>
  <c r="AC591" i="10"/>
  <c r="AD590" i="10"/>
  <c r="AC590" i="10"/>
  <c r="AD589" i="10"/>
  <c r="AC589" i="10"/>
  <c r="AI589" i="10"/>
  <c r="AD588" i="10"/>
  <c r="AC588" i="10"/>
  <c r="AD587" i="10"/>
  <c r="AC587" i="10"/>
  <c r="AD586" i="10"/>
  <c r="AC586" i="10"/>
  <c r="AD585" i="10"/>
  <c r="AC585" i="10"/>
  <c r="AI585" i="10"/>
  <c r="AD584" i="10"/>
  <c r="AC584" i="10"/>
  <c r="AD583" i="10"/>
  <c r="AC583" i="10"/>
  <c r="AD582" i="10"/>
  <c r="AC582" i="10"/>
  <c r="AD581" i="10"/>
  <c r="AC581" i="10"/>
  <c r="AI581" i="10"/>
  <c r="AD580" i="10"/>
  <c r="AC580" i="10"/>
  <c r="AD579" i="10"/>
  <c r="AC579" i="10"/>
  <c r="AD578" i="10"/>
  <c r="AC578" i="10"/>
  <c r="AD577" i="10"/>
  <c r="AC577" i="10"/>
  <c r="AD576" i="10"/>
  <c r="AC576" i="10"/>
  <c r="AD575" i="10"/>
  <c r="AC575" i="10"/>
  <c r="AD574" i="10"/>
  <c r="AC574" i="10"/>
  <c r="AD573" i="10"/>
  <c r="AC573" i="10"/>
  <c r="AI573" i="10"/>
  <c r="AD572" i="10"/>
  <c r="AC572" i="10"/>
  <c r="AD571" i="10"/>
  <c r="AC571" i="10"/>
  <c r="AD570" i="10"/>
  <c r="AC570" i="10"/>
  <c r="AD569" i="10"/>
  <c r="AC569" i="10"/>
  <c r="AI569" i="10"/>
  <c r="AD568" i="10"/>
  <c r="AC568" i="10"/>
  <c r="AD567" i="10"/>
  <c r="AC567" i="10"/>
  <c r="AD566" i="10"/>
  <c r="AC566" i="10"/>
  <c r="AD565" i="10"/>
  <c r="AC565" i="10"/>
  <c r="AI565" i="10"/>
  <c r="AD564" i="10"/>
  <c r="AC564" i="10"/>
  <c r="AD563" i="10"/>
  <c r="AC563" i="10"/>
  <c r="AD562" i="10"/>
  <c r="AC562" i="10"/>
  <c r="AD561" i="10"/>
  <c r="AC561" i="10"/>
  <c r="AD560" i="10"/>
  <c r="AC560" i="10"/>
  <c r="AD559" i="10"/>
  <c r="AC559" i="10"/>
  <c r="AD558" i="10"/>
  <c r="AC558" i="10"/>
  <c r="AD557" i="10"/>
  <c r="AC557" i="10"/>
  <c r="AI557" i="10"/>
  <c r="AD556" i="10"/>
  <c r="AC556" i="10"/>
  <c r="AD555" i="10"/>
  <c r="AC555" i="10"/>
  <c r="AD554" i="10"/>
  <c r="AC554" i="10"/>
  <c r="AD553" i="10"/>
  <c r="AC553" i="10"/>
  <c r="AI553" i="10"/>
  <c r="AD552" i="10"/>
  <c r="AC552" i="10"/>
  <c r="AD551" i="10"/>
  <c r="AC551" i="10"/>
  <c r="AD550" i="10"/>
  <c r="AC550" i="10"/>
  <c r="AD549" i="10"/>
  <c r="AC549" i="10"/>
  <c r="AI549" i="10"/>
  <c r="AD548" i="10"/>
  <c r="AC548" i="10"/>
  <c r="AD547" i="10"/>
  <c r="AC547" i="10"/>
  <c r="AD546" i="10"/>
  <c r="AC546" i="10"/>
  <c r="AD545" i="10"/>
  <c r="AC545" i="10"/>
  <c r="AD544" i="10"/>
  <c r="AC544" i="10"/>
  <c r="AD543" i="10"/>
  <c r="AC543" i="10"/>
  <c r="AD542" i="10"/>
  <c r="AC542" i="10"/>
  <c r="AD541" i="10"/>
  <c r="AC541" i="10"/>
  <c r="AI541" i="10"/>
  <c r="AD540" i="10"/>
  <c r="AC540" i="10"/>
  <c r="AD539" i="10"/>
  <c r="AC539" i="10"/>
  <c r="AD538" i="10"/>
  <c r="AC538" i="10"/>
  <c r="AD537" i="10"/>
  <c r="AC537" i="10"/>
  <c r="AI537" i="10"/>
  <c r="AD536" i="10"/>
  <c r="AC536" i="10"/>
  <c r="AD535" i="10"/>
  <c r="AC535" i="10"/>
  <c r="AD534" i="10"/>
  <c r="AC534" i="10"/>
  <c r="AD533" i="10"/>
  <c r="AC533" i="10"/>
  <c r="AI533" i="10"/>
  <c r="AD532" i="10"/>
  <c r="AC532" i="10"/>
  <c r="AD531" i="10"/>
  <c r="AC531" i="10"/>
  <c r="AD530" i="10"/>
  <c r="AC530" i="10"/>
  <c r="AD529" i="10"/>
  <c r="AC529" i="10"/>
  <c r="AD528" i="10"/>
  <c r="AC528" i="10"/>
  <c r="AD527" i="10"/>
  <c r="AC527" i="10"/>
  <c r="AD526" i="10"/>
  <c r="AC526" i="10"/>
  <c r="AD525" i="10"/>
  <c r="AC525" i="10"/>
  <c r="AI525" i="10"/>
  <c r="AD524" i="10"/>
  <c r="AC524" i="10"/>
  <c r="AD523" i="10"/>
  <c r="AC523" i="10"/>
  <c r="AD522" i="10"/>
  <c r="AC522" i="10"/>
  <c r="AD521" i="10"/>
  <c r="AC521" i="10"/>
  <c r="AI521" i="10"/>
  <c r="AD520" i="10"/>
  <c r="AC520" i="10"/>
  <c r="AD519" i="10"/>
  <c r="AC519" i="10"/>
  <c r="AD518" i="10"/>
  <c r="AC518" i="10"/>
  <c r="AD517" i="10"/>
  <c r="AC517" i="10"/>
  <c r="AI517" i="10"/>
  <c r="AD516" i="10"/>
  <c r="AC516" i="10"/>
  <c r="AD515" i="10"/>
  <c r="AC515" i="10"/>
  <c r="AD514" i="10"/>
  <c r="AC514" i="10"/>
  <c r="AD513" i="10"/>
  <c r="AC513" i="10"/>
  <c r="AI513" i="10"/>
  <c r="AD512" i="10"/>
  <c r="AC512" i="10"/>
  <c r="AD511" i="10"/>
  <c r="AC511" i="10"/>
  <c r="AD510" i="10"/>
  <c r="AC510" i="10"/>
  <c r="AD509" i="10"/>
  <c r="AC509" i="10"/>
  <c r="AD508" i="10"/>
  <c r="AC508" i="10"/>
  <c r="AD507" i="10"/>
  <c r="AC507" i="10"/>
  <c r="AI507" i="10"/>
  <c r="AF507" i="10" s="1"/>
  <c r="AD506" i="10"/>
  <c r="AC506" i="10"/>
  <c r="AD505" i="10"/>
  <c r="AC505" i="10"/>
  <c r="AD504" i="10"/>
  <c r="AC504" i="10"/>
  <c r="AI504" i="10"/>
  <c r="AD503" i="10"/>
  <c r="AC503" i="10"/>
  <c r="AD502" i="10"/>
  <c r="AC502" i="10"/>
  <c r="AI502" i="10"/>
  <c r="AH502" i="10" s="1"/>
  <c r="AD501" i="10"/>
  <c r="AC501" i="10"/>
  <c r="AD500" i="10"/>
  <c r="AC500" i="10"/>
  <c r="AD499" i="10"/>
  <c r="AC499" i="10"/>
  <c r="AD498" i="10"/>
  <c r="AC498" i="10"/>
  <c r="AD497" i="10"/>
  <c r="AC497" i="10"/>
  <c r="AD496" i="10"/>
  <c r="AC496" i="10"/>
  <c r="AI496" i="10"/>
  <c r="AD495" i="10"/>
  <c r="AC495" i="10"/>
  <c r="AD494" i="10"/>
  <c r="AC494" i="10"/>
  <c r="AD493" i="10"/>
  <c r="AC493" i="10"/>
  <c r="AD492" i="10"/>
  <c r="AC492" i="10"/>
  <c r="AI492" i="10"/>
  <c r="AD491" i="10"/>
  <c r="AC491" i="10"/>
  <c r="AD490" i="10"/>
  <c r="AC490" i="10"/>
  <c r="AD489" i="10"/>
  <c r="AC489" i="10"/>
  <c r="AI488" i="10"/>
  <c r="AD488" i="10"/>
  <c r="AC488" i="10"/>
  <c r="AI487" i="10"/>
  <c r="AF487" i="10" s="1"/>
  <c r="AD487" i="10"/>
  <c r="AC487" i="10"/>
  <c r="AD486" i="10"/>
  <c r="AC486" i="10"/>
  <c r="AD485" i="10"/>
  <c r="AC485" i="10"/>
  <c r="AD484" i="10"/>
  <c r="AC484" i="10"/>
  <c r="AD483" i="10"/>
  <c r="AC483" i="10"/>
  <c r="AI483" i="10"/>
  <c r="AF483" i="10" s="1"/>
  <c r="AD482" i="10"/>
  <c r="AC482" i="10"/>
  <c r="AI482" i="10"/>
  <c r="AF482" i="10" s="1"/>
  <c r="AD481" i="10"/>
  <c r="AC481" i="10"/>
  <c r="AD480" i="10"/>
  <c r="AC480" i="10"/>
  <c r="AD479" i="10"/>
  <c r="AC479" i="10"/>
  <c r="AD478" i="10"/>
  <c r="AC478" i="10"/>
  <c r="AD477" i="10"/>
  <c r="AC477" i="10"/>
  <c r="AD476" i="10"/>
  <c r="AC476" i="10"/>
  <c r="AD475" i="10"/>
  <c r="AC475" i="10"/>
  <c r="AD474" i="10"/>
  <c r="AC474" i="10"/>
  <c r="AI474" i="10"/>
  <c r="AF474" i="10" s="1"/>
  <c r="AD473" i="10"/>
  <c r="AC473" i="10"/>
  <c r="AD472" i="10"/>
  <c r="AC472" i="10"/>
  <c r="AD471" i="10"/>
  <c r="AC471" i="10"/>
  <c r="AD470" i="10"/>
  <c r="AC470" i="10"/>
  <c r="AI470" i="10"/>
  <c r="AI469" i="10"/>
  <c r="AD469" i="10"/>
  <c r="AC469" i="10"/>
  <c r="AD468" i="10"/>
  <c r="AC468" i="10"/>
  <c r="AD467" i="10"/>
  <c r="AC467" i="10"/>
  <c r="AD466" i="10"/>
  <c r="AC466" i="10"/>
  <c r="AI466" i="10"/>
  <c r="AF466" i="10" s="1"/>
  <c r="AD465" i="10"/>
  <c r="AC465" i="10"/>
  <c r="AD464" i="10"/>
  <c r="AC464" i="10"/>
  <c r="AD463" i="10"/>
  <c r="AC463" i="10"/>
  <c r="AD462" i="10"/>
  <c r="AC462" i="10"/>
  <c r="AD461" i="10"/>
  <c r="AC461" i="10"/>
  <c r="AD460" i="10"/>
  <c r="AC460" i="10"/>
  <c r="AI459" i="10"/>
  <c r="AD459" i="10"/>
  <c r="AC459" i="10"/>
  <c r="AD458" i="10"/>
  <c r="AC458" i="10"/>
  <c r="AI457" i="10"/>
  <c r="AD457" i="10"/>
  <c r="AC457" i="10"/>
  <c r="AD456" i="10"/>
  <c r="AC456" i="10"/>
  <c r="AD455" i="10"/>
  <c r="AC455" i="10"/>
  <c r="AI455" i="10"/>
  <c r="AH455" i="10" s="1"/>
  <c r="AD454" i="10"/>
  <c r="AC454" i="10"/>
  <c r="AI454" i="10"/>
  <c r="AF454" i="10" s="1"/>
  <c r="AD453" i="10"/>
  <c r="AC453" i="10"/>
  <c r="AD452" i="10"/>
  <c r="AC452" i="10"/>
  <c r="AD451" i="10"/>
  <c r="AC451" i="10"/>
  <c r="AI451" i="10"/>
  <c r="AH451" i="10" s="1"/>
  <c r="AD450" i="10"/>
  <c r="AC450" i="10"/>
  <c r="AI450" i="10"/>
  <c r="AF450" i="10" s="1"/>
  <c r="AI449" i="10"/>
  <c r="AF449" i="10" s="1"/>
  <c r="AD449" i="10"/>
  <c r="AC449" i="10"/>
  <c r="AD448" i="10"/>
  <c r="AC448" i="10"/>
  <c r="AI447" i="10"/>
  <c r="AD447" i="10"/>
  <c r="AC447" i="10"/>
  <c r="AD446" i="10"/>
  <c r="AC446" i="10"/>
  <c r="AD445" i="10"/>
  <c r="AC445" i="10"/>
  <c r="AI444" i="10"/>
  <c r="AG444" i="10" s="1"/>
  <c r="AD444" i="10"/>
  <c r="AC444" i="10"/>
  <c r="AD443" i="10"/>
  <c r="AC443" i="10"/>
  <c r="AD442" i="10"/>
  <c r="AC442" i="10"/>
  <c r="AI442" i="10"/>
  <c r="AF442" i="10" s="1"/>
  <c r="AD441" i="10"/>
  <c r="AC441" i="10"/>
  <c r="AD440" i="10"/>
  <c r="AC440" i="10"/>
  <c r="AD439" i="10"/>
  <c r="AC439" i="10"/>
  <c r="AD438" i="10"/>
  <c r="AC438" i="10"/>
  <c r="AI438" i="10"/>
  <c r="AD437" i="10"/>
  <c r="AC437" i="10"/>
  <c r="AD436" i="10"/>
  <c r="AC436" i="10"/>
  <c r="AD435" i="10"/>
  <c r="AC435" i="10"/>
  <c r="AD434" i="10"/>
  <c r="AC434" i="10"/>
  <c r="AI434" i="10"/>
  <c r="AF434" i="10" s="1"/>
  <c r="AI433" i="10"/>
  <c r="AF433" i="10" s="1"/>
  <c r="AD433" i="10"/>
  <c r="AC433" i="10"/>
  <c r="AD432" i="10"/>
  <c r="AC432" i="10"/>
  <c r="AD431" i="10"/>
  <c r="AC431" i="10"/>
  <c r="AD430" i="10"/>
  <c r="AC430" i="10"/>
  <c r="AD429" i="10"/>
  <c r="AC429" i="10"/>
  <c r="AI428" i="10"/>
  <c r="AG428" i="10" s="1"/>
  <c r="AD428" i="10"/>
  <c r="AC428" i="10"/>
  <c r="AD427" i="10"/>
  <c r="AC427" i="10"/>
  <c r="AD426" i="10"/>
  <c r="AC426" i="10"/>
  <c r="AD425" i="10"/>
  <c r="AC425" i="10"/>
  <c r="AD424" i="10"/>
  <c r="AC424" i="10"/>
  <c r="AD423" i="10"/>
  <c r="AC423" i="10"/>
  <c r="AD422" i="10"/>
  <c r="AC422" i="10"/>
  <c r="AI422" i="10"/>
  <c r="AF422" i="10" s="1"/>
  <c r="AD421" i="10"/>
  <c r="AC421" i="10"/>
  <c r="AI420" i="10"/>
  <c r="AH420" i="10" s="1"/>
  <c r="AD420" i="10"/>
  <c r="AC420" i="10"/>
  <c r="AD419" i="10"/>
  <c r="AC419" i="10"/>
  <c r="AD418" i="10"/>
  <c r="AC418" i="10"/>
  <c r="AI418" i="10"/>
  <c r="AF418" i="10" s="1"/>
  <c r="AD417" i="10"/>
  <c r="AC417" i="10"/>
  <c r="AD416" i="10"/>
  <c r="AC416" i="10"/>
  <c r="AI415" i="10"/>
  <c r="AH415" i="10" s="1"/>
  <c r="AD415" i="10"/>
  <c r="AC415" i="10"/>
  <c r="AD414" i="10"/>
  <c r="AC414" i="10"/>
  <c r="AI414" i="10"/>
  <c r="AH414" i="10" s="1"/>
  <c r="AD413" i="10"/>
  <c r="AC413" i="10"/>
  <c r="AD412" i="10"/>
  <c r="AC412" i="10"/>
  <c r="AD411" i="10"/>
  <c r="AC411" i="10"/>
  <c r="AD410" i="10"/>
  <c r="AC410" i="10"/>
  <c r="AI410" i="10"/>
  <c r="AF410" i="10" s="1"/>
  <c r="AI409" i="10"/>
  <c r="AD409" i="10"/>
  <c r="AC409" i="10"/>
  <c r="AD408" i="10"/>
  <c r="AC408" i="10"/>
  <c r="AD407" i="10"/>
  <c r="AC407" i="10"/>
  <c r="AD406" i="10"/>
  <c r="AC406" i="10"/>
  <c r="AI406" i="10"/>
  <c r="AD405" i="10"/>
  <c r="AC405" i="10"/>
  <c r="AD404" i="10"/>
  <c r="AC404" i="10"/>
  <c r="AD403" i="10"/>
  <c r="AC403" i="10"/>
  <c r="AD402" i="10"/>
  <c r="AC402" i="10"/>
  <c r="AI402" i="10"/>
  <c r="AF402" i="10" s="1"/>
  <c r="AD401" i="10"/>
  <c r="AC401" i="10"/>
  <c r="AI400" i="10"/>
  <c r="AD400" i="10"/>
  <c r="AC400" i="10"/>
  <c r="AD399" i="10"/>
  <c r="AC399" i="10"/>
  <c r="AD398" i="10"/>
  <c r="AC398" i="10"/>
  <c r="AD397" i="10"/>
  <c r="AC397" i="10"/>
  <c r="AD396" i="10"/>
  <c r="AC396" i="10"/>
  <c r="AD395" i="10"/>
  <c r="AC395" i="10"/>
  <c r="AD394" i="10"/>
  <c r="AC394" i="10"/>
  <c r="AD393" i="10"/>
  <c r="AC393" i="10"/>
  <c r="AD392" i="10"/>
  <c r="AC392" i="10"/>
  <c r="AD391" i="10"/>
  <c r="AC391" i="10"/>
  <c r="AD390" i="10"/>
  <c r="AC390" i="10"/>
  <c r="AI390" i="10"/>
  <c r="AD389" i="10"/>
  <c r="AC389" i="10"/>
  <c r="AI389" i="10"/>
  <c r="AI388" i="10"/>
  <c r="AH388" i="10" s="1"/>
  <c r="AD388" i="10"/>
  <c r="AC388" i="10"/>
  <c r="AD387" i="10"/>
  <c r="AC387" i="10"/>
  <c r="AD386" i="10"/>
  <c r="AC386" i="10"/>
  <c r="AI386" i="10"/>
  <c r="AF386" i="10" s="1"/>
  <c r="AD385" i="10"/>
  <c r="AC385" i="10"/>
  <c r="AD384" i="10"/>
  <c r="AC384" i="10"/>
  <c r="AI383" i="10"/>
  <c r="AD383" i="10"/>
  <c r="AC383" i="10"/>
  <c r="AD382" i="10"/>
  <c r="AC382" i="10"/>
  <c r="AD381" i="10"/>
  <c r="AC381" i="10"/>
  <c r="AD380" i="10"/>
  <c r="AC380" i="10"/>
  <c r="AD379" i="10"/>
  <c r="AC379" i="10"/>
  <c r="AD378" i="10"/>
  <c r="AC378" i="10"/>
  <c r="AD377" i="10"/>
  <c r="AC377" i="10"/>
  <c r="AD376" i="10"/>
  <c r="AC376" i="10"/>
  <c r="AI375" i="10"/>
  <c r="AH375" i="10" s="1"/>
  <c r="AD375" i="10"/>
  <c r="AC375" i="10"/>
  <c r="AD374" i="10"/>
  <c r="AC374" i="10"/>
  <c r="AI374" i="10"/>
  <c r="AD373" i="10"/>
  <c r="AC373" i="10"/>
  <c r="AD372" i="10"/>
  <c r="AC372" i="10"/>
  <c r="AD371" i="10"/>
  <c r="AC371" i="10"/>
  <c r="AD370" i="10"/>
  <c r="AC370" i="10"/>
  <c r="AI370" i="10"/>
  <c r="AF370" i="10" s="1"/>
  <c r="AD369" i="10"/>
  <c r="AC369" i="10"/>
  <c r="AD368" i="10"/>
  <c r="AC368" i="10"/>
  <c r="AD367" i="10"/>
  <c r="AC367" i="10"/>
  <c r="AI367" i="10"/>
  <c r="AD366" i="10"/>
  <c r="AC366" i="10"/>
  <c r="AD365" i="10"/>
  <c r="AC365" i="10"/>
  <c r="AD364" i="10"/>
  <c r="AC364" i="10"/>
  <c r="AD363" i="10"/>
  <c r="AC363" i="10"/>
  <c r="AI363" i="10"/>
  <c r="AD362" i="10"/>
  <c r="AC362" i="10"/>
  <c r="AI362" i="10"/>
  <c r="AF362" i="10" s="1"/>
  <c r="AD361" i="10"/>
  <c r="AC361" i="10"/>
  <c r="AD360" i="10"/>
  <c r="AC360" i="10"/>
  <c r="AD359" i="10"/>
  <c r="AC359" i="10"/>
  <c r="AD358" i="10"/>
  <c r="AC358" i="10"/>
  <c r="AI358" i="10"/>
  <c r="AF358" i="10" s="1"/>
  <c r="AD357" i="10"/>
  <c r="AC357" i="10"/>
  <c r="AI356" i="10"/>
  <c r="AH356" i="10" s="1"/>
  <c r="AD356" i="10"/>
  <c r="AC356" i="10"/>
  <c r="AD355" i="10"/>
  <c r="AC355" i="10"/>
  <c r="AD354" i="10"/>
  <c r="AC354" i="10"/>
  <c r="AI354" i="10"/>
  <c r="AF354" i="10" s="1"/>
  <c r="AD353" i="10"/>
  <c r="AC353" i="10"/>
  <c r="AD352" i="10"/>
  <c r="AC352" i="10"/>
  <c r="AD351" i="10"/>
  <c r="AC351" i="10"/>
  <c r="AI351" i="10"/>
  <c r="AD350" i="10"/>
  <c r="AC350" i="10"/>
  <c r="AD349" i="10"/>
  <c r="AC349" i="10"/>
  <c r="AD348" i="10"/>
  <c r="AC348" i="10"/>
  <c r="AD347" i="10"/>
  <c r="AC347" i="10"/>
  <c r="AD346" i="10"/>
  <c r="AC346" i="10"/>
  <c r="AI346" i="10"/>
  <c r="AF346" i="10" s="1"/>
  <c r="AI345" i="10"/>
  <c r="AD345" i="10"/>
  <c r="AC345" i="10"/>
  <c r="AD344" i="10"/>
  <c r="AC344" i="10"/>
  <c r="AI343" i="10"/>
  <c r="AH343" i="10" s="1"/>
  <c r="AD343" i="10"/>
  <c r="AC343" i="10"/>
  <c r="AD342" i="10"/>
  <c r="AC342" i="10"/>
  <c r="AI342" i="10"/>
  <c r="AD341" i="10"/>
  <c r="AC341" i="10"/>
  <c r="AD340" i="10"/>
  <c r="AC340" i="10"/>
  <c r="AD339" i="10"/>
  <c r="AC339" i="10"/>
  <c r="AD338" i="10"/>
  <c r="AC338" i="10"/>
  <c r="AI338" i="10"/>
  <c r="AF338" i="10" s="1"/>
  <c r="AI337" i="10"/>
  <c r="AF337" i="10" s="1"/>
  <c r="AD337" i="10"/>
  <c r="AC337" i="10"/>
  <c r="AD336" i="10"/>
  <c r="AC336" i="10"/>
  <c r="AI335" i="10"/>
  <c r="AD335" i="10"/>
  <c r="AC335" i="10"/>
  <c r="AD334" i="10"/>
  <c r="AC334" i="10"/>
  <c r="AD333" i="10"/>
  <c r="AC333" i="10"/>
  <c r="AD332" i="10"/>
  <c r="AC332" i="10"/>
  <c r="AI331" i="10"/>
  <c r="AH331" i="10" s="1"/>
  <c r="AD331" i="10"/>
  <c r="AC331" i="10"/>
  <c r="AD330" i="10"/>
  <c r="AC330" i="10"/>
  <c r="AI330" i="10"/>
  <c r="AF330" i="10" s="1"/>
  <c r="AD329" i="10"/>
  <c r="AC329" i="10"/>
  <c r="AD328" i="10"/>
  <c r="AC328" i="10"/>
  <c r="AD327" i="10"/>
  <c r="AC327" i="10"/>
  <c r="AD326" i="10"/>
  <c r="AC326" i="10"/>
  <c r="AI326" i="10"/>
  <c r="AF326" i="10" s="1"/>
  <c r="AD325" i="10"/>
  <c r="AC325" i="10"/>
  <c r="AD324" i="10"/>
  <c r="AC324" i="10"/>
  <c r="AD323" i="10"/>
  <c r="AC323" i="10"/>
  <c r="AD322" i="10"/>
  <c r="AC322" i="10"/>
  <c r="AI322" i="10"/>
  <c r="AF322" i="10" s="1"/>
  <c r="AI321" i="10"/>
  <c r="AF321" i="10" s="1"/>
  <c r="AD321" i="10"/>
  <c r="AC321" i="10"/>
  <c r="AD320" i="10"/>
  <c r="AC320" i="10"/>
  <c r="AD319" i="10"/>
  <c r="AC319" i="10"/>
  <c r="AD318" i="10"/>
  <c r="AC318" i="10"/>
  <c r="AD317" i="10"/>
  <c r="AC317" i="10"/>
  <c r="AD316" i="10"/>
  <c r="AC316" i="10"/>
  <c r="AD315" i="10"/>
  <c r="AC315" i="10"/>
  <c r="AD314" i="10"/>
  <c r="AC314" i="10"/>
  <c r="AI314" i="10"/>
  <c r="AF314" i="10" s="1"/>
  <c r="AD313" i="10"/>
  <c r="AC313" i="10"/>
  <c r="AD312" i="10"/>
  <c r="AC312" i="10"/>
  <c r="AD311" i="10"/>
  <c r="AC311" i="10"/>
  <c r="AD310" i="10"/>
  <c r="AC310" i="10"/>
  <c r="AI310" i="10"/>
  <c r="AD309" i="10"/>
  <c r="AC309" i="10"/>
  <c r="AD308" i="10"/>
  <c r="AC308" i="10"/>
  <c r="AI307" i="10"/>
  <c r="AG307" i="10" s="1"/>
  <c r="AD307" i="10"/>
  <c r="AC307" i="10"/>
  <c r="AD306" i="10"/>
  <c r="AC306" i="10"/>
  <c r="AI306" i="10"/>
  <c r="AF306" i="10" s="1"/>
  <c r="AD305" i="10"/>
  <c r="AC305" i="10"/>
  <c r="AD304" i="10"/>
  <c r="AC304" i="10"/>
  <c r="AI303" i="10"/>
  <c r="AD303" i="10"/>
  <c r="AC303" i="10"/>
  <c r="AD302" i="10"/>
  <c r="AC302" i="10"/>
  <c r="AI302" i="10"/>
  <c r="AF302" i="10" s="1"/>
  <c r="AD301" i="10"/>
  <c r="AC301" i="10"/>
  <c r="AD300" i="10"/>
  <c r="AC300" i="10"/>
  <c r="AD299" i="10"/>
  <c r="AC299" i="10"/>
  <c r="AD298" i="10"/>
  <c r="AC298" i="10"/>
  <c r="AI298" i="10"/>
  <c r="AF298" i="10" s="1"/>
  <c r="AD297" i="10"/>
  <c r="AC297" i="10"/>
  <c r="AD296" i="10"/>
  <c r="AC296" i="10"/>
  <c r="AD295" i="10"/>
  <c r="AC295" i="10"/>
  <c r="AD294" i="10"/>
  <c r="AC294" i="10"/>
  <c r="AI294" i="10"/>
  <c r="AD293" i="10"/>
  <c r="AC293" i="10"/>
  <c r="AD292" i="10"/>
  <c r="AC292" i="10"/>
  <c r="AD291" i="10"/>
  <c r="AC291" i="10"/>
  <c r="AD290" i="10"/>
  <c r="AC290" i="10"/>
  <c r="AI290" i="10"/>
  <c r="AF290" i="10" s="1"/>
  <c r="AI289" i="10"/>
  <c r="AF289" i="10" s="1"/>
  <c r="AD289" i="10"/>
  <c r="AC289" i="10"/>
  <c r="AD288" i="10"/>
  <c r="AC288" i="10"/>
  <c r="AI287" i="10"/>
  <c r="AD287" i="10"/>
  <c r="AC287" i="10"/>
  <c r="AD286" i="10"/>
  <c r="AC286" i="10"/>
  <c r="AD285" i="10"/>
  <c r="AC285" i="10"/>
  <c r="AI284" i="10"/>
  <c r="AG284" i="10" s="1"/>
  <c r="AD284" i="10"/>
  <c r="AC284" i="10"/>
  <c r="AD283" i="10"/>
  <c r="AC283" i="10"/>
  <c r="AD282" i="10"/>
  <c r="AC282" i="10"/>
  <c r="AI282" i="10"/>
  <c r="AF282" i="10" s="1"/>
  <c r="AD281" i="10"/>
  <c r="AC281" i="10"/>
  <c r="AD280" i="10"/>
  <c r="AC280" i="10"/>
  <c r="AD279" i="10"/>
  <c r="AC279" i="10"/>
  <c r="AD278" i="10"/>
  <c r="AC278" i="10"/>
  <c r="AI278" i="10"/>
  <c r="AD277" i="10"/>
  <c r="AC277" i="10"/>
  <c r="AD276" i="10"/>
  <c r="AC276" i="10"/>
  <c r="AI275" i="10"/>
  <c r="AG275" i="10" s="1"/>
  <c r="AD275" i="10"/>
  <c r="AC275" i="10"/>
  <c r="AD274" i="10"/>
  <c r="AC274" i="10"/>
  <c r="AI274" i="10"/>
  <c r="AF274" i="10" s="1"/>
  <c r="AD273" i="10"/>
  <c r="AC273" i="10"/>
  <c r="AD272" i="10"/>
  <c r="AC272" i="10"/>
  <c r="AD271" i="10"/>
  <c r="AC271" i="10"/>
  <c r="AD270" i="10"/>
  <c r="AC270" i="10"/>
  <c r="AD269" i="10"/>
  <c r="AC269" i="10"/>
  <c r="AD268" i="10"/>
  <c r="AC268" i="10"/>
  <c r="AD267" i="10"/>
  <c r="AC267" i="10"/>
  <c r="AI267" i="10"/>
  <c r="AD266" i="10"/>
  <c r="AC266" i="10"/>
  <c r="AI266" i="10"/>
  <c r="AF266" i="10" s="1"/>
  <c r="AD265" i="10"/>
  <c r="AC265" i="10"/>
  <c r="AD264" i="10"/>
  <c r="AC264" i="10"/>
  <c r="AD263" i="10"/>
  <c r="AC263" i="10"/>
  <c r="AD262" i="10"/>
  <c r="AC262" i="10"/>
  <c r="AI262" i="10"/>
  <c r="AF262" i="10" s="1"/>
  <c r="AD261" i="10"/>
  <c r="AC261" i="10"/>
  <c r="AI260" i="10"/>
  <c r="AH260" i="10" s="1"/>
  <c r="AD260" i="10"/>
  <c r="AC260" i="10"/>
  <c r="AD259" i="10"/>
  <c r="AC259" i="10"/>
  <c r="AD258" i="10"/>
  <c r="AC258" i="10"/>
  <c r="AI258" i="10"/>
  <c r="AF258" i="10" s="1"/>
  <c r="AD257" i="10"/>
  <c r="AC257" i="10"/>
  <c r="AD256" i="10"/>
  <c r="AC256" i="10"/>
  <c r="AD255" i="10"/>
  <c r="AC255" i="10"/>
  <c r="AI255" i="10"/>
  <c r="AF255" i="10" s="1"/>
  <c r="AD254" i="10"/>
  <c r="AC254" i="10"/>
  <c r="AD253" i="10"/>
  <c r="AC253" i="10"/>
  <c r="AD252" i="10"/>
  <c r="AC252" i="10"/>
  <c r="AD251" i="10"/>
  <c r="AC251" i="10"/>
  <c r="AD250" i="10"/>
  <c r="AC250" i="10"/>
  <c r="AI250" i="10"/>
  <c r="AF250" i="10" s="1"/>
  <c r="AI249" i="10"/>
  <c r="AD249" i="10"/>
  <c r="AC249" i="10"/>
  <c r="AD248" i="10"/>
  <c r="AC248" i="10"/>
  <c r="AI247" i="10"/>
  <c r="AH247" i="10" s="1"/>
  <c r="AD247" i="10"/>
  <c r="AC247" i="10"/>
  <c r="AD246" i="10"/>
  <c r="AC246" i="10"/>
  <c r="AI246" i="10"/>
  <c r="AI245" i="10"/>
  <c r="AD245" i="10"/>
  <c r="AC245" i="10"/>
  <c r="AD244" i="10"/>
  <c r="AC244" i="10"/>
  <c r="AD243" i="10"/>
  <c r="AC243" i="10"/>
  <c r="AD242" i="10"/>
  <c r="AC242" i="10"/>
  <c r="AI242" i="10"/>
  <c r="AF242" i="10" s="1"/>
  <c r="AD241" i="10"/>
  <c r="AC241" i="10"/>
  <c r="AD240" i="10"/>
  <c r="AC240" i="10"/>
  <c r="AD239" i="10"/>
  <c r="AC239" i="10"/>
  <c r="AI239" i="10"/>
  <c r="AD238" i="10"/>
  <c r="AC238" i="10"/>
  <c r="AI238" i="10"/>
  <c r="AF238" i="10" s="1"/>
  <c r="AD237" i="10"/>
  <c r="AC237" i="10"/>
  <c r="AI236" i="10"/>
  <c r="AG236" i="10" s="1"/>
  <c r="AD236" i="10"/>
  <c r="AC236" i="10"/>
  <c r="AI235" i="10"/>
  <c r="AH235" i="10" s="1"/>
  <c r="AD235" i="10"/>
  <c r="AC235" i="10"/>
  <c r="AD234" i="10"/>
  <c r="AC234" i="10"/>
  <c r="AD233" i="10"/>
  <c r="AC233" i="10"/>
  <c r="AI233" i="10"/>
  <c r="AD232" i="10"/>
  <c r="AC232" i="10"/>
  <c r="AD231" i="10"/>
  <c r="AC231" i="10"/>
  <c r="AD230" i="10"/>
  <c r="AC230" i="10"/>
  <c r="AD229" i="10"/>
  <c r="AC229" i="10"/>
  <c r="AI229" i="10"/>
  <c r="AD228" i="10"/>
  <c r="AC228" i="10"/>
  <c r="AI228" i="10"/>
  <c r="AF228" i="10" s="1"/>
  <c r="AD227" i="10"/>
  <c r="AC227" i="10"/>
  <c r="AI227" i="10"/>
  <c r="AD226" i="10"/>
  <c r="AC226" i="10"/>
  <c r="AI226" i="10"/>
  <c r="AD225" i="10"/>
  <c r="AC225" i="10"/>
  <c r="AI225" i="10"/>
  <c r="AD224" i="10"/>
  <c r="AC224" i="10"/>
  <c r="AD223" i="10"/>
  <c r="AC223" i="10"/>
  <c r="AD222" i="10"/>
  <c r="AC222" i="10"/>
  <c r="AD221" i="10"/>
  <c r="AC221" i="10"/>
  <c r="AI221" i="10"/>
  <c r="AD220" i="10"/>
  <c r="AC220" i="10"/>
  <c r="AI220" i="10"/>
  <c r="AF220" i="10" s="1"/>
  <c r="AD219" i="10"/>
  <c r="AC219" i="10"/>
  <c r="AI219" i="10"/>
  <c r="AD218" i="10"/>
  <c r="AC218" i="10"/>
  <c r="AD217" i="10"/>
  <c r="AC217" i="10"/>
  <c r="AI217" i="10"/>
  <c r="AD216" i="10"/>
  <c r="AC216" i="10"/>
  <c r="AD215" i="10"/>
  <c r="AC215" i="10"/>
  <c r="AD214" i="10"/>
  <c r="AC214" i="10"/>
  <c r="AD213" i="10"/>
  <c r="AC213" i="10"/>
  <c r="AI213" i="10"/>
  <c r="AD212" i="10"/>
  <c r="AC212" i="10"/>
  <c r="AD211" i="10"/>
  <c r="AC211" i="10"/>
  <c r="AI211" i="10"/>
  <c r="AD210" i="10"/>
  <c r="AC210" i="10"/>
  <c r="AI210" i="10"/>
  <c r="AD209" i="10"/>
  <c r="AC209" i="10"/>
  <c r="AI209" i="10"/>
  <c r="AD208" i="10"/>
  <c r="AC208" i="10"/>
  <c r="AD207" i="10"/>
  <c r="AC207" i="10"/>
  <c r="AD206" i="10"/>
  <c r="AC206" i="10"/>
  <c r="AD205" i="10"/>
  <c r="AC205" i="10"/>
  <c r="AI205" i="10"/>
  <c r="AD204" i="10"/>
  <c r="AC204" i="10"/>
  <c r="AI204" i="10"/>
  <c r="AF204" i="10" s="1"/>
  <c r="AD203" i="10"/>
  <c r="AC203" i="10"/>
  <c r="AI203" i="10"/>
  <c r="AD202" i="10"/>
  <c r="AC202" i="10"/>
  <c r="AI202" i="10"/>
  <c r="AD201" i="10"/>
  <c r="AC201" i="10"/>
  <c r="AI201" i="10"/>
  <c r="AD200" i="10"/>
  <c r="AC200" i="10"/>
  <c r="AD199" i="10"/>
  <c r="AC199" i="10"/>
  <c r="AD198" i="10"/>
  <c r="AC198" i="10"/>
  <c r="AD197" i="10"/>
  <c r="AC197" i="10"/>
  <c r="AI197" i="10"/>
  <c r="AD196" i="10"/>
  <c r="AC196" i="10"/>
  <c r="AD195" i="10"/>
  <c r="AC195" i="10"/>
  <c r="AI195" i="10"/>
  <c r="AD194" i="10"/>
  <c r="AC194" i="10"/>
  <c r="AI194" i="10"/>
  <c r="AD193" i="10"/>
  <c r="AC193" i="10"/>
  <c r="AI193" i="10"/>
  <c r="AD192" i="10"/>
  <c r="AC192" i="10"/>
  <c r="AD191" i="10"/>
  <c r="AC191" i="10"/>
  <c r="AD190" i="10"/>
  <c r="AC190" i="10"/>
  <c r="AD189" i="10"/>
  <c r="AC189" i="10"/>
  <c r="AI189" i="10"/>
  <c r="AD188" i="10"/>
  <c r="AC188" i="10"/>
  <c r="AD187" i="10"/>
  <c r="AC187" i="10"/>
  <c r="AD186" i="10"/>
  <c r="AC186" i="10"/>
  <c r="AD185" i="10"/>
  <c r="AC185" i="10"/>
  <c r="AI185" i="10"/>
  <c r="AI184" i="10"/>
  <c r="AF184" i="10" s="1"/>
  <c r="AD184" i="10"/>
  <c r="AC184" i="10"/>
  <c r="AD183" i="10"/>
  <c r="AC183" i="10"/>
  <c r="AI183" i="10"/>
  <c r="AD182" i="10"/>
  <c r="AC182" i="10"/>
  <c r="AI182" i="10"/>
  <c r="AD181" i="10"/>
  <c r="AC181" i="10"/>
  <c r="AI181" i="10"/>
  <c r="AD180" i="10"/>
  <c r="AC180" i="10"/>
  <c r="AD179" i="10"/>
  <c r="AC179" i="10"/>
  <c r="AD178" i="10"/>
  <c r="AC178" i="10"/>
  <c r="AD177" i="10"/>
  <c r="AC177" i="10"/>
  <c r="AI177" i="10"/>
  <c r="AD176" i="10"/>
  <c r="AC176" i="10"/>
  <c r="AD175" i="10"/>
  <c r="AC175" i="10"/>
  <c r="AD174" i="10"/>
  <c r="AC174" i="10"/>
  <c r="AI174" i="10"/>
  <c r="AD173" i="10"/>
  <c r="AC173" i="10"/>
  <c r="AI173" i="10"/>
  <c r="AD172" i="10"/>
  <c r="AC172" i="10"/>
  <c r="AD171" i="10"/>
  <c r="AC171" i="10"/>
  <c r="AD170" i="10"/>
  <c r="AC170" i="10"/>
  <c r="AD169" i="10"/>
  <c r="AC169" i="10"/>
  <c r="AI169" i="10"/>
  <c r="AD168" i="10"/>
  <c r="AC168" i="10"/>
  <c r="AD167" i="10"/>
  <c r="AC167" i="10"/>
  <c r="AD166" i="10"/>
  <c r="AC166" i="10"/>
  <c r="AI166" i="10"/>
  <c r="AD165" i="10"/>
  <c r="AC165" i="10"/>
  <c r="AI165" i="10"/>
  <c r="AD164" i="10"/>
  <c r="AC164" i="10"/>
  <c r="AD163" i="10"/>
  <c r="AC163" i="10"/>
  <c r="AD162" i="10"/>
  <c r="AC162" i="10"/>
  <c r="AD161" i="10"/>
  <c r="AC161" i="10"/>
  <c r="AI161" i="10"/>
  <c r="AI160" i="10"/>
  <c r="AF160" i="10" s="1"/>
  <c r="AD160" i="10"/>
  <c r="AC160" i="10"/>
  <c r="AD159" i="10"/>
  <c r="AC159" i="10"/>
  <c r="AI159" i="10"/>
  <c r="AD158" i="10"/>
  <c r="AC158" i="10"/>
  <c r="AD157" i="10"/>
  <c r="AC157" i="10"/>
  <c r="AI157" i="10"/>
  <c r="AI156" i="10"/>
  <c r="AF156" i="10" s="1"/>
  <c r="AD156" i="10"/>
  <c r="AC156" i="10"/>
  <c r="AD155" i="10"/>
  <c r="AC155" i="10"/>
  <c r="AI155" i="10"/>
  <c r="AD154" i="10"/>
  <c r="AC154" i="10"/>
  <c r="AI154" i="10"/>
  <c r="AD153" i="10"/>
  <c r="AC153" i="10"/>
  <c r="AI153" i="10"/>
  <c r="AD152" i="10"/>
  <c r="AC152" i="10"/>
  <c r="AD151" i="10"/>
  <c r="AC151" i="10"/>
  <c r="AI151" i="10"/>
  <c r="AD150" i="10"/>
  <c r="AC150" i="10"/>
  <c r="AI150" i="10"/>
  <c r="AD149" i="10"/>
  <c r="AC149" i="10"/>
  <c r="AI149" i="10"/>
  <c r="AD148" i="10"/>
  <c r="AC148" i="10"/>
  <c r="AD147" i="10"/>
  <c r="AC147" i="10"/>
  <c r="AD146" i="10"/>
  <c r="AC146" i="10"/>
  <c r="AI146" i="10"/>
  <c r="AD145" i="10"/>
  <c r="AC145" i="10"/>
  <c r="AI145" i="10"/>
  <c r="AD144" i="10"/>
  <c r="AC144" i="10"/>
  <c r="AD143" i="10"/>
  <c r="AC143" i="10"/>
  <c r="AI143" i="10"/>
  <c r="AD142" i="10"/>
  <c r="AC142" i="10"/>
  <c r="AD141" i="10"/>
  <c r="AC141" i="10"/>
  <c r="AI141" i="10"/>
  <c r="AI140" i="10"/>
  <c r="AF140" i="10" s="1"/>
  <c r="AD140" i="10"/>
  <c r="AC140" i="10"/>
  <c r="AD139" i="10"/>
  <c r="AC139" i="10"/>
  <c r="AI139" i="10"/>
  <c r="AD138" i="10"/>
  <c r="AC138" i="10"/>
  <c r="AI138" i="10"/>
  <c r="AD137" i="10"/>
  <c r="AC137" i="10"/>
  <c r="AI137" i="10"/>
  <c r="AD136" i="10"/>
  <c r="AC136" i="10"/>
  <c r="AD135" i="10"/>
  <c r="AC135" i="10"/>
  <c r="AI135" i="10"/>
  <c r="AD134" i="10"/>
  <c r="AC134" i="10"/>
  <c r="AI134" i="10"/>
  <c r="AD133" i="10"/>
  <c r="AC133" i="10"/>
  <c r="AI133" i="10"/>
  <c r="AD132" i="10"/>
  <c r="AC132" i="10"/>
  <c r="AD131" i="10"/>
  <c r="AC131" i="10"/>
  <c r="AD130" i="10"/>
  <c r="AC130" i="10"/>
  <c r="AI130" i="10"/>
  <c r="AD129" i="10"/>
  <c r="AC129" i="10"/>
  <c r="AI129" i="10"/>
  <c r="AD128" i="10"/>
  <c r="AC128" i="10"/>
  <c r="AD127" i="10"/>
  <c r="AC127" i="10"/>
  <c r="AI127" i="10"/>
  <c r="AD126" i="10"/>
  <c r="AC126" i="10"/>
  <c r="AD125" i="10"/>
  <c r="AC125" i="10"/>
  <c r="AI125" i="10"/>
  <c r="AD124" i="10"/>
  <c r="AC124" i="10"/>
  <c r="AD123" i="10"/>
  <c r="AC123" i="10"/>
  <c r="AD122" i="10"/>
  <c r="AC122" i="10"/>
  <c r="AI122" i="10"/>
  <c r="AD121" i="10"/>
  <c r="AC121" i="10"/>
  <c r="AI121" i="10"/>
  <c r="AD120" i="10"/>
  <c r="AC120" i="10"/>
  <c r="AD119" i="10"/>
  <c r="AC119" i="10"/>
  <c r="AI118" i="10"/>
  <c r="AH118" i="10" s="1"/>
  <c r="AD118" i="10"/>
  <c r="AC118" i="10"/>
  <c r="AD117" i="10"/>
  <c r="AC117" i="10"/>
  <c r="AI117" i="10"/>
  <c r="AD116" i="10"/>
  <c r="AC116" i="10"/>
  <c r="AI115" i="10"/>
  <c r="AG115" i="10" s="1"/>
  <c r="AD115" i="10"/>
  <c r="AC115" i="10"/>
  <c r="AI114" i="10"/>
  <c r="AH114" i="10" s="1"/>
  <c r="AD114" i="10"/>
  <c r="AC114" i="10"/>
  <c r="AD113" i="10"/>
  <c r="AC113" i="10"/>
  <c r="AI113" i="10"/>
  <c r="AD112" i="10"/>
  <c r="AC112" i="10"/>
  <c r="AI111" i="10"/>
  <c r="AG111" i="10" s="1"/>
  <c r="AD111" i="10"/>
  <c r="AC111" i="10"/>
  <c r="AD110" i="10"/>
  <c r="AC110" i="10"/>
  <c r="AI110" i="10"/>
  <c r="AD109" i="10"/>
  <c r="AC109" i="10"/>
  <c r="AI109" i="10"/>
  <c r="AD108" i="10"/>
  <c r="AC108" i="10"/>
  <c r="AD107" i="10"/>
  <c r="AC107" i="10"/>
  <c r="AD106" i="10"/>
  <c r="AC106" i="10"/>
  <c r="AI106" i="10"/>
  <c r="AD105" i="10"/>
  <c r="AC105" i="10"/>
  <c r="AI105" i="10"/>
  <c r="AD104" i="10"/>
  <c r="AC104" i="10"/>
  <c r="AD103" i="10"/>
  <c r="AC103" i="10"/>
  <c r="CZ102" i="9"/>
  <c r="CY102" i="9"/>
  <c r="V102" i="9" s="1"/>
  <c r="CX102" i="9"/>
  <c r="U102" i="9" s="1"/>
  <c r="CW102" i="9"/>
  <c r="CV102" i="9"/>
  <c r="S102" i="9" s="1"/>
  <c r="CU102" i="9"/>
  <c r="CT102" i="9"/>
  <c r="CS102" i="9"/>
  <c r="R102" i="9" s="1"/>
  <c r="CR102" i="9"/>
  <c r="CZ101" i="9"/>
  <c r="CY101" i="9"/>
  <c r="CX101" i="9"/>
  <c r="CW101" i="9"/>
  <c r="CV101" i="9"/>
  <c r="T101" i="9" s="1"/>
  <c r="CU101" i="9"/>
  <c r="S101" i="9" s="1"/>
  <c r="CT101" i="9"/>
  <c r="CS101" i="9"/>
  <c r="CR101" i="9"/>
  <c r="CZ100" i="9"/>
  <c r="U100" i="9" s="1"/>
  <c r="CY100" i="9"/>
  <c r="V100" i="9" s="1"/>
  <c r="CX100" i="9"/>
  <c r="CW100" i="9"/>
  <c r="CV100" i="9"/>
  <c r="CU100" i="9"/>
  <c r="CT100" i="9"/>
  <c r="CS100" i="9"/>
  <c r="CR100" i="9"/>
  <c r="CZ99" i="9"/>
  <c r="CY99" i="9"/>
  <c r="U99" i="9" s="1"/>
  <c r="CX99" i="9"/>
  <c r="CW99" i="9"/>
  <c r="S99" i="9" s="1"/>
  <c r="CV99" i="9"/>
  <c r="CU99" i="9"/>
  <c r="CT99" i="9"/>
  <c r="CS99" i="9"/>
  <c r="CR99" i="9"/>
  <c r="CZ98" i="9"/>
  <c r="CY98" i="9"/>
  <c r="V98" i="9" s="1"/>
  <c r="CX98" i="9"/>
  <c r="U98" i="9" s="1"/>
  <c r="CW98" i="9"/>
  <c r="CV98" i="9"/>
  <c r="S98" i="9" s="1"/>
  <c r="CU98" i="9"/>
  <c r="CT98" i="9"/>
  <c r="CS98" i="9"/>
  <c r="CR98" i="9"/>
  <c r="CZ97" i="9"/>
  <c r="CY97" i="9"/>
  <c r="CX97" i="9"/>
  <c r="CW97" i="9"/>
  <c r="CV97" i="9"/>
  <c r="T97" i="9" s="1"/>
  <c r="CU97" i="9"/>
  <c r="S97" i="9" s="1"/>
  <c r="CT97" i="9"/>
  <c r="CS97" i="9"/>
  <c r="CR97" i="9"/>
  <c r="CZ96" i="9"/>
  <c r="U96" i="9" s="1"/>
  <c r="CY96" i="9"/>
  <c r="CX96" i="9"/>
  <c r="CW96" i="9"/>
  <c r="CV96" i="9"/>
  <c r="CU96" i="9"/>
  <c r="CT96" i="9"/>
  <c r="CS96" i="9"/>
  <c r="CR96" i="9"/>
  <c r="CZ95" i="9"/>
  <c r="CY95" i="9"/>
  <c r="U95" i="9" s="1"/>
  <c r="CX95" i="9"/>
  <c r="CW95" i="9"/>
  <c r="S95" i="9" s="1"/>
  <c r="CV95" i="9"/>
  <c r="CU95" i="9"/>
  <c r="CT95" i="9"/>
  <c r="CS95" i="9"/>
  <c r="CR95" i="9"/>
  <c r="CZ94" i="9"/>
  <c r="CY94" i="9"/>
  <c r="V94" i="9" s="1"/>
  <c r="CX94" i="9"/>
  <c r="U94" i="9" s="1"/>
  <c r="CW94" i="9"/>
  <c r="CV94" i="9"/>
  <c r="S94" i="9" s="1"/>
  <c r="CU94" i="9"/>
  <c r="CT94" i="9"/>
  <c r="CS94" i="9"/>
  <c r="CR94" i="9"/>
  <c r="CZ93" i="9"/>
  <c r="CY93" i="9"/>
  <c r="CX93" i="9"/>
  <c r="CW93" i="9"/>
  <c r="CV93" i="9"/>
  <c r="T93" i="9" s="1"/>
  <c r="CU93" i="9"/>
  <c r="S93" i="9" s="1"/>
  <c r="CT93" i="9"/>
  <c r="CS93" i="9"/>
  <c r="CR93" i="9"/>
  <c r="CZ92" i="9"/>
  <c r="U92" i="9" s="1"/>
  <c r="CY92" i="9"/>
  <c r="CX92" i="9"/>
  <c r="CW92" i="9"/>
  <c r="CV92" i="9"/>
  <c r="CU92" i="9"/>
  <c r="CT92" i="9"/>
  <c r="CS92" i="9"/>
  <c r="CR92" i="9"/>
  <c r="CZ91" i="9"/>
  <c r="CY91" i="9"/>
  <c r="U91" i="9" s="1"/>
  <c r="CX91" i="9"/>
  <c r="CW91" i="9"/>
  <c r="S91" i="9" s="1"/>
  <c r="CV91" i="9"/>
  <c r="CU91" i="9"/>
  <c r="CT91" i="9"/>
  <c r="CS91" i="9"/>
  <c r="CR91" i="9"/>
  <c r="CZ90" i="9"/>
  <c r="CY90" i="9"/>
  <c r="V90" i="9" s="1"/>
  <c r="CX90" i="9"/>
  <c r="U90" i="9" s="1"/>
  <c r="CW90" i="9"/>
  <c r="CV90" i="9"/>
  <c r="S90" i="9" s="1"/>
  <c r="CU90" i="9"/>
  <c r="CT90" i="9"/>
  <c r="CS90" i="9"/>
  <c r="CR90" i="9"/>
  <c r="CZ89" i="9"/>
  <c r="CY89" i="9"/>
  <c r="CX89" i="9"/>
  <c r="CW89" i="9"/>
  <c r="CV89" i="9"/>
  <c r="T89" i="9" s="1"/>
  <c r="CU89" i="9"/>
  <c r="S89" i="9" s="1"/>
  <c r="CT89" i="9"/>
  <c r="CS89" i="9"/>
  <c r="CR89" i="9"/>
  <c r="CZ88" i="9"/>
  <c r="CY88" i="9"/>
  <c r="CX88" i="9"/>
  <c r="U88" i="9" s="1"/>
  <c r="CW88" i="9"/>
  <c r="CV88" i="9"/>
  <c r="CU88" i="9"/>
  <c r="CT88" i="9"/>
  <c r="CS88" i="9"/>
  <c r="CR88" i="9"/>
  <c r="CZ87" i="9"/>
  <c r="CY87" i="9"/>
  <c r="U87" i="9" s="1"/>
  <c r="CX87" i="9"/>
  <c r="CW87" i="9"/>
  <c r="CV87" i="9"/>
  <c r="CU87" i="9"/>
  <c r="S87" i="9" s="1"/>
  <c r="CT87" i="9"/>
  <c r="CS87" i="9"/>
  <c r="CR87" i="9"/>
  <c r="CZ86" i="9"/>
  <c r="CY86" i="9"/>
  <c r="V86" i="9" s="1"/>
  <c r="CX86" i="9"/>
  <c r="U86" i="9" s="1"/>
  <c r="CW86" i="9"/>
  <c r="CV86" i="9"/>
  <c r="S86" i="9" s="1"/>
  <c r="CU86" i="9"/>
  <c r="CT86" i="9"/>
  <c r="CS86" i="9"/>
  <c r="CR86" i="9"/>
  <c r="CZ85" i="9"/>
  <c r="CY85" i="9"/>
  <c r="CX85" i="9"/>
  <c r="CW85" i="9"/>
  <c r="CV85" i="9"/>
  <c r="T85" i="9" s="1"/>
  <c r="CU85" i="9"/>
  <c r="S85" i="9" s="1"/>
  <c r="CT85" i="9"/>
  <c r="CS85" i="9"/>
  <c r="CR85" i="9"/>
  <c r="CZ84" i="9"/>
  <c r="CY84" i="9"/>
  <c r="CX84" i="9"/>
  <c r="U84" i="9" s="1"/>
  <c r="CW84" i="9"/>
  <c r="CV84" i="9"/>
  <c r="CU84" i="9"/>
  <c r="CT84" i="9"/>
  <c r="CS84" i="9"/>
  <c r="CR84" i="9"/>
  <c r="CZ83" i="9"/>
  <c r="CY83" i="9"/>
  <c r="U83" i="9" s="1"/>
  <c r="CX83" i="9"/>
  <c r="CW83" i="9"/>
  <c r="CV83" i="9"/>
  <c r="CU83" i="9"/>
  <c r="S83" i="9" s="1"/>
  <c r="CT83" i="9"/>
  <c r="CS83" i="9"/>
  <c r="CR83" i="9"/>
  <c r="CZ82" i="9"/>
  <c r="CY82" i="9"/>
  <c r="V82" i="9" s="1"/>
  <c r="CX82" i="9"/>
  <c r="U82" i="9" s="1"/>
  <c r="CW82" i="9"/>
  <c r="CV82" i="9"/>
  <c r="S82" i="9" s="1"/>
  <c r="CU82" i="9"/>
  <c r="CT82" i="9"/>
  <c r="CS82" i="9"/>
  <c r="CR82" i="9"/>
  <c r="CZ81" i="9"/>
  <c r="CY81" i="9"/>
  <c r="CX81" i="9"/>
  <c r="CW81" i="9"/>
  <c r="CV81" i="9"/>
  <c r="T81" i="9" s="1"/>
  <c r="CU81" i="9"/>
  <c r="S81" i="9" s="1"/>
  <c r="CT81" i="9"/>
  <c r="CS81" i="9"/>
  <c r="CR81" i="9"/>
  <c r="CZ80" i="9"/>
  <c r="CY80" i="9"/>
  <c r="CX80" i="9"/>
  <c r="U80" i="9" s="1"/>
  <c r="CW80" i="9"/>
  <c r="CV80" i="9"/>
  <c r="CU80" i="9"/>
  <c r="CT80" i="9"/>
  <c r="CS80" i="9"/>
  <c r="CR80" i="9"/>
  <c r="CZ79" i="9"/>
  <c r="CY79" i="9"/>
  <c r="U79" i="9" s="1"/>
  <c r="CX79" i="9"/>
  <c r="CW79" i="9"/>
  <c r="CV79" i="9"/>
  <c r="CU79" i="9"/>
  <c r="S79" i="9" s="1"/>
  <c r="CT79" i="9"/>
  <c r="CS79" i="9"/>
  <c r="CR79" i="9"/>
  <c r="CZ78" i="9"/>
  <c r="CY78" i="9"/>
  <c r="V78" i="9" s="1"/>
  <c r="CX78" i="9"/>
  <c r="U78" i="9" s="1"/>
  <c r="CW78" i="9"/>
  <c r="CV78" i="9"/>
  <c r="S78" i="9" s="1"/>
  <c r="CU78" i="9"/>
  <c r="CT78" i="9"/>
  <c r="CS78" i="9"/>
  <c r="CR78" i="9"/>
  <c r="CZ77" i="9"/>
  <c r="CY77" i="9"/>
  <c r="CX77" i="9"/>
  <c r="CW77" i="9"/>
  <c r="CV77" i="9"/>
  <c r="T77" i="9" s="1"/>
  <c r="CU77" i="9"/>
  <c r="S77" i="9" s="1"/>
  <c r="CT77" i="9"/>
  <c r="CS77" i="9"/>
  <c r="CR77" i="9"/>
  <c r="CZ76" i="9"/>
  <c r="CY76" i="9"/>
  <c r="CX76" i="9"/>
  <c r="U76" i="9" s="1"/>
  <c r="CW76" i="9"/>
  <c r="CV76" i="9"/>
  <c r="CU76" i="9"/>
  <c r="CT76" i="9"/>
  <c r="CS76" i="9"/>
  <c r="CR76" i="9"/>
  <c r="CZ75" i="9"/>
  <c r="CY75" i="9"/>
  <c r="U75" i="9" s="1"/>
  <c r="CX75" i="9"/>
  <c r="CW75" i="9"/>
  <c r="CV75" i="9"/>
  <c r="CU75" i="9"/>
  <c r="S75" i="9" s="1"/>
  <c r="CT75" i="9"/>
  <c r="CS75" i="9"/>
  <c r="CR75" i="9"/>
  <c r="CZ74" i="9"/>
  <c r="CY74" i="9"/>
  <c r="V74" i="9" s="1"/>
  <c r="CX74" i="9"/>
  <c r="U74" i="9" s="1"/>
  <c r="CW74" i="9"/>
  <c r="CV74" i="9"/>
  <c r="S74" i="9" s="1"/>
  <c r="CU74" i="9"/>
  <c r="CT74" i="9"/>
  <c r="CS74" i="9"/>
  <c r="CR74" i="9"/>
  <c r="CZ73" i="9"/>
  <c r="CY73" i="9"/>
  <c r="CX73" i="9"/>
  <c r="CW73" i="9"/>
  <c r="CV73" i="9"/>
  <c r="T73" i="9" s="1"/>
  <c r="CU73" i="9"/>
  <c r="S73" i="9" s="1"/>
  <c r="CT73" i="9"/>
  <c r="CS73" i="9"/>
  <c r="CR73" i="9"/>
  <c r="CZ72" i="9"/>
  <c r="CY72" i="9"/>
  <c r="CX72" i="9"/>
  <c r="U72" i="9" s="1"/>
  <c r="CW72" i="9"/>
  <c r="CV72" i="9"/>
  <c r="CU72" i="9"/>
  <c r="CT72" i="9"/>
  <c r="CS72" i="9"/>
  <c r="CR72" i="9"/>
  <c r="CZ71" i="9"/>
  <c r="CY71" i="9"/>
  <c r="U71" i="9" s="1"/>
  <c r="CX71" i="9"/>
  <c r="CW71" i="9"/>
  <c r="CV71" i="9"/>
  <c r="CU71" i="9"/>
  <c r="S71" i="9" s="1"/>
  <c r="CT71" i="9"/>
  <c r="CS71" i="9"/>
  <c r="CR71" i="9"/>
  <c r="CZ70" i="9"/>
  <c r="CY70" i="9"/>
  <c r="V70" i="9" s="1"/>
  <c r="CX70" i="9"/>
  <c r="U70" i="9" s="1"/>
  <c r="CW70" i="9"/>
  <c r="CV70" i="9"/>
  <c r="S70" i="9" s="1"/>
  <c r="CU70" i="9"/>
  <c r="CT70" i="9"/>
  <c r="CS70" i="9"/>
  <c r="CR70" i="9"/>
  <c r="CZ69" i="9"/>
  <c r="CY69" i="9"/>
  <c r="CX69" i="9"/>
  <c r="CW69" i="9"/>
  <c r="CV69" i="9"/>
  <c r="T69" i="9" s="1"/>
  <c r="CU69" i="9"/>
  <c r="S69" i="9" s="1"/>
  <c r="CT69" i="9"/>
  <c r="CS69" i="9"/>
  <c r="CR69" i="9"/>
  <c r="CZ68" i="9"/>
  <c r="CY68" i="9"/>
  <c r="CX68" i="9"/>
  <c r="U68" i="9" s="1"/>
  <c r="CW68" i="9"/>
  <c r="CV68" i="9"/>
  <c r="CU68" i="9"/>
  <c r="CT68" i="9"/>
  <c r="CS68" i="9"/>
  <c r="CR68" i="9"/>
  <c r="CZ67" i="9"/>
  <c r="CY67" i="9"/>
  <c r="U67" i="9" s="1"/>
  <c r="CX67" i="9"/>
  <c r="CW67" i="9"/>
  <c r="CV67" i="9"/>
  <c r="CU67" i="9"/>
  <c r="S67" i="9" s="1"/>
  <c r="CT67" i="9"/>
  <c r="CS67" i="9"/>
  <c r="CR67" i="9"/>
  <c r="CZ66" i="9"/>
  <c r="CY66" i="9"/>
  <c r="V66" i="9" s="1"/>
  <c r="CX66" i="9"/>
  <c r="U66" i="9" s="1"/>
  <c r="CW66" i="9"/>
  <c r="CV66" i="9"/>
  <c r="S66" i="9" s="1"/>
  <c r="CU66" i="9"/>
  <c r="CT66" i="9"/>
  <c r="CS66" i="9"/>
  <c r="CR66" i="9"/>
  <c r="CZ65" i="9"/>
  <c r="CY65" i="9"/>
  <c r="CX65" i="9"/>
  <c r="CW65" i="9"/>
  <c r="CV65" i="9"/>
  <c r="T65" i="9" s="1"/>
  <c r="CU65" i="9"/>
  <c r="S65" i="9" s="1"/>
  <c r="CT65" i="9"/>
  <c r="CS65" i="9"/>
  <c r="CR65" i="9"/>
  <c r="CZ64" i="9"/>
  <c r="CY64" i="9"/>
  <c r="CX64" i="9"/>
  <c r="U64" i="9" s="1"/>
  <c r="CW64" i="9"/>
  <c r="CV64" i="9"/>
  <c r="CU64" i="9"/>
  <c r="CT64" i="9"/>
  <c r="CS64" i="9"/>
  <c r="CR64" i="9"/>
  <c r="CZ63" i="9"/>
  <c r="CY63" i="9"/>
  <c r="U63" i="9" s="1"/>
  <c r="CX63" i="9"/>
  <c r="CW63" i="9"/>
  <c r="CV63" i="9"/>
  <c r="CU63" i="9"/>
  <c r="S63" i="9" s="1"/>
  <c r="CT63" i="9"/>
  <c r="CS63" i="9"/>
  <c r="CR63" i="9"/>
  <c r="CZ62" i="9"/>
  <c r="CY62" i="9"/>
  <c r="V62" i="9" s="1"/>
  <c r="CX62" i="9"/>
  <c r="U62" i="9" s="1"/>
  <c r="CW62" i="9"/>
  <c r="CV62" i="9"/>
  <c r="S62" i="9" s="1"/>
  <c r="CU62" i="9"/>
  <c r="CT62" i="9"/>
  <c r="CS62" i="9"/>
  <c r="CR62" i="9"/>
  <c r="CZ61" i="9"/>
  <c r="CY61" i="9"/>
  <c r="CX61" i="9"/>
  <c r="CW61" i="9"/>
  <c r="CV61" i="9"/>
  <c r="T61" i="9" s="1"/>
  <c r="CU61" i="9"/>
  <c r="S61" i="9" s="1"/>
  <c r="CT61" i="9"/>
  <c r="CS61" i="9"/>
  <c r="CR61" i="9"/>
  <c r="CZ60" i="9"/>
  <c r="CY60" i="9"/>
  <c r="CX60" i="9"/>
  <c r="U60" i="9" s="1"/>
  <c r="CW60" i="9"/>
  <c r="CV60" i="9"/>
  <c r="CU60" i="9"/>
  <c r="CT60" i="9"/>
  <c r="CS60" i="9"/>
  <c r="CR60" i="9"/>
  <c r="CZ59" i="9"/>
  <c r="CY59" i="9"/>
  <c r="U59" i="9" s="1"/>
  <c r="CX59" i="9"/>
  <c r="CW59" i="9"/>
  <c r="CV59" i="9"/>
  <c r="CU59" i="9"/>
  <c r="S59" i="9" s="1"/>
  <c r="CT59" i="9"/>
  <c r="CS59" i="9"/>
  <c r="CR59" i="9"/>
  <c r="CZ58" i="9"/>
  <c r="CY58" i="9"/>
  <c r="V58" i="9" s="1"/>
  <c r="CX58" i="9"/>
  <c r="U58" i="9" s="1"/>
  <c r="CW58" i="9"/>
  <c r="CV58" i="9"/>
  <c r="S58" i="9" s="1"/>
  <c r="CU58" i="9"/>
  <c r="CT58" i="9"/>
  <c r="CS58" i="9"/>
  <c r="CR58" i="9"/>
  <c r="CZ57" i="9"/>
  <c r="CY57" i="9"/>
  <c r="CX57" i="9"/>
  <c r="CW57" i="9"/>
  <c r="CV57" i="9"/>
  <c r="T57" i="9" s="1"/>
  <c r="CU57" i="9"/>
  <c r="S57" i="9" s="1"/>
  <c r="CT57" i="9"/>
  <c r="CS57" i="9"/>
  <c r="CR57" i="9"/>
  <c r="CZ56" i="9"/>
  <c r="CY56" i="9"/>
  <c r="CX56" i="9"/>
  <c r="U56" i="9" s="1"/>
  <c r="CW56" i="9"/>
  <c r="CV56" i="9"/>
  <c r="CU56" i="9"/>
  <c r="CT56" i="9"/>
  <c r="CS56" i="9"/>
  <c r="CR56" i="9"/>
  <c r="CZ55" i="9"/>
  <c r="CY55" i="9"/>
  <c r="U55" i="9" s="1"/>
  <c r="CX55" i="9"/>
  <c r="CW55" i="9"/>
  <c r="CV55" i="9"/>
  <c r="CU55" i="9"/>
  <c r="S55" i="9" s="1"/>
  <c r="CT55" i="9"/>
  <c r="CS55" i="9"/>
  <c r="CR55" i="9"/>
  <c r="CZ54" i="9"/>
  <c r="CY54" i="9"/>
  <c r="V54" i="9" s="1"/>
  <c r="CX54" i="9"/>
  <c r="U54" i="9" s="1"/>
  <c r="CW54" i="9"/>
  <c r="CV54" i="9"/>
  <c r="CU54" i="9"/>
  <c r="CT54" i="9"/>
  <c r="CS54" i="9"/>
  <c r="CR54" i="9"/>
  <c r="CZ53" i="9"/>
  <c r="CY53" i="9"/>
  <c r="CX53" i="9"/>
  <c r="CW53" i="9"/>
  <c r="CV53" i="9"/>
  <c r="CU53" i="9"/>
  <c r="CT53" i="9"/>
  <c r="CS53" i="9"/>
  <c r="CR53" i="9"/>
  <c r="CZ52" i="9"/>
  <c r="CY52" i="9"/>
  <c r="CX52" i="9"/>
  <c r="U52" i="9" s="1"/>
  <c r="CW52" i="9"/>
  <c r="CV52" i="9"/>
  <c r="CU52" i="9"/>
  <c r="CT52" i="9"/>
  <c r="CS52" i="9"/>
  <c r="CR52" i="9"/>
  <c r="CZ51" i="9"/>
  <c r="CY51" i="9"/>
  <c r="CX51" i="9"/>
  <c r="CW51" i="9"/>
  <c r="CV51" i="9"/>
  <c r="CU51" i="9"/>
  <c r="S51" i="9" s="1"/>
  <c r="CT51" i="9"/>
  <c r="CS51" i="9"/>
  <c r="CR51" i="9"/>
  <c r="CZ50" i="9"/>
  <c r="CY50" i="9"/>
  <c r="CX50" i="9"/>
  <c r="CW50" i="9"/>
  <c r="CV50" i="9"/>
  <c r="CU50" i="9"/>
  <c r="CT50" i="9"/>
  <c r="CS50" i="9"/>
  <c r="CR50" i="9"/>
  <c r="CZ49" i="9"/>
  <c r="CY49" i="9"/>
  <c r="CX49" i="9"/>
  <c r="CW49" i="9"/>
  <c r="CV49" i="9"/>
  <c r="CU49" i="9"/>
  <c r="CT49" i="9"/>
  <c r="CS49" i="9"/>
  <c r="CR49" i="9"/>
  <c r="CZ48" i="9"/>
  <c r="CY48" i="9"/>
  <c r="CX48" i="9"/>
  <c r="U48" i="9" s="1"/>
  <c r="CW48" i="9"/>
  <c r="CV48" i="9"/>
  <c r="CU48" i="9"/>
  <c r="CT48" i="9"/>
  <c r="CS48" i="9"/>
  <c r="CR48" i="9"/>
  <c r="CZ47" i="9"/>
  <c r="CY47" i="9"/>
  <c r="CX47" i="9"/>
  <c r="CW47" i="9"/>
  <c r="CV47" i="9"/>
  <c r="CU47" i="9"/>
  <c r="S47" i="9" s="1"/>
  <c r="CT47" i="9"/>
  <c r="CS47" i="9"/>
  <c r="CR47" i="9"/>
  <c r="CZ46" i="9"/>
  <c r="CY46" i="9"/>
  <c r="CX46" i="9"/>
  <c r="CW46" i="9"/>
  <c r="CV46" i="9"/>
  <c r="CU46" i="9"/>
  <c r="CT46" i="9"/>
  <c r="CS46" i="9"/>
  <c r="CR46" i="9"/>
  <c r="CZ45" i="9"/>
  <c r="CY45" i="9"/>
  <c r="CX45" i="9"/>
  <c r="CW45" i="9"/>
  <c r="CV45" i="9"/>
  <c r="CU45" i="9"/>
  <c r="CT45" i="9"/>
  <c r="CS45" i="9"/>
  <c r="CR45" i="9"/>
  <c r="CZ44" i="9"/>
  <c r="CY44" i="9"/>
  <c r="CX44" i="9"/>
  <c r="U44" i="9" s="1"/>
  <c r="CW44" i="9"/>
  <c r="CV44" i="9"/>
  <c r="CU44" i="9"/>
  <c r="CT44" i="9"/>
  <c r="CS44" i="9"/>
  <c r="CR44" i="9"/>
  <c r="CZ43" i="9"/>
  <c r="CY43" i="9"/>
  <c r="CX43" i="9"/>
  <c r="CW43" i="9"/>
  <c r="CV43" i="9"/>
  <c r="CU43" i="9"/>
  <c r="S43" i="9" s="1"/>
  <c r="CT43" i="9"/>
  <c r="CS43" i="9"/>
  <c r="CR43" i="9"/>
  <c r="CZ42" i="9"/>
  <c r="CY42" i="9"/>
  <c r="CX42" i="9"/>
  <c r="CW42" i="9"/>
  <c r="CV42" i="9"/>
  <c r="CU42" i="9"/>
  <c r="CT42" i="9"/>
  <c r="CS42" i="9"/>
  <c r="CR42" i="9"/>
  <c r="CZ41" i="9"/>
  <c r="CY41" i="9"/>
  <c r="CX41" i="9"/>
  <c r="CW41" i="9"/>
  <c r="CV41" i="9"/>
  <c r="CU41" i="9"/>
  <c r="CT41" i="9"/>
  <c r="CS41" i="9"/>
  <c r="CR41" i="9"/>
  <c r="CZ40" i="9"/>
  <c r="CY40" i="9"/>
  <c r="CX40" i="9"/>
  <c r="U40" i="9" s="1"/>
  <c r="CW40" i="9"/>
  <c r="CV40" i="9"/>
  <c r="CU40" i="9"/>
  <c r="CT40" i="9"/>
  <c r="CS40" i="9"/>
  <c r="CR40" i="9"/>
  <c r="CZ39" i="9"/>
  <c r="CY39" i="9"/>
  <c r="CX39" i="9"/>
  <c r="CW39" i="9"/>
  <c r="CV39" i="9"/>
  <c r="CU39" i="9"/>
  <c r="S39" i="9" s="1"/>
  <c r="CT39" i="9"/>
  <c r="CS39" i="9"/>
  <c r="CR39" i="9"/>
  <c r="CZ38" i="9"/>
  <c r="CY38" i="9"/>
  <c r="CX38" i="9"/>
  <c r="CW38" i="9"/>
  <c r="CV38" i="9"/>
  <c r="CU38" i="9"/>
  <c r="CT38" i="9"/>
  <c r="CS38" i="9"/>
  <c r="CR38" i="9"/>
  <c r="CZ37" i="9"/>
  <c r="CY37" i="9"/>
  <c r="CX37" i="9"/>
  <c r="CW37" i="9"/>
  <c r="CV37" i="9"/>
  <c r="CU37" i="9"/>
  <c r="CT37" i="9"/>
  <c r="CS37" i="9"/>
  <c r="CR37" i="9"/>
  <c r="CZ36" i="9"/>
  <c r="CY36" i="9"/>
  <c r="CX36" i="9"/>
  <c r="U36" i="9" s="1"/>
  <c r="CW36" i="9"/>
  <c r="CV36" i="9"/>
  <c r="CU36" i="9"/>
  <c r="CT36" i="9"/>
  <c r="CS36" i="9"/>
  <c r="CR36" i="9"/>
  <c r="CZ35" i="9"/>
  <c r="CY35" i="9"/>
  <c r="CX35" i="9"/>
  <c r="CW35" i="9"/>
  <c r="CV35" i="9"/>
  <c r="CU35" i="9"/>
  <c r="S35" i="9" s="1"/>
  <c r="CT35" i="9"/>
  <c r="CS35" i="9"/>
  <c r="CR35" i="9"/>
  <c r="CZ34" i="9"/>
  <c r="CY34" i="9"/>
  <c r="CX34" i="9"/>
  <c r="CW34" i="9"/>
  <c r="CV34" i="9"/>
  <c r="CU34" i="9"/>
  <c r="CT34" i="9"/>
  <c r="CS34" i="9"/>
  <c r="CR34" i="9"/>
  <c r="CZ33" i="9"/>
  <c r="CY33" i="9"/>
  <c r="CX33" i="9"/>
  <c r="CW33" i="9"/>
  <c r="CV33" i="9"/>
  <c r="CU33" i="9"/>
  <c r="CT33" i="9"/>
  <c r="CS33" i="9"/>
  <c r="CR33" i="9"/>
  <c r="CZ32" i="9"/>
  <c r="CY32" i="9"/>
  <c r="CX32" i="9"/>
  <c r="U32" i="9" s="1"/>
  <c r="CW32" i="9"/>
  <c r="CV32" i="9"/>
  <c r="CU32" i="9"/>
  <c r="CT32" i="9"/>
  <c r="CS32" i="9"/>
  <c r="CR32" i="9"/>
  <c r="CZ31" i="9"/>
  <c r="CY31" i="9"/>
  <c r="CX31" i="9"/>
  <c r="CW31" i="9"/>
  <c r="CV31" i="9"/>
  <c r="CU31" i="9"/>
  <c r="S31" i="9" s="1"/>
  <c r="CT31" i="9"/>
  <c r="CS31" i="9"/>
  <c r="CR31" i="9"/>
  <c r="CZ30" i="9"/>
  <c r="CY30" i="9"/>
  <c r="CX30" i="9"/>
  <c r="CW30" i="9"/>
  <c r="CV30" i="9"/>
  <c r="CU30" i="9"/>
  <c r="CT30" i="9"/>
  <c r="CS30" i="9"/>
  <c r="CR30" i="9"/>
  <c r="CZ29" i="9"/>
  <c r="CY29" i="9"/>
  <c r="CX29" i="9"/>
  <c r="CW29" i="9"/>
  <c r="CV29" i="9"/>
  <c r="CU29" i="9"/>
  <c r="CT29" i="9"/>
  <c r="CS29" i="9"/>
  <c r="CR29" i="9"/>
  <c r="CZ28" i="9"/>
  <c r="CY28" i="9"/>
  <c r="CX28" i="9"/>
  <c r="U28" i="9" s="1"/>
  <c r="CW28" i="9"/>
  <c r="CV28" i="9"/>
  <c r="CU28" i="9"/>
  <c r="CT28" i="9"/>
  <c r="CS28" i="9"/>
  <c r="CR28" i="9"/>
  <c r="CZ27" i="9"/>
  <c r="CY27" i="9"/>
  <c r="CX27" i="9"/>
  <c r="CW27" i="9"/>
  <c r="CV27" i="9"/>
  <c r="CU27" i="9"/>
  <c r="S27" i="9" s="1"/>
  <c r="CT27" i="9"/>
  <c r="CS27" i="9"/>
  <c r="CR27" i="9"/>
  <c r="CZ26" i="9"/>
  <c r="CY26" i="9"/>
  <c r="CX26" i="9"/>
  <c r="CW26" i="9"/>
  <c r="CV26" i="9"/>
  <c r="CU26" i="9"/>
  <c r="CT26" i="9"/>
  <c r="CS26" i="9"/>
  <c r="CR26" i="9"/>
  <c r="CZ25" i="9"/>
  <c r="CY25" i="9"/>
  <c r="CX25" i="9"/>
  <c r="CW25" i="9"/>
  <c r="CV25" i="9"/>
  <c r="CU25" i="9"/>
  <c r="CT25" i="9"/>
  <c r="CS25" i="9"/>
  <c r="CR25" i="9"/>
  <c r="CZ24" i="9"/>
  <c r="CY24" i="9"/>
  <c r="CX24" i="9"/>
  <c r="U24" i="9" s="1"/>
  <c r="CW24" i="9"/>
  <c r="CV24" i="9"/>
  <c r="CU24" i="9"/>
  <c r="CT24" i="9"/>
  <c r="Q24" i="9" s="1"/>
  <c r="CS24" i="9"/>
  <c r="CR24" i="9"/>
  <c r="CZ23" i="9"/>
  <c r="CY23" i="9"/>
  <c r="CX23" i="9"/>
  <c r="CW23" i="9"/>
  <c r="CV23" i="9"/>
  <c r="CU23" i="9"/>
  <c r="S23" i="9" s="1"/>
  <c r="CT23" i="9"/>
  <c r="CS23" i="9"/>
  <c r="CR23" i="9"/>
  <c r="CZ22" i="9"/>
  <c r="CY22" i="9"/>
  <c r="CX22" i="9"/>
  <c r="U22" i="9" s="1"/>
  <c r="CW22" i="9"/>
  <c r="CV22" i="9"/>
  <c r="CU22" i="9"/>
  <c r="CT22" i="9"/>
  <c r="CS22" i="9"/>
  <c r="CR22" i="9"/>
  <c r="CZ21" i="9"/>
  <c r="CY21" i="9"/>
  <c r="CX21" i="9"/>
  <c r="CW21" i="9"/>
  <c r="S21" i="9" s="1"/>
  <c r="CV21" i="9"/>
  <c r="CU21" i="9"/>
  <c r="CT21" i="9"/>
  <c r="CS21" i="9"/>
  <c r="CR21" i="9"/>
  <c r="CZ20" i="9"/>
  <c r="CY20" i="9"/>
  <c r="CX20" i="9"/>
  <c r="U20" i="9" s="1"/>
  <c r="CW20" i="9"/>
  <c r="CV20" i="9"/>
  <c r="CU20" i="9"/>
  <c r="CT20" i="9"/>
  <c r="CS20" i="9"/>
  <c r="CR20" i="9"/>
  <c r="CZ19" i="9"/>
  <c r="CY19" i="9"/>
  <c r="CX19" i="9"/>
  <c r="CW19" i="9"/>
  <c r="CV19" i="9"/>
  <c r="CU19" i="9"/>
  <c r="S19" i="9" s="1"/>
  <c r="CT19" i="9"/>
  <c r="CS19" i="9"/>
  <c r="CR19" i="9"/>
  <c r="CZ18" i="9"/>
  <c r="U18" i="9" s="1"/>
  <c r="CY18" i="9"/>
  <c r="CX18" i="9"/>
  <c r="CW18" i="9"/>
  <c r="CV18" i="9"/>
  <c r="CU18" i="9"/>
  <c r="CT18" i="9"/>
  <c r="CS18" i="9"/>
  <c r="CR18" i="9"/>
  <c r="CZ17" i="9"/>
  <c r="CY17" i="9"/>
  <c r="CX17" i="9"/>
  <c r="CW17" i="9"/>
  <c r="CV17" i="9"/>
  <c r="CU17" i="9"/>
  <c r="S17" i="9" s="1"/>
  <c r="CT17" i="9"/>
  <c r="CS17" i="9"/>
  <c r="CR17" i="9"/>
  <c r="CZ16" i="9"/>
  <c r="CY16" i="9"/>
  <c r="CX16" i="9"/>
  <c r="U16" i="9" s="1"/>
  <c r="CW16" i="9"/>
  <c r="CV16" i="9"/>
  <c r="CU16" i="9"/>
  <c r="CT16" i="9"/>
  <c r="Q16" i="9" s="1"/>
  <c r="CS16" i="9"/>
  <c r="CR16" i="9"/>
  <c r="CZ15" i="9"/>
  <c r="CY15" i="9"/>
  <c r="CX15" i="9"/>
  <c r="CW15" i="9"/>
  <c r="CV15" i="9"/>
  <c r="CU15" i="9"/>
  <c r="S15" i="9" s="1"/>
  <c r="CT15" i="9"/>
  <c r="CS15" i="9"/>
  <c r="CR15" i="9"/>
  <c r="CZ14" i="9"/>
  <c r="CY14" i="9"/>
  <c r="CX14" i="9"/>
  <c r="U14" i="9" s="1"/>
  <c r="CW14" i="9"/>
  <c r="CV14" i="9"/>
  <c r="CU14" i="9"/>
  <c r="CT14" i="9"/>
  <c r="CS14" i="9"/>
  <c r="CR14" i="9"/>
  <c r="CZ13" i="9"/>
  <c r="CY13" i="9"/>
  <c r="CX13" i="9"/>
  <c r="CW13" i="9"/>
  <c r="S13" i="9" s="1"/>
  <c r="CV13" i="9"/>
  <c r="CU13" i="9"/>
  <c r="CT13" i="9"/>
  <c r="CS13" i="9"/>
  <c r="CR13" i="9"/>
  <c r="CZ12" i="9"/>
  <c r="CY12" i="9"/>
  <c r="CX12" i="9"/>
  <c r="U12" i="9" s="1"/>
  <c r="CW12" i="9"/>
  <c r="CV12" i="9"/>
  <c r="CU12" i="9"/>
  <c r="CT12" i="9"/>
  <c r="CS12" i="9"/>
  <c r="CR12" i="9"/>
  <c r="CZ11" i="9"/>
  <c r="CY11" i="9"/>
  <c r="CX11" i="9"/>
  <c r="CW11" i="9"/>
  <c r="CV11" i="9"/>
  <c r="CU11" i="9"/>
  <c r="S11" i="9" s="1"/>
  <c r="CT11" i="9"/>
  <c r="CS11" i="9"/>
  <c r="CR11" i="9"/>
  <c r="CZ10" i="9"/>
  <c r="U10" i="9" s="1"/>
  <c r="CY10" i="9"/>
  <c r="CX10" i="9"/>
  <c r="CW10" i="9"/>
  <c r="CV10" i="9"/>
  <c r="CU10" i="9"/>
  <c r="CT10" i="9"/>
  <c r="CS10" i="9"/>
  <c r="CR10" i="9"/>
  <c r="CZ9" i="9"/>
  <c r="CY9" i="9"/>
  <c r="CX9" i="9"/>
  <c r="CW9" i="9"/>
  <c r="CV9" i="9"/>
  <c r="CU9" i="9"/>
  <c r="CT9" i="9"/>
  <c r="CS9" i="9"/>
  <c r="CR9" i="9"/>
  <c r="CZ8" i="9"/>
  <c r="CY8" i="9"/>
  <c r="CX8" i="9"/>
  <c r="CW8" i="9"/>
  <c r="CV8" i="9"/>
  <c r="S8" i="9" s="1"/>
  <c r="CU8" i="9"/>
  <c r="CT8" i="9"/>
  <c r="CS8" i="9"/>
  <c r="CR8" i="9"/>
  <c r="CZ7" i="9"/>
  <c r="CY7" i="9"/>
  <c r="CX7" i="9"/>
  <c r="CW7" i="9"/>
  <c r="CV7" i="9"/>
  <c r="CU7" i="9"/>
  <c r="CT7" i="9"/>
  <c r="CS7" i="9"/>
  <c r="CR7" i="9"/>
  <c r="CZ6" i="9"/>
  <c r="CY6" i="9"/>
  <c r="CX6" i="9"/>
  <c r="CW6" i="9"/>
  <c r="CV6" i="9"/>
  <c r="CU6" i="9"/>
  <c r="CT6" i="9"/>
  <c r="CS6" i="9"/>
  <c r="CR6" i="9"/>
  <c r="CZ5" i="9"/>
  <c r="CY5" i="9"/>
  <c r="CX5" i="9"/>
  <c r="CW5" i="9"/>
  <c r="CV5" i="9"/>
  <c r="CU5" i="9"/>
  <c r="CT5" i="9"/>
  <c r="CS5" i="9"/>
  <c r="CR5" i="9"/>
  <c r="CZ4" i="9"/>
  <c r="CY4" i="9"/>
  <c r="CX4" i="9"/>
  <c r="CW4" i="9"/>
  <c r="CV4" i="9"/>
  <c r="CU4" i="9"/>
  <c r="CT4" i="9"/>
  <c r="CS4" i="9"/>
  <c r="CR4" i="9"/>
  <c r="CZ3" i="9"/>
  <c r="CY3" i="9"/>
  <c r="CX3" i="9"/>
  <c r="CW3" i="9"/>
  <c r="CV3" i="9"/>
  <c r="CU3" i="9"/>
  <c r="CT3" i="9"/>
  <c r="CS3" i="9"/>
  <c r="CR3" i="9"/>
  <c r="AD102" i="10"/>
  <c r="AC102" i="10"/>
  <c r="AI102" i="10"/>
  <c r="AG102" i="10" s="1"/>
  <c r="AD101" i="10"/>
  <c r="AC101" i="10"/>
  <c r="AD100" i="10"/>
  <c r="AC100" i="10"/>
  <c r="AI100" i="10"/>
  <c r="AH100" i="10" s="1"/>
  <c r="AD99" i="10"/>
  <c r="AC99" i="10"/>
  <c r="AI99" i="10"/>
  <c r="AH99" i="10" s="1"/>
  <c r="AD98" i="10"/>
  <c r="AC98" i="10"/>
  <c r="AI98" i="10"/>
  <c r="AD97" i="10"/>
  <c r="AC97" i="10"/>
  <c r="AI97" i="10"/>
  <c r="AF97" i="10" s="1"/>
  <c r="AD96" i="10"/>
  <c r="AC96" i="10"/>
  <c r="AI96" i="10"/>
  <c r="AG96" i="10" s="1"/>
  <c r="AD95" i="10"/>
  <c r="AC95" i="10"/>
  <c r="AI95" i="10"/>
  <c r="AH95" i="10" s="1"/>
  <c r="AD94" i="10"/>
  <c r="AC94" i="10"/>
  <c r="AI94" i="10"/>
  <c r="AG94" i="10" s="1"/>
  <c r="AD93" i="10"/>
  <c r="AC93" i="10"/>
  <c r="AD92" i="10"/>
  <c r="AC92" i="10"/>
  <c r="AI92" i="10"/>
  <c r="AH92" i="10" s="1"/>
  <c r="AD91" i="10"/>
  <c r="AC91" i="10"/>
  <c r="AI91" i="10"/>
  <c r="AH91" i="10" s="1"/>
  <c r="AD90" i="10"/>
  <c r="AC90" i="10"/>
  <c r="AI90" i="10"/>
  <c r="AG90" i="10" s="1"/>
  <c r="AD89" i="10"/>
  <c r="AC89" i="10"/>
  <c r="AI89" i="10"/>
  <c r="AF89" i="10" s="1"/>
  <c r="AD88" i="10"/>
  <c r="AC88" i="10"/>
  <c r="AI88" i="10"/>
  <c r="AH88" i="10" s="1"/>
  <c r="AD87" i="10"/>
  <c r="AC87" i="10"/>
  <c r="AI87" i="10"/>
  <c r="AD86" i="10"/>
  <c r="AC86" i="10"/>
  <c r="AI86" i="10"/>
  <c r="AG86" i="10" s="1"/>
  <c r="AD85" i="10"/>
  <c r="AC85" i="10"/>
  <c r="AD84" i="10"/>
  <c r="AC84" i="10"/>
  <c r="AI84" i="10"/>
  <c r="AF84" i="10" s="1"/>
  <c r="AD83" i="10"/>
  <c r="AC83" i="10"/>
  <c r="AI83" i="10"/>
  <c r="AH83" i="10" s="1"/>
  <c r="AD82" i="10"/>
  <c r="AC82" i="10"/>
  <c r="AI82" i="10"/>
  <c r="AG82" i="10" s="1"/>
  <c r="AD81" i="10"/>
  <c r="AC81" i="10"/>
  <c r="AD80" i="10"/>
  <c r="AC80" i="10"/>
  <c r="AI80" i="10"/>
  <c r="AH80" i="10" s="1"/>
  <c r="AD79" i="10"/>
  <c r="AC79" i="10"/>
  <c r="AI79" i="10"/>
  <c r="AH79" i="10" s="1"/>
  <c r="AD78" i="10"/>
  <c r="AC78" i="10"/>
  <c r="AI78" i="10"/>
  <c r="AG78" i="10" s="1"/>
  <c r="AD77" i="10"/>
  <c r="AC77" i="10"/>
  <c r="AD76" i="10"/>
  <c r="AC76" i="10"/>
  <c r="AI76" i="10"/>
  <c r="AG76" i="10" s="1"/>
  <c r="AD75" i="10"/>
  <c r="AC75" i="10"/>
  <c r="AI75" i="10"/>
  <c r="AH75" i="10" s="1"/>
  <c r="AD74" i="10"/>
  <c r="AC74" i="10"/>
  <c r="AI74" i="10"/>
  <c r="AG74" i="10" s="1"/>
  <c r="AD73" i="10"/>
  <c r="AC73" i="10"/>
  <c r="AD72" i="10"/>
  <c r="AC72" i="10"/>
  <c r="AD71" i="10"/>
  <c r="AC71" i="10"/>
  <c r="AD70" i="10"/>
  <c r="AC70" i="10"/>
  <c r="AD69" i="10"/>
  <c r="AC69" i="10"/>
  <c r="AD68" i="10"/>
  <c r="AC68" i="10"/>
  <c r="AI68" i="10"/>
  <c r="AD67" i="10"/>
  <c r="AC67" i="10"/>
  <c r="AI67" i="10"/>
  <c r="AH67" i="10" s="1"/>
  <c r="AD66" i="10"/>
  <c r="AC66" i="10"/>
  <c r="AI66" i="10"/>
  <c r="AG66" i="10" s="1"/>
  <c r="AD65" i="10"/>
  <c r="AC65" i="10"/>
  <c r="AD64" i="10"/>
  <c r="AC64" i="10"/>
  <c r="AD63" i="10"/>
  <c r="AC63" i="10"/>
  <c r="AD62" i="10"/>
  <c r="AC62" i="10"/>
  <c r="AD61" i="10"/>
  <c r="AC61" i="10"/>
  <c r="AI61" i="10"/>
  <c r="AF61" i="10" s="1"/>
  <c r="AD60" i="10"/>
  <c r="AC60" i="10"/>
  <c r="AD59" i="10"/>
  <c r="AC59" i="10"/>
  <c r="AD58" i="10"/>
  <c r="AC58" i="10"/>
  <c r="AD57" i="10"/>
  <c r="AC57" i="10"/>
  <c r="AD56" i="10"/>
  <c r="AC56" i="10"/>
  <c r="AD55" i="10"/>
  <c r="AC55" i="10"/>
  <c r="AD54" i="10"/>
  <c r="AC54" i="10"/>
  <c r="AD53" i="10"/>
  <c r="AC53" i="10"/>
  <c r="AD52" i="10"/>
  <c r="AC52" i="10"/>
  <c r="AI52" i="10"/>
  <c r="AD51" i="10"/>
  <c r="AC51" i="10"/>
  <c r="AD50" i="10"/>
  <c r="AC50" i="10"/>
  <c r="AD49" i="10"/>
  <c r="AC49" i="10"/>
  <c r="AI49" i="10"/>
  <c r="AH49" i="10" s="1"/>
  <c r="AD48" i="10"/>
  <c r="AC48" i="10"/>
  <c r="AD47" i="10"/>
  <c r="AC47" i="10"/>
  <c r="AD46" i="10"/>
  <c r="AC46" i="10"/>
  <c r="AD45" i="10"/>
  <c r="AC45" i="10"/>
  <c r="AD44" i="10"/>
  <c r="AC44" i="10"/>
  <c r="AI44" i="10"/>
  <c r="AD43" i="10"/>
  <c r="AC43" i="10"/>
  <c r="AD42" i="10"/>
  <c r="AC42" i="10"/>
  <c r="AD41" i="10"/>
  <c r="AC41" i="10"/>
  <c r="AI41" i="10"/>
  <c r="AD40" i="10"/>
  <c r="AC40" i="10"/>
  <c r="AD39" i="10"/>
  <c r="AC39" i="10"/>
  <c r="AD38" i="10"/>
  <c r="AC38" i="10"/>
  <c r="AD37" i="10"/>
  <c r="AC37" i="10"/>
  <c r="AD36" i="10"/>
  <c r="AC36" i="10"/>
  <c r="AI36" i="10"/>
  <c r="AD35" i="10"/>
  <c r="AC35" i="10"/>
  <c r="AD34" i="10"/>
  <c r="AC34" i="10"/>
  <c r="AD33" i="10"/>
  <c r="AC33" i="10"/>
  <c r="AI33" i="10"/>
  <c r="AF33" i="10" s="1"/>
  <c r="AD32" i="10"/>
  <c r="AC32" i="10"/>
  <c r="AD31" i="10"/>
  <c r="AC31" i="10"/>
  <c r="AD30" i="10"/>
  <c r="AC30" i="10"/>
  <c r="AD29" i="10"/>
  <c r="AC29" i="10"/>
  <c r="AD28" i="10"/>
  <c r="AC28" i="10"/>
  <c r="AI28" i="10"/>
  <c r="AD27" i="10"/>
  <c r="AC27" i="10"/>
  <c r="AD26" i="10"/>
  <c r="AC26" i="10"/>
  <c r="AD25" i="10"/>
  <c r="AC25" i="10"/>
  <c r="AD24" i="10"/>
  <c r="AC24" i="10"/>
  <c r="AD23" i="10"/>
  <c r="AC23" i="10"/>
  <c r="AD22" i="10"/>
  <c r="AC22" i="10"/>
  <c r="AD21" i="10"/>
  <c r="AC21" i="10"/>
  <c r="AD20" i="10"/>
  <c r="AC20" i="10"/>
  <c r="AI20" i="10"/>
  <c r="AG20" i="10" s="1"/>
  <c r="AD19" i="10"/>
  <c r="AC19" i="10"/>
  <c r="AD18" i="10"/>
  <c r="AC18" i="10"/>
  <c r="AD17" i="10"/>
  <c r="AC17" i="10"/>
  <c r="AI17" i="10"/>
  <c r="AF17" i="10" s="1"/>
  <c r="AD16" i="10"/>
  <c r="AC16" i="10"/>
  <c r="AD15" i="10"/>
  <c r="AC15" i="10"/>
  <c r="AD14" i="10"/>
  <c r="AC14" i="10"/>
  <c r="AD13" i="10"/>
  <c r="AC13" i="10"/>
  <c r="AD12" i="10"/>
  <c r="AC12" i="10"/>
  <c r="AI12" i="10"/>
  <c r="AG12" i="10" s="1"/>
  <c r="AD11" i="10"/>
  <c r="AC11" i="10"/>
  <c r="AD10" i="10"/>
  <c r="AC10" i="10"/>
  <c r="AD9" i="10"/>
  <c r="AC9" i="10"/>
  <c r="AD8" i="10"/>
  <c r="AC8" i="10"/>
  <c r="AD7" i="10"/>
  <c r="AC7" i="10"/>
  <c r="AD6" i="10"/>
  <c r="AC6" i="10"/>
  <c r="AI5" i="10"/>
  <c r="AF5" i="10" s="1"/>
  <c r="AD5" i="10"/>
  <c r="AC5" i="10"/>
  <c r="AD4" i="10"/>
  <c r="AC4" i="10"/>
  <c r="AI4" i="10"/>
  <c r="AI3" i="10"/>
  <c r="AD3" i="10"/>
  <c r="AC3" i="10"/>
  <c r="AS57" i="4"/>
  <c r="AP57" i="4"/>
  <c r="AN57" i="4"/>
  <c r="AM57" i="4"/>
  <c r="T57" i="4"/>
  <c r="I57" i="4"/>
  <c r="AS56" i="4"/>
  <c r="AP56" i="4"/>
  <c r="AN56" i="4"/>
  <c r="AM56" i="4"/>
  <c r="T56" i="4"/>
  <c r="I56" i="4"/>
  <c r="AS55" i="4"/>
  <c r="T55" i="4" s="1"/>
  <c r="AP55" i="4"/>
  <c r="AN55" i="4"/>
  <c r="AM55" i="4"/>
  <c r="Q55" i="4"/>
  <c r="I55" i="4"/>
  <c r="AS54" i="4"/>
  <c r="T54" i="4" s="1"/>
  <c r="AP54" i="4"/>
  <c r="AN54" i="4"/>
  <c r="AM54" i="4"/>
  <c r="I54" i="4"/>
  <c r="AS53" i="4"/>
  <c r="T53" i="4" s="1"/>
  <c r="AP53" i="4"/>
  <c r="AN53" i="4"/>
  <c r="AM53" i="4"/>
  <c r="I53" i="4"/>
  <c r="AS52" i="4"/>
  <c r="T52" i="4" s="1"/>
  <c r="AP52" i="4"/>
  <c r="AN52" i="4"/>
  <c r="AM52" i="4"/>
  <c r="I52" i="4"/>
  <c r="AS51" i="4"/>
  <c r="T51" i="4" s="1"/>
  <c r="AP51" i="4"/>
  <c r="AN51" i="4"/>
  <c r="AM51" i="4"/>
  <c r="Q51" i="4"/>
  <c r="I51" i="4"/>
  <c r="AS50" i="4"/>
  <c r="T50" i="4" s="1"/>
  <c r="AP50" i="4"/>
  <c r="AN50" i="4"/>
  <c r="AM50" i="4"/>
  <c r="Q50" i="4"/>
  <c r="I50" i="4"/>
  <c r="AS49" i="4"/>
  <c r="T49" i="4" s="1"/>
  <c r="AP49" i="4"/>
  <c r="AN49" i="4"/>
  <c r="AM49" i="4"/>
  <c r="I49" i="4"/>
  <c r="AS48" i="4"/>
  <c r="T48" i="4" s="1"/>
  <c r="AP48" i="4"/>
  <c r="AN48" i="4"/>
  <c r="AM48" i="4"/>
  <c r="I48" i="4"/>
  <c r="AS47" i="4"/>
  <c r="T47" i="4" s="1"/>
  <c r="AP47" i="4"/>
  <c r="AN47" i="4"/>
  <c r="AM47" i="4"/>
  <c r="I47" i="4"/>
  <c r="AS46" i="4"/>
  <c r="T46" i="4" s="1"/>
  <c r="AP46" i="4"/>
  <c r="AN46" i="4"/>
  <c r="AM46" i="4"/>
  <c r="I46" i="4"/>
  <c r="AS45" i="4"/>
  <c r="T45" i="4" s="1"/>
  <c r="AP45" i="4"/>
  <c r="AN45" i="4"/>
  <c r="AM45" i="4"/>
  <c r="I45" i="4"/>
  <c r="AS44" i="4"/>
  <c r="T44" i="4" s="1"/>
  <c r="AP44" i="4"/>
  <c r="AN44" i="4"/>
  <c r="AM44" i="4"/>
  <c r="I44" i="4"/>
  <c r="AS43" i="4"/>
  <c r="T43" i="4" s="1"/>
  <c r="AP43" i="4"/>
  <c r="AN43" i="4"/>
  <c r="AM43" i="4"/>
  <c r="I43" i="4"/>
  <c r="AS42" i="4"/>
  <c r="T42" i="4" s="1"/>
  <c r="AP42" i="4"/>
  <c r="AN42" i="4"/>
  <c r="AM42" i="4"/>
  <c r="I42" i="4"/>
  <c r="AS41" i="4"/>
  <c r="T41" i="4" s="1"/>
  <c r="AP41" i="4"/>
  <c r="AN41" i="4"/>
  <c r="AM41" i="4"/>
  <c r="I41" i="4"/>
  <c r="AS40" i="4"/>
  <c r="AP40" i="4"/>
  <c r="AN40" i="4"/>
  <c r="AM40" i="4"/>
  <c r="T40" i="4"/>
  <c r="I40" i="4"/>
  <c r="AS39" i="4"/>
  <c r="T39" i="4" s="1"/>
  <c r="AP39" i="4"/>
  <c r="AN39" i="4"/>
  <c r="AM39" i="4"/>
  <c r="I39" i="4"/>
  <c r="AS38" i="4"/>
  <c r="T38" i="4" s="1"/>
  <c r="AP38" i="4"/>
  <c r="AN38" i="4"/>
  <c r="AM38" i="4"/>
  <c r="I38" i="4"/>
  <c r="AS37" i="4"/>
  <c r="AP37" i="4"/>
  <c r="AN37" i="4"/>
  <c r="AM37" i="4"/>
  <c r="T37" i="4"/>
  <c r="I37" i="4"/>
  <c r="AS36" i="4"/>
  <c r="AP36" i="4"/>
  <c r="AN36" i="4"/>
  <c r="AM36" i="4"/>
  <c r="Q36" i="4"/>
  <c r="T36" i="4"/>
  <c r="I36" i="4"/>
  <c r="AS35" i="4"/>
  <c r="T35" i="4" s="1"/>
  <c r="AP35" i="4"/>
  <c r="AN35" i="4"/>
  <c r="AM35" i="4"/>
  <c r="Q35" i="4"/>
  <c r="I35" i="4"/>
  <c r="AS34" i="4"/>
  <c r="T34" i="4" s="1"/>
  <c r="AP34" i="4"/>
  <c r="AN34" i="4"/>
  <c r="AM34" i="4"/>
  <c r="I34" i="4"/>
  <c r="AS33" i="4"/>
  <c r="AP33" i="4"/>
  <c r="AN33" i="4"/>
  <c r="AM33" i="4"/>
  <c r="T33" i="4"/>
  <c r="I33" i="4"/>
  <c r="AS32" i="4"/>
  <c r="T32" i="4" s="1"/>
  <c r="AP32" i="4"/>
  <c r="AN32" i="4"/>
  <c r="AM32" i="4"/>
  <c r="I32" i="4"/>
  <c r="AS31" i="4"/>
  <c r="T31" i="4" s="1"/>
  <c r="AP31" i="4"/>
  <c r="AN31" i="4"/>
  <c r="AM31" i="4"/>
  <c r="Q31" i="4"/>
  <c r="I31" i="4"/>
  <c r="AS30" i="4"/>
  <c r="T30" i="4" s="1"/>
  <c r="AP30" i="4"/>
  <c r="AN30" i="4"/>
  <c r="AM30" i="4"/>
  <c r="Q30" i="4"/>
  <c r="I30" i="4"/>
  <c r="AS29" i="4"/>
  <c r="T29" i="4" s="1"/>
  <c r="AP29" i="4"/>
  <c r="AN29" i="4"/>
  <c r="AM29" i="4"/>
  <c r="I29" i="4"/>
  <c r="AS28" i="4"/>
  <c r="T28" i="4" s="1"/>
  <c r="AP28" i="4"/>
  <c r="AN28" i="4"/>
  <c r="AM28" i="4"/>
  <c r="I28" i="4"/>
  <c r="AS27" i="4"/>
  <c r="AP27" i="4"/>
  <c r="AN27" i="4"/>
  <c r="AM27" i="4"/>
  <c r="BD27" i="4"/>
  <c r="T27" i="4"/>
  <c r="I27" i="4"/>
  <c r="AS26" i="4"/>
  <c r="T26" i="4" s="1"/>
  <c r="AP26" i="4"/>
  <c r="AN26" i="4"/>
  <c r="AM26" i="4"/>
  <c r="I26" i="4"/>
  <c r="AS25" i="4"/>
  <c r="AP25" i="4"/>
  <c r="AN25" i="4"/>
  <c r="AM25" i="4"/>
  <c r="T25" i="4"/>
  <c r="I25" i="4"/>
  <c r="AS24" i="4"/>
  <c r="AP24" i="4"/>
  <c r="AN24" i="4"/>
  <c r="AM24" i="4"/>
  <c r="T24" i="4"/>
  <c r="I24" i="4"/>
  <c r="AS23" i="4"/>
  <c r="T23" i="4" s="1"/>
  <c r="AP23" i="4"/>
  <c r="AN23" i="4"/>
  <c r="AM23" i="4"/>
  <c r="I23" i="4"/>
  <c r="AS22" i="4"/>
  <c r="T22" i="4" s="1"/>
  <c r="AP22" i="4"/>
  <c r="AN22" i="4"/>
  <c r="AM22" i="4"/>
  <c r="I22" i="4"/>
  <c r="AS21" i="4"/>
  <c r="T21" i="4" s="1"/>
  <c r="AP21" i="4"/>
  <c r="AN21" i="4"/>
  <c r="AM21" i="4"/>
  <c r="I21" i="4"/>
  <c r="AS20" i="4"/>
  <c r="T20" i="4" s="1"/>
  <c r="AP20" i="4"/>
  <c r="AN20" i="4"/>
  <c r="AM20" i="4"/>
  <c r="I20" i="4"/>
  <c r="AS19" i="4"/>
  <c r="T19" i="4" s="1"/>
  <c r="AP19" i="4"/>
  <c r="AN19" i="4"/>
  <c r="AM19" i="4"/>
  <c r="Q19" i="4"/>
  <c r="I19" i="4"/>
  <c r="AS18" i="4"/>
  <c r="T18" i="4" s="1"/>
  <c r="AP18" i="4"/>
  <c r="AN18" i="4"/>
  <c r="AM18" i="4"/>
  <c r="I18" i="4"/>
  <c r="AS17" i="4"/>
  <c r="T17" i="4" s="1"/>
  <c r="AP17" i="4"/>
  <c r="AN17" i="4"/>
  <c r="AM17" i="4"/>
  <c r="I17" i="4"/>
  <c r="AS16" i="4"/>
  <c r="AP16" i="4"/>
  <c r="AN16" i="4"/>
  <c r="AM16" i="4"/>
  <c r="T16" i="4"/>
  <c r="I16" i="4"/>
  <c r="AS15" i="4"/>
  <c r="T15" i="4" s="1"/>
  <c r="AP15" i="4"/>
  <c r="AN15" i="4"/>
  <c r="AM15" i="4"/>
  <c r="I15" i="4"/>
  <c r="BT102" i="9"/>
  <c r="BR102" i="9"/>
  <c r="BQ102" i="9"/>
  <c r="X102" i="9"/>
  <c r="W102" i="9"/>
  <c r="BT101" i="9"/>
  <c r="BR101" i="9"/>
  <c r="BQ101" i="9"/>
  <c r="X101" i="9"/>
  <c r="W101" i="9"/>
  <c r="BT100" i="9"/>
  <c r="BR100" i="9"/>
  <c r="BQ100" i="9"/>
  <c r="X100" i="9"/>
  <c r="W100" i="9"/>
  <c r="BT99" i="9"/>
  <c r="BR99" i="9"/>
  <c r="BQ99" i="9"/>
  <c r="X99" i="9"/>
  <c r="W99" i="9"/>
  <c r="BT98" i="9"/>
  <c r="BR98" i="9"/>
  <c r="BQ98" i="9"/>
  <c r="X98" i="9"/>
  <c r="W98" i="9"/>
  <c r="BT97" i="9"/>
  <c r="BR97" i="9"/>
  <c r="BQ97" i="9"/>
  <c r="X97" i="9"/>
  <c r="W97" i="9"/>
  <c r="BT96" i="9"/>
  <c r="BR96" i="9"/>
  <c r="BQ96" i="9"/>
  <c r="X96" i="9"/>
  <c r="W96" i="9"/>
  <c r="BT95" i="9"/>
  <c r="BR95" i="9"/>
  <c r="BQ95" i="9"/>
  <c r="X95" i="9"/>
  <c r="W95" i="9"/>
  <c r="BT94" i="9"/>
  <c r="BR94" i="9"/>
  <c r="BQ94" i="9"/>
  <c r="X94" i="9"/>
  <c r="W94" i="9"/>
  <c r="BT93" i="9"/>
  <c r="BR93" i="9"/>
  <c r="BQ93" i="9"/>
  <c r="X93" i="9"/>
  <c r="W93" i="9"/>
  <c r="BT92" i="9"/>
  <c r="BR92" i="9"/>
  <c r="BQ92" i="9"/>
  <c r="X92" i="9"/>
  <c r="W92" i="9"/>
  <c r="BT91" i="9"/>
  <c r="BR91" i="9"/>
  <c r="BQ91" i="9"/>
  <c r="X91" i="9"/>
  <c r="W91" i="9"/>
  <c r="BT90" i="9"/>
  <c r="BR90" i="9"/>
  <c r="BQ90" i="9"/>
  <c r="X90" i="9"/>
  <c r="W90" i="9"/>
  <c r="BT89" i="9"/>
  <c r="BR89" i="9"/>
  <c r="BQ89" i="9"/>
  <c r="X89" i="9"/>
  <c r="W89" i="9"/>
  <c r="BT88" i="9"/>
  <c r="BR88" i="9"/>
  <c r="BQ88" i="9"/>
  <c r="X88" i="9"/>
  <c r="W88" i="9"/>
  <c r="BT87" i="9"/>
  <c r="BR87" i="9"/>
  <c r="BQ87" i="9"/>
  <c r="X87" i="9"/>
  <c r="W87" i="9"/>
  <c r="BT86" i="9"/>
  <c r="BR86" i="9"/>
  <c r="BQ86" i="9"/>
  <c r="X86" i="9"/>
  <c r="W86" i="9"/>
  <c r="BT85" i="9"/>
  <c r="BR85" i="9"/>
  <c r="BQ85" i="9"/>
  <c r="X85" i="9"/>
  <c r="W85" i="9"/>
  <c r="BT84" i="9"/>
  <c r="BR84" i="9"/>
  <c r="BQ84" i="9"/>
  <c r="X84" i="9"/>
  <c r="W84" i="9"/>
  <c r="BT83" i="9"/>
  <c r="BR83" i="9"/>
  <c r="BQ83" i="9"/>
  <c r="X83" i="9"/>
  <c r="W83" i="9"/>
  <c r="BT82" i="9"/>
  <c r="BR82" i="9"/>
  <c r="BQ82" i="9"/>
  <c r="X82" i="9"/>
  <c r="W82" i="9"/>
  <c r="BT81" i="9"/>
  <c r="BR81" i="9"/>
  <c r="BQ81" i="9"/>
  <c r="X81" i="9"/>
  <c r="W81" i="9"/>
  <c r="BT80" i="9"/>
  <c r="BR80" i="9"/>
  <c r="BQ80" i="9"/>
  <c r="X80" i="9"/>
  <c r="W80" i="9"/>
  <c r="BT79" i="9"/>
  <c r="BR79" i="9"/>
  <c r="BQ79" i="9"/>
  <c r="X79" i="9"/>
  <c r="W79" i="9"/>
  <c r="BT78" i="9"/>
  <c r="BR78" i="9"/>
  <c r="BQ78" i="9"/>
  <c r="X78" i="9"/>
  <c r="W78" i="9"/>
  <c r="BT77" i="9"/>
  <c r="BR77" i="9"/>
  <c r="BQ77" i="9"/>
  <c r="X77" i="9"/>
  <c r="W77" i="9"/>
  <c r="BT76" i="9"/>
  <c r="BR76" i="9"/>
  <c r="BQ76" i="9"/>
  <c r="X76" i="9"/>
  <c r="W76" i="9"/>
  <c r="BT75" i="9"/>
  <c r="BR75" i="9"/>
  <c r="BQ75" i="9"/>
  <c r="X75" i="9"/>
  <c r="W75" i="9"/>
  <c r="BT74" i="9"/>
  <c r="BR74" i="9"/>
  <c r="BQ74" i="9"/>
  <c r="X74" i="9"/>
  <c r="W74" i="9"/>
  <c r="BT73" i="9"/>
  <c r="BR73" i="9"/>
  <c r="BQ73" i="9"/>
  <c r="X73" i="9"/>
  <c r="W73" i="9"/>
  <c r="BT72" i="9"/>
  <c r="BR72" i="9"/>
  <c r="BQ72" i="9"/>
  <c r="X72" i="9"/>
  <c r="W72" i="9"/>
  <c r="BT71" i="9"/>
  <c r="BR71" i="9"/>
  <c r="BQ71" i="9"/>
  <c r="X71" i="9"/>
  <c r="W71" i="9"/>
  <c r="BT70" i="9"/>
  <c r="BR70" i="9"/>
  <c r="BQ70" i="9"/>
  <c r="X70" i="9"/>
  <c r="W70" i="9"/>
  <c r="BT69" i="9"/>
  <c r="BR69" i="9"/>
  <c r="BQ69" i="9"/>
  <c r="X69" i="9"/>
  <c r="W69" i="9"/>
  <c r="BT68" i="9"/>
  <c r="BR68" i="9"/>
  <c r="BQ68" i="9"/>
  <c r="X68" i="9"/>
  <c r="W68" i="9"/>
  <c r="BT67" i="9"/>
  <c r="BR67" i="9"/>
  <c r="BQ67" i="9"/>
  <c r="X67" i="9"/>
  <c r="W67" i="9"/>
  <c r="BT66" i="9"/>
  <c r="BR66" i="9"/>
  <c r="BQ66" i="9"/>
  <c r="X66" i="9"/>
  <c r="W66" i="9"/>
  <c r="BT65" i="9"/>
  <c r="BR65" i="9"/>
  <c r="BQ65" i="9"/>
  <c r="X65" i="9"/>
  <c r="W65" i="9"/>
  <c r="BT64" i="9"/>
  <c r="BR64" i="9"/>
  <c r="BQ64" i="9"/>
  <c r="X64" i="9"/>
  <c r="W64" i="9"/>
  <c r="BT63" i="9"/>
  <c r="BR63" i="9"/>
  <c r="BQ63" i="9"/>
  <c r="X63" i="9"/>
  <c r="W63" i="9"/>
  <c r="BT62" i="9"/>
  <c r="BR62" i="9"/>
  <c r="BQ62" i="9"/>
  <c r="X62" i="9"/>
  <c r="W62" i="9"/>
  <c r="BT61" i="9"/>
  <c r="BR61" i="9"/>
  <c r="BQ61" i="9"/>
  <c r="X61" i="9"/>
  <c r="W61" i="9"/>
  <c r="BT60" i="9"/>
  <c r="BR60" i="9"/>
  <c r="BQ60" i="9"/>
  <c r="X60" i="9"/>
  <c r="W60" i="9"/>
  <c r="BT59" i="9"/>
  <c r="BR59" i="9"/>
  <c r="BQ59" i="9"/>
  <c r="X59" i="9"/>
  <c r="W59" i="9"/>
  <c r="BT58" i="9"/>
  <c r="BR58" i="9"/>
  <c r="BQ58" i="9"/>
  <c r="X58" i="9"/>
  <c r="W58" i="9"/>
  <c r="BT57" i="9"/>
  <c r="BR57" i="9"/>
  <c r="BQ57" i="9"/>
  <c r="X57" i="9"/>
  <c r="W57" i="9"/>
  <c r="BT56" i="9"/>
  <c r="BR56" i="9"/>
  <c r="BQ56" i="9"/>
  <c r="X56" i="9"/>
  <c r="W56" i="9"/>
  <c r="BT55" i="9"/>
  <c r="BR55" i="9"/>
  <c r="BQ55" i="9"/>
  <c r="X55" i="9"/>
  <c r="W55" i="9"/>
  <c r="BT54" i="9"/>
  <c r="BR54" i="9"/>
  <c r="BQ54" i="9"/>
  <c r="X54" i="9"/>
  <c r="W54" i="9"/>
  <c r="BT53" i="9"/>
  <c r="BR53" i="9"/>
  <c r="BQ53" i="9"/>
  <c r="X53" i="9"/>
  <c r="W53" i="9"/>
  <c r="BT52" i="9"/>
  <c r="BR52" i="9"/>
  <c r="BQ52" i="9"/>
  <c r="X52" i="9"/>
  <c r="W52" i="9"/>
  <c r="BT51" i="9"/>
  <c r="BR51" i="9"/>
  <c r="BQ51" i="9"/>
  <c r="X51" i="9"/>
  <c r="W51" i="9"/>
  <c r="BT50" i="9"/>
  <c r="BR50" i="9"/>
  <c r="BQ50" i="9"/>
  <c r="X50" i="9"/>
  <c r="W50" i="9"/>
  <c r="BT49" i="9"/>
  <c r="BR49" i="9"/>
  <c r="BQ49" i="9"/>
  <c r="X49" i="9"/>
  <c r="W49" i="9"/>
  <c r="BT48" i="9"/>
  <c r="BR48" i="9"/>
  <c r="BQ48" i="9"/>
  <c r="X48" i="9"/>
  <c r="W48" i="9"/>
  <c r="BT47" i="9"/>
  <c r="BR47" i="9"/>
  <c r="BQ47" i="9"/>
  <c r="X47" i="9"/>
  <c r="W47" i="9"/>
  <c r="BT46" i="9"/>
  <c r="BR46" i="9"/>
  <c r="BQ46" i="9"/>
  <c r="X46" i="9"/>
  <c r="W46" i="9"/>
  <c r="BT45" i="9"/>
  <c r="BR45" i="9"/>
  <c r="BQ45" i="9"/>
  <c r="X45" i="9"/>
  <c r="W45" i="9"/>
  <c r="BT44" i="9"/>
  <c r="BR44" i="9"/>
  <c r="BQ44" i="9"/>
  <c r="X44" i="9"/>
  <c r="W44" i="9"/>
  <c r="BT43" i="9"/>
  <c r="BR43" i="9"/>
  <c r="BQ43" i="9"/>
  <c r="X43" i="9"/>
  <c r="W43" i="9"/>
  <c r="BT42" i="9"/>
  <c r="BR42" i="9"/>
  <c r="BQ42" i="9"/>
  <c r="X42" i="9"/>
  <c r="W42" i="9"/>
  <c r="BT41" i="9"/>
  <c r="BR41" i="9"/>
  <c r="BQ41" i="9"/>
  <c r="X41" i="9"/>
  <c r="W41" i="9"/>
  <c r="BT40" i="9"/>
  <c r="BR40" i="9"/>
  <c r="BQ40" i="9"/>
  <c r="X40" i="9"/>
  <c r="W40" i="9"/>
  <c r="BT39" i="9"/>
  <c r="BR39" i="9"/>
  <c r="BQ39" i="9"/>
  <c r="X39" i="9"/>
  <c r="W39" i="9"/>
  <c r="BT38" i="9"/>
  <c r="BR38" i="9"/>
  <c r="BQ38" i="9"/>
  <c r="X38" i="9"/>
  <c r="W38" i="9"/>
  <c r="BT37" i="9"/>
  <c r="BR37" i="9"/>
  <c r="BQ37" i="9"/>
  <c r="X37" i="9"/>
  <c r="W37" i="9"/>
  <c r="BT36" i="9"/>
  <c r="BR36" i="9"/>
  <c r="BQ36" i="9"/>
  <c r="X36" i="9"/>
  <c r="W36" i="9"/>
  <c r="BT35" i="9"/>
  <c r="BR35" i="9"/>
  <c r="BQ35" i="9"/>
  <c r="X35" i="9"/>
  <c r="W35" i="9"/>
  <c r="BT34" i="9"/>
  <c r="BR34" i="9"/>
  <c r="BQ34" i="9"/>
  <c r="X34" i="9"/>
  <c r="W34" i="9"/>
  <c r="BT33" i="9"/>
  <c r="BR33" i="9"/>
  <c r="BQ33" i="9"/>
  <c r="X33" i="9"/>
  <c r="W33" i="9"/>
  <c r="BT32" i="9"/>
  <c r="BR32" i="9"/>
  <c r="BQ32" i="9"/>
  <c r="X32" i="9"/>
  <c r="W32" i="9"/>
  <c r="BT31" i="9"/>
  <c r="BR31" i="9"/>
  <c r="BQ31" i="9"/>
  <c r="X31" i="9"/>
  <c r="W31" i="9"/>
  <c r="BT30" i="9"/>
  <c r="BR30" i="9"/>
  <c r="BQ30" i="9"/>
  <c r="X30" i="9"/>
  <c r="W30" i="9"/>
  <c r="BT29" i="9"/>
  <c r="BR29" i="9"/>
  <c r="BQ29" i="9"/>
  <c r="X29" i="9"/>
  <c r="W29" i="9"/>
  <c r="BT28" i="9"/>
  <c r="BR28" i="9"/>
  <c r="BQ28" i="9"/>
  <c r="X28" i="9"/>
  <c r="W28" i="9"/>
  <c r="BT27" i="9"/>
  <c r="BR27" i="9"/>
  <c r="BQ27" i="9"/>
  <c r="X27" i="9"/>
  <c r="W27" i="9"/>
  <c r="BT26" i="9"/>
  <c r="BR26" i="9"/>
  <c r="BQ26" i="9"/>
  <c r="X26" i="9"/>
  <c r="W26" i="9"/>
  <c r="AF889" i="10" l="1"/>
  <c r="AH238" i="10"/>
  <c r="AH422" i="10"/>
  <c r="AH454" i="10"/>
  <c r="AF114" i="10"/>
  <c r="AF415" i="10"/>
  <c r="AF873" i="10"/>
  <c r="AH90" i="10"/>
  <c r="AG61" i="10"/>
  <c r="AG97" i="10"/>
  <c r="AF67" i="10"/>
  <c r="AF100" i="10"/>
  <c r="AH358" i="10"/>
  <c r="AG415" i="10"/>
  <c r="BK56" i="4"/>
  <c r="AH86" i="10"/>
  <c r="AH596" i="10"/>
  <c r="AH691" i="10"/>
  <c r="AH853" i="10"/>
  <c r="AH873" i="10"/>
  <c r="AG889" i="10"/>
  <c r="AH897" i="10"/>
  <c r="AH74" i="10"/>
  <c r="AF91" i="10"/>
  <c r="AG100" i="10"/>
  <c r="AG235" i="10"/>
  <c r="AH262" i="10"/>
  <c r="AF691" i="10"/>
  <c r="AH865" i="10"/>
  <c r="AH868" i="10"/>
  <c r="AH869" i="10"/>
  <c r="AH881" i="10"/>
  <c r="AF20" i="10"/>
  <c r="AG80" i="10"/>
  <c r="AF96" i="10"/>
  <c r="AH901" i="10"/>
  <c r="AH52" i="10"/>
  <c r="AG52" i="10"/>
  <c r="AH87" i="10"/>
  <c r="AF87" i="10"/>
  <c r="AI191" i="10"/>
  <c r="AH191" i="10" s="1"/>
  <c r="AI299" i="10"/>
  <c r="AH299" i="10" s="1"/>
  <c r="AI319" i="10"/>
  <c r="AI334" i="10"/>
  <c r="AH363" i="10"/>
  <c r="AG363" i="10"/>
  <c r="AI380" i="10"/>
  <c r="AG380" i="10" s="1"/>
  <c r="AI382" i="10"/>
  <c r="AI417" i="10"/>
  <c r="AF417" i="10" s="1"/>
  <c r="AI419" i="10"/>
  <c r="AI437" i="10"/>
  <c r="AI529" i="10"/>
  <c r="AF529" i="10" s="1"/>
  <c r="AI593" i="10"/>
  <c r="AF593" i="10" s="1"/>
  <c r="AI885" i="10"/>
  <c r="AG885" i="10" s="1"/>
  <c r="AI57" i="10"/>
  <c r="AH57" i="10" s="1"/>
  <c r="AI147" i="10"/>
  <c r="AF147" i="10" s="1"/>
  <c r="AG33" i="10"/>
  <c r="AI126" i="10"/>
  <c r="AI234" i="10"/>
  <c r="AH234" i="10" s="1"/>
  <c r="AI252" i="10"/>
  <c r="AG252" i="10" s="1"/>
  <c r="AH267" i="10"/>
  <c r="AG267" i="10"/>
  <c r="AF294" i="10"/>
  <c r="AH294" i="10"/>
  <c r="AI353" i="10"/>
  <c r="AF353" i="10" s="1"/>
  <c r="AI405" i="10"/>
  <c r="AI463" i="10"/>
  <c r="AF463" i="10" s="1"/>
  <c r="AI760" i="10"/>
  <c r="AH760" i="10" s="1"/>
  <c r="AI771" i="10"/>
  <c r="AG98" i="10"/>
  <c r="AH98" i="10"/>
  <c r="AI168" i="10"/>
  <c r="AF168" i="10" s="1"/>
  <c r="AI218" i="10"/>
  <c r="AG218" i="10" s="1"/>
  <c r="AF41" i="10"/>
  <c r="AG41" i="10"/>
  <c r="AH33" i="10"/>
  <c r="AF52" i="10"/>
  <c r="AF75" i="10"/>
  <c r="AI132" i="10"/>
  <c r="AF132" i="10" s="1"/>
  <c r="AI142" i="10"/>
  <c r="AH142" i="10" s="1"/>
  <c r="AI167" i="10"/>
  <c r="AG167" i="10" s="1"/>
  <c r="AI176" i="10"/>
  <c r="AF176" i="10" s="1"/>
  <c r="AI190" i="10"/>
  <c r="AG190" i="10" s="1"/>
  <c r="AI212" i="10"/>
  <c r="AF212" i="10" s="1"/>
  <c r="AI257" i="10"/>
  <c r="AF257" i="10" s="1"/>
  <c r="AI279" i="10"/>
  <c r="AH279" i="10" s="1"/>
  <c r="AH287" i="10"/>
  <c r="AG287" i="10"/>
  <c r="AF287" i="10"/>
  <c r="AI316" i="10"/>
  <c r="AG316" i="10" s="1"/>
  <c r="AH351" i="10"/>
  <c r="AG351" i="10"/>
  <c r="AI366" i="10"/>
  <c r="AH447" i="10"/>
  <c r="AF447" i="10"/>
  <c r="AG447" i="10"/>
  <c r="AH459" i="10"/>
  <c r="AG459" i="10"/>
  <c r="AI460" i="10"/>
  <c r="AG460" i="10" s="1"/>
  <c r="AI684" i="10"/>
  <c r="AF684" i="10" s="1"/>
  <c r="AH28" i="10"/>
  <c r="AG28" i="10"/>
  <c r="AF28" i="10"/>
  <c r="AH44" i="10"/>
  <c r="AG44" i="10"/>
  <c r="AH68" i="10"/>
  <c r="AG68" i="10"/>
  <c r="AF68" i="10"/>
  <c r="AF44" i="10"/>
  <c r="AH4" i="10"/>
  <c r="AF4" i="10"/>
  <c r="AF49" i="10"/>
  <c r="AG49" i="10"/>
  <c r="AG36" i="10"/>
  <c r="AF36" i="10"/>
  <c r="AG4" i="10"/>
  <c r="AH41" i="10"/>
  <c r="AI131" i="10"/>
  <c r="AG131" i="10" s="1"/>
  <c r="AI148" i="10"/>
  <c r="AF148" i="10" s="1"/>
  <c r="AI158" i="10"/>
  <c r="AG158" i="10" s="1"/>
  <c r="AI175" i="10"/>
  <c r="AH175" i="10" s="1"/>
  <c r="AI192" i="10"/>
  <c r="AF192" i="10" s="1"/>
  <c r="AI196" i="10"/>
  <c r="AF196" i="10" s="1"/>
  <c r="AH255" i="10"/>
  <c r="AG255" i="10"/>
  <c r="AI270" i="10"/>
  <c r="AI311" i="10"/>
  <c r="AH311" i="10" s="1"/>
  <c r="AI324" i="10"/>
  <c r="AH324" i="10" s="1"/>
  <c r="AF351" i="10"/>
  <c r="AI649" i="10"/>
  <c r="AI905" i="10"/>
  <c r="AF913" i="10"/>
  <c r="AH913" i="10"/>
  <c r="AI240" i="10"/>
  <c r="AG240" i="10" s="1"/>
  <c r="AG302" i="10"/>
  <c r="AI341" i="10"/>
  <c r="AG341" i="10" s="1"/>
  <c r="AH346" i="10"/>
  <c r="AI373" i="10"/>
  <c r="AI395" i="10"/>
  <c r="AG395" i="10" s="1"/>
  <c r="AI427" i="10"/>
  <c r="AF427" i="10" s="1"/>
  <c r="AI465" i="10"/>
  <c r="AF465" i="10" s="1"/>
  <c r="AI467" i="10"/>
  <c r="AF467" i="10" s="1"/>
  <c r="AI479" i="10"/>
  <c r="AH479" i="10" s="1"/>
  <c r="AI545" i="10"/>
  <c r="AG545" i="10" s="1"/>
  <c r="AI611" i="10"/>
  <c r="AI675" i="10"/>
  <c r="AI832" i="10"/>
  <c r="AG832" i="10" s="1"/>
  <c r="AI857" i="10"/>
  <c r="AI894" i="10"/>
  <c r="AG894" i="10" s="1"/>
  <c r="AH78" i="10"/>
  <c r="AF92" i="10"/>
  <c r="AH97" i="10"/>
  <c r="AH102" i="10"/>
  <c r="AG238" i="10"/>
  <c r="AI243" i="10"/>
  <c r="AG243" i="10" s="1"/>
  <c r="AI268" i="10"/>
  <c r="AG268" i="10" s="1"/>
  <c r="AI277" i="10"/>
  <c r="AF277" i="10" s="1"/>
  <c r="AI281" i="10"/>
  <c r="AF281" i="10" s="1"/>
  <c r="AI292" i="10"/>
  <c r="AF292" i="10" s="1"/>
  <c r="AH302" i="10"/>
  <c r="AI305" i="10"/>
  <c r="AF305" i="10" s="1"/>
  <c r="AI309" i="10"/>
  <c r="AF309" i="10" s="1"/>
  <c r="AI313" i="10"/>
  <c r="AF313" i="10" s="1"/>
  <c r="AH314" i="10"/>
  <c r="AH326" i="10"/>
  <c r="AI348" i="10"/>
  <c r="AG348" i="10" s="1"/>
  <c r="AI364" i="10"/>
  <c r="AG364" i="10" s="1"/>
  <c r="AI385" i="10"/>
  <c r="AF385" i="10" s="1"/>
  <c r="AI407" i="10"/>
  <c r="AH407" i="10" s="1"/>
  <c r="AI412" i="10"/>
  <c r="AG412" i="10" s="1"/>
  <c r="AI435" i="10"/>
  <c r="AG435" i="10" s="1"/>
  <c r="AI439" i="10"/>
  <c r="AH439" i="10" s="1"/>
  <c r="AH442" i="10"/>
  <c r="AI471" i="10"/>
  <c r="AH471" i="10" s="1"/>
  <c r="AI476" i="10"/>
  <c r="AG476" i="10" s="1"/>
  <c r="AI509" i="10"/>
  <c r="AF509" i="10" s="1"/>
  <c r="AI561" i="10"/>
  <c r="AI728" i="10"/>
  <c r="AI753" i="10"/>
  <c r="AF753" i="10" s="1"/>
  <c r="AI838" i="10"/>
  <c r="AH838" i="10" s="1"/>
  <c r="AI900" i="10"/>
  <c r="AG900" i="10" s="1"/>
  <c r="AF80" i="10"/>
  <c r="AG89" i="10"/>
  <c r="AG92" i="10"/>
  <c r="AI272" i="10"/>
  <c r="AG272" i="10" s="1"/>
  <c r="AI339" i="10"/>
  <c r="AG339" i="10" s="1"/>
  <c r="AI368" i="10"/>
  <c r="AG368" i="10" s="1"/>
  <c r="AI371" i="10"/>
  <c r="AG371" i="10" s="1"/>
  <c r="AG451" i="10"/>
  <c r="AI452" i="10"/>
  <c r="AH452" i="10" s="1"/>
  <c r="AI506" i="10"/>
  <c r="AH506" i="10" s="1"/>
  <c r="AI577" i="10"/>
  <c r="AH577" i="10" s="1"/>
  <c r="AI604" i="10"/>
  <c r="AI627" i="10"/>
  <c r="AI704" i="10"/>
  <c r="AG704" i="10" s="1"/>
  <c r="AI926" i="10"/>
  <c r="AG926" i="10" s="1"/>
  <c r="AI942" i="10"/>
  <c r="AH942" i="10" s="1"/>
  <c r="AI948" i="10"/>
  <c r="AF948" i="10" s="1"/>
  <c r="AI958" i="10"/>
  <c r="AF958" i="10" s="1"/>
  <c r="AI976" i="10"/>
  <c r="AG976" i="10" s="1"/>
  <c r="AH600" i="10"/>
  <c r="AI606" i="10"/>
  <c r="AG606" i="10" s="1"/>
  <c r="AF755" i="10"/>
  <c r="AI808" i="10"/>
  <c r="AG808" i="10" s="1"/>
  <c r="AG502" i="10"/>
  <c r="AI609" i="10"/>
  <c r="AH609" i="10" s="1"/>
  <c r="AF663" i="10"/>
  <c r="AI680" i="10"/>
  <c r="AF680" i="10" s="1"/>
  <c r="AH747" i="10"/>
  <c r="AH755" i="10"/>
  <c r="AF791" i="10"/>
  <c r="AI816" i="10"/>
  <c r="AG816" i="10" s="1"/>
  <c r="AG414" i="10"/>
  <c r="AI638" i="10"/>
  <c r="AI644" i="10"/>
  <c r="AF644" i="10" s="1"/>
  <c r="AG663" i="10"/>
  <c r="AI664" i="10"/>
  <c r="AF664" i="10" s="1"/>
  <c r="AI740" i="10"/>
  <c r="AG740" i="10" s="1"/>
  <c r="AH122" i="10"/>
  <c r="AF122" i="10"/>
  <c r="AH367" i="10"/>
  <c r="AG367" i="10"/>
  <c r="AF367" i="10"/>
  <c r="AH239" i="10"/>
  <c r="AG239" i="10"/>
  <c r="AF239" i="10"/>
  <c r="AH106" i="10"/>
  <c r="AF106" i="10"/>
  <c r="AH110" i="10"/>
  <c r="AF110" i="10"/>
  <c r="AF12" i="10"/>
  <c r="AG17" i="10"/>
  <c r="AH66" i="10"/>
  <c r="AH82" i="10"/>
  <c r="AF88" i="10"/>
  <c r="AH94" i="10"/>
  <c r="AI179" i="10"/>
  <c r="AG179" i="10" s="1"/>
  <c r="AI208" i="10"/>
  <c r="AF208" i="10" s="1"/>
  <c r="AI224" i="10"/>
  <c r="AF224" i="10" s="1"/>
  <c r="AF245" i="10"/>
  <c r="AH245" i="10"/>
  <c r="AI293" i="10"/>
  <c r="AH303" i="10"/>
  <c r="AG303" i="10"/>
  <c r="AF303" i="10"/>
  <c r="AH339" i="10"/>
  <c r="AI347" i="10"/>
  <c r="AF347" i="10" s="1"/>
  <c r="AI361" i="10"/>
  <c r="AF373" i="10"/>
  <c r="AH373" i="10"/>
  <c r="AF374" i="10"/>
  <c r="AH374" i="10"/>
  <c r="AI403" i="10"/>
  <c r="AG452" i="10"/>
  <c r="AI453" i="10"/>
  <c r="AF457" i="10"/>
  <c r="AG457" i="10"/>
  <c r="AI458" i="10"/>
  <c r="AF470" i="10"/>
  <c r="AH470" i="10"/>
  <c r="AI514" i="10"/>
  <c r="AG514" i="10" s="1"/>
  <c r="AI530" i="10"/>
  <c r="AF530" i="10" s="1"/>
  <c r="AI546" i="10"/>
  <c r="AI562" i="10"/>
  <c r="AF562" i="10" s="1"/>
  <c r="AI578" i="10"/>
  <c r="AI594" i="10"/>
  <c r="AF594" i="10" s="1"/>
  <c r="AI628" i="10"/>
  <c r="AF628" i="10" s="1"/>
  <c r="AI631" i="10"/>
  <c r="AH748" i="10"/>
  <c r="AF748" i="10"/>
  <c r="AI761" i="10"/>
  <c r="AH761" i="10" s="1"/>
  <c r="AI810" i="10"/>
  <c r="AF810" i="10" s="1"/>
  <c r="AI822" i="10"/>
  <c r="AF822" i="10" s="1"/>
  <c r="AI826" i="10"/>
  <c r="AF826" i="10" s="1"/>
  <c r="AI834" i="10"/>
  <c r="AG834" i="10" s="1"/>
  <c r="AH5" i="10"/>
  <c r="AF79" i="10"/>
  <c r="AG84" i="10"/>
  <c r="AG88" i="10"/>
  <c r="AF95" i="10"/>
  <c r="AI198" i="10"/>
  <c r="AG198" i="10" s="1"/>
  <c r="AI207" i="10"/>
  <c r="AG207" i="10" s="1"/>
  <c r="AI214" i="10"/>
  <c r="AF214" i="10" s="1"/>
  <c r="AI223" i="10"/>
  <c r="AF223" i="10" s="1"/>
  <c r="AI230" i="10"/>
  <c r="AG230" i="10" s="1"/>
  <c r="AH243" i="10"/>
  <c r="AI244" i="10"/>
  <c r="AH250" i="10"/>
  <c r="AI251" i="10"/>
  <c r="AF251" i="10" s="1"/>
  <c r="AI265" i="10"/>
  <c r="AI286" i="10"/>
  <c r="AI325" i="10"/>
  <c r="AG325" i="10" s="1"/>
  <c r="AI355" i="10"/>
  <c r="AI377" i="10"/>
  <c r="AI378" i="10"/>
  <c r="AF409" i="10"/>
  <c r="AH409" i="10"/>
  <c r="AG409" i="10"/>
  <c r="AI443" i="10"/>
  <c r="AI491" i="10"/>
  <c r="AH491" i="10" s="1"/>
  <c r="AI494" i="10"/>
  <c r="AH494" i="10" s="1"/>
  <c r="AI527" i="10"/>
  <c r="AF527" i="10" s="1"/>
  <c r="AI575" i="10"/>
  <c r="AF575" i="10" s="1"/>
  <c r="AI591" i="10"/>
  <c r="AH591" i="10" s="1"/>
  <c r="AI643" i="10"/>
  <c r="AI944" i="10"/>
  <c r="AF944" i="10" s="1"/>
  <c r="AH956" i="10"/>
  <c r="AG956" i="10"/>
  <c r="AH964" i="10"/>
  <c r="AG964" i="10"/>
  <c r="AI968" i="10"/>
  <c r="AF968" i="10" s="1"/>
  <c r="BI16" i="4"/>
  <c r="BH38" i="4"/>
  <c r="BN57" i="4"/>
  <c r="AH12" i="10"/>
  <c r="AH20" i="10"/>
  <c r="AH36" i="10"/>
  <c r="AF66" i="10"/>
  <c r="AG67" i="10"/>
  <c r="AF74" i="10"/>
  <c r="AG75" i="10"/>
  <c r="AH76" i="10"/>
  <c r="AF78" i="10"/>
  <c r="AG79" i="10"/>
  <c r="AF82" i="10"/>
  <c r="AG83" i="10"/>
  <c r="AH84" i="10"/>
  <c r="AF86" i="10"/>
  <c r="AG87" i="10"/>
  <c r="AF90" i="10"/>
  <c r="AG91" i="10"/>
  <c r="AF94" i="10"/>
  <c r="AG95" i="10"/>
  <c r="AH96" i="10"/>
  <c r="AF98" i="10"/>
  <c r="AG99" i="10"/>
  <c r="AF102" i="10"/>
  <c r="AI107" i="10"/>
  <c r="AG107" i="10" s="1"/>
  <c r="AI123" i="10"/>
  <c r="AG123" i="10" s="1"/>
  <c r="AI128" i="10"/>
  <c r="AF128" i="10" s="1"/>
  <c r="AI136" i="10"/>
  <c r="AF136" i="10" s="1"/>
  <c r="AI144" i="10"/>
  <c r="AF144" i="10" s="1"/>
  <c r="AI152" i="10"/>
  <c r="AF152" i="10" s="1"/>
  <c r="AI163" i="10"/>
  <c r="AG163" i="10" s="1"/>
  <c r="AI172" i="10"/>
  <c r="AF172" i="10" s="1"/>
  <c r="AI178" i="10"/>
  <c r="AG178" i="10" s="1"/>
  <c r="AI200" i="10"/>
  <c r="AF200" i="10" s="1"/>
  <c r="AI216" i="10"/>
  <c r="AF216" i="10" s="1"/>
  <c r="AI232" i="10"/>
  <c r="AF232" i="10" s="1"/>
  <c r="AI241" i="10"/>
  <c r="AF241" i="10" s="1"/>
  <c r="AI259" i="10"/>
  <c r="AH275" i="10"/>
  <c r="AF275" i="10"/>
  <c r="AI276" i="10"/>
  <c r="AH282" i="10"/>
  <c r="AI283" i="10"/>
  <c r="AI295" i="10"/>
  <c r="AH295" i="10" s="1"/>
  <c r="AI297" i="10"/>
  <c r="AI300" i="10"/>
  <c r="AG300" i="10" s="1"/>
  <c r="AF310" i="10"/>
  <c r="AH310" i="10"/>
  <c r="AG313" i="10"/>
  <c r="AG314" i="10"/>
  <c r="AI318" i="10"/>
  <c r="AI336" i="10"/>
  <c r="AF336" i="10" s="1"/>
  <c r="AG356" i="10"/>
  <c r="AF356" i="10"/>
  <c r="AI357" i="10"/>
  <c r="AI369" i="10"/>
  <c r="AF369" i="10" s="1"/>
  <c r="AH383" i="10"/>
  <c r="AG383" i="10"/>
  <c r="AF383" i="10"/>
  <c r="AI384" i="10"/>
  <c r="AF389" i="10"/>
  <c r="AH389" i="10"/>
  <c r="AF390" i="10"/>
  <c r="AH390" i="10"/>
  <c r="AH410" i="10"/>
  <c r="AI411" i="10"/>
  <c r="AI446" i="10"/>
  <c r="AI478" i="10"/>
  <c r="AI515" i="10"/>
  <c r="AH515" i="10" s="1"/>
  <c r="AI518" i="10"/>
  <c r="AF518" i="10" s="1"/>
  <c r="AI531" i="10"/>
  <c r="AH531" i="10" s="1"/>
  <c r="AI534" i="10"/>
  <c r="AF534" i="10" s="1"/>
  <c r="AI547" i="10"/>
  <c r="AH547" i="10" s="1"/>
  <c r="AI550" i="10"/>
  <c r="AF550" i="10" s="1"/>
  <c r="AI563" i="10"/>
  <c r="AH563" i="10" s="1"/>
  <c r="AI566" i="10"/>
  <c r="AF566" i="10" s="1"/>
  <c r="AI579" i="10"/>
  <c r="AH579" i="10" s="1"/>
  <c r="AI582" i="10"/>
  <c r="AF582" i="10" s="1"/>
  <c r="AI595" i="10"/>
  <c r="AG595" i="10" s="1"/>
  <c r="AI668" i="10"/>
  <c r="AF668" i="10" s="1"/>
  <c r="AI686" i="10"/>
  <c r="AH686" i="10" s="1"/>
  <c r="AI688" i="10"/>
  <c r="AG688" i="10" s="1"/>
  <c r="AI712" i="10"/>
  <c r="AI772" i="10"/>
  <c r="AH772" i="10" s="1"/>
  <c r="AI779" i="10"/>
  <c r="AI782" i="10"/>
  <c r="AG782" i="10" s="1"/>
  <c r="AG879" i="10"/>
  <c r="AH879" i="10"/>
  <c r="AF879" i="10"/>
  <c r="AI880" i="10"/>
  <c r="AI898" i="10"/>
  <c r="AF898" i="10" s="1"/>
  <c r="AH902" i="10"/>
  <c r="AG902" i="10"/>
  <c r="AI903" i="10"/>
  <c r="AG903" i="10" s="1"/>
  <c r="AH910" i="10"/>
  <c r="AG910" i="10"/>
  <c r="AF910" i="10"/>
  <c r="AI911" i="10"/>
  <c r="AG5" i="10"/>
  <c r="AF76" i="10"/>
  <c r="AI162" i="10"/>
  <c r="AF162" i="10" s="1"/>
  <c r="AF246" i="10"/>
  <c r="AH246" i="10"/>
  <c r="AF249" i="10"/>
  <c r="AH249" i="10"/>
  <c r="AG249" i="10"/>
  <c r="AG250" i="10"/>
  <c r="AI254" i="10"/>
  <c r="AI323" i="10"/>
  <c r="AI340" i="10"/>
  <c r="AI359" i="10"/>
  <c r="AH359" i="10" s="1"/>
  <c r="AG400" i="10"/>
  <c r="AH400" i="10"/>
  <c r="AI401" i="10"/>
  <c r="AF401" i="10" s="1"/>
  <c r="AI425" i="10"/>
  <c r="AI431" i="10"/>
  <c r="AF469" i="10"/>
  <c r="AH469" i="10"/>
  <c r="AG617" i="10"/>
  <c r="AH617" i="10"/>
  <c r="AF617" i="10"/>
  <c r="AI624" i="10"/>
  <c r="AH624" i="10" s="1"/>
  <c r="AI632" i="10"/>
  <c r="AI648" i="10"/>
  <c r="AI799" i="10"/>
  <c r="AH17" i="10"/>
  <c r="AH61" i="10"/>
  <c r="AF83" i="10"/>
  <c r="AH89" i="10"/>
  <c r="AF99" i="10"/>
  <c r="AI164" i="10"/>
  <c r="AF164" i="10" s="1"/>
  <c r="AI170" i="10"/>
  <c r="AG170" i="10" s="1"/>
  <c r="AI187" i="10"/>
  <c r="AI263" i="10"/>
  <c r="AH263" i="10" s="1"/>
  <c r="AF278" i="10"/>
  <c r="AH278" i="10"/>
  <c r="AG282" i="10"/>
  <c r="AI304" i="10"/>
  <c r="AH335" i="10"/>
  <c r="AG335" i="10"/>
  <c r="AF335" i="10"/>
  <c r="AI372" i="10"/>
  <c r="AI387" i="10"/>
  <c r="AI393" i="10"/>
  <c r="AG410" i="10"/>
  <c r="AI511" i="10"/>
  <c r="AF511" i="10" s="1"/>
  <c r="AI543" i="10"/>
  <c r="AG543" i="10" s="1"/>
  <c r="AI559" i="10"/>
  <c r="AF559" i="10" s="1"/>
  <c r="AH616" i="10"/>
  <c r="AG616" i="10"/>
  <c r="AF616" i="10"/>
  <c r="AI672" i="10"/>
  <c r="AG672" i="10" s="1"/>
  <c r="AI720" i="10"/>
  <c r="AF720" i="10" s="1"/>
  <c r="AI788" i="10"/>
  <c r="AF788" i="10" s="1"/>
  <c r="AI103" i="10"/>
  <c r="AG103" i="10" s="1"/>
  <c r="AF118" i="10"/>
  <c r="AI119" i="10"/>
  <c r="AG119" i="10" s="1"/>
  <c r="AI171" i="10"/>
  <c r="AG171" i="10" s="1"/>
  <c r="AI180" i="10"/>
  <c r="AF180" i="10" s="1"/>
  <c r="AI186" i="10"/>
  <c r="AH186" i="10" s="1"/>
  <c r="AI188" i="10"/>
  <c r="AF188" i="10" s="1"/>
  <c r="AI199" i="10"/>
  <c r="AG199" i="10" s="1"/>
  <c r="AI206" i="10"/>
  <c r="AF206" i="10" s="1"/>
  <c r="AI215" i="10"/>
  <c r="AH215" i="10" s="1"/>
  <c r="AI222" i="10"/>
  <c r="AF222" i="10" s="1"/>
  <c r="AI231" i="10"/>
  <c r="AG231" i="10" s="1"/>
  <c r="AG260" i="10"/>
  <c r="AF260" i="10"/>
  <c r="AI261" i="10"/>
  <c r="AG261" i="10" s="1"/>
  <c r="AI271" i="10"/>
  <c r="AI273" i="10"/>
  <c r="AF273" i="10" s="1"/>
  <c r="AI291" i="10"/>
  <c r="AH307" i="10"/>
  <c r="AF307" i="10"/>
  <c r="AI308" i="10"/>
  <c r="AI315" i="10"/>
  <c r="AF315" i="10" s="1"/>
  <c r="AI327" i="10"/>
  <c r="AH327" i="10" s="1"/>
  <c r="AI329" i="10"/>
  <c r="AG331" i="10"/>
  <c r="AI332" i="10"/>
  <c r="AG332" i="10" s="1"/>
  <c r="AF342" i="10"/>
  <c r="AH342" i="10"/>
  <c r="AF345" i="10"/>
  <c r="AH345" i="10"/>
  <c r="AG345" i="10"/>
  <c r="AG346" i="10"/>
  <c r="AI350" i="10"/>
  <c r="AH395" i="10"/>
  <c r="AI396" i="10"/>
  <c r="AG396" i="10" s="1"/>
  <c r="AI398" i="10"/>
  <c r="AI430" i="10"/>
  <c r="AI436" i="10"/>
  <c r="AH457" i="10"/>
  <c r="AG463" i="10"/>
  <c r="AI464" i="10"/>
  <c r="AF464" i="10" s="1"/>
  <c r="AH467" i="10"/>
  <c r="AI468" i="10"/>
  <c r="AH483" i="10"/>
  <c r="AG483" i="10"/>
  <c r="AI484" i="10"/>
  <c r="AH484" i="10" s="1"/>
  <c r="AI490" i="10"/>
  <c r="AH490" i="10" s="1"/>
  <c r="AG609" i="10"/>
  <c r="AF609" i="10"/>
  <c r="AG664" i="10"/>
  <c r="AH708" i="10"/>
  <c r="AG708" i="10"/>
  <c r="AI734" i="10"/>
  <c r="AG734" i="10" s="1"/>
  <c r="AF742" i="10"/>
  <c r="AG742" i="10"/>
  <c r="AI743" i="10"/>
  <c r="AF743" i="10" s="1"/>
  <c r="AF764" i="10"/>
  <c r="AI768" i="10"/>
  <c r="AI844" i="10"/>
  <c r="AF844" i="10" s="1"/>
  <c r="AI850" i="10"/>
  <c r="AH850" i="10" s="1"/>
  <c r="AG859" i="10"/>
  <c r="AH859" i="10"/>
  <c r="AI860" i="10"/>
  <c r="AG860" i="10" s="1"/>
  <c r="AG863" i="10"/>
  <c r="AH863" i="10"/>
  <c r="AF863" i="10"/>
  <c r="AI864" i="10"/>
  <c r="AI895" i="10"/>
  <c r="AG266" i="10"/>
  <c r="AG298" i="10"/>
  <c r="AG330" i="10"/>
  <c r="AG362" i="10"/>
  <c r="AI379" i="10"/>
  <c r="AF379" i="10" s="1"/>
  <c r="AI404" i="10"/>
  <c r="AG420" i="10"/>
  <c r="AF420" i="10"/>
  <c r="AI423" i="10"/>
  <c r="AH423" i="10" s="1"/>
  <c r="AI426" i="10"/>
  <c r="AF437" i="10"/>
  <c r="AH437" i="10"/>
  <c r="AF438" i="10"/>
  <c r="AH438" i="10"/>
  <c r="AI448" i="10"/>
  <c r="AF448" i="10" s="1"/>
  <c r="AI473" i="10"/>
  <c r="AG474" i="10"/>
  <c r="AI503" i="10"/>
  <c r="AF503" i="10" s="1"/>
  <c r="AI510" i="10"/>
  <c r="AF510" i="10" s="1"/>
  <c r="AI523" i="10"/>
  <c r="AF523" i="10" s="1"/>
  <c r="AI526" i="10"/>
  <c r="AF526" i="10" s="1"/>
  <c r="AI539" i="10"/>
  <c r="AF539" i="10" s="1"/>
  <c r="AI542" i="10"/>
  <c r="AF542" i="10" s="1"/>
  <c r="AI555" i="10"/>
  <c r="AF555" i="10" s="1"/>
  <c r="AI558" i="10"/>
  <c r="AF558" i="10" s="1"/>
  <c r="AI571" i="10"/>
  <c r="AF571" i="10" s="1"/>
  <c r="AI574" i="10"/>
  <c r="AF574" i="10" s="1"/>
  <c r="AI587" i="10"/>
  <c r="AF587" i="10" s="1"/>
  <c r="AI590" i="10"/>
  <c r="AF590" i="10" s="1"/>
  <c r="AI597" i="10"/>
  <c r="AH597" i="10" s="1"/>
  <c r="AI605" i="10"/>
  <c r="AH606" i="10"/>
  <c r="AI607" i="10"/>
  <c r="AF607" i="10" s="1"/>
  <c r="AI659" i="10"/>
  <c r="AG660" i="10"/>
  <c r="AI670" i="10"/>
  <c r="AI795" i="10"/>
  <c r="AF795" i="10" s="1"/>
  <c r="AI803" i="10"/>
  <c r="AH803" i="10" s="1"/>
  <c r="AI890" i="10"/>
  <c r="AI920" i="10"/>
  <c r="AG920" i="10" s="1"/>
  <c r="AH932" i="10"/>
  <c r="AG932" i="10"/>
  <c r="AI936" i="10"/>
  <c r="AF936" i="10" s="1"/>
  <c r="AI978" i="10"/>
  <c r="AF978" i="10" s="1"/>
  <c r="AG981" i="10"/>
  <c r="AF981" i="10"/>
  <c r="AI982" i="10"/>
  <c r="AH982" i="10" s="1"/>
  <c r="AI985" i="10"/>
  <c r="AI996" i="10"/>
  <c r="AG996" i="10" s="1"/>
  <c r="AG234" i="10"/>
  <c r="AI256" i="10"/>
  <c r="AF256" i="10" s="1"/>
  <c r="AH266" i="10"/>
  <c r="AI288" i="10"/>
  <c r="AH298" i="10"/>
  <c r="AI320" i="10"/>
  <c r="AF320" i="10" s="1"/>
  <c r="AH330" i="10"/>
  <c r="AI352" i="10"/>
  <c r="AH362" i="10"/>
  <c r="AG388" i="10"/>
  <c r="AF388" i="10"/>
  <c r="AI391" i="10"/>
  <c r="AH391" i="10" s="1"/>
  <c r="AI394" i="10"/>
  <c r="AI399" i="10"/>
  <c r="AF405" i="10"/>
  <c r="AH405" i="10"/>
  <c r="AF406" i="10"/>
  <c r="AH406" i="10"/>
  <c r="AF414" i="10"/>
  <c r="AI416" i="10"/>
  <c r="AI421" i="10"/>
  <c r="AG421" i="10" s="1"/>
  <c r="AI432" i="10"/>
  <c r="AF432" i="10" s="1"/>
  <c r="AI441" i="10"/>
  <c r="AG442" i="10"/>
  <c r="AF451" i="10"/>
  <c r="AI462" i="10"/>
  <c r="AH474" i="10"/>
  <c r="AI475" i="10"/>
  <c r="AI481" i="10"/>
  <c r="AF481" i="10" s="1"/>
  <c r="AI486" i="10"/>
  <c r="AI495" i="10"/>
  <c r="AF495" i="10" s="1"/>
  <c r="AI498" i="10"/>
  <c r="AI499" i="10"/>
  <c r="AH499" i="10" s="1"/>
  <c r="AI519" i="10"/>
  <c r="AG519" i="10" s="1"/>
  <c r="AI522" i="10"/>
  <c r="AH522" i="10" s="1"/>
  <c r="AI535" i="10"/>
  <c r="AI538" i="10"/>
  <c r="AG538" i="10" s="1"/>
  <c r="AI551" i="10"/>
  <c r="AH551" i="10" s="1"/>
  <c r="AI554" i="10"/>
  <c r="AG554" i="10" s="1"/>
  <c r="AI567" i="10"/>
  <c r="AH567" i="10" s="1"/>
  <c r="AI570" i="10"/>
  <c r="AH570" i="10" s="1"/>
  <c r="AI583" i="10"/>
  <c r="AG583" i="10" s="1"/>
  <c r="AI586" i="10"/>
  <c r="AH586" i="10" s="1"/>
  <c r="AI601" i="10"/>
  <c r="AF601" i="10" s="1"/>
  <c r="AI602" i="10"/>
  <c r="AH602" i="10" s="1"/>
  <c r="AI612" i="10"/>
  <c r="AI652" i="10"/>
  <c r="AF652" i="10" s="1"/>
  <c r="AI676" i="10"/>
  <c r="AI681" i="10"/>
  <c r="AI692" i="10"/>
  <c r="AF692" i="10" s="1"/>
  <c r="AI695" i="10"/>
  <c r="AI696" i="10"/>
  <c r="AI707" i="10"/>
  <c r="AI723" i="10"/>
  <c r="AG753" i="10"/>
  <c r="AI769" i="10"/>
  <c r="AI792" i="10"/>
  <c r="AG792" i="10" s="1"/>
  <c r="AI800" i="10"/>
  <c r="AG800" i="10" s="1"/>
  <c r="AI836" i="10"/>
  <c r="AF836" i="10" s="1"/>
  <c r="AI870" i="10"/>
  <c r="AI914" i="10"/>
  <c r="AG914" i="10" s="1"/>
  <c r="AI599" i="10"/>
  <c r="AG600" i="10"/>
  <c r="AI613" i="10"/>
  <c r="AF613" i="10" s="1"/>
  <c r="AI633" i="10"/>
  <c r="AG633" i="10" s="1"/>
  <c r="AG638" i="10"/>
  <c r="AF649" i="10"/>
  <c r="AI654" i="10"/>
  <c r="AG654" i="10" s="1"/>
  <c r="AI702" i="10"/>
  <c r="AI713" i="10"/>
  <c r="AI724" i="10"/>
  <c r="AG724" i="10" s="1"/>
  <c r="AI727" i="10"/>
  <c r="AI756" i="10"/>
  <c r="AF756" i="10" s="1"/>
  <c r="AH776" i="10"/>
  <c r="AG776" i="10"/>
  <c r="AF780" i="10"/>
  <c r="AI784" i="10"/>
  <c r="AH784" i="10" s="1"/>
  <c r="AI787" i="10"/>
  <c r="AF787" i="10" s="1"/>
  <c r="AI818" i="10"/>
  <c r="AH818" i="10" s="1"/>
  <c r="AI839" i="10"/>
  <c r="AF839" i="10" s="1"/>
  <c r="AI858" i="10"/>
  <c r="AH862" i="10"/>
  <c r="AG862" i="10"/>
  <c r="AF862" i="10"/>
  <c r="AI866" i="10"/>
  <c r="AF866" i="10" s="1"/>
  <c r="AI871" i="10"/>
  <c r="AH871" i="10" s="1"/>
  <c r="AH878" i="10"/>
  <c r="AG878" i="10"/>
  <c r="AF878" i="10"/>
  <c r="AI882" i="10"/>
  <c r="AG882" i="10" s="1"/>
  <c r="AG891" i="10"/>
  <c r="AH891" i="10"/>
  <c r="AI892" i="10"/>
  <c r="AG892" i="10" s="1"/>
  <c r="AI896" i="10"/>
  <c r="AI912" i="10"/>
  <c r="AG912" i="10" s="1"/>
  <c r="AI946" i="10"/>
  <c r="AH946" i="10" s="1"/>
  <c r="AI970" i="10"/>
  <c r="AG970" i="10" s="1"/>
  <c r="AI677" i="10"/>
  <c r="AF677" i="10" s="1"/>
  <c r="AI697" i="10"/>
  <c r="AG697" i="10" s="1"/>
  <c r="AI718" i="10"/>
  <c r="AF718" i="10" s="1"/>
  <c r="AF732" i="10"/>
  <c r="AI736" i="10"/>
  <c r="AH736" i="10" s="1"/>
  <c r="AI739" i="10"/>
  <c r="AI744" i="10"/>
  <c r="AI763" i="10"/>
  <c r="AI804" i="10"/>
  <c r="AH804" i="10" s="1"/>
  <c r="AI807" i="10"/>
  <c r="AF807" i="10" s="1"/>
  <c r="AI812" i="10"/>
  <c r="AF812" i="10" s="1"/>
  <c r="AI815" i="10"/>
  <c r="AF815" i="10" s="1"/>
  <c r="AI820" i="10"/>
  <c r="AF820" i="10" s="1"/>
  <c r="AI828" i="10"/>
  <c r="AH828" i="10" s="1"/>
  <c r="AI831" i="10"/>
  <c r="AF831" i="10" s="1"/>
  <c r="AI847" i="10"/>
  <c r="AF847" i="10" s="1"/>
  <c r="AI938" i="10"/>
  <c r="AF938" i="10" s="1"/>
  <c r="AF731" i="10"/>
  <c r="AF747" i="10"/>
  <c r="AI854" i="10"/>
  <c r="AI855" i="10"/>
  <c r="AG855" i="10" s="1"/>
  <c r="AI906" i="10"/>
  <c r="AG907" i="10"/>
  <c r="AH907" i="10"/>
  <c r="AI908" i="10"/>
  <c r="AH908" i="10" s="1"/>
  <c r="AI928" i="10"/>
  <c r="AF928" i="10" s="1"/>
  <c r="AI954" i="10"/>
  <c r="AG954" i="10" s="1"/>
  <c r="AI962" i="10"/>
  <c r="AG962" i="10" s="1"/>
  <c r="AI988" i="10"/>
  <c r="AH988" i="10" s="1"/>
  <c r="AI729" i="10"/>
  <c r="AF729" i="10" s="1"/>
  <c r="AI745" i="10"/>
  <c r="AF745" i="10" s="1"/>
  <c r="AI750" i="10"/>
  <c r="AF750" i="10" s="1"/>
  <c r="AI758" i="10"/>
  <c r="AG759" i="10"/>
  <c r="AI774" i="10"/>
  <c r="AH774" i="10" s="1"/>
  <c r="AG775" i="10"/>
  <c r="AI842" i="10"/>
  <c r="AH842" i="10" s="1"/>
  <c r="AI874" i="10"/>
  <c r="AG875" i="10"/>
  <c r="AH875" i="10"/>
  <c r="AI876" i="10"/>
  <c r="AF876" i="10" s="1"/>
  <c r="AI886" i="10"/>
  <c r="AI887" i="10"/>
  <c r="AG887" i="10" s="1"/>
  <c r="AI930" i="10"/>
  <c r="AG930" i="10" s="1"/>
  <c r="AH940" i="10"/>
  <c r="AG940" i="10"/>
  <c r="AG948" i="10"/>
  <c r="AI952" i="10"/>
  <c r="AF952" i="10" s="1"/>
  <c r="AI960" i="10"/>
  <c r="AI974" i="10"/>
  <c r="AH974" i="10" s="1"/>
  <c r="AI852" i="10"/>
  <c r="AG853" i="10"/>
  <c r="AG868" i="10"/>
  <c r="AI884" i="10"/>
  <c r="AI972" i="10"/>
  <c r="AG869" i="10"/>
  <c r="AG901" i="10"/>
  <c r="AI924" i="10"/>
  <c r="AG924" i="10" s="1"/>
  <c r="AI989" i="10"/>
  <c r="AI992" i="10"/>
  <c r="AG992" i="10" s="1"/>
  <c r="AF993" i="10"/>
  <c r="AI994" i="10"/>
  <c r="AF994" i="10" s="1"/>
  <c r="AI997" i="10"/>
  <c r="AH997" i="10" s="1"/>
  <c r="AI1002" i="10"/>
  <c r="AF1002" i="10" s="1"/>
  <c r="AG143" i="10"/>
  <c r="AH143" i="10"/>
  <c r="AF143" i="10"/>
  <c r="AG151" i="10"/>
  <c r="AH151" i="10"/>
  <c r="AF151" i="10"/>
  <c r="AH202" i="10"/>
  <c r="AF202" i="10"/>
  <c r="AG202" i="10"/>
  <c r="AF205" i="10"/>
  <c r="AG205" i="10"/>
  <c r="AH205" i="10"/>
  <c r="AF213" i="10"/>
  <c r="AG213" i="10"/>
  <c r="AH213" i="10"/>
  <c r="AF221" i="10"/>
  <c r="AG221" i="10"/>
  <c r="AH221" i="10"/>
  <c r="AH226" i="10"/>
  <c r="AF226" i="10"/>
  <c r="AG226" i="10"/>
  <c r="AF229" i="10"/>
  <c r="AH229" i="10"/>
  <c r="AG229" i="10"/>
  <c r="AH125" i="10"/>
  <c r="AF125" i="10"/>
  <c r="AG125" i="10"/>
  <c r="AH130" i="10"/>
  <c r="AG130" i="10"/>
  <c r="AF130" i="10"/>
  <c r="AH133" i="10"/>
  <c r="AF133" i="10"/>
  <c r="AG133" i="10"/>
  <c r="AH138" i="10"/>
  <c r="AG138" i="10"/>
  <c r="AF138" i="10"/>
  <c r="AF141" i="10"/>
  <c r="AG141" i="10"/>
  <c r="AH141" i="10"/>
  <c r="AH146" i="10"/>
  <c r="AF146" i="10"/>
  <c r="AG146" i="10"/>
  <c r="AF149" i="10"/>
  <c r="AH149" i="10"/>
  <c r="AG149" i="10"/>
  <c r="AH154" i="10"/>
  <c r="AF154" i="10"/>
  <c r="AG154" i="10"/>
  <c r="AF157" i="10"/>
  <c r="AH157" i="10"/>
  <c r="AG157" i="10"/>
  <c r="AG162" i="10"/>
  <c r="AF165" i="10"/>
  <c r="AG165" i="10"/>
  <c r="AH165" i="10"/>
  <c r="AF173" i="10"/>
  <c r="AH173" i="10"/>
  <c r="AG173" i="10"/>
  <c r="AF181" i="10"/>
  <c r="AH181" i="10"/>
  <c r="AG181" i="10"/>
  <c r="AG186" i="10"/>
  <c r="AF189" i="10"/>
  <c r="AG189" i="10"/>
  <c r="AH189" i="10"/>
  <c r="AG195" i="10"/>
  <c r="AH195" i="10"/>
  <c r="AF195" i="10"/>
  <c r="AG203" i="10"/>
  <c r="AH203" i="10"/>
  <c r="AF203" i="10"/>
  <c r="AG211" i="10"/>
  <c r="AH211" i="10"/>
  <c r="AF211" i="10"/>
  <c r="AG219" i="10"/>
  <c r="AH219" i="10"/>
  <c r="AF219" i="10"/>
  <c r="AG227" i="10"/>
  <c r="AH227" i="10"/>
  <c r="AF227" i="10"/>
  <c r="AG135" i="10"/>
  <c r="AH135" i="10"/>
  <c r="AF135" i="10"/>
  <c r="AG183" i="10"/>
  <c r="AH183" i="10"/>
  <c r="AF183" i="10"/>
  <c r="AF197" i="10"/>
  <c r="AH197" i="10"/>
  <c r="AG197" i="10"/>
  <c r="AG139" i="10"/>
  <c r="AF139" i="10"/>
  <c r="AH139" i="10"/>
  <c r="AG155" i="10"/>
  <c r="AH155" i="10"/>
  <c r="AF155" i="10"/>
  <c r="AG187" i="10"/>
  <c r="AH187" i="10"/>
  <c r="AF187" i="10"/>
  <c r="AF193" i="10"/>
  <c r="AH193" i="10"/>
  <c r="AG193" i="10"/>
  <c r="AH198" i="10"/>
  <c r="AF198" i="10"/>
  <c r="AF201" i="10"/>
  <c r="AH201" i="10"/>
  <c r="AG201" i="10"/>
  <c r="AF209" i="10"/>
  <c r="AG209" i="10"/>
  <c r="AH209" i="10"/>
  <c r="AH214" i="10"/>
  <c r="AG214" i="10"/>
  <c r="AF217" i="10"/>
  <c r="AH217" i="10"/>
  <c r="AG217" i="10"/>
  <c r="AG222" i="10"/>
  <c r="AF225" i="10"/>
  <c r="AG225" i="10"/>
  <c r="AH225" i="10"/>
  <c r="AH230" i="10"/>
  <c r="AF233" i="10"/>
  <c r="AG233" i="10"/>
  <c r="AH233" i="10"/>
  <c r="AF492" i="10"/>
  <c r="AG492" i="10"/>
  <c r="AH492" i="10"/>
  <c r="AG127" i="10"/>
  <c r="AH127" i="10"/>
  <c r="AF127" i="10"/>
  <c r="AG159" i="10"/>
  <c r="AH159" i="10"/>
  <c r="AF159" i="10"/>
  <c r="AH194" i="10"/>
  <c r="AF194" i="10"/>
  <c r="AG194" i="10"/>
  <c r="AH210" i="10"/>
  <c r="AF210" i="10"/>
  <c r="AG210" i="10"/>
  <c r="AH126" i="10"/>
  <c r="AG126" i="10"/>
  <c r="AF126" i="10"/>
  <c r="AF129" i="10"/>
  <c r="AG129" i="10"/>
  <c r="AH129" i="10"/>
  <c r="AH134" i="10"/>
  <c r="AG134" i="10"/>
  <c r="AF134" i="10"/>
  <c r="AF137" i="10"/>
  <c r="AG137" i="10"/>
  <c r="AH137" i="10"/>
  <c r="AF145" i="10"/>
  <c r="AG145" i="10"/>
  <c r="AH145" i="10"/>
  <c r="AH150" i="10"/>
  <c r="AF150" i="10"/>
  <c r="AG150" i="10"/>
  <c r="AF153" i="10"/>
  <c r="AG153" i="10"/>
  <c r="AH153" i="10"/>
  <c r="AF161" i="10"/>
  <c r="AH161" i="10"/>
  <c r="AG161" i="10"/>
  <c r="AH166" i="10"/>
  <c r="AG166" i="10"/>
  <c r="AF166" i="10"/>
  <c r="AF169" i="10"/>
  <c r="AG169" i="10"/>
  <c r="AH169" i="10"/>
  <c r="AH174" i="10"/>
  <c r="AF174" i="10"/>
  <c r="AG174" i="10"/>
  <c r="AF177" i="10"/>
  <c r="AG177" i="10"/>
  <c r="AH177" i="10"/>
  <c r="AH182" i="10"/>
  <c r="AF182" i="10"/>
  <c r="AG182" i="10"/>
  <c r="AF185" i="10"/>
  <c r="AG185" i="10"/>
  <c r="AH185" i="10"/>
  <c r="AF190" i="10"/>
  <c r="AH223" i="10"/>
  <c r="AF496" i="10"/>
  <c r="AG496" i="10"/>
  <c r="AH496" i="10"/>
  <c r="AF488" i="10"/>
  <c r="AG488" i="10"/>
  <c r="AI489" i="10"/>
  <c r="AF504" i="10"/>
  <c r="AG504" i="10"/>
  <c r="AI505" i="10"/>
  <c r="AH513" i="10"/>
  <c r="AF513" i="10"/>
  <c r="AH521" i="10"/>
  <c r="AF521" i="10"/>
  <c r="AH529" i="10"/>
  <c r="AH537" i="10"/>
  <c r="AF537" i="10"/>
  <c r="AG546" i="10"/>
  <c r="AH546" i="10"/>
  <c r="AH553" i="10"/>
  <c r="AF553" i="10"/>
  <c r="AH561" i="10"/>
  <c r="AF561" i="10"/>
  <c r="AH569" i="10"/>
  <c r="AF569" i="10"/>
  <c r="AG578" i="10"/>
  <c r="AH578" i="10"/>
  <c r="AH585" i="10"/>
  <c r="AF585" i="10"/>
  <c r="AH593" i="10"/>
  <c r="AG645" i="10"/>
  <c r="AF645" i="10"/>
  <c r="AH645" i="10"/>
  <c r="AI646" i="10"/>
  <c r="AG665" i="10"/>
  <c r="AF665" i="10"/>
  <c r="AH665" i="10"/>
  <c r="AI666" i="10"/>
  <c r="AG709" i="10"/>
  <c r="AF709" i="10"/>
  <c r="AH709" i="10"/>
  <c r="AI710" i="10"/>
  <c r="AG487" i="10"/>
  <c r="AH487" i="10"/>
  <c r="AI493" i="10"/>
  <c r="AH503" i="10"/>
  <c r="AG515" i="10"/>
  <c r="AI516" i="10"/>
  <c r="AI524" i="10"/>
  <c r="AI532" i="10"/>
  <c r="AI540" i="10"/>
  <c r="AI548" i="10"/>
  <c r="AI556" i="10"/>
  <c r="AI564" i="10"/>
  <c r="AI572" i="10"/>
  <c r="AG579" i="10"/>
  <c r="AI580" i="10"/>
  <c r="AI588" i="10"/>
  <c r="AF622" i="10"/>
  <c r="AG622" i="10"/>
  <c r="AH622" i="10"/>
  <c r="AI623" i="10"/>
  <c r="AI625" i="10"/>
  <c r="AF630" i="10"/>
  <c r="AH630" i="10"/>
  <c r="AG630" i="10"/>
  <c r="AG641" i="10"/>
  <c r="AH641" i="10"/>
  <c r="AF641" i="10"/>
  <c r="AG686" i="10"/>
  <c r="AI687" i="10"/>
  <c r="AF688" i="10"/>
  <c r="AI689" i="10"/>
  <c r="AF694" i="10"/>
  <c r="AH694" i="10"/>
  <c r="AG694" i="10"/>
  <c r="AG705" i="10"/>
  <c r="AH705" i="10"/>
  <c r="AF705" i="10"/>
  <c r="AI746" i="10"/>
  <c r="AF761" i="10"/>
  <c r="AI762" i="10"/>
  <c r="AG513" i="10"/>
  <c r="AG521" i="10"/>
  <c r="AG529" i="10"/>
  <c r="AG537" i="10"/>
  <c r="AG553" i="10"/>
  <c r="AG561" i="10"/>
  <c r="AG569" i="10"/>
  <c r="AG585" i="10"/>
  <c r="AH140" i="10"/>
  <c r="AH156" i="10"/>
  <c r="AH160" i="10"/>
  <c r="AH176" i="10"/>
  <c r="AH184" i="10"/>
  <c r="AH192" i="10"/>
  <c r="AH204" i="10"/>
  <c r="AH220" i="10"/>
  <c r="AH228" i="10"/>
  <c r="AF235" i="10"/>
  <c r="AH236" i="10"/>
  <c r="AI237" i="10"/>
  <c r="AH242" i="10"/>
  <c r="AG245" i="10"/>
  <c r="AG246" i="10"/>
  <c r="AG247" i="10"/>
  <c r="AI248" i="10"/>
  <c r="AI253" i="10"/>
  <c r="AH258" i="10"/>
  <c r="AG262" i="10"/>
  <c r="AI264" i="10"/>
  <c r="AF267" i="10"/>
  <c r="AI269" i="10"/>
  <c r="AF272" i="10"/>
  <c r="AH274" i="10"/>
  <c r="AG277" i="10"/>
  <c r="AG278" i="10"/>
  <c r="AI280" i="10"/>
  <c r="AF283" i="10"/>
  <c r="AH284" i="10"/>
  <c r="AI285" i="10"/>
  <c r="AF288" i="10"/>
  <c r="AH289" i="10"/>
  <c r="AH290" i="10"/>
  <c r="AG293" i="10"/>
  <c r="AG294" i="10"/>
  <c r="AI296" i="10"/>
  <c r="AI301" i="10"/>
  <c r="AF304" i="10"/>
  <c r="AH305" i="10"/>
  <c r="AH306" i="10"/>
  <c r="AG309" i="10"/>
  <c r="AG310" i="10"/>
  <c r="AI312" i="10"/>
  <c r="AH316" i="10"/>
  <c r="AI317" i="10"/>
  <c r="AH321" i="10"/>
  <c r="AH322" i="10"/>
  <c r="AG326" i="10"/>
  <c r="AI328" i="10"/>
  <c r="AF331" i="10"/>
  <c r="AI333" i="10"/>
  <c r="AH337" i="10"/>
  <c r="AH338" i="10"/>
  <c r="AG342" i="10"/>
  <c r="AG343" i="10"/>
  <c r="AI344" i="10"/>
  <c r="AI349" i="10"/>
  <c r="AF352" i="10"/>
  <c r="AH354" i="10"/>
  <c r="AG357" i="10"/>
  <c r="AG358" i="10"/>
  <c r="AI360" i="10"/>
  <c r="AF363" i="10"/>
  <c r="AI365" i="10"/>
  <c r="AF368" i="10"/>
  <c r="AH370" i="10"/>
  <c r="AG373" i="10"/>
  <c r="AG374" i="10"/>
  <c r="AG375" i="10"/>
  <c r="AI376" i="10"/>
  <c r="AI381" i="10"/>
  <c r="AF384" i="10"/>
  <c r="AH386" i="10"/>
  <c r="AG389" i="10"/>
  <c r="AG390" i="10"/>
  <c r="AI392" i="10"/>
  <c r="AF395" i="10"/>
  <c r="AI397" i="10"/>
  <c r="AF400" i="10"/>
  <c r="AH402" i="10"/>
  <c r="AG405" i="10"/>
  <c r="AG406" i="10"/>
  <c r="AG407" i="10"/>
  <c r="AI408" i="10"/>
  <c r="AF411" i="10"/>
  <c r="AI413" i="10"/>
  <c r="AF416" i="10"/>
  <c r="AH418" i="10"/>
  <c r="AG422" i="10"/>
  <c r="AI424" i="10"/>
  <c r="AH428" i="10"/>
  <c r="AI429" i="10"/>
  <c r="AH433" i="10"/>
  <c r="AH434" i="10"/>
  <c r="AG437" i="10"/>
  <c r="AG438" i="10"/>
  <c r="AI440" i="10"/>
  <c r="AF443" i="10"/>
  <c r="AH444" i="10"/>
  <c r="AI445" i="10"/>
  <c r="AH449" i="10"/>
  <c r="AH450" i="10"/>
  <c r="AG453" i="10"/>
  <c r="AG454" i="10"/>
  <c r="AG455" i="10"/>
  <c r="AI456" i="10"/>
  <c r="AF459" i="10"/>
  <c r="AI461" i="10"/>
  <c r="AH466" i="10"/>
  <c r="AG469" i="10"/>
  <c r="AG470" i="10"/>
  <c r="AI472" i="10"/>
  <c r="AF475" i="10"/>
  <c r="AI477" i="10"/>
  <c r="AH482" i="10"/>
  <c r="AH488" i="10"/>
  <c r="AF502" i="10"/>
  <c r="AH504" i="10"/>
  <c r="AI497" i="10"/>
  <c r="AG507" i="10"/>
  <c r="AH507" i="10"/>
  <c r="AI508" i="10"/>
  <c r="AH517" i="10"/>
  <c r="AF517" i="10"/>
  <c r="AH525" i="10"/>
  <c r="AF525" i="10"/>
  <c r="AH533" i="10"/>
  <c r="AF533" i="10"/>
  <c r="AH541" i="10"/>
  <c r="AF541" i="10"/>
  <c r="AH542" i="10"/>
  <c r="AH549" i="10"/>
  <c r="AF549" i="10"/>
  <c r="AH557" i="10"/>
  <c r="AF557" i="10"/>
  <c r="AH565" i="10"/>
  <c r="AF565" i="10"/>
  <c r="AH573" i="10"/>
  <c r="AF573" i="10"/>
  <c r="AH581" i="10"/>
  <c r="AF581" i="10"/>
  <c r="AH589" i="10"/>
  <c r="AF589" i="10"/>
  <c r="AI598" i="10"/>
  <c r="AI614" i="10"/>
  <c r="AI634" i="10"/>
  <c r="AG677" i="10"/>
  <c r="AI678" i="10"/>
  <c r="AI698" i="10"/>
  <c r="AI805" i="10"/>
  <c r="AI821" i="10"/>
  <c r="AG836" i="10"/>
  <c r="AI837" i="10"/>
  <c r="AG132" i="10"/>
  <c r="AG136" i="10"/>
  <c r="AG140" i="10"/>
  <c r="AG156" i="10"/>
  <c r="AG160" i="10"/>
  <c r="AG172" i="10"/>
  <c r="AG176" i="10"/>
  <c r="AG180" i="10"/>
  <c r="AG184" i="10"/>
  <c r="AG192" i="10"/>
  <c r="AG204" i="10"/>
  <c r="AG212" i="10"/>
  <c r="AG216" i="10"/>
  <c r="AG220" i="10"/>
  <c r="AG228" i="10"/>
  <c r="AF236" i="10"/>
  <c r="AG242" i="10"/>
  <c r="AF247" i="10"/>
  <c r="AF252" i="10"/>
  <c r="AG258" i="10"/>
  <c r="AG274" i="10"/>
  <c r="AF284" i="10"/>
  <c r="AG289" i="10"/>
  <c r="AG290" i="10"/>
  <c r="AG305" i="10"/>
  <c r="AG306" i="10"/>
  <c r="AF311" i="10"/>
  <c r="AF316" i="10"/>
  <c r="AG321" i="10"/>
  <c r="AG322" i="10"/>
  <c r="AG337" i="10"/>
  <c r="AG338" i="10"/>
  <c r="AF343" i="10"/>
  <c r="AF348" i="10"/>
  <c r="AG354" i="10"/>
  <c r="AG370" i="10"/>
  <c r="AF375" i="10"/>
  <c r="AG386" i="10"/>
  <c r="AF391" i="10"/>
  <c r="AF396" i="10"/>
  <c r="AG402" i="10"/>
  <c r="AF407" i="10"/>
  <c r="AG418" i="10"/>
  <c r="AF428" i="10"/>
  <c r="AG433" i="10"/>
  <c r="AG434" i="10"/>
  <c r="AF444" i="10"/>
  <c r="AG449" i="10"/>
  <c r="AG450" i="10"/>
  <c r="AF455" i="10"/>
  <c r="AG466" i="10"/>
  <c r="AG482" i="10"/>
  <c r="AG517" i="10"/>
  <c r="AG525" i="10"/>
  <c r="AG533" i="10"/>
  <c r="AG541" i="10"/>
  <c r="AG549" i="10"/>
  <c r="AG557" i="10"/>
  <c r="AG565" i="10"/>
  <c r="AG573" i="10"/>
  <c r="AG581" i="10"/>
  <c r="AG589" i="10"/>
  <c r="AI485" i="10"/>
  <c r="AI501" i="10"/>
  <c r="AI512" i="10"/>
  <c r="AI520" i="10"/>
  <c r="AI528" i="10"/>
  <c r="AF535" i="10"/>
  <c r="AG535" i="10"/>
  <c r="AH535" i="10"/>
  <c r="AI536" i="10"/>
  <c r="AF543" i="10"/>
  <c r="AI544" i="10"/>
  <c r="AG551" i="10"/>
  <c r="AI552" i="10"/>
  <c r="AI560" i="10"/>
  <c r="AF567" i="10"/>
  <c r="AG567" i="10"/>
  <c r="AI568" i="10"/>
  <c r="AI576" i="10"/>
  <c r="AI584" i="10"/>
  <c r="AG591" i="10"/>
  <c r="AI592" i="10"/>
  <c r="AI603" i="10"/>
  <c r="AI608" i="10"/>
  <c r="AF654" i="10"/>
  <c r="AH654" i="10"/>
  <c r="AI655" i="10"/>
  <c r="AH656" i="10"/>
  <c r="AF656" i="10"/>
  <c r="AG656" i="10"/>
  <c r="AI657" i="10"/>
  <c r="AF662" i="10"/>
  <c r="AH662" i="10"/>
  <c r="AG662" i="10"/>
  <c r="AG673" i="10"/>
  <c r="AH673" i="10"/>
  <c r="AF673" i="10"/>
  <c r="AI719" i="10"/>
  <c r="AI721" i="10"/>
  <c r="AH787" i="10"/>
  <c r="AI480" i="10"/>
  <c r="AI500" i="10"/>
  <c r="AF514" i="10"/>
  <c r="AF546" i="10"/>
  <c r="AF578" i="10"/>
  <c r="AI610" i="10"/>
  <c r="AI619" i="10"/>
  <c r="AH620" i="10"/>
  <c r="AG620" i="10"/>
  <c r="AI621" i="10"/>
  <c r="AI642" i="10"/>
  <c r="AI651" i="10"/>
  <c r="AI653" i="10"/>
  <c r="AI674" i="10"/>
  <c r="AI683" i="10"/>
  <c r="AG684" i="10"/>
  <c r="AI685" i="10"/>
  <c r="AI706" i="10"/>
  <c r="AI715" i="10"/>
  <c r="AH716" i="10"/>
  <c r="AG716" i="10"/>
  <c r="AI717" i="10"/>
  <c r="AI725" i="10"/>
  <c r="AI773" i="10"/>
  <c r="AI904" i="10"/>
  <c r="AI909" i="10"/>
  <c r="AG596" i="10"/>
  <c r="AG615" i="10"/>
  <c r="AI618" i="10"/>
  <c r="AG647" i="10"/>
  <c r="AI650" i="10"/>
  <c r="AF660" i="10"/>
  <c r="AG679" i="10"/>
  <c r="AI682" i="10"/>
  <c r="AG711" i="10"/>
  <c r="AI714" i="10"/>
  <c r="AI639" i="10"/>
  <c r="AH640" i="10"/>
  <c r="AF640" i="10"/>
  <c r="AI671" i="10"/>
  <c r="AI703" i="10"/>
  <c r="AI730" i="10"/>
  <c r="AH734" i="10"/>
  <c r="AI735" i="10"/>
  <c r="AF740" i="10"/>
  <c r="AI741" i="10"/>
  <c r="AI757" i="10"/>
  <c r="AI783" i="10"/>
  <c r="AF785" i="10"/>
  <c r="AG785" i="10"/>
  <c r="AH785" i="10"/>
  <c r="AF797" i="10"/>
  <c r="AG797" i="10"/>
  <c r="AH797" i="10"/>
  <c r="AI798" i="10"/>
  <c r="AI813" i="10"/>
  <c r="AI829" i="10"/>
  <c r="AG844" i="10"/>
  <c r="AH844" i="10"/>
  <c r="AI845" i="10"/>
  <c r="AI883" i="10"/>
  <c r="AF615" i="10"/>
  <c r="AI629" i="10"/>
  <c r="AF647" i="10"/>
  <c r="AI661" i="10"/>
  <c r="AF679" i="10"/>
  <c r="AI693" i="10"/>
  <c r="AF711" i="10"/>
  <c r="AI626" i="10"/>
  <c r="AI635" i="10"/>
  <c r="AH636" i="10"/>
  <c r="AG636" i="10"/>
  <c r="AI637" i="10"/>
  <c r="AI658" i="10"/>
  <c r="AI667" i="10"/>
  <c r="AI669" i="10"/>
  <c r="AI690" i="10"/>
  <c r="AI699" i="10"/>
  <c r="AH700" i="10"/>
  <c r="AG700" i="10"/>
  <c r="AI701" i="10"/>
  <c r="AI722" i="10"/>
  <c r="AI751" i="10"/>
  <c r="AF766" i="10"/>
  <c r="AG766" i="10"/>
  <c r="AH766" i="10"/>
  <c r="AI767" i="10"/>
  <c r="AG777" i="10"/>
  <c r="AF777" i="10"/>
  <c r="AH777" i="10"/>
  <c r="AI778" i="10"/>
  <c r="AH792" i="10"/>
  <c r="AI793" i="10"/>
  <c r="AF801" i="10"/>
  <c r="AG801" i="10"/>
  <c r="AH801" i="10"/>
  <c r="AI786" i="10"/>
  <c r="AG796" i="10"/>
  <c r="AH796" i="10"/>
  <c r="AI802" i="10"/>
  <c r="AH806" i="10"/>
  <c r="AF806" i="10"/>
  <c r="AH814" i="10"/>
  <c r="AF814" i="10"/>
  <c r="AG823" i="10"/>
  <c r="AH823" i="10"/>
  <c r="AH830" i="10"/>
  <c r="AF830" i="10"/>
  <c r="AH846" i="10"/>
  <c r="AF846" i="10"/>
  <c r="AG866" i="10"/>
  <c r="AI867" i="10"/>
  <c r="AI888" i="10"/>
  <c r="AF892" i="10"/>
  <c r="AI893" i="10"/>
  <c r="AF924" i="10"/>
  <c r="AI925" i="10"/>
  <c r="AF759" i="10"/>
  <c r="AF775" i="10"/>
  <c r="AG806" i="10"/>
  <c r="AG814" i="10"/>
  <c r="AG830" i="10"/>
  <c r="AG846" i="10"/>
  <c r="AF789" i="10"/>
  <c r="AG789" i="10"/>
  <c r="AI790" i="10"/>
  <c r="AF808" i="10"/>
  <c r="AI809" i="10"/>
  <c r="AI817" i="10"/>
  <c r="AF824" i="10"/>
  <c r="AG824" i="10"/>
  <c r="AH824" i="10"/>
  <c r="AI825" i="10"/>
  <c r="AF832" i="10"/>
  <c r="AI833" i="10"/>
  <c r="AF840" i="10"/>
  <c r="AG840" i="10"/>
  <c r="AH840" i="10"/>
  <c r="AI841" i="10"/>
  <c r="AF848" i="10"/>
  <c r="AG848" i="10"/>
  <c r="AH848" i="10"/>
  <c r="AI849" i="10"/>
  <c r="AI851" i="10"/>
  <c r="AI872" i="10"/>
  <c r="AI877" i="10"/>
  <c r="AI983" i="10"/>
  <c r="AF998" i="10"/>
  <c r="AG998" i="10"/>
  <c r="AH998" i="10"/>
  <c r="AI999" i="10"/>
  <c r="AI726" i="10"/>
  <c r="AH731" i="10"/>
  <c r="AI737" i="10"/>
  <c r="AG752" i="10"/>
  <c r="AG788" i="10"/>
  <c r="AI794" i="10"/>
  <c r="AG811" i="10"/>
  <c r="AH811" i="10"/>
  <c r="AG819" i="10"/>
  <c r="AH819" i="10"/>
  <c r="AG827" i="10"/>
  <c r="AH827" i="10"/>
  <c r="AG835" i="10"/>
  <c r="AH835" i="10"/>
  <c r="AG843" i="10"/>
  <c r="AH843" i="10"/>
  <c r="AI856" i="10"/>
  <c r="AI861" i="10"/>
  <c r="AH898" i="10"/>
  <c r="AG898" i="10"/>
  <c r="AI899" i="10"/>
  <c r="AG732" i="10"/>
  <c r="AI733" i="10"/>
  <c r="AF736" i="10"/>
  <c r="AI738" i="10"/>
  <c r="AH742" i="10"/>
  <c r="AG748" i="10"/>
  <c r="AI749" i="10"/>
  <c r="AF752" i="10"/>
  <c r="AI754" i="10"/>
  <c r="AG764" i="10"/>
  <c r="AI765" i="10"/>
  <c r="AI770" i="10"/>
  <c r="AG780" i="10"/>
  <c r="AI781" i="10"/>
  <c r="AH789" i="10"/>
  <c r="AG791" i="10"/>
  <c r="AG826" i="10"/>
  <c r="AG842" i="10"/>
  <c r="AI915" i="10"/>
  <c r="AI927" i="10"/>
  <c r="AF934" i="10"/>
  <c r="AG934" i="10"/>
  <c r="AH934" i="10"/>
  <c r="AI935" i="10"/>
  <c r="AF942" i="10"/>
  <c r="AI943" i="10"/>
  <c r="AF950" i="10"/>
  <c r="AG950" i="10"/>
  <c r="AH950" i="10"/>
  <c r="AI951" i="10"/>
  <c r="AH958" i="10"/>
  <c r="AI959" i="10"/>
  <c r="AF966" i="10"/>
  <c r="AG966" i="10"/>
  <c r="AH966" i="10"/>
  <c r="AI967" i="10"/>
  <c r="AI975" i="10"/>
  <c r="AI979" i="10"/>
  <c r="AH984" i="10"/>
  <c r="AF984" i="10"/>
  <c r="AI995" i="10"/>
  <c r="AH1000" i="10"/>
  <c r="AF1000" i="10"/>
  <c r="AF859" i="10"/>
  <c r="AG864" i="10"/>
  <c r="AG865" i="10"/>
  <c r="AF875" i="10"/>
  <c r="AG880" i="10"/>
  <c r="AG881" i="10"/>
  <c r="AF886" i="10"/>
  <c r="AF891" i="10"/>
  <c r="AG897" i="10"/>
  <c r="AF902" i="10"/>
  <c r="AF907" i="10"/>
  <c r="AG913" i="10"/>
  <c r="AH916" i="10"/>
  <c r="AF916" i="10"/>
  <c r="AI917" i="10"/>
  <c r="AF918" i="10"/>
  <c r="AH918" i="10"/>
  <c r="AI919" i="10"/>
  <c r="AH980" i="10"/>
  <c r="AF980" i="10"/>
  <c r="AF990" i="10"/>
  <c r="AG990" i="10"/>
  <c r="AH990" i="10"/>
  <c r="AI991" i="10"/>
  <c r="AI921" i="10"/>
  <c r="AF922" i="10"/>
  <c r="AH922" i="10"/>
  <c r="AI923" i="10"/>
  <c r="AI931" i="10"/>
  <c r="AI939" i="10"/>
  <c r="AG946" i="10"/>
  <c r="AI947" i="10"/>
  <c r="AH954" i="10"/>
  <c r="AI955" i="10"/>
  <c r="AI963" i="10"/>
  <c r="AF970" i="10"/>
  <c r="AI971" i="10"/>
  <c r="AF986" i="10"/>
  <c r="AG986" i="10"/>
  <c r="AH986" i="10"/>
  <c r="AI987" i="10"/>
  <c r="AI929" i="10"/>
  <c r="AF932" i="10"/>
  <c r="AI933" i="10"/>
  <c r="AI937" i="10"/>
  <c r="AF940" i="10"/>
  <c r="AI941" i="10"/>
  <c r="AI945" i="10"/>
  <c r="AI949" i="10"/>
  <c r="AI953" i="10"/>
  <c r="AF956" i="10"/>
  <c r="AI957" i="10"/>
  <c r="AF960" i="10"/>
  <c r="AI961" i="10"/>
  <c r="AF964" i="10"/>
  <c r="AI965" i="10"/>
  <c r="AI969" i="10"/>
  <c r="AI973" i="10"/>
  <c r="AI977" i="10"/>
  <c r="AI1001" i="10"/>
  <c r="AH981" i="10"/>
  <c r="AH989" i="10"/>
  <c r="AH993" i="10"/>
  <c r="AF117" i="10"/>
  <c r="AG117" i="10"/>
  <c r="AH117" i="10"/>
  <c r="AF109" i="10"/>
  <c r="AG109" i="10"/>
  <c r="AH109" i="10"/>
  <c r="AH113" i="10"/>
  <c r="AF113" i="10"/>
  <c r="AG113" i="10"/>
  <c r="AG105" i="10"/>
  <c r="AH105" i="10"/>
  <c r="AF105" i="10"/>
  <c r="AG121" i="10"/>
  <c r="AH121" i="10"/>
  <c r="AF121" i="10"/>
  <c r="AH111" i="10"/>
  <c r="AI104" i="10"/>
  <c r="AG106" i="10"/>
  <c r="AI108" i="10"/>
  <c r="AG110" i="10"/>
  <c r="AF111" i="10"/>
  <c r="AI112" i="10"/>
  <c r="AG114" i="10"/>
  <c r="AF115" i="10"/>
  <c r="AI116" i="10"/>
  <c r="AG118" i="10"/>
  <c r="AI120" i="10"/>
  <c r="AG122" i="10"/>
  <c r="AI124" i="10"/>
  <c r="AH103" i="10"/>
  <c r="AH115" i="10"/>
  <c r="BH43" i="4"/>
  <c r="Q32" i="4"/>
  <c r="Q39" i="4"/>
  <c r="BH39" i="4"/>
  <c r="Q44" i="4"/>
  <c r="Q48" i="4"/>
  <c r="Q53" i="4"/>
  <c r="BI42" i="4"/>
  <c r="Q20" i="4"/>
  <c r="Q23" i="4"/>
  <c r="Q28" i="4"/>
  <c r="BL53" i="4"/>
  <c r="Q41" i="4"/>
  <c r="BJ28" i="4"/>
  <c r="BN37" i="4"/>
  <c r="BE45" i="4"/>
  <c r="BH47" i="4"/>
  <c r="BO20" i="4"/>
  <c r="Q29" i="4"/>
  <c r="Q34" i="4"/>
  <c r="Q45" i="4"/>
  <c r="BM21" i="4"/>
  <c r="Q27" i="4"/>
  <c r="BO27" i="4"/>
  <c r="BM34" i="4"/>
  <c r="AV34" i="4"/>
  <c r="BJ36" i="4"/>
  <c r="Q57" i="4"/>
  <c r="Q10" i="9"/>
  <c r="Q14" i="9"/>
  <c r="Q18" i="9"/>
  <c r="Q26" i="9"/>
  <c r="Q38" i="9"/>
  <c r="Q46" i="9"/>
  <c r="Q58" i="9"/>
  <c r="Q61" i="9"/>
  <c r="Q66" i="9"/>
  <c r="Q69" i="9"/>
  <c r="Q74" i="9"/>
  <c r="Q77" i="9"/>
  <c r="Q82" i="9"/>
  <c r="Q85" i="9"/>
  <c r="Q89" i="9"/>
  <c r="Q93" i="9"/>
  <c r="Q97" i="9"/>
  <c r="R4" i="9"/>
  <c r="R56" i="9"/>
  <c r="R60" i="9"/>
  <c r="R64" i="9"/>
  <c r="R68" i="9"/>
  <c r="R72" i="9"/>
  <c r="R76" i="9"/>
  <c r="R80" i="9"/>
  <c r="R84" i="9"/>
  <c r="R88" i="9"/>
  <c r="R92" i="9"/>
  <c r="R96" i="9"/>
  <c r="R100" i="9"/>
  <c r="Q22" i="9"/>
  <c r="Q30" i="9"/>
  <c r="Q34" i="9"/>
  <c r="Q42" i="9"/>
  <c r="Q50" i="9"/>
  <c r="Q54" i="9"/>
  <c r="Q57" i="9"/>
  <c r="Q62" i="9"/>
  <c r="Q65" i="9"/>
  <c r="Q70" i="9"/>
  <c r="Q73" i="9"/>
  <c r="Q78" i="9"/>
  <c r="Q81" i="9"/>
  <c r="Q86" i="9"/>
  <c r="Q90" i="9"/>
  <c r="Q101" i="9"/>
  <c r="Q12" i="9"/>
  <c r="Q20" i="9"/>
  <c r="Q56" i="9"/>
  <c r="Q60" i="9"/>
  <c r="Q64" i="9"/>
  <c r="Q68" i="9"/>
  <c r="Q72" i="9"/>
  <c r="Q76" i="9"/>
  <c r="Q80" i="9"/>
  <c r="Q84" i="9"/>
  <c r="Q88" i="9"/>
  <c r="Q92" i="9"/>
  <c r="Q94" i="9"/>
  <c r="Q96" i="9"/>
  <c r="Q98" i="9"/>
  <c r="Q100" i="9"/>
  <c r="Q102" i="9"/>
  <c r="S14" i="9"/>
  <c r="T14" i="9"/>
  <c r="U15" i="9"/>
  <c r="V15" i="9"/>
  <c r="Q17" i="9"/>
  <c r="R17" i="9"/>
  <c r="S18" i="9"/>
  <c r="T18" i="9"/>
  <c r="U19" i="9"/>
  <c r="V19" i="9"/>
  <c r="Q21" i="9"/>
  <c r="R21" i="9"/>
  <c r="S22" i="9"/>
  <c r="T22" i="9"/>
  <c r="U23" i="9"/>
  <c r="V23" i="9"/>
  <c r="Q25" i="9"/>
  <c r="R25" i="9"/>
  <c r="S26" i="9"/>
  <c r="T26" i="9"/>
  <c r="U27" i="9"/>
  <c r="V27" i="9"/>
  <c r="Q29" i="9"/>
  <c r="R29" i="9"/>
  <c r="S30" i="9"/>
  <c r="T30" i="9"/>
  <c r="U31" i="9"/>
  <c r="V31" i="9"/>
  <c r="Q33" i="9"/>
  <c r="R33" i="9"/>
  <c r="S34" i="9"/>
  <c r="T34" i="9"/>
  <c r="Q45" i="9"/>
  <c r="R45" i="9"/>
  <c r="S46" i="9"/>
  <c r="T46" i="9"/>
  <c r="U47" i="9"/>
  <c r="V47" i="9"/>
  <c r="Q49" i="9"/>
  <c r="R49" i="9"/>
  <c r="Q11" i="9"/>
  <c r="R11" i="9"/>
  <c r="S12" i="9"/>
  <c r="T12" i="9"/>
  <c r="U13" i="9"/>
  <c r="V13" i="9"/>
  <c r="Q15" i="9"/>
  <c r="R15" i="9"/>
  <c r="S16" i="9"/>
  <c r="T16" i="9"/>
  <c r="U17" i="9"/>
  <c r="V17" i="9"/>
  <c r="Q19" i="9"/>
  <c r="R19" i="9"/>
  <c r="S20" i="9"/>
  <c r="T20" i="9"/>
  <c r="U21" i="9"/>
  <c r="V21" i="9"/>
  <c r="Q23" i="9"/>
  <c r="R23" i="9"/>
  <c r="S24" i="9"/>
  <c r="T24" i="9"/>
  <c r="U25" i="9"/>
  <c r="V25" i="9"/>
  <c r="Q27" i="9"/>
  <c r="R27" i="9"/>
  <c r="S28" i="9"/>
  <c r="T28" i="9"/>
  <c r="U29" i="9"/>
  <c r="V29" i="9"/>
  <c r="Q31" i="9"/>
  <c r="R31" i="9"/>
  <c r="S32" i="9"/>
  <c r="T32" i="9"/>
  <c r="U33" i="9"/>
  <c r="V33" i="9"/>
  <c r="Q35" i="9"/>
  <c r="R35" i="9"/>
  <c r="S36" i="9"/>
  <c r="T36" i="9"/>
  <c r="Q39" i="9"/>
  <c r="R39" i="9"/>
  <c r="S40" i="9"/>
  <c r="T40" i="9"/>
  <c r="U41" i="9"/>
  <c r="V41" i="9"/>
  <c r="Q43" i="9"/>
  <c r="R43" i="9"/>
  <c r="S44" i="9"/>
  <c r="T44" i="9"/>
  <c r="U45" i="9"/>
  <c r="V45" i="9"/>
  <c r="Q47" i="9"/>
  <c r="R47" i="9"/>
  <c r="S48" i="9"/>
  <c r="T48" i="9"/>
  <c r="U49" i="9"/>
  <c r="V49" i="9"/>
  <c r="Q51" i="9"/>
  <c r="R51" i="9"/>
  <c r="S52" i="9"/>
  <c r="T52" i="9"/>
  <c r="U53" i="9"/>
  <c r="V53" i="9"/>
  <c r="Q55" i="9"/>
  <c r="R55" i="9"/>
  <c r="S56" i="9"/>
  <c r="T56" i="9"/>
  <c r="U57" i="9"/>
  <c r="V57" i="9"/>
  <c r="Q59" i="9"/>
  <c r="R59" i="9"/>
  <c r="S60" i="9"/>
  <c r="T60" i="9"/>
  <c r="U61" i="9"/>
  <c r="V61" i="9"/>
  <c r="Q63" i="9"/>
  <c r="R63" i="9"/>
  <c r="S64" i="9"/>
  <c r="T64" i="9"/>
  <c r="U65" i="9"/>
  <c r="V65" i="9"/>
  <c r="Q67" i="9"/>
  <c r="R67" i="9"/>
  <c r="S68" i="9"/>
  <c r="T68" i="9"/>
  <c r="U69" i="9"/>
  <c r="V69" i="9"/>
  <c r="Q71" i="9"/>
  <c r="R71" i="9"/>
  <c r="S72" i="9"/>
  <c r="T72" i="9"/>
  <c r="U73" i="9"/>
  <c r="V73" i="9"/>
  <c r="Q75" i="9"/>
  <c r="R75" i="9"/>
  <c r="S76" i="9"/>
  <c r="T76" i="9"/>
  <c r="U77" i="9"/>
  <c r="V77" i="9"/>
  <c r="Q79" i="9"/>
  <c r="R79" i="9"/>
  <c r="S80" i="9"/>
  <c r="T80" i="9"/>
  <c r="U81" i="9"/>
  <c r="V81" i="9"/>
  <c r="Q83" i="9"/>
  <c r="R83" i="9"/>
  <c r="S84" i="9"/>
  <c r="T84" i="9"/>
  <c r="U85" i="9"/>
  <c r="V85" i="9"/>
  <c r="Q87" i="9"/>
  <c r="R87" i="9"/>
  <c r="S88" i="9"/>
  <c r="T88" i="9"/>
  <c r="U89" i="9"/>
  <c r="V89" i="9"/>
  <c r="Q91" i="9"/>
  <c r="R91" i="9"/>
  <c r="S92" i="9"/>
  <c r="T92" i="9"/>
  <c r="U93" i="9"/>
  <c r="V93" i="9"/>
  <c r="Q95" i="9"/>
  <c r="R95" i="9"/>
  <c r="S96" i="9"/>
  <c r="T96" i="9"/>
  <c r="U97" i="9"/>
  <c r="V97" i="9"/>
  <c r="Q99" i="9"/>
  <c r="R99" i="9"/>
  <c r="S100" i="9"/>
  <c r="T100" i="9"/>
  <c r="U101" i="9"/>
  <c r="V101" i="9"/>
  <c r="R12" i="9"/>
  <c r="V14" i="9"/>
  <c r="T17" i="9"/>
  <c r="R20" i="9"/>
  <c r="V22" i="9"/>
  <c r="T25" i="9"/>
  <c r="R28" i="9"/>
  <c r="V30" i="9"/>
  <c r="T33" i="9"/>
  <c r="R36" i="9"/>
  <c r="V38" i="9"/>
  <c r="T41" i="9"/>
  <c r="R44" i="9"/>
  <c r="V46" i="9"/>
  <c r="T49" i="9"/>
  <c r="R52" i="9"/>
  <c r="S25" i="9"/>
  <c r="U26" i="9"/>
  <c r="Q28" i="9"/>
  <c r="S29" i="9"/>
  <c r="U30" i="9"/>
  <c r="Q32" i="9"/>
  <c r="S33" i="9"/>
  <c r="U34" i="9"/>
  <c r="Q36" i="9"/>
  <c r="S37" i="9"/>
  <c r="U38" i="9"/>
  <c r="Q40" i="9"/>
  <c r="S41" i="9"/>
  <c r="U42" i="9"/>
  <c r="Q44" i="9"/>
  <c r="S45" i="9"/>
  <c r="U46" i="9"/>
  <c r="Q48" i="9"/>
  <c r="S49" i="9"/>
  <c r="U50" i="9"/>
  <c r="Q52" i="9"/>
  <c r="S53" i="9"/>
  <c r="S10" i="9"/>
  <c r="T10" i="9"/>
  <c r="U11" i="9"/>
  <c r="V11" i="9"/>
  <c r="Q13" i="9"/>
  <c r="R13" i="9"/>
  <c r="U35" i="9"/>
  <c r="V35" i="9"/>
  <c r="Q37" i="9"/>
  <c r="R37" i="9"/>
  <c r="S38" i="9"/>
  <c r="T38" i="9"/>
  <c r="U39" i="9"/>
  <c r="V39" i="9"/>
  <c r="Q41" i="9"/>
  <c r="R41" i="9"/>
  <c r="S42" i="9"/>
  <c r="T42" i="9"/>
  <c r="U43" i="9"/>
  <c r="V43" i="9"/>
  <c r="S50" i="9"/>
  <c r="T50" i="9"/>
  <c r="U51" i="9"/>
  <c r="V51" i="9"/>
  <c r="Q53" i="9"/>
  <c r="R53" i="9"/>
  <c r="S54" i="9"/>
  <c r="T54" i="9"/>
  <c r="U37" i="9"/>
  <c r="V37" i="9"/>
  <c r="V10" i="9"/>
  <c r="T13" i="9"/>
  <c r="R16" i="9"/>
  <c r="V18" i="9"/>
  <c r="T21" i="9"/>
  <c r="R24" i="9"/>
  <c r="V26" i="9"/>
  <c r="T29" i="9"/>
  <c r="R32" i="9"/>
  <c r="V34" i="9"/>
  <c r="T37" i="9"/>
  <c r="R40" i="9"/>
  <c r="V42" i="9"/>
  <c r="T45" i="9"/>
  <c r="R48" i="9"/>
  <c r="V50" i="9"/>
  <c r="T53" i="9"/>
  <c r="R10" i="9"/>
  <c r="T11" i="9"/>
  <c r="V12" i="9"/>
  <c r="R14" i="9"/>
  <c r="T15" i="9"/>
  <c r="V16" i="9"/>
  <c r="R18" i="9"/>
  <c r="T19" i="9"/>
  <c r="V20" i="9"/>
  <c r="R22" i="9"/>
  <c r="T23" i="9"/>
  <c r="V24" i="9"/>
  <c r="R26" i="9"/>
  <c r="T27" i="9"/>
  <c r="V28" i="9"/>
  <c r="R30" i="9"/>
  <c r="T31" i="9"/>
  <c r="V32" i="9"/>
  <c r="R34" i="9"/>
  <c r="T35" i="9"/>
  <c r="V36" i="9"/>
  <c r="R38" i="9"/>
  <c r="T39" i="9"/>
  <c r="V40" i="9"/>
  <c r="R42" i="9"/>
  <c r="T43" i="9"/>
  <c r="V44" i="9"/>
  <c r="R46" i="9"/>
  <c r="T47" i="9"/>
  <c r="V48" i="9"/>
  <c r="R50" i="9"/>
  <c r="T51" i="9"/>
  <c r="V52" i="9"/>
  <c r="R54" i="9"/>
  <c r="T55" i="9"/>
  <c r="V56" i="9"/>
  <c r="R58" i="9"/>
  <c r="T59" i="9"/>
  <c r="V60" i="9"/>
  <c r="R62" i="9"/>
  <c r="T63" i="9"/>
  <c r="V64" i="9"/>
  <c r="R66" i="9"/>
  <c r="T67" i="9"/>
  <c r="V68" i="9"/>
  <c r="R70" i="9"/>
  <c r="T71" i="9"/>
  <c r="V72" i="9"/>
  <c r="R74" i="9"/>
  <c r="T75" i="9"/>
  <c r="V76" i="9"/>
  <c r="R78" i="9"/>
  <c r="T79" i="9"/>
  <c r="V80" i="9"/>
  <c r="R82" i="9"/>
  <c r="T83" i="9"/>
  <c r="V84" i="9"/>
  <c r="R86" i="9"/>
  <c r="T87" i="9"/>
  <c r="V88" i="9"/>
  <c r="R90" i="9"/>
  <c r="T91" i="9"/>
  <c r="V92" i="9"/>
  <c r="R94" i="9"/>
  <c r="T95" i="9"/>
  <c r="V96" i="9"/>
  <c r="R98" i="9"/>
  <c r="T99" i="9"/>
  <c r="V55" i="9"/>
  <c r="R57" i="9"/>
  <c r="T58" i="9"/>
  <c r="V59" i="9"/>
  <c r="R61" i="9"/>
  <c r="T62" i="9"/>
  <c r="V63" i="9"/>
  <c r="R65" i="9"/>
  <c r="T66" i="9"/>
  <c r="V67" i="9"/>
  <c r="R69" i="9"/>
  <c r="T70" i="9"/>
  <c r="V71" i="9"/>
  <c r="R73" i="9"/>
  <c r="T74" i="9"/>
  <c r="V75" i="9"/>
  <c r="R77" i="9"/>
  <c r="T78" i="9"/>
  <c r="V79" i="9"/>
  <c r="R81" i="9"/>
  <c r="T82" i="9"/>
  <c r="V83" i="9"/>
  <c r="R85" i="9"/>
  <c r="T86" i="9"/>
  <c r="V87" i="9"/>
  <c r="R89" i="9"/>
  <c r="T90" i="9"/>
  <c r="V91" i="9"/>
  <c r="R93" i="9"/>
  <c r="T94" i="9"/>
  <c r="V95" i="9"/>
  <c r="R97" i="9"/>
  <c r="T98" i="9"/>
  <c r="V99" i="9"/>
  <c r="R101" i="9"/>
  <c r="T102" i="9"/>
  <c r="U7" i="9"/>
  <c r="R6" i="9"/>
  <c r="Q5" i="9"/>
  <c r="Q4" i="9"/>
  <c r="S4" i="9"/>
  <c r="T4" i="9"/>
  <c r="U4" i="9"/>
  <c r="Q9" i="9"/>
  <c r="U9" i="9"/>
  <c r="R9" i="9"/>
  <c r="S9" i="9"/>
  <c r="V8" i="9"/>
  <c r="U8" i="9"/>
  <c r="Q8" i="9"/>
  <c r="Q7" i="9"/>
  <c r="V7" i="9"/>
  <c r="T7" i="9"/>
  <c r="S7" i="9"/>
  <c r="T6" i="9"/>
  <c r="U6" i="9"/>
  <c r="Q6" i="9"/>
  <c r="S6" i="9"/>
  <c r="S5" i="9"/>
  <c r="R5" i="9"/>
  <c r="U5" i="9"/>
  <c r="T5" i="9"/>
  <c r="V6" i="9"/>
  <c r="R8" i="9"/>
  <c r="T9" i="9"/>
  <c r="V5" i="9"/>
  <c r="R7" i="9"/>
  <c r="T8" i="9"/>
  <c r="V9" i="9"/>
  <c r="V4" i="9"/>
  <c r="CO27" i="9"/>
  <c r="CJ82" i="9"/>
  <c r="AI13" i="10"/>
  <c r="AI53" i="10"/>
  <c r="AI9" i="10"/>
  <c r="AI37" i="10"/>
  <c r="CO31" i="9"/>
  <c r="CJ61" i="9"/>
  <c r="CJ71" i="9"/>
  <c r="CJ95" i="9"/>
  <c r="CJ85" i="9"/>
  <c r="BJ16" i="4"/>
  <c r="BM37" i="4"/>
  <c r="BM17" i="4"/>
  <c r="BH22" i="4"/>
  <c r="BN25" i="4"/>
  <c r="BH30" i="4"/>
  <c r="BH31" i="4"/>
  <c r="BG32" i="4"/>
  <c r="BM50" i="4"/>
  <c r="BK44" i="4"/>
  <c r="BD16" i="4"/>
  <c r="BK23" i="4"/>
  <c r="BE37" i="4"/>
  <c r="BJ40" i="4"/>
  <c r="BO41" i="4"/>
  <c r="BK52" i="4"/>
  <c r="BE53" i="4"/>
  <c r="BF54" i="4"/>
  <c r="BK55" i="4"/>
  <c r="AV25" i="4"/>
  <c r="BH27" i="4"/>
  <c r="BK36" i="4"/>
  <c r="AV46" i="4"/>
  <c r="BL17" i="4"/>
  <c r="BL18" i="4"/>
  <c r="BL21" i="4"/>
  <c r="BF25" i="4"/>
  <c r="Q37" i="4"/>
  <c r="BF38" i="4"/>
  <c r="BH42" i="4"/>
  <c r="AV42" i="4"/>
  <c r="BL45" i="4"/>
  <c r="BI45" i="4"/>
  <c r="BF46" i="4"/>
  <c r="BN52" i="4"/>
  <c r="BL55" i="4"/>
  <c r="BJ56" i="4"/>
  <c r="BN53" i="4"/>
  <c r="Q22" i="4"/>
  <c r="BM24" i="4"/>
  <c r="BO29" i="4"/>
  <c r="BL30" i="4"/>
  <c r="Q38" i="4"/>
  <c r="BL39" i="4"/>
  <c r="Q46" i="4"/>
  <c r="BI50" i="4"/>
  <c r="BH51" i="4"/>
  <c r="BO16" i="4"/>
  <c r="Q18" i="4"/>
  <c r="BG19" i="4"/>
  <c r="Q21" i="4"/>
  <c r="Q25" i="4"/>
  <c r="BL25" i="4"/>
  <c r="Q33" i="4"/>
  <c r="BO33" i="4"/>
  <c r="BI34" i="4"/>
  <c r="BO37" i="4"/>
  <c r="Q42" i="4"/>
  <c r="BO46" i="4"/>
  <c r="Q49" i="4"/>
  <c r="BO49" i="4"/>
  <c r="Q54" i="4"/>
  <c r="AI29" i="10"/>
  <c r="AI21" i="10"/>
  <c r="AI25" i="10"/>
  <c r="AI45" i="10"/>
  <c r="CJ79" i="9"/>
  <c r="CK31" i="9"/>
  <c r="CJ46" i="9"/>
  <c r="CJ54" i="9"/>
  <c r="CJ93" i="9"/>
  <c r="CJ63" i="9"/>
  <c r="CJ91" i="9"/>
  <c r="AI81" i="10"/>
  <c r="AI93" i="10"/>
  <c r="AI14" i="10"/>
  <c r="AI46" i="10"/>
  <c r="AI64" i="10"/>
  <c r="AI10" i="10"/>
  <c r="AI26" i="10"/>
  <c r="AI31" i="10"/>
  <c r="AI42" i="10"/>
  <c r="AI47" i="10"/>
  <c r="AI58" i="10"/>
  <c r="AI65" i="10"/>
  <c r="AI70" i="10"/>
  <c r="AI7" i="10"/>
  <c r="AI18" i="10"/>
  <c r="AI23" i="10"/>
  <c r="AI34" i="10"/>
  <c r="AI39" i="10"/>
  <c r="AI50" i="10"/>
  <c r="AI55" i="10"/>
  <c r="AI60" i="10"/>
  <c r="AI63" i="10"/>
  <c r="AI72" i="10"/>
  <c r="AI73" i="10"/>
  <c r="AI19" i="10"/>
  <c r="AI30" i="10"/>
  <c r="AI35" i="10"/>
  <c r="AI51" i="10"/>
  <c r="AI15" i="10"/>
  <c r="AI6" i="10"/>
  <c r="AI11" i="10"/>
  <c r="AI22" i="10"/>
  <c r="AI27" i="10"/>
  <c r="AI38" i="10"/>
  <c r="AI43" i="10"/>
  <c r="AI54" i="10"/>
  <c r="AI59" i="10"/>
  <c r="AI62" i="10"/>
  <c r="AI71" i="10"/>
  <c r="AI69" i="10"/>
  <c r="AI101" i="10"/>
  <c r="AI8" i="10"/>
  <c r="AI16" i="10"/>
  <c r="AI24" i="10"/>
  <c r="AI32" i="10"/>
  <c r="AI40" i="10"/>
  <c r="AI48" i="10"/>
  <c r="AI56" i="10"/>
  <c r="AI77" i="10"/>
  <c r="AI85" i="10"/>
  <c r="CJ59" i="9"/>
  <c r="CP73" i="9"/>
  <c r="CJ99" i="9"/>
  <c r="CJ34" i="9"/>
  <c r="CO42" i="9"/>
  <c r="CJ45" i="9"/>
  <c r="CK85" i="9"/>
  <c r="CJ73" i="9"/>
  <c r="CP95" i="9"/>
  <c r="CK53" i="9"/>
  <c r="CJ72" i="9"/>
  <c r="CJ94" i="9"/>
  <c r="CP33" i="9"/>
  <c r="CJ49" i="9"/>
  <c r="CP51" i="9"/>
  <c r="CK51" i="9"/>
  <c r="CJ36" i="9"/>
  <c r="CJ39" i="9"/>
  <c r="CP47" i="9"/>
  <c r="CJ84" i="9"/>
  <c r="CK33" i="9"/>
  <c r="CJ31" i="9"/>
  <c r="CK45" i="9"/>
  <c r="CJ51" i="9"/>
  <c r="CJ53" i="9"/>
  <c r="CP65" i="9"/>
  <c r="CJ67" i="9"/>
  <c r="CJ69" i="9"/>
  <c r="Z81" i="9"/>
  <c r="CJ81" i="9"/>
  <c r="CJ89" i="9"/>
  <c r="CP97" i="9"/>
  <c r="CO41" i="9"/>
  <c r="CJ44" i="9"/>
  <c r="CJ52" i="9"/>
  <c r="CP35" i="9"/>
  <c r="CJ28" i="9"/>
  <c r="CP43" i="9"/>
  <c r="CK43" i="9"/>
  <c r="CJ57" i="9"/>
  <c r="CP63" i="9"/>
  <c r="CK63" i="9"/>
  <c r="CJ76" i="9"/>
  <c r="CP83" i="9"/>
  <c r="CK83" i="9"/>
  <c r="CJ83" i="9"/>
  <c r="CJ101" i="9"/>
  <c r="CO29" i="9"/>
  <c r="CJ41" i="9"/>
  <c r="CJ43" i="9"/>
  <c r="CO49" i="9"/>
  <c r="CP37" i="9"/>
  <c r="CO39" i="9"/>
  <c r="CP45" i="9"/>
  <c r="CP55" i="9"/>
  <c r="CO57" i="9"/>
  <c r="CO58" i="9"/>
  <c r="CJ60" i="9"/>
  <c r="CO66" i="9"/>
  <c r="CO69" i="9"/>
  <c r="CK73" i="9"/>
  <c r="CO81" i="9"/>
  <c r="CP87" i="9"/>
  <c r="CO89" i="9"/>
  <c r="CO90" i="9"/>
  <c r="CJ92" i="9"/>
  <c r="CK95" i="9"/>
  <c r="CO98" i="9"/>
  <c r="CO101" i="9"/>
  <c r="CP53" i="9"/>
  <c r="CO59" i="9"/>
  <c r="CO61" i="9"/>
  <c r="CO67" i="9"/>
  <c r="AC67" i="9" s="1"/>
  <c r="CJ68" i="9"/>
  <c r="CO71" i="9"/>
  <c r="CO74" i="9"/>
  <c r="CP75" i="9"/>
  <c r="CP77" i="9"/>
  <c r="CO79" i="9"/>
  <c r="CP85" i="9"/>
  <c r="CO91" i="9"/>
  <c r="CO93" i="9"/>
  <c r="CO96" i="9"/>
  <c r="AD96" i="9" s="1"/>
  <c r="CO99" i="9"/>
  <c r="CJ100" i="9"/>
  <c r="BD57" i="4"/>
  <c r="BE57" i="4"/>
  <c r="BM20" i="4"/>
  <c r="BM29" i="4"/>
  <c r="BJ20" i="4"/>
  <c r="BI21" i="4"/>
  <c r="BN40" i="4"/>
  <c r="BL46" i="4"/>
  <c r="AV50" i="4"/>
  <c r="BM53" i="4"/>
  <c r="BL57" i="4"/>
  <c r="BM57" i="4"/>
  <c r="BL16" i="4"/>
  <c r="BN16" i="4"/>
  <c r="BE17" i="4"/>
  <c r="BE20" i="4"/>
  <c r="BI20" i="4"/>
  <c r="BO21" i="4"/>
  <c r="BG23" i="4"/>
  <c r="BK24" i="4"/>
  <c r="BE29" i="4"/>
  <c r="BI29" i="4"/>
  <c r="BD33" i="4"/>
  <c r="BN33" i="4"/>
  <c r="BD34" i="4"/>
  <c r="BG35" i="4"/>
  <c r="BN36" i="4"/>
  <c r="BL37" i="4"/>
  <c r="BJ37" i="4"/>
  <c r="AA41" i="4"/>
  <c r="BN41" i="4"/>
  <c r="BD42" i="4"/>
  <c r="BL43" i="4"/>
  <c r="BO45" i="4"/>
  <c r="BM45" i="4"/>
  <c r="BI46" i="4"/>
  <c r="BK47" i="4"/>
  <c r="BF49" i="4"/>
  <c r="BI49" i="4"/>
  <c r="BO53" i="4"/>
  <c r="BJ53" i="4"/>
  <c r="BL54" i="4"/>
  <c r="BN56" i="4"/>
  <c r="BJ57" i="4"/>
  <c r="BJ33" i="4"/>
  <c r="BJ41" i="4"/>
  <c r="BM42" i="4"/>
  <c r="BM49" i="4"/>
  <c r="BO17" i="4"/>
  <c r="BJ29" i="4"/>
  <c r="AV30" i="4"/>
  <c r="BI33" i="4"/>
  <c r="BK39" i="4"/>
  <c r="M39" i="4" s="1"/>
  <c r="BI41" i="4"/>
  <c r="BO42" i="4"/>
  <c r="BL42" i="4"/>
  <c r="BK43" i="4"/>
  <c r="L43" i="4" s="1"/>
  <c r="BN45" i="4"/>
  <c r="BJ49" i="4"/>
  <c r="BM16" i="4"/>
  <c r="BI17" i="4"/>
  <c r="AV19" i="4"/>
  <c r="BL20" i="4"/>
  <c r="BN20" i="4"/>
  <c r="BE21" i="4"/>
  <c r="BL22" i="4"/>
  <c r="BK26" i="4"/>
  <c r="AA27" i="4"/>
  <c r="BK27" i="4"/>
  <c r="BL29" i="4"/>
  <c r="BN29" i="4"/>
  <c r="BD30" i="4"/>
  <c r="BI30" i="4"/>
  <c r="BL33" i="4"/>
  <c r="BM33" i="4"/>
  <c r="BI37" i="4"/>
  <c r="BK40" i="4"/>
  <c r="BL41" i="4"/>
  <c r="BM41" i="4"/>
  <c r="BJ44" i="4"/>
  <c r="BJ45" i="4"/>
  <c r="BH46" i="4"/>
  <c r="BL49" i="4"/>
  <c r="BN49" i="4"/>
  <c r="BF50" i="4"/>
  <c r="BI53" i="4"/>
  <c r="BI57" i="4"/>
  <c r="AV15" i="4"/>
  <c r="U15" i="4" s="1"/>
  <c r="BM15" i="4"/>
  <c r="BI15" i="4"/>
  <c r="BL15" i="4"/>
  <c r="BH15" i="4"/>
  <c r="BN15" i="4"/>
  <c r="BJ15" i="4"/>
  <c r="Q24" i="4"/>
  <c r="AV23" i="4"/>
  <c r="BM32" i="4"/>
  <c r="BI32" i="4"/>
  <c r="BL32" i="4"/>
  <c r="BH32" i="4"/>
  <c r="K32" i="4" s="1"/>
  <c r="BK32" i="4"/>
  <c r="BJ32" i="4"/>
  <c r="BN32" i="4"/>
  <c r="AV38" i="4"/>
  <c r="AV20" i="4"/>
  <c r="Q26" i="4"/>
  <c r="BO15" i="4"/>
  <c r="BH18" i="4"/>
  <c r="BN22" i="4"/>
  <c r="BO32" i="4"/>
  <c r="BN35" i="4"/>
  <c r="BJ35" i="4"/>
  <c r="BM35" i="4"/>
  <c r="BI35" i="4"/>
  <c r="BK35" i="4"/>
  <c r="BH35" i="4"/>
  <c r="BL35" i="4"/>
  <c r="BM19" i="4"/>
  <c r="BI19" i="4"/>
  <c r="BL19" i="4"/>
  <c r="BH19" i="4"/>
  <c r="BN19" i="4"/>
  <c r="BJ19" i="4"/>
  <c r="AV16" i="4"/>
  <c r="BM23" i="4"/>
  <c r="BN23" i="4"/>
  <c r="BI23" i="4"/>
  <c r="BO23" i="4"/>
  <c r="BL23" i="4"/>
  <c r="BH23" i="4"/>
  <c r="J23" i="4" s="1"/>
  <c r="BJ23" i="4"/>
  <c r="BL38" i="4"/>
  <c r="BI38" i="4"/>
  <c r="BM38" i="4"/>
  <c r="BK15" i="4"/>
  <c r="AV17" i="4"/>
  <c r="BO19" i="4"/>
  <c r="BG15" i="4"/>
  <c r="BN18" i="4"/>
  <c r="BK19" i="4"/>
  <c r="AV21" i="4"/>
  <c r="BL26" i="4"/>
  <c r="AV33" i="4"/>
  <c r="BO35" i="4"/>
  <c r="BM48" i="4"/>
  <c r="BI48" i="4"/>
  <c r="BL48" i="4"/>
  <c r="BH48" i="4"/>
  <c r="BM28" i="4"/>
  <c r="BI28" i="4"/>
  <c r="BL28" i="4"/>
  <c r="BH28" i="4"/>
  <c r="BN31" i="4"/>
  <c r="BJ31" i="4"/>
  <c r="BM31" i="4"/>
  <c r="BI31" i="4"/>
  <c r="AA52" i="4"/>
  <c r="BN27" i="4"/>
  <c r="BJ27" i="4"/>
  <c r="BM27" i="4"/>
  <c r="O27" i="4" s="1"/>
  <c r="BI27" i="4"/>
  <c r="AA28" i="4"/>
  <c r="AA33" i="4"/>
  <c r="BM36" i="4"/>
  <c r="BI36" i="4"/>
  <c r="BL36" i="4"/>
  <c r="BH36" i="4"/>
  <c r="BN39" i="4"/>
  <c r="BJ39" i="4"/>
  <c r="BM39" i="4"/>
  <c r="BI39" i="4"/>
  <c r="BM52" i="4"/>
  <c r="BI52" i="4"/>
  <c r="BL52" i="4"/>
  <c r="BH52" i="4"/>
  <c r="BN55" i="4"/>
  <c r="BJ55" i="4"/>
  <c r="BM55" i="4"/>
  <c r="BI55" i="4"/>
  <c r="BG48" i="4"/>
  <c r="BO48" i="4"/>
  <c r="AV49" i="4"/>
  <c r="BG51" i="4"/>
  <c r="BO51" i="4"/>
  <c r="BH54" i="4"/>
  <c r="BH17" i="4"/>
  <c r="BG18" i="4"/>
  <c r="BK18" i="4"/>
  <c r="BO18" i="4"/>
  <c r="BH21" i="4"/>
  <c r="BK22" i="4"/>
  <c r="BO22" i="4"/>
  <c r="BI26" i="4"/>
  <c r="BG28" i="4"/>
  <c r="BO28" i="4"/>
  <c r="AV29" i="4"/>
  <c r="BG31" i="4"/>
  <c r="BG47" i="4"/>
  <c r="BO47" i="4"/>
  <c r="BN48" i="4"/>
  <c r="BH50" i="4"/>
  <c r="BO54" i="4"/>
  <c r="BM54" i="4"/>
  <c r="BG16" i="4"/>
  <c r="BK16" i="4"/>
  <c r="BJ17" i="4"/>
  <c r="L17" i="4" s="1"/>
  <c r="BN17" i="4"/>
  <c r="BI18" i="4"/>
  <c r="BM18" i="4"/>
  <c r="BG20" i="4"/>
  <c r="BK20" i="4"/>
  <c r="BJ21" i="4"/>
  <c r="BN21" i="4"/>
  <c r="BI22" i="4"/>
  <c r="BM22" i="4"/>
  <c r="BG24" i="4"/>
  <c r="BH25" i="4"/>
  <c r="BM25" i="4"/>
  <c r="BG26" i="4"/>
  <c r="BL27" i="4"/>
  <c r="BK28" i="4"/>
  <c r="BO30" i="4"/>
  <c r="BM30" i="4"/>
  <c r="BK31" i="4"/>
  <c r="BL34" i="4"/>
  <c r="BG36" i="4"/>
  <c r="BO36" i="4"/>
  <c r="AV37" i="4"/>
  <c r="BG39" i="4"/>
  <c r="BO39" i="4"/>
  <c r="N41" i="4"/>
  <c r="Q43" i="4"/>
  <c r="BM46" i="4"/>
  <c r="BJ48" i="4"/>
  <c r="BL50" i="4"/>
  <c r="Q52" i="4"/>
  <c r="BG52" i="4"/>
  <c r="BO52" i="4"/>
  <c r="O52" i="4" s="1"/>
  <c r="AV53" i="4"/>
  <c r="AV54" i="4"/>
  <c r="BI54" i="4"/>
  <c r="BG55" i="4"/>
  <c r="BO55" i="4"/>
  <c r="BF57" i="4"/>
  <c r="BN51" i="4"/>
  <c r="BJ51" i="4"/>
  <c r="BM51" i="4"/>
  <c r="BI51" i="4"/>
  <c r="BL24" i="4"/>
  <c r="BH24" i="4"/>
  <c r="BN26" i="4"/>
  <c r="BJ26" i="4"/>
  <c r="BM44" i="4"/>
  <c r="BI44" i="4"/>
  <c r="BL44" i="4"/>
  <c r="L44" i="4" s="1"/>
  <c r="BH44" i="4"/>
  <c r="BN47" i="4"/>
  <c r="BJ47" i="4"/>
  <c r="BM47" i="4"/>
  <c r="BI47" i="4"/>
  <c r="BF27" i="4"/>
  <c r="BE27" i="4"/>
  <c r="X27" i="4" s="1"/>
  <c r="AA32" i="4"/>
  <c r="BD37" i="4"/>
  <c r="BM40" i="4"/>
  <c r="BI40" i="4"/>
  <c r="BL40" i="4"/>
  <c r="M40" i="4" s="1"/>
  <c r="BH40" i="4"/>
  <c r="BN43" i="4"/>
  <c r="BJ43" i="4"/>
  <c r="BM43" i="4"/>
  <c r="BI43" i="4"/>
  <c r="AA53" i="4"/>
  <c r="BM56" i="4"/>
  <c r="BI56" i="4"/>
  <c r="BL56" i="4"/>
  <c r="BH56" i="4"/>
  <c r="BD46" i="4"/>
  <c r="BG22" i="4"/>
  <c r="BJ24" i="4"/>
  <c r="BO24" i="4"/>
  <c r="BJ25" i="4"/>
  <c r="BO26" i="4"/>
  <c r="BO31" i="4"/>
  <c r="BH34" i="4"/>
  <c r="BO38" i="4"/>
  <c r="BG44" i="4"/>
  <c r="BO44" i="4"/>
  <c r="AV45" i="4"/>
  <c r="BL51" i="4"/>
  <c r="BH16" i="4"/>
  <c r="BG17" i="4"/>
  <c r="BK17" i="4"/>
  <c r="BJ18" i="4"/>
  <c r="BH20" i="4"/>
  <c r="BG21" i="4"/>
  <c r="BK21" i="4"/>
  <c r="BJ22" i="4"/>
  <c r="BI24" i="4"/>
  <c r="BN24" i="4"/>
  <c r="BO25" i="4"/>
  <c r="BI25" i="4"/>
  <c r="BH26" i="4"/>
  <c r="BM26" i="4"/>
  <c r="BG27" i="4"/>
  <c r="J27" i="4" s="1"/>
  <c r="BN28" i="4"/>
  <c r="BL31" i="4"/>
  <c r="BO34" i="4"/>
  <c r="BD38" i="4"/>
  <c r="Q40" i="4"/>
  <c r="BG40" i="4"/>
  <c r="BO40" i="4"/>
  <c r="AV41" i="4"/>
  <c r="BG43" i="4"/>
  <c r="BO43" i="4"/>
  <c r="BN44" i="4"/>
  <c r="Q47" i="4"/>
  <c r="BL47" i="4"/>
  <c r="BK48" i="4"/>
  <c r="BO50" i="4"/>
  <c r="BK51" i="4"/>
  <c r="BJ52" i="4"/>
  <c r="BH55" i="4"/>
  <c r="Q56" i="4"/>
  <c r="BG56" i="4"/>
  <c r="BO56" i="4"/>
  <c r="AA57" i="4"/>
  <c r="BG25" i="4"/>
  <c r="BK25" i="4"/>
  <c r="BG29" i="4"/>
  <c r="BK29" i="4"/>
  <c r="BJ30" i="4"/>
  <c r="BN30" i="4"/>
  <c r="BG33" i="4"/>
  <c r="BK33" i="4"/>
  <c r="BJ34" i="4"/>
  <c r="BN34" i="4"/>
  <c r="BG37" i="4"/>
  <c r="BK37" i="4"/>
  <c r="BJ38" i="4"/>
  <c r="BN38" i="4"/>
  <c r="BG41" i="4"/>
  <c r="BK41" i="4"/>
  <c r="BJ42" i="4"/>
  <c r="BN42" i="4"/>
  <c r="BG45" i="4"/>
  <c r="BK45" i="4"/>
  <c r="AA46" i="4"/>
  <c r="BJ46" i="4"/>
  <c r="BN46" i="4"/>
  <c r="BG49" i="4"/>
  <c r="BK49" i="4"/>
  <c r="BJ50" i="4"/>
  <c r="BN50" i="4"/>
  <c r="BG53" i="4"/>
  <c r="BK53" i="4"/>
  <c r="AA54" i="4"/>
  <c r="BJ54" i="4"/>
  <c r="BN54" i="4"/>
  <c r="BG57" i="4"/>
  <c r="BK57" i="4"/>
  <c r="BO57" i="4"/>
  <c r="O57" i="4" s="1"/>
  <c r="BH29" i="4"/>
  <c r="BG30" i="4"/>
  <c r="BK30" i="4"/>
  <c r="M30" i="4" s="1"/>
  <c r="BH33" i="4"/>
  <c r="BG34" i="4"/>
  <c r="BK34" i="4"/>
  <c r="BH37" i="4"/>
  <c r="BG38" i="4"/>
  <c r="BK38" i="4"/>
  <c r="BH41" i="4"/>
  <c r="BG42" i="4"/>
  <c r="J42" i="4" s="1"/>
  <c r="BK42" i="4"/>
  <c r="BH45" i="4"/>
  <c r="BG46" i="4"/>
  <c r="BK46" i="4"/>
  <c r="M46" i="4" s="1"/>
  <c r="BH49" i="4"/>
  <c r="BG50" i="4"/>
  <c r="BK50" i="4"/>
  <c r="BH53" i="4"/>
  <c r="BG54" i="4"/>
  <c r="BK54" i="4"/>
  <c r="BH57" i="4"/>
  <c r="CO82" i="9"/>
  <c r="CJ27" i="9"/>
  <c r="CJ29" i="9"/>
  <c r="CN33" i="9"/>
  <c r="CO35" i="9"/>
  <c r="CO37" i="9"/>
  <c r="CO40" i="9"/>
  <c r="CK41" i="9"/>
  <c r="CN43" i="9"/>
  <c r="CN45" i="9"/>
  <c r="CO47" i="9"/>
  <c r="CJ50" i="9"/>
  <c r="CN51" i="9"/>
  <c r="CN53" i="9"/>
  <c r="CO55" i="9"/>
  <c r="CJ58" i="9"/>
  <c r="CK59" i="9"/>
  <c r="CK61" i="9"/>
  <c r="CN63" i="9"/>
  <c r="CO65" i="9"/>
  <c r="CJ70" i="9"/>
  <c r="CK71" i="9"/>
  <c r="CN73" i="9"/>
  <c r="CO75" i="9"/>
  <c r="CO77" i="9"/>
  <c r="CK81" i="9"/>
  <c r="CN83" i="9"/>
  <c r="CN85" i="9"/>
  <c r="CO87" i="9"/>
  <c r="CK91" i="9"/>
  <c r="CK93" i="9"/>
  <c r="CN95" i="9"/>
  <c r="CO97" i="9"/>
  <c r="CJ102" i="9"/>
  <c r="CN55" i="9"/>
  <c r="CN77" i="9"/>
  <c r="CN87" i="9"/>
  <c r="CP27" i="9"/>
  <c r="CJ33" i="9"/>
  <c r="CK47" i="9"/>
  <c r="CP49" i="9"/>
  <c r="CN49" i="9"/>
  <c r="CK55" i="9"/>
  <c r="CP57" i="9"/>
  <c r="CN57" i="9"/>
  <c r="CK65" i="9"/>
  <c r="CP67" i="9"/>
  <c r="CN67" i="9"/>
  <c r="CP69" i="9"/>
  <c r="CN69" i="9"/>
  <c r="CK75" i="9"/>
  <c r="CK77" i="9"/>
  <c r="CP79" i="9"/>
  <c r="CN79" i="9"/>
  <c r="CK87" i="9"/>
  <c r="CP89" i="9"/>
  <c r="CN89" i="9"/>
  <c r="CK97" i="9"/>
  <c r="CP99" i="9"/>
  <c r="CN99" i="9"/>
  <c r="CP101" i="9"/>
  <c r="CN101" i="9"/>
  <c r="CN35" i="9"/>
  <c r="CN37" i="9"/>
  <c r="CN47" i="9"/>
  <c r="CN65" i="9"/>
  <c r="CN75" i="9"/>
  <c r="CN97" i="9"/>
  <c r="CN27" i="9"/>
  <c r="CP29" i="9"/>
  <c r="CN29" i="9"/>
  <c r="CO34" i="9"/>
  <c r="CK35" i="9"/>
  <c r="CK37" i="9"/>
  <c r="CP39" i="9"/>
  <c r="CN39" i="9"/>
  <c r="CK27" i="9"/>
  <c r="CK29" i="9"/>
  <c r="CP31" i="9"/>
  <c r="CN31" i="9"/>
  <c r="CO33" i="9"/>
  <c r="CJ35" i="9"/>
  <c r="CJ37" i="9"/>
  <c r="CJ38" i="9"/>
  <c r="CK39" i="9"/>
  <c r="CP41" i="9"/>
  <c r="CN41" i="9"/>
  <c r="CO43" i="9"/>
  <c r="AC43" i="9" s="1"/>
  <c r="CO45" i="9"/>
  <c r="CJ47" i="9"/>
  <c r="CK49" i="9"/>
  <c r="CO51" i="9"/>
  <c r="CO53" i="9"/>
  <c r="CJ55" i="9"/>
  <c r="CK57" i="9"/>
  <c r="CP59" i="9"/>
  <c r="CN59" i="9"/>
  <c r="CP61" i="9"/>
  <c r="CN61" i="9"/>
  <c r="CO63" i="9"/>
  <c r="CJ65" i="9"/>
  <c r="CK67" i="9"/>
  <c r="CK69" i="9"/>
  <c r="CP71" i="9"/>
  <c r="CN71" i="9"/>
  <c r="CO73" i="9"/>
  <c r="AD73" i="9" s="1"/>
  <c r="CJ75" i="9"/>
  <c r="CJ77" i="9"/>
  <c r="CK79" i="9"/>
  <c r="CP81" i="9"/>
  <c r="CN81" i="9"/>
  <c r="CO83" i="9"/>
  <c r="CO85" i="9"/>
  <c r="CJ87" i="9"/>
  <c r="CO88" i="9"/>
  <c r="CK89" i="9"/>
  <c r="CP91" i="9"/>
  <c r="CN91" i="9"/>
  <c r="CP93" i="9"/>
  <c r="CN93" i="9"/>
  <c r="CO95" i="9"/>
  <c r="CJ97" i="9"/>
  <c r="CK99" i="9"/>
  <c r="CK101" i="9"/>
  <c r="CK66" i="9"/>
  <c r="CN66" i="9"/>
  <c r="CN32" i="9"/>
  <c r="CK32" i="9"/>
  <c r="CN48" i="9"/>
  <c r="CK48" i="9"/>
  <c r="CK64" i="9"/>
  <c r="CN64" i="9"/>
  <c r="CK80" i="9"/>
  <c r="CN80" i="9"/>
  <c r="CK30" i="9"/>
  <c r="CN30" i="9"/>
  <c r="CN62" i="9"/>
  <c r="CK62" i="9"/>
  <c r="CN78" i="9"/>
  <c r="CK78" i="9"/>
  <c r="CN86" i="9"/>
  <c r="CK86" i="9"/>
  <c r="CK28" i="9"/>
  <c r="CN28" i="9"/>
  <c r="CN36" i="9"/>
  <c r="CK36" i="9"/>
  <c r="CN44" i="9"/>
  <c r="CK44" i="9"/>
  <c r="CN52" i="9"/>
  <c r="AC52" i="9" s="1"/>
  <c r="CK52" i="9"/>
  <c r="CK60" i="9"/>
  <c r="CN60" i="9"/>
  <c r="CK68" i="9"/>
  <c r="CN68" i="9"/>
  <c r="CN76" i="9"/>
  <c r="CK76" i="9"/>
  <c r="CK84" i="9"/>
  <c r="CN84" i="9"/>
  <c r="CN92" i="9"/>
  <c r="CK92" i="9"/>
  <c r="CK100" i="9"/>
  <c r="CN100" i="9"/>
  <c r="CJ66" i="9"/>
  <c r="CJ32" i="9"/>
  <c r="CO46" i="9"/>
  <c r="CO62" i="9"/>
  <c r="CO70" i="9"/>
  <c r="CJ80" i="9"/>
  <c r="CO28" i="9"/>
  <c r="CJ30" i="9"/>
  <c r="CO36" i="9"/>
  <c r="CO44" i="9"/>
  <c r="CO52" i="9"/>
  <c r="CO60" i="9"/>
  <c r="CJ62" i="9"/>
  <c r="CO68" i="9"/>
  <c r="CO76" i="9"/>
  <c r="CJ78" i="9"/>
  <c r="CO84" i="9"/>
  <c r="CJ86" i="9"/>
  <c r="CO92" i="9"/>
  <c r="CO100" i="9"/>
  <c r="CK50" i="9"/>
  <c r="CN50" i="9"/>
  <c r="CK82" i="9"/>
  <c r="CN82" i="9"/>
  <c r="CK26" i="9"/>
  <c r="CN26" i="9"/>
  <c r="CK34" i="9"/>
  <c r="CN34" i="9"/>
  <c r="CN42" i="9"/>
  <c r="CK42" i="9"/>
  <c r="CN58" i="9"/>
  <c r="CK58" i="9"/>
  <c r="CK74" i="9"/>
  <c r="CN74" i="9"/>
  <c r="CN90" i="9"/>
  <c r="CK90" i="9"/>
  <c r="CK98" i="9"/>
  <c r="CN98" i="9"/>
  <c r="CN40" i="9"/>
  <c r="CK40" i="9"/>
  <c r="CK56" i="9"/>
  <c r="CN56" i="9"/>
  <c r="CK72" i="9"/>
  <c r="CN72" i="9"/>
  <c r="CN88" i="9"/>
  <c r="CK88" i="9"/>
  <c r="CK96" i="9"/>
  <c r="CN96" i="9"/>
  <c r="CN38" i="9"/>
  <c r="CK38" i="9"/>
  <c r="CN46" i="9"/>
  <c r="CK46" i="9"/>
  <c r="CK54" i="9"/>
  <c r="CN54" i="9"/>
  <c r="CK70" i="9"/>
  <c r="CN70" i="9"/>
  <c r="CN94" i="9"/>
  <c r="CK94" i="9"/>
  <c r="CK102" i="9"/>
  <c r="CN102" i="9"/>
  <c r="CO26" i="9"/>
  <c r="CO50" i="9"/>
  <c r="CJ26" i="9"/>
  <c r="CO32" i="9"/>
  <c r="CJ42" i="9"/>
  <c r="CO48" i="9"/>
  <c r="CO56" i="9"/>
  <c r="CO64" i="9"/>
  <c r="CO72" i="9"/>
  <c r="CJ74" i="9"/>
  <c r="CO80" i="9"/>
  <c r="CJ90" i="9"/>
  <c r="CJ98" i="9"/>
  <c r="CO30" i="9"/>
  <c r="CO38" i="9"/>
  <c r="CJ40" i="9"/>
  <c r="CJ48" i="9"/>
  <c r="CO54" i="9"/>
  <c r="CJ56" i="9"/>
  <c r="CJ64" i="9"/>
  <c r="CO78" i="9"/>
  <c r="CO86" i="9"/>
  <c r="CJ88" i="9"/>
  <c r="CO94" i="9"/>
  <c r="CJ96" i="9"/>
  <c r="CO102" i="9"/>
  <c r="CP26" i="9"/>
  <c r="CP28" i="9"/>
  <c r="CP30" i="9"/>
  <c r="CP34" i="9"/>
  <c r="CP50" i="9"/>
  <c r="CP54" i="9"/>
  <c r="CP56" i="9"/>
  <c r="CP60" i="9"/>
  <c r="CP64" i="9"/>
  <c r="CP66" i="9"/>
  <c r="CP68" i="9"/>
  <c r="CP70" i="9"/>
  <c r="CP72" i="9"/>
  <c r="CP74" i="9"/>
  <c r="CP80" i="9"/>
  <c r="CP82" i="9"/>
  <c r="CP84" i="9"/>
  <c r="CP96" i="9"/>
  <c r="CP98" i="9"/>
  <c r="CP100" i="9"/>
  <c r="CP102" i="9"/>
  <c r="CP32" i="9"/>
  <c r="CP36" i="9"/>
  <c r="CP38" i="9"/>
  <c r="CP40" i="9"/>
  <c r="CP42" i="9"/>
  <c r="CP44" i="9"/>
  <c r="CP46" i="9"/>
  <c r="CP48" i="9"/>
  <c r="CP52" i="9"/>
  <c r="CP58" i="9"/>
  <c r="CP62" i="9"/>
  <c r="CP76" i="9"/>
  <c r="CP78" i="9"/>
  <c r="CP86" i="9"/>
  <c r="CP88" i="9"/>
  <c r="CP90" i="9"/>
  <c r="CP92" i="9"/>
  <c r="CP94" i="9"/>
  <c r="CI26" i="9"/>
  <c r="CI28" i="9"/>
  <c r="CM30" i="9"/>
  <c r="CI31" i="9"/>
  <c r="CM31" i="9"/>
  <c r="CM32" i="9"/>
  <c r="CM33" i="9"/>
  <c r="CM34" i="9"/>
  <c r="CM35" i="9"/>
  <c r="CM36" i="9"/>
  <c r="CM37" i="9"/>
  <c r="CI38" i="9"/>
  <c r="CM38" i="9"/>
  <c r="CM39" i="9"/>
  <c r="CM42" i="9"/>
  <c r="CM43" i="9"/>
  <c r="CM44" i="9"/>
  <c r="CI45" i="9"/>
  <c r="CM45" i="9"/>
  <c r="CM46" i="9"/>
  <c r="CM47" i="9"/>
  <c r="CM48" i="9"/>
  <c r="CM49" i="9"/>
  <c r="CM50" i="9"/>
  <c r="CM51" i="9"/>
  <c r="CI52" i="9"/>
  <c r="CM52" i="9"/>
  <c r="CI53" i="9"/>
  <c r="CM53" i="9"/>
  <c r="CM55" i="9"/>
  <c r="CM56" i="9"/>
  <c r="CM57" i="9"/>
  <c r="CM58" i="9"/>
  <c r="CM59" i="9"/>
  <c r="CM60" i="9"/>
  <c r="CM61" i="9"/>
  <c r="CM62" i="9"/>
  <c r="CM63" i="9"/>
  <c r="CI64" i="9"/>
  <c r="CM64" i="9"/>
  <c r="CI66" i="9"/>
  <c r="CM66" i="9"/>
  <c r="CM67" i="9"/>
  <c r="CI68" i="9"/>
  <c r="CI69" i="9"/>
  <c r="CM69" i="9"/>
  <c r="CI70" i="9"/>
  <c r="CM70" i="9"/>
  <c r="CI71" i="9"/>
  <c r="CM71" i="9"/>
  <c r="CI72" i="9"/>
  <c r="CM72" i="9"/>
  <c r="CI73" i="9"/>
  <c r="CM73" i="9"/>
  <c r="CI74" i="9"/>
  <c r="CM74" i="9"/>
  <c r="CI75" i="9"/>
  <c r="CM75" i="9"/>
  <c r="CI76" i="9"/>
  <c r="CM76" i="9"/>
  <c r="CI77" i="9"/>
  <c r="CM77" i="9"/>
  <c r="CI78" i="9"/>
  <c r="CM78" i="9"/>
  <c r="CI79" i="9"/>
  <c r="CM79" i="9"/>
  <c r="CI80" i="9"/>
  <c r="CM80" i="9"/>
  <c r="CI81" i="9"/>
  <c r="CM81" i="9"/>
  <c r="CI82" i="9"/>
  <c r="CM82" i="9"/>
  <c r="CI83" i="9"/>
  <c r="CM83" i="9"/>
  <c r="CI84" i="9"/>
  <c r="CM84" i="9"/>
  <c r="CI85" i="9"/>
  <c r="CM85" i="9"/>
  <c r="CI86" i="9"/>
  <c r="CM86" i="9"/>
  <c r="CI87" i="9"/>
  <c r="CM87" i="9"/>
  <c r="CI88" i="9"/>
  <c r="CM88" i="9"/>
  <c r="CI89" i="9"/>
  <c r="CM89" i="9"/>
  <c r="CI90" i="9"/>
  <c r="CM90" i="9"/>
  <c r="CI91" i="9"/>
  <c r="CM91" i="9"/>
  <c r="CI92" i="9"/>
  <c r="CM92" i="9"/>
  <c r="CI93" i="9"/>
  <c r="CM93" i="9"/>
  <c r="CI94" i="9"/>
  <c r="CM94" i="9"/>
  <c r="CI95" i="9"/>
  <c r="CM95" i="9"/>
  <c r="CI96" i="9"/>
  <c r="CM96" i="9"/>
  <c r="CI97" i="9"/>
  <c r="CM97" i="9"/>
  <c r="CI98" i="9"/>
  <c r="CM98" i="9"/>
  <c r="CI99" i="9"/>
  <c r="CM99" i="9"/>
  <c r="CI100" i="9"/>
  <c r="CM100" i="9"/>
  <c r="CI101" i="9"/>
  <c r="CM101" i="9"/>
  <c r="CI102" i="9"/>
  <c r="CM102" i="9"/>
  <c r="CM26" i="9"/>
  <c r="CI27" i="9"/>
  <c r="CM27" i="9"/>
  <c r="CM28" i="9"/>
  <c r="CI29" i="9"/>
  <c r="CM29" i="9"/>
  <c r="CI30" i="9"/>
  <c r="CI32" i="9"/>
  <c r="CI33" i="9"/>
  <c r="CI34" i="9"/>
  <c r="CI35" i="9"/>
  <c r="CI36" i="9"/>
  <c r="CI37" i="9"/>
  <c r="CI39" i="9"/>
  <c r="CI40" i="9"/>
  <c r="CM40" i="9"/>
  <c r="CI41" i="9"/>
  <c r="CM41" i="9"/>
  <c r="CI42" i="9"/>
  <c r="CI43" i="9"/>
  <c r="Y43" i="9" s="1"/>
  <c r="CI44" i="9"/>
  <c r="CI46" i="9"/>
  <c r="CI47" i="9"/>
  <c r="CI48" i="9"/>
  <c r="CI49" i="9"/>
  <c r="CI50" i="9"/>
  <c r="CI51" i="9"/>
  <c r="CI54" i="9"/>
  <c r="CM54" i="9"/>
  <c r="CI55" i="9"/>
  <c r="CI56" i="9"/>
  <c r="CI57" i="9"/>
  <c r="CI58" i="9"/>
  <c r="CI59" i="9"/>
  <c r="CI60" i="9"/>
  <c r="CI61" i="9"/>
  <c r="CI62" i="9"/>
  <c r="CI63" i="9"/>
  <c r="CI65" i="9"/>
  <c r="CM65" i="9"/>
  <c r="CI67" i="9"/>
  <c r="CM68" i="9"/>
  <c r="CH26" i="9"/>
  <c r="CL26" i="9"/>
  <c r="CH27" i="9"/>
  <c r="CL27" i="9"/>
  <c r="CH28" i="9"/>
  <c r="CL28" i="9"/>
  <c r="CH29" i="9"/>
  <c r="CL29" i="9"/>
  <c r="CH30" i="9"/>
  <c r="CL30" i="9"/>
  <c r="CH31" i="9"/>
  <c r="CL31" i="9"/>
  <c r="CH32" i="9"/>
  <c r="CL32" i="9"/>
  <c r="CH33" i="9"/>
  <c r="CL33" i="9"/>
  <c r="AA33" i="9" s="1"/>
  <c r="CH34" i="9"/>
  <c r="CL34" i="9"/>
  <c r="AB34" i="9" s="1"/>
  <c r="CH35" i="9"/>
  <c r="CL35" i="9"/>
  <c r="CH36" i="9"/>
  <c r="CL36" i="9"/>
  <c r="CH37" i="9"/>
  <c r="CL37" i="9"/>
  <c r="CH38" i="9"/>
  <c r="CL38" i="9"/>
  <c r="AA38" i="9" s="1"/>
  <c r="CH39" i="9"/>
  <c r="CL39" i="9"/>
  <c r="CH40" i="9"/>
  <c r="CL40" i="9"/>
  <c r="AB40" i="9" s="1"/>
  <c r="CH41" i="9"/>
  <c r="CL41" i="9"/>
  <c r="AA41" i="9" s="1"/>
  <c r="CH42" i="9"/>
  <c r="CL42" i="9"/>
  <c r="CH43" i="9"/>
  <c r="CL43" i="9"/>
  <c r="CH44" i="9"/>
  <c r="CL44" i="9"/>
  <c r="CH45" i="9"/>
  <c r="CL45" i="9"/>
  <c r="AB45" i="9" s="1"/>
  <c r="CH46" i="9"/>
  <c r="CL46" i="9"/>
  <c r="CH47" i="9"/>
  <c r="CL47" i="9"/>
  <c r="CH48" i="9"/>
  <c r="CL48" i="9"/>
  <c r="CH49" i="9"/>
  <c r="CL49" i="9"/>
  <c r="AB49" i="9" s="1"/>
  <c r="CH50" i="9"/>
  <c r="CL50" i="9"/>
  <c r="CH51" i="9"/>
  <c r="CL51" i="9"/>
  <c r="CH52" i="9"/>
  <c r="CL52" i="9"/>
  <c r="CH53" i="9"/>
  <c r="CL53" i="9"/>
  <c r="CH54" i="9"/>
  <c r="CL54" i="9"/>
  <c r="CH55" i="9"/>
  <c r="CL55" i="9"/>
  <c r="CH56" i="9"/>
  <c r="CL56" i="9"/>
  <c r="CH57" i="9"/>
  <c r="CL57" i="9"/>
  <c r="CH58" i="9"/>
  <c r="CL58" i="9"/>
  <c r="CH59" i="9"/>
  <c r="CL59" i="9"/>
  <c r="CH60" i="9"/>
  <c r="CL60" i="9"/>
  <c r="CH61" i="9"/>
  <c r="CL61" i="9"/>
  <c r="CH62" i="9"/>
  <c r="CL62" i="9"/>
  <c r="AB62" i="9" s="1"/>
  <c r="CH63" i="9"/>
  <c r="CL63" i="9"/>
  <c r="CH64" i="9"/>
  <c r="CL64" i="9"/>
  <c r="CH65" i="9"/>
  <c r="CL65" i="9"/>
  <c r="CH66" i="9"/>
  <c r="CL66" i="9"/>
  <c r="CH67" i="9"/>
  <c r="CL67" i="9"/>
  <c r="CH68" i="9"/>
  <c r="CL68" i="9"/>
  <c r="CH69" i="9"/>
  <c r="CL69" i="9"/>
  <c r="AB69" i="9" s="1"/>
  <c r="CH70" i="9"/>
  <c r="CL70" i="9"/>
  <c r="CH71" i="9"/>
  <c r="CL71" i="9"/>
  <c r="CH72" i="9"/>
  <c r="CL72" i="9"/>
  <c r="CH73" i="9"/>
  <c r="CL73" i="9"/>
  <c r="AB73" i="9" s="1"/>
  <c r="CH74" i="9"/>
  <c r="Z74" i="9" s="1"/>
  <c r="CL74" i="9"/>
  <c r="CH75" i="9"/>
  <c r="CL75" i="9"/>
  <c r="CH76" i="9"/>
  <c r="Y76" i="9" s="1"/>
  <c r="CL76" i="9"/>
  <c r="CH77" i="9"/>
  <c r="CL77" i="9"/>
  <c r="AB77" i="9" s="1"/>
  <c r="CH78" i="9"/>
  <c r="CL78" i="9"/>
  <c r="CH79" i="9"/>
  <c r="CL79" i="9"/>
  <c r="CH80" i="9"/>
  <c r="CL80" i="9"/>
  <c r="CH81" i="9"/>
  <c r="CL81" i="9"/>
  <c r="CH82" i="9"/>
  <c r="CL82" i="9"/>
  <c r="AB82" i="9" s="1"/>
  <c r="CH83" i="9"/>
  <c r="CL83" i="9"/>
  <c r="AA83" i="9" s="1"/>
  <c r="CH84" i="9"/>
  <c r="CL84" i="9"/>
  <c r="CH85" i="9"/>
  <c r="CL85" i="9"/>
  <c r="CH86" i="9"/>
  <c r="CL86" i="9"/>
  <c r="CH87" i="9"/>
  <c r="CL87" i="9"/>
  <c r="AA87" i="9" s="1"/>
  <c r="CH88" i="9"/>
  <c r="CL88" i="9"/>
  <c r="CH89" i="9"/>
  <c r="CL89" i="9"/>
  <c r="AA89" i="9" s="1"/>
  <c r="CH90" i="9"/>
  <c r="CL90" i="9"/>
  <c r="AB90" i="9" s="1"/>
  <c r="CH91" i="9"/>
  <c r="CL91" i="9"/>
  <c r="CH92" i="9"/>
  <c r="CL92" i="9"/>
  <c r="AB92" i="9" s="1"/>
  <c r="CH93" i="9"/>
  <c r="CL93" i="9"/>
  <c r="AA93" i="9" s="1"/>
  <c r="CH94" i="9"/>
  <c r="CL94" i="9"/>
  <c r="AB94" i="9" s="1"/>
  <c r="CH95" i="9"/>
  <c r="CL95" i="9"/>
  <c r="AA95" i="9" s="1"/>
  <c r="CH96" i="9"/>
  <c r="CL96" i="9"/>
  <c r="CH97" i="9"/>
  <c r="CL97" i="9"/>
  <c r="CH98" i="9"/>
  <c r="CL98" i="9"/>
  <c r="CH99" i="9"/>
  <c r="CL99" i="9"/>
  <c r="AA99" i="9" s="1"/>
  <c r="CH100" i="9"/>
  <c r="CL100" i="9"/>
  <c r="AB100" i="9" s="1"/>
  <c r="CH101" i="9"/>
  <c r="CL101" i="9"/>
  <c r="AA101" i="9" s="1"/>
  <c r="CH102" i="9"/>
  <c r="CL102" i="9"/>
  <c r="AB102" i="9" s="1"/>
  <c r="AF452" i="10" l="1"/>
  <c r="AH753" i="10"/>
  <c r="AF850" i="10"/>
  <c r="AH684" i="10"/>
  <c r="AG208" i="10"/>
  <c r="AG168" i="10"/>
  <c r="AF633" i="10"/>
  <c r="AH212" i="10"/>
  <c r="AH148" i="10"/>
  <c r="AG761" i="10"/>
  <c r="AG1002" i="10"/>
  <c r="AH948" i="10"/>
  <c r="AH368" i="10"/>
  <c r="AH313" i="10"/>
  <c r="AG479" i="10"/>
  <c r="AF583" i="10"/>
  <c r="AF551" i="10"/>
  <c r="AG527" i="10"/>
  <c r="AF506" i="10"/>
  <c r="AF295" i="10"/>
  <c r="AG164" i="10"/>
  <c r="AH396" i="10"/>
  <c r="AH380" i="10"/>
  <c r="AH364" i="10"/>
  <c r="AH348" i="10"/>
  <c r="AG311" i="10"/>
  <c r="AH208" i="10"/>
  <c r="AH144" i="10"/>
  <c r="AG147" i="10"/>
  <c r="AF243" i="10"/>
  <c r="AF591" i="10"/>
  <c r="AG958" i="10"/>
  <c r="AG586" i="10"/>
  <c r="AH847" i="10"/>
  <c r="AF471" i="10"/>
  <c r="AG324" i="10"/>
  <c r="AH782" i="10"/>
  <c r="AH704" i="10"/>
  <c r="AG224" i="10"/>
  <c r="AG148" i="10"/>
  <c r="AG491" i="10"/>
  <c r="AG471" i="10"/>
  <c r="AH132" i="10"/>
  <c r="AG503" i="10"/>
  <c r="AF158" i="10"/>
  <c r="AF230" i="10"/>
  <c r="AF435" i="10"/>
  <c r="AH281" i="10"/>
  <c r="AH309" i="10"/>
  <c r="AG760" i="10"/>
  <c r="AG522" i="10"/>
  <c r="AH292" i="10"/>
  <c r="AF479" i="10"/>
  <c r="AF704" i="10"/>
  <c r="AG188" i="10"/>
  <c r="AH136" i="10"/>
  <c r="AG281" i="10"/>
  <c r="AF760" i="10"/>
  <c r="AG942" i="10"/>
  <c r="AH914" i="10"/>
  <c r="AF860" i="10"/>
  <c r="AG876" i="10"/>
  <c r="AG784" i="10"/>
  <c r="AF522" i="10"/>
  <c r="AH495" i="10"/>
  <c r="AF412" i="10"/>
  <c r="AF359" i="10"/>
  <c r="AH252" i="10"/>
  <c r="AG593" i="10"/>
  <c r="AH664" i="10"/>
  <c r="AH435" i="10"/>
  <c r="AH272" i="10"/>
  <c r="AF946" i="10"/>
  <c r="AF554" i="10"/>
  <c r="AF327" i="10"/>
  <c r="AF240" i="10"/>
  <c r="AF686" i="10"/>
  <c r="AH554" i="10"/>
  <c r="AH680" i="10"/>
  <c r="AG467" i="10"/>
  <c r="AF962" i="10"/>
  <c r="AH920" i="10"/>
  <c r="AG974" i="10"/>
  <c r="AF914" i="10"/>
  <c r="AH892" i="10"/>
  <c r="AH866" i="10"/>
  <c r="AH672" i="10"/>
  <c r="AF364" i="10"/>
  <c r="AH613" i="10"/>
  <c r="AH574" i="10"/>
  <c r="AH476" i="10"/>
  <c r="AG563" i="10"/>
  <c r="AG644" i="10"/>
  <c r="AF324" i="10"/>
  <c r="AF170" i="10"/>
  <c r="AH930" i="10"/>
  <c r="AH720" i="10"/>
  <c r="AF279" i="10"/>
  <c r="AG613" i="10"/>
  <c r="AF131" i="10"/>
  <c r="AF954" i="10"/>
  <c r="AF930" i="10"/>
  <c r="AH826" i="10"/>
  <c r="AG982" i="10"/>
  <c r="AH887" i="10"/>
  <c r="AF734" i="10"/>
  <c r="AH607" i="10"/>
  <c r="AF519" i="10"/>
  <c r="AF490" i="10"/>
  <c r="AH566" i="10"/>
  <c r="AH510" i="10"/>
  <c r="AG745" i="10"/>
  <c r="AG547" i="10"/>
  <c r="AG594" i="10"/>
  <c r="AG499" i="10"/>
  <c r="AF207" i="10"/>
  <c r="AG206" i="10"/>
  <c r="AH131" i="10"/>
  <c r="AH894" i="10"/>
  <c r="AH240" i="10"/>
  <c r="AH277" i="10"/>
  <c r="AG720" i="10"/>
  <c r="AH745" i="10"/>
  <c r="AH171" i="10"/>
  <c r="AF887" i="10"/>
  <c r="AH839" i="10"/>
  <c r="AG812" i="10"/>
  <c r="AF491" i="10"/>
  <c r="AG607" i="10"/>
  <c r="AH583" i="10"/>
  <c r="AH509" i="10"/>
  <c r="AG490" i="10"/>
  <c r="AG279" i="10"/>
  <c r="AH224" i="10"/>
  <c r="AH514" i="10"/>
  <c r="AF142" i="10"/>
  <c r="AH206" i="10"/>
  <c r="AF178" i="10"/>
  <c r="AG191" i="10"/>
  <c r="AG292" i="10"/>
  <c r="AH519" i="10"/>
  <c r="AG327" i="10"/>
  <c r="AH222" i="10"/>
  <c r="AF218" i="10"/>
  <c r="AF107" i="10"/>
  <c r="AF926" i="10"/>
  <c r="AF784" i="10"/>
  <c r="AG839" i="10"/>
  <c r="AF380" i="10"/>
  <c r="AF545" i="10"/>
  <c r="AH147" i="10"/>
  <c r="AH178" i="10"/>
  <c r="AH341" i="10"/>
  <c r="AF992" i="10"/>
  <c r="AG818" i="10"/>
  <c r="AH822" i="10"/>
  <c r="AG729" i="10"/>
  <c r="AF724" i="10"/>
  <c r="AG577" i="10"/>
  <c r="AH992" i="10"/>
  <c r="AF976" i="10"/>
  <c r="AG810" i="10"/>
  <c r="AH810" i="10"/>
  <c r="AH750" i="10"/>
  <c r="AG668" i="10"/>
  <c r="AH740" i="10"/>
  <c r="AG803" i="10"/>
  <c r="AH724" i="10"/>
  <c r="AH527" i="10"/>
  <c r="AF476" i="10"/>
  <c r="AF439" i="10"/>
  <c r="AG369" i="10"/>
  <c r="AF332" i="10"/>
  <c r="AF300" i="10"/>
  <c r="AG820" i="10"/>
  <c r="AH558" i="10"/>
  <c r="AH534" i="10"/>
  <c r="AG506" i="10"/>
  <c r="AH460" i="10"/>
  <c r="AH417" i="10"/>
  <c r="AH332" i="10"/>
  <c r="AF234" i="10"/>
  <c r="AH196" i="10"/>
  <c r="AH545" i="10"/>
  <c r="AF231" i="10"/>
  <c r="AH190" i="10"/>
  <c r="AH158" i="10"/>
  <c r="AH170" i="10"/>
  <c r="AH463" i="10"/>
  <c r="AF339" i="10"/>
  <c r="AG128" i="10"/>
  <c r="AH385" i="10"/>
  <c r="AH832" i="10"/>
  <c r="AF816" i="10"/>
  <c r="AG756" i="10"/>
  <c r="AF606" i="10"/>
  <c r="AF772" i="10"/>
  <c r="AF586" i="10"/>
  <c r="AF460" i="10"/>
  <c r="AG196" i="10"/>
  <c r="AF697" i="10"/>
  <c r="AH526" i="10"/>
  <c r="AH412" i="10"/>
  <c r="AH273" i="10"/>
  <c r="AF624" i="10"/>
  <c r="AG531" i="10"/>
  <c r="AG530" i="10"/>
  <c r="AH207" i="10"/>
  <c r="AG142" i="10"/>
  <c r="AF163" i="10"/>
  <c r="AF191" i="10"/>
  <c r="AH644" i="10"/>
  <c r="AF341" i="10"/>
  <c r="AG772" i="10"/>
  <c r="AH163" i="10"/>
  <c r="AF818" i="10"/>
  <c r="AF792" i="10"/>
  <c r="AH756" i="10"/>
  <c r="AG559" i="10"/>
  <c r="AF423" i="10"/>
  <c r="AH836" i="10"/>
  <c r="AH369" i="10"/>
  <c r="AH300" i="10"/>
  <c r="AH216" i="10"/>
  <c r="AH168" i="10"/>
  <c r="AH128" i="10"/>
  <c r="AH1002" i="10"/>
  <c r="AG570" i="10"/>
  <c r="AH729" i="10"/>
  <c r="AH668" i="10"/>
  <c r="AH590" i="10"/>
  <c r="AF199" i="10"/>
  <c r="AH970" i="10"/>
  <c r="AG847" i="10"/>
  <c r="AG828" i="10"/>
  <c r="AG417" i="10"/>
  <c r="AG175" i="10"/>
  <c r="AF371" i="10"/>
  <c r="AH123" i="10"/>
  <c r="AH938" i="10"/>
  <c r="AH976" i="10"/>
  <c r="AF842" i="10"/>
  <c r="AH924" i="10"/>
  <c r="AF988" i="10"/>
  <c r="AF782" i="10"/>
  <c r="AH903" i="10"/>
  <c r="AF803" i="10"/>
  <c r="AF602" i="10"/>
  <c r="AG484" i="10"/>
  <c r="AG509" i="10"/>
  <c r="AG257" i="10"/>
  <c r="AG241" i="10"/>
  <c r="AG152" i="10"/>
  <c r="AG423" i="10"/>
  <c r="AF299" i="10"/>
  <c r="AH257" i="10"/>
  <c r="AF577" i="10"/>
  <c r="AH538" i="10"/>
  <c r="AG215" i="10"/>
  <c r="AF186" i="10"/>
  <c r="AH218" i="10"/>
  <c r="AF167" i="10"/>
  <c r="AH371" i="10"/>
  <c r="AH926" i="10"/>
  <c r="AH855" i="10"/>
  <c r="AF871" i="10"/>
  <c r="AH816" i="10"/>
  <c r="AH808" i="10"/>
  <c r="AF838" i="10"/>
  <c r="AF903" i="10"/>
  <c r="AF538" i="10"/>
  <c r="AF494" i="10"/>
  <c r="AG787" i="10"/>
  <c r="AH543" i="10"/>
  <c r="AF484" i="10"/>
  <c r="AG481" i="10"/>
  <c r="AG465" i="10"/>
  <c r="AG401" i="10"/>
  <c r="AG385" i="10"/>
  <c r="AG353" i="10"/>
  <c r="AF268" i="10"/>
  <c r="AG804" i="10"/>
  <c r="AH677" i="10"/>
  <c r="AF499" i="10"/>
  <c r="AH481" i="10"/>
  <c r="AF175" i="10"/>
  <c r="AH167" i="10"/>
  <c r="AF894" i="10"/>
  <c r="AF123" i="10"/>
  <c r="AG838" i="10"/>
  <c r="AF882" i="10"/>
  <c r="AG908" i="10"/>
  <c r="AF570" i="10"/>
  <c r="AG494" i="10"/>
  <c r="AF263" i="10"/>
  <c r="AH582" i="10"/>
  <c r="AH550" i="10"/>
  <c r="AH518" i="10"/>
  <c r="AH465" i="10"/>
  <c r="AG439" i="10"/>
  <c r="AH401" i="10"/>
  <c r="AH353" i="10"/>
  <c r="AH268" i="10"/>
  <c r="AH241" i="10"/>
  <c r="AH152" i="10"/>
  <c r="AG680" i="10"/>
  <c r="AG299" i="10"/>
  <c r="AF900" i="10"/>
  <c r="AH900" i="10"/>
  <c r="AH675" i="10"/>
  <c r="AG675" i="10"/>
  <c r="AF675" i="10"/>
  <c r="AG611" i="10"/>
  <c r="AH611" i="10"/>
  <c r="AF611" i="10"/>
  <c r="AF366" i="10"/>
  <c r="AH366" i="10"/>
  <c r="AG366" i="10"/>
  <c r="AG771" i="10"/>
  <c r="AH771" i="10"/>
  <c r="AF771" i="10"/>
  <c r="AF885" i="10"/>
  <c r="AH885" i="10"/>
  <c r="AG905" i="10"/>
  <c r="AH905" i="10"/>
  <c r="AF905" i="10"/>
  <c r="AF270" i="10"/>
  <c r="AH270" i="10"/>
  <c r="AG270" i="10"/>
  <c r="AF57" i="10"/>
  <c r="AG57" i="10"/>
  <c r="AH382" i="10"/>
  <c r="AG382" i="10"/>
  <c r="AF382" i="10"/>
  <c r="AH604" i="10"/>
  <c r="AG604" i="10"/>
  <c r="AF604" i="10"/>
  <c r="AH728" i="10"/>
  <c r="AG728" i="10"/>
  <c r="AF728" i="10"/>
  <c r="AH857" i="10"/>
  <c r="AG857" i="10"/>
  <c r="AF857" i="10"/>
  <c r="AH419" i="10"/>
  <c r="AG419" i="10"/>
  <c r="AF419" i="10"/>
  <c r="AH319" i="10"/>
  <c r="AG319" i="10"/>
  <c r="AF319" i="10"/>
  <c r="AF638" i="10"/>
  <c r="AH638" i="10"/>
  <c r="AG627" i="10"/>
  <c r="AH627" i="10"/>
  <c r="AF627" i="10"/>
  <c r="AH427" i="10"/>
  <c r="AG427" i="10"/>
  <c r="AG649" i="10"/>
  <c r="AH649" i="10"/>
  <c r="AF334" i="10"/>
  <c r="AH334" i="10"/>
  <c r="AG334" i="10"/>
  <c r="AF393" i="10"/>
  <c r="AH393" i="10"/>
  <c r="AG393" i="10"/>
  <c r="AH323" i="10"/>
  <c r="AG323" i="10"/>
  <c r="AF323" i="10"/>
  <c r="AH254" i="10"/>
  <c r="AG254" i="10"/>
  <c r="AF254" i="10"/>
  <c r="AH446" i="10"/>
  <c r="AG446" i="10"/>
  <c r="AF446" i="10"/>
  <c r="AH411" i="10"/>
  <c r="AG411" i="10"/>
  <c r="AH318" i="10"/>
  <c r="AG318" i="10"/>
  <c r="AF318" i="10"/>
  <c r="AF325" i="10"/>
  <c r="AH325" i="10"/>
  <c r="AF265" i="10"/>
  <c r="AG265" i="10"/>
  <c r="AH265" i="10"/>
  <c r="AH251" i="10"/>
  <c r="AG251" i="10"/>
  <c r="AG244" i="10"/>
  <c r="AH244" i="10"/>
  <c r="AF244" i="10"/>
  <c r="AF361" i="10"/>
  <c r="AH361" i="10"/>
  <c r="AG361" i="10"/>
  <c r="AH347" i="10"/>
  <c r="AG347" i="10"/>
  <c r="BW70" i="9"/>
  <c r="BW82" i="9"/>
  <c r="BW52" i="9"/>
  <c r="BW86" i="9"/>
  <c r="BW54" i="9"/>
  <c r="BW72" i="9"/>
  <c r="BW56" i="9"/>
  <c r="BW32" i="9"/>
  <c r="BW74" i="9"/>
  <c r="AH32" i="10"/>
  <c r="AG32" i="10"/>
  <c r="AF32" i="10"/>
  <c r="AF69" i="10"/>
  <c r="AH69" i="10"/>
  <c r="AG69" i="10"/>
  <c r="AH71" i="10"/>
  <c r="AG71" i="10"/>
  <c r="AF71" i="10"/>
  <c r="AH55" i="10"/>
  <c r="AG55" i="10"/>
  <c r="AF55" i="10"/>
  <c r="AH39" i="10"/>
  <c r="AF39" i="10"/>
  <c r="AG39" i="10"/>
  <c r="AG34" i="10"/>
  <c r="AF34" i="10"/>
  <c r="AH34" i="10"/>
  <c r="AG18" i="10"/>
  <c r="AF18" i="10"/>
  <c r="AH18" i="10"/>
  <c r="AF81" i="10"/>
  <c r="AG81" i="10"/>
  <c r="AH81" i="10"/>
  <c r="AG763" i="10"/>
  <c r="AH763" i="10"/>
  <c r="AF763" i="10"/>
  <c r="AF739" i="10"/>
  <c r="AH739" i="10"/>
  <c r="AG739" i="10"/>
  <c r="AF896" i="10"/>
  <c r="AH896" i="10"/>
  <c r="AH727" i="10"/>
  <c r="AF727" i="10"/>
  <c r="AG727" i="10"/>
  <c r="AF702" i="10"/>
  <c r="AG702" i="10"/>
  <c r="AH702" i="10"/>
  <c r="AF599" i="10"/>
  <c r="AG599" i="10"/>
  <c r="AH599" i="10"/>
  <c r="AG769" i="10"/>
  <c r="AF769" i="10"/>
  <c r="AH696" i="10"/>
  <c r="AF696" i="10"/>
  <c r="AG696" i="10"/>
  <c r="AH486" i="10"/>
  <c r="AG486" i="10"/>
  <c r="AF462" i="10"/>
  <c r="AG462" i="10"/>
  <c r="AH462" i="10"/>
  <c r="AH659" i="10"/>
  <c r="AF659" i="10"/>
  <c r="AG659" i="10"/>
  <c r="AG895" i="10"/>
  <c r="AH895" i="10"/>
  <c r="AF895" i="10"/>
  <c r="AG436" i="10"/>
  <c r="AH436" i="10"/>
  <c r="AF436" i="10"/>
  <c r="AH350" i="10"/>
  <c r="AG350" i="10"/>
  <c r="AF350" i="10"/>
  <c r="BW99" i="9"/>
  <c r="BW91" i="9"/>
  <c r="BW83" i="9"/>
  <c r="BW75" i="9"/>
  <c r="BW51" i="9"/>
  <c r="BW27" i="9"/>
  <c r="BW96" i="9"/>
  <c r="BW76" i="9"/>
  <c r="BW44" i="9"/>
  <c r="BW78" i="9"/>
  <c r="BW98" i="9"/>
  <c r="BW58" i="9"/>
  <c r="AG56" i="10"/>
  <c r="AF56" i="10"/>
  <c r="AH56" i="10"/>
  <c r="AH24" i="10"/>
  <c r="AG24" i="10"/>
  <c r="AF24" i="10"/>
  <c r="AH59" i="10"/>
  <c r="AF59" i="10"/>
  <c r="AG59" i="10"/>
  <c r="AG54" i="10"/>
  <c r="AF54" i="10"/>
  <c r="AH54" i="10"/>
  <c r="AH11" i="10"/>
  <c r="AG11" i="10"/>
  <c r="AF11" i="10"/>
  <c r="AH51" i="10"/>
  <c r="AF51" i="10"/>
  <c r="AG51" i="10"/>
  <c r="AG72" i="10"/>
  <c r="AH72" i="10"/>
  <c r="AF72" i="10"/>
  <c r="AH23" i="10"/>
  <c r="AF23" i="10"/>
  <c r="AG23" i="10"/>
  <c r="AH7" i="10"/>
  <c r="AF7" i="10"/>
  <c r="AG7" i="10"/>
  <c r="AG58" i="10"/>
  <c r="AH58" i="10"/>
  <c r="AF58" i="10"/>
  <c r="AG42" i="10"/>
  <c r="AH42" i="10"/>
  <c r="AF42" i="10"/>
  <c r="AG26" i="10"/>
  <c r="AF26" i="10"/>
  <c r="AH26" i="10"/>
  <c r="AF45" i="10"/>
  <c r="AG45" i="10"/>
  <c r="AH45" i="10"/>
  <c r="AF53" i="10"/>
  <c r="AH53" i="10"/>
  <c r="AG53" i="10"/>
  <c r="AG938" i="10"/>
  <c r="AF996" i="10"/>
  <c r="AH994" i="10"/>
  <c r="AH978" i="10"/>
  <c r="AF974" i="10"/>
  <c r="AH769" i="10"/>
  <c r="AF855" i="10"/>
  <c r="AF834" i="10"/>
  <c r="AF982" i="10"/>
  <c r="AH876" i="10"/>
  <c r="AG871" i="10"/>
  <c r="AG850" i="10"/>
  <c r="AH831" i="10"/>
  <c r="AH815" i="10"/>
  <c r="AH807" i="10"/>
  <c r="AG988" i="10"/>
  <c r="AG750" i="10"/>
  <c r="AH882" i="10"/>
  <c r="AF828" i="10"/>
  <c r="AH812" i="10"/>
  <c r="AF672" i="10"/>
  <c r="AF908" i="10"/>
  <c r="AG652" i="10"/>
  <c r="AH718" i="10"/>
  <c r="AG602" i="10"/>
  <c r="AH575" i="10"/>
  <c r="AH559" i="10"/>
  <c r="AH511" i="10"/>
  <c r="AG495" i="10"/>
  <c r="AH820" i="10"/>
  <c r="AF804" i="10"/>
  <c r="AH697" i="10"/>
  <c r="AH633" i="10"/>
  <c r="AG597" i="10"/>
  <c r="AG590" i="10"/>
  <c r="AG582" i="10"/>
  <c r="AG574" i="10"/>
  <c r="AG566" i="10"/>
  <c r="AG558" i="10"/>
  <c r="AG550" i="10"/>
  <c r="AG542" i="10"/>
  <c r="AG534" i="10"/>
  <c r="AG526" i="10"/>
  <c r="AG518" i="10"/>
  <c r="AG510" i="10"/>
  <c r="AF486" i="10"/>
  <c r="AG391" i="10"/>
  <c r="AG359" i="10"/>
  <c r="AG295" i="10"/>
  <c r="AG263" i="10"/>
  <c r="AH180" i="10"/>
  <c r="AH164" i="10"/>
  <c r="AH688" i="10"/>
  <c r="AG624" i="10"/>
  <c r="AH587" i="10"/>
  <c r="AF579" i="10"/>
  <c r="AH571" i="10"/>
  <c r="AF563" i="10"/>
  <c r="AH555" i="10"/>
  <c r="AF547" i="10"/>
  <c r="AH539" i="10"/>
  <c r="AF531" i="10"/>
  <c r="AH523" i="10"/>
  <c r="AF515" i="10"/>
  <c r="AH594" i="10"/>
  <c r="AH562" i="10"/>
  <c r="AH530" i="10"/>
  <c r="AH231" i="10"/>
  <c r="AG223" i="10"/>
  <c r="AH199" i="10"/>
  <c r="AF179" i="10"/>
  <c r="AF171" i="10"/>
  <c r="AH162" i="10"/>
  <c r="AH886" i="10"/>
  <c r="AG886" i="10"/>
  <c r="AF912" i="10"/>
  <c r="AH912" i="10"/>
  <c r="AH498" i="10"/>
  <c r="AF498" i="10"/>
  <c r="AG498" i="10"/>
  <c r="AG416" i="10"/>
  <c r="AH416" i="10"/>
  <c r="AF394" i="10"/>
  <c r="AH394" i="10"/>
  <c r="AG394" i="10"/>
  <c r="AG352" i="10"/>
  <c r="AH352" i="10"/>
  <c r="AG288" i="10"/>
  <c r="AH288" i="10"/>
  <c r="AF473" i="10"/>
  <c r="AH473" i="10"/>
  <c r="AG473" i="10"/>
  <c r="AG448" i="10"/>
  <c r="AH448" i="10"/>
  <c r="AG464" i="10"/>
  <c r="AH464" i="10"/>
  <c r="AF430" i="10"/>
  <c r="AG430" i="10"/>
  <c r="AH430" i="10"/>
  <c r="AG308" i="10"/>
  <c r="AH308" i="10"/>
  <c r="AF308" i="10"/>
  <c r="AG372" i="10"/>
  <c r="AH372" i="10"/>
  <c r="AF372" i="10"/>
  <c r="AH648" i="10"/>
  <c r="AF648" i="10"/>
  <c r="AG648" i="10"/>
  <c r="AH431" i="10"/>
  <c r="AG431" i="10"/>
  <c r="AF431" i="10"/>
  <c r="AG340" i="10"/>
  <c r="AH340" i="10"/>
  <c r="AF340" i="10"/>
  <c r="AF880" i="10"/>
  <c r="AH880" i="10"/>
  <c r="AF595" i="10"/>
  <c r="AH595" i="10"/>
  <c r="AH259" i="10"/>
  <c r="AG259" i="10"/>
  <c r="AF259" i="10"/>
  <c r="AH443" i="10"/>
  <c r="AG443" i="10"/>
  <c r="AH286" i="10"/>
  <c r="AG286" i="10"/>
  <c r="AF286" i="10"/>
  <c r="AF458" i="10"/>
  <c r="AH458" i="10"/>
  <c r="AG458" i="10"/>
  <c r="AF453" i="10"/>
  <c r="AH453" i="10"/>
  <c r="BW97" i="9"/>
  <c r="BW89" i="9"/>
  <c r="BW81" i="9"/>
  <c r="BW41" i="9"/>
  <c r="BW33" i="9"/>
  <c r="BW84" i="9"/>
  <c r="BW50" i="9"/>
  <c r="AF101" i="10"/>
  <c r="AH101" i="10"/>
  <c r="AG101" i="10"/>
  <c r="AG62" i="10"/>
  <c r="AF62" i="10"/>
  <c r="AH62" i="10"/>
  <c r="AH43" i="10"/>
  <c r="AG43" i="10"/>
  <c r="AF43" i="10"/>
  <c r="AH27" i="10"/>
  <c r="AF27" i="10"/>
  <c r="AG27" i="10"/>
  <c r="AG70" i="10"/>
  <c r="AH70" i="10"/>
  <c r="AF70" i="10"/>
  <c r="AH972" i="10"/>
  <c r="AG972" i="10"/>
  <c r="AH960" i="10"/>
  <c r="AG960" i="10"/>
  <c r="AH928" i="10"/>
  <c r="AG928" i="10"/>
  <c r="AH870" i="10"/>
  <c r="AG870" i="10"/>
  <c r="AF723" i="10"/>
  <c r="AH723" i="10"/>
  <c r="AG723" i="10"/>
  <c r="AH475" i="10"/>
  <c r="AG475" i="10"/>
  <c r="AG404" i="10"/>
  <c r="AH404" i="10"/>
  <c r="AF404" i="10"/>
  <c r="BW67" i="9"/>
  <c r="BW59" i="9"/>
  <c r="BW85" i="9"/>
  <c r="BW77" i="9"/>
  <c r="BW61" i="9"/>
  <c r="BW29" i="9"/>
  <c r="BW102" i="9"/>
  <c r="BW46" i="9"/>
  <c r="BW88" i="9"/>
  <c r="BW42" i="9"/>
  <c r="BW68" i="9"/>
  <c r="AF119" i="10"/>
  <c r="AF103" i="10"/>
  <c r="AF972" i="10"/>
  <c r="AH962" i="10"/>
  <c r="AH834" i="10"/>
  <c r="AH800" i="10"/>
  <c r="AG831" i="10"/>
  <c r="AG815" i="10"/>
  <c r="AG807" i="10"/>
  <c r="AH652" i="10"/>
  <c r="AG718" i="10"/>
  <c r="AG575" i="10"/>
  <c r="AG511" i="10"/>
  <c r="AG273" i="10"/>
  <c r="AG232" i="10"/>
  <c r="AG200" i="10"/>
  <c r="AG144" i="10"/>
  <c r="AF597" i="10"/>
  <c r="AH232" i="10"/>
  <c r="AH200" i="10"/>
  <c r="AG587" i="10"/>
  <c r="AG571" i="10"/>
  <c r="AG555" i="10"/>
  <c r="AG539" i="10"/>
  <c r="AG523" i="10"/>
  <c r="AG562" i="10"/>
  <c r="AF215" i="10"/>
  <c r="AH179" i="10"/>
  <c r="AG997" i="10"/>
  <c r="AF997" i="10"/>
  <c r="AF884" i="10"/>
  <c r="AG884" i="10"/>
  <c r="AH884" i="10"/>
  <c r="AF852" i="10"/>
  <c r="AG852" i="10"/>
  <c r="AH852" i="10"/>
  <c r="AH874" i="10"/>
  <c r="AF874" i="10"/>
  <c r="AG874" i="10"/>
  <c r="AF774" i="10"/>
  <c r="AG774" i="10"/>
  <c r="AF758" i="10"/>
  <c r="AG758" i="10"/>
  <c r="AH906" i="10"/>
  <c r="AF906" i="10"/>
  <c r="AG906" i="10"/>
  <c r="AH854" i="10"/>
  <c r="AG854" i="10"/>
  <c r="AH744" i="10"/>
  <c r="AF744" i="10"/>
  <c r="AG744" i="10"/>
  <c r="AH858" i="10"/>
  <c r="AF858" i="10"/>
  <c r="AG858" i="10"/>
  <c r="AG713" i="10"/>
  <c r="AF713" i="10"/>
  <c r="AH713" i="10"/>
  <c r="AF707" i="10"/>
  <c r="AH707" i="10"/>
  <c r="AG707" i="10"/>
  <c r="AH695" i="10"/>
  <c r="AF695" i="10"/>
  <c r="AG695" i="10"/>
  <c r="AH676" i="10"/>
  <c r="AF676" i="10"/>
  <c r="AG676" i="10"/>
  <c r="AF421" i="10"/>
  <c r="AH421" i="10"/>
  <c r="AH399" i="10"/>
  <c r="AG399" i="10"/>
  <c r="AF399" i="10"/>
  <c r="AG985" i="10"/>
  <c r="AF985" i="10"/>
  <c r="AH890" i="10"/>
  <c r="AF890" i="10"/>
  <c r="AG890" i="10"/>
  <c r="AH605" i="10"/>
  <c r="AF605" i="10"/>
  <c r="AG605" i="10"/>
  <c r="AH768" i="10"/>
  <c r="AG768" i="10"/>
  <c r="AH271" i="10"/>
  <c r="AG271" i="10"/>
  <c r="AF271" i="10"/>
  <c r="AG779" i="10"/>
  <c r="AH779" i="10"/>
  <c r="AF779" i="10"/>
  <c r="AG384" i="10"/>
  <c r="AH384" i="10"/>
  <c r="AF357" i="10"/>
  <c r="AH357" i="10"/>
  <c r="AH944" i="10"/>
  <c r="AG944" i="10"/>
  <c r="AH643" i="10"/>
  <c r="AF643" i="10"/>
  <c r="AG643" i="10"/>
  <c r="AF378" i="10"/>
  <c r="AH378" i="10"/>
  <c r="AG378" i="10"/>
  <c r="AH355" i="10"/>
  <c r="AG355" i="10"/>
  <c r="AF355" i="10"/>
  <c r="AH631" i="10"/>
  <c r="AF631" i="10"/>
  <c r="AG631" i="10"/>
  <c r="AH403" i="10"/>
  <c r="AF403" i="10"/>
  <c r="AG403" i="10"/>
  <c r="BW73" i="9"/>
  <c r="BW65" i="9"/>
  <c r="BW57" i="9"/>
  <c r="BW49" i="9"/>
  <c r="AG30" i="10"/>
  <c r="AH30" i="10"/>
  <c r="AF30" i="10"/>
  <c r="AF21" i="10"/>
  <c r="AH21" i="10"/>
  <c r="AG21" i="10"/>
  <c r="AG681" i="10"/>
  <c r="AH681" i="10"/>
  <c r="AF681" i="10"/>
  <c r="AH601" i="10"/>
  <c r="AG601" i="10"/>
  <c r="AF441" i="10"/>
  <c r="AH441" i="10"/>
  <c r="AG441" i="10"/>
  <c r="AH795" i="10"/>
  <c r="AG795" i="10"/>
  <c r="AF426" i="10"/>
  <c r="AH426" i="10"/>
  <c r="AG426" i="10"/>
  <c r="AF398" i="10"/>
  <c r="AH398" i="10"/>
  <c r="AG398" i="10"/>
  <c r="AF329" i="10"/>
  <c r="AG329" i="10"/>
  <c r="AH329" i="10"/>
  <c r="AF261" i="10"/>
  <c r="AH261" i="10"/>
  <c r="BW43" i="9"/>
  <c r="BW35" i="9"/>
  <c r="BW62" i="9"/>
  <c r="BW66" i="9"/>
  <c r="BW101" i="9"/>
  <c r="BW93" i="9"/>
  <c r="BW69" i="9"/>
  <c r="BW53" i="9"/>
  <c r="BW45" i="9"/>
  <c r="BW37" i="9"/>
  <c r="BW90" i="9"/>
  <c r="BW100" i="9"/>
  <c r="BW36" i="9"/>
  <c r="BW30" i="9"/>
  <c r="AF48" i="10"/>
  <c r="AH48" i="10"/>
  <c r="AG48" i="10"/>
  <c r="AF16" i="10"/>
  <c r="AH16" i="10"/>
  <c r="AG16" i="10"/>
  <c r="AG38" i="10"/>
  <c r="AH38" i="10"/>
  <c r="AF38" i="10"/>
  <c r="AG22" i="10"/>
  <c r="AH22" i="10"/>
  <c r="AF22" i="10"/>
  <c r="AH35" i="10"/>
  <c r="AG35" i="10"/>
  <c r="AF35" i="10"/>
  <c r="AF73" i="10"/>
  <c r="AH73" i="10"/>
  <c r="AG73" i="10"/>
  <c r="AH63" i="10"/>
  <c r="AG63" i="10"/>
  <c r="AF63" i="10"/>
  <c r="AF65" i="10"/>
  <c r="AG65" i="10"/>
  <c r="AH65" i="10"/>
  <c r="AH47" i="10"/>
  <c r="AF47" i="10"/>
  <c r="AG47" i="10"/>
  <c r="AH31" i="10"/>
  <c r="AF31" i="10"/>
  <c r="AG31" i="10"/>
  <c r="AG10" i="10"/>
  <c r="AH10" i="10"/>
  <c r="AF10" i="10"/>
  <c r="AG64" i="10"/>
  <c r="AH64" i="10"/>
  <c r="AF64" i="10"/>
  <c r="AG46" i="10"/>
  <c r="AF46" i="10"/>
  <c r="AH46" i="10"/>
  <c r="AG14" i="10"/>
  <c r="AF14" i="10"/>
  <c r="AH14" i="10"/>
  <c r="AF25" i="10"/>
  <c r="AH25" i="10"/>
  <c r="AG25" i="10"/>
  <c r="AF29" i="10"/>
  <c r="AH29" i="10"/>
  <c r="AG29" i="10"/>
  <c r="AF37" i="10"/>
  <c r="AH37" i="10"/>
  <c r="AG37" i="10"/>
  <c r="AF13" i="10"/>
  <c r="AG13" i="10"/>
  <c r="AH13" i="10"/>
  <c r="AH996" i="10"/>
  <c r="AG994" i="10"/>
  <c r="AG978" i="10"/>
  <c r="AH860" i="10"/>
  <c r="BW95" i="9"/>
  <c r="BW87" i="9"/>
  <c r="BW79" i="9"/>
  <c r="BW71" i="9"/>
  <c r="BW63" i="9"/>
  <c r="BW55" i="9"/>
  <c r="BW47" i="9"/>
  <c r="BW39" i="9"/>
  <c r="BW31" i="9"/>
  <c r="BW94" i="9"/>
  <c r="BW40" i="9"/>
  <c r="BW34" i="9"/>
  <c r="BW92" i="9"/>
  <c r="BW60" i="9"/>
  <c r="BW28" i="9"/>
  <c r="BW38" i="9"/>
  <c r="BW80" i="9"/>
  <c r="BW64" i="9"/>
  <c r="BW48" i="9"/>
  <c r="BW26" i="9"/>
  <c r="BD45" i="4"/>
  <c r="AF85" i="10"/>
  <c r="AH85" i="10"/>
  <c r="AG85" i="10"/>
  <c r="AF77" i="10"/>
  <c r="AH77" i="10"/>
  <c r="AG77" i="10"/>
  <c r="AG40" i="10"/>
  <c r="AH40" i="10"/>
  <c r="AF40" i="10"/>
  <c r="AF8" i="10"/>
  <c r="AH8" i="10"/>
  <c r="AG8" i="10"/>
  <c r="AG6" i="10"/>
  <c r="AF6" i="10"/>
  <c r="AH6" i="10"/>
  <c r="AH15" i="10"/>
  <c r="AF15" i="10"/>
  <c r="AG15" i="10"/>
  <c r="AH19" i="10"/>
  <c r="AG19" i="10"/>
  <c r="AF19" i="10"/>
  <c r="AH60" i="10"/>
  <c r="AG60" i="10"/>
  <c r="AF60" i="10"/>
  <c r="AG50" i="10"/>
  <c r="AH50" i="10"/>
  <c r="AF50" i="10"/>
  <c r="AF93" i="10"/>
  <c r="AH93" i="10"/>
  <c r="AG93" i="10"/>
  <c r="AF9" i="10"/>
  <c r="AH9" i="10"/>
  <c r="AG9" i="10"/>
  <c r="AH107" i="10"/>
  <c r="AH119" i="10"/>
  <c r="AH985" i="10"/>
  <c r="AF920" i="10"/>
  <c r="AG896" i="10"/>
  <c r="AF870" i="10"/>
  <c r="AF854" i="10"/>
  <c r="AF800" i="10"/>
  <c r="AF768" i="10"/>
  <c r="AH758" i="10"/>
  <c r="AH788" i="10"/>
  <c r="AG736" i="10"/>
  <c r="AG822" i="10"/>
  <c r="AH188" i="10"/>
  <c r="AH172" i="10"/>
  <c r="AG989" i="10"/>
  <c r="AF989" i="10"/>
  <c r="AH952" i="10"/>
  <c r="AG952" i="10"/>
  <c r="AH692" i="10"/>
  <c r="AG692" i="10"/>
  <c r="AH612" i="10"/>
  <c r="AF612" i="10"/>
  <c r="AG612" i="10"/>
  <c r="AG432" i="10"/>
  <c r="AH432" i="10"/>
  <c r="AG320" i="10"/>
  <c r="AH320" i="10"/>
  <c r="AG256" i="10"/>
  <c r="AH256" i="10"/>
  <c r="AH936" i="10"/>
  <c r="AG936" i="10"/>
  <c r="AF670" i="10"/>
  <c r="AH670" i="10"/>
  <c r="AG670" i="10"/>
  <c r="AH379" i="10"/>
  <c r="AG379" i="10"/>
  <c r="AF864" i="10"/>
  <c r="AH864" i="10"/>
  <c r="AH743" i="10"/>
  <c r="AG743" i="10"/>
  <c r="AG468" i="10"/>
  <c r="AF468" i="10"/>
  <c r="AH468" i="10"/>
  <c r="AH315" i="10"/>
  <c r="AG315" i="10"/>
  <c r="AH291" i="10"/>
  <c r="AG291" i="10"/>
  <c r="AF291" i="10"/>
  <c r="AH387" i="10"/>
  <c r="AG387" i="10"/>
  <c r="AF387" i="10"/>
  <c r="AG304" i="10"/>
  <c r="AH304" i="10"/>
  <c r="AH799" i="10"/>
  <c r="AF799" i="10"/>
  <c r="AG799" i="10"/>
  <c r="AH632" i="10"/>
  <c r="AF632" i="10"/>
  <c r="AG632" i="10"/>
  <c r="AF425" i="10"/>
  <c r="AH425" i="10"/>
  <c r="AG425" i="10"/>
  <c r="AG911" i="10"/>
  <c r="AH911" i="10"/>
  <c r="AF911" i="10"/>
  <c r="AH712" i="10"/>
  <c r="AF712" i="10"/>
  <c r="AG712" i="10"/>
  <c r="AH478" i="10"/>
  <c r="AF478" i="10"/>
  <c r="AG478" i="10"/>
  <c r="AG336" i="10"/>
  <c r="AH336" i="10"/>
  <c r="AF297" i="10"/>
  <c r="AH297" i="10"/>
  <c r="AG297" i="10"/>
  <c r="AH283" i="10"/>
  <c r="AG283" i="10"/>
  <c r="AG276" i="10"/>
  <c r="AH276" i="10"/>
  <c r="AF276" i="10"/>
  <c r="AH968" i="10"/>
  <c r="AG968" i="10"/>
  <c r="AF377" i="10"/>
  <c r="AH377" i="10"/>
  <c r="AG377" i="10"/>
  <c r="AH628" i="10"/>
  <c r="AG628" i="10"/>
  <c r="AF293" i="10"/>
  <c r="AH293" i="10"/>
  <c r="AG1001" i="10"/>
  <c r="AH1001" i="10"/>
  <c r="AF1001" i="10"/>
  <c r="AG953" i="10"/>
  <c r="AH953" i="10"/>
  <c r="AF953" i="10"/>
  <c r="AF971" i="10"/>
  <c r="AG971" i="10"/>
  <c r="AH971" i="10"/>
  <c r="AG915" i="10"/>
  <c r="AF915" i="10"/>
  <c r="AH915" i="10"/>
  <c r="AG781" i="10"/>
  <c r="AF781" i="10"/>
  <c r="AH781" i="10"/>
  <c r="AG867" i="10"/>
  <c r="AF867" i="10"/>
  <c r="AH867" i="10"/>
  <c r="AF751" i="10"/>
  <c r="AG751" i="10"/>
  <c r="AH751" i="10"/>
  <c r="AF658" i="10"/>
  <c r="AG658" i="10"/>
  <c r="AH658" i="10"/>
  <c r="AG693" i="10"/>
  <c r="AF693" i="10"/>
  <c r="AH693" i="10"/>
  <c r="AG773" i="10"/>
  <c r="AF773" i="10"/>
  <c r="AH773" i="10"/>
  <c r="AG717" i="10"/>
  <c r="AH717" i="10"/>
  <c r="AF717" i="10"/>
  <c r="AG685" i="10"/>
  <c r="AH685" i="10"/>
  <c r="AF685" i="10"/>
  <c r="AG653" i="10"/>
  <c r="AH653" i="10"/>
  <c r="AF653" i="10"/>
  <c r="AG621" i="10"/>
  <c r="AH621" i="10"/>
  <c r="AF621" i="10"/>
  <c r="AF461" i="10"/>
  <c r="AG461" i="10"/>
  <c r="AH461" i="10"/>
  <c r="AF333" i="10"/>
  <c r="AG333" i="10"/>
  <c r="AH333" i="10"/>
  <c r="AF269" i="10"/>
  <c r="AG269" i="10"/>
  <c r="AH269" i="10"/>
  <c r="AF493" i="10"/>
  <c r="AG493" i="10"/>
  <c r="AH493" i="10"/>
  <c r="AG923" i="10"/>
  <c r="AF923" i="10"/>
  <c r="AH923" i="10"/>
  <c r="AF975" i="10"/>
  <c r="AG975" i="10"/>
  <c r="AH975" i="10"/>
  <c r="AF943" i="10"/>
  <c r="AG943" i="10"/>
  <c r="AH943" i="10"/>
  <c r="AF927" i="10"/>
  <c r="AG927" i="10"/>
  <c r="AH927" i="10"/>
  <c r="AF983" i="10"/>
  <c r="AG983" i="10"/>
  <c r="AH983" i="10"/>
  <c r="AG851" i="10"/>
  <c r="AF851" i="10"/>
  <c r="AH851" i="10"/>
  <c r="AF817" i="10"/>
  <c r="AG817" i="10"/>
  <c r="AH817" i="10"/>
  <c r="AF802" i="10"/>
  <c r="AG802" i="10"/>
  <c r="AH802" i="10"/>
  <c r="AG635" i="10"/>
  <c r="AF635" i="10"/>
  <c r="AH635" i="10"/>
  <c r="AF909" i="10"/>
  <c r="AG909" i="10"/>
  <c r="AH909" i="10"/>
  <c r="AF552" i="10"/>
  <c r="AG552" i="10"/>
  <c r="AH552" i="10"/>
  <c r="AG977" i="10"/>
  <c r="AH977" i="10"/>
  <c r="AF977" i="10"/>
  <c r="AF995" i="10"/>
  <c r="AG995" i="10"/>
  <c r="AH995" i="10"/>
  <c r="AF979" i="10"/>
  <c r="AG979" i="10"/>
  <c r="AH979" i="10"/>
  <c r="AF967" i="10"/>
  <c r="AG967" i="10"/>
  <c r="AH967" i="10"/>
  <c r="AF951" i="10"/>
  <c r="AG951" i="10"/>
  <c r="AH951" i="10"/>
  <c r="AF935" i="10"/>
  <c r="AG935" i="10"/>
  <c r="AH935" i="10"/>
  <c r="AF770" i="10"/>
  <c r="AG770" i="10"/>
  <c r="AH770" i="10"/>
  <c r="AG765" i="10"/>
  <c r="AF765" i="10"/>
  <c r="AH765" i="10"/>
  <c r="AF794" i="10"/>
  <c r="AG794" i="10"/>
  <c r="AH794" i="10"/>
  <c r="AF999" i="10"/>
  <c r="AG999" i="10"/>
  <c r="AH999" i="10"/>
  <c r="AF877" i="10"/>
  <c r="AG877" i="10"/>
  <c r="AH877" i="10"/>
  <c r="AF872" i="10"/>
  <c r="AG872" i="10"/>
  <c r="AH872" i="10"/>
  <c r="AF841" i="10"/>
  <c r="AG841" i="10"/>
  <c r="AH841" i="10"/>
  <c r="AF825" i="10"/>
  <c r="AG825" i="10"/>
  <c r="AH825" i="10"/>
  <c r="AF809" i="10"/>
  <c r="AG809" i="10"/>
  <c r="AH809" i="10"/>
  <c r="AF786" i="10"/>
  <c r="AG786" i="10"/>
  <c r="AH786" i="10"/>
  <c r="AG883" i="10"/>
  <c r="AF883" i="10"/>
  <c r="AH883" i="10"/>
  <c r="AF845" i="10"/>
  <c r="AG845" i="10"/>
  <c r="AH845" i="10"/>
  <c r="AF813" i="10"/>
  <c r="AG813" i="10"/>
  <c r="AH813" i="10"/>
  <c r="AF703" i="10"/>
  <c r="AG703" i="10"/>
  <c r="AH703" i="10"/>
  <c r="AF671" i="10"/>
  <c r="AG671" i="10"/>
  <c r="AH671" i="10"/>
  <c r="AF639" i="10"/>
  <c r="AG639" i="10"/>
  <c r="AH639" i="10"/>
  <c r="AF682" i="10"/>
  <c r="AG682" i="10"/>
  <c r="AH682" i="10"/>
  <c r="AG715" i="10"/>
  <c r="AF715" i="10"/>
  <c r="AH715" i="10"/>
  <c r="AG683" i="10"/>
  <c r="AF683" i="10"/>
  <c r="AH683" i="10"/>
  <c r="AG651" i="10"/>
  <c r="AF651" i="10"/>
  <c r="AH651" i="10"/>
  <c r="AG619" i="10"/>
  <c r="AF619" i="10"/>
  <c r="AH619" i="10"/>
  <c r="AG480" i="10"/>
  <c r="AF480" i="10"/>
  <c r="AH480" i="10"/>
  <c r="AG721" i="10"/>
  <c r="AH721" i="10"/>
  <c r="AF721" i="10"/>
  <c r="AF719" i="10"/>
  <c r="AH719" i="10"/>
  <c r="AG719" i="10"/>
  <c r="AF608" i="10"/>
  <c r="AG608" i="10"/>
  <c r="AH608" i="10"/>
  <c r="AF603" i="10"/>
  <c r="AG603" i="10"/>
  <c r="AH603" i="10"/>
  <c r="AF592" i="10"/>
  <c r="AG592" i="10"/>
  <c r="AH592" i="10"/>
  <c r="AF576" i="10"/>
  <c r="AG576" i="10"/>
  <c r="AH576" i="10"/>
  <c r="AF560" i="10"/>
  <c r="AG560" i="10"/>
  <c r="AH560" i="10"/>
  <c r="AF544" i="10"/>
  <c r="AG544" i="10"/>
  <c r="AH544" i="10"/>
  <c r="AF528" i="10"/>
  <c r="AG528" i="10"/>
  <c r="AH528" i="10"/>
  <c r="AF512" i="10"/>
  <c r="AG512" i="10"/>
  <c r="AH512" i="10"/>
  <c r="AF821" i="10"/>
  <c r="AG821" i="10"/>
  <c r="AH821" i="10"/>
  <c r="AF678" i="10"/>
  <c r="AH678" i="10"/>
  <c r="AG678" i="10"/>
  <c r="AF614" i="10"/>
  <c r="AH614" i="10"/>
  <c r="AG614" i="10"/>
  <c r="AG456" i="10"/>
  <c r="AF456" i="10"/>
  <c r="AH456" i="10"/>
  <c r="AG424" i="10"/>
  <c r="AF424" i="10"/>
  <c r="AH424" i="10"/>
  <c r="AG392" i="10"/>
  <c r="AF392" i="10"/>
  <c r="AH392" i="10"/>
  <c r="AG360" i="10"/>
  <c r="AF360" i="10"/>
  <c r="AH360" i="10"/>
  <c r="AG328" i="10"/>
  <c r="AF328" i="10"/>
  <c r="AH328" i="10"/>
  <c r="AG296" i="10"/>
  <c r="AF296" i="10"/>
  <c r="AH296" i="10"/>
  <c r="AG264" i="10"/>
  <c r="AF264" i="10"/>
  <c r="AH264" i="10"/>
  <c r="AF746" i="10"/>
  <c r="AG746" i="10"/>
  <c r="AH746" i="10"/>
  <c r="AG689" i="10"/>
  <c r="AH689" i="10"/>
  <c r="AF689" i="10"/>
  <c r="AF687" i="10"/>
  <c r="AH687" i="10"/>
  <c r="AG687" i="10"/>
  <c r="AF588" i="10"/>
  <c r="AG588" i="10"/>
  <c r="AH588" i="10"/>
  <c r="AF572" i="10"/>
  <c r="AG572" i="10"/>
  <c r="AH572" i="10"/>
  <c r="AF556" i="10"/>
  <c r="AG556" i="10"/>
  <c r="AH556" i="10"/>
  <c r="AF540" i="10"/>
  <c r="AG540" i="10"/>
  <c r="AH540" i="10"/>
  <c r="AF524" i="10"/>
  <c r="AG524" i="10"/>
  <c r="AH524" i="10"/>
  <c r="AG969" i="10"/>
  <c r="AH969" i="10"/>
  <c r="AF969" i="10"/>
  <c r="AG961" i="10"/>
  <c r="AH961" i="10"/>
  <c r="AF961" i="10"/>
  <c r="AG945" i="10"/>
  <c r="AH945" i="10"/>
  <c r="AF945" i="10"/>
  <c r="AG937" i="10"/>
  <c r="AH937" i="10"/>
  <c r="AF937" i="10"/>
  <c r="AG929" i="10"/>
  <c r="AH929" i="10"/>
  <c r="AF929" i="10"/>
  <c r="AF955" i="10"/>
  <c r="AG955" i="10"/>
  <c r="AH955" i="10"/>
  <c r="AF939" i="10"/>
  <c r="AG939" i="10"/>
  <c r="AH939" i="10"/>
  <c r="AF793" i="10"/>
  <c r="AG793" i="10"/>
  <c r="AH793" i="10"/>
  <c r="AF722" i="10"/>
  <c r="AG722" i="10"/>
  <c r="AH722" i="10"/>
  <c r="AF690" i="10"/>
  <c r="AG690" i="10"/>
  <c r="AH690" i="10"/>
  <c r="AF626" i="10"/>
  <c r="AG626" i="10"/>
  <c r="AH626" i="10"/>
  <c r="AG661" i="10"/>
  <c r="AF661" i="10"/>
  <c r="AH661" i="10"/>
  <c r="AG629" i="10"/>
  <c r="AF629" i="10"/>
  <c r="AH629" i="10"/>
  <c r="AF783" i="10"/>
  <c r="AG783" i="10"/>
  <c r="AH783" i="10"/>
  <c r="AG757" i="10"/>
  <c r="AF757" i="10"/>
  <c r="AH757" i="10"/>
  <c r="AF714" i="10"/>
  <c r="AG714" i="10"/>
  <c r="AH714" i="10"/>
  <c r="AF500" i="10"/>
  <c r="AG500" i="10"/>
  <c r="AH500" i="10"/>
  <c r="AF485" i="10"/>
  <c r="AG485" i="10"/>
  <c r="AH485" i="10"/>
  <c r="AF698" i="10"/>
  <c r="AG698" i="10"/>
  <c r="AH698" i="10"/>
  <c r="AF634" i="10"/>
  <c r="AG634" i="10"/>
  <c r="AH634" i="10"/>
  <c r="AF429" i="10"/>
  <c r="AG429" i="10"/>
  <c r="AH429" i="10"/>
  <c r="AF397" i="10"/>
  <c r="AG397" i="10"/>
  <c r="AH397" i="10"/>
  <c r="AF365" i="10"/>
  <c r="AG365" i="10"/>
  <c r="AH365" i="10"/>
  <c r="AF301" i="10"/>
  <c r="AG301" i="10"/>
  <c r="AH301" i="10"/>
  <c r="AF237" i="10"/>
  <c r="AG237" i="10"/>
  <c r="AH237" i="10"/>
  <c r="AF710" i="10"/>
  <c r="AH710" i="10"/>
  <c r="AG710" i="10"/>
  <c r="AF646" i="10"/>
  <c r="AH646" i="10"/>
  <c r="AG646" i="10"/>
  <c r="AG919" i="10"/>
  <c r="AF919" i="10"/>
  <c r="AH919" i="10"/>
  <c r="AF959" i="10"/>
  <c r="AG959" i="10"/>
  <c r="AH959" i="10"/>
  <c r="AF738" i="10"/>
  <c r="AG738" i="10"/>
  <c r="AH738" i="10"/>
  <c r="AG737" i="10"/>
  <c r="AH737" i="10"/>
  <c r="AF737" i="10"/>
  <c r="AF849" i="10"/>
  <c r="AG849" i="10"/>
  <c r="AH849" i="10"/>
  <c r="AF833" i="10"/>
  <c r="AG833" i="10"/>
  <c r="AH833" i="10"/>
  <c r="AG925" i="10"/>
  <c r="AH925" i="10"/>
  <c r="AF925" i="10"/>
  <c r="AG699" i="10"/>
  <c r="AF699" i="10"/>
  <c r="AH699" i="10"/>
  <c r="AG667" i="10"/>
  <c r="AF667" i="10"/>
  <c r="AH667" i="10"/>
  <c r="AF829" i="10"/>
  <c r="AG829" i="10"/>
  <c r="AH829" i="10"/>
  <c r="AF798" i="10"/>
  <c r="AH798" i="10"/>
  <c r="AG798" i="10"/>
  <c r="AF618" i="10"/>
  <c r="AG618" i="10"/>
  <c r="AH618" i="10"/>
  <c r="AF904" i="10"/>
  <c r="AG904" i="10"/>
  <c r="AH904" i="10"/>
  <c r="AG657" i="10"/>
  <c r="AH657" i="10"/>
  <c r="AF657" i="10"/>
  <c r="AF655" i="10"/>
  <c r="AH655" i="10"/>
  <c r="AG655" i="10"/>
  <c r="AF584" i="10"/>
  <c r="AG584" i="10"/>
  <c r="AH584" i="10"/>
  <c r="AF568" i="10"/>
  <c r="AG568" i="10"/>
  <c r="AH568" i="10"/>
  <c r="AF536" i="10"/>
  <c r="AG536" i="10"/>
  <c r="AH536" i="10"/>
  <c r="AF520" i="10"/>
  <c r="AG520" i="10"/>
  <c r="AH520" i="10"/>
  <c r="AF837" i="10"/>
  <c r="AG837" i="10"/>
  <c r="AH837" i="10"/>
  <c r="AF805" i="10"/>
  <c r="AG805" i="10"/>
  <c r="AH805" i="10"/>
  <c r="AG598" i="10"/>
  <c r="AF598" i="10"/>
  <c r="AH598" i="10"/>
  <c r="AF508" i="10"/>
  <c r="AG508" i="10"/>
  <c r="AH508" i="10"/>
  <c r="AF497" i="10"/>
  <c r="AG497" i="10"/>
  <c r="AH497" i="10"/>
  <c r="AG472" i="10"/>
  <c r="AF472" i="10"/>
  <c r="AH472" i="10"/>
  <c r="AG440" i="10"/>
  <c r="AF440" i="10"/>
  <c r="AH440" i="10"/>
  <c r="AG408" i="10"/>
  <c r="AF408" i="10"/>
  <c r="AH408" i="10"/>
  <c r="AG376" i="10"/>
  <c r="AF376" i="10"/>
  <c r="AH376" i="10"/>
  <c r="AG344" i="10"/>
  <c r="AF344" i="10"/>
  <c r="AH344" i="10"/>
  <c r="AG312" i="10"/>
  <c r="AF312" i="10"/>
  <c r="AH312" i="10"/>
  <c r="AG280" i="10"/>
  <c r="AF280" i="10"/>
  <c r="AH280" i="10"/>
  <c r="AG248" i="10"/>
  <c r="AF248" i="10"/>
  <c r="AH248" i="10"/>
  <c r="AF762" i="10"/>
  <c r="AG762" i="10"/>
  <c r="AH762" i="10"/>
  <c r="AG625" i="10"/>
  <c r="AH625" i="10"/>
  <c r="AF625" i="10"/>
  <c r="AF623" i="10"/>
  <c r="AH623" i="10"/>
  <c r="AG623" i="10"/>
  <c r="AF580" i="10"/>
  <c r="AG580" i="10"/>
  <c r="AH580" i="10"/>
  <c r="AF564" i="10"/>
  <c r="AG564" i="10"/>
  <c r="AH564" i="10"/>
  <c r="AF548" i="10"/>
  <c r="AG548" i="10"/>
  <c r="AH548" i="10"/>
  <c r="AF532" i="10"/>
  <c r="AG532" i="10"/>
  <c r="AH532" i="10"/>
  <c r="AF516" i="10"/>
  <c r="AG516" i="10"/>
  <c r="AH516" i="10"/>
  <c r="AF666" i="10"/>
  <c r="AG666" i="10"/>
  <c r="AH666" i="10"/>
  <c r="AF505" i="10"/>
  <c r="AH505" i="10"/>
  <c r="AG505" i="10"/>
  <c r="AF489" i="10"/>
  <c r="AH489" i="10"/>
  <c r="AG489" i="10"/>
  <c r="AG973" i="10"/>
  <c r="AH973" i="10"/>
  <c r="AF973" i="10"/>
  <c r="AG965" i="10"/>
  <c r="AH965" i="10"/>
  <c r="AF965" i="10"/>
  <c r="AG957" i="10"/>
  <c r="AH957" i="10"/>
  <c r="AF957" i="10"/>
  <c r="AG949" i="10"/>
  <c r="AH949" i="10"/>
  <c r="AF949" i="10"/>
  <c r="AG941" i="10"/>
  <c r="AH941" i="10"/>
  <c r="AF941" i="10"/>
  <c r="AG933" i="10"/>
  <c r="AH933" i="10"/>
  <c r="AF933" i="10"/>
  <c r="AF987" i="10"/>
  <c r="AG987" i="10"/>
  <c r="AH987" i="10"/>
  <c r="AF963" i="10"/>
  <c r="AG963" i="10"/>
  <c r="AH963" i="10"/>
  <c r="AF947" i="10"/>
  <c r="AG947" i="10"/>
  <c r="AH947" i="10"/>
  <c r="AF931" i="10"/>
  <c r="AG931" i="10"/>
  <c r="AH931" i="10"/>
  <c r="AG921" i="10"/>
  <c r="AF921" i="10"/>
  <c r="AH921" i="10"/>
  <c r="AF991" i="10"/>
  <c r="AG991" i="10"/>
  <c r="AH991" i="10"/>
  <c r="AG917" i="10"/>
  <c r="AF917" i="10"/>
  <c r="AH917" i="10"/>
  <c r="AF754" i="10"/>
  <c r="AG754" i="10"/>
  <c r="AH754" i="10"/>
  <c r="AG749" i="10"/>
  <c r="AF749" i="10"/>
  <c r="AH749" i="10"/>
  <c r="AG733" i="10"/>
  <c r="AF733" i="10"/>
  <c r="AH733" i="10"/>
  <c r="AG899" i="10"/>
  <c r="AF899" i="10"/>
  <c r="AH899" i="10"/>
  <c r="AF861" i="10"/>
  <c r="AG861" i="10"/>
  <c r="AH861" i="10"/>
  <c r="AF856" i="10"/>
  <c r="AG856" i="10"/>
  <c r="AH856" i="10"/>
  <c r="AF726" i="10"/>
  <c r="AH726" i="10"/>
  <c r="AG726" i="10"/>
  <c r="AF790" i="10"/>
  <c r="AG790" i="10"/>
  <c r="AH790" i="10"/>
  <c r="AF893" i="10"/>
  <c r="AG893" i="10"/>
  <c r="AH893" i="10"/>
  <c r="AF888" i="10"/>
  <c r="AG888" i="10"/>
  <c r="AH888" i="10"/>
  <c r="AF778" i="10"/>
  <c r="AG778" i="10"/>
  <c r="AH778" i="10"/>
  <c r="AF767" i="10"/>
  <c r="AG767" i="10"/>
  <c r="AH767" i="10"/>
  <c r="AG701" i="10"/>
  <c r="AF701" i="10"/>
  <c r="AH701" i="10"/>
  <c r="AG669" i="10"/>
  <c r="AF669" i="10"/>
  <c r="AH669" i="10"/>
  <c r="AG637" i="10"/>
  <c r="AF637" i="10"/>
  <c r="AH637" i="10"/>
  <c r="AG741" i="10"/>
  <c r="AF741" i="10"/>
  <c r="AH741" i="10"/>
  <c r="AF735" i="10"/>
  <c r="AG735" i="10"/>
  <c r="AH735" i="10"/>
  <c r="AF730" i="10"/>
  <c r="AG730" i="10"/>
  <c r="AH730" i="10"/>
  <c r="AF650" i="10"/>
  <c r="AG650" i="10"/>
  <c r="AH650" i="10"/>
  <c r="AG725" i="10"/>
  <c r="AF725" i="10"/>
  <c r="AH725" i="10"/>
  <c r="AF706" i="10"/>
  <c r="AH706" i="10"/>
  <c r="AG706" i="10"/>
  <c r="AF674" i="10"/>
  <c r="AH674" i="10"/>
  <c r="AG674" i="10"/>
  <c r="AF642" i="10"/>
  <c r="AH642" i="10"/>
  <c r="AG642" i="10"/>
  <c r="AF610" i="10"/>
  <c r="AH610" i="10"/>
  <c r="AG610" i="10"/>
  <c r="AF501" i="10"/>
  <c r="AG501" i="10"/>
  <c r="AH501" i="10"/>
  <c r="AF477" i="10"/>
  <c r="AG477" i="10"/>
  <c r="AH477" i="10"/>
  <c r="AF445" i="10"/>
  <c r="AG445" i="10"/>
  <c r="AH445" i="10"/>
  <c r="AF413" i="10"/>
  <c r="AG413" i="10"/>
  <c r="AH413" i="10"/>
  <c r="AF381" i="10"/>
  <c r="AG381" i="10"/>
  <c r="AH381" i="10"/>
  <c r="AF349" i="10"/>
  <c r="AG349" i="10"/>
  <c r="AH349" i="10"/>
  <c r="AF317" i="10"/>
  <c r="AG317" i="10"/>
  <c r="AH317" i="10"/>
  <c r="AF285" i="10"/>
  <c r="AG285" i="10"/>
  <c r="AH285" i="10"/>
  <c r="AF253" i="10"/>
  <c r="AG253" i="10"/>
  <c r="AH253" i="10"/>
  <c r="AF120" i="10"/>
  <c r="AG120" i="10"/>
  <c r="AH120" i="10"/>
  <c r="AF104" i="10"/>
  <c r="AH104" i="10"/>
  <c r="AG104" i="10"/>
  <c r="AF124" i="10"/>
  <c r="AG124" i="10"/>
  <c r="AH124" i="10"/>
  <c r="AF116" i="10"/>
  <c r="AG116" i="10"/>
  <c r="AH116" i="10"/>
  <c r="AF112" i="10"/>
  <c r="AH112" i="10"/>
  <c r="AG112" i="10"/>
  <c r="AF108" i="10"/>
  <c r="AG108" i="10"/>
  <c r="AH108" i="10"/>
  <c r="BD54" i="4"/>
  <c r="BE54" i="4"/>
  <c r="BE46" i="4"/>
  <c r="Y46" i="4" s="1"/>
  <c r="BF37" i="4"/>
  <c r="N33" i="4"/>
  <c r="O29" i="4"/>
  <c r="M23" i="4"/>
  <c r="AA38" i="4"/>
  <c r="BF45" i="4"/>
  <c r="AA20" i="4"/>
  <c r="M47" i="4"/>
  <c r="L55" i="4"/>
  <c r="L31" i="4"/>
  <c r="K48" i="4"/>
  <c r="AA15" i="4"/>
  <c r="M32" i="4"/>
  <c r="N45" i="4"/>
  <c r="N16" i="4"/>
  <c r="Y57" i="4"/>
  <c r="K27" i="4"/>
  <c r="X37" i="4"/>
  <c r="K31" i="4"/>
  <c r="X45" i="4"/>
  <c r="O15" i="4"/>
  <c r="Y45" i="4"/>
  <c r="Y27" i="4"/>
  <c r="M21" i="4"/>
  <c r="L18" i="4"/>
  <c r="K39" i="4"/>
  <c r="AV27" i="4"/>
  <c r="U38" i="4"/>
  <c r="BF16" i="4"/>
  <c r="L48" i="4"/>
  <c r="O31" i="4"/>
  <c r="M24" i="4"/>
  <c r="J31" i="4"/>
  <c r="L36" i="4"/>
  <c r="AA56" i="4"/>
  <c r="N20" i="4"/>
  <c r="N37" i="4"/>
  <c r="U20" i="4"/>
  <c r="X46" i="4"/>
  <c r="M52" i="4"/>
  <c r="O55" i="4"/>
  <c r="AA30" i="4"/>
  <c r="U53" i="4"/>
  <c r="U45" i="4"/>
  <c r="J47" i="4"/>
  <c r="O36" i="4"/>
  <c r="N27" i="4"/>
  <c r="BF30" i="4"/>
  <c r="BE25" i="4"/>
  <c r="BF17" i="4"/>
  <c r="L32" i="4"/>
  <c r="BE38" i="4"/>
  <c r="BF53" i="4"/>
  <c r="Y37" i="4"/>
  <c r="X54" i="4"/>
  <c r="Y54" i="4"/>
  <c r="N57" i="4"/>
  <c r="K36" i="4"/>
  <c r="L23" i="4"/>
  <c r="J46" i="4"/>
  <c r="K30" i="4"/>
  <c r="AA42" i="4"/>
  <c r="M48" i="4"/>
  <c r="J43" i="4"/>
  <c r="N29" i="4"/>
  <c r="J26" i="4"/>
  <c r="J24" i="4"/>
  <c r="BD53" i="4"/>
  <c r="O47" i="4"/>
  <c r="AA36" i="4"/>
  <c r="O51" i="4"/>
  <c r="L28" i="4"/>
  <c r="O25" i="4"/>
  <c r="AA17" i="4"/>
  <c r="O48" i="4"/>
  <c r="M27" i="4"/>
  <c r="BE30" i="4"/>
  <c r="AA25" i="4"/>
  <c r="K19" i="4"/>
  <c r="O16" i="4"/>
  <c r="N35" i="4"/>
  <c r="AA23" i="4"/>
  <c r="BD17" i="4"/>
  <c r="O32" i="4"/>
  <c r="O20" i="4"/>
  <c r="O45" i="4"/>
  <c r="O40" i="4"/>
  <c r="K51" i="4"/>
  <c r="X57" i="4"/>
  <c r="AC38" i="9"/>
  <c r="AD63" i="9"/>
  <c r="AC31" i="9"/>
  <c r="AB29" i="9"/>
  <c r="AD49" i="9"/>
  <c r="Z96" i="9"/>
  <c r="AD52" i="9"/>
  <c r="AD31" i="9"/>
  <c r="AB98" i="9"/>
  <c r="AB96" i="9"/>
  <c r="AA88" i="9"/>
  <c r="AB86" i="9"/>
  <c r="AA84" i="9"/>
  <c r="AB80" i="9"/>
  <c r="AA78" i="9"/>
  <c r="AB76" i="9"/>
  <c r="AB74" i="9"/>
  <c r="AB72" i="9"/>
  <c r="AB70" i="9"/>
  <c r="AB68" i="9"/>
  <c r="AB66" i="9"/>
  <c r="AB64" i="9"/>
  <c r="AB60" i="9"/>
  <c r="AB58" i="9"/>
  <c r="AA56" i="9"/>
  <c r="AB54" i="9"/>
  <c r="AA52" i="9"/>
  <c r="AA50" i="9"/>
  <c r="AA48" i="9"/>
  <c r="AB46" i="9"/>
  <c r="AA44" i="9"/>
  <c r="AB42" i="9"/>
  <c r="AA36" i="9"/>
  <c r="AB32" i="9"/>
  <c r="AA30" i="9"/>
  <c r="AA28" i="9"/>
  <c r="AA26" i="9"/>
  <c r="Y61" i="9"/>
  <c r="Y57" i="9"/>
  <c r="Z54" i="9"/>
  <c r="Y48" i="9"/>
  <c r="Z36" i="9"/>
  <c r="Z68" i="9"/>
  <c r="Z53" i="9"/>
  <c r="Y38" i="9"/>
  <c r="AD30" i="9"/>
  <c r="Z63" i="9"/>
  <c r="Y81" i="9"/>
  <c r="Z79" i="9"/>
  <c r="AC64" i="9"/>
  <c r="AD78" i="9"/>
  <c r="AC95" i="9"/>
  <c r="AD85" i="9"/>
  <c r="AD53" i="9"/>
  <c r="AC33" i="9"/>
  <c r="AD27" i="9"/>
  <c r="AD97" i="9"/>
  <c r="AD43" i="9"/>
  <c r="AD35" i="9"/>
  <c r="AD61" i="9"/>
  <c r="BE16" i="4"/>
  <c r="BF21" i="4"/>
  <c r="BE50" i="4"/>
  <c r="BD21" i="4"/>
  <c r="X21" i="4" s="1"/>
  <c r="N49" i="4"/>
  <c r="O49" i="4"/>
  <c r="N28" i="4"/>
  <c r="N52" i="4"/>
  <c r="N40" i="4"/>
  <c r="U42" i="4"/>
  <c r="J39" i="4"/>
  <c r="N32" i="4"/>
  <c r="O53" i="4"/>
  <c r="AA34" i="4"/>
  <c r="J55" i="4"/>
  <c r="M51" i="4"/>
  <c r="L24" i="4"/>
  <c r="AA16" i="4"/>
  <c r="K44" i="4"/>
  <c r="J22" i="4"/>
  <c r="O56" i="4"/>
  <c r="K43" i="4"/>
  <c r="M43" i="4"/>
  <c r="AA37" i="4"/>
  <c r="K24" i="4"/>
  <c r="AA45" i="4"/>
  <c r="K52" i="4"/>
  <c r="L39" i="4"/>
  <c r="M36" i="4"/>
  <c r="K28" i="4"/>
  <c r="O19" i="4"/>
  <c r="K46" i="4"/>
  <c r="AA29" i="4"/>
  <c r="K23" i="4"/>
  <c r="O23" i="4"/>
  <c r="BD25" i="4"/>
  <c r="K35" i="4"/>
  <c r="M35" i="4"/>
  <c r="AA21" i="4"/>
  <c r="N22" i="4"/>
  <c r="O37" i="4"/>
  <c r="U21" i="4"/>
  <c r="AA24" i="4"/>
  <c r="N15" i="4"/>
  <c r="O33" i="4"/>
  <c r="N31" i="4"/>
  <c r="J30" i="4"/>
  <c r="N51" i="4"/>
  <c r="M56" i="4"/>
  <c r="J36" i="4"/>
  <c r="M15" i="4"/>
  <c r="K38" i="4"/>
  <c r="AA50" i="4"/>
  <c r="O44" i="4"/>
  <c r="K40" i="4"/>
  <c r="U34" i="4"/>
  <c r="U25" i="4"/>
  <c r="M17" i="4"/>
  <c r="N53" i="4"/>
  <c r="K56" i="4"/>
  <c r="O43" i="4"/>
  <c r="N47" i="4"/>
  <c r="L26" i="4"/>
  <c r="L51" i="4"/>
  <c r="U54" i="4"/>
  <c r="L21" i="4"/>
  <c r="K18" i="4"/>
  <c r="J51" i="4"/>
  <c r="K55" i="4"/>
  <c r="AA49" i="4"/>
  <c r="O35" i="4"/>
  <c r="U17" i="4"/>
  <c r="U33" i="4"/>
  <c r="U29" i="4"/>
  <c r="L19" i="4"/>
  <c r="K15" i="4"/>
  <c r="O41" i="4"/>
  <c r="AC85" i="9"/>
  <c r="Y41" i="9"/>
  <c r="Z33" i="9"/>
  <c r="Z101" i="9"/>
  <c r="Y89" i="9"/>
  <c r="Y83" i="9"/>
  <c r="AC76" i="9"/>
  <c r="AA91" i="9"/>
  <c r="AB85" i="9"/>
  <c r="AA81" i="9"/>
  <c r="AB79" i="9"/>
  <c r="AA73" i="9"/>
  <c r="AA71" i="9"/>
  <c r="AA67" i="9"/>
  <c r="AB65" i="9"/>
  <c r="AA63" i="9"/>
  <c r="AA59" i="9"/>
  <c r="AB57" i="9"/>
  <c r="AB53" i="9"/>
  <c r="AB51" i="9"/>
  <c r="AA47" i="9"/>
  <c r="AB43" i="9"/>
  <c r="AA39" i="9"/>
  <c r="AB37" i="9"/>
  <c r="AB35" i="9"/>
  <c r="AB31" i="9"/>
  <c r="AA29" i="9"/>
  <c r="Y63" i="9"/>
  <c r="Z59" i="9"/>
  <c r="Y52" i="9"/>
  <c r="Y28" i="9"/>
  <c r="AC78" i="9"/>
  <c r="AD100" i="9"/>
  <c r="AD44" i="9"/>
  <c r="AC84" i="9"/>
  <c r="AC48" i="9"/>
  <c r="AC88" i="9"/>
  <c r="AD41" i="9"/>
  <c r="AC83" i="9"/>
  <c r="AC63" i="9"/>
  <c r="AD47" i="9"/>
  <c r="AD89" i="9"/>
  <c r="AD64" i="9"/>
  <c r="AC56" i="9"/>
  <c r="AC101" i="9"/>
  <c r="Y49" i="9"/>
  <c r="Y29" i="9"/>
  <c r="Z97" i="9"/>
  <c r="AC36" i="9"/>
  <c r="AD101" i="9"/>
  <c r="AC49" i="9"/>
  <c r="AD91" i="9"/>
  <c r="AD79" i="9"/>
  <c r="AA97" i="9"/>
  <c r="Y100" i="9"/>
  <c r="Z28" i="9"/>
  <c r="Y65" i="9"/>
  <c r="Z56" i="9"/>
  <c r="Z51" i="9"/>
  <c r="Z47" i="9"/>
  <c r="Z35" i="9"/>
  <c r="Y102" i="9"/>
  <c r="Z88" i="9"/>
  <c r="Y86" i="9"/>
  <c r="Y84" i="9"/>
  <c r="Y82" i="9"/>
  <c r="Y80" i="9"/>
  <c r="Z78" i="9"/>
  <c r="Z76" i="9"/>
  <c r="Z64" i="9"/>
  <c r="AC102" i="9"/>
  <c r="AC86" i="9"/>
  <c r="AC54" i="9"/>
  <c r="AD48" i="9"/>
  <c r="AC50" i="9"/>
  <c r="AD84" i="9"/>
  <c r="AC68" i="9"/>
  <c r="AD83" i="9"/>
  <c r="AD51" i="9"/>
  <c r="AC65" i="9"/>
  <c r="AD71" i="9"/>
  <c r="AD59" i="9"/>
  <c r="AD81" i="9"/>
  <c r="AD69" i="9"/>
  <c r="AD57" i="9"/>
  <c r="AD29" i="9"/>
  <c r="Z83" i="9"/>
  <c r="AC69" i="9"/>
  <c r="AC41" i="9"/>
  <c r="AC92" i="9"/>
  <c r="AD92" i="9"/>
  <c r="AC60" i="9"/>
  <c r="AD60" i="9"/>
  <c r="AC55" i="9"/>
  <c r="AD55" i="9"/>
  <c r="Y62" i="9"/>
  <c r="Z62" i="9"/>
  <c r="Y58" i="9"/>
  <c r="Z58" i="9"/>
  <c r="Y37" i="9"/>
  <c r="Z37" i="9"/>
  <c r="Y87" i="9"/>
  <c r="Z87" i="9"/>
  <c r="Y66" i="9"/>
  <c r="Z66" i="9"/>
  <c r="Y26" i="9"/>
  <c r="Z26" i="9"/>
  <c r="AC94" i="9"/>
  <c r="AD94" i="9"/>
  <c r="AC32" i="9"/>
  <c r="AD32" i="9"/>
  <c r="AC62" i="9"/>
  <c r="AD62" i="9"/>
  <c r="AC34" i="9"/>
  <c r="AD34" i="9"/>
  <c r="AD80" i="9"/>
  <c r="AA100" i="9"/>
  <c r="AC99" i="9"/>
  <c r="AA68" i="9"/>
  <c r="AA98" i="9"/>
  <c r="AA92" i="9"/>
  <c r="AA66" i="9"/>
  <c r="Y54" i="9"/>
  <c r="AA96" i="9"/>
  <c r="AA69" i="9"/>
  <c r="AB30" i="9"/>
  <c r="AB101" i="9"/>
  <c r="Z57" i="9"/>
  <c r="AB88" i="9"/>
  <c r="AA40" i="9"/>
  <c r="AA46" i="9"/>
  <c r="AB97" i="9"/>
  <c r="AC89" i="9"/>
  <c r="AB71" i="9"/>
  <c r="AB93" i="9"/>
  <c r="AA64" i="9"/>
  <c r="Y59" i="9"/>
  <c r="AB50" i="9"/>
  <c r="Z48" i="9"/>
  <c r="AA35" i="9"/>
  <c r="AB26" i="9"/>
  <c r="AA94" i="9"/>
  <c r="AB48" i="9"/>
  <c r="Z84" i="9"/>
  <c r="Z61" i="9"/>
  <c r="AD56" i="9"/>
  <c r="Y47" i="9"/>
  <c r="Y78" i="9"/>
  <c r="AA76" i="9"/>
  <c r="AC44" i="9"/>
  <c r="Y67" i="9"/>
  <c r="Y44" i="9"/>
  <c r="Y99" i="9"/>
  <c r="Y95" i="9"/>
  <c r="Y93" i="9"/>
  <c r="Y91" i="9"/>
  <c r="Z85" i="9"/>
  <c r="Y79" i="9"/>
  <c r="Z77" i="9"/>
  <c r="Z75" i="9"/>
  <c r="Y73" i="9"/>
  <c r="Y71" i="9"/>
  <c r="Y69" i="9"/>
  <c r="AD42" i="9"/>
  <c r="AC28" i="9"/>
  <c r="AD75" i="9"/>
  <c r="AB99" i="9"/>
  <c r="AB95" i="9"/>
  <c r="AA77" i="9"/>
  <c r="AC74" i="9"/>
  <c r="Z95" i="9"/>
  <c r="Z91" i="9"/>
  <c r="AD74" i="9"/>
  <c r="Z73" i="9"/>
  <c r="Y68" i="9"/>
  <c r="AA60" i="9"/>
  <c r="AA45" i="9"/>
  <c r="AA37" i="9"/>
  <c r="AA74" i="9"/>
  <c r="AB91" i="9"/>
  <c r="AC57" i="9"/>
  <c r="AC51" i="9"/>
  <c r="AB41" i="9"/>
  <c r="AB83" i="9"/>
  <c r="AD76" i="9"/>
  <c r="AB63" i="9"/>
  <c r="AB59" i="9"/>
  <c r="Z43" i="9"/>
  <c r="AC71" i="9"/>
  <c r="Y64" i="9"/>
  <c r="AA54" i="9"/>
  <c r="Y51" i="9"/>
  <c r="AB44" i="9"/>
  <c r="AC97" i="9"/>
  <c r="Z89" i="9"/>
  <c r="AB81" i="9"/>
  <c r="AB67" i="9"/>
  <c r="AD65" i="9"/>
  <c r="AC61" i="9"/>
  <c r="AC75" i="9"/>
  <c r="AB84" i="9"/>
  <c r="AB39" i="9"/>
  <c r="Z52" i="9"/>
  <c r="Z49" i="9"/>
  <c r="AD33" i="9"/>
  <c r="AC27" i="9"/>
  <c r="AC46" i="9"/>
  <c r="AD46" i="9"/>
  <c r="AD40" i="9"/>
  <c r="AC40" i="9"/>
  <c r="Y55" i="9"/>
  <c r="Z55" i="9"/>
  <c r="Y46" i="9"/>
  <c r="Z46" i="9"/>
  <c r="Y39" i="9"/>
  <c r="Z39" i="9"/>
  <c r="Z34" i="9"/>
  <c r="Y34" i="9"/>
  <c r="Z27" i="9"/>
  <c r="Y27" i="9"/>
  <c r="Y45" i="9"/>
  <c r="Z45" i="9"/>
  <c r="AC72" i="9"/>
  <c r="AD72" i="9"/>
  <c r="AD26" i="9"/>
  <c r="AC26" i="9"/>
  <c r="AC70" i="9"/>
  <c r="AD70" i="9"/>
  <c r="AD45" i="9"/>
  <c r="AC45" i="9"/>
  <c r="AC87" i="9"/>
  <c r="AD87" i="9"/>
  <c r="AC90" i="9"/>
  <c r="AD90" i="9"/>
  <c r="AC58" i="9"/>
  <c r="AD58" i="9"/>
  <c r="AD39" i="9"/>
  <c r="AC39" i="9"/>
  <c r="AB87" i="9"/>
  <c r="AB75" i="9"/>
  <c r="AA61" i="9"/>
  <c r="AA57" i="9"/>
  <c r="AB55" i="9"/>
  <c r="AA43" i="9"/>
  <c r="AB27" i="9"/>
  <c r="Z50" i="9"/>
  <c r="AD68" i="9"/>
  <c r="AD77" i="9"/>
  <c r="AD82" i="9"/>
  <c r="AC96" i="9"/>
  <c r="AC93" i="9"/>
  <c r="AA85" i="9"/>
  <c r="AC79" i="9"/>
  <c r="AA53" i="9"/>
  <c r="Z99" i="9"/>
  <c r="AD95" i="9"/>
  <c r="Z93" i="9"/>
  <c r="AC82" i="9"/>
  <c r="Y75" i="9"/>
  <c r="Y53" i="9"/>
  <c r="AA79" i="9"/>
  <c r="AA80" i="9"/>
  <c r="AA72" i="9"/>
  <c r="AA65" i="9"/>
  <c r="AC59" i="9"/>
  <c r="AC35" i="9"/>
  <c r="AB33" i="9"/>
  <c r="Y101" i="9"/>
  <c r="Y33" i="9"/>
  <c r="AA27" i="9"/>
  <c r="Y97" i="9"/>
  <c r="AB89" i="9"/>
  <c r="Z71" i="9"/>
  <c r="Z69" i="9"/>
  <c r="AD67" i="9"/>
  <c r="Z65" i="9"/>
  <c r="AC77" i="9"/>
  <c r="AA70" i="9"/>
  <c r="AA49" i="9"/>
  <c r="AB36" i="9"/>
  <c r="AA82" i="9"/>
  <c r="AB61" i="9"/>
  <c r="Y50" i="9"/>
  <c r="AD38" i="9"/>
  <c r="AB78" i="9"/>
  <c r="AB52" i="9"/>
  <c r="AC29" i="9"/>
  <c r="AC42" i="9"/>
  <c r="Y35" i="9"/>
  <c r="Z32" i="9"/>
  <c r="Y32" i="9"/>
  <c r="Y31" i="9"/>
  <c r="Z31" i="9"/>
  <c r="Y60" i="9"/>
  <c r="Z60" i="9"/>
  <c r="Z42" i="9"/>
  <c r="Y42" i="9"/>
  <c r="Z40" i="9"/>
  <c r="Y40" i="9"/>
  <c r="Y98" i="9"/>
  <c r="Z98" i="9"/>
  <c r="Y94" i="9"/>
  <c r="Z94" i="9"/>
  <c r="Y92" i="9"/>
  <c r="Z92" i="9"/>
  <c r="Y90" i="9"/>
  <c r="Z90" i="9"/>
  <c r="Y72" i="9"/>
  <c r="Z72" i="9"/>
  <c r="Y70" i="9"/>
  <c r="Z70" i="9"/>
  <c r="AC37" i="9"/>
  <c r="AD37" i="9"/>
  <c r="AC98" i="9"/>
  <c r="AD98" i="9"/>
  <c r="AC66" i="9"/>
  <c r="AD66" i="9"/>
  <c r="Y56" i="9"/>
  <c r="Z30" i="9"/>
  <c r="Z102" i="9"/>
  <c r="Z100" i="9"/>
  <c r="Y96" i="9"/>
  <c r="Y88" i="9"/>
  <c r="Z86" i="9"/>
  <c r="Z82" i="9"/>
  <c r="Z80" i="9"/>
  <c r="Y74" i="9"/>
  <c r="AD102" i="9"/>
  <c r="AD86" i="9"/>
  <c r="AD54" i="9"/>
  <c r="AC30" i="9"/>
  <c r="AD50" i="9"/>
  <c r="AD36" i="9"/>
  <c r="AC73" i="9"/>
  <c r="AC91" i="9"/>
  <c r="AA75" i="9"/>
  <c r="AA102" i="9"/>
  <c r="AD99" i="9"/>
  <c r="AD93" i="9"/>
  <c r="AA90" i="9"/>
  <c r="AD88" i="9"/>
  <c r="Y85" i="9"/>
  <c r="AC80" i="9"/>
  <c r="Y77" i="9"/>
  <c r="AA58" i="9"/>
  <c r="AA55" i="9"/>
  <c r="AC53" i="9"/>
  <c r="AA86" i="9"/>
  <c r="AA34" i="9"/>
  <c r="AA32" i="9"/>
  <c r="AB28" i="9"/>
  <c r="Z41" i="9"/>
  <c r="AD28" i="9"/>
  <c r="AA62" i="9"/>
  <c r="AA42" i="9"/>
  <c r="Z29" i="9"/>
  <c r="AA31" i="9"/>
  <c r="AC81" i="9"/>
  <c r="Z67" i="9"/>
  <c r="Z44" i="9"/>
  <c r="AB47" i="9"/>
  <c r="AB38" i="9"/>
  <c r="Y30" i="9"/>
  <c r="AC100" i="9"/>
  <c r="AA51" i="9"/>
  <c r="AB56" i="9"/>
  <c r="AC47" i="9"/>
  <c r="Z38" i="9"/>
  <c r="Y36" i="9"/>
  <c r="BF41" i="4"/>
  <c r="BE41" i="4"/>
  <c r="BF34" i="4"/>
  <c r="BE34" i="4"/>
  <c r="BD20" i="4"/>
  <c r="Y20" i="4" s="1"/>
  <c r="BF20" i="4"/>
  <c r="BF29" i="4"/>
  <c r="BD29" i="4"/>
  <c r="BF42" i="4"/>
  <c r="BE42" i="4"/>
  <c r="BE33" i="4"/>
  <c r="BF33" i="4"/>
  <c r="BD41" i="4"/>
  <c r="BE49" i="4"/>
  <c r="BD50" i="4"/>
  <c r="BD49" i="4"/>
  <c r="J53" i="4"/>
  <c r="K53" i="4"/>
  <c r="J37" i="4"/>
  <c r="K37" i="4"/>
  <c r="M57" i="4"/>
  <c r="L57" i="4"/>
  <c r="M41" i="4"/>
  <c r="L41" i="4"/>
  <c r="AV36" i="4"/>
  <c r="AV40" i="4"/>
  <c r="AV44" i="4"/>
  <c r="K25" i="4"/>
  <c r="J25" i="4"/>
  <c r="K17" i="4"/>
  <c r="BF31" i="4"/>
  <c r="BE31" i="4"/>
  <c r="BD31" i="4"/>
  <c r="AA31" i="4"/>
  <c r="BF26" i="4"/>
  <c r="BD26" i="4"/>
  <c r="BE26" i="4"/>
  <c r="J49" i="4"/>
  <c r="K49" i="4"/>
  <c r="O54" i="4"/>
  <c r="N54" i="4"/>
  <c r="M53" i="4"/>
  <c r="L53" i="4"/>
  <c r="M25" i="4"/>
  <c r="L25" i="4"/>
  <c r="AV43" i="4"/>
  <c r="BE48" i="4"/>
  <c r="BD48" i="4"/>
  <c r="BF48" i="4"/>
  <c r="BF35" i="4"/>
  <c r="BE35" i="4"/>
  <c r="AA35" i="4"/>
  <c r="BD35" i="4"/>
  <c r="N26" i="4"/>
  <c r="O26" i="4"/>
  <c r="AV55" i="4"/>
  <c r="AV18" i="4"/>
  <c r="U27" i="4"/>
  <c r="J57" i="4"/>
  <c r="K57" i="4"/>
  <c r="J41" i="4"/>
  <c r="K41" i="4"/>
  <c r="N50" i="4"/>
  <c r="O50" i="4"/>
  <c r="M45" i="4"/>
  <c r="L45" i="4"/>
  <c r="N34" i="4"/>
  <c r="O34" i="4"/>
  <c r="M29" i="4"/>
  <c r="L29" i="4"/>
  <c r="AV32" i="4"/>
  <c r="J20" i="4"/>
  <c r="K20" i="4"/>
  <c r="K34" i="4"/>
  <c r="J34" i="4"/>
  <c r="BF51" i="4"/>
  <c r="BE51" i="4"/>
  <c r="BD51" i="4"/>
  <c r="AA51" i="4"/>
  <c r="BE32" i="4"/>
  <c r="BD32" i="4"/>
  <c r="BF32" i="4"/>
  <c r="BF43" i="4"/>
  <c r="BE43" i="4"/>
  <c r="BD43" i="4"/>
  <c r="AV28" i="4"/>
  <c r="BF22" i="4"/>
  <c r="BE22" i="4"/>
  <c r="BD22" i="4"/>
  <c r="AA22" i="4"/>
  <c r="M20" i="4"/>
  <c r="L20" i="4"/>
  <c r="BF18" i="4"/>
  <c r="BE18" i="4"/>
  <c r="BD18" i="4"/>
  <c r="AA18" i="4"/>
  <c r="M16" i="4"/>
  <c r="L16" i="4"/>
  <c r="AV22" i="4"/>
  <c r="BE56" i="4"/>
  <c r="BD56" i="4"/>
  <c r="BF56" i="4"/>
  <c r="BE15" i="4"/>
  <c r="BD15" i="4"/>
  <c r="BF15" i="4"/>
  <c r="AV26" i="4"/>
  <c r="BE23" i="4"/>
  <c r="BF23" i="4"/>
  <c r="BD23" i="4"/>
  <c r="BD24" i="4"/>
  <c r="BE24" i="4"/>
  <c r="BF24" i="4"/>
  <c r="L46" i="4"/>
  <c r="J44" i="4"/>
  <c r="J35" i="4"/>
  <c r="M55" i="4"/>
  <c r="J40" i="4"/>
  <c r="U46" i="4"/>
  <c r="N39" i="4"/>
  <c r="O28" i="4"/>
  <c r="N48" i="4"/>
  <c r="J38" i="4"/>
  <c r="L35" i="4"/>
  <c r="L56" i="4"/>
  <c r="M38" i="4"/>
  <c r="M50" i="4"/>
  <c r="M34" i="4"/>
  <c r="L50" i="4"/>
  <c r="L34" i="4"/>
  <c r="L52" i="4"/>
  <c r="AA47" i="4"/>
  <c r="M26" i="4"/>
  <c r="O24" i="4"/>
  <c r="J56" i="4"/>
  <c r="U37" i="4"/>
  <c r="K47" i="4"/>
  <c r="L47" i="4"/>
  <c r="N44" i="4"/>
  <c r="N24" i="4"/>
  <c r="M44" i="4"/>
  <c r="M31" i="4"/>
  <c r="M18" i="4"/>
  <c r="N55" i="4"/>
  <c r="N36" i="4"/>
  <c r="U41" i="4"/>
  <c r="AA43" i="4"/>
  <c r="N23" i="4"/>
  <c r="U16" i="4"/>
  <c r="N46" i="4"/>
  <c r="O46" i="4"/>
  <c r="N30" i="4"/>
  <c r="O30" i="4"/>
  <c r="K16" i="4"/>
  <c r="BE36" i="4"/>
  <c r="BD36" i="4"/>
  <c r="BF36" i="4"/>
  <c r="N21" i="4"/>
  <c r="O21" i="4"/>
  <c r="N17" i="4"/>
  <c r="O17" i="4"/>
  <c r="BE44" i="4"/>
  <c r="BD44" i="4"/>
  <c r="BF44" i="4"/>
  <c r="BE52" i="4"/>
  <c r="BD52" i="4"/>
  <c r="BF52" i="4"/>
  <c r="AV24" i="4"/>
  <c r="J33" i="4"/>
  <c r="K33" i="4"/>
  <c r="O42" i="4"/>
  <c r="N42" i="4"/>
  <c r="M37" i="4"/>
  <c r="L37" i="4"/>
  <c r="AV51" i="4"/>
  <c r="BE40" i="4"/>
  <c r="BD40" i="4"/>
  <c r="BF40" i="4"/>
  <c r="AV47" i="4"/>
  <c r="K50" i="4"/>
  <c r="J50" i="4"/>
  <c r="J54" i="4"/>
  <c r="K54" i="4"/>
  <c r="BE19" i="4"/>
  <c r="BD19" i="4"/>
  <c r="BF19" i="4"/>
  <c r="M54" i="4"/>
  <c r="L54" i="4"/>
  <c r="J45" i="4"/>
  <c r="K45" i="4"/>
  <c r="J29" i="4"/>
  <c r="K29" i="4"/>
  <c r="AV57" i="4"/>
  <c r="M49" i="4"/>
  <c r="L49" i="4"/>
  <c r="O38" i="4"/>
  <c r="N38" i="4"/>
  <c r="M33" i="4"/>
  <c r="L33" i="4"/>
  <c r="AV48" i="4"/>
  <c r="AV35" i="4"/>
  <c r="AV39" i="4"/>
  <c r="BF55" i="4"/>
  <c r="BE55" i="4"/>
  <c r="BD55" i="4"/>
  <c r="AA55" i="4"/>
  <c r="BF39" i="4"/>
  <c r="BE39" i="4"/>
  <c r="BD39" i="4"/>
  <c r="AA39" i="4"/>
  <c r="AV31" i="4"/>
  <c r="AV52" i="4"/>
  <c r="J21" i="4"/>
  <c r="K21" i="4"/>
  <c r="AV56" i="4"/>
  <c r="BF47" i="4"/>
  <c r="BE47" i="4"/>
  <c r="BD47" i="4"/>
  <c r="BE28" i="4"/>
  <c r="BD28" i="4"/>
  <c r="BF28" i="4"/>
  <c r="L30" i="4"/>
  <c r="M22" i="4"/>
  <c r="N18" i="4"/>
  <c r="K42" i="4"/>
  <c r="M42" i="4"/>
  <c r="L42" i="4"/>
  <c r="N25" i="4"/>
  <c r="K22" i="4"/>
  <c r="AA44" i="4"/>
  <c r="N19" i="4"/>
  <c r="L27" i="4"/>
  <c r="L38" i="4"/>
  <c r="U50" i="4"/>
  <c r="L22" i="4"/>
  <c r="N56" i="4"/>
  <c r="AA48" i="4"/>
  <c r="N43" i="4"/>
  <c r="AA40" i="4"/>
  <c r="U30" i="4"/>
  <c r="M28" i="4"/>
  <c r="K26" i="4"/>
  <c r="O22" i="4"/>
  <c r="O18" i="4"/>
  <c r="J52" i="4"/>
  <c r="O39" i="4"/>
  <c r="J28" i="4"/>
  <c r="J48" i="4"/>
  <c r="L40" i="4"/>
  <c r="M19" i="4"/>
  <c r="AA19" i="4"/>
  <c r="J19" i="4"/>
  <c r="J18" i="4"/>
  <c r="AA26" i="4"/>
  <c r="J32" i="4"/>
  <c r="U23" i="4"/>
  <c r="U19" i="4"/>
  <c r="CE95" i="9"/>
  <c r="CG95" i="9"/>
  <c r="CF95" i="9"/>
  <c r="CE87" i="9"/>
  <c r="CG87" i="9"/>
  <c r="CF87" i="9"/>
  <c r="CE79" i="9"/>
  <c r="CG79" i="9"/>
  <c r="CF79" i="9"/>
  <c r="CE71" i="9"/>
  <c r="CG71" i="9"/>
  <c r="CF71" i="9"/>
  <c r="CE63" i="9"/>
  <c r="CG63" i="9"/>
  <c r="CF63" i="9"/>
  <c r="CE55" i="9"/>
  <c r="CG55" i="9"/>
  <c r="CF55" i="9"/>
  <c r="CE47" i="9"/>
  <c r="CG47" i="9"/>
  <c r="CF47" i="9"/>
  <c r="CE39" i="9"/>
  <c r="CG39" i="9"/>
  <c r="CF39" i="9"/>
  <c r="CE31" i="9"/>
  <c r="CG31" i="9"/>
  <c r="CF31" i="9"/>
  <c r="CE94" i="9"/>
  <c r="CF94" i="9"/>
  <c r="CG94" i="9"/>
  <c r="CE34" i="9"/>
  <c r="CF34" i="9"/>
  <c r="CG34" i="9"/>
  <c r="CE92" i="9"/>
  <c r="CF92" i="9"/>
  <c r="CG92" i="9"/>
  <c r="CE60" i="9"/>
  <c r="CF60" i="9"/>
  <c r="CG60" i="9"/>
  <c r="CE28" i="9"/>
  <c r="CF28" i="9"/>
  <c r="CG28" i="9"/>
  <c r="CE38" i="9"/>
  <c r="CF38" i="9"/>
  <c r="CG38" i="9"/>
  <c r="CE74" i="9"/>
  <c r="CF74" i="9"/>
  <c r="CG74" i="9"/>
  <c r="CE50" i="9"/>
  <c r="CF50" i="9"/>
  <c r="CG50" i="9"/>
  <c r="CE102" i="9"/>
  <c r="CF102" i="9"/>
  <c r="CG102" i="9"/>
  <c r="CE42" i="9"/>
  <c r="CF42" i="9"/>
  <c r="CG42" i="9"/>
  <c r="CE100" i="9"/>
  <c r="CF100" i="9"/>
  <c r="CG100" i="9"/>
  <c r="CE68" i="9"/>
  <c r="CF68" i="9"/>
  <c r="CG68" i="9"/>
  <c r="CE36" i="9"/>
  <c r="CF36" i="9"/>
  <c r="CG36" i="9"/>
  <c r="CE30" i="9"/>
  <c r="CF30" i="9"/>
  <c r="CG30" i="9"/>
  <c r="CE72" i="9"/>
  <c r="CF72" i="9"/>
  <c r="CG72" i="9"/>
  <c r="CE99" i="9"/>
  <c r="CG99" i="9"/>
  <c r="CF99" i="9"/>
  <c r="CE91" i="9"/>
  <c r="CG91" i="9"/>
  <c r="CF91" i="9"/>
  <c r="CE83" i="9"/>
  <c r="CG83" i="9"/>
  <c r="CF83" i="9"/>
  <c r="CE75" i="9"/>
  <c r="CG75" i="9"/>
  <c r="CF75" i="9"/>
  <c r="CE67" i="9"/>
  <c r="CG67" i="9"/>
  <c r="CF67" i="9"/>
  <c r="CE59" i="9"/>
  <c r="CG59" i="9"/>
  <c r="CF59" i="9"/>
  <c r="CE51" i="9"/>
  <c r="CG51" i="9"/>
  <c r="CF51" i="9"/>
  <c r="CE43" i="9"/>
  <c r="CG43" i="9"/>
  <c r="CF43" i="9"/>
  <c r="CE35" i="9"/>
  <c r="CG35" i="9"/>
  <c r="CF35" i="9"/>
  <c r="CE27" i="9"/>
  <c r="CG27" i="9"/>
  <c r="CF27" i="9"/>
  <c r="CE62" i="9"/>
  <c r="CF62" i="9"/>
  <c r="CG62" i="9"/>
  <c r="CE88" i="9"/>
  <c r="CF88" i="9"/>
  <c r="CG88" i="9"/>
  <c r="CE66" i="9"/>
  <c r="CF66" i="9"/>
  <c r="CG66" i="9"/>
  <c r="CE90" i="9"/>
  <c r="CF90" i="9"/>
  <c r="CG90" i="9"/>
  <c r="CE76" i="9"/>
  <c r="CF76" i="9"/>
  <c r="CG76" i="9"/>
  <c r="CE44" i="9"/>
  <c r="CF44" i="9"/>
  <c r="CG44" i="9"/>
  <c r="CE78" i="9"/>
  <c r="CF78" i="9"/>
  <c r="CG78" i="9"/>
  <c r="CE80" i="9"/>
  <c r="CF80" i="9"/>
  <c r="CG80" i="9"/>
  <c r="CE64" i="9"/>
  <c r="CF64" i="9"/>
  <c r="CG64" i="9"/>
  <c r="CE48" i="9"/>
  <c r="CF48" i="9"/>
  <c r="CG48" i="9"/>
  <c r="CE101" i="9"/>
  <c r="CG101" i="9"/>
  <c r="CF101" i="9"/>
  <c r="CE93" i="9"/>
  <c r="CG93" i="9"/>
  <c r="CF93" i="9"/>
  <c r="CE85" i="9"/>
  <c r="CG85" i="9"/>
  <c r="CF85" i="9"/>
  <c r="CE77" i="9"/>
  <c r="CG77" i="9"/>
  <c r="CF77" i="9"/>
  <c r="CE69" i="9"/>
  <c r="CG69" i="9"/>
  <c r="CF69" i="9"/>
  <c r="CE61" i="9"/>
  <c r="CG61" i="9"/>
  <c r="CF61" i="9"/>
  <c r="CE53" i="9"/>
  <c r="CG53" i="9"/>
  <c r="CF53" i="9"/>
  <c r="CE45" i="9"/>
  <c r="CG45" i="9"/>
  <c r="CF45" i="9"/>
  <c r="CE37" i="9"/>
  <c r="CG37" i="9"/>
  <c r="CF37" i="9"/>
  <c r="CE29" i="9"/>
  <c r="CG29" i="9"/>
  <c r="CF29" i="9"/>
  <c r="CE46" i="9"/>
  <c r="CF46" i="9"/>
  <c r="CG46" i="9"/>
  <c r="CE40" i="9"/>
  <c r="CF40" i="9"/>
  <c r="CG40" i="9"/>
  <c r="CE56" i="9"/>
  <c r="CF56" i="9"/>
  <c r="CG56" i="9"/>
  <c r="CE32" i="9"/>
  <c r="CF32" i="9"/>
  <c r="CG32" i="9"/>
  <c r="CE26" i="9"/>
  <c r="CF26" i="9"/>
  <c r="CG26" i="9"/>
  <c r="CE97" i="9"/>
  <c r="CG97" i="9"/>
  <c r="CF97" i="9"/>
  <c r="CE89" i="9"/>
  <c r="CG89" i="9"/>
  <c r="CF89" i="9"/>
  <c r="CE81" i="9"/>
  <c r="CG81" i="9"/>
  <c r="CF81" i="9"/>
  <c r="CE73" i="9"/>
  <c r="CG73" i="9"/>
  <c r="CF73" i="9"/>
  <c r="CE65" i="9"/>
  <c r="CG65" i="9"/>
  <c r="CF65" i="9"/>
  <c r="CE57" i="9"/>
  <c r="CG57" i="9"/>
  <c r="CF57" i="9"/>
  <c r="CE49" i="9"/>
  <c r="CG49" i="9"/>
  <c r="CF49" i="9"/>
  <c r="CE41" i="9"/>
  <c r="CG41" i="9"/>
  <c r="CF41" i="9"/>
  <c r="CE33" i="9"/>
  <c r="CG33" i="9"/>
  <c r="CF33" i="9"/>
  <c r="CE70" i="9"/>
  <c r="CF70" i="9"/>
  <c r="CG70" i="9"/>
  <c r="CE96" i="9"/>
  <c r="CF96" i="9"/>
  <c r="CG96" i="9"/>
  <c r="CE82" i="9"/>
  <c r="CF82" i="9"/>
  <c r="CG82" i="9"/>
  <c r="CE84" i="9"/>
  <c r="CF84" i="9"/>
  <c r="CG84" i="9"/>
  <c r="CE52" i="9"/>
  <c r="CF52" i="9"/>
  <c r="CG52" i="9"/>
  <c r="CE86" i="9"/>
  <c r="CF86" i="9"/>
  <c r="CG86" i="9"/>
  <c r="CE54" i="9"/>
  <c r="CF54" i="9"/>
  <c r="CG54" i="9"/>
  <c r="CE98" i="9"/>
  <c r="CF98" i="9"/>
  <c r="CG98" i="9"/>
  <c r="CE58" i="9"/>
  <c r="CF58" i="9"/>
  <c r="CG58" i="9"/>
  <c r="X29" i="4" l="1"/>
  <c r="Y53" i="4"/>
  <c r="Y29" i="4"/>
  <c r="X40" i="4"/>
  <c r="Y40" i="4"/>
  <c r="X23" i="4"/>
  <c r="Y23" i="4"/>
  <c r="X47" i="4"/>
  <c r="Y47" i="4"/>
  <c r="Y22" i="4"/>
  <c r="X22" i="4"/>
  <c r="X49" i="4"/>
  <c r="Y49" i="4"/>
  <c r="X42" i="4"/>
  <c r="Y42" i="4"/>
  <c r="X41" i="4"/>
  <c r="Y41" i="4"/>
  <c r="X28" i="4"/>
  <c r="Y28" i="4"/>
  <c r="Y36" i="4"/>
  <c r="X36" i="4"/>
  <c r="X56" i="4"/>
  <c r="Y56" i="4"/>
  <c r="X18" i="4"/>
  <c r="Y18" i="4"/>
  <c r="X43" i="4"/>
  <c r="Y43" i="4"/>
  <c r="X32" i="4"/>
  <c r="Y32" i="4"/>
  <c r="X35" i="4"/>
  <c r="Y35" i="4"/>
  <c r="Y48" i="4"/>
  <c r="X48" i="4"/>
  <c r="X26" i="4"/>
  <c r="Y26" i="4"/>
  <c r="Y34" i="4"/>
  <c r="X34" i="4"/>
  <c r="Y50" i="4"/>
  <c r="X50" i="4"/>
  <c r="Y25" i="4"/>
  <c r="X25" i="4"/>
  <c r="Y21" i="4"/>
  <c r="X20" i="4"/>
  <c r="X53" i="4"/>
  <c r="X24" i="4"/>
  <c r="Y24" i="4"/>
  <c r="Y51" i="4"/>
  <c r="X51" i="4"/>
  <c r="X30" i="4"/>
  <c r="Y30" i="4"/>
  <c r="X52" i="4"/>
  <c r="Y52" i="4"/>
  <c r="X16" i="4"/>
  <c r="Y16" i="4"/>
  <c r="X39" i="4"/>
  <c r="Y39" i="4"/>
  <c r="X55" i="4"/>
  <c r="Y55" i="4"/>
  <c r="Y19" i="4"/>
  <c r="X19" i="4"/>
  <c r="Y44" i="4"/>
  <c r="X44" i="4"/>
  <c r="Y15" i="4"/>
  <c r="X15" i="4"/>
  <c r="X31" i="4"/>
  <c r="Y31" i="4"/>
  <c r="Y33" i="4"/>
  <c r="X33" i="4"/>
  <c r="Y17" i="4"/>
  <c r="X17" i="4"/>
  <c r="X38" i="4"/>
  <c r="Y38" i="4"/>
  <c r="U56" i="4"/>
  <c r="U44" i="4"/>
  <c r="U52" i="4"/>
  <c r="U35" i="4"/>
  <c r="U48" i="4"/>
  <c r="U57" i="4"/>
  <c r="U47" i="4"/>
  <c r="U32" i="4"/>
  <c r="U18" i="4"/>
  <c r="U36" i="4"/>
  <c r="U22" i="4"/>
  <c r="U28" i="4"/>
  <c r="U55" i="4"/>
  <c r="U43" i="4"/>
  <c r="U31" i="4"/>
  <c r="U51" i="4"/>
  <c r="U24" i="4"/>
  <c r="U26" i="4"/>
  <c r="U39" i="4"/>
  <c r="U40" i="4"/>
  <c r="BT25" i="9"/>
  <c r="BR25" i="9"/>
  <c r="BQ25" i="9"/>
  <c r="X25" i="9"/>
  <c r="W25" i="9"/>
  <c r="BT24" i="9"/>
  <c r="BR24" i="9"/>
  <c r="BQ24" i="9"/>
  <c r="X24" i="9"/>
  <c r="W24" i="9"/>
  <c r="BT23" i="9"/>
  <c r="BR23" i="9"/>
  <c r="BQ23" i="9"/>
  <c r="X23" i="9"/>
  <c r="W23" i="9"/>
  <c r="BT22" i="9"/>
  <c r="BR22" i="9"/>
  <c r="BQ22" i="9"/>
  <c r="X22" i="9"/>
  <c r="W22" i="9"/>
  <c r="BT21" i="9"/>
  <c r="BR21" i="9"/>
  <c r="BQ21" i="9"/>
  <c r="X21" i="9"/>
  <c r="W21" i="9"/>
  <c r="BT20" i="9"/>
  <c r="BR20" i="9"/>
  <c r="BQ20" i="9"/>
  <c r="X20" i="9"/>
  <c r="W20" i="9"/>
  <c r="BT19" i="9"/>
  <c r="BR19" i="9"/>
  <c r="BQ19" i="9"/>
  <c r="X19" i="9"/>
  <c r="W19" i="9"/>
  <c r="BT18" i="9"/>
  <c r="BR18" i="9"/>
  <c r="BQ18" i="9"/>
  <c r="X18" i="9"/>
  <c r="W18" i="9"/>
  <c r="BT17" i="9"/>
  <c r="BR17" i="9"/>
  <c r="BQ17" i="9"/>
  <c r="X17" i="9"/>
  <c r="W17" i="9"/>
  <c r="BT16" i="9"/>
  <c r="BR16" i="9"/>
  <c r="BQ16" i="9"/>
  <c r="X16" i="9"/>
  <c r="W16" i="9"/>
  <c r="BT15" i="9"/>
  <c r="BR15" i="9"/>
  <c r="BQ15" i="9"/>
  <c r="X15" i="9"/>
  <c r="W15" i="9"/>
  <c r="BT14" i="9"/>
  <c r="BR14" i="9"/>
  <c r="BQ14" i="9"/>
  <c r="X14" i="9"/>
  <c r="W14" i="9"/>
  <c r="BT13" i="9"/>
  <c r="BR13" i="9"/>
  <c r="BQ13" i="9"/>
  <c r="X13" i="9"/>
  <c r="W13" i="9"/>
  <c r="BT12" i="9"/>
  <c r="BR12" i="9"/>
  <c r="BQ12" i="9"/>
  <c r="X12" i="9"/>
  <c r="W12" i="9"/>
  <c r="BT11" i="9"/>
  <c r="BR11" i="9"/>
  <c r="BQ11" i="9"/>
  <c r="X11" i="9"/>
  <c r="W11" i="9"/>
  <c r="BT10" i="9"/>
  <c r="BR10" i="9"/>
  <c r="BQ10" i="9"/>
  <c r="X10" i="9"/>
  <c r="W10" i="9"/>
  <c r="BT9" i="9"/>
  <c r="BR9" i="9"/>
  <c r="BQ9" i="9"/>
  <c r="X9" i="9"/>
  <c r="W9" i="9"/>
  <c r="BT8" i="9"/>
  <c r="BR8" i="9"/>
  <c r="BQ8" i="9"/>
  <c r="X8" i="9"/>
  <c r="W8" i="9"/>
  <c r="BT7" i="9"/>
  <c r="BR7" i="9"/>
  <c r="BQ7" i="9"/>
  <c r="X7" i="9"/>
  <c r="W7" i="9"/>
  <c r="BT6" i="9"/>
  <c r="BR6" i="9"/>
  <c r="BQ6" i="9"/>
  <c r="X6" i="9"/>
  <c r="W6" i="9"/>
  <c r="BT5" i="9"/>
  <c r="BR5" i="9"/>
  <c r="BQ5" i="9"/>
  <c r="X5" i="9"/>
  <c r="W5" i="9"/>
  <c r="BT4" i="9"/>
  <c r="BR4" i="9"/>
  <c r="BQ4" i="9"/>
  <c r="X4" i="9"/>
  <c r="W4" i="9"/>
  <c r="CH4" i="9" s="1"/>
  <c r="BT3" i="9"/>
  <c r="BR3" i="9"/>
  <c r="BQ3" i="9"/>
  <c r="CH3" i="9"/>
  <c r="CE3" i="9" l="1"/>
  <c r="CO3" i="9"/>
  <c r="CK3" i="9"/>
  <c r="CP3" i="9"/>
  <c r="CL3" i="9"/>
  <c r="CM3" i="9"/>
  <c r="CJ3" i="9"/>
  <c r="CN3" i="9"/>
  <c r="CI3" i="9"/>
  <c r="CE6" i="9"/>
  <c r="CE10" i="9"/>
  <c r="CO15" i="9"/>
  <c r="CM25" i="9"/>
  <c r="CO7" i="9"/>
  <c r="CE14" i="9"/>
  <c r="CN23" i="9"/>
  <c r="CO11" i="9"/>
  <c r="CN19" i="9"/>
  <c r="CK23" i="9"/>
  <c r="CL23" i="9"/>
  <c r="CE23" i="9"/>
  <c r="CN24" i="9"/>
  <c r="CO19" i="9"/>
  <c r="CM11" i="9"/>
  <c r="CL11" i="9"/>
  <c r="CM14" i="9"/>
  <c r="CM15" i="9"/>
  <c r="CL15" i="9"/>
  <c r="CM18" i="9"/>
  <c r="CO18" i="9"/>
  <c r="CE19" i="9"/>
  <c r="CN20" i="9"/>
  <c r="CM21" i="9"/>
  <c r="CE22" i="9"/>
  <c r="CM6" i="9"/>
  <c r="CM7" i="9"/>
  <c r="CL7" i="9"/>
  <c r="CM10" i="9"/>
  <c r="CN4" i="9"/>
  <c r="CM5" i="9"/>
  <c r="CO6" i="9"/>
  <c r="CG7" i="9"/>
  <c r="CN8" i="9"/>
  <c r="CM9" i="9"/>
  <c r="CO10" i="9"/>
  <c r="CF11" i="9"/>
  <c r="CN12" i="9"/>
  <c r="CM13" i="9"/>
  <c r="CO14" i="9"/>
  <c r="CG15" i="9"/>
  <c r="CN16" i="9"/>
  <c r="CM17" i="9"/>
  <c r="CG18" i="9"/>
  <c r="CK19" i="9"/>
  <c r="CL19" i="9"/>
  <c r="CM22" i="9"/>
  <c r="CO22" i="9"/>
  <c r="CH5" i="9"/>
  <c r="CP5" i="9"/>
  <c r="CH9" i="9"/>
  <c r="CH13" i="9"/>
  <c r="CP13" i="9"/>
  <c r="CP17" i="9"/>
  <c r="CK20" i="9"/>
  <c r="CH21" i="9"/>
  <c r="CP21" i="9"/>
  <c r="CK24" i="9"/>
  <c r="CH25" i="9"/>
  <c r="CP25" i="9"/>
  <c r="CM4" i="9"/>
  <c r="CP4" i="9"/>
  <c r="CE5" i="9"/>
  <c r="CO5" i="9"/>
  <c r="CL6" i="9"/>
  <c r="CN7" i="9"/>
  <c r="AC7" i="9" s="1"/>
  <c r="CK7" i="9"/>
  <c r="CM8" i="9"/>
  <c r="CH8" i="9"/>
  <c r="CP8" i="9"/>
  <c r="CE9" i="9"/>
  <c r="CO9" i="9"/>
  <c r="CL10" i="9"/>
  <c r="CN11" i="9"/>
  <c r="CK11" i="9"/>
  <c r="CM12" i="9"/>
  <c r="CH12" i="9"/>
  <c r="CP12" i="9"/>
  <c r="CE13" i="9"/>
  <c r="CO13" i="9"/>
  <c r="CL14" i="9"/>
  <c r="CN15" i="9"/>
  <c r="CK15" i="9"/>
  <c r="CM16" i="9"/>
  <c r="CH16" i="9"/>
  <c r="CP16" i="9"/>
  <c r="CE17" i="9"/>
  <c r="CO17" i="9"/>
  <c r="CL18" i="9"/>
  <c r="CM20" i="9"/>
  <c r="CH20" i="9"/>
  <c r="CP20" i="9"/>
  <c r="CE21" i="9"/>
  <c r="CO21" i="9"/>
  <c r="CL22" i="9"/>
  <c r="CM24" i="9"/>
  <c r="CH24" i="9"/>
  <c r="CP24" i="9"/>
  <c r="CE25" i="9"/>
  <c r="CO25" i="9"/>
  <c r="CK8" i="9"/>
  <c r="CP9" i="9"/>
  <c r="CK12" i="9"/>
  <c r="CK16" i="9"/>
  <c r="CH17" i="9"/>
  <c r="CE4" i="9"/>
  <c r="CO4" i="9"/>
  <c r="CL5" i="9"/>
  <c r="CN6" i="9"/>
  <c r="CK6" i="9"/>
  <c r="CH7" i="9"/>
  <c r="CP7" i="9"/>
  <c r="CE8" i="9"/>
  <c r="CO8" i="9"/>
  <c r="CL9" i="9"/>
  <c r="CN10" i="9"/>
  <c r="CK10" i="9"/>
  <c r="CH11" i="9"/>
  <c r="CP11" i="9"/>
  <c r="AC11" i="9" s="1"/>
  <c r="CE12" i="9"/>
  <c r="CO12" i="9"/>
  <c r="CL13" i="9"/>
  <c r="CN14" i="9"/>
  <c r="CK14" i="9"/>
  <c r="CH15" i="9"/>
  <c r="CP15" i="9"/>
  <c r="AD15" i="9" s="1"/>
  <c r="CE16" i="9"/>
  <c r="CO16" i="9"/>
  <c r="CL17" i="9"/>
  <c r="CN18" i="9"/>
  <c r="CK18" i="9"/>
  <c r="CM19" i="9"/>
  <c r="CH19" i="9"/>
  <c r="CP19" i="9"/>
  <c r="CE20" i="9"/>
  <c r="CO20" i="9"/>
  <c r="CL21" i="9"/>
  <c r="CN22" i="9"/>
  <c r="CK22" i="9"/>
  <c r="CM23" i="9"/>
  <c r="CH23" i="9"/>
  <c r="CP23" i="9"/>
  <c r="CE24" i="9"/>
  <c r="CO24" i="9"/>
  <c r="CL25" i="9"/>
  <c r="AA25" i="9" s="1"/>
  <c r="CK4" i="9"/>
  <c r="CG3" i="9"/>
  <c r="CL4" i="9"/>
  <c r="CN5" i="9"/>
  <c r="CK5" i="9"/>
  <c r="CH6" i="9"/>
  <c r="CP6" i="9"/>
  <c r="CL8" i="9"/>
  <c r="AA8" i="9" s="1"/>
  <c r="CN9" i="9"/>
  <c r="CK9" i="9"/>
  <c r="CH10" i="9"/>
  <c r="CP10" i="9"/>
  <c r="CL12" i="9"/>
  <c r="CN13" i="9"/>
  <c r="CK13" i="9"/>
  <c r="CH14" i="9"/>
  <c r="CP14" i="9"/>
  <c r="CL16" i="9"/>
  <c r="AA16" i="9" s="1"/>
  <c r="CN17" i="9"/>
  <c r="CK17" i="9"/>
  <c r="CH18" i="9"/>
  <c r="CP18" i="9"/>
  <c r="CL20" i="9"/>
  <c r="CN21" i="9"/>
  <c r="CK21" i="9"/>
  <c r="CH22" i="9"/>
  <c r="CP22" i="9"/>
  <c r="CO23" i="9"/>
  <c r="CL24" i="9"/>
  <c r="AA24" i="9" s="1"/>
  <c r="CK25" i="9"/>
  <c r="CF3" i="9"/>
  <c r="CJ4" i="9"/>
  <c r="CJ5" i="9"/>
  <c r="CJ6" i="9"/>
  <c r="CJ7" i="9"/>
  <c r="CJ8" i="9"/>
  <c r="CJ9" i="9"/>
  <c r="CJ10" i="9"/>
  <c r="CJ11" i="9"/>
  <c r="CJ12" i="9"/>
  <c r="CJ13" i="9"/>
  <c r="CJ14" i="9"/>
  <c r="CJ15" i="9"/>
  <c r="CJ16" i="9"/>
  <c r="CJ17" i="9"/>
  <c r="CJ18" i="9"/>
  <c r="CJ19" i="9"/>
  <c r="CJ20" i="9"/>
  <c r="CJ21" i="9"/>
  <c r="CJ22" i="9"/>
  <c r="CJ23" i="9"/>
  <c r="CJ24" i="9"/>
  <c r="CJ25" i="9"/>
  <c r="CN25" i="9"/>
  <c r="CI4" i="9"/>
  <c r="CI5" i="9"/>
  <c r="CI6" i="9"/>
  <c r="CI7" i="9"/>
  <c r="Y7" i="9" s="1"/>
  <c r="CI8" i="9"/>
  <c r="CI9" i="9"/>
  <c r="CI10" i="9"/>
  <c r="CI11" i="9"/>
  <c r="Y11" i="9" s="1"/>
  <c r="CI12" i="9"/>
  <c r="CI13" i="9"/>
  <c r="CI14" i="9"/>
  <c r="CI15" i="9"/>
  <c r="Y15" i="9" s="1"/>
  <c r="CI16" i="9"/>
  <c r="CI17" i="9"/>
  <c r="CI18" i="9"/>
  <c r="CI19" i="9"/>
  <c r="Z19" i="9" s="1"/>
  <c r="CI20" i="9"/>
  <c r="CI21" i="9"/>
  <c r="CI22" i="9"/>
  <c r="CI23" i="9"/>
  <c r="Z23" i="9" s="1"/>
  <c r="CI24" i="9"/>
  <c r="CI25" i="9"/>
  <c r="BW24" i="9" l="1"/>
  <c r="BW9" i="9"/>
  <c r="BW22" i="9"/>
  <c r="BW10" i="9"/>
  <c r="BW17" i="9"/>
  <c r="BW5" i="9"/>
  <c r="BW11" i="9"/>
  <c r="BW19" i="9"/>
  <c r="BW3" i="9"/>
  <c r="BW20" i="9"/>
  <c r="BW21" i="9"/>
  <c r="BW13" i="9"/>
  <c r="BW18" i="9"/>
  <c r="BW14" i="9"/>
  <c r="BW6" i="9"/>
  <c r="BW16" i="9"/>
  <c r="BW12" i="9"/>
  <c r="BW8" i="9"/>
  <c r="BW4" i="9"/>
  <c r="BW25" i="9"/>
  <c r="BW15" i="9"/>
  <c r="BW7" i="9"/>
  <c r="BW23" i="9"/>
  <c r="CF21" i="9"/>
  <c r="Z8" i="9"/>
  <c r="Z14" i="9"/>
  <c r="CG24" i="9"/>
  <c r="CF22" i="9"/>
  <c r="Z6" i="9"/>
  <c r="CG6" i="9"/>
  <c r="AC22" i="9"/>
  <c r="Z10" i="9"/>
  <c r="AC16" i="9"/>
  <c r="AA9" i="9"/>
  <c r="AA5" i="9"/>
  <c r="AA19" i="9"/>
  <c r="AA15" i="9"/>
  <c r="Y16" i="9"/>
  <c r="CF14" i="9"/>
  <c r="CF8" i="9"/>
  <c r="AD19" i="9"/>
  <c r="Z18" i="9"/>
  <c r="CF6" i="9"/>
  <c r="Y22" i="9"/>
  <c r="AD24" i="9"/>
  <c r="AB21" i="9"/>
  <c r="CG17" i="9"/>
  <c r="CF7" i="9"/>
  <c r="CG4" i="9"/>
  <c r="Y4" i="9"/>
  <c r="AA4" i="9"/>
  <c r="CG9" i="9"/>
  <c r="CF19" i="9"/>
  <c r="CF17" i="9"/>
  <c r="AD3" i="9"/>
  <c r="AC3" i="9"/>
  <c r="CG21" i="9"/>
  <c r="CG10" i="9"/>
  <c r="CF15" i="9"/>
  <c r="CF10" i="9"/>
  <c r="Z4" i="9"/>
  <c r="AA13" i="9"/>
  <c r="AB16" i="9"/>
  <c r="CF12" i="9"/>
  <c r="Z22" i="9"/>
  <c r="Y10" i="9"/>
  <c r="Y6" i="9"/>
  <c r="CG12" i="9"/>
  <c r="CF18" i="9"/>
  <c r="CF9" i="9"/>
  <c r="CF4" i="9"/>
  <c r="AA12" i="9"/>
  <c r="AD18" i="9"/>
  <c r="AD12" i="9"/>
  <c r="AD8" i="9"/>
  <c r="AD4" i="9"/>
  <c r="AA18" i="9"/>
  <c r="AC15" i="9"/>
  <c r="AA11" i="9"/>
  <c r="AC19" i="9"/>
  <c r="Y12" i="9"/>
  <c r="AA20" i="9"/>
  <c r="AD23" i="9"/>
  <c r="AB25" i="9"/>
  <c r="AB8" i="9"/>
  <c r="AB22" i="9"/>
  <c r="AB14" i="9"/>
  <c r="AB6" i="9"/>
  <c r="AD7" i="9"/>
  <c r="AC8" i="9"/>
  <c r="CF24" i="9"/>
  <c r="CG11" i="9"/>
  <c r="CF16" i="9"/>
  <c r="CG14" i="9"/>
  <c r="CG22" i="9"/>
  <c r="CG16" i="9"/>
  <c r="AD25" i="9"/>
  <c r="AC25" i="9"/>
  <c r="Z25" i="9"/>
  <c r="Y25" i="9"/>
  <c r="Z24" i="9"/>
  <c r="CF23" i="9"/>
  <c r="Y23" i="9"/>
  <c r="AB23" i="9"/>
  <c r="CG23" i="9"/>
  <c r="AC23" i="9"/>
  <c r="Y24" i="9"/>
  <c r="AB24" i="9"/>
  <c r="AA23" i="9"/>
  <c r="AC24" i="9"/>
  <c r="Z21" i="9"/>
  <c r="Y21" i="9"/>
  <c r="Y9" i="9"/>
  <c r="Z9" i="9"/>
  <c r="AC20" i="9"/>
  <c r="AD20" i="9"/>
  <c r="AC13" i="9"/>
  <c r="AD13" i="9"/>
  <c r="AC5" i="9"/>
  <c r="AD5" i="9"/>
  <c r="CE18" i="9"/>
  <c r="Y19" i="9"/>
  <c r="AB12" i="9"/>
  <c r="AD22" i="9"/>
  <c r="AB17" i="9"/>
  <c r="AB10" i="9"/>
  <c r="Z12" i="9"/>
  <c r="AA17" i="9"/>
  <c r="AC14" i="9"/>
  <c r="AC10" i="9"/>
  <c r="AC6" i="9"/>
  <c r="AA10" i="9"/>
  <c r="AB15" i="9"/>
  <c r="AC12" i="9"/>
  <c r="AC4" i="9"/>
  <c r="AD16" i="9"/>
  <c r="AC17" i="9"/>
  <c r="AD17" i="9"/>
  <c r="AC9" i="9"/>
  <c r="AD9" i="9"/>
  <c r="Y20" i="9"/>
  <c r="Z20" i="9"/>
  <c r="Y17" i="9"/>
  <c r="Z17" i="9"/>
  <c r="Y13" i="9"/>
  <c r="Z13" i="9"/>
  <c r="Z5" i="9"/>
  <c r="Y5" i="9"/>
  <c r="AD21" i="9"/>
  <c r="AC21" i="9"/>
  <c r="AD11" i="9"/>
  <c r="AB11" i="9"/>
  <c r="Y18" i="9"/>
  <c r="Y14" i="9"/>
  <c r="CF20" i="9"/>
  <c r="CG20" i="9"/>
  <c r="CG13" i="9"/>
  <c r="AB5" i="9"/>
  <c r="AB19" i="9"/>
  <c r="Z16" i="9"/>
  <c r="Z15" i="9"/>
  <c r="Z11" i="9"/>
  <c r="Z7" i="9"/>
  <c r="AB7" i="9"/>
  <c r="AA6" i="9"/>
  <c r="AB20" i="9"/>
  <c r="Y8" i="9"/>
  <c r="AB4" i="9"/>
  <c r="CE15" i="9"/>
  <c r="CE11" i="9"/>
  <c r="CE7" i="9"/>
  <c r="AB9" i="9"/>
  <c r="CG19" i="9"/>
  <c r="AB13" i="9"/>
  <c r="AB18" i="9"/>
  <c r="AA22" i="9"/>
  <c r="AD14" i="9"/>
  <c r="AD10" i="9"/>
  <c r="AD6" i="9"/>
  <c r="AA21" i="9"/>
  <c r="AC18" i="9"/>
  <c r="AA14" i="9"/>
  <c r="AA7" i="9"/>
  <c r="CG8" i="9"/>
  <c r="CG5" i="9"/>
  <c r="CF25" i="9"/>
  <c r="CF13" i="9"/>
  <c r="CF5" i="9"/>
  <c r="CG25" i="9"/>
  <c r="I14" i="4" l="1"/>
  <c r="I13" i="4"/>
  <c r="M12" i="4"/>
  <c r="AN14" i="4"/>
  <c r="AM14" i="4"/>
  <c r="AN13" i="4"/>
  <c r="AM13" i="4"/>
  <c r="AN12" i="4"/>
  <c r="AM12" i="4"/>
  <c r="AN11" i="4"/>
  <c r="AM11" i="4"/>
  <c r="AN10" i="4"/>
  <c r="AM10" i="4"/>
  <c r="AN9" i="4"/>
  <c r="AM9" i="4"/>
  <c r="AN8" i="4"/>
  <c r="AM8" i="4"/>
  <c r="BO5" i="4"/>
  <c r="BN5" i="4"/>
  <c r="BM5" i="4"/>
  <c r="BL5" i="4"/>
  <c r="BK5" i="4"/>
  <c r="BJ5" i="4"/>
  <c r="Q4" i="4" l="1"/>
  <c r="N4" i="4"/>
  <c r="M4" i="4"/>
  <c r="P4" i="4"/>
  <c r="O4" i="4"/>
  <c r="L4" i="4"/>
  <c r="AS14" i="4" l="1"/>
  <c r="T14" i="4" s="1"/>
  <c r="AP14" i="4"/>
  <c r="AS13" i="4"/>
  <c r="T13" i="4" s="1"/>
  <c r="AP13" i="4"/>
  <c r="AS12" i="4"/>
  <c r="AP12" i="4"/>
  <c r="AS11" i="4"/>
  <c r="AP11" i="4"/>
  <c r="AS10" i="4"/>
  <c r="AP10" i="4"/>
  <c r="AS9" i="4"/>
  <c r="AP9" i="4"/>
  <c r="AP8" i="4"/>
  <c r="AS8" i="4"/>
  <c r="T8" i="4" l="1"/>
  <c r="BM9" i="4"/>
  <c r="BM11" i="4"/>
  <c r="BM13" i="4"/>
  <c r="BN8" i="4"/>
  <c r="BJ8" i="4"/>
  <c r="BK8" i="4"/>
  <c r="BL8" i="4"/>
  <c r="BM8" i="4"/>
  <c r="BI8" i="4"/>
  <c r="BO8" i="4"/>
  <c r="BG8" i="4"/>
  <c r="BH8" i="4"/>
  <c r="BL10" i="4"/>
  <c r="BJ11" i="4"/>
  <c r="BL12" i="4"/>
  <c r="BJ13" i="4"/>
  <c r="BL14" i="4"/>
  <c r="BJ12" i="4"/>
  <c r="BN9" i="4"/>
  <c r="BN11" i="4"/>
  <c r="BM10" i="4"/>
  <c r="BN10" i="4"/>
  <c r="BM12" i="4"/>
  <c r="BN12" i="4"/>
  <c r="BM14" i="4"/>
  <c r="BN14" i="4"/>
  <c r="BJ10" i="4"/>
  <c r="BJ14" i="4"/>
  <c r="BN13" i="4"/>
  <c r="BL9" i="4"/>
  <c r="BJ9" i="4"/>
  <c r="AV13" i="4"/>
  <c r="AV12" i="4"/>
  <c r="BI10" i="4"/>
  <c r="BI12" i="4"/>
  <c r="BI14" i="4"/>
  <c r="BH11" i="4"/>
  <c r="BL11" i="4"/>
  <c r="BH13" i="4"/>
  <c r="BL13" i="4"/>
  <c r="BG9" i="4"/>
  <c r="BK9" i="4"/>
  <c r="BO9" i="4"/>
  <c r="BG10" i="4"/>
  <c r="BK10" i="4"/>
  <c r="BO10" i="4"/>
  <c r="BG11" i="4"/>
  <c r="BK11" i="4"/>
  <c r="BO11" i="4"/>
  <c r="BG12" i="4"/>
  <c r="BK12" i="4"/>
  <c r="BO12" i="4"/>
  <c r="BG13" i="4"/>
  <c r="BK13" i="4"/>
  <c r="BO13" i="4"/>
  <c r="BG14" i="4"/>
  <c r="BK14" i="4"/>
  <c r="BO14" i="4"/>
  <c r="BI9" i="4"/>
  <c r="BI11" i="4"/>
  <c r="BI13" i="4"/>
  <c r="BH9" i="4"/>
  <c r="BH10" i="4"/>
  <c r="BH12" i="4"/>
  <c r="BH14" i="4"/>
  <c r="D32" i="3"/>
  <c r="D31" i="3"/>
  <c r="D30" i="3"/>
  <c r="D25" i="3"/>
  <c r="AG3" i="10" s="1"/>
  <c r="D24" i="3"/>
  <c r="D23" i="3"/>
  <c r="E18" i="3"/>
  <c r="D18" i="3"/>
  <c r="E17" i="3"/>
  <c r="D17" i="3"/>
  <c r="AW12" i="4" s="1"/>
  <c r="E15" i="3"/>
  <c r="D15" i="3"/>
  <c r="AH3" i="10" s="1"/>
  <c r="E14" i="3"/>
  <c r="D14" i="3"/>
  <c r="D11" i="3"/>
  <c r="D10" i="3"/>
  <c r="E9" i="3"/>
  <c r="D9" i="3"/>
  <c r="AU13" i="4" s="1"/>
  <c r="D7" i="3"/>
  <c r="D6" i="3"/>
  <c r="AF3" i="10" s="1"/>
  <c r="E5" i="3"/>
  <c r="F5" i="3"/>
  <c r="D5" i="3"/>
  <c r="AU12" i="4" l="1"/>
  <c r="AW13" i="4"/>
  <c r="AU9" i="4"/>
  <c r="AU10" i="4"/>
  <c r="AU53" i="4"/>
  <c r="AU49" i="4"/>
  <c r="AU41" i="4"/>
  <c r="AU29" i="4"/>
  <c r="AU8" i="4"/>
  <c r="AU11" i="4"/>
  <c r="AU45" i="4"/>
  <c r="AU37" i="4"/>
  <c r="AU50" i="4"/>
  <c r="AU34" i="4"/>
  <c r="AU25" i="4"/>
  <c r="AU15" i="4"/>
  <c r="AU19" i="4"/>
  <c r="AU21" i="4"/>
  <c r="AU16" i="4"/>
  <c r="AU42" i="4"/>
  <c r="AU20" i="4"/>
  <c r="AU33" i="4"/>
  <c r="AU38" i="4"/>
  <c r="AU46" i="4"/>
  <c r="AU23" i="4"/>
  <c r="AU17" i="4"/>
  <c r="AU54" i="4"/>
  <c r="AU30" i="4"/>
  <c r="AU40" i="4"/>
  <c r="AU18" i="4"/>
  <c r="AU32" i="4"/>
  <c r="AU24" i="4"/>
  <c r="AU39" i="4"/>
  <c r="AU36" i="4"/>
  <c r="AU43" i="4"/>
  <c r="AU55" i="4"/>
  <c r="AU28" i="4"/>
  <c r="AU22" i="4"/>
  <c r="AU47" i="4"/>
  <c r="AU48" i="4"/>
  <c r="AU35" i="4"/>
  <c r="AU52" i="4"/>
  <c r="AU26" i="4"/>
  <c r="AU56" i="4"/>
  <c r="AU27" i="4"/>
  <c r="AU44" i="4"/>
  <c r="AU51" i="4"/>
  <c r="AU57" i="4"/>
  <c r="AU31" i="4"/>
  <c r="BX3" i="9"/>
  <c r="AW9" i="4"/>
  <c r="AW10" i="4"/>
  <c r="AW46" i="4"/>
  <c r="AW50" i="4"/>
  <c r="AW30" i="4"/>
  <c r="AW54" i="4"/>
  <c r="AW42" i="4"/>
  <c r="AW34" i="4"/>
  <c r="AW25" i="4"/>
  <c r="AW45" i="4"/>
  <c r="AW21" i="4"/>
  <c r="AW23" i="4"/>
  <c r="AW38" i="4"/>
  <c r="AW29" i="4"/>
  <c r="AW49" i="4"/>
  <c r="U49" i="4" s="1"/>
  <c r="AW53" i="4"/>
  <c r="AW27" i="4"/>
  <c r="AW37" i="4"/>
  <c r="AW41" i="4"/>
  <c r="AW15" i="4"/>
  <c r="AW19" i="4"/>
  <c r="AW17" i="4"/>
  <c r="AW20" i="4"/>
  <c r="AW33" i="4"/>
  <c r="AW16" i="4"/>
  <c r="AW44" i="4"/>
  <c r="AW26" i="4"/>
  <c r="AW40" i="4"/>
  <c r="AW32" i="4"/>
  <c r="AW24" i="4"/>
  <c r="AW51" i="4"/>
  <c r="AW57" i="4"/>
  <c r="AW31" i="4"/>
  <c r="AW36" i="4"/>
  <c r="AW18" i="4"/>
  <c r="AW28" i="4"/>
  <c r="AW48" i="4"/>
  <c r="AW39" i="4"/>
  <c r="AW52" i="4"/>
  <c r="AW43" i="4"/>
  <c r="AW55" i="4"/>
  <c r="AW22" i="4"/>
  <c r="AW47" i="4"/>
  <c r="AW35" i="4"/>
  <c r="AW56" i="4"/>
  <c r="BV82" i="9"/>
  <c r="BV32" i="9"/>
  <c r="BV75" i="9"/>
  <c r="BV58" i="9"/>
  <c r="BV41" i="9"/>
  <c r="BV67" i="9"/>
  <c r="BV77" i="9"/>
  <c r="BV68" i="9"/>
  <c r="BV73" i="9"/>
  <c r="BV43" i="9"/>
  <c r="BV53" i="9"/>
  <c r="BV87" i="9"/>
  <c r="BV55" i="9"/>
  <c r="BV94" i="9"/>
  <c r="BV70" i="9"/>
  <c r="BV52" i="9"/>
  <c r="BV54" i="9"/>
  <c r="BV56" i="9"/>
  <c r="BV74" i="9"/>
  <c r="BV83" i="9"/>
  <c r="BV44" i="9"/>
  <c r="BV98" i="9"/>
  <c r="BV81" i="9"/>
  <c r="BV84" i="9"/>
  <c r="BV85" i="9"/>
  <c r="BV46" i="9"/>
  <c r="BV49" i="9"/>
  <c r="BV66" i="9"/>
  <c r="BV69" i="9"/>
  <c r="BV95" i="9"/>
  <c r="BV63" i="9"/>
  <c r="BV31" i="9"/>
  <c r="BV40" i="9"/>
  <c r="BV28" i="9"/>
  <c r="BV48" i="9"/>
  <c r="BV86" i="9"/>
  <c r="BV72" i="9"/>
  <c r="BV91" i="9"/>
  <c r="BV27" i="9"/>
  <c r="BV76" i="9"/>
  <c r="BV78" i="9"/>
  <c r="BV89" i="9"/>
  <c r="BV50" i="9"/>
  <c r="BV29" i="9"/>
  <c r="BV102" i="9"/>
  <c r="BV88" i="9"/>
  <c r="BV57" i="9"/>
  <c r="BV62" i="9"/>
  <c r="BV93" i="9"/>
  <c r="BV37" i="9"/>
  <c r="BV90" i="9"/>
  <c r="BV36" i="9"/>
  <c r="BV71" i="9"/>
  <c r="BV39" i="9"/>
  <c r="BV34" i="9"/>
  <c r="BV60" i="9"/>
  <c r="BV38" i="9"/>
  <c r="BV64" i="9"/>
  <c r="BV26" i="9"/>
  <c r="BV99" i="9"/>
  <c r="BV51" i="9"/>
  <c r="BV96" i="9"/>
  <c r="BV97" i="9"/>
  <c r="BV33" i="9"/>
  <c r="BV59" i="9"/>
  <c r="BV61" i="9"/>
  <c r="BV42" i="9"/>
  <c r="BV65" i="9"/>
  <c r="BV35" i="9"/>
  <c r="BV101" i="9"/>
  <c r="BV45" i="9"/>
  <c r="BV100" i="9"/>
  <c r="BV30" i="9"/>
  <c r="BV79" i="9"/>
  <c r="BV47" i="9"/>
  <c r="BV92" i="9"/>
  <c r="BV80" i="9"/>
  <c r="BV10" i="9"/>
  <c r="BV19" i="9"/>
  <c r="BV14" i="9"/>
  <c r="BV12" i="9"/>
  <c r="BV23" i="9"/>
  <c r="BV24" i="9"/>
  <c r="BV9" i="9"/>
  <c r="BV22" i="9"/>
  <c r="BV5" i="9"/>
  <c r="BV11" i="9"/>
  <c r="BV13" i="9"/>
  <c r="BV18" i="9"/>
  <c r="BV16" i="9"/>
  <c r="BV7" i="9"/>
  <c r="BV17" i="9"/>
  <c r="BV20" i="9"/>
  <c r="BV21" i="9"/>
  <c r="BV4" i="9"/>
  <c r="BV25" i="9"/>
  <c r="BV15" i="9"/>
  <c r="BV6" i="9"/>
  <c r="BV8" i="9"/>
  <c r="L8" i="4"/>
  <c r="M8" i="4"/>
  <c r="AW8" i="4"/>
  <c r="BX86" i="9"/>
  <c r="BX91" i="9"/>
  <c r="BX27" i="9"/>
  <c r="BX96" i="9"/>
  <c r="BX78" i="9"/>
  <c r="BX97" i="9"/>
  <c r="BX33" i="9"/>
  <c r="BX50" i="9"/>
  <c r="BX61" i="9"/>
  <c r="BX102" i="9"/>
  <c r="BX65" i="9"/>
  <c r="BX62" i="9"/>
  <c r="BX101" i="9"/>
  <c r="BX45" i="9"/>
  <c r="BX90" i="9"/>
  <c r="BX100" i="9"/>
  <c r="BX71" i="9"/>
  <c r="BX39" i="9"/>
  <c r="BX34" i="9"/>
  <c r="BX92" i="9"/>
  <c r="BX38" i="9"/>
  <c r="BX80" i="9"/>
  <c r="BX26" i="9"/>
  <c r="BX32" i="9"/>
  <c r="BX99" i="9"/>
  <c r="BX51" i="9"/>
  <c r="BX41" i="9"/>
  <c r="BX59" i="9"/>
  <c r="BX77" i="9"/>
  <c r="BX42" i="9"/>
  <c r="BX68" i="9"/>
  <c r="BX73" i="9"/>
  <c r="BX35" i="9"/>
  <c r="BX53" i="9"/>
  <c r="BX30" i="9"/>
  <c r="BX79" i="9"/>
  <c r="BX47" i="9"/>
  <c r="BX82" i="9"/>
  <c r="BX52" i="9"/>
  <c r="BX56" i="9"/>
  <c r="BX75" i="9"/>
  <c r="BX44" i="9"/>
  <c r="BX58" i="9"/>
  <c r="BX81" i="9"/>
  <c r="BX84" i="9"/>
  <c r="BX67" i="9"/>
  <c r="BX85" i="9"/>
  <c r="BX49" i="9"/>
  <c r="BX43" i="9"/>
  <c r="BX69" i="9"/>
  <c r="BX87" i="9"/>
  <c r="BX55" i="9"/>
  <c r="BX94" i="9"/>
  <c r="BX40" i="9"/>
  <c r="BX28" i="9"/>
  <c r="BX48" i="9"/>
  <c r="BX70" i="9"/>
  <c r="BX54" i="9"/>
  <c r="BX72" i="9"/>
  <c r="BX74" i="9"/>
  <c r="BX83" i="9"/>
  <c r="BX76" i="9"/>
  <c r="BX98" i="9"/>
  <c r="BX89" i="9"/>
  <c r="BX29" i="9"/>
  <c r="BX46" i="9"/>
  <c r="BX88" i="9"/>
  <c r="BX57" i="9"/>
  <c r="BX66" i="9"/>
  <c r="BX93" i="9"/>
  <c r="BX37" i="9"/>
  <c r="BX36" i="9"/>
  <c r="BX95" i="9"/>
  <c r="BX63" i="9"/>
  <c r="BX31" i="9"/>
  <c r="BX60" i="9"/>
  <c r="BX64" i="9"/>
  <c r="BX8" i="9"/>
  <c r="BX15" i="9"/>
  <c r="BX6" i="9"/>
  <c r="BX12" i="9"/>
  <c r="BX24" i="9"/>
  <c r="BX9" i="9"/>
  <c r="BX10" i="9"/>
  <c r="BX5" i="9"/>
  <c r="BX19" i="9"/>
  <c r="BX13" i="9"/>
  <c r="BX14" i="9"/>
  <c r="BX16" i="9"/>
  <c r="BX23" i="9"/>
  <c r="BX22" i="9"/>
  <c r="BX17" i="9"/>
  <c r="BX11" i="9"/>
  <c r="BX20" i="9"/>
  <c r="BX21" i="9"/>
  <c r="BX18" i="9"/>
  <c r="BX4" i="9"/>
  <c r="BX25" i="9"/>
  <c r="BX7" i="9"/>
  <c r="J8" i="4"/>
  <c r="K8" i="4"/>
  <c r="O8" i="4"/>
  <c r="N8" i="4"/>
  <c r="BV3" i="9"/>
  <c r="M14" i="4"/>
  <c r="K14" i="4"/>
  <c r="O14" i="4"/>
  <c r="N14" i="4"/>
  <c r="O13" i="4"/>
  <c r="N13" i="4"/>
  <c r="M13" i="4"/>
  <c r="K13" i="4"/>
  <c r="N12" i="4"/>
  <c r="O12" i="4"/>
  <c r="O11" i="4"/>
  <c r="K12" i="4"/>
  <c r="AV11" i="4"/>
  <c r="AW11" i="4"/>
  <c r="AV10" i="4"/>
  <c r="BD9" i="4"/>
  <c r="BE9" i="4"/>
  <c r="BF9" i="4"/>
  <c r="BD14" i="4"/>
  <c r="BE14" i="4"/>
  <c r="AA14" i="4"/>
  <c r="BF14" i="4"/>
  <c r="BE12" i="4"/>
  <c r="BD12" i="4"/>
  <c r="BF12" i="4"/>
  <c r="BD13" i="4"/>
  <c r="BE13" i="4"/>
  <c r="BF13" i="4"/>
  <c r="BE10" i="4"/>
  <c r="BD10" i="4"/>
  <c r="BF10" i="4"/>
  <c r="AU14" i="4"/>
  <c r="AV14" i="4"/>
  <c r="AW14" i="4"/>
  <c r="BD11" i="4"/>
  <c r="BE11" i="4"/>
  <c r="BF11" i="4"/>
  <c r="Y13" i="4" l="1"/>
  <c r="Y14" i="4"/>
  <c r="U14" i="4"/>
</calcChain>
</file>

<file path=xl/sharedStrings.xml><?xml version="1.0" encoding="utf-8"?>
<sst xmlns="http://schemas.openxmlformats.org/spreadsheetml/2006/main" count="485" uniqueCount="310">
  <si>
    <t>2000年女児身長偏差計算表</t>
    <phoneticPr fontId="1"/>
  </si>
  <si>
    <t>2000年男児身長偏差計算表</t>
    <phoneticPr fontId="1"/>
  </si>
  <si>
    <t>mean</t>
    <phoneticPr fontId="1"/>
  </si>
  <si>
    <t>SD</t>
    <phoneticPr fontId="1"/>
  </si>
  <si>
    <t>y=ax+b</t>
  </si>
  <si>
    <t>male</t>
  </si>
  <si>
    <t>y=2.06*10^-3X^2-0.1166X+6.5273</t>
    <phoneticPr fontId="1"/>
  </si>
  <si>
    <t>101-140</t>
    <phoneticPr fontId="1"/>
  </si>
  <si>
    <t>140-149</t>
    <phoneticPr fontId="1"/>
  </si>
  <si>
    <t>149-184</t>
    <phoneticPr fontId="1"/>
  </si>
  <si>
    <t>149-171</t>
    <phoneticPr fontId="1"/>
  </si>
  <si>
    <t>female</t>
  </si>
  <si>
    <t>y=2.49*10^-3-0.1858x+9.0360</t>
    <phoneticPr fontId="1"/>
  </si>
  <si>
    <t>伊藤式</t>
    <rPh sb="0" eb="2">
      <t>イトウ</t>
    </rPh>
    <rPh sb="2" eb="3">
      <t>シキ</t>
    </rPh>
    <phoneticPr fontId="1"/>
  </si>
  <si>
    <t>村田式</t>
    <rPh sb="0" eb="2">
      <t>ムラタ</t>
    </rPh>
    <rPh sb="2" eb="3">
      <t>シキ</t>
    </rPh>
    <phoneticPr fontId="1"/>
  </si>
  <si>
    <t>L</t>
    <phoneticPr fontId="1"/>
  </si>
  <si>
    <t>male</t>
    <phoneticPr fontId="1"/>
  </si>
  <si>
    <t>female</t>
    <phoneticPr fontId="1"/>
  </si>
  <si>
    <t>S</t>
    <phoneticPr fontId="1"/>
  </si>
  <si>
    <t>M</t>
    <phoneticPr fontId="1"/>
  </si>
  <si>
    <t>No</t>
    <phoneticPr fontId="1"/>
  </si>
  <si>
    <t>名前</t>
    <rPh sb="0" eb="2">
      <t>ナマエ</t>
    </rPh>
    <phoneticPr fontId="1"/>
  </si>
  <si>
    <t>BMI</t>
    <phoneticPr fontId="1"/>
  </si>
  <si>
    <t>BMI-SDS</t>
    <phoneticPr fontId="1"/>
  </si>
  <si>
    <t>年</t>
    <rPh sb="0" eb="1">
      <t>ネン</t>
    </rPh>
    <phoneticPr fontId="1"/>
  </si>
  <si>
    <t>月</t>
    <rPh sb="0" eb="1">
      <t>ツキ</t>
    </rPh>
    <phoneticPr fontId="1"/>
  </si>
  <si>
    <t>L</t>
    <phoneticPr fontId="1"/>
  </si>
  <si>
    <t>M</t>
    <phoneticPr fontId="1"/>
  </si>
  <si>
    <t>S</t>
    <phoneticPr fontId="1"/>
  </si>
  <si>
    <t>月齢</t>
    <rPh sb="0" eb="2">
      <t>ゲツレイ</t>
    </rPh>
    <phoneticPr fontId="1"/>
  </si>
  <si>
    <t>身長SDS</t>
    <rPh sb="0" eb="2">
      <t>シンチョウ</t>
    </rPh>
    <phoneticPr fontId="1"/>
  </si>
  <si>
    <t>幼児</t>
    <rPh sb="0" eb="2">
      <t>ヨウジ</t>
    </rPh>
    <phoneticPr fontId="1"/>
  </si>
  <si>
    <t>男性</t>
    <rPh sb="0" eb="2">
      <t>ダンセイ</t>
    </rPh>
    <phoneticPr fontId="1"/>
  </si>
  <si>
    <t>学童</t>
    <rPh sb="0" eb="2">
      <t>ガクドウ</t>
    </rPh>
    <phoneticPr fontId="1"/>
  </si>
  <si>
    <t>女性</t>
    <rPh sb="0" eb="2">
      <t>ジョセイ</t>
    </rPh>
    <phoneticPr fontId="1"/>
  </si>
  <si>
    <t>身長
(cm)</t>
    <rPh sb="0" eb="2">
      <t>シンチョウ</t>
    </rPh>
    <phoneticPr fontId="1"/>
  </si>
  <si>
    <t>検査日
(YY/MM/DD)</t>
    <rPh sb="0" eb="2">
      <t>ケンサ</t>
    </rPh>
    <rPh sb="2" eb="3">
      <t>ヒ</t>
    </rPh>
    <phoneticPr fontId="1"/>
  </si>
  <si>
    <t>生年月日
(YY/MM/DD)</t>
    <rPh sb="0" eb="2">
      <t>セイネン</t>
    </rPh>
    <rPh sb="2" eb="4">
      <t>ガッピ</t>
    </rPh>
    <phoneticPr fontId="1"/>
  </si>
  <si>
    <t>性別
(M,F)</t>
    <rPh sb="0" eb="2">
      <t>セイベツ</t>
    </rPh>
    <phoneticPr fontId="1"/>
  </si>
  <si>
    <t>0-78</t>
    <phoneticPr fontId="1"/>
  </si>
  <si>
    <t>78-150</t>
    <phoneticPr fontId="1"/>
  </si>
  <si>
    <t>150-210</t>
    <phoneticPr fontId="1"/>
  </si>
  <si>
    <t>0-69</t>
    <phoneticPr fontId="1"/>
  </si>
  <si>
    <t>69-150</t>
    <phoneticPr fontId="1"/>
  </si>
  <si>
    <t>0-90</t>
    <phoneticPr fontId="1"/>
  </si>
  <si>
    <t>90-210</t>
    <phoneticPr fontId="1"/>
  </si>
  <si>
    <t>0-2.5</t>
    <phoneticPr fontId="1"/>
  </si>
  <si>
    <t>2.5-9.5</t>
    <phoneticPr fontId="1"/>
  </si>
  <si>
    <t>9.5-26.75</t>
    <phoneticPr fontId="1"/>
  </si>
  <si>
    <t>26.75-90</t>
    <phoneticPr fontId="1"/>
  </si>
  <si>
    <t>90-150</t>
    <phoneticPr fontId="1"/>
  </si>
  <si>
    <t>肥満度（性別年齢別身長別標準体重による）（％）</t>
    <rPh sb="0" eb="3">
      <t>ヒマンド</t>
    </rPh>
    <rPh sb="4" eb="6">
      <t>セイベツ</t>
    </rPh>
    <rPh sb="6" eb="8">
      <t>ネンレイ</t>
    </rPh>
    <rPh sb="8" eb="9">
      <t>ベツ</t>
    </rPh>
    <rPh sb="9" eb="11">
      <t>シンチョウ</t>
    </rPh>
    <rPh sb="11" eb="12">
      <t>ベツ</t>
    </rPh>
    <rPh sb="12" eb="14">
      <t>ヒョウジュン</t>
    </rPh>
    <rPh sb="14" eb="16">
      <t>タイジュウ</t>
    </rPh>
    <phoneticPr fontId="1"/>
  </si>
  <si>
    <t>肥満度（性別身長別標準体重による）（％）</t>
    <rPh sb="0" eb="3">
      <t>ヒマンド</t>
    </rPh>
    <rPh sb="4" eb="6">
      <t>セイベツ</t>
    </rPh>
    <rPh sb="6" eb="8">
      <t>シンチョウ</t>
    </rPh>
    <rPh sb="8" eb="9">
      <t>ベツ</t>
    </rPh>
    <rPh sb="9" eb="11">
      <t>ヒョウジュン</t>
    </rPh>
    <rPh sb="11" eb="13">
      <t>タイジュウ</t>
    </rPh>
    <phoneticPr fontId="1"/>
  </si>
  <si>
    <t>年齢</t>
    <rPh sb="0" eb="2">
      <t>ネンレイ</t>
    </rPh>
    <phoneticPr fontId="1"/>
  </si>
  <si>
    <t>幼児期標準体重</t>
    <rPh sb="0" eb="3">
      <t>ヨウジキ</t>
    </rPh>
    <rPh sb="3" eb="5">
      <t>ヒョウジュン</t>
    </rPh>
    <rPh sb="5" eb="7">
      <t>タイジュウ</t>
    </rPh>
    <phoneticPr fontId="1"/>
  </si>
  <si>
    <t>学童期標準体重</t>
    <rPh sb="0" eb="2">
      <t>ガクドウ</t>
    </rPh>
    <rPh sb="2" eb="3">
      <t>キ</t>
    </rPh>
    <rPh sb="3" eb="5">
      <t>ヒョウジュン</t>
    </rPh>
    <rPh sb="5" eb="7">
      <t>タイジュウ</t>
    </rPh>
    <phoneticPr fontId="1"/>
  </si>
  <si>
    <t>学童期</t>
    <rPh sb="0" eb="3">
      <t>ガクドウキ</t>
    </rPh>
    <phoneticPr fontId="1"/>
  </si>
  <si>
    <t>幼児期</t>
    <rPh sb="0" eb="3">
      <t>ヨウジキ</t>
    </rPh>
    <phoneticPr fontId="1"/>
  </si>
  <si>
    <t>年齢
(十進法)</t>
    <rPh sb="0" eb="2">
      <t>ネンレイ</t>
    </rPh>
    <rPh sb="4" eb="7">
      <t>ジュッシンホウ</t>
    </rPh>
    <phoneticPr fontId="1"/>
  </si>
  <si>
    <t>制作責任者：伊藤善也</t>
    <rPh sb="0" eb="2">
      <t>セイサク</t>
    </rPh>
    <rPh sb="2" eb="5">
      <t>セキニンシャ</t>
    </rPh>
    <rPh sb="6" eb="10">
      <t>イトウ</t>
    </rPh>
    <phoneticPr fontId="1"/>
  </si>
  <si>
    <t>使い方</t>
    <rPh sb="0" eb="1">
      <t>ツカ</t>
    </rPh>
    <rPh sb="2" eb="3">
      <t>カタ</t>
    </rPh>
    <phoneticPr fontId="1"/>
  </si>
  <si>
    <t>http://www.auxology.jp/</t>
    <phoneticPr fontId="1"/>
  </si>
  <si>
    <t>入力項目</t>
    <rPh sb="0" eb="2">
      <t>ニュウリョク</t>
    </rPh>
    <rPh sb="2" eb="4">
      <t>コウモク</t>
    </rPh>
    <phoneticPr fontId="1"/>
  </si>
  <si>
    <t>性別</t>
    <rPh sb="0" eb="2">
      <t>セイベツ</t>
    </rPh>
    <phoneticPr fontId="1"/>
  </si>
  <si>
    <t>男性は「M」で、女性は「F」で入力してください。いずれも半角で入力してください。倍角の「Ｆ」は男性と認識されますので、ご注意ください。</t>
    <rPh sb="0" eb="2">
      <t>ダンセイ</t>
    </rPh>
    <rPh sb="8" eb="10">
      <t>ジョセイ</t>
    </rPh>
    <rPh sb="15" eb="17">
      <t>ニュウリョク</t>
    </rPh>
    <rPh sb="28" eb="30">
      <t>ハンカク</t>
    </rPh>
    <rPh sb="31" eb="33">
      <t>ニュウリョク</t>
    </rPh>
    <rPh sb="40" eb="42">
      <t>バイカク</t>
    </rPh>
    <rPh sb="47" eb="49">
      <t>ダンセイ</t>
    </rPh>
    <rPh sb="50" eb="52">
      <t>ニンシキ</t>
    </rPh>
    <rPh sb="60" eb="62">
      <t>チュウイ</t>
    </rPh>
    <phoneticPr fontId="1"/>
  </si>
  <si>
    <t>日付</t>
    <rPh sb="0" eb="2">
      <t>ヒヅケ</t>
    </rPh>
    <phoneticPr fontId="1"/>
  </si>
  <si>
    <t>「生年月日」と「検査日」はMicrosoft Excelの日付入力形式に従ってください。すなわち「YY/MM/DD」という形式です。たとえば2011年11月1日は「2000/11/1」となります。</t>
    <rPh sb="29" eb="31">
      <t>ヒヅケ</t>
    </rPh>
    <rPh sb="31" eb="33">
      <t>ニュウリョク</t>
    </rPh>
    <rPh sb="33" eb="35">
      <t>ケイシキ</t>
    </rPh>
    <rPh sb="36" eb="37">
      <t>シタガ</t>
    </rPh>
    <rPh sb="61" eb="63">
      <t>ケイシキ</t>
    </rPh>
    <rPh sb="74" eb="75">
      <t>ネン</t>
    </rPh>
    <rPh sb="77" eb="78">
      <t>ガツ</t>
    </rPh>
    <rPh sb="79" eb="80">
      <t>ニチ</t>
    </rPh>
    <phoneticPr fontId="1"/>
  </si>
  <si>
    <t>計測値</t>
    <rPh sb="0" eb="3">
      <t>ケイソクチ</t>
    </rPh>
    <phoneticPr fontId="1"/>
  </si>
  <si>
    <t>計算結果</t>
    <rPh sb="0" eb="2">
      <t>ケイサン</t>
    </rPh>
    <rPh sb="2" eb="4">
      <t>ケッカ</t>
    </rPh>
    <phoneticPr fontId="1"/>
  </si>
  <si>
    <t>年齢（十進法）</t>
    <rPh sb="0" eb="2">
      <t>ネンレイ</t>
    </rPh>
    <rPh sb="3" eb="6">
      <t>ジュッシンホウ</t>
    </rPh>
    <phoneticPr fontId="1"/>
  </si>
  <si>
    <t>計算から除外される場合</t>
    <rPh sb="0" eb="2">
      <t>ケイサン</t>
    </rPh>
    <rPh sb="4" eb="6">
      <t>ジョガイ</t>
    </rPh>
    <rPh sb="9" eb="11">
      <t>バアイ</t>
    </rPh>
    <phoneticPr fontId="1"/>
  </si>
  <si>
    <t>年齢では「1歳未満、17歳7か月以上」、身長では「幼児期の身長70cm未満、身長120cm以上」、および「学童期の肥満度（性別身長別標準体重による）では101cm未満、男児は181cm以上、女児は174cm以上」は標準体重を規定する範囲からはずれるため、「*」と表示されます。</t>
    <rPh sb="0" eb="2">
      <t>ネンレイ</t>
    </rPh>
    <rPh sb="6" eb="7">
      <t>サイ</t>
    </rPh>
    <rPh sb="7" eb="9">
      <t>ミマン</t>
    </rPh>
    <rPh sb="12" eb="13">
      <t>サイ</t>
    </rPh>
    <rPh sb="15" eb="16">
      <t>ゲツ</t>
    </rPh>
    <rPh sb="16" eb="18">
      <t>イジョウ</t>
    </rPh>
    <rPh sb="20" eb="22">
      <t>シンチョウ</t>
    </rPh>
    <rPh sb="25" eb="28">
      <t>ヨウジキ</t>
    </rPh>
    <rPh sb="29" eb="31">
      <t>シンチョウ</t>
    </rPh>
    <rPh sb="35" eb="37">
      <t>ミマン</t>
    </rPh>
    <rPh sb="38" eb="40">
      <t>シンチョウ</t>
    </rPh>
    <rPh sb="45" eb="47">
      <t>イジョウ</t>
    </rPh>
    <rPh sb="53" eb="56">
      <t>ガクドウキ</t>
    </rPh>
    <rPh sb="57" eb="60">
      <t>ヒマンド</t>
    </rPh>
    <rPh sb="61" eb="63">
      <t>セイベツ</t>
    </rPh>
    <rPh sb="63" eb="66">
      <t>シンチョウベツ</t>
    </rPh>
    <rPh sb="66" eb="70">
      <t>ヒョウジュンタイジュウ</t>
    </rPh>
    <rPh sb="81" eb="83">
      <t>ミマン</t>
    </rPh>
    <rPh sb="84" eb="86">
      <t>ダンジ</t>
    </rPh>
    <rPh sb="92" eb="94">
      <t>イジョウ</t>
    </rPh>
    <rPh sb="95" eb="97">
      <t>ジョジ</t>
    </rPh>
    <rPh sb="103" eb="105">
      <t>イジョウ</t>
    </rPh>
    <rPh sb="107" eb="111">
      <t>ヒョウジュンタイジュウ</t>
    </rPh>
    <rPh sb="112" eb="114">
      <t>キテイ</t>
    </rPh>
    <rPh sb="116" eb="118">
      <t>ハンイ</t>
    </rPh>
    <rPh sb="131" eb="133">
      <t>ヒョウジ</t>
    </rPh>
    <phoneticPr fontId="1"/>
  </si>
  <si>
    <t>肥満度</t>
    <rPh sb="0" eb="3">
      <t>ヒマンド</t>
    </rPh>
    <phoneticPr fontId="1"/>
  </si>
  <si>
    <t>BMIパーセンタイルおよびBMI-SDS</t>
    <phoneticPr fontId="1"/>
  </si>
  <si>
    <t>年齢では「17歳7か月以上」で「*」と表示されます。</t>
    <rPh sb="0" eb="2">
      <t>ネンレイ</t>
    </rPh>
    <rPh sb="7" eb="8">
      <t>サイ</t>
    </rPh>
    <rPh sb="10" eb="11">
      <t>ゲツ</t>
    </rPh>
    <rPh sb="11" eb="13">
      <t>イジョウ</t>
    </rPh>
    <rPh sb="19" eb="21">
      <t>ヒョウジ</t>
    </rPh>
    <phoneticPr fontId="1"/>
  </si>
  <si>
    <t>計算結果のみを他のシート、あるいはファイルにコピーしたい場合</t>
    <rPh sb="0" eb="2">
      <t>ケイサン</t>
    </rPh>
    <rPh sb="2" eb="4">
      <t>ケッカ</t>
    </rPh>
    <rPh sb="7" eb="8">
      <t>タ</t>
    </rPh>
    <rPh sb="28" eb="30">
      <t>バアイ</t>
    </rPh>
    <phoneticPr fontId="1"/>
  </si>
  <si>
    <t>コピーしたい範囲を指定してください。
ペースとしたい場所にカーソルを移動させ、「貼り付け」－「形式を選択して貼り付け」で「値」を選択してから、「OK」してください。</t>
    <rPh sb="6" eb="8">
      <t>ハンイ</t>
    </rPh>
    <rPh sb="9" eb="11">
      <t>シテイ</t>
    </rPh>
    <rPh sb="26" eb="28">
      <t>バショ</t>
    </rPh>
    <rPh sb="34" eb="36">
      <t>イドウ</t>
    </rPh>
    <rPh sb="40" eb="41">
      <t>ハ</t>
    </rPh>
    <rPh sb="42" eb="43">
      <t>ツ</t>
    </rPh>
    <rPh sb="47" eb="49">
      <t>ケイシキ</t>
    </rPh>
    <rPh sb="50" eb="52">
      <t>センタク</t>
    </rPh>
    <rPh sb="54" eb="55">
      <t>ハ</t>
    </rPh>
    <rPh sb="56" eb="57">
      <t>ツ</t>
    </rPh>
    <rPh sb="61" eb="62">
      <t>アタイ</t>
    </rPh>
    <rPh sb="64" eb="66">
      <t>センタク</t>
    </rPh>
    <phoneticPr fontId="1"/>
  </si>
  <si>
    <t>シートの構成などを変更したい場合</t>
    <rPh sb="4" eb="6">
      <t>コウセイ</t>
    </rPh>
    <rPh sb="9" eb="11">
      <t>ヘンコウ</t>
    </rPh>
    <rPh sb="14" eb="16">
      <t>バアイ</t>
    </rPh>
    <phoneticPr fontId="1"/>
  </si>
  <si>
    <t>問い合わせ窓口</t>
    <rPh sb="0" eb="1">
      <t>ト</t>
    </rPh>
    <rPh sb="2" eb="3">
      <t>ア</t>
    </rPh>
    <rPh sb="5" eb="7">
      <t>マドグチ</t>
    </rPh>
    <phoneticPr fontId="1"/>
  </si>
  <si>
    <t>ファイルのversionの確認</t>
    <rPh sb="13" eb="15">
      <t>カクニン</t>
    </rPh>
    <phoneticPr fontId="1"/>
  </si>
  <si>
    <t>著作権</t>
    <rPh sb="0" eb="3">
      <t>チョサクケン</t>
    </rPh>
    <phoneticPr fontId="1"/>
  </si>
  <si>
    <t>本ファイルの出典について</t>
    <rPh sb="0" eb="1">
      <t>ホン</t>
    </rPh>
    <rPh sb="6" eb="8">
      <t>シュッテン</t>
    </rPh>
    <phoneticPr fontId="1"/>
  </si>
  <si>
    <t>日本成長学会雑誌 17(2):84-99,2011</t>
  </si>
  <si>
    <t>田中敏章、横谷進、加藤則子、伊藤善也、立花克彦、杉原茂孝、長谷川奉延、大関武彦、村田光範:日本人の体格の評価に関する基本的な考え方、日本成長学会雑誌 17(2):84-99,2011</t>
    <rPh sb="66" eb="68">
      <t>ニホン</t>
    </rPh>
    <rPh sb="68" eb="70">
      <t>セイチョウ</t>
    </rPh>
    <rPh sb="70" eb="72">
      <t>ガッカイ</t>
    </rPh>
    <rPh sb="72" eb="74">
      <t>ザッシ</t>
    </rPh>
    <phoneticPr fontId="1"/>
  </si>
  <si>
    <t>本ファイルは学会の責任で制作しておりますので、改変して再配布することは禁止します。また改変を防ぐためにシートやブックにはパスワードをかけて保護しています。変更を希望される場合には「問い合わせ窓口」にご連絡ください。</t>
    <rPh sb="0" eb="1">
      <t>ホン</t>
    </rPh>
    <rPh sb="6" eb="8">
      <t>ガッカイ</t>
    </rPh>
    <rPh sb="9" eb="11">
      <t>セキニン</t>
    </rPh>
    <rPh sb="12" eb="14">
      <t>セイサク</t>
    </rPh>
    <rPh sb="23" eb="25">
      <t>カイヘン</t>
    </rPh>
    <rPh sb="27" eb="30">
      <t>サイハイフ</t>
    </rPh>
    <rPh sb="35" eb="37">
      <t>キンシ</t>
    </rPh>
    <rPh sb="43" eb="45">
      <t>カイヘン</t>
    </rPh>
    <rPh sb="46" eb="47">
      <t>フセ</t>
    </rPh>
    <rPh sb="69" eb="71">
      <t>ホゴ</t>
    </rPh>
    <rPh sb="77" eb="79">
      <t>ヘンコウ</t>
    </rPh>
    <rPh sb="80" eb="82">
      <t>キボウ</t>
    </rPh>
    <rPh sb="85" eb="87">
      <t>バアイ</t>
    </rPh>
    <rPh sb="100" eb="102">
      <t>レンラク</t>
    </rPh>
    <phoneticPr fontId="1"/>
  </si>
  <si>
    <t>本ファイルにおいてバグ等が見つかって、ファイルを修正する場合があります。ファイル名と本シート（readme）にはファイルのversionと作成日を記しますので、常にダウンロードされたホームページなどをご確認し、新しいファイルがアップロードされている場合には更新してご使用ください。</t>
    <rPh sb="0" eb="1">
      <t>ホン</t>
    </rPh>
    <rPh sb="11" eb="12">
      <t>トウ</t>
    </rPh>
    <rPh sb="13" eb="14">
      <t>ミ</t>
    </rPh>
    <rPh sb="24" eb="26">
      <t>シュウセイ</t>
    </rPh>
    <rPh sb="28" eb="30">
      <t>バアイ</t>
    </rPh>
    <rPh sb="40" eb="41">
      <t>メイ</t>
    </rPh>
    <rPh sb="42" eb="43">
      <t>ホン</t>
    </rPh>
    <rPh sb="73" eb="74">
      <t>シル</t>
    </rPh>
    <rPh sb="80" eb="81">
      <t>ツネ</t>
    </rPh>
    <rPh sb="101" eb="103">
      <t>カクニン</t>
    </rPh>
    <rPh sb="105" eb="106">
      <t>アタラ</t>
    </rPh>
    <rPh sb="124" eb="126">
      <t>バアイ</t>
    </rPh>
    <rPh sb="128" eb="130">
      <t>コウシン</t>
    </rPh>
    <rPh sb="133" eb="135">
      <t>シヨウ</t>
    </rPh>
    <phoneticPr fontId="1"/>
  </si>
  <si>
    <t>〒090-0011 北海道北見市曙町664-1 日本赤十字北海道看護大学臨床医学領域
伊藤善也</t>
    <rPh sb="10" eb="13">
      <t>ホッカイドウ</t>
    </rPh>
    <rPh sb="13" eb="16">
      <t>キタミシ</t>
    </rPh>
    <rPh sb="16" eb="18">
      <t>アケボノチョウ</t>
    </rPh>
    <rPh sb="24" eb="29">
      <t>ニホンセキジュウジ</t>
    </rPh>
    <rPh sb="29" eb="32">
      <t>ホッカイドウ</t>
    </rPh>
    <rPh sb="32" eb="36">
      <t>カンゴダイガク</t>
    </rPh>
    <rPh sb="36" eb="38">
      <t>リンショウ</t>
    </rPh>
    <rPh sb="38" eb="40">
      <t>イガク</t>
    </rPh>
    <rPh sb="40" eb="42">
      <t>リョウイキ</t>
    </rPh>
    <rPh sb="43" eb="47">
      <t>イトウ</t>
    </rPh>
    <phoneticPr fontId="1"/>
  </si>
  <si>
    <t>日本小児科学会雑誌115(10):1705-1709,2011</t>
    <phoneticPr fontId="1"/>
  </si>
  <si>
    <t>田中敏章、横谷進、加藤則子、伊藤善也、立花克彦、杉原茂孝、長谷川奉延、大関武彦、村田光範:日本人の体格の評価に関する基本的な考え方、日本小児科学会雑誌115(10):1705-1709,2011</t>
    <rPh sb="66" eb="68">
      <t>ニホン</t>
    </rPh>
    <rPh sb="68" eb="71">
      <t>ショウニカ</t>
    </rPh>
    <rPh sb="71" eb="73">
      <t>ガッカイ</t>
    </rPh>
    <rPh sb="73" eb="75">
      <t>ザッシ</t>
    </rPh>
    <phoneticPr fontId="1"/>
  </si>
  <si>
    <t>制作</t>
    <rPh sb="0" eb="2">
      <t>セイサク</t>
    </rPh>
    <phoneticPr fontId="1"/>
  </si>
  <si>
    <t>注意</t>
    <rPh sb="0" eb="2">
      <t>チュウイ</t>
    </rPh>
    <phoneticPr fontId="1"/>
  </si>
  <si>
    <t>仕様が変更されることがあります。ｖersionを確認してお使いください。</t>
    <rPh sb="0" eb="2">
      <t>シヨウ</t>
    </rPh>
    <rPh sb="3" eb="5">
      <t>ヘンコウ</t>
    </rPh>
    <rPh sb="24" eb="26">
      <t>カクニン</t>
    </rPh>
    <rPh sb="29" eb="30">
      <t>ツカ</t>
    </rPh>
    <phoneticPr fontId="1"/>
  </si>
  <si>
    <t>引用</t>
    <rPh sb="0" eb="2">
      <t>インヨウ</t>
    </rPh>
    <phoneticPr fontId="1"/>
  </si>
  <si>
    <t>http://jspe.umin.jp/</t>
    <phoneticPr fontId="1"/>
  </si>
  <si>
    <t>文献等に引用する場合はそれぞれの投稿規定に従いますが、基本的にはダウンロー</t>
  </si>
  <si>
    <t>ドしたホームページのURLとダウンロードあるいはアクセスした日付を記述してください。</t>
    <phoneticPr fontId="1"/>
  </si>
  <si>
    <t>計算可能な人数</t>
    <rPh sb="0" eb="2">
      <t>ケイサン</t>
    </rPh>
    <rPh sb="2" eb="4">
      <t>カノウ</t>
    </rPh>
    <rPh sb="5" eb="7">
      <t>ニンズウ</t>
    </rPh>
    <phoneticPr fontId="1"/>
  </si>
  <si>
    <r>
      <rPr>
        <sz val="9"/>
        <color theme="1"/>
        <rFont val="ＭＳ 明朝"/>
        <family val="1"/>
        <charset val="128"/>
      </rPr>
      <t>表</t>
    </r>
    <r>
      <rPr>
        <sz val="9"/>
        <color theme="1"/>
        <rFont val="Century"/>
        <family val="1"/>
      </rPr>
      <t xml:space="preserve">1a. </t>
    </r>
    <r>
      <rPr>
        <sz val="9"/>
        <color theme="1"/>
        <rFont val="ＭＳ 明朝"/>
        <family val="1"/>
        <charset val="128"/>
      </rPr>
      <t>日本人男性の各年齢における血中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rPh sb="8" eb="10">
      <t>ダンセイ</t>
    </rPh>
    <phoneticPr fontId="6"/>
  </si>
  <si>
    <r>
      <t>表</t>
    </r>
    <r>
      <rPr>
        <sz val="9"/>
        <color theme="1"/>
        <rFont val="Century"/>
        <family val="1"/>
      </rPr>
      <t xml:space="preserve">1b. </t>
    </r>
    <r>
      <rPr>
        <sz val="9"/>
        <color theme="1"/>
        <rFont val="ＭＳ 明朝"/>
        <family val="1"/>
        <charset val="128"/>
      </rPr>
      <t>日本人女性の各年齢における血中</t>
    </r>
    <r>
      <rPr>
        <sz val="9"/>
        <color theme="1"/>
        <rFont val="Century"/>
        <family val="1"/>
      </rPr>
      <t>IGF-I</t>
    </r>
    <r>
      <rPr>
        <sz val="9"/>
        <color theme="1"/>
        <rFont val="ＭＳ 明朝"/>
        <family val="1"/>
        <charset val="128"/>
      </rPr>
      <t>濃度の</t>
    </r>
    <r>
      <rPr>
        <sz val="9"/>
        <color theme="1"/>
        <rFont val="Century"/>
        <family val="1"/>
      </rPr>
      <t>L,M,S</t>
    </r>
    <r>
      <rPr>
        <sz val="9"/>
        <color theme="1"/>
        <rFont val="ＭＳ 明朝"/>
        <family val="1"/>
        <charset val="128"/>
      </rPr>
      <t>値と±</t>
    </r>
    <r>
      <rPr>
        <sz val="9"/>
        <color theme="1"/>
        <rFont val="Century"/>
        <family val="1"/>
      </rPr>
      <t>2SD</t>
    </r>
    <r>
      <rPr>
        <sz val="9"/>
        <color theme="1"/>
        <rFont val="ＭＳ 明朝"/>
        <family val="1"/>
        <charset val="128"/>
      </rPr>
      <t>、±</t>
    </r>
    <r>
      <rPr>
        <sz val="9"/>
        <color theme="1"/>
        <rFont val="Century"/>
        <family val="1"/>
      </rPr>
      <t>1SD</t>
    </r>
    <r>
      <rPr>
        <sz val="9"/>
        <color theme="1"/>
        <rFont val="ＭＳ 明朝"/>
        <family val="1"/>
        <charset val="128"/>
      </rPr>
      <t>および中央値</t>
    </r>
    <phoneticPr fontId="6"/>
  </si>
  <si>
    <r>
      <t>年齢</t>
    </r>
    <r>
      <rPr>
        <sz val="9"/>
        <color theme="1"/>
        <rFont val="Century"/>
        <family val="1"/>
      </rPr>
      <t>(</t>
    </r>
    <r>
      <rPr>
        <sz val="9"/>
        <color theme="1"/>
        <rFont val="ＭＳ 明朝"/>
        <family val="1"/>
        <charset val="128"/>
      </rPr>
      <t>歳</t>
    </r>
    <r>
      <rPr>
        <sz val="9"/>
        <color theme="1"/>
        <rFont val="Century"/>
        <family val="1"/>
      </rPr>
      <t>)</t>
    </r>
  </si>
  <si>
    <t>L</t>
  </si>
  <si>
    <t>M</t>
  </si>
  <si>
    <t>S</t>
  </si>
  <si>
    <t>-2SD</t>
  </si>
  <si>
    <t>-1SD</t>
  </si>
  <si>
    <t>中央値</t>
  </si>
  <si>
    <r>
      <t>＋</t>
    </r>
    <r>
      <rPr>
        <sz val="11"/>
        <color theme="1"/>
        <rFont val="Century"/>
        <family val="1"/>
      </rPr>
      <t>1SD</t>
    </r>
  </si>
  <si>
    <r>
      <t>＋</t>
    </r>
    <r>
      <rPr>
        <sz val="11"/>
        <color theme="1"/>
        <rFont val="Century"/>
        <family val="1"/>
      </rPr>
      <t>2SD</t>
    </r>
  </si>
  <si>
    <t>+1SD</t>
  </si>
  <si>
    <t>+2SD</t>
  </si>
  <si>
    <t>男児初産出生体重</t>
    <rPh sb="0" eb="2">
      <t>ダンジ</t>
    </rPh>
    <rPh sb="2" eb="4">
      <t>ショサン</t>
    </rPh>
    <rPh sb="4" eb="6">
      <t>シュッセイ</t>
    </rPh>
    <rPh sb="6" eb="8">
      <t>タイジュウ</t>
    </rPh>
    <phoneticPr fontId="6"/>
  </si>
  <si>
    <t>男児経産出生体重</t>
    <rPh sb="0" eb="2">
      <t>ダンジ</t>
    </rPh>
    <rPh sb="2" eb="4">
      <t>ケイサン</t>
    </rPh>
    <rPh sb="4" eb="6">
      <t>シュッセイ</t>
    </rPh>
    <rPh sb="6" eb="8">
      <t>タイジュウ</t>
    </rPh>
    <phoneticPr fontId="6"/>
  </si>
  <si>
    <t>女児初産出生体重</t>
    <rPh sb="0" eb="2">
      <t>ジョジ</t>
    </rPh>
    <rPh sb="2" eb="4">
      <t>ショサン</t>
    </rPh>
    <rPh sb="4" eb="6">
      <t>シュッセイ</t>
    </rPh>
    <rPh sb="6" eb="8">
      <t>タイジュウ</t>
    </rPh>
    <phoneticPr fontId="6"/>
  </si>
  <si>
    <t>女児経産出生体重</t>
    <rPh sb="0" eb="2">
      <t>ジョジ</t>
    </rPh>
    <rPh sb="2" eb="4">
      <t>ケイサン</t>
    </rPh>
    <rPh sb="4" eb="6">
      <t>シュッセイ</t>
    </rPh>
    <rPh sb="6" eb="8">
      <t>タイジュウ</t>
    </rPh>
    <phoneticPr fontId="6"/>
  </si>
  <si>
    <t>頭囲SD</t>
    <rPh sb="0" eb="2">
      <t>トウイ</t>
    </rPh>
    <phoneticPr fontId="6"/>
  </si>
  <si>
    <t>身長SD</t>
    <rPh sb="0" eb="2">
      <t>シンチョウ</t>
    </rPh>
    <phoneticPr fontId="6"/>
  </si>
  <si>
    <t>週</t>
    <rPh sb="0" eb="1">
      <t>シュウ</t>
    </rPh>
    <phoneticPr fontId="1"/>
  </si>
  <si>
    <t>日数</t>
    <rPh sb="0" eb="2">
      <t>ニッスウ</t>
    </rPh>
    <phoneticPr fontId="1"/>
  </si>
  <si>
    <t>出生体重</t>
    <rPh sb="0" eb="2">
      <t>シュッセイ</t>
    </rPh>
    <rPh sb="2" eb="4">
      <t>タイジュウ</t>
    </rPh>
    <phoneticPr fontId="1"/>
  </si>
  <si>
    <t>出生身長</t>
    <rPh sb="0" eb="2">
      <t>シュッセイ</t>
    </rPh>
    <rPh sb="2" eb="4">
      <t>シンチョウ</t>
    </rPh>
    <phoneticPr fontId="1"/>
  </si>
  <si>
    <t>IGF-I</t>
    <phoneticPr fontId="1"/>
  </si>
  <si>
    <t>出生頭囲</t>
    <rPh sb="0" eb="2">
      <t>シュッセイ</t>
    </rPh>
    <rPh sb="2" eb="4">
      <t>トウイ</t>
    </rPh>
    <phoneticPr fontId="1"/>
  </si>
  <si>
    <t>maleFB</t>
    <phoneticPr fontId="1"/>
  </si>
  <si>
    <t>maleSB</t>
    <phoneticPr fontId="1"/>
  </si>
  <si>
    <t>femaleFB</t>
    <phoneticPr fontId="1"/>
  </si>
  <si>
    <t>femaleSB</t>
    <phoneticPr fontId="1"/>
  </si>
  <si>
    <t>head</t>
    <phoneticPr fontId="1"/>
  </si>
  <si>
    <t>birthH</t>
    <phoneticPr fontId="1"/>
  </si>
  <si>
    <t>初産
 =1
・
経産
=2</t>
    <rPh sb="0" eb="2">
      <t>ショサン</t>
    </rPh>
    <rPh sb="9" eb="11">
      <t>ケイサン</t>
    </rPh>
    <phoneticPr fontId="1"/>
  </si>
  <si>
    <t>在胎週</t>
    <rPh sb="0" eb="2">
      <t>ザイタイ</t>
    </rPh>
    <rPh sb="2" eb="3">
      <t>シュウ</t>
    </rPh>
    <phoneticPr fontId="1"/>
  </si>
  <si>
    <t>在胎日</t>
    <rPh sb="0" eb="2">
      <t>ザイタイ</t>
    </rPh>
    <rPh sb="2" eb="3">
      <t>ニチ</t>
    </rPh>
    <phoneticPr fontId="1"/>
  </si>
  <si>
    <t>IGF-I
SDS</t>
    <phoneticPr fontId="1"/>
  </si>
  <si>
    <t>出生時基本情報</t>
    <rPh sb="0" eb="2">
      <t>シュッセイ</t>
    </rPh>
    <rPh sb="2" eb="3">
      <t>ジ</t>
    </rPh>
    <rPh sb="3" eb="5">
      <t>キホン</t>
    </rPh>
    <rPh sb="5" eb="7">
      <t>ジョウホウ</t>
    </rPh>
    <phoneticPr fontId="1"/>
  </si>
  <si>
    <t>体重変換</t>
    <rPh sb="0" eb="2">
      <t>タイジュウ</t>
    </rPh>
    <rPh sb="2" eb="4">
      <t>ヘンカン</t>
    </rPh>
    <phoneticPr fontId="1"/>
  </si>
  <si>
    <t>体重 200以上をgとみなします。</t>
    <rPh sb="6" eb="8">
      <t>イジョウ</t>
    </rPh>
    <phoneticPr fontId="1"/>
  </si>
  <si>
    <t>頭囲
(cm)</t>
    <rPh sb="0" eb="2">
      <t>トウイ</t>
    </rPh>
    <phoneticPr fontId="1"/>
  </si>
  <si>
    <t>体重
SDS</t>
    <rPh sb="0" eb="2">
      <t>タイジュウ</t>
    </rPh>
    <phoneticPr fontId="1"/>
  </si>
  <si>
    <t>身長
SDS</t>
    <rPh sb="0" eb="2">
      <t>シンチョウ</t>
    </rPh>
    <phoneticPr fontId="1"/>
  </si>
  <si>
    <t>頭囲SDS</t>
    <rPh sb="0" eb="2">
      <t>トウイ</t>
    </rPh>
    <phoneticPr fontId="1"/>
  </si>
  <si>
    <t>出生時</t>
    <rPh sb="0" eb="3">
      <t>シュッセイジ</t>
    </rPh>
    <phoneticPr fontId="1"/>
  </si>
  <si>
    <t>出生
体重
g</t>
    <rPh sb="0" eb="2">
      <t>シュッセイ</t>
    </rPh>
    <rPh sb="3" eb="5">
      <t>タイジュウ</t>
    </rPh>
    <phoneticPr fontId="1"/>
  </si>
  <si>
    <t>出生
身長
cm</t>
    <rPh sb="0" eb="2">
      <t>シュッセイ</t>
    </rPh>
    <rPh sb="3" eb="5">
      <t>シンチョウ</t>
    </rPh>
    <phoneticPr fontId="1"/>
  </si>
  <si>
    <t>出生
頭囲
cm</t>
    <rPh sb="0" eb="2">
      <t>シュッセイ</t>
    </rPh>
    <rPh sb="3" eb="5">
      <t>トウイ</t>
    </rPh>
    <phoneticPr fontId="1"/>
  </si>
  <si>
    <t>修正
週数
週</t>
    <rPh sb="0" eb="2">
      <t>シュウセイ</t>
    </rPh>
    <rPh sb="3" eb="5">
      <t>シュウスウ</t>
    </rPh>
    <rPh sb="6" eb="7">
      <t>シュウ</t>
    </rPh>
    <phoneticPr fontId="1"/>
  </si>
  <si>
    <t>修正
週数
日</t>
    <rPh sb="0" eb="2">
      <t>シュウセイ</t>
    </rPh>
    <rPh sb="3" eb="5">
      <t>シュウスウ</t>
    </rPh>
    <rPh sb="6" eb="7">
      <t>ニチ</t>
    </rPh>
    <phoneticPr fontId="1"/>
  </si>
  <si>
    <t>体重
%ile</t>
    <rPh sb="0" eb="2">
      <t>タイジュウ</t>
    </rPh>
    <phoneticPr fontId="1"/>
  </si>
  <si>
    <t>身長
%ile</t>
    <rPh sb="0" eb="2">
      <t>シンチョウ</t>
    </rPh>
    <phoneticPr fontId="1"/>
  </si>
  <si>
    <t>頭囲
%ile</t>
    <rPh sb="0" eb="2">
      <t>トウイ</t>
    </rPh>
    <phoneticPr fontId="1"/>
  </si>
  <si>
    <t>BMI %ile</t>
    <phoneticPr fontId="1"/>
  </si>
  <si>
    <t>IGF-I
%ile</t>
    <phoneticPr fontId="1"/>
  </si>
  <si>
    <t>出生
体重
%ile</t>
    <rPh sb="0" eb="2">
      <t>シュッセイ</t>
    </rPh>
    <rPh sb="3" eb="5">
      <t>タイジュウ</t>
    </rPh>
    <phoneticPr fontId="1"/>
  </si>
  <si>
    <t>出生
体重
SDS</t>
    <rPh sb="0" eb="2">
      <t>シュッセイ</t>
    </rPh>
    <rPh sb="3" eb="5">
      <t>タイジュウ</t>
    </rPh>
    <phoneticPr fontId="1"/>
  </si>
  <si>
    <t>出生
身長
%ile</t>
    <rPh sb="0" eb="2">
      <t>シュッセイ</t>
    </rPh>
    <rPh sb="3" eb="5">
      <t>シンチョウ</t>
    </rPh>
    <phoneticPr fontId="1"/>
  </si>
  <si>
    <t>出生
身長
SDS</t>
    <rPh sb="0" eb="2">
      <t>シュッセイ</t>
    </rPh>
    <rPh sb="3" eb="5">
      <t>シンチョウ</t>
    </rPh>
    <phoneticPr fontId="1"/>
  </si>
  <si>
    <t>出生
頭囲
%ile</t>
    <rPh sb="0" eb="2">
      <t>シュッセイ</t>
    </rPh>
    <rPh sb="3" eb="5">
      <t>トウイ</t>
    </rPh>
    <phoneticPr fontId="1"/>
  </si>
  <si>
    <t>出生
頭囲SDS</t>
    <rPh sb="0" eb="2">
      <t>シュッセイ</t>
    </rPh>
    <rPh sb="3" eb="5">
      <t>トウイ</t>
    </rPh>
    <phoneticPr fontId="1"/>
  </si>
  <si>
    <t>修正週数</t>
    <rPh sb="0" eb="2">
      <t>シュウセイ</t>
    </rPh>
    <rPh sb="2" eb="4">
      <t>シュウスウ</t>
    </rPh>
    <phoneticPr fontId="1"/>
  </si>
  <si>
    <t>修正週数で換算した体格指標</t>
    <rPh sb="0" eb="2">
      <t>シュウセイ</t>
    </rPh>
    <rPh sb="2" eb="4">
      <t>シュウスウ</t>
    </rPh>
    <rPh sb="5" eb="7">
      <t>カンサン</t>
    </rPh>
    <rPh sb="9" eb="11">
      <t>タイカク</t>
    </rPh>
    <rPh sb="11" eb="13">
      <t>シヒョウ</t>
    </rPh>
    <phoneticPr fontId="1"/>
  </si>
  <si>
    <t>修正週数で換算した体格指標が不要の場合は右隣のセルV3に任意の文字を入力してください。</t>
    <rPh sb="0" eb="2">
      <t>シュウセイ</t>
    </rPh>
    <rPh sb="2" eb="4">
      <t>シュウスウ</t>
    </rPh>
    <rPh sb="5" eb="7">
      <t>カンサン</t>
    </rPh>
    <rPh sb="9" eb="11">
      <t>タイカク</t>
    </rPh>
    <rPh sb="11" eb="13">
      <t>シヒョウ</t>
    </rPh>
    <rPh sb="14" eb="16">
      <t>フヨウ</t>
    </rPh>
    <rPh sb="17" eb="19">
      <t>バアイ</t>
    </rPh>
    <rPh sb="20" eb="21">
      <t>ミギ</t>
    </rPh>
    <rPh sb="21" eb="22">
      <t>トナリ</t>
    </rPh>
    <rPh sb="28" eb="30">
      <t>ニンイ</t>
    </rPh>
    <rPh sb="31" eb="33">
      <t>モジ</t>
    </rPh>
    <rPh sb="34" eb="36">
      <t>ニュウリョク</t>
    </rPh>
    <phoneticPr fontId="1"/>
  </si>
  <si>
    <t>日本小児科学会新生児委員会報告:「新しい在胎期間別出生時体格標準値」の修正について．日本小児科学会雑誌 114(11) : 1771-1806, 2010</t>
    <phoneticPr fontId="1"/>
  </si>
  <si>
    <t>　このMicrosoft Excelファイルは日本小児内分泌学会・日本成長学会合同標準値委員会が発表した「日本人の体格の評価に関する基本的な考え方」およびその資料と日本小児科学会新生児委員会が発表した基準値に準拠して制作しました。それぞれは以下のホームページおよび日本成長学会雑誌と日本小児科学会雑誌に掲載されていますので参照してください。</t>
    <rPh sb="23" eb="25">
      <t>ニホン</t>
    </rPh>
    <rPh sb="25" eb="27">
      <t>ショウニ</t>
    </rPh>
    <rPh sb="27" eb="30">
      <t>ナイブンピツ</t>
    </rPh>
    <rPh sb="30" eb="32">
      <t>ガッカイ</t>
    </rPh>
    <rPh sb="33" eb="35">
      <t>ニホン</t>
    </rPh>
    <rPh sb="35" eb="37">
      <t>セイチョウ</t>
    </rPh>
    <rPh sb="37" eb="39">
      <t>ガッカイ</t>
    </rPh>
    <rPh sb="39" eb="41">
      <t>ゴウドウ</t>
    </rPh>
    <rPh sb="41" eb="44">
      <t>ヒョウジュンチ</t>
    </rPh>
    <rPh sb="44" eb="47">
      <t>イインカイ</t>
    </rPh>
    <rPh sb="48" eb="50">
      <t>ハッピョウ</t>
    </rPh>
    <rPh sb="53" eb="56">
      <t>ニホンジン</t>
    </rPh>
    <rPh sb="57" eb="59">
      <t>タイカク</t>
    </rPh>
    <rPh sb="60" eb="62">
      <t>ヒョウカ</t>
    </rPh>
    <rPh sb="63" eb="64">
      <t>カン</t>
    </rPh>
    <rPh sb="66" eb="69">
      <t>キホンテキ</t>
    </rPh>
    <rPh sb="70" eb="71">
      <t>カンガ</t>
    </rPh>
    <rPh sb="72" eb="73">
      <t>カタ</t>
    </rPh>
    <rPh sb="79" eb="81">
      <t>シリョウ</t>
    </rPh>
    <rPh sb="82" eb="84">
      <t>ニホン</t>
    </rPh>
    <rPh sb="104" eb="106">
      <t>ジュンキョ</t>
    </rPh>
    <rPh sb="108" eb="110">
      <t>セイサク</t>
    </rPh>
    <rPh sb="120" eb="122">
      <t>イカ</t>
    </rPh>
    <rPh sb="132" eb="134">
      <t>ニホン</t>
    </rPh>
    <rPh sb="134" eb="136">
      <t>セイチョウ</t>
    </rPh>
    <rPh sb="136" eb="138">
      <t>ガッカイ</t>
    </rPh>
    <rPh sb="138" eb="140">
      <t>ザッシ</t>
    </rPh>
    <rPh sb="141" eb="143">
      <t>ニホン</t>
    </rPh>
    <rPh sb="143" eb="146">
      <t>ショウニカ</t>
    </rPh>
    <rPh sb="146" eb="148">
      <t>ガッカイ</t>
    </rPh>
    <rPh sb="148" eb="150">
      <t>ザッシ</t>
    </rPh>
    <rPh sb="151" eb="153">
      <t>ケイサイ</t>
    </rPh>
    <rPh sb="161" eb="163">
      <t>サンショウ</t>
    </rPh>
    <phoneticPr fontId="1"/>
  </si>
  <si>
    <t>日本小児科学会雑誌114(11) : 1771-1806, 2010</t>
    <phoneticPr fontId="1"/>
  </si>
  <si>
    <t>入力項目は「No」、「名前」、「性別」、「生年月日」、「出生時情報（週数、身長、体重、頭囲）」、「検査日」、「身長」と「体重」からなります。</t>
    <rPh sb="0" eb="2">
      <t>ニュウリョク</t>
    </rPh>
    <rPh sb="2" eb="4">
      <t>コウモク</t>
    </rPh>
    <rPh sb="11" eb="13">
      <t>ナマエ</t>
    </rPh>
    <rPh sb="16" eb="18">
      <t>セイベツ</t>
    </rPh>
    <rPh sb="21" eb="23">
      <t>セイネン</t>
    </rPh>
    <rPh sb="23" eb="25">
      <t>ガッピ</t>
    </rPh>
    <rPh sb="34" eb="36">
      <t>シュウスウ</t>
    </rPh>
    <rPh sb="37" eb="39">
      <t>シンチョウ</t>
    </rPh>
    <rPh sb="40" eb="42">
      <t>タイジュウ</t>
    </rPh>
    <rPh sb="43" eb="45">
      <t>トウイ</t>
    </rPh>
    <rPh sb="49" eb="52">
      <t>ケンサビ</t>
    </rPh>
    <rPh sb="55" eb="57">
      <t>シンチョウ</t>
    </rPh>
    <rPh sb="60" eb="62">
      <t>タイジュウ</t>
    </rPh>
    <phoneticPr fontId="1"/>
  </si>
  <si>
    <t>「身長」はcmで入力してください。「体重」は200以上の数値をgと、200未満をkgとシート内で自動判定して計算します。</t>
    <rPh sb="8" eb="10">
      <t>ニュウリョク</t>
    </rPh>
    <rPh sb="18" eb="20">
      <t>タイジュウ</t>
    </rPh>
    <rPh sb="25" eb="27">
      <t>イジョウ</t>
    </rPh>
    <rPh sb="28" eb="30">
      <t>スウチ</t>
    </rPh>
    <rPh sb="37" eb="39">
      <t>ミマン</t>
    </rPh>
    <rPh sb="46" eb="47">
      <t>ナイ</t>
    </rPh>
    <rPh sb="48" eb="50">
      <t>ジドウ</t>
    </rPh>
    <rPh sb="50" eb="52">
      <t>ハンテイ</t>
    </rPh>
    <rPh sb="54" eb="56">
      <t>ケイサン</t>
    </rPh>
    <phoneticPr fontId="1"/>
  </si>
  <si>
    <t>在胎週数で換算した指標</t>
    <rPh sb="0" eb="4">
      <t>ザイタイシュウスウ</t>
    </rPh>
    <rPh sb="5" eb="7">
      <t>カンサン</t>
    </rPh>
    <rPh sb="9" eb="11">
      <t>シヒョウ</t>
    </rPh>
    <phoneticPr fontId="1"/>
  </si>
  <si>
    <t>出生後においても在胎週数で換算した指標を計算しています。この計算が不要であれば指示されたセルに文字を入力してください。</t>
    <rPh sb="0" eb="3">
      <t>シュッセイゴ</t>
    </rPh>
    <rPh sb="8" eb="12">
      <t>ザイタイシュウスウ</t>
    </rPh>
    <rPh sb="13" eb="15">
      <t>カンサン</t>
    </rPh>
    <rPh sb="17" eb="19">
      <t>シヒョウ</t>
    </rPh>
    <rPh sb="20" eb="22">
      <t>ケイサン</t>
    </rPh>
    <rPh sb="30" eb="32">
      <t>ケイサン</t>
    </rPh>
    <rPh sb="33" eb="35">
      <t>フヨウ</t>
    </rPh>
    <rPh sb="39" eb="41">
      <t>シジ</t>
    </rPh>
    <rPh sb="47" eb="49">
      <t>モジ</t>
    </rPh>
    <rPh sb="50" eb="52">
      <t>ニュウリョク</t>
    </rPh>
    <phoneticPr fontId="1"/>
  </si>
  <si>
    <t>出生時の指標</t>
    <rPh sb="0" eb="3">
      <t>シュッセイジ</t>
    </rPh>
    <rPh sb="4" eb="6">
      <t>シヒョウ</t>
    </rPh>
    <phoneticPr fontId="1"/>
  </si>
  <si>
    <t>在胎22週未満および在胎42週以上は「*」と表示されます。</t>
    <rPh sb="0" eb="2">
      <t>ザイタイ</t>
    </rPh>
    <rPh sb="4" eb="5">
      <t>シュウ</t>
    </rPh>
    <rPh sb="5" eb="7">
      <t>ミマン</t>
    </rPh>
    <rPh sb="10" eb="12">
      <t>ザイタイ</t>
    </rPh>
    <rPh sb="14" eb="15">
      <t>シュウ</t>
    </rPh>
    <rPh sb="15" eb="17">
      <t>イジョウ</t>
    </rPh>
    <rPh sb="22" eb="24">
      <t>ヒョウジ</t>
    </rPh>
    <phoneticPr fontId="1"/>
  </si>
  <si>
    <t>本ファイルは50回のデータ処理に対応します。それよりも多くのデータを処理する場合は個別にご相談に応じます。「問い合わせ窓口」にご連絡ください。</t>
    <rPh sb="0" eb="1">
      <t>ホン</t>
    </rPh>
    <rPh sb="8" eb="9">
      <t>カイ</t>
    </rPh>
    <rPh sb="13" eb="15">
      <t>ショリ</t>
    </rPh>
    <rPh sb="16" eb="18">
      <t>タイオウ</t>
    </rPh>
    <rPh sb="27" eb="28">
      <t>オオ</t>
    </rPh>
    <rPh sb="34" eb="36">
      <t>ショリ</t>
    </rPh>
    <rPh sb="38" eb="40">
      <t>バアイ</t>
    </rPh>
    <rPh sb="41" eb="43">
      <t>コベツ</t>
    </rPh>
    <rPh sb="45" eb="47">
      <t>ソウダン</t>
    </rPh>
    <rPh sb="48" eb="49">
      <t>オウ</t>
    </rPh>
    <rPh sb="54" eb="55">
      <t>ト</t>
    </rPh>
    <rPh sb="56" eb="57">
      <t>ア</t>
    </rPh>
    <rPh sb="59" eb="61">
      <t>マドグチ</t>
    </rPh>
    <rPh sb="64" eb="66">
      <t>レンラク</t>
    </rPh>
    <phoneticPr fontId="1"/>
  </si>
  <si>
    <t>修正週数換算した体格指標</t>
    <rPh sb="0" eb="2">
      <t>シュウセイ</t>
    </rPh>
    <rPh sb="2" eb="4">
      <t>シュウスウ</t>
    </rPh>
    <rPh sb="4" eb="6">
      <t>カンサン</t>
    </rPh>
    <rPh sb="8" eb="10">
      <t>タイカク</t>
    </rPh>
    <rPh sb="10" eb="12">
      <t>シヒョウ</t>
    </rPh>
    <phoneticPr fontId="1"/>
  </si>
  <si>
    <t>体重 200以上をgとみなす。</t>
    <rPh sb="6" eb="8">
      <t>イジョウ</t>
    </rPh>
    <phoneticPr fontId="1"/>
  </si>
  <si>
    <t>身長
cm</t>
    <rPh sb="0" eb="2">
      <t>シンチョウ</t>
    </rPh>
    <phoneticPr fontId="1"/>
  </si>
  <si>
    <t>頭囲
cm</t>
    <rPh sb="0" eb="2">
      <t>トウイ</t>
    </rPh>
    <phoneticPr fontId="1"/>
  </si>
  <si>
    <t>修正週数
週</t>
    <rPh sb="0" eb="2">
      <t>シュウセイ</t>
    </rPh>
    <rPh sb="2" eb="4">
      <t>シュウスウ</t>
    </rPh>
    <rPh sb="5" eb="6">
      <t>シュウ</t>
    </rPh>
    <phoneticPr fontId="1"/>
  </si>
  <si>
    <t>修正週数
日</t>
    <rPh sb="0" eb="2">
      <t>シュウセイ</t>
    </rPh>
    <rPh sb="2" eb="4">
      <t>シュウスウ</t>
    </rPh>
    <rPh sb="5" eb="6">
      <t>ニチ</t>
    </rPh>
    <phoneticPr fontId="1"/>
  </si>
  <si>
    <t>体重
percentile</t>
    <rPh sb="0" eb="2">
      <t>タイジュウ</t>
    </rPh>
    <phoneticPr fontId="1"/>
  </si>
  <si>
    <t>身長
percentile</t>
    <rPh sb="0" eb="2">
      <t>シンチョウ</t>
    </rPh>
    <phoneticPr fontId="1"/>
  </si>
  <si>
    <t>頭囲
percentile</t>
    <rPh sb="0" eb="2">
      <t>トウイ</t>
    </rPh>
    <phoneticPr fontId="1"/>
  </si>
  <si>
    <t>BMI percentile</t>
    <phoneticPr fontId="1"/>
  </si>
  <si>
    <t>IGF-I
percentile</t>
    <phoneticPr fontId="1"/>
  </si>
  <si>
    <t>体格指数計算ファイル(縦断・横断解析用)</t>
    <rPh sb="0" eb="2">
      <t>タイカク</t>
    </rPh>
    <rPh sb="2" eb="4">
      <t>シスウ</t>
    </rPh>
    <rPh sb="4" eb="6">
      <t>ケイサン</t>
    </rPh>
    <rPh sb="11" eb="13">
      <t>ジュウダン</t>
    </rPh>
    <rPh sb="14" eb="16">
      <t>オウダン</t>
    </rPh>
    <rPh sb="16" eb="19">
      <t>カイセキヨウ</t>
    </rPh>
    <phoneticPr fontId="1"/>
  </si>
  <si>
    <t>幼児期</t>
  </si>
  <si>
    <t>学童期</t>
  </si>
  <si>
    <t>No</t>
  </si>
  <si>
    <t>名前</t>
  </si>
  <si>
    <t>性別
(M,F)</t>
  </si>
  <si>
    <t>生年月日
(YY/MM/DD)</t>
  </si>
  <si>
    <t>検査日
(YY/MM/DD)</t>
  </si>
  <si>
    <t>身長
(cm)</t>
  </si>
  <si>
    <t>体重
(kg)</t>
  </si>
  <si>
    <t>身長SDS</t>
  </si>
  <si>
    <t>肥満度（性別身長別標準体重による）（％）</t>
  </si>
  <si>
    <t>肥満度（性別年齢別身長別標準体重による）（％）</t>
  </si>
  <si>
    <t>BMI</t>
  </si>
  <si>
    <t>BMI percentile</t>
  </si>
  <si>
    <t>BMI-SDS</t>
  </si>
  <si>
    <t>年齢
(十進法)</t>
  </si>
  <si>
    <t>年齢</t>
  </si>
  <si>
    <t>年</t>
  </si>
  <si>
    <t>月</t>
  </si>
  <si>
    <t>幼児期標準体重</t>
  </si>
  <si>
    <t>学童期標準体重</t>
  </si>
  <si>
    <t>月齢</t>
  </si>
  <si>
    <t>出生時指標</t>
    <rPh sb="0" eb="3">
      <t>シュッセイジ</t>
    </rPh>
    <rPh sb="3" eb="5">
      <t>シヒョウ</t>
    </rPh>
    <phoneticPr fontId="1"/>
  </si>
  <si>
    <t>体格指数(身長SDS、肥満度、BMIパーセンタイルとBMI-SDS　および出生身長・体重・頭囲のパーセンタイルとSDS）を上記入力項目を参照することにより計算しています。</t>
    <rPh sb="0" eb="2">
      <t>タイカク</t>
    </rPh>
    <rPh sb="2" eb="4">
      <t>シスウ</t>
    </rPh>
    <rPh sb="5" eb="7">
      <t>シンチョウ</t>
    </rPh>
    <rPh sb="11" eb="14">
      <t>ヒマンド</t>
    </rPh>
    <rPh sb="37" eb="39">
      <t>シュッセイ</t>
    </rPh>
    <rPh sb="39" eb="41">
      <t>シンチョウ</t>
    </rPh>
    <rPh sb="42" eb="44">
      <t>タイジュウ</t>
    </rPh>
    <rPh sb="45" eb="47">
      <t>トウイ</t>
    </rPh>
    <rPh sb="61" eb="63">
      <t>ジョウキ</t>
    </rPh>
    <rPh sb="63" eb="65">
      <t>ニュウリョク</t>
    </rPh>
    <rPh sb="65" eb="67">
      <t>コウモク</t>
    </rPh>
    <rPh sb="68" eb="70">
      <t>サンショウ</t>
    </rPh>
    <rPh sb="77" eb="79">
      <t>ケイサン</t>
    </rPh>
    <phoneticPr fontId="1"/>
  </si>
  <si>
    <t>たとえば　　　日本小児内分泌学会・日本新生児学会・日本成長学会合同標準値委員会、日本未熟児新生児学会：http://jspe.umin.jp/taikakubirthlongcrossv1.xlsx　（最終アクセス日：2013年5月30日）　　　です。</t>
    <rPh sb="17" eb="19">
      <t>ニホン</t>
    </rPh>
    <rPh sb="19" eb="22">
      <t>シンセイジ</t>
    </rPh>
    <rPh sb="22" eb="24">
      <t>ガッカイ</t>
    </rPh>
    <rPh sb="40" eb="42">
      <t>ニホン</t>
    </rPh>
    <rPh sb="42" eb="45">
      <t>ミジュクジ</t>
    </rPh>
    <rPh sb="45" eb="48">
      <t>シンセイジ</t>
    </rPh>
    <rPh sb="48" eb="50">
      <t>ガッカイ</t>
    </rPh>
    <phoneticPr fontId="1"/>
  </si>
  <si>
    <t>本ファイルの著作権は日本小児内分泌学会、日本成長学会と日本未熟児新生児学会にあります。</t>
    <rPh sb="0" eb="1">
      <t>ホン</t>
    </rPh>
    <rPh sb="6" eb="9">
      <t>チョサクケン</t>
    </rPh>
    <rPh sb="27" eb="29">
      <t>ニホン</t>
    </rPh>
    <rPh sb="29" eb="32">
      <t>ミジュクジ</t>
    </rPh>
    <rPh sb="32" eb="35">
      <t>シンセイジ</t>
    </rPh>
    <rPh sb="35" eb="37">
      <t>ガッカイ</t>
    </rPh>
    <phoneticPr fontId="1"/>
  </si>
  <si>
    <t>成長学会　info@auxology.jp　　　日本小児内分泌学会事務局　jspe@ac-square.co.jp　日本新生児成育学会  ??@??</t>
    <rPh sb="0" eb="2">
      <t>セイチョウ</t>
    </rPh>
    <rPh sb="2" eb="4">
      <t>ガッカイ</t>
    </rPh>
    <rPh sb="24" eb="26">
      <t>ニホン</t>
    </rPh>
    <rPh sb="26" eb="28">
      <t>ショウニ</t>
    </rPh>
    <rPh sb="28" eb="31">
      <t>ナイブンピツ</t>
    </rPh>
    <rPh sb="31" eb="33">
      <t>ガッカイ</t>
    </rPh>
    <rPh sb="33" eb="36">
      <t>ジムキョク</t>
    </rPh>
    <rPh sb="58" eb="60">
      <t>ニホン</t>
    </rPh>
    <rPh sb="60" eb="63">
      <t>シンセイジ</t>
    </rPh>
    <rPh sb="63" eb="65">
      <t>セイイク</t>
    </rPh>
    <rPh sb="65" eb="67">
      <t>ガッカイ</t>
    </rPh>
    <phoneticPr fontId="1"/>
  </si>
  <si>
    <t>日本小児内分泌学会（成長曲線管理委員会）・日本新生児成育学会</t>
    <rPh sb="0" eb="2">
      <t>ニホン</t>
    </rPh>
    <rPh sb="2" eb="4">
      <t>ショウニ</t>
    </rPh>
    <rPh sb="4" eb="7">
      <t>ナイブンピツ</t>
    </rPh>
    <rPh sb="7" eb="9">
      <t>ガッカイ</t>
    </rPh>
    <rPh sb="10" eb="14">
      <t>セイチョウキョクセン</t>
    </rPh>
    <rPh sb="14" eb="16">
      <t>カンリ</t>
    </rPh>
    <rPh sb="16" eb="19">
      <t>イインカイ</t>
    </rPh>
    <rPh sb="21" eb="23">
      <t>ニホン</t>
    </rPh>
    <rPh sb="23" eb="26">
      <t>シンセイジ</t>
    </rPh>
    <rPh sb="26" eb="28">
      <t>セイイク</t>
    </rPh>
    <rPh sb="28" eb="30">
      <t>ガッカイ</t>
    </rPh>
    <phoneticPr fontId="1"/>
  </si>
  <si>
    <t>ver1.1   2018/3/1  ファイル名：taikakubirthlongcrossv1.1.xlsx</t>
    <rPh sb="23" eb="24">
      <t>メイ</t>
    </rPh>
    <phoneticPr fontId="1"/>
  </si>
  <si>
    <t>v1.1</t>
    <phoneticPr fontId="1"/>
  </si>
  <si>
    <t>IGF-I
(ng/ml)</t>
    <phoneticPr fontId="1"/>
  </si>
  <si>
    <t>IGF-I
percentile</t>
    <phoneticPr fontId="1"/>
  </si>
  <si>
    <t>IGF-I
SDS</t>
    <phoneticPr fontId="1"/>
  </si>
  <si>
    <t>IGF-I percentile and SDS</t>
    <phoneticPr fontId="1"/>
  </si>
  <si>
    <t>S</t>
    <phoneticPr fontId="1"/>
  </si>
  <si>
    <t>Body Weight percentile and SDS</t>
    <phoneticPr fontId="1"/>
  </si>
  <si>
    <t>L</t>
    <phoneticPr fontId="1"/>
  </si>
  <si>
    <t>M</t>
    <phoneticPr fontId="1"/>
  </si>
  <si>
    <t>Male</t>
    <phoneticPr fontId="1"/>
  </si>
  <si>
    <t>月齢範囲</t>
    <rPh sb="0" eb="2">
      <t>ゲツレイ</t>
    </rPh>
    <rPh sb="2" eb="4">
      <t>ハンイ</t>
    </rPh>
    <phoneticPr fontId="1"/>
  </si>
  <si>
    <t>10乗</t>
    <rPh sb="2" eb="3">
      <t>ジョウ</t>
    </rPh>
    <phoneticPr fontId="1"/>
  </si>
  <si>
    <t>9乗</t>
    <rPh sb="1" eb="2">
      <t>ジョウ</t>
    </rPh>
    <phoneticPr fontId="1"/>
  </si>
  <si>
    <t>8乗</t>
    <rPh sb="1" eb="2">
      <t>ジョウ</t>
    </rPh>
    <phoneticPr fontId="1"/>
  </si>
  <si>
    <t>7乗</t>
    <rPh sb="1" eb="2">
      <t>ジョウ</t>
    </rPh>
    <phoneticPr fontId="1"/>
  </si>
  <si>
    <t>6乗</t>
    <rPh sb="1" eb="2">
      <t>ジョウ</t>
    </rPh>
    <phoneticPr fontId="1"/>
  </si>
  <si>
    <t>5乗</t>
    <rPh sb="1" eb="2">
      <t>ジョウ</t>
    </rPh>
    <phoneticPr fontId="1"/>
  </si>
  <si>
    <t>4乗</t>
    <rPh sb="1" eb="2">
      <t>ジョウ</t>
    </rPh>
    <phoneticPr fontId="1"/>
  </si>
  <si>
    <t>3乗</t>
    <rPh sb="1" eb="2">
      <t>ジョウ</t>
    </rPh>
    <phoneticPr fontId="1"/>
  </si>
  <si>
    <t>2乗</t>
    <rPh sb="1" eb="2">
      <t>ジョウ</t>
    </rPh>
    <phoneticPr fontId="1"/>
  </si>
  <si>
    <t>1乗</t>
    <rPh sb="1" eb="2">
      <t>ジョウ</t>
    </rPh>
    <phoneticPr fontId="1"/>
  </si>
  <si>
    <t>l(mw)</t>
    <phoneticPr fontId="1"/>
  </si>
  <si>
    <t>m(mw)</t>
    <phoneticPr fontId="1"/>
  </si>
  <si>
    <t>s(mw)</t>
    <phoneticPr fontId="1"/>
  </si>
  <si>
    <t>L</t>
    <phoneticPr fontId="1"/>
  </si>
  <si>
    <t>male</t>
    <phoneticPr fontId="1"/>
  </si>
  <si>
    <t>0から</t>
    <phoneticPr fontId="1"/>
  </si>
  <si>
    <t>0-186</t>
    <phoneticPr fontId="1"/>
  </si>
  <si>
    <t>186-210</t>
    <phoneticPr fontId="1"/>
  </si>
  <si>
    <t>L</t>
    <phoneticPr fontId="1"/>
  </si>
  <si>
    <t>45まで</t>
    <phoneticPr fontId="1"/>
  </si>
  <si>
    <t>female</t>
    <phoneticPr fontId="1"/>
  </si>
  <si>
    <t>0-186</t>
    <phoneticPr fontId="1"/>
  </si>
  <si>
    <t>L1</t>
    <phoneticPr fontId="1"/>
  </si>
  <si>
    <t>L2</t>
    <phoneticPr fontId="1"/>
  </si>
  <si>
    <t>45から</t>
    <phoneticPr fontId="1"/>
  </si>
  <si>
    <t>S</t>
    <phoneticPr fontId="1"/>
  </si>
  <si>
    <t>male</t>
    <phoneticPr fontId="1"/>
  </si>
  <si>
    <t>0-156</t>
    <phoneticPr fontId="1"/>
  </si>
  <si>
    <t>S1</t>
    <phoneticPr fontId="1"/>
  </si>
  <si>
    <t>153まで</t>
    <phoneticPr fontId="1"/>
  </si>
  <si>
    <t>156-162</t>
    <phoneticPr fontId="1"/>
  </si>
  <si>
    <t>162-186</t>
    <phoneticPr fontId="1"/>
  </si>
  <si>
    <t>S2</t>
    <phoneticPr fontId="1"/>
  </si>
  <si>
    <t>153から</t>
    <phoneticPr fontId="1"/>
  </si>
  <si>
    <t>156-162</t>
    <phoneticPr fontId="1"/>
  </si>
  <si>
    <t>S2</t>
    <phoneticPr fontId="1"/>
  </si>
  <si>
    <t>162まで</t>
    <phoneticPr fontId="1"/>
  </si>
  <si>
    <t>162-186</t>
    <phoneticPr fontId="1"/>
  </si>
  <si>
    <t>186-210</t>
    <phoneticPr fontId="1"/>
  </si>
  <si>
    <t>S3</t>
  </si>
  <si>
    <t>162から</t>
    <phoneticPr fontId="1"/>
  </si>
  <si>
    <t>0-43.8</t>
    <phoneticPr fontId="1"/>
  </si>
  <si>
    <t>M1</t>
    <phoneticPr fontId="1"/>
  </si>
  <si>
    <t>43.8-45</t>
    <phoneticPr fontId="1"/>
  </si>
  <si>
    <t>210まで</t>
    <phoneticPr fontId="1"/>
  </si>
  <si>
    <t>45-123</t>
    <phoneticPr fontId="1"/>
  </si>
  <si>
    <t>M2</t>
    <phoneticPr fontId="1"/>
  </si>
  <si>
    <t>123-156</t>
    <phoneticPr fontId="1"/>
  </si>
  <si>
    <t>156-210</t>
    <phoneticPr fontId="1"/>
  </si>
  <si>
    <t>M3</t>
    <phoneticPr fontId="1"/>
  </si>
  <si>
    <t>female</t>
    <phoneticPr fontId="1"/>
  </si>
  <si>
    <t>l(fw)</t>
    <phoneticPr fontId="1"/>
  </si>
  <si>
    <t>m(fw)</t>
    <phoneticPr fontId="1"/>
  </si>
  <si>
    <t>s(fw)</t>
    <phoneticPr fontId="1"/>
  </si>
  <si>
    <t>123-186</t>
    <phoneticPr fontId="1"/>
  </si>
  <si>
    <t>43.8まで</t>
    <phoneticPr fontId="1"/>
  </si>
  <si>
    <t>weight</t>
    <phoneticPr fontId="1"/>
  </si>
  <si>
    <t>moage</t>
    <phoneticPr fontId="1"/>
  </si>
  <si>
    <t>43.8から</t>
    <phoneticPr fontId="1"/>
  </si>
  <si>
    <t>123まで</t>
    <phoneticPr fontId="1"/>
  </si>
  <si>
    <t>male L</t>
    <phoneticPr fontId="1"/>
  </si>
  <si>
    <t>female L</t>
    <phoneticPr fontId="1"/>
  </si>
  <si>
    <t>123から</t>
    <phoneticPr fontId="1"/>
  </si>
  <si>
    <t>156まで</t>
    <phoneticPr fontId="1"/>
  </si>
  <si>
    <t>male M</t>
    <phoneticPr fontId="1"/>
  </si>
  <si>
    <t>156から</t>
    <phoneticPr fontId="1"/>
  </si>
  <si>
    <t>female M</t>
    <phoneticPr fontId="1"/>
  </si>
  <si>
    <t>186まで</t>
    <phoneticPr fontId="1"/>
  </si>
  <si>
    <t>male S</t>
    <phoneticPr fontId="1"/>
  </si>
  <si>
    <t>186から</t>
    <phoneticPr fontId="1"/>
  </si>
  <si>
    <t>210まで</t>
    <phoneticPr fontId="1"/>
  </si>
  <si>
    <t>female S</t>
    <phoneticPr fontId="1"/>
  </si>
  <si>
    <t>月齢2</t>
    <phoneticPr fontId="1"/>
  </si>
  <si>
    <t>体重SDS</t>
    <rPh sb="0" eb="2">
      <t>タイジュウ</t>
    </rPh>
    <phoneticPr fontId="1"/>
  </si>
  <si>
    <t>「歳」と「月」でも年齢を表示します。この場合の「月」は日常的に用いる方法で求めています。すなわち、１か月の日数とは関係なく、表示します。たとえば2月1日から3月1日は1か月経過したと判断します。v1では日数を30.4375で除していたため、上記は１か月に満たないと判断していました。</t>
    <rPh sb="1" eb="2">
      <t>サイ</t>
    </rPh>
    <rPh sb="5" eb="6">
      <t>ツキ</t>
    </rPh>
    <rPh sb="9" eb="11">
      <t>ネンレイ</t>
    </rPh>
    <rPh sb="12" eb="14">
      <t>ヒョウジ</t>
    </rPh>
    <rPh sb="20" eb="22">
      <t>バアイ</t>
    </rPh>
    <rPh sb="24" eb="25">
      <t>ツキ</t>
    </rPh>
    <rPh sb="27" eb="29">
      <t>ニチジョウ</t>
    </rPh>
    <rPh sb="29" eb="30">
      <t>テキ</t>
    </rPh>
    <rPh sb="31" eb="32">
      <t>モチ</t>
    </rPh>
    <rPh sb="34" eb="36">
      <t>ホウホウ</t>
    </rPh>
    <rPh sb="37" eb="38">
      <t>モト</t>
    </rPh>
    <rPh sb="51" eb="52">
      <t>ゲツ</t>
    </rPh>
    <rPh sb="53" eb="55">
      <t>ニッスウ</t>
    </rPh>
    <rPh sb="57" eb="59">
      <t>カンケイ</t>
    </rPh>
    <rPh sb="62" eb="64">
      <t>ヒョウジ</t>
    </rPh>
    <rPh sb="73" eb="74">
      <t>ガツ</t>
    </rPh>
    <rPh sb="75" eb="76">
      <t>ニチ</t>
    </rPh>
    <rPh sb="79" eb="80">
      <t>ガツ</t>
    </rPh>
    <rPh sb="81" eb="82">
      <t>ニチ</t>
    </rPh>
    <rPh sb="85" eb="86">
      <t>ゲツ</t>
    </rPh>
    <rPh sb="86" eb="88">
      <t>ケイカ</t>
    </rPh>
    <rPh sb="91" eb="93">
      <t>ハンダン</t>
    </rPh>
    <rPh sb="101" eb="103">
      <t>ニッスウ</t>
    </rPh>
    <rPh sb="112" eb="113">
      <t>ジョ</t>
    </rPh>
    <rPh sb="120" eb="122">
      <t>ジョウキ</t>
    </rPh>
    <rPh sb="125" eb="126">
      <t>ゲツ</t>
    </rPh>
    <rPh sb="127" eb="128">
      <t>ミ</t>
    </rPh>
    <rPh sb="132" eb="134">
      <t>ハンダン</t>
    </rPh>
    <phoneticPr fontId="1"/>
  </si>
  <si>
    <t>v1では起点となる日からの日数を365.25で除すことにより、年齢（十進法）を求めていました。今回は閏日の有無には関係なく、月と日で年齢を判断します。ただし、十進法で表す年齢の小数点以下の部分は閏日を含んだ日数に基づいて計算するように設定しました。なお、表示桁数は小数点４桁として、表示される年齢が表示上、繰り上がらないようにしています。</t>
    <rPh sb="127" eb="129">
      <t>ヒョウジ</t>
    </rPh>
    <rPh sb="129" eb="131">
      <t>ケタスウ</t>
    </rPh>
    <rPh sb="132" eb="135">
      <t>ショウスウテン</t>
    </rPh>
    <rPh sb="136" eb="137">
      <t>ケタ</t>
    </rPh>
    <rPh sb="141" eb="143">
      <t>ヒョウジ</t>
    </rPh>
    <rPh sb="146" eb="148">
      <t>ネンレイ</t>
    </rPh>
    <rPh sb="149" eb="151">
      <t>ヒョウジ</t>
    </rPh>
    <rPh sb="151" eb="152">
      <t>ジョウ</t>
    </rPh>
    <rPh sb="153" eb="154">
      <t>ク</t>
    </rPh>
    <rPh sb="155" eb="156">
      <t>ア</t>
    </rPh>
    <phoneticPr fontId="1"/>
  </si>
  <si>
    <t>大薗恵一、田中敏章、横谷進、加藤則子、伊藤善也、立花克彦、原光彦、菊池透、長谷川奉延、有阪治、杉原茂孝、大関武彦、村田光範、板橋家頭夫、戸苅創、神崎晋、木下英一、安蔵慎、磯島豪、井ノ口美香子、鈴木滋</t>
    <rPh sb="0" eb="2">
      <t>オオゾノ</t>
    </rPh>
    <rPh sb="2" eb="4">
      <t>ケイイチ</t>
    </rPh>
    <rPh sb="5" eb="7">
      <t>タナカ</t>
    </rPh>
    <rPh sb="7" eb="9">
      <t>トシアキ</t>
    </rPh>
    <rPh sb="10" eb="12">
      <t>ヨコヤ</t>
    </rPh>
    <rPh sb="12" eb="13">
      <t>ススム</t>
    </rPh>
    <rPh sb="14" eb="16">
      <t>カトウ</t>
    </rPh>
    <rPh sb="16" eb="18">
      <t>ノリコ</t>
    </rPh>
    <rPh sb="19" eb="23">
      <t>イトウ</t>
    </rPh>
    <rPh sb="24" eb="26">
      <t>タチバナ</t>
    </rPh>
    <rPh sb="26" eb="28">
      <t>カツヒコ</t>
    </rPh>
    <rPh sb="33" eb="35">
      <t>キクチ</t>
    </rPh>
    <rPh sb="35" eb="36">
      <t>トオル</t>
    </rPh>
    <rPh sb="37" eb="40">
      <t>ハセガワ</t>
    </rPh>
    <rPh sb="40" eb="41">
      <t>ミツグ</t>
    </rPh>
    <rPh sb="41" eb="42">
      <t>ススム</t>
    </rPh>
    <rPh sb="52" eb="54">
      <t>オオゼキ</t>
    </rPh>
    <rPh sb="54" eb="56">
      <t>タケヒコ</t>
    </rPh>
    <rPh sb="57" eb="59">
      <t>ムラタ</t>
    </rPh>
    <rPh sb="59" eb="60">
      <t>ヒカリ</t>
    </rPh>
    <rPh sb="62" eb="64">
      <t>イタバシ</t>
    </rPh>
    <rPh sb="64" eb="65">
      <t>イエ</t>
    </rPh>
    <rPh sb="65" eb="66">
      <t>アタマ</t>
    </rPh>
    <rPh sb="66" eb="67">
      <t>オット</t>
    </rPh>
    <rPh sb="68" eb="70">
      <t>トガリ</t>
    </rPh>
    <rPh sb="70" eb="71">
      <t>ハジメ</t>
    </rPh>
    <phoneticPr fontId="1"/>
  </si>
  <si>
    <t>体重
SDS</t>
    <rPh sb="0" eb="2">
      <t>タイジュウ</t>
    </rPh>
    <phoneticPr fontId="1"/>
  </si>
  <si>
    <t>BMI</t>
    <phoneticPr fontId="1"/>
  </si>
  <si>
    <t>BMI</t>
    <phoneticPr fontId="1"/>
  </si>
  <si>
    <t xml:space="preserve">BW </t>
    <phoneticPr fontId="1"/>
  </si>
  <si>
    <t>BMI</t>
    <phoneticPr fontId="1"/>
  </si>
  <si>
    <t>1．年齢計算法を変更しました（ファイルのreadme参照してください）。</t>
  </si>
  <si>
    <t>4．全シートに体重SDSを求める列を設けました。</t>
  </si>
  <si>
    <t>5．「data sheet」に IGF-I SDS と IGF-I %ileを計算させる列を設けました。</t>
  </si>
  <si>
    <t>2．シート名「data sheet longtudinal」を「data sheet longitudinal」に変更しました。</t>
    <phoneticPr fontId="1"/>
  </si>
  <si>
    <t>3．シート「data sheet longitudinal」での計算の際に性別の参照を誤るケースがあることが判明しましたので修正しました。</t>
    <phoneticPr fontId="1"/>
  </si>
  <si>
    <t>6．体重欄の入力では200以上を「g」と見做していますが、一部で正しく計算していませんでしたので修正しました。</t>
    <phoneticPr fontId="1"/>
  </si>
  <si>
    <t>7．10歳女児のIGF-I SDSおよびパーセンタイル値が正しく計算されませんでしたので、修正しました。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</si>
</sst>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_ "/>
    <numFmt numFmtId="177" formatCode="0.000_ "/>
    <numFmt numFmtId="178" formatCode="0.00_ "/>
    <numFmt numFmtId="179" formatCode="0_);[Red]\(0\)"/>
    <numFmt numFmtId="180" formatCode="0_ "/>
    <numFmt numFmtId="181" formatCode="0.000000000_ "/>
    <numFmt numFmtId="182" formatCode="0.0000000000_ "/>
    <numFmt numFmtId="183" formatCode="0.00000E+00"/>
    <numFmt numFmtId="184" formatCode="0.00000000_ "/>
    <numFmt numFmtId="185" formatCode="0.000000_ "/>
    <numFmt numFmtId="186" formatCode="0.0000000"/>
    <numFmt numFmtId="187" formatCode="0.0000_ "/>
  </numFmts>
  <fonts count="11" x14ac:knownFonts="1">
    <font>
      <sz val="11"/>
      <name val="ＭＳ Ｐゴシック"/>
      <family val="3"/>
      <charset val="128"/>
    </font>
    <font>
      <sz val="6"/>
      <name val="ＭＳ Ｐゴシック"/>
      <family val="3"/>
      <charset val="128"/>
    </font>
    <font>
      <sz val="11"/>
      <name val="ＭＳ Ｐゴシック"/>
      <family val="3"/>
      <charset val="128"/>
    </font>
    <font>
      <sz val="9"/>
      <color theme="1"/>
      <name val="Century Gothic"/>
      <family val="2"/>
    </font>
    <font>
      <sz val="9"/>
      <color theme="1"/>
      <name val="ＭＳ 明朝"/>
      <family val="1"/>
      <charset val="128"/>
    </font>
    <font>
      <sz val="9"/>
      <color theme="1"/>
      <name val="Century"/>
      <family val="1"/>
    </font>
    <font>
      <sz val="6"/>
      <name val="ＭＳ Ｐゴシック"/>
      <family val="2"/>
      <charset val="128"/>
      <scheme val="minor"/>
    </font>
    <font>
      <sz val="9"/>
      <color theme="1"/>
      <name val="ＭＳ Ｐゴシック"/>
      <family val="2"/>
      <charset val="128"/>
      <scheme val="minor"/>
    </font>
    <font>
      <sz val="11"/>
      <color theme="1"/>
      <name val="Century"/>
      <family val="1"/>
    </font>
    <font>
      <sz val="11"/>
      <color theme="1"/>
      <name val="ＭＳ 明朝"/>
      <family val="1"/>
      <charset val="128"/>
    </font>
    <font>
      <sz val="11"/>
      <name val="Times New Roman"/>
      <family val="1"/>
    </font>
  </fonts>
  <fills count="12">
    <fill>
      <patternFill patternType="none"/>
    </fill>
    <fill>
      <patternFill patternType="gray125"/>
    </fill>
    <fill>
      <patternFill patternType="solid">
        <fgColor indexed="40"/>
        <bgColor indexed="64"/>
      </patternFill>
    </fill>
    <fill>
      <patternFill patternType="solid">
        <fgColor indexed="14"/>
        <bgColor indexed="64"/>
      </patternFill>
    </fill>
    <fill>
      <patternFill patternType="solid">
        <fgColor indexed="43"/>
        <bgColor indexed="64"/>
      </patternFill>
    </fill>
    <fill>
      <patternFill patternType="solid">
        <fgColor indexed="47"/>
        <bgColor indexed="64"/>
      </patternFill>
    </fill>
    <fill>
      <patternFill patternType="solid">
        <fgColor indexed="15"/>
        <bgColor indexed="64"/>
      </patternFill>
    </fill>
    <fill>
      <patternFill patternType="solid">
        <fgColor rgb="FFFFFF00"/>
        <bgColor indexed="64"/>
      </patternFill>
    </fill>
    <fill>
      <patternFill patternType="solid">
        <fgColor indexed="27"/>
        <bgColor indexed="64"/>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10"/>
      </left>
      <right style="thick">
        <color indexed="10"/>
      </right>
      <top style="thick">
        <color indexed="10"/>
      </top>
      <bottom style="thick">
        <color indexed="10"/>
      </bottom>
      <diagonal/>
    </border>
  </borders>
  <cellStyleXfs count="2">
    <xf numFmtId="0" fontId="0" fillId="0" borderId="0">
      <alignment vertical="center"/>
    </xf>
    <xf numFmtId="0" fontId="2" fillId="0" borderId="0">
      <alignment vertical="center"/>
    </xf>
  </cellStyleXfs>
  <cellXfs count="201">
    <xf numFmtId="0" fontId="0" fillId="0" borderId="0" xfId="0">
      <alignment vertical="center"/>
    </xf>
    <xf numFmtId="0" fontId="0" fillId="0" borderId="0" xfId="0" applyProtection="1">
      <alignment vertical="center"/>
      <protection hidden="1"/>
    </xf>
    <xf numFmtId="176" fontId="0" fillId="0" borderId="0" xfId="0" applyNumberFormat="1" applyProtection="1">
      <alignment vertical="center"/>
      <protection hidden="1"/>
    </xf>
    <xf numFmtId="176" fontId="0" fillId="0" borderId="0" xfId="0" applyNumberFormat="1">
      <alignment vertical="center"/>
    </xf>
    <xf numFmtId="177" fontId="0" fillId="0" borderId="0" xfId="0" applyNumberFormat="1">
      <alignment vertical="center"/>
    </xf>
    <xf numFmtId="0" fontId="0" fillId="2" borderId="0" xfId="0" applyFill="1">
      <alignment vertical="center"/>
    </xf>
    <xf numFmtId="0" fontId="0" fillId="3" borderId="0" xfId="0" applyFill="1">
      <alignment vertical="center"/>
    </xf>
    <xf numFmtId="0" fontId="0" fillId="0" borderId="0" xfId="0" applyProtection="1">
      <alignment vertical="center"/>
    </xf>
    <xf numFmtId="176" fontId="0" fillId="0" borderId="0" xfId="0" applyNumberFormat="1" applyProtection="1">
      <alignment vertical="center"/>
    </xf>
    <xf numFmtId="0" fontId="0" fillId="0" borderId="0" xfId="0" applyAlignment="1" applyProtection="1">
      <alignment horizontal="center" vertical="center" wrapText="1"/>
      <protection hidden="1"/>
    </xf>
    <xf numFmtId="179" fontId="0" fillId="0" borderId="0" xfId="0" applyNumberFormat="1" applyAlignment="1" applyProtection="1">
      <alignment horizontal="center" vertical="center" wrapText="1"/>
      <protection hidden="1"/>
    </xf>
    <xf numFmtId="178" fontId="0" fillId="0" borderId="0" xfId="0" applyNumberFormat="1" applyProtection="1">
      <alignment vertical="center"/>
      <protection hidden="1"/>
    </xf>
    <xf numFmtId="180" fontId="0" fillId="0" borderId="0" xfId="0" applyNumberFormat="1" applyProtection="1">
      <alignment vertical="center"/>
      <protection hidden="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5" borderId="6" xfId="0" applyFill="1" applyBorder="1">
      <alignment vertical="center"/>
    </xf>
    <xf numFmtId="0" fontId="0" fillId="0" borderId="7" xfId="0" applyBorder="1">
      <alignment vertical="center"/>
    </xf>
    <xf numFmtId="0" fontId="0" fillId="0" borderId="8" xfId="0" applyBorder="1">
      <alignment vertical="center"/>
    </xf>
    <xf numFmtId="0" fontId="0" fillId="6" borderId="1" xfId="0" applyFill="1" applyBorder="1">
      <alignment vertical="center"/>
    </xf>
    <xf numFmtId="0" fontId="0" fillId="0" borderId="6" xfId="0" applyBorder="1">
      <alignment vertical="center"/>
    </xf>
    <xf numFmtId="181" fontId="0" fillId="0" borderId="0" xfId="0" applyNumberFormat="1">
      <alignment vertical="center"/>
    </xf>
    <xf numFmtId="182" fontId="0" fillId="0" borderId="0" xfId="0" applyNumberFormat="1">
      <alignment vertical="center"/>
    </xf>
    <xf numFmtId="183" fontId="0" fillId="0" borderId="0" xfId="0" applyNumberFormat="1">
      <alignment vertical="center"/>
    </xf>
    <xf numFmtId="184" fontId="0" fillId="0" borderId="0" xfId="0" applyNumberFormat="1">
      <alignment vertical="center"/>
    </xf>
    <xf numFmtId="185" fontId="0" fillId="0" borderId="0" xfId="0" applyNumberFormat="1">
      <alignment vertical="center"/>
    </xf>
    <xf numFmtId="0" fontId="0" fillId="0" borderId="0" xfId="0" applyAlignment="1" applyProtection="1">
      <alignment vertical="center" wrapText="1"/>
    </xf>
    <xf numFmtId="14" fontId="0" fillId="4" borderId="0" xfId="0" applyNumberFormat="1" applyFill="1" applyProtection="1">
      <alignment vertical="center"/>
      <protection locked="0"/>
    </xf>
    <xf numFmtId="0" fontId="0" fillId="0" borderId="0" xfId="0" applyProtection="1">
      <alignment vertical="center"/>
      <protection locked="0"/>
    </xf>
    <xf numFmtId="176" fontId="0" fillId="0" borderId="0" xfId="0" applyNumberFormat="1" applyProtection="1">
      <alignment vertical="center"/>
      <protection locked="0"/>
    </xf>
    <xf numFmtId="178" fontId="0" fillId="0" borderId="0" xfId="0" applyNumberFormat="1" applyProtection="1">
      <alignment vertical="center"/>
      <protection locked="0"/>
    </xf>
    <xf numFmtId="179" fontId="0" fillId="0" borderId="0" xfId="0" applyNumberFormat="1" applyProtection="1">
      <alignment vertical="center"/>
      <protection locked="0"/>
    </xf>
    <xf numFmtId="0" fontId="0" fillId="0" borderId="0" xfId="0" applyAlignment="1" applyProtection="1">
      <alignment vertical="top" wrapText="1"/>
    </xf>
    <xf numFmtId="0" fontId="0" fillId="0" borderId="0" xfId="0" applyAlignment="1" applyProtection="1">
      <alignment horizontal="right" vertical="center"/>
    </xf>
    <xf numFmtId="0" fontId="0" fillId="0" borderId="0" xfId="0" applyAlignment="1" applyProtection="1">
      <alignment horizontal="right" vertical="top"/>
    </xf>
    <xf numFmtId="0" fontId="3" fillId="0" borderId="0" xfId="0" applyFont="1">
      <alignment vertical="center"/>
    </xf>
    <xf numFmtId="0" fontId="7" fillId="0" borderId="0" xfId="0" applyFont="1">
      <alignment vertical="center"/>
    </xf>
    <xf numFmtId="177" fontId="7" fillId="0" borderId="0" xfId="0" applyNumberFormat="1" applyFont="1">
      <alignment vertical="center"/>
    </xf>
    <xf numFmtId="0" fontId="0" fillId="0" borderId="0" xfId="0" applyFont="1">
      <alignment vertical="center"/>
    </xf>
    <xf numFmtId="0" fontId="4" fillId="0" borderId="0" xfId="0" applyFont="1">
      <alignment vertical="center"/>
    </xf>
    <xf numFmtId="0" fontId="4" fillId="0" borderId="9" xfId="0" applyFont="1" applyBorder="1" applyAlignment="1">
      <alignment horizontal="center" vertical="center"/>
    </xf>
    <xf numFmtId="177" fontId="5" fillId="0" borderId="10" xfId="0" applyNumberFormat="1" applyFont="1" applyBorder="1" applyAlignment="1">
      <alignment horizontal="center" vertical="center"/>
    </xf>
    <xf numFmtId="0" fontId="5" fillId="0" borderId="10" xfId="0" applyFont="1" applyBorder="1" applyAlignment="1">
      <alignment horizontal="center" vertical="center"/>
    </xf>
    <xf numFmtId="177" fontId="5" fillId="0" borderId="9" xfId="0" applyNumberFormat="1" applyFont="1" applyBorder="1" applyAlignment="1">
      <alignment horizontal="center" vertical="center"/>
    </xf>
    <xf numFmtId="0" fontId="8" fillId="0" borderId="10" xfId="0" applyFont="1" applyBorder="1" applyAlignment="1">
      <alignment horizontal="center" vertical="center"/>
    </xf>
    <xf numFmtId="0" fontId="9" fillId="0" borderId="10" xfId="0" applyFont="1" applyBorder="1" applyAlignment="1">
      <alignment horizontal="center" vertical="center"/>
    </xf>
    <xf numFmtId="0" fontId="5" fillId="0" borderId="5" xfId="0" applyFont="1" applyBorder="1" applyAlignment="1">
      <alignment horizontal="center" vertical="center"/>
    </xf>
    <xf numFmtId="177" fontId="5" fillId="0" borderId="0" xfId="0" applyNumberFormat="1" applyFont="1" applyBorder="1" applyAlignment="1">
      <alignment horizontal="center" vertical="center"/>
    </xf>
    <xf numFmtId="0" fontId="5" fillId="0" borderId="0" xfId="0" applyFont="1" applyBorder="1" applyAlignment="1">
      <alignment horizontal="center" vertical="center"/>
    </xf>
    <xf numFmtId="177" fontId="5" fillId="0" borderId="5" xfId="0" applyNumberFormat="1" applyFont="1" applyBorder="1" applyAlignment="1">
      <alignment horizontal="center" vertical="center"/>
    </xf>
    <xf numFmtId="0" fontId="8" fillId="0" borderId="0" xfId="0" applyFont="1" applyBorder="1" applyAlignment="1">
      <alignment horizontal="center" vertical="center"/>
    </xf>
    <xf numFmtId="0" fontId="5" fillId="0" borderId="8" xfId="0" applyFont="1" applyBorder="1" applyAlignment="1">
      <alignment horizontal="center" vertical="center"/>
    </xf>
    <xf numFmtId="177" fontId="5" fillId="0" borderId="7" xfId="0" applyNumberFormat="1" applyFont="1" applyBorder="1" applyAlignment="1">
      <alignment horizontal="center" vertical="center"/>
    </xf>
    <xf numFmtId="0" fontId="5" fillId="0" borderId="7" xfId="0" applyFont="1" applyBorder="1" applyAlignment="1">
      <alignment horizontal="center" vertical="center"/>
    </xf>
    <xf numFmtId="177" fontId="5" fillId="0" borderId="8" xfId="0" applyNumberFormat="1"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center" vertical="center"/>
    </xf>
    <xf numFmtId="0" fontId="2" fillId="0" borderId="13" xfId="1" applyBorder="1" applyAlignment="1">
      <alignment horizontal="center" vertical="center"/>
    </xf>
    <xf numFmtId="177" fontId="2" fillId="0" borderId="0" xfId="1" applyNumberFormat="1" applyBorder="1">
      <alignment vertical="center"/>
    </xf>
    <xf numFmtId="177" fontId="2" fillId="0" borderId="13" xfId="1" applyNumberFormat="1" applyBorder="1">
      <alignment vertical="center"/>
    </xf>
    <xf numFmtId="177" fontId="0" fillId="0" borderId="0" xfId="0" applyNumberFormat="1" applyBorder="1">
      <alignment vertical="center"/>
    </xf>
    <xf numFmtId="177" fontId="0" fillId="0" borderId="13" xfId="0" applyNumberFormat="1" applyBorder="1">
      <alignment vertical="center"/>
    </xf>
    <xf numFmtId="0" fontId="2" fillId="0" borderId="11" xfId="1" applyBorder="1" applyAlignment="1">
      <alignment horizontal="center" vertical="center"/>
    </xf>
    <xf numFmtId="177" fontId="0" fillId="0" borderId="2" xfId="0" applyNumberFormat="1" applyBorder="1">
      <alignment vertical="center"/>
    </xf>
    <xf numFmtId="177" fontId="0" fillId="0" borderId="11" xfId="0" applyNumberFormat="1" applyBorder="1">
      <alignment vertical="center"/>
    </xf>
    <xf numFmtId="0" fontId="2" fillId="0" borderId="12" xfId="1" applyBorder="1" applyAlignment="1">
      <alignment horizontal="center" vertical="center"/>
    </xf>
    <xf numFmtId="177" fontId="0" fillId="0" borderId="7" xfId="0" applyNumberFormat="1" applyBorder="1">
      <alignment vertical="center"/>
    </xf>
    <xf numFmtId="177" fontId="0" fillId="0" borderId="12" xfId="0" applyNumberFormat="1" applyBorder="1">
      <alignment vertical="center"/>
    </xf>
    <xf numFmtId="177" fontId="2" fillId="0" borderId="2" xfId="1" applyNumberFormat="1" applyBorder="1">
      <alignment vertical="center"/>
    </xf>
    <xf numFmtId="177" fontId="2" fillId="0" borderId="11" xfId="1" applyNumberFormat="1" applyBorder="1">
      <alignment vertical="center"/>
    </xf>
    <xf numFmtId="177" fontId="0" fillId="0" borderId="1" xfId="0" applyNumberFormat="1" applyBorder="1">
      <alignment vertical="center"/>
    </xf>
    <xf numFmtId="177" fontId="0" fillId="0" borderId="4" xfId="0" applyNumberFormat="1" applyBorder="1">
      <alignment vertical="center"/>
    </xf>
    <xf numFmtId="177" fontId="2" fillId="0" borderId="7" xfId="1" applyNumberFormat="1" applyBorder="1">
      <alignment vertical="center"/>
    </xf>
    <xf numFmtId="177" fontId="2" fillId="0" borderId="12" xfId="1" applyNumberFormat="1" applyBorder="1">
      <alignment vertical="center"/>
    </xf>
    <xf numFmtId="177" fontId="0" fillId="0" borderId="6" xfId="0" applyNumberFormat="1" applyBorder="1">
      <alignment vertical="center"/>
    </xf>
    <xf numFmtId="0" fontId="0" fillId="4" borderId="0" xfId="0" applyNumberFormat="1" applyFill="1" applyProtection="1">
      <alignment vertical="center"/>
      <protection locked="0"/>
    </xf>
    <xf numFmtId="0" fontId="0" fillId="0" borderId="0" xfId="0" applyNumberFormat="1" applyProtection="1">
      <alignment vertical="center"/>
      <protection hidden="1"/>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3" xfId="0" applyBorder="1" applyProtection="1">
      <alignment vertical="center"/>
      <protection locked="0"/>
    </xf>
    <xf numFmtId="0" fontId="0" fillId="0" borderId="6" xfId="0" applyBorder="1" applyProtection="1">
      <alignment vertical="center"/>
    </xf>
    <xf numFmtId="0" fontId="0" fillId="0" borderId="7" xfId="0" applyBorder="1" applyProtection="1">
      <alignment vertical="center"/>
    </xf>
    <xf numFmtId="0" fontId="0" fillId="0" borderId="8" xfId="0" applyBorder="1" applyProtection="1">
      <alignment vertical="center"/>
    </xf>
    <xf numFmtId="0" fontId="0" fillId="0" borderId="14" xfId="0" applyBorder="1" applyProtection="1">
      <alignment vertical="center"/>
      <protection locked="0"/>
    </xf>
    <xf numFmtId="0" fontId="0" fillId="0" borderId="15" xfId="0" applyBorder="1" applyProtection="1">
      <alignment vertical="center"/>
      <protection locked="0"/>
    </xf>
    <xf numFmtId="0" fontId="0" fillId="0" borderId="17" xfId="0" applyBorder="1" applyAlignment="1" applyProtection="1">
      <alignment horizontal="center" vertical="center" wrapText="1"/>
    </xf>
    <xf numFmtId="176" fontId="0" fillId="0" borderId="18" xfId="0" applyNumberFormat="1" applyBorder="1" applyAlignment="1" applyProtection="1">
      <alignment horizontal="center" vertical="center" wrapText="1"/>
    </xf>
    <xf numFmtId="178" fontId="0" fillId="0" borderId="18" xfId="0" applyNumberFormat="1" applyBorder="1" applyAlignment="1" applyProtection="1">
      <alignment horizontal="center" vertical="center" wrapText="1"/>
    </xf>
    <xf numFmtId="0" fontId="0" fillId="0" borderId="18" xfId="0" applyBorder="1" applyAlignment="1" applyProtection="1">
      <alignment vertical="center" wrapText="1"/>
    </xf>
    <xf numFmtId="0" fontId="0" fillId="0" borderId="18" xfId="0" applyBorder="1" applyAlignment="1" applyProtection="1">
      <alignment horizontal="center" vertical="center" wrapText="1"/>
    </xf>
    <xf numFmtId="0" fontId="0" fillId="0" borderId="19" xfId="0" applyBorder="1" applyAlignment="1" applyProtection="1">
      <alignment horizontal="center" vertical="center" wrapText="1"/>
    </xf>
    <xf numFmtId="178" fontId="0" fillId="0" borderId="19" xfId="0" applyNumberFormat="1" applyBorder="1" applyAlignment="1" applyProtection="1">
      <alignment horizontal="center" vertical="center" wrapText="1"/>
    </xf>
    <xf numFmtId="0" fontId="0" fillId="0" borderId="20" xfId="0" applyBorder="1" applyAlignment="1" applyProtection="1">
      <alignment horizontal="center" vertical="center" wrapText="1"/>
    </xf>
    <xf numFmtId="0" fontId="0" fillId="0" borderId="0" xfId="0" applyBorder="1" applyAlignment="1" applyProtection="1">
      <alignment horizontal="center" vertical="center" wrapText="1"/>
    </xf>
    <xf numFmtId="178" fontId="0" fillId="0" borderId="0" xfId="0" applyNumberFormat="1" applyBorder="1" applyAlignment="1" applyProtection="1">
      <alignment horizontal="center" vertical="center" wrapText="1"/>
    </xf>
    <xf numFmtId="178" fontId="0" fillId="0" borderId="21" xfId="0" applyNumberFormat="1" applyBorder="1" applyAlignment="1" applyProtection="1">
      <alignment horizontal="center" vertical="center" wrapText="1"/>
    </xf>
    <xf numFmtId="0" fontId="0" fillId="4" borderId="17" xfId="0" applyFill="1" applyBorder="1" applyProtection="1">
      <alignment vertical="center"/>
      <protection locked="0"/>
    </xf>
    <xf numFmtId="0" fontId="0" fillId="4" borderId="18" xfId="0" applyFill="1" applyBorder="1" applyProtection="1">
      <alignment vertical="center"/>
      <protection locked="0"/>
    </xf>
    <xf numFmtId="14" fontId="0" fillId="4" borderId="18" xfId="0" applyNumberFormat="1" applyFill="1" applyBorder="1" applyProtection="1">
      <alignment vertical="center"/>
      <protection locked="0"/>
    </xf>
    <xf numFmtId="0" fontId="0" fillId="4" borderId="18" xfId="0" applyNumberFormat="1" applyFill="1" applyBorder="1" applyProtection="1">
      <alignment vertical="center"/>
      <protection locked="0"/>
    </xf>
    <xf numFmtId="176" fontId="0" fillId="0" borderId="18" xfId="0" applyNumberFormat="1" applyBorder="1" applyProtection="1">
      <alignment vertical="center"/>
      <protection hidden="1"/>
    </xf>
    <xf numFmtId="178" fontId="0" fillId="0" borderId="18" xfId="0" applyNumberFormat="1" applyBorder="1" applyProtection="1">
      <alignment vertical="center"/>
      <protection hidden="1"/>
    </xf>
    <xf numFmtId="178" fontId="0" fillId="0" borderId="19" xfId="0" applyNumberFormat="1" applyBorder="1" applyProtection="1">
      <alignment vertical="center"/>
      <protection hidden="1"/>
    </xf>
    <xf numFmtId="0" fontId="0" fillId="4" borderId="18" xfId="0" applyFill="1" applyBorder="1" applyAlignment="1" applyProtection="1">
      <alignment horizontal="center" vertical="center"/>
      <protection locked="0"/>
    </xf>
    <xf numFmtId="178" fontId="0" fillId="0" borderId="17" xfId="0" applyNumberFormat="1" applyBorder="1" applyAlignment="1" applyProtection="1">
      <alignment horizontal="center" vertical="center" wrapText="1"/>
    </xf>
    <xf numFmtId="0" fontId="0" fillId="0" borderId="0" xfId="0" applyNumberFormat="1" applyAlignment="1" applyProtection="1">
      <alignment horizontal="center" vertical="center"/>
      <protection hidden="1"/>
    </xf>
    <xf numFmtId="176" fontId="0" fillId="0" borderId="0" xfId="0" applyNumberFormat="1" applyAlignment="1" applyProtection="1">
      <alignment horizontal="center" vertical="center"/>
      <protection hidden="1"/>
    </xf>
    <xf numFmtId="178" fontId="0" fillId="0" borderId="0" xfId="0" applyNumberFormat="1" applyAlignment="1" applyProtection="1">
      <alignment horizontal="center" vertical="center"/>
      <protection hidden="1"/>
    </xf>
    <xf numFmtId="0" fontId="0" fillId="0" borderId="22" xfId="0" applyBorder="1" applyAlignment="1" applyProtection="1">
      <alignment horizontal="center" vertical="center"/>
      <protection locked="0"/>
    </xf>
    <xf numFmtId="0" fontId="0" fillId="0" borderId="14" xfId="0" applyBorder="1" applyProtection="1">
      <alignment vertical="center"/>
    </xf>
    <xf numFmtId="0" fontId="0" fillId="0" borderId="15" xfId="0" applyBorder="1" applyProtection="1">
      <alignment vertical="center"/>
    </xf>
    <xf numFmtId="178" fontId="0" fillId="0" borderId="14" xfId="0" applyNumberFormat="1" applyBorder="1" applyProtection="1">
      <alignment vertical="center"/>
    </xf>
    <xf numFmtId="178" fontId="0" fillId="0" borderId="15" xfId="0" applyNumberFormat="1" applyBorder="1" applyAlignment="1" applyProtection="1">
      <alignment horizontal="center" vertical="center"/>
    </xf>
    <xf numFmtId="0" fontId="0" fillId="0" borderId="16" xfId="0" applyBorder="1" applyProtection="1">
      <alignment vertical="center"/>
    </xf>
    <xf numFmtId="178" fontId="0" fillId="0" borderId="0" xfId="0" applyNumberFormat="1" applyProtection="1">
      <alignment vertical="center"/>
    </xf>
    <xf numFmtId="0" fontId="0" fillId="4" borderId="0" xfId="0" applyFill="1" applyProtection="1">
      <alignment vertical="center"/>
      <protection locked="0"/>
    </xf>
    <xf numFmtId="176" fontId="0" fillId="4" borderId="0" xfId="0" applyNumberFormat="1" applyFill="1" applyProtection="1">
      <alignment vertical="center"/>
      <protection locked="0"/>
    </xf>
    <xf numFmtId="176" fontId="0" fillId="0" borderId="15" xfId="0" applyNumberFormat="1" applyBorder="1" applyProtection="1">
      <alignment vertical="center"/>
      <protection locked="0"/>
    </xf>
    <xf numFmtId="176" fontId="0" fillId="0" borderId="16" xfId="0" applyNumberFormat="1" applyBorder="1" applyProtection="1">
      <alignment vertical="center"/>
      <protection locked="0"/>
    </xf>
    <xf numFmtId="176" fontId="0" fillId="0" borderId="19" xfId="0" applyNumberFormat="1" applyBorder="1" applyAlignment="1" applyProtection="1">
      <alignment horizontal="center" vertical="center" wrapText="1"/>
    </xf>
    <xf numFmtId="0" fontId="0" fillId="0" borderId="16" xfId="0" applyBorder="1" applyProtection="1">
      <alignment vertical="center"/>
      <protection locked="0"/>
    </xf>
    <xf numFmtId="176" fontId="0" fillId="0" borderId="14" xfId="0" applyNumberFormat="1" applyBorder="1" applyProtection="1">
      <alignment vertical="center"/>
      <protection locked="0"/>
    </xf>
    <xf numFmtId="176" fontId="0" fillId="0" borderId="17" xfId="0" applyNumberFormat="1" applyBorder="1" applyAlignment="1" applyProtection="1">
      <alignment horizontal="center" vertical="center" wrapText="1"/>
    </xf>
    <xf numFmtId="178" fontId="0" fillId="0" borderId="18" xfId="0" applyNumberFormat="1" applyBorder="1" applyAlignment="1" applyProtection="1">
      <alignment horizontal="center" vertical="center" wrapText="1"/>
      <protection hidden="1"/>
    </xf>
    <xf numFmtId="178" fontId="0" fillId="0" borderId="19" xfId="0" applyNumberFormat="1" applyBorder="1" applyAlignment="1" applyProtection="1">
      <alignment horizontal="center" vertical="center" wrapText="1"/>
      <protection hidden="1"/>
    </xf>
    <xf numFmtId="178" fontId="0" fillId="0" borderId="14" xfId="0" applyNumberFormat="1" applyBorder="1" applyProtection="1">
      <alignment vertical="center"/>
      <protection locked="0"/>
    </xf>
    <xf numFmtId="178" fontId="0" fillId="0" borderId="15" xfId="0" applyNumberFormat="1" applyBorder="1" applyAlignment="1" applyProtection="1">
      <alignment horizontal="center" vertical="center"/>
      <protection locked="0"/>
    </xf>
    <xf numFmtId="178" fontId="0" fillId="0" borderId="17" xfId="0" applyNumberFormat="1" applyBorder="1" applyAlignment="1" applyProtection="1">
      <alignment horizontal="center" vertical="center" wrapText="1"/>
      <protection hidden="1"/>
    </xf>
    <xf numFmtId="0" fontId="0" fillId="0" borderId="18"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0" xfId="0" applyAlignment="1" applyProtection="1">
      <alignment horizontal="right" vertical="top" wrapText="1"/>
    </xf>
    <xf numFmtId="0" fontId="0" fillId="0" borderId="0" xfId="0" applyAlignment="1" applyProtection="1">
      <alignment horizontal="center" vertical="center" wrapText="1"/>
      <protection locked="0"/>
    </xf>
    <xf numFmtId="180" fontId="0" fillId="0" borderId="0" xfId="0" applyNumberFormat="1" applyProtection="1">
      <alignment vertical="center"/>
      <protection locked="0"/>
    </xf>
    <xf numFmtId="0" fontId="0" fillId="0" borderId="0" xfId="0" applyFill="1" applyAlignment="1" applyProtection="1">
      <alignment vertical="center" wrapText="1"/>
    </xf>
    <xf numFmtId="0" fontId="0" fillId="0" borderId="0" xfId="0" applyFill="1" applyAlignment="1" applyProtection="1">
      <alignment vertical="top" wrapText="1"/>
    </xf>
    <xf numFmtId="180" fontId="0" fillId="0" borderId="0" xfId="0" applyNumberFormat="1" applyAlignment="1" applyProtection="1">
      <alignment horizontal="center" vertical="center"/>
      <protection locked="0"/>
    </xf>
    <xf numFmtId="186" fontId="0" fillId="0" borderId="0" xfId="0" applyNumberFormat="1" applyProtection="1">
      <alignment vertical="center"/>
      <protection locked="0"/>
    </xf>
    <xf numFmtId="0" fontId="0" fillId="0" borderId="0" xfId="0" applyBorder="1" applyProtection="1">
      <alignment vertical="center"/>
      <protection locked="0"/>
    </xf>
    <xf numFmtId="0" fontId="0" fillId="0" borderId="0" xfId="0" applyBorder="1" applyAlignment="1" applyProtection="1">
      <alignment horizontal="center" vertical="center" wrapText="1"/>
      <protection locked="0"/>
    </xf>
    <xf numFmtId="11" fontId="0" fillId="0" borderId="0" xfId="0" applyNumberFormat="1" applyProtection="1">
      <alignment vertical="center"/>
    </xf>
    <xf numFmtId="0" fontId="0" fillId="0" borderId="1" xfId="0" applyBorder="1" applyProtection="1">
      <alignment vertical="center"/>
      <protection hidden="1"/>
    </xf>
    <xf numFmtId="0" fontId="0" fillId="0" borderId="2" xfId="0" applyBorder="1" applyProtection="1">
      <alignment vertical="center"/>
      <protection hidden="1"/>
    </xf>
    <xf numFmtId="0" fontId="0" fillId="0" borderId="3" xfId="0" applyBorder="1" applyProtection="1">
      <alignment vertical="center"/>
      <protection hidden="1"/>
    </xf>
    <xf numFmtId="0" fontId="0" fillId="0" borderId="4" xfId="0" applyBorder="1" applyProtection="1">
      <alignment vertical="center"/>
      <protection hidden="1"/>
    </xf>
    <xf numFmtId="0" fontId="0" fillId="0" borderId="0" xfId="0" applyBorder="1" applyProtection="1">
      <alignment vertical="center"/>
      <protection hidden="1"/>
    </xf>
    <xf numFmtId="0" fontId="0" fillId="0" borderId="5" xfId="0" applyBorder="1" applyProtection="1">
      <alignment vertical="center"/>
      <protection hidden="1"/>
    </xf>
    <xf numFmtId="0" fontId="0" fillId="2" borderId="0" xfId="0" applyFill="1" applyProtection="1">
      <alignment vertical="center"/>
      <protection hidden="1"/>
    </xf>
    <xf numFmtId="0" fontId="0" fillId="0" borderId="0" xfId="0" applyNumberFormat="1" applyFill="1" applyBorder="1" applyProtection="1">
      <alignment vertical="center"/>
      <protection hidden="1"/>
    </xf>
    <xf numFmtId="11" fontId="0" fillId="0" borderId="0" xfId="0" applyNumberFormat="1" applyFill="1" applyBorder="1" applyProtection="1">
      <alignment vertical="center"/>
      <protection hidden="1"/>
    </xf>
    <xf numFmtId="11" fontId="0" fillId="0" borderId="0" xfId="0" applyNumberFormat="1" applyBorder="1" applyProtection="1">
      <alignment vertical="center"/>
      <protection hidden="1"/>
    </xf>
    <xf numFmtId="0" fontId="0" fillId="0" borderId="24" xfId="0" applyBorder="1" applyProtection="1">
      <alignment vertical="center"/>
      <protection hidden="1"/>
    </xf>
    <xf numFmtId="11" fontId="0" fillId="8" borderId="0" xfId="0" applyNumberFormat="1" applyFill="1" applyBorder="1" applyProtection="1">
      <alignment vertical="center"/>
      <protection hidden="1"/>
    </xf>
    <xf numFmtId="11" fontId="0" fillId="9" borderId="0" xfId="0" applyNumberFormat="1" applyFill="1" applyBorder="1" applyProtection="1">
      <alignment vertical="center"/>
      <protection hidden="1"/>
    </xf>
    <xf numFmtId="0" fontId="0" fillId="3" borderId="0" xfId="0" applyFill="1" applyProtection="1">
      <alignment vertical="center"/>
      <protection hidden="1"/>
    </xf>
    <xf numFmtId="11" fontId="0" fillId="7" borderId="0" xfId="0" applyNumberFormat="1" applyFill="1" applyBorder="1" applyProtection="1">
      <alignment vertical="center"/>
      <protection hidden="1"/>
    </xf>
    <xf numFmtId="0" fontId="0" fillId="0" borderId="0" xfId="0" applyFill="1" applyBorder="1" applyProtection="1">
      <alignment vertical="center"/>
      <protection hidden="1"/>
    </xf>
    <xf numFmtId="0" fontId="0" fillId="10" borderId="0" xfId="0" applyFill="1" applyBorder="1" applyProtection="1">
      <alignment vertical="center"/>
      <protection hidden="1"/>
    </xf>
    <xf numFmtId="0" fontId="0" fillId="0" borderId="0" xfId="0" quotePrefix="1" applyProtection="1">
      <alignment vertical="center"/>
      <protection hidden="1"/>
    </xf>
    <xf numFmtId="2" fontId="0" fillId="0" borderId="0" xfId="0" applyNumberFormat="1" applyBorder="1" applyAlignment="1" applyProtection="1">
      <alignment horizontal="center"/>
      <protection hidden="1"/>
    </xf>
    <xf numFmtId="11" fontId="0" fillId="10" borderId="0" xfId="0" applyNumberFormat="1" applyFill="1" applyBorder="1" applyProtection="1">
      <alignment vertical="center"/>
      <protection hidden="1"/>
    </xf>
    <xf numFmtId="0" fontId="0" fillId="0" borderId="6" xfId="0" applyBorder="1" applyProtection="1">
      <alignment vertical="center"/>
      <protection hidden="1"/>
    </xf>
    <xf numFmtId="0" fontId="0" fillId="0" borderId="7" xfId="0" applyBorder="1" applyProtection="1">
      <alignment vertical="center"/>
      <protection hidden="1"/>
    </xf>
    <xf numFmtId="0" fontId="0" fillId="0" borderId="8" xfId="0" applyBorder="1" applyProtection="1">
      <alignment vertical="center"/>
      <protection hidden="1"/>
    </xf>
    <xf numFmtId="0" fontId="0" fillId="10" borderId="0" xfId="0" applyNumberFormat="1" applyFill="1" applyBorder="1" applyProtection="1">
      <alignment vertical="center"/>
      <protection hidden="1"/>
    </xf>
    <xf numFmtId="0" fontId="0" fillId="7" borderId="0" xfId="0" applyNumberFormat="1" applyFill="1" applyBorder="1" applyProtection="1">
      <alignment vertical="center"/>
      <protection hidden="1"/>
    </xf>
    <xf numFmtId="11" fontId="0" fillId="0" borderId="0" xfId="0" applyNumberFormat="1" applyProtection="1">
      <alignment vertical="center"/>
      <protection hidden="1"/>
    </xf>
    <xf numFmtId="0" fontId="10" fillId="0" borderId="0" xfId="0" applyFont="1" applyFill="1" applyProtection="1">
      <alignment vertical="center"/>
      <protection hidden="1"/>
    </xf>
    <xf numFmtId="0" fontId="0" fillId="11" borderId="0" xfId="0" applyFill="1" applyBorder="1" applyProtection="1">
      <alignment vertical="center"/>
      <protection hidden="1"/>
    </xf>
    <xf numFmtId="0" fontId="0" fillId="7" borderId="0" xfId="0" applyFill="1" applyProtection="1">
      <alignment vertical="center"/>
      <protection hidden="1"/>
    </xf>
    <xf numFmtId="0" fontId="0" fillId="0" borderId="0" xfId="0" applyAlignment="1" applyProtection="1">
      <alignment horizontal="left" vertical="top" wrapText="1"/>
    </xf>
    <xf numFmtId="187" fontId="0" fillId="0" borderId="0" xfId="0" applyNumberFormat="1" applyAlignment="1" applyProtection="1">
      <alignment horizontal="center" vertical="center"/>
      <protection hidden="1"/>
    </xf>
    <xf numFmtId="187" fontId="0" fillId="0" borderId="0" xfId="0" applyNumberFormat="1" applyProtection="1">
      <alignment vertical="center"/>
      <protection hidden="1"/>
    </xf>
    <xf numFmtId="0" fontId="0" fillId="0" borderId="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178" fontId="0" fillId="0" borderId="15" xfId="0" applyNumberFormat="1" applyBorder="1" applyAlignment="1" applyProtection="1">
      <alignment horizontal="center" vertical="center"/>
      <protection locked="0"/>
    </xf>
    <xf numFmtId="178" fontId="0" fillId="0" borderId="16" xfId="0" applyNumberForma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lignment horizontal="center" vertical="center"/>
    </xf>
    <xf numFmtId="0" fontId="0" fillId="0" borderId="16" xfId="0" applyBorder="1" applyAlignment="1">
      <alignment horizontal="center" vertical="center"/>
    </xf>
    <xf numFmtId="176" fontId="0" fillId="0" borderId="14" xfId="0" applyNumberFormat="1" applyBorder="1" applyAlignment="1" applyProtection="1">
      <alignment horizontal="center" vertical="center"/>
      <protection locked="0"/>
    </xf>
    <xf numFmtId="176" fontId="0" fillId="0" borderId="15" xfId="0" applyNumberFormat="1" applyBorder="1" applyAlignment="1" applyProtection="1">
      <alignment horizontal="center" vertical="center"/>
      <protection locked="0"/>
    </xf>
    <xf numFmtId="176" fontId="0" fillId="0" borderId="16" xfId="0" applyNumberFormat="1" applyBorder="1" applyAlignment="1" applyProtection="1">
      <alignment horizontal="center" vertical="center"/>
      <protection locked="0"/>
    </xf>
    <xf numFmtId="0" fontId="0" fillId="0" borderId="15" xfId="0" applyBorder="1" applyAlignment="1" applyProtection="1">
      <alignment horizontal="center" vertical="center"/>
    </xf>
    <xf numFmtId="0" fontId="0" fillId="0" borderId="15" xfId="0" applyBorder="1" applyAlignment="1" applyProtection="1">
      <alignment vertical="center"/>
    </xf>
    <xf numFmtId="0" fontId="0" fillId="0" borderId="16" xfId="0" applyBorder="1" applyAlignment="1" applyProtection="1">
      <alignment vertical="center"/>
    </xf>
    <xf numFmtId="178" fontId="0" fillId="0" borderId="15" xfId="0" applyNumberFormat="1" applyBorder="1" applyAlignment="1" applyProtection="1">
      <alignment horizontal="center" vertical="center"/>
    </xf>
    <xf numFmtId="0" fontId="0" fillId="0" borderId="16" xfId="0" applyBorder="1" applyAlignment="1" applyProtection="1">
      <alignment horizontal="center" vertical="center"/>
    </xf>
    <xf numFmtId="178" fontId="0" fillId="0" borderId="23" xfId="0" applyNumberFormat="1" applyBorder="1" applyAlignment="1" applyProtection="1">
      <alignment vertical="center" wrapText="1"/>
    </xf>
    <xf numFmtId="0" fontId="0" fillId="0" borderId="10" xfId="0" applyBorder="1" applyAlignment="1" applyProtection="1">
      <alignment vertical="center" wrapText="1"/>
    </xf>
    <xf numFmtId="0" fontId="0" fillId="0" borderId="9" xfId="0" applyBorder="1" applyAlignment="1" applyProtection="1">
      <alignment vertical="center" wrapText="1"/>
    </xf>
    <xf numFmtId="0" fontId="2" fillId="0" borderId="1" xfId="1" applyBorder="1" applyAlignment="1">
      <alignment horizontal="center" vertical="center"/>
    </xf>
    <xf numFmtId="0" fontId="2" fillId="0" borderId="6"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2" xfId="1" applyBorder="1" applyAlignment="1">
      <alignment horizontal="center" vertical="center"/>
    </xf>
    <xf numFmtId="0" fontId="2" fillId="0" borderId="7" xfId="1" applyBorder="1" applyAlignment="1">
      <alignment horizontal="center" vertical="center"/>
    </xf>
    <xf numFmtId="0" fontId="2" fillId="0" borderId="4" xfId="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S1002"/>
  <sheetViews>
    <sheetView workbookViewId="0">
      <pane ySplit="2" topLeftCell="A3" activePane="bottomLeft" state="frozen"/>
      <selection pane="bottomLeft" activeCell="B3" sqref="B3"/>
    </sheetView>
  </sheetViews>
  <sheetFormatPr defaultRowHeight="13.5" x14ac:dyDescent="0.15"/>
  <cols>
    <col min="1" max="1" width="2.875" style="31" customWidth="1"/>
    <col min="2" max="2" width="5.25" style="31" customWidth="1"/>
    <col min="3" max="3" width="12.5" style="31" customWidth="1"/>
    <col min="4" max="4" width="4.75" style="31" customWidth="1"/>
    <col min="5" max="5" width="12.125" style="31" customWidth="1"/>
    <col min="6" max="6" width="13.125" style="31" customWidth="1"/>
    <col min="7" max="8" width="7.875" style="32" customWidth="1"/>
    <col min="9" max="9" width="6.875" style="32" customWidth="1"/>
    <col min="10" max="11" width="10.25" style="33" customWidth="1"/>
    <col min="12" max="13" width="10.5" style="31" customWidth="1"/>
    <col min="14" max="19" width="6.625" style="31" customWidth="1"/>
    <col min="20" max="20" width="8.25" style="31" customWidth="1"/>
    <col min="21" max="22" width="10.625" style="31" customWidth="1"/>
    <col min="23" max="23" width="16.75" style="31" customWidth="1"/>
    <col min="24" max="24" width="3.625" style="34" hidden="1" customWidth="1"/>
    <col min="25" max="26" width="4.25" style="31" hidden="1" customWidth="1"/>
    <col min="27" max="27" width="13.875" style="31" hidden="1" customWidth="1"/>
    <col min="28" max="28" width="5" style="31" hidden="1" customWidth="1"/>
    <col min="29" max="29" width="8" style="31" hidden="1" customWidth="1"/>
    <col min="30" max="30" width="14.5" style="31" hidden="1" customWidth="1"/>
    <col min="31" max="31" width="10.875" style="31" hidden="1" customWidth="1"/>
    <col min="32" max="45" width="9" style="31" hidden="1" customWidth="1"/>
    <col min="46" max="16384" width="9" style="31"/>
  </cols>
  <sheetData>
    <row r="1" spans="2:45" x14ac:dyDescent="0.15">
      <c r="B1" s="86"/>
      <c r="C1" s="87"/>
      <c r="D1" s="87"/>
      <c r="E1" s="123"/>
      <c r="F1" s="86"/>
      <c r="G1" s="120"/>
      <c r="H1" s="120"/>
      <c r="I1" s="121"/>
      <c r="J1" s="128"/>
      <c r="K1" s="129" t="s">
        <v>181</v>
      </c>
      <c r="L1" s="177" t="s">
        <v>182</v>
      </c>
      <c r="M1" s="177"/>
      <c r="N1" s="87"/>
      <c r="O1" s="87"/>
      <c r="P1" s="87"/>
      <c r="Q1" s="87"/>
      <c r="R1" s="87"/>
      <c r="S1" s="87"/>
      <c r="T1" s="86"/>
      <c r="U1" s="123"/>
      <c r="AF1" s="31" t="s">
        <v>299</v>
      </c>
      <c r="AL1" s="7" t="s">
        <v>216</v>
      </c>
      <c r="AM1" s="7"/>
      <c r="AN1" s="7"/>
      <c r="AQ1" s="7" t="s">
        <v>214</v>
      </c>
      <c r="AR1" s="7"/>
      <c r="AS1" s="7"/>
    </row>
    <row r="2" spans="2:45" s="7" customFormat="1" ht="68.25" thickBot="1" x14ac:dyDescent="0.2">
      <c r="B2" s="88" t="s">
        <v>183</v>
      </c>
      <c r="C2" s="92" t="s">
        <v>184</v>
      </c>
      <c r="D2" s="92" t="s">
        <v>185</v>
      </c>
      <c r="E2" s="93" t="s">
        <v>186</v>
      </c>
      <c r="F2" s="88" t="s">
        <v>187</v>
      </c>
      <c r="G2" s="89" t="s">
        <v>188</v>
      </c>
      <c r="H2" s="89" t="s">
        <v>189</v>
      </c>
      <c r="I2" s="122" t="s">
        <v>211</v>
      </c>
      <c r="J2" s="130" t="s">
        <v>190</v>
      </c>
      <c r="K2" s="91" t="s">
        <v>191</v>
      </c>
      <c r="L2" s="91" t="s">
        <v>192</v>
      </c>
      <c r="M2" s="91" t="s">
        <v>191</v>
      </c>
      <c r="N2" s="131" t="s">
        <v>193</v>
      </c>
      <c r="O2" s="131" t="s">
        <v>194</v>
      </c>
      <c r="P2" s="131" t="s">
        <v>195</v>
      </c>
      <c r="Q2" s="131" t="s">
        <v>294</v>
      </c>
      <c r="R2" s="92" t="s">
        <v>212</v>
      </c>
      <c r="S2" s="93" t="s">
        <v>213</v>
      </c>
      <c r="T2" s="132" t="s">
        <v>196</v>
      </c>
      <c r="U2" s="133" t="s">
        <v>197</v>
      </c>
      <c r="V2" s="135"/>
      <c r="W2" s="135"/>
      <c r="X2" s="10" t="s">
        <v>198</v>
      </c>
      <c r="Y2" s="9" t="s">
        <v>199</v>
      </c>
      <c r="Z2" s="9"/>
      <c r="AA2" s="9"/>
      <c r="AB2" s="9"/>
      <c r="AC2" s="29" t="s">
        <v>200</v>
      </c>
      <c r="AD2" s="29" t="s">
        <v>201</v>
      </c>
      <c r="AE2"/>
      <c r="AF2" t="s">
        <v>100</v>
      </c>
      <c r="AG2" t="s">
        <v>101</v>
      </c>
      <c r="AH2" t="s">
        <v>102</v>
      </c>
      <c r="AI2" s="7" t="s">
        <v>202</v>
      </c>
      <c r="AJ2" s="7" t="s">
        <v>293</v>
      </c>
      <c r="AL2" s="143" t="s">
        <v>217</v>
      </c>
      <c r="AM2" s="7" t="s">
        <v>19</v>
      </c>
      <c r="AN2" s="7" t="s">
        <v>28</v>
      </c>
      <c r="AQ2" s="143" t="s">
        <v>26</v>
      </c>
      <c r="AR2" s="7" t="s">
        <v>19</v>
      </c>
      <c r="AS2" s="7" t="s">
        <v>215</v>
      </c>
    </row>
    <row r="3" spans="2:45" s="7" customFormat="1" x14ac:dyDescent="0.15">
      <c r="B3" s="118"/>
      <c r="C3" s="118"/>
      <c r="D3" s="118"/>
      <c r="E3" s="30"/>
      <c r="F3" s="30"/>
      <c r="G3" s="119"/>
      <c r="H3" s="119"/>
      <c r="I3" s="78"/>
      <c r="J3" s="11" t="str">
        <f t="shared" ref="J3:J66" si="0">IF(COUNTA(D3,E3,F3,G3)=4,IF(X3+Y3/12&gt;17.583,"*",(G3-(INDEX(IF(D3="F",Hfemalemean,Hmalemean),Y3+1,INT(T3)+1))))/(INDEX(IF(D3="F",Hfemalesd,Hmalesd),Y3+1,INT(T3)+1)),"")</f>
        <v/>
      </c>
      <c r="K3" s="2" t="str">
        <f>IF(COUNTA(D3,E3,F3,G3,H3)=5,IF(T3&lt;1,"*",IF(T3&gt;=6,"*",IF(G3&gt;=120,"*",IF(G3&lt;70,"*",(H3-AC3)/AC3*100)))),"")</f>
        <v/>
      </c>
      <c r="L3" s="2" t="str">
        <f t="shared" ref="L3:L66" si="1">IF(COUNTA(D3,E3,F3,G3,H3)&lt;5,"",IF(T3&lt;6,"*",IF(X3&gt;17,"*",(H3-G3*INDEX(IF(D3="F",muratafemale,muratamale),INT(T3)-4,1)-INDEX(IF(D3="F",muratafemale,muratamale),INT(T3)-4,2))/(G3*INDEX(IF(D3="F",muratafemale,muratamale),INT(T3)-4,1)+INDEX(IF(D3="F",muratafemale,muratamale),INT(T3)-4,2))*100)))</f>
        <v/>
      </c>
      <c r="M3" s="2" t="str">
        <f>IF(COUNTA(D3,E3,F3,G3,H3)=5,IF(G3&gt;=IF(D3="M",181,174),"*",IF(G3&lt;101,"*",IF(T3&lt;6,"*",IF(X3&gt;17.583,"*",(H3-AD3)/AD3*100)))),"")</f>
        <v/>
      </c>
      <c r="N3" s="2" t="str">
        <f>IF(COUNTA(D3,E3,F3,G3,H3)=5,H3/G3^2*10000,"")</f>
        <v/>
      </c>
      <c r="O3" s="2" t="str">
        <f>IF(COUNTA(D3,E3,F3,G3,H3)=5,IF(X3+Y3/12&gt;17.583,"*",NORMSDIST(((N3/AG3)^(AF3)-1)/AF3/AH3)*100),"")</f>
        <v/>
      </c>
      <c r="P3" s="11" t="str">
        <f>IF(COUNTA(D3,E3,F3,G3,H3)=5,IF(X3+Y3/12&gt;17.583,"*",((N3/AG3)^(AF3)-1)/AF3/AH3),"")</f>
        <v/>
      </c>
      <c r="Q3" s="11" t="str">
        <f>IF(COUNTA(D3,E3,F3,G3,H3)=5,IF(X3+Y3/12&gt;17.583,"   *",((H3/AM3)^(AL3)-1)/AL3/AN3),"")</f>
        <v/>
      </c>
      <c r="R3" s="2" t="str">
        <f>IF(COUNTA(D3,E3,F3,I3)=4,IF(AA3&gt;77,"*",NORMSDIST(((I3/AR3)^(AQ3)-1)/AQ3/AS3)*100),"")</f>
        <v/>
      </c>
      <c r="S3" s="11" t="str">
        <f>IF(COUNTA(D3,E3,F3,I3)=4,IF(AA3&gt;77,"*",((I3/AR3)^(AQ3)-1)/AQ3/AS3),"")</f>
        <v/>
      </c>
      <c r="T3" s="175" t="str">
        <f>IF(COUNTA(E3,F3)=2,AA3,"")</f>
        <v/>
      </c>
      <c r="U3" s="11" t="str">
        <f>IF(COUNTA(E3,F3)=2,IF(X3&lt;10,"0","")&amp;X3&amp;"歳"&amp;IF(Y3&lt;10,"0","")&amp;Y3&amp;"か月","")</f>
        <v/>
      </c>
      <c r="V3" s="136"/>
      <c r="W3" s="136"/>
      <c r="X3" s="139">
        <f t="shared" ref="X3:X66" si="2">DATEDIF(E3,F3,"Y")</f>
        <v>0</v>
      </c>
      <c r="Y3" s="31">
        <f t="shared" ref="Y3:Y66" si="3">DATEDIF(E3,F3,"YM")</f>
        <v>0</v>
      </c>
      <c r="Z3" s="31"/>
      <c r="AA3" s="140">
        <f t="shared" ref="AA3:AA66" si="4">DATEDIF(E3,F3,"Y")+(F3-(DATE(YEAR(E3)+DATEDIF(E3,F3,"Y"),MONTH(E3),DAY(E3))))/(365+IF(MOD(YEAR((DATE(YEAR(F3)-1,MONTH(E3),DAY(E3)))),4)=0,IF((DATE(YEAR(F3)-1,MONTH(E3),DAY(E3)))&gt;DATE(YEAR((DATE(YEAR(F3)-1,MONTH(E3),DAY(E3)))),2,29),0,1),0)+IF(MOD(YEAR(F3),4)=0,IF(F3&gt;DATE(YEAR(F3),2,29),1,0),0))</f>
        <v>0</v>
      </c>
      <c r="AB3" s="12"/>
      <c r="AC3" s="8">
        <f t="shared" ref="AC3:AC66" si="5">IF(D3="M",2.06*10^-3*G3^2-0.1166*G3+6.5273,2.49*10^-3*G3^2-0.1858*G3+9.036)</f>
        <v>9.0359999999999996</v>
      </c>
      <c r="AD3" s="8">
        <f t="shared" ref="AD3:AD66" si="6">((G3/100)^3*INDEX(itoOI,IF(D3="M",0,3)+IF(G3&lt;140,1,IF(G3&lt;=149,2,3)),1)+(G3/100)^2*INDEX(itoOI,IF(D3="M",0,3)+IF(G3&lt;140,1,IF(G3&lt;=149,2,3)),2)+(G3/100)*INDEX(itoOI,IF(D3="M",0,3)+IF(G3&lt;140,1,IF(G3&lt;=149,2,3)),3)+INDEX(itoOI,IF(D3="M",0,3)+IF(G3&lt;140,1,IF(G3&lt;=149,2,3)),4))</f>
        <v>-184.49199999999999</v>
      </c>
      <c r="AE3"/>
      <c r="AF3" t="e">
        <f>IF(D3="M",IF(AI3&lt;78,LMS!$D$5*AI3^3+LMS!$E$5*AI3^2+LMS!$F$5*AI3+LMS!$G$5,IF(AI3&lt;150,LMS!$D$6*AI3^3+LMS!$E$6*AI3^2+LMS!$F$6*AI3+LMS!$G$6,LMS!$D$7*AI3^3+LMS!$E$7*AI3^2+LMS!$F$7*AI3+LMS!$G$7)),IF(AI3&lt;69,LMS!$D$9*AI3^3+LMS!$E$9*AI3^2+LMS!$F$9*AI3+LMS!$G$9,IF(AI3&lt;150,LMS!$D$10*AI3^3+LMS!$E$10*AI3^2+LMS!$F$10*AI3+LMS!$G$10,LMS!$D$11*AI3^3+LMS!$E$11*AI3^2+LMS!$F$11*AI3+LMS!$G$11)))</f>
        <v>#VALUE!</v>
      </c>
      <c r="AG3" t="e">
        <f>IF(D3="M",(IF(AI3&lt;2.5,LMS!$D$21*AI3^3+LMS!$E$21*AI3^2+LMS!$F$21*AI3+LMS!$G$21,IF(AI3&lt;9.5,LMS!$D$22*AI3^3+LMS!$E$22*AI3^2+LMS!$F$22*AI3+LMS!$G$22,IF(AI3&lt;26.75,LMS!$D$23*AI3^3+LMS!$E$23*AI3^2+LMS!$F$23*AI3+LMS!$G$23,IF(AI3&lt;90,LMS!$D$24*AI3^3+LMS!$E$24*AI3^2+LMS!$F$24*AI3+LMS!$G$24,LMS!$D$25*AI3^3+LMS!$E$25*AI3^2+LMS!$F$25*AI3+LMS!$G$25))))),(IF(AI3&lt;2.5,LMS!$D$27*AI3^3+LMS!$E$27*AI3^2+LMS!$F$27*AI3+LMS!$G$27,IF(AI3&lt;9.5,LMS!$D$28*AI3^3+LMS!$E$28*AI3^2+LMS!$F$28*AI3+LMS!$G$28,IF(AI3&lt;26.75,LMS!$D$29*AI3^3+LMS!$E$29*AI3^2+LMS!$F$29*AI3+LMS!$G$29,IF(AI3&lt;90,LMS!$D$30*AI3^3+LMS!$E$30*AI3^2+LMS!$F$30*AI3+LMS!$G$30,IF(AI3&lt;150,LMS!$D$31*AI3^3+LMS!$E$31*AI3^2+LMS!$F$31*AI3+LMS!$G$31,LMS!$D$32*AI3^3+LMS!$E$32*AI3^2+LMS!$F$32*AI3+LMS!$G$32)))))))</f>
        <v>#VALUE!</v>
      </c>
      <c r="AH3" t="e">
        <f>IF(D3="M",(IF(AI3&lt;90,LMS!$D$14*AI3^3+LMS!$E$14*AI3^2+LMS!$F$14*AI3+LMS!$G$14,LMS!$D$15*AI3^3+LMS!$E$15*AI3^2+LMS!$F$15*AI3+LMS!$G$15)),(IF(AI3&lt;90,LMS!$D$17*AI3^3+LMS!$E$17*AI3^2+LMS!$F$17*AI3+LMS!$G$17,LMS!$D$18*AI3^3+LMS!$E$18*AI3^2+LMS!$F$18*AI3+LMS!$G$18)))</f>
        <v>#VALUE!</v>
      </c>
      <c r="AI3" s="7" t="e">
        <f>T3*365.25/30.4375</f>
        <v>#VALUE!</v>
      </c>
      <c r="AJ3" s="7">
        <f>X3*12+Y3</f>
        <v>0</v>
      </c>
      <c r="AL3" s="7">
        <f>IF(D3="M",WeightSDS!P$5*$AJ3^7+WeightSDS!Q$5*$AJ3^6+WeightSDS!R$5*$AJ3^5+WeightSDS!S$5*$AJ3^4+WeightSDS!T$5*$AJ3^3+WeightSDS!U$5*$AJ3^2+WeightSDS!V$5*$AJ3+WeightSDS!W$5,IF($AJ3&lt;186,WeightSDS!P$8*$AJ3^7+WeightSDS!Q$8*$AJ3^6+WeightSDS!R$8*$AJ3^5+WeightSDS!S$8*$AJ3^4+WeightSDS!T$8*$AJ3^3+WeightSDS!U$8*$AJ3^2+WeightSDS!V$8*$AJ3+WeightSDS!W$8,WeightSDS!$U$9+WeightSDS!$V$9*($AJ3-WeightSDS!$W$9)))</f>
        <v>0.75407122999999998</v>
      </c>
      <c r="AM3" s="7">
        <f>IF(D3="M",IF($AJ3&lt;45,WeightSDS!M$23*$AJ3^10+WeightSDS!N$23*$AJ3^9+WeightSDS!O$23*$AJ3^8+WeightSDS!P$23*$AJ3^7+WeightSDS!Q$23*$AJ3^6+WeightSDS!R$23*$AJ3^5+WeightSDS!S$23*$AJ3^4+WeightSDS!T$23*$AJ3^3+WeightSDS!U$23*$AJ3^2+WeightSDS!V$23*$AJ3+WeightSDS!W$23,IF($AJ3&lt;153,WeightSDS!M$25*$AJ3^10+WeightSDS!N$25*$AJ3^9+WeightSDS!O$25*$AJ3^8+WeightSDS!P$25*$AJ3^7+WeightSDS!Q$25*$AJ3^6+WeightSDS!R$25*$AJ3^5+WeightSDS!S$25*$AJ3^4+WeightSDS!T$25*$AJ3^3+WeightSDS!U$25*$AJ3^2+WeightSDS!V$25*$AJ3+WeightSDS!W$25,WeightSDS!M$27+WeightSDS!N$27/(1+EXP(WeightSDS!O$27+WeightSDS!P$27*$AJ3)))),IF($AJ3&lt;43.8,WeightSDS!M$29*$AJ3^10+WeightSDS!N$29*$AJ3^9+WeightSDS!O$29*$AJ3^8+WeightSDS!P$29*$AJ3^7+WeightSDS!Q$29*$AJ3^6+WeightSDS!R$29*$AJ3^5+WeightSDS!S$29*$AJ3^4+WeightSDS!T$29*$AJ3^3+WeightSDS!U$29*$AJ3^2+WeightSDS!V$29*$AJ3+WeightSDS!W$29-0.010431*(1-$AJ3/210),IF($AJ3&lt;123,WeightSDS!M$30*$AJ3^10+WeightSDS!N$30*$AJ3^9+WeightSDS!O$30*$AJ3^8+WeightSDS!P$30*$AJ3^7+WeightSDS!Q$30*$AJ3^6+WeightSDS!R$30*$AJ3^5+WeightSDS!S$30*$AJ3^4+WeightSDS!T$30*$AJ3^3+WeightSDS!U$30*$AJ3^2+WeightSDS!V$30*$AJ3+WeightSDS!W$30-0.010431*(1-1/$AJ3),WeightSDS!M$32+WeightSDS!N$32/(1+EXP(WeightSDS!O$32+WeightSDS!P$32*$AJ3))-0.010431*(1-$AJ3/210))))</f>
        <v>2.9500001032655536</v>
      </c>
      <c r="AN3" s="7">
        <f>IF(D3="M",IF($AJ3&lt;162,WeightSDS!P$12*$AJ3^7+WeightSDS!Q$12*$AJ3^6+WeightSDS!R$12*$AJ3^5+WeightSDS!S$12*$AJ3^4+WeightSDS!T$12*$AJ3^3+WeightSDS!U$12*$AJ3^2+WeightSDS!V$12*$AJ3+WeightSDS!W$12,WeightSDS!P$14*$AJ3^7+WeightSDS!Q$14*$AJ3^6+WeightSDS!R$14*$AJ3^5+WeightSDS!S$14*$AJ3^4+WeightSDS!T$14*$AJ3^3+WeightSDS!U$14*$AJ3^2+WeightSDS!V$14*$AJ3+WeightSDS!W$14),IF($AJ3&lt;156,WeightSDS!O$17*$AJ3^8+WeightSDS!P$17*$AJ3^7+WeightSDS!Q$17*$AJ3^6+WeightSDS!R$17*$AJ3^5+WeightSDS!S$17*$AJ3^4+WeightSDS!T$17*$AJ3^3+WeightSDS!U$17*$AJ3^2+WeightSDS!V$17*$AJ3+WeightSDS!W$17,IF($AJ3&lt;186,WeightSDS!$U$18+(WeightSDS!$V$18-WeightSDS!$U$18)/24*($AJ3-186)+WeightSDS!$W$18*(-$AJ3+186)^2-0.005,WeightSDS!$U$18+(WeightSDS!$V$18-WeightSDS!$U$18)/24*($AJ3-186)-0.005)))</f>
        <v>0.14604529399999999</v>
      </c>
      <c r="AQ3" s="7">
        <f t="shared" ref="AQ3:AQ66" si="7">INDEX(IF(D3="M",IGFmale, IGFfemale), Y3+1,1)</f>
        <v>0.56299999999999994</v>
      </c>
      <c r="AR3" s="7">
        <f t="shared" ref="AR3:AR66" si="8">INDEX(IF(D3="M",IGFmale, IGFfemale), Y3+1,2)</f>
        <v>69</v>
      </c>
      <c r="AS3" s="7">
        <f t="shared" ref="AS3:AS66" si="9">INDEX(IF(D3="M",IGFmale, IGFfemale), Y3+1,3)</f>
        <v>0.51</v>
      </c>
    </row>
    <row r="4" spans="2:45" s="7" customFormat="1" x14ac:dyDescent="0.15">
      <c r="B4" s="118"/>
      <c r="C4" s="118"/>
      <c r="D4" s="118"/>
      <c r="E4" s="30"/>
      <c r="F4" s="30"/>
      <c r="G4" s="119"/>
      <c r="H4" s="119"/>
      <c r="I4" s="78"/>
      <c r="J4" s="11" t="str">
        <f t="shared" si="0"/>
        <v/>
      </c>
      <c r="K4" s="2" t="str">
        <f t="shared" ref="K4:K67" si="10">IF(COUNTA(D4,E4,F4,G4,H4)=5,IF(T4&lt;1,"*",IF(T4&gt;=6,"*",IF(G4&gt;=120,"*",IF(G4&lt;70,"*",(H4-AC4)/AC4*100)))),"")</f>
        <v/>
      </c>
      <c r="L4" s="2" t="str">
        <f t="shared" si="1"/>
        <v/>
      </c>
      <c r="M4" s="2" t="str">
        <f t="shared" ref="M4:M67" si="11">IF(COUNTA(D4,E4,F4,G4,H4)=5,IF(G4&gt;=IF(D4="M",181,174),"*",IF(G4&lt;101,"*",IF(T4&lt;6,"*",IF(X4&gt;17.583,"*",(H4-AD4)/AD4*100)))),"")</f>
        <v/>
      </c>
      <c r="N4" s="2" t="str">
        <f t="shared" ref="N4:N67" si="12">IF(COUNTA(D4,E4,F4,G4,H4)=5,H4/G4^2*10000,"")</f>
        <v/>
      </c>
      <c r="O4" s="2" t="str">
        <f>IF(COUNTA(D4,E4,F4,G4,H4)=5,IF(X4+Y4/12&gt;17.583,"*",NORMSDIST(((N4/AG4)^(AF4)-1)/AF4/AH4)*100),"")</f>
        <v/>
      </c>
      <c r="P4" s="11" t="str">
        <f>IF(COUNTA(D4,E4,F4,G4,H4)=5,IF(X4+Y4/12&gt;17.583,"*",((N4/AG4)^(AF4)-1)/AF4/AH4),"")</f>
        <v/>
      </c>
      <c r="Q4" s="11" t="str">
        <f>IF(COUNTA(D4,E4,F4,G4,H4)=5,IF(X4+Y4/12&gt;17.583,"   *",((H4/AM4)^(AL4)-1)/AL4/AN4),"")</f>
        <v/>
      </c>
      <c r="R4" s="2" t="str">
        <f t="shared" ref="R4:R67" si="13">IF(COUNTA(D4,E4,F4,I4)=4,IF(AA4&gt;77,"*",NORMSDIST(((I4/AR4)^(AQ4)-1)/AQ4/AS4)*100),"")</f>
        <v/>
      </c>
      <c r="S4" s="11" t="str">
        <f t="shared" ref="S4:S67" si="14">IF(COUNTA(D4,E4,F4,I4)=4,IF(AA4&gt;77,"*",((I4/AR4)^(AQ4)-1)/AQ4/AS4),"")</f>
        <v/>
      </c>
      <c r="T4" s="175" t="str">
        <f t="shared" ref="T4:T67" si="15">IF(COUNTA(E4,F4)=2,AA4,"")</f>
        <v/>
      </c>
      <c r="U4" s="11" t="str">
        <f t="shared" ref="U4:U67" si="16">IF(COUNTA(E4,F4)=2,IF(X4&lt;10,"0","")&amp;X4&amp;"歳"&amp;IF(Y4&lt;10,"0","")&amp;Y4&amp;"か月","")</f>
        <v/>
      </c>
      <c r="V4" s="136"/>
      <c r="W4" s="136"/>
      <c r="X4" s="139">
        <f t="shared" si="2"/>
        <v>0</v>
      </c>
      <c r="Y4" s="31">
        <f t="shared" si="3"/>
        <v>0</v>
      </c>
      <c r="Z4" s="31"/>
      <c r="AA4" s="140">
        <f t="shared" si="4"/>
        <v>0</v>
      </c>
      <c r="AB4" s="12"/>
      <c r="AC4" s="8">
        <f t="shared" si="5"/>
        <v>9.0359999999999996</v>
      </c>
      <c r="AD4" s="8">
        <f t="shared" si="6"/>
        <v>-184.49199999999999</v>
      </c>
      <c r="AE4"/>
      <c r="AF4" t="e">
        <f>IF(D4="M",IF(AI4&lt;78,LMS!$D$5*AI4^3+LMS!$E$5*AI4^2+LMS!$F$5*AI4+LMS!$G$5,IF(AI4&lt;150,LMS!$D$6*AI4^3+LMS!$E$6*AI4^2+LMS!$F$6*AI4+LMS!$G$6,LMS!$D$7*AI4^3+LMS!$E$7*AI4^2+LMS!$F$7*AI4+LMS!$G$7)),IF(AI4&lt;69,LMS!$D$9*AI4^3+LMS!$E$9*AI4^2+LMS!$F$9*AI4+LMS!$G$9,IF(AI4&lt;150,LMS!$D$10*AI4^3+LMS!$E$10*AI4^2+LMS!$F$10*AI4+LMS!$G$10,LMS!$D$11*AI4^3+LMS!$E$11*AI4^2+LMS!$F$11*AI4+LMS!$G$11)))</f>
        <v>#VALUE!</v>
      </c>
      <c r="AG4" t="e">
        <f>IF(D4="M",(IF(AI4&lt;2.5,LMS!$D$21*AI4^3+LMS!$E$21*AI4^2+LMS!$F$21*AI4+LMS!$G$21,IF(AI4&lt;9.5,LMS!$D$22*AI4^3+LMS!$E$22*AI4^2+LMS!$F$22*AI4+LMS!$G$22,IF(AI4&lt;26.75,LMS!$D$23*AI4^3+LMS!$E$23*AI4^2+LMS!$F$23*AI4+LMS!$G$23,IF(AI4&lt;90,LMS!$D$24*AI4^3+LMS!$E$24*AI4^2+LMS!$F$24*AI4+LMS!$G$24,LMS!$D$25*AI4^3+LMS!$E$25*AI4^2+LMS!$F$25*AI4+LMS!$G$25))))),(IF(AI4&lt;2.5,LMS!$D$27*AI4^3+LMS!$E$27*AI4^2+LMS!$F$27*AI4+LMS!$G$27,IF(AI4&lt;9.5,LMS!$D$28*AI4^3+LMS!$E$28*AI4^2+LMS!$F$28*AI4+LMS!$G$28,IF(AI4&lt;26.75,LMS!$D$29*AI4^3+LMS!$E$29*AI4^2+LMS!$F$29*AI4+LMS!$G$29,IF(AI4&lt;90,LMS!$D$30*AI4^3+LMS!$E$30*AI4^2+LMS!$F$30*AI4+LMS!$G$30,IF(AI4&lt;150,LMS!$D$31*AI4^3+LMS!$E$31*AI4^2+LMS!$F$31*AI4+LMS!$G$31,LMS!$D$32*AI4^3+LMS!$E$32*AI4^2+LMS!$F$32*AI4+LMS!$G$32)))))))</f>
        <v>#VALUE!</v>
      </c>
      <c r="AH4" t="e">
        <f>IF(D4="M",(IF(AI4&lt;90,LMS!$D$14*AI4^3+LMS!$E$14*AI4^2+LMS!$F$14*AI4+LMS!$G$14,LMS!$D$15*AI4^3+LMS!$E$15*AI4^2+LMS!$F$15*AI4+LMS!$G$15)),(IF(AI4&lt;90,LMS!$D$17*AI4^3+LMS!$E$17*AI4^2+LMS!$F$17*AI4+LMS!$G$17,LMS!$D$18*AI4^3+LMS!$E$18*AI4^2+LMS!$F$18*AI4+LMS!$G$18)))</f>
        <v>#VALUE!</v>
      </c>
      <c r="AI4" s="7" t="e">
        <f t="shared" ref="AI4:AI67" si="17">T4*365.25/30.4375</f>
        <v>#VALUE!</v>
      </c>
      <c r="AJ4" s="7">
        <f t="shared" ref="AJ4:AJ67" si="18">X4*12+Y4</f>
        <v>0</v>
      </c>
      <c r="AL4" s="7">
        <f>IF(D4="M",WeightSDS!P$5*$AJ4^7+WeightSDS!Q$5*$AJ4^6+WeightSDS!R$5*$AJ4^5+WeightSDS!S$5*$AJ4^4+WeightSDS!T$5*$AJ4^3+WeightSDS!U$5*$AJ4^2+WeightSDS!V$5*$AJ4+WeightSDS!W$5,IF($AJ4&lt;186,WeightSDS!P$8*$AJ4^7+WeightSDS!Q$8*$AJ4^6+WeightSDS!R$8*$AJ4^5+WeightSDS!S$8*$AJ4^4+WeightSDS!T$8*$AJ4^3+WeightSDS!U$8*$AJ4^2+WeightSDS!V$8*$AJ4+WeightSDS!W$8,WeightSDS!$U$9+WeightSDS!$V$9*($AJ4-WeightSDS!$W$9)))</f>
        <v>0.75407122999999998</v>
      </c>
      <c r="AM4" s="7">
        <f>IF(D4="M",IF($AJ4&lt;45,WeightSDS!M$23*$AJ4^10+WeightSDS!N$23*$AJ4^9+WeightSDS!O$23*$AJ4^8+WeightSDS!P$23*$AJ4^7+WeightSDS!Q$23*$AJ4^6+WeightSDS!R$23*$AJ4^5+WeightSDS!S$23*$AJ4^4+WeightSDS!T$23*$AJ4^3+WeightSDS!U$23*$AJ4^2+WeightSDS!V$23*$AJ4+WeightSDS!W$23,IF($AJ4&lt;153,WeightSDS!M$25*$AJ4^10+WeightSDS!N$25*$AJ4^9+WeightSDS!O$25*$AJ4^8+WeightSDS!P$25*$AJ4^7+WeightSDS!Q$25*$AJ4^6+WeightSDS!R$25*$AJ4^5+WeightSDS!S$25*$AJ4^4+WeightSDS!T$25*$AJ4^3+WeightSDS!U$25*$AJ4^2+WeightSDS!V$25*$AJ4+WeightSDS!W$25,WeightSDS!M$27+WeightSDS!N$27/(1+EXP(WeightSDS!O$27+WeightSDS!P$27*$AJ4)))),IF($AJ4&lt;43.8,WeightSDS!M$29*$AJ4^10+WeightSDS!N$29*$AJ4^9+WeightSDS!O$29*$AJ4^8+WeightSDS!P$29*$AJ4^7+WeightSDS!Q$29*$AJ4^6+WeightSDS!R$29*$AJ4^5+WeightSDS!S$29*$AJ4^4+WeightSDS!T$29*$AJ4^3+WeightSDS!U$29*$AJ4^2+WeightSDS!V$29*$AJ4+WeightSDS!W$29-0.010431*(1-$AJ4/210),IF($AJ4&lt;123,WeightSDS!M$30*$AJ4^10+WeightSDS!N$30*$AJ4^9+WeightSDS!O$30*$AJ4^8+WeightSDS!P$30*$AJ4^7+WeightSDS!Q$30*$AJ4^6+WeightSDS!R$30*$AJ4^5+WeightSDS!S$30*$AJ4^4+WeightSDS!T$30*$AJ4^3+WeightSDS!U$30*$AJ4^2+WeightSDS!V$30*$AJ4+WeightSDS!W$30-0.010431*(1-1/$AJ4),WeightSDS!M$32+WeightSDS!N$32/(1+EXP(WeightSDS!O$32+WeightSDS!P$32*$AJ4))-0.010431*(1-$AJ4/210))))</f>
        <v>2.9500001032655536</v>
      </c>
      <c r="AN4" s="7">
        <f>IF(D4="M",IF($AJ4&lt;162,WeightSDS!P$12*$AJ4^7+WeightSDS!Q$12*$AJ4^6+WeightSDS!R$12*$AJ4^5+WeightSDS!S$12*$AJ4^4+WeightSDS!T$12*$AJ4^3+WeightSDS!U$12*$AJ4^2+WeightSDS!V$12*$AJ4+WeightSDS!W$12,WeightSDS!P$14*$AJ4^7+WeightSDS!Q$14*$AJ4^6+WeightSDS!R$14*$AJ4^5+WeightSDS!S$14*$AJ4^4+WeightSDS!T$14*$AJ4^3+WeightSDS!U$14*$AJ4^2+WeightSDS!V$14*$AJ4+WeightSDS!W$14),IF($AJ4&lt;156,WeightSDS!O$17*$AJ4^8+WeightSDS!P$17*$AJ4^7+WeightSDS!Q$17*$AJ4^6+WeightSDS!R$17*$AJ4^5+WeightSDS!S$17*$AJ4^4+WeightSDS!T$17*$AJ4^3+WeightSDS!U$17*$AJ4^2+WeightSDS!V$17*$AJ4+WeightSDS!W$17,IF($AJ4&lt;186,WeightSDS!$U$18+(WeightSDS!$V$18-WeightSDS!$U$18)/24*($AJ4-186)+WeightSDS!$W$18*(-$AJ4+186)^2-0.005,WeightSDS!$U$18+(WeightSDS!$V$18-WeightSDS!$U$18)/24*($AJ4-186)-0.005)))</f>
        <v>0.14604529399999999</v>
      </c>
      <c r="AQ4" s="7">
        <f t="shared" si="7"/>
        <v>0.56299999999999994</v>
      </c>
      <c r="AR4" s="7">
        <f t="shared" si="8"/>
        <v>69</v>
      </c>
      <c r="AS4" s="7">
        <f t="shared" si="9"/>
        <v>0.51</v>
      </c>
    </row>
    <row r="5" spans="2:45" s="7" customFormat="1" x14ac:dyDescent="0.15">
      <c r="B5" s="118"/>
      <c r="C5" s="118"/>
      <c r="D5" s="118"/>
      <c r="E5" s="30"/>
      <c r="F5" s="30"/>
      <c r="G5" s="119"/>
      <c r="H5" s="119"/>
      <c r="I5" s="78"/>
      <c r="J5" s="11" t="str">
        <f t="shared" si="0"/>
        <v/>
      </c>
      <c r="K5" s="2" t="str">
        <f t="shared" si="10"/>
        <v/>
      </c>
      <c r="L5" s="2" t="str">
        <f t="shared" si="1"/>
        <v/>
      </c>
      <c r="M5" s="2" t="str">
        <f t="shared" si="11"/>
        <v/>
      </c>
      <c r="N5" s="2" t="str">
        <f t="shared" si="12"/>
        <v/>
      </c>
      <c r="O5" s="2" t="str">
        <f>IF(COUNTA(D5,E5,F5,G5,H5)=5,IF(X5+Y5/12&gt;17.583,"*",NORMSDIST(((N5/AG5)^(AF5)-1)/AF5/AH5)*100),"")</f>
        <v/>
      </c>
      <c r="P5" s="11" t="str">
        <f>IF(COUNTA(D5,E5,F5,G5,H5)=5,IF(X5+Y5/12&gt;17.583,"*",((N5/AG5)^(AF5)-1)/AF5/AH5),"")</f>
        <v/>
      </c>
      <c r="Q5" s="11" t="str">
        <f>IF(COUNTA(D5,E5,F5,G5,H5)=5,IF(X5+Y5/12&gt;17.583,"   *",((H5/AM5)^(AL5)-1)/AL5/AN5),"")</f>
        <v/>
      </c>
      <c r="R5" s="2" t="str">
        <f t="shared" si="13"/>
        <v/>
      </c>
      <c r="S5" s="11" t="str">
        <f t="shared" si="14"/>
        <v/>
      </c>
      <c r="T5" s="175" t="str">
        <f t="shared" si="15"/>
        <v/>
      </c>
      <c r="U5" s="11" t="str">
        <f t="shared" si="16"/>
        <v/>
      </c>
      <c r="V5" s="136"/>
      <c r="W5" s="136"/>
      <c r="X5" s="139">
        <f t="shared" si="2"/>
        <v>0</v>
      </c>
      <c r="Y5" s="31">
        <f t="shared" si="3"/>
        <v>0</v>
      </c>
      <c r="Z5" s="31"/>
      <c r="AA5" s="140">
        <f t="shared" si="4"/>
        <v>0</v>
      </c>
      <c r="AB5" s="12"/>
      <c r="AC5" s="8">
        <f t="shared" si="5"/>
        <v>9.0359999999999996</v>
      </c>
      <c r="AD5" s="8">
        <f t="shared" si="6"/>
        <v>-184.49199999999999</v>
      </c>
      <c r="AE5"/>
      <c r="AF5" t="e">
        <f>IF(D5="M",IF(AI5&lt;78,LMS!$D$5*AI5^3+LMS!$E$5*AI5^2+LMS!$F$5*AI5+LMS!$G$5,IF(AI5&lt;150,LMS!$D$6*AI5^3+LMS!$E$6*AI5^2+LMS!$F$6*AI5+LMS!$G$6,LMS!$D$7*AI5^3+LMS!$E$7*AI5^2+LMS!$F$7*AI5+LMS!$G$7)),IF(AI5&lt;69,LMS!$D$9*AI5^3+LMS!$E$9*AI5^2+LMS!$F$9*AI5+LMS!$G$9,IF(AI5&lt;150,LMS!$D$10*AI5^3+LMS!$E$10*AI5^2+LMS!$F$10*AI5+LMS!$G$10,LMS!$D$11*AI5^3+LMS!$E$11*AI5^2+LMS!$F$11*AI5+LMS!$G$11)))</f>
        <v>#VALUE!</v>
      </c>
      <c r="AG5" t="e">
        <f>IF(D5="M",(IF(AI5&lt;2.5,LMS!$D$21*AI5^3+LMS!$E$21*AI5^2+LMS!$F$21*AI5+LMS!$G$21,IF(AI5&lt;9.5,LMS!$D$22*AI5^3+LMS!$E$22*AI5^2+LMS!$F$22*AI5+LMS!$G$22,IF(AI5&lt;26.75,LMS!$D$23*AI5^3+LMS!$E$23*AI5^2+LMS!$F$23*AI5+LMS!$G$23,IF(AI5&lt;90,LMS!$D$24*AI5^3+LMS!$E$24*AI5^2+LMS!$F$24*AI5+LMS!$G$24,LMS!$D$25*AI5^3+LMS!$E$25*AI5^2+LMS!$F$25*AI5+LMS!$G$25))))),(IF(AI5&lt;2.5,LMS!$D$27*AI5^3+LMS!$E$27*AI5^2+LMS!$F$27*AI5+LMS!$G$27,IF(AI5&lt;9.5,LMS!$D$28*AI5^3+LMS!$E$28*AI5^2+LMS!$F$28*AI5+LMS!$G$28,IF(AI5&lt;26.75,LMS!$D$29*AI5^3+LMS!$E$29*AI5^2+LMS!$F$29*AI5+LMS!$G$29,IF(AI5&lt;90,LMS!$D$30*AI5^3+LMS!$E$30*AI5^2+LMS!$F$30*AI5+LMS!$G$30,IF(AI5&lt;150,LMS!$D$31*AI5^3+LMS!$E$31*AI5^2+LMS!$F$31*AI5+LMS!$G$31,LMS!$D$32*AI5^3+LMS!$E$32*AI5^2+LMS!$F$32*AI5+LMS!$G$32)))))))</f>
        <v>#VALUE!</v>
      </c>
      <c r="AH5" t="e">
        <f>IF(D5="M",(IF(AI5&lt;90,LMS!$D$14*AI5^3+LMS!$E$14*AI5^2+LMS!$F$14*AI5+LMS!$G$14,LMS!$D$15*AI5^3+LMS!$E$15*AI5^2+LMS!$F$15*AI5+LMS!$G$15)),(IF(AI5&lt;90,LMS!$D$17*AI5^3+LMS!$E$17*AI5^2+LMS!$F$17*AI5+LMS!$G$17,LMS!$D$18*AI5^3+LMS!$E$18*AI5^2+LMS!$F$18*AI5+LMS!$G$18)))</f>
        <v>#VALUE!</v>
      </c>
      <c r="AI5" s="7" t="e">
        <f t="shared" si="17"/>
        <v>#VALUE!</v>
      </c>
      <c r="AJ5" s="7">
        <f t="shared" si="18"/>
        <v>0</v>
      </c>
      <c r="AL5" s="7">
        <f>IF(D5="M",WeightSDS!P$5*$AJ5^7+WeightSDS!Q$5*$AJ5^6+WeightSDS!R$5*$AJ5^5+WeightSDS!S$5*$AJ5^4+WeightSDS!T$5*$AJ5^3+WeightSDS!U$5*$AJ5^2+WeightSDS!V$5*$AJ5+WeightSDS!W$5,IF($AJ5&lt;186,WeightSDS!P$8*$AJ5^7+WeightSDS!Q$8*$AJ5^6+WeightSDS!R$8*$AJ5^5+WeightSDS!S$8*$AJ5^4+WeightSDS!T$8*$AJ5^3+WeightSDS!U$8*$AJ5^2+WeightSDS!V$8*$AJ5+WeightSDS!W$8,WeightSDS!$U$9+WeightSDS!$V$9*($AJ5-WeightSDS!$W$9)))</f>
        <v>0.75407122999999998</v>
      </c>
      <c r="AM5" s="7">
        <f>IF(D5="M",IF($AJ5&lt;45,WeightSDS!M$23*$AJ5^10+WeightSDS!N$23*$AJ5^9+WeightSDS!O$23*$AJ5^8+WeightSDS!P$23*$AJ5^7+WeightSDS!Q$23*$AJ5^6+WeightSDS!R$23*$AJ5^5+WeightSDS!S$23*$AJ5^4+WeightSDS!T$23*$AJ5^3+WeightSDS!U$23*$AJ5^2+WeightSDS!V$23*$AJ5+WeightSDS!W$23,IF($AJ5&lt;153,WeightSDS!M$25*$AJ5^10+WeightSDS!N$25*$AJ5^9+WeightSDS!O$25*$AJ5^8+WeightSDS!P$25*$AJ5^7+WeightSDS!Q$25*$AJ5^6+WeightSDS!R$25*$AJ5^5+WeightSDS!S$25*$AJ5^4+WeightSDS!T$25*$AJ5^3+WeightSDS!U$25*$AJ5^2+WeightSDS!V$25*$AJ5+WeightSDS!W$25,WeightSDS!M$27+WeightSDS!N$27/(1+EXP(WeightSDS!O$27+WeightSDS!P$27*$AJ5)))),IF($AJ5&lt;43.8,WeightSDS!M$29*$AJ5^10+WeightSDS!N$29*$AJ5^9+WeightSDS!O$29*$AJ5^8+WeightSDS!P$29*$AJ5^7+WeightSDS!Q$29*$AJ5^6+WeightSDS!R$29*$AJ5^5+WeightSDS!S$29*$AJ5^4+WeightSDS!T$29*$AJ5^3+WeightSDS!U$29*$AJ5^2+WeightSDS!V$29*$AJ5+WeightSDS!W$29-0.010431*(1-$AJ5/210),IF($AJ5&lt;123,WeightSDS!M$30*$AJ5^10+WeightSDS!N$30*$AJ5^9+WeightSDS!O$30*$AJ5^8+WeightSDS!P$30*$AJ5^7+WeightSDS!Q$30*$AJ5^6+WeightSDS!R$30*$AJ5^5+WeightSDS!S$30*$AJ5^4+WeightSDS!T$30*$AJ5^3+WeightSDS!U$30*$AJ5^2+WeightSDS!V$30*$AJ5+WeightSDS!W$30-0.010431*(1-1/$AJ5),WeightSDS!M$32+WeightSDS!N$32/(1+EXP(WeightSDS!O$32+WeightSDS!P$32*$AJ5))-0.010431*(1-$AJ5/210))))</f>
        <v>2.9500001032655536</v>
      </c>
      <c r="AN5" s="7">
        <f>IF(D5="M",IF($AJ5&lt;162,WeightSDS!P$12*$AJ5^7+WeightSDS!Q$12*$AJ5^6+WeightSDS!R$12*$AJ5^5+WeightSDS!S$12*$AJ5^4+WeightSDS!T$12*$AJ5^3+WeightSDS!U$12*$AJ5^2+WeightSDS!V$12*$AJ5+WeightSDS!W$12,WeightSDS!P$14*$AJ5^7+WeightSDS!Q$14*$AJ5^6+WeightSDS!R$14*$AJ5^5+WeightSDS!S$14*$AJ5^4+WeightSDS!T$14*$AJ5^3+WeightSDS!U$14*$AJ5^2+WeightSDS!V$14*$AJ5+WeightSDS!W$14),IF($AJ5&lt;156,WeightSDS!O$17*$AJ5^8+WeightSDS!P$17*$AJ5^7+WeightSDS!Q$17*$AJ5^6+WeightSDS!R$17*$AJ5^5+WeightSDS!S$17*$AJ5^4+WeightSDS!T$17*$AJ5^3+WeightSDS!U$17*$AJ5^2+WeightSDS!V$17*$AJ5+WeightSDS!W$17,IF($AJ5&lt;186,WeightSDS!$U$18+(WeightSDS!$V$18-WeightSDS!$U$18)/24*($AJ5-186)+WeightSDS!$W$18*(-$AJ5+186)^2-0.005,WeightSDS!$U$18+(WeightSDS!$V$18-WeightSDS!$U$18)/24*($AJ5-186)-0.005)))</f>
        <v>0.14604529399999999</v>
      </c>
      <c r="AQ5" s="7">
        <f t="shared" si="7"/>
        <v>0.56299999999999994</v>
      </c>
      <c r="AR5" s="7">
        <f t="shared" si="8"/>
        <v>69</v>
      </c>
      <c r="AS5" s="7">
        <f t="shared" si="9"/>
        <v>0.51</v>
      </c>
    </row>
    <row r="6" spans="2:45" s="7" customFormat="1" x14ac:dyDescent="0.15">
      <c r="B6" s="118"/>
      <c r="C6" s="118"/>
      <c r="D6" s="118"/>
      <c r="E6" s="30"/>
      <c r="F6" s="30"/>
      <c r="G6" s="119"/>
      <c r="H6" s="119"/>
      <c r="I6" s="78"/>
      <c r="J6" s="11" t="str">
        <f t="shared" si="0"/>
        <v/>
      </c>
      <c r="K6" s="2" t="str">
        <f t="shared" si="10"/>
        <v/>
      </c>
      <c r="L6" s="2" t="str">
        <f t="shared" si="1"/>
        <v/>
      </c>
      <c r="M6" s="2" t="str">
        <f t="shared" si="11"/>
        <v/>
      </c>
      <c r="N6" s="2" t="str">
        <f t="shared" si="12"/>
        <v/>
      </c>
      <c r="O6" s="2" t="str">
        <f>IF(COUNTA(D6,E6,F6,G6,H6)=5,IF(X6+Y6/12&gt;17.583,"*",NORMSDIST(((N6/AG6)^(AF6)-1)/AF6/AH6)*100),"")</f>
        <v/>
      </c>
      <c r="P6" s="11" t="str">
        <f t="shared" ref="P6:P67" si="19">IF(COUNTA(D6,E6,F6,G6,H6)=5,IF(X6+Y6/12&gt;17.583,"*",((N6/AG6)^(AF6)-1)/AF6/AH6),"")</f>
        <v/>
      </c>
      <c r="Q6" s="11" t="str">
        <f>IF(COUNTA(D6,E6,F6,G6,H6)=5,IF(X6+Y6/12&gt;17.583,"   *",((H6/AM6)^(AL6)-1)/AL6/AN6),"")</f>
        <v/>
      </c>
      <c r="R6" s="2" t="str">
        <f t="shared" si="13"/>
        <v/>
      </c>
      <c r="S6" s="11" t="str">
        <f t="shared" si="14"/>
        <v/>
      </c>
      <c r="T6" s="175" t="str">
        <f t="shared" si="15"/>
        <v/>
      </c>
      <c r="U6" s="11" t="str">
        <f t="shared" si="16"/>
        <v/>
      </c>
      <c r="V6" s="136"/>
      <c r="W6" s="136"/>
      <c r="X6" s="139">
        <f t="shared" si="2"/>
        <v>0</v>
      </c>
      <c r="Y6" s="31">
        <f t="shared" si="3"/>
        <v>0</v>
      </c>
      <c r="Z6" s="31"/>
      <c r="AA6" s="140">
        <f t="shared" si="4"/>
        <v>0</v>
      </c>
      <c r="AB6" s="12"/>
      <c r="AC6" s="8">
        <f t="shared" si="5"/>
        <v>9.0359999999999996</v>
      </c>
      <c r="AD6" s="8">
        <f t="shared" si="6"/>
        <v>-184.49199999999999</v>
      </c>
      <c r="AE6"/>
      <c r="AF6" t="e">
        <f>IF(D6="M",IF(AI6&lt;78,LMS!$D$5*AI6^3+LMS!$E$5*AI6^2+LMS!$F$5*AI6+LMS!$G$5,IF(AI6&lt;150,LMS!$D$6*AI6^3+LMS!$E$6*AI6^2+LMS!$F$6*AI6+LMS!$G$6,LMS!$D$7*AI6^3+LMS!$E$7*AI6^2+LMS!$F$7*AI6+LMS!$G$7)),IF(AI6&lt;69,LMS!$D$9*AI6^3+LMS!$E$9*AI6^2+LMS!$F$9*AI6+LMS!$G$9,IF(AI6&lt;150,LMS!$D$10*AI6^3+LMS!$E$10*AI6^2+LMS!$F$10*AI6+LMS!$G$10,LMS!$D$11*AI6^3+LMS!$E$11*AI6^2+LMS!$F$11*AI6+LMS!$G$11)))</f>
        <v>#VALUE!</v>
      </c>
      <c r="AG6" t="e">
        <f>IF(D6="M",(IF(AI6&lt;2.5,LMS!$D$21*AI6^3+LMS!$E$21*AI6^2+LMS!$F$21*AI6+LMS!$G$21,IF(AI6&lt;9.5,LMS!$D$22*AI6^3+LMS!$E$22*AI6^2+LMS!$F$22*AI6+LMS!$G$22,IF(AI6&lt;26.75,LMS!$D$23*AI6^3+LMS!$E$23*AI6^2+LMS!$F$23*AI6+LMS!$G$23,IF(AI6&lt;90,LMS!$D$24*AI6^3+LMS!$E$24*AI6^2+LMS!$F$24*AI6+LMS!$G$24,LMS!$D$25*AI6^3+LMS!$E$25*AI6^2+LMS!$F$25*AI6+LMS!$G$25))))),(IF(AI6&lt;2.5,LMS!$D$27*AI6^3+LMS!$E$27*AI6^2+LMS!$F$27*AI6+LMS!$G$27,IF(AI6&lt;9.5,LMS!$D$28*AI6^3+LMS!$E$28*AI6^2+LMS!$F$28*AI6+LMS!$G$28,IF(AI6&lt;26.75,LMS!$D$29*AI6^3+LMS!$E$29*AI6^2+LMS!$F$29*AI6+LMS!$G$29,IF(AI6&lt;90,LMS!$D$30*AI6^3+LMS!$E$30*AI6^2+LMS!$F$30*AI6+LMS!$G$30,IF(AI6&lt;150,LMS!$D$31*AI6^3+LMS!$E$31*AI6^2+LMS!$F$31*AI6+LMS!$G$31,LMS!$D$32*AI6^3+LMS!$E$32*AI6^2+LMS!$F$32*AI6+LMS!$G$32)))))))</f>
        <v>#VALUE!</v>
      </c>
      <c r="AH6" t="e">
        <f>IF(D6="M",(IF(AI6&lt;90,LMS!$D$14*AI6^3+LMS!$E$14*AI6^2+LMS!$F$14*AI6+LMS!$G$14,LMS!$D$15*AI6^3+LMS!$E$15*AI6^2+LMS!$F$15*AI6+LMS!$G$15)),(IF(AI6&lt;90,LMS!$D$17*AI6^3+LMS!$E$17*AI6^2+LMS!$F$17*AI6+LMS!$G$17,LMS!$D$18*AI6^3+LMS!$E$18*AI6^2+LMS!$F$18*AI6+LMS!$G$18)))</f>
        <v>#VALUE!</v>
      </c>
      <c r="AI6" s="7" t="e">
        <f t="shared" si="17"/>
        <v>#VALUE!</v>
      </c>
      <c r="AJ6" s="7">
        <f t="shared" si="18"/>
        <v>0</v>
      </c>
      <c r="AL6" s="7">
        <f>IF(D6="M",WeightSDS!P$5*$AJ6^7+WeightSDS!Q$5*$AJ6^6+WeightSDS!R$5*$AJ6^5+WeightSDS!S$5*$AJ6^4+WeightSDS!T$5*$AJ6^3+WeightSDS!U$5*$AJ6^2+WeightSDS!V$5*$AJ6+WeightSDS!W$5,IF($AJ6&lt;186,WeightSDS!P$8*$AJ6^7+WeightSDS!Q$8*$AJ6^6+WeightSDS!R$8*$AJ6^5+WeightSDS!S$8*$AJ6^4+WeightSDS!T$8*$AJ6^3+WeightSDS!U$8*$AJ6^2+WeightSDS!V$8*$AJ6+WeightSDS!W$8,WeightSDS!$U$9+WeightSDS!$V$9*($AJ6-WeightSDS!$W$9)))</f>
        <v>0.75407122999999998</v>
      </c>
      <c r="AM6" s="7">
        <f>IF(D6="M",IF($AJ6&lt;45,WeightSDS!M$23*$AJ6^10+WeightSDS!N$23*$AJ6^9+WeightSDS!O$23*$AJ6^8+WeightSDS!P$23*$AJ6^7+WeightSDS!Q$23*$AJ6^6+WeightSDS!R$23*$AJ6^5+WeightSDS!S$23*$AJ6^4+WeightSDS!T$23*$AJ6^3+WeightSDS!U$23*$AJ6^2+WeightSDS!V$23*$AJ6+WeightSDS!W$23,IF($AJ6&lt;153,WeightSDS!M$25*$AJ6^10+WeightSDS!N$25*$AJ6^9+WeightSDS!O$25*$AJ6^8+WeightSDS!P$25*$AJ6^7+WeightSDS!Q$25*$AJ6^6+WeightSDS!R$25*$AJ6^5+WeightSDS!S$25*$AJ6^4+WeightSDS!T$25*$AJ6^3+WeightSDS!U$25*$AJ6^2+WeightSDS!V$25*$AJ6+WeightSDS!W$25,WeightSDS!M$27+WeightSDS!N$27/(1+EXP(WeightSDS!O$27+WeightSDS!P$27*$AJ6)))),IF($AJ6&lt;43.8,WeightSDS!M$29*$AJ6^10+WeightSDS!N$29*$AJ6^9+WeightSDS!O$29*$AJ6^8+WeightSDS!P$29*$AJ6^7+WeightSDS!Q$29*$AJ6^6+WeightSDS!R$29*$AJ6^5+WeightSDS!S$29*$AJ6^4+WeightSDS!T$29*$AJ6^3+WeightSDS!U$29*$AJ6^2+WeightSDS!V$29*$AJ6+WeightSDS!W$29-0.010431*(1-$AJ6/210),IF($AJ6&lt;123,WeightSDS!M$30*$AJ6^10+WeightSDS!N$30*$AJ6^9+WeightSDS!O$30*$AJ6^8+WeightSDS!P$30*$AJ6^7+WeightSDS!Q$30*$AJ6^6+WeightSDS!R$30*$AJ6^5+WeightSDS!S$30*$AJ6^4+WeightSDS!T$30*$AJ6^3+WeightSDS!U$30*$AJ6^2+WeightSDS!V$30*$AJ6+WeightSDS!W$30-0.010431*(1-1/$AJ6),WeightSDS!M$32+WeightSDS!N$32/(1+EXP(WeightSDS!O$32+WeightSDS!P$32*$AJ6))-0.010431*(1-$AJ6/210))))</f>
        <v>2.9500001032655536</v>
      </c>
      <c r="AN6" s="7">
        <f>IF(D6="M",IF($AJ6&lt;162,WeightSDS!P$12*$AJ6^7+WeightSDS!Q$12*$AJ6^6+WeightSDS!R$12*$AJ6^5+WeightSDS!S$12*$AJ6^4+WeightSDS!T$12*$AJ6^3+WeightSDS!U$12*$AJ6^2+WeightSDS!V$12*$AJ6+WeightSDS!W$12,WeightSDS!P$14*$AJ6^7+WeightSDS!Q$14*$AJ6^6+WeightSDS!R$14*$AJ6^5+WeightSDS!S$14*$AJ6^4+WeightSDS!T$14*$AJ6^3+WeightSDS!U$14*$AJ6^2+WeightSDS!V$14*$AJ6+WeightSDS!W$14),IF($AJ6&lt;156,WeightSDS!O$17*$AJ6^8+WeightSDS!P$17*$AJ6^7+WeightSDS!Q$17*$AJ6^6+WeightSDS!R$17*$AJ6^5+WeightSDS!S$17*$AJ6^4+WeightSDS!T$17*$AJ6^3+WeightSDS!U$17*$AJ6^2+WeightSDS!V$17*$AJ6+WeightSDS!W$17,IF($AJ6&lt;186,WeightSDS!$U$18+(WeightSDS!$V$18-WeightSDS!$U$18)/24*($AJ6-186)+WeightSDS!$W$18*(-$AJ6+186)^2-0.005,WeightSDS!$U$18+(WeightSDS!$V$18-WeightSDS!$U$18)/24*($AJ6-186)-0.005)))</f>
        <v>0.14604529399999999</v>
      </c>
      <c r="AQ6" s="7">
        <f t="shared" si="7"/>
        <v>0.56299999999999994</v>
      </c>
      <c r="AR6" s="7">
        <f t="shared" si="8"/>
        <v>69</v>
      </c>
      <c r="AS6" s="7">
        <f t="shared" si="9"/>
        <v>0.51</v>
      </c>
    </row>
    <row r="7" spans="2:45" s="7" customFormat="1" x14ac:dyDescent="0.15">
      <c r="B7" s="118"/>
      <c r="C7" s="118"/>
      <c r="D7" s="118"/>
      <c r="E7" s="30"/>
      <c r="F7" s="30"/>
      <c r="G7" s="119"/>
      <c r="H7" s="119"/>
      <c r="I7" s="78"/>
      <c r="J7" s="11" t="str">
        <f t="shared" si="0"/>
        <v/>
      </c>
      <c r="K7" s="2" t="str">
        <f t="shared" si="10"/>
        <v/>
      </c>
      <c r="L7" s="2" t="str">
        <f t="shared" si="1"/>
        <v/>
      </c>
      <c r="M7" s="2" t="str">
        <f t="shared" si="11"/>
        <v/>
      </c>
      <c r="N7" s="2" t="str">
        <f t="shared" si="12"/>
        <v/>
      </c>
      <c r="O7" s="2" t="str">
        <f>IF(COUNTA(D7,E7,F7,G7,H7)=5,IF(X7+Y7/12&gt;17.583,"*",NORMSDIST(((N7/AG7)^(AF7)-1)/AF7/AH7)*100),"")</f>
        <v/>
      </c>
      <c r="P7" s="11" t="str">
        <f t="shared" si="19"/>
        <v/>
      </c>
      <c r="Q7" s="11" t="str">
        <f>IF(COUNTA(D7,E7,F7,G7,H7)=5,IF(X7+Y7/12&gt;17.583,"   *",((H7/AM7)^(AL7)-1)/AL7/AN7),"")</f>
        <v/>
      </c>
      <c r="R7" s="2" t="str">
        <f t="shared" si="13"/>
        <v/>
      </c>
      <c r="S7" s="11" t="str">
        <f t="shared" si="14"/>
        <v/>
      </c>
      <c r="T7" s="175" t="str">
        <f t="shared" si="15"/>
        <v/>
      </c>
      <c r="U7" s="11" t="str">
        <f t="shared" si="16"/>
        <v/>
      </c>
      <c r="V7" s="136"/>
      <c r="W7" s="136"/>
      <c r="X7" s="139">
        <f t="shared" si="2"/>
        <v>0</v>
      </c>
      <c r="Y7" s="31">
        <f t="shared" si="3"/>
        <v>0</v>
      </c>
      <c r="Z7" s="31"/>
      <c r="AA7" s="140">
        <f t="shared" si="4"/>
        <v>0</v>
      </c>
      <c r="AB7" s="12"/>
      <c r="AC7" s="8">
        <f t="shared" si="5"/>
        <v>9.0359999999999996</v>
      </c>
      <c r="AD7" s="8">
        <f t="shared" si="6"/>
        <v>-184.49199999999999</v>
      </c>
      <c r="AE7"/>
      <c r="AF7" t="e">
        <f>IF(D7="M",IF(AI7&lt;78,LMS!$D$5*AI7^3+LMS!$E$5*AI7^2+LMS!$F$5*AI7+LMS!$G$5,IF(AI7&lt;150,LMS!$D$6*AI7^3+LMS!$E$6*AI7^2+LMS!$F$6*AI7+LMS!$G$6,LMS!$D$7*AI7^3+LMS!$E$7*AI7^2+LMS!$F$7*AI7+LMS!$G$7)),IF(AI7&lt;69,LMS!$D$9*AI7^3+LMS!$E$9*AI7^2+LMS!$F$9*AI7+LMS!$G$9,IF(AI7&lt;150,LMS!$D$10*AI7^3+LMS!$E$10*AI7^2+LMS!$F$10*AI7+LMS!$G$10,LMS!$D$11*AI7^3+LMS!$E$11*AI7^2+LMS!$F$11*AI7+LMS!$G$11)))</f>
        <v>#VALUE!</v>
      </c>
      <c r="AG7" t="e">
        <f>IF(D7="M",(IF(AI7&lt;2.5,LMS!$D$21*AI7^3+LMS!$E$21*AI7^2+LMS!$F$21*AI7+LMS!$G$21,IF(AI7&lt;9.5,LMS!$D$22*AI7^3+LMS!$E$22*AI7^2+LMS!$F$22*AI7+LMS!$G$22,IF(AI7&lt;26.75,LMS!$D$23*AI7^3+LMS!$E$23*AI7^2+LMS!$F$23*AI7+LMS!$G$23,IF(AI7&lt;90,LMS!$D$24*AI7^3+LMS!$E$24*AI7^2+LMS!$F$24*AI7+LMS!$G$24,LMS!$D$25*AI7^3+LMS!$E$25*AI7^2+LMS!$F$25*AI7+LMS!$G$25))))),(IF(AI7&lt;2.5,LMS!$D$27*AI7^3+LMS!$E$27*AI7^2+LMS!$F$27*AI7+LMS!$G$27,IF(AI7&lt;9.5,LMS!$D$28*AI7^3+LMS!$E$28*AI7^2+LMS!$F$28*AI7+LMS!$G$28,IF(AI7&lt;26.75,LMS!$D$29*AI7^3+LMS!$E$29*AI7^2+LMS!$F$29*AI7+LMS!$G$29,IF(AI7&lt;90,LMS!$D$30*AI7^3+LMS!$E$30*AI7^2+LMS!$F$30*AI7+LMS!$G$30,IF(AI7&lt;150,LMS!$D$31*AI7^3+LMS!$E$31*AI7^2+LMS!$F$31*AI7+LMS!$G$31,LMS!$D$32*AI7^3+LMS!$E$32*AI7^2+LMS!$F$32*AI7+LMS!$G$32)))))))</f>
        <v>#VALUE!</v>
      </c>
      <c r="AH7" t="e">
        <f>IF(D7="M",(IF(AI7&lt;90,LMS!$D$14*AI7^3+LMS!$E$14*AI7^2+LMS!$F$14*AI7+LMS!$G$14,LMS!$D$15*AI7^3+LMS!$E$15*AI7^2+LMS!$F$15*AI7+LMS!$G$15)),(IF(AI7&lt;90,LMS!$D$17*AI7^3+LMS!$E$17*AI7^2+LMS!$F$17*AI7+LMS!$G$17,LMS!$D$18*AI7^3+LMS!$E$18*AI7^2+LMS!$F$18*AI7+LMS!$G$18)))</f>
        <v>#VALUE!</v>
      </c>
      <c r="AI7" s="7" t="e">
        <f t="shared" si="17"/>
        <v>#VALUE!</v>
      </c>
      <c r="AJ7" s="7">
        <f t="shared" si="18"/>
        <v>0</v>
      </c>
      <c r="AL7" s="7">
        <f>IF(D7="M",WeightSDS!P$5*$AJ7^7+WeightSDS!Q$5*$AJ7^6+WeightSDS!R$5*$AJ7^5+WeightSDS!S$5*$AJ7^4+WeightSDS!T$5*$AJ7^3+WeightSDS!U$5*$AJ7^2+WeightSDS!V$5*$AJ7+WeightSDS!W$5,IF($AJ7&lt;186,WeightSDS!P$8*$AJ7^7+WeightSDS!Q$8*$AJ7^6+WeightSDS!R$8*$AJ7^5+WeightSDS!S$8*$AJ7^4+WeightSDS!T$8*$AJ7^3+WeightSDS!U$8*$AJ7^2+WeightSDS!V$8*$AJ7+WeightSDS!W$8,WeightSDS!$U$9+WeightSDS!$V$9*($AJ7-WeightSDS!$W$9)))</f>
        <v>0.75407122999999998</v>
      </c>
      <c r="AM7" s="7">
        <f>IF(D7="M",IF($AJ7&lt;45,WeightSDS!M$23*$AJ7^10+WeightSDS!N$23*$AJ7^9+WeightSDS!O$23*$AJ7^8+WeightSDS!P$23*$AJ7^7+WeightSDS!Q$23*$AJ7^6+WeightSDS!R$23*$AJ7^5+WeightSDS!S$23*$AJ7^4+WeightSDS!T$23*$AJ7^3+WeightSDS!U$23*$AJ7^2+WeightSDS!V$23*$AJ7+WeightSDS!W$23,IF($AJ7&lt;153,WeightSDS!M$25*$AJ7^10+WeightSDS!N$25*$AJ7^9+WeightSDS!O$25*$AJ7^8+WeightSDS!P$25*$AJ7^7+WeightSDS!Q$25*$AJ7^6+WeightSDS!R$25*$AJ7^5+WeightSDS!S$25*$AJ7^4+WeightSDS!T$25*$AJ7^3+WeightSDS!U$25*$AJ7^2+WeightSDS!V$25*$AJ7+WeightSDS!W$25,WeightSDS!M$27+WeightSDS!N$27/(1+EXP(WeightSDS!O$27+WeightSDS!P$27*$AJ7)))),IF($AJ7&lt;43.8,WeightSDS!M$29*$AJ7^10+WeightSDS!N$29*$AJ7^9+WeightSDS!O$29*$AJ7^8+WeightSDS!P$29*$AJ7^7+WeightSDS!Q$29*$AJ7^6+WeightSDS!R$29*$AJ7^5+WeightSDS!S$29*$AJ7^4+WeightSDS!T$29*$AJ7^3+WeightSDS!U$29*$AJ7^2+WeightSDS!V$29*$AJ7+WeightSDS!W$29-0.010431*(1-$AJ7/210),IF($AJ7&lt;123,WeightSDS!M$30*$AJ7^10+WeightSDS!N$30*$AJ7^9+WeightSDS!O$30*$AJ7^8+WeightSDS!P$30*$AJ7^7+WeightSDS!Q$30*$AJ7^6+WeightSDS!R$30*$AJ7^5+WeightSDS!S$30*$AJ7^4+WeightSDS!T$30*$AJ7^3+WeightSDS!U$30*$AJ7^2+WeightSDS!V$30*$AJ7+WeightSDS!W$30-0.010431*(1-1/$AJ7),WeightSDS!M$32+WeightSDS!N$32/(1+EXP(WeightSDS!O$32+WeightSDS!P$32*$AJ7))-0.010431*(1-$AJ7/210))))</f>
        <v>2.9500001032655536</v>
      </c>
      <c r="AN7" s="7">
        <f>IF(D7="M",IF($AJ7&lt;162,WeightSDS!P$12*$AJ7^7+WeightSDS!Q$12*$AJ7^6+WeightSDS!R$12*$AJ7^5+WeightSDS!S$12*$AJ7^4+WeightSDS!T$12*$AJ7^3+WeightSDS!U$12*$AJ7^2+WeightSDS!V$12*$AJ7+WeightSDS!W$12,WeightSDS!P$14*$AJ7^7+WeightSDS!Q$14*$AJ7^6+WeightSDS!R$14*$AJ7^5+WeightSDS!S$14*$AJ7^4+WeightSDS!T$14*$AJ7^3+WeightSDS!U$14*$AJ7^2+WeightSDS!V$14*$AJ7+WeightSDS!W$14),IF($AJ7&lt;156,WeightSDS!O$17*$AJ7^8+WeightSDS!P$17*$AJ7^7+WeightSDS!Q$17*$AJ7^6+WeightSDS!R$17*$AJ7^5+WeightSDS!S$17*$AJ7^4+WeightSDS!T$17*$AJ7^3+WeightSDS!U$17*$AJ7^2+WeightSDS!V$17*$AJ7+WeightSDS!W$17,IF($AJ7&lt;186,WeightSDS!$U$18+(WeightSDS!$V$18-WeightSDS!$U$18)/24*($AJ7-186)+WeightSDS!$W$18*(-$AJ7+186)^2-0.005,WeightSDS!$U$18+(WeightSDS!$V$18-WeightSDS!$U$18)/24*($AJ7-186)-0.005)))</f>
        <v>0.14604529399999999</v>
      </c>
      <c r="AQ7" s="7">
        <f t="shared" si="7"/>
        <v>0.56299999999999994</v>
      </c>
      <c r="AR7" s="7">
        <f t="shared" si="8"/>
        <v>69</v>
      </c>
      <c r="AS7" s="7">
        <f t="shared" si="9"/>
        <v>0.51</v>
      </c>
    </row>
    <row r="8" spans="2:45" s="7" customFormat="1" x14ac:dyDescent="0.15">
      <c r="B8" s="118"/>
      <c r="C8" s="118"/>
      <c r="D8" s="118"/>
      <c r="E8" s="30"/>
      <c r="F8" s="30"/>
      <c r="G8" s="119"/>
      <c r="H8" s="119"/>
      <c r="I8" s="78"/>
      <c r="J8" s="11" t="str">
        <f t="shared" si="0"/>
        <v/>
      </c>
      <c r="K8" s="2" t="str">
        <f t="shared" si="10"/>
        <v/>
      </c>
      <c r="L8" s="2" t="str">
        <f t="shared" si="1"/>
        <v/>
      </c>
      <c r="M8" s="2" t="str">
        <f t="shared" si="11"/>
        <v/>
      </c>
      <c r="N8" s="2" t="str">
        <f t="shared" si="12"/>
        <v/>
      </c>
      <c r="O8" s="2" t="str">
        <f t="shared" ref="O8:O67" si="20">IF(COUNTA(D8,E8,F8,G8,H8)=5,IF(X8+Y8/12&gt;17.583,"*",NORMSDIST(((N8/AG8)^(AF8)-1)/AF8/AH8)*100),"")</f>
        <v/>
      </c>
      <c r="P8" s="11" t="str">
        <f t="shared" si="19"/>
        <v/>
      </c>
      <c r="Q8" s="11" t="str">
        <f t="shared" ref="Q8:Q67" si="21">IF(COUNTA(D8,E8,F8,G8,H8)=5,IF(X8+Y8/12&gt;17.583,"   *",((H8/AM8)^(AL8)-1)/AL8/AN8),"")</f>
        <v/>
      </c>
      <c r="R8" s="2" t="str">
        <f t="shared" si="13"/>
        <v/>
      </c>
      <c r="S8" s="11" t="str">
        <f t="shared" si="14"/>
        <v/>
      </c>
      <c r="T8" s="175" t="str">
        <f t="shared" si="15"/>
        <v/>
      </c>
      <c r="U8" s="11" t="str">
        <f t="shared" si="16"/>
        <v/>
      </c>
      <c r="V8" s="136"/>
      <c r="W8" s="136"/>
      <c r="X8" s="139">
        <f t="shared" si="2"/>
        <v>0</v>
      </c>
      <c r="Y8" s="31">
        <f t="shared" si="3"/>
        <v>0</v>
      </c>
      <c r="Z8" s="31"/>
      <c r="AA8" s="140">
        <f t="shared" si="4"/>
        <v>0</v>
      </c>
      <c r="AB8" s="12"/>
      <c r="AC8" s="8">
        <f t="shared" si="5"/>
        <v>9.0359999999999996</v>
      </c>
      <c r="AD8" s="8">
        <f t="shared" si="6"/>
        <v>-184.49199999999999</v>
      </c>
      <c r="AE8"/>
      <c r="AF8" t="e">
        <f>IF(D8="M",IF(AI8&lt;78,LMS!$D$5*AI8^3+LMS!$E$5*AI8^2+LMS!$F$5*AI8+LMS!$G$5,IF(AI8&lt;150,LMS!$D$6*AI8^3+LMS!$E$6*AI8^2+LMS!$F$6*AI8+LMS!$G$6,LMS!$D$7*AI8^3+LMS!$E$7*AI8^2+LMS!$F$7*AI8+LMS!$G$7)),IF(AI8&lt;69,LMS!$D$9*AI8^3+LMS!$E$9*AI8^2+LMS!$F$9*AI8+LMS!$G$9,IF(AI8&lt;150,LMS!$D$10*AI8^3+LMS!$E$10*AI8^2+LMS!$F$10*AI8+LMS!$G$10,LMS!$D$11*AI8^3+LMS!$E$11*AI8^2+LMS!$F$11*AI8+LMS!$G$11)))</f>
        <v>#VALUE!</v>
      </c>
      <c r="AG8" t="e">
        <f>IF(D8="M",(IF(AI8&lt;2.5,LMS!$D$21*AI8^3+LMS!$E$21*AI8^2+LMS!$F$21*AI8+LMS!$G$21,IF(AI8&lt;9.5,LMS!$D$22*AI8^3+LMS!$E$22*AI8^2+LMS!$F$22*AI8+LMS!$G$22,IF(AI8&lt;26.75,LMS!$D$23*AI8^3+LMS!$E$23*AI8^2+LMS!$F$23*AI8+LMS!$G$23,IF(AI8&lt;90,LMS!$D$24*AI8^3+LMS!$E$24*AI8^2+LMS!$F$24*AI8+LMS!$G$24,LMS!$D$25*AI8^3+LMS!$E$25*AI8^2+LMS!$F$25*AI8+LMS!$G$25))))),(IF(AI8&lt;2.5,LMS!$D$27*AI8^3+LMS!$E$27*AI8^2+LMS!$F$27*AI8+LMS!$G$27,IF(AI8&lt;9.5,LMS!$D$28*AI8^3+LMS!$E$28*AI8^2+LMS!$F$28*AI8+LMS!$G$28,IF(AI8&lt;26.75,LMS!$D$29*AI8^3+LMS!$E$29*AI8^2+LMS!$F$29*AI8+LMS!$G$29,IF(AI8&lt;90,LMS!$D$30*AI8^3+LMS!$E$30*AI8^2+LMS!$F$30*AI8+LMS!$G$30,IF(AI8&lt;150,LMS!$D$31*AI8^3+LMS!$E$31*AI8^2+LMS!$F$31*AI8+LMS!$G$31,LMS!$D$32*AI8^3+LMS!$E$32*AI8^2+LMS!$F$32*AI8+LMS!$G$32)))))))</f>
        <v>#VALUE!</v>
      </c>
      <c r="AH8" t="e">
        <f>IF(D8="M",(IF(AI8&lt;90,LMS!$D$14*AI8^3+LMS!$E$14*AI8^2+LMS!$F$14*AI8+LMS!$G$14,LMS!$D$15*AI8^3+LMS!$E$15*AI8^2+LMS!$F$15*AI8+LMS!$G$15)),(IF(AI8&lt;90,LMS!$D$17*AI8^3+LMS!$E$17*AI8^2+LMS!$F$17*AI8+LMS!$G$17,LMS!$D$18*AI8^3+LMS!$E$18*AI8^2+LMS!$F$18*AI8+LMS!$G$18)))</f>
        <v>#VALUE!</v>
      </c>
      <c r="AI8" s="7" t="e">
        <f t="shared" si="17"/>
        <v>#VALUE!</v>
      </c>
      <c r="AJ8" s="7">
        <f t="shared" si="18"/>
        <v>0</v>
      </c>
      <c r="AL8" s="7">
        <f>IF(D8="M",WeightSDS!P$5*$AJ8^7+WeightSDS!Q$5*$AJ8^6+WeightSDS!R$5*$AJ8^5+WeightSDS!S$5*$AJ8^4+WeightSDS!T$5*$AJ8^3+WeightSDS!U$5*$AJ8^2+WeightSDS!V$5*$AJ8+WeightSDS!W$5,IF($AJ8&lt;186,WeightSDS!P$8*$AJ8^7+WeightSDS!Q$8*$AJ8^6+WeightSDS!R$8*$AJ8^5+WeightSDS!S$8*$AJ8^4+WeightSDS!T$8*$AJ8^3+WeightSDS!U$8*$AJ8^2+WeightSDS!V$8*$AJ8+WeightSDS!W$8,WeightSDS!$U$9+WeightSDS!$V$9*($AJ8-WeightSDS!$W$9)))</f>
        <v>0.75407122999999998</v>
      </c>
      <c r="AM8" s="7">
        <f>IF(D8="M",IF($AJ8&lt;45,WeightSDS!M$23*$AJ8^10+WeightSDS!N$23*$AJ8^9+WeightSDS!O$23*$AJ8^8+WeightSDS!P$23*$AJ8^7+WeightSDS!Q$23*$AJ8^6+WeightSDS!R$23*$AJ8^5+WeightSDS!S$23*$AJ8^4+WeightSDS!T$23*$AJ8^3+WeightSDS!U$23*$AJ8^2+WeightSDS!V$23*$AJ8+WeightSDS!W$23,IF($AJ8&lt;153,WeightSDS!M$25*$AJ8^10+WeightSDS!N$25*$AJ8^9+WeightSDS!O$25*$AJ8^8+WeightSDS!P$25*$AJ8^7+WeightSDS!Q$25*$AJ8^6+WeightSDS!R$25*$AJ8^5+WeightSDS!S$25*$AJ8^4+WeightSDS!T$25*$AJ8^3+WeightSDS!U$25*$AJ8^2+WeightSDS!V$25*$AJ8+WeightSDS!W$25,WeightSDS!M$27+WeightSDS!N$27/(1+EXP(WeightSDS!O$27+WeightSDS!P$27*$AJ8)))),IF($AJ8&lt;43.8,WeightSDS!M$29*$AJ8^10+WeightSDS!N$29*$AJ8^9+WeightSDS!O$29*$AJ8^8+WeightSDS!P$29*$AJ8^7+WeightSDS!Q$29*$AJ8^6+WeightSDS!R$29*$AJ8^5+WeightSDS!S$29*$AJ8^4+WeightSDS!T$29*$AJ8^3+WeightSDS!U$29*$AJ8^2+WeightSDS!V$29*$AJ8+WeightSDS!W$29-0.010431*(1-$AJ8/210),IF($AJ8&lt;123,WeightSDS!M$30*$AJ8^10+WeightSDS!N$30*$AJ8^9+WeightSDS!O$30*$AJ8^8+WeightSDS!P$30*$AJ8^7+WeightSDS!Q$30*$AJ8^6+WeightSDS!R$30*$AJ8^5+WeightSDS!S$30*$AJ8^4+WeightSDS!T$30*$AJ8^3+WeightSDS!U$30*$AJ8^2+WeightSDS!V$30*$AJ8+WeightSDS!W$30-0.010431*(1-1/$AJ8),WeightSDS!M$32+WeightSDS!N$32/(1+EXP(WeightSDS!O$32+WeightSDS!P$32*$AJ8))-0.010431*(1-$AJ8/210))))</f>
        <v>2.9500001032655536</v>
      </c>
      <c r="AN8" s="7">
        <f>IF(D8="M",IF($AJ8&lt;162,WeightSDS!P$12*$AJ8^7+WeightSDS!Q$12*$AJ8^6+WeightSDS!R$12*$AJ8^5+WeightSDS!S$12*$AJ8^4+WeightSDS!T$12*$AJ8^3+WeightSDS!U$12*$AJ8^2+WeightSDS!V$12*$AJ8+WeightSDS!W$12,WeightSDS!P$14*$AJ8^7+WeightSDS!Q$14*$AJ8^6+WeightSDS!R$14*$AJ8^5+WeightSDS!S$14*$AJ8^4+WeightSDS!T$14*$AJ8^3+WeightSDS!U$14*$AJ8^2+WeightSDS!V$14*$AJ8+WeightSDS!W$14),IF($AJ8&lt;156,WeightSDS!O$17*$AJ8^8+WeightSDS!P$17*$AJ8^7+WeightSDS!Q$17*$AJ8^6+WeightSDS!R$17*$AJ8^5+WeightSDS!S$17*$AJ8^4+WeightSDS!T$17*$AJ8^3+WeightSDS!U$17*$AJ8^2+WeightSDS!V$17*$AJ8+WeightSDS!W$17,IF($AJ8&lt;186,WeightSDS!$U$18+(WeightSDS!$V$18-WeightSDS!$U$18)/24*($AJ8-186)+WeightSDS!$W$18*(-$AJ8+186)^2-0.005,WeightSDS!$U$18+(WeightSDS!$V$18-WeightSDS!$U$18)/24*($AJ8-186)-0.005)))</f>
        <v>0.14604529399999999</v>
      </c>
      <c r="AQ8" s="7">
        <f t="shared" si="7"/>
        <v>0.56299999999999994</v>
      </c>
      <c r="AR8" s="7">
        <f t="shared" si="8"/>
        <v>69</v>
      </c>
      <c r="AS8" s="7">
        <f t="shared" si="9"/>
        <v>0.51</v>
      </c>
    </row>
    <row r="9" spans="2:45" s="7" customFormat="1" x14ac:dyDescent="0.15">
      <c r="B9" s="118"/>
      <c r="C9" s="118"/>
      <c r="D9" s="118"/>
      <c r="E9" s="30"/>
      <c r="F9" s="30"/>
      <c r="G9" s="119"/>
      <c r="H9" s="119"/>
      <c r="I9" s="78"/>
      <c r="J9" s="11" t="str">
        <f t="shared" si="0"/>
        <v/>
      </c>
      <c r="K9" s="2" t="str">
        <f t="shared" si="10"/>
        <v/>
      </c>
      <c r="L9" s="2" t="str">
        <f t="shared" si="1"/>
        <v/>
      </c>
      <c r="M9" s="2" t="str">
        <f t="shared" si="11"/>
        <v/>
      </c>
      <c r="N9" s="2" t="str">
        <f t="shared" si="12"/>
        <v/>
      </c>
      <c r="O9" s="2" t="str">
        <f t="shared" si="20"/>
        <v/>
      </c>
      <c r="P9" s="11" t="str">
        <f t="shared" si="19"/>
        <v/>
      </c>
      <c r="Q9" s="11" t="str">
        <f t="shared" si="21"/>
        <v/>
      </c>
      <c r="R9" s="2" t="str">
        <f t="shared" si="13"/>
        <v/>
      </c>
      <c r="S9" s="11" t="str">
        <f t="shared" si="14"/>
        <v/>
      </c>
      <c r="T9" s="175" t="str">
        <f t="shared" si="15"/>
        <v/>
      </c>
      <c r="U9" s="11" t="str">
        <f t="shared" si="16"/>
        <v/>
      </c>
      <c r="V9" s="136"/>
      <c r="W9" s="136"/>
      <c r="X9" s="139">
        <f t="shared" si="2"/>
        <v>0</v>
      </c>
      <c r="Y9" s="31">
        <f t="shared" si="3"/>
        <v>0</v>
      </c>
      <c r="Z9" s="31"/>
      <c r="AA9" s="140">
        <f t="shared" si="4"/>
        <v>0</v>
      </c>
      <c r="AB9" s="12"/>
      <c r="AC9" s="8">
        <f t="shared" si="5"/>
        <v>9.0359999999999996</v>
      </c>
      <c r="AD9" s="8">
        <f t="shared" si="6"/>
        <v>-184.49199999999999</v>
      </c>
      <c r="AE9"/>
      <c r="AF9" t="e">
        <f>IF(D9="M",IF(AI9&lt;78,LMS!$D$5*AI9^3+LMS!$E$5*AI9^2+LMS!$F$5*AI9+LMS!$G$5,IF(AI9&lt;150,LMS!$D$6*AI9^3+LMS!$E$6*AI9^2+LMS!$F$6*AI9+LMS!$G$6,LMS!$D$7*AI9^3+LMS!$E$7*AI9^2+LMS!$F$7*AI9+LMS!$G$7)),IF(AI9&lt;69,LMS!$D$9*AI9^3+LMS!$E$9*AI9^2+LMS!$F$9*AI9+LMS!$G$9,IF(AI9&lt;150,LMS!$D$10*AI9^3+LMS!$E$10*AI9^2+LMS!$F$10*AI9+LMS!$G$10,LMS!$D$11*AI9^3+LMS!$E$11*AI9^2+LMS!$F$11*AI9+LMS!$G$11)))</f>
        <v>#VALUE!</v>
      </c>
      <c r="AG9" t="e">
        <f>IF(D9="M",(IF(AI9&lt;2.5,LMS!$D$21*AI9^3+LMS!$E$21*AI9^2+LMS!$F$21*AI9+LMS!$G$21,IF(AI9&lt;9.5,LMS!$D$22*AI9^3+LMS!$E$22*AI9^2+LMS!$F$22*AI9+LMS!$G$22,IF(AI9&lt;26.75,LMS!$D$23*AI9^3+LMS!$E$23*AI9^2+LMS!$F$23*AI9+LMS!$G$23,IF(AI9&lt;90,LMS!$D$24*AI9^3+LMS!$E$24*AI9^2+LMS!$F$24*AI9+LMS!$G$24,LMS!$D$25*AI9^3+LMS!$E$25*AI9^2+LMS!$F$25*AI9+LMS!$G$25))))),(IF(AI9&lt;2.5,LMS!$D$27*AI9^3+LMS!$E$27*AI9^2+LMS!$F$27*AI9+LMS!$G$27,IF(AI9&lt;9.5,LMS!$D$28*AI9^3+LMS!$E$28*AI9^2+LMS!$F$28*AI9+LMS!$G$28,IF(AI9&lt;26.75,LMS!$D$29*AI9^3+LMS!$E$29*AI9^2+LMS!$F$29*AI9+LMS!$G$29,IF(AI9&lt;90,LMS!$D$30*AI9^3+LMS!$E$30*AI9^2+LMS!$F$30*AI9+LMS!$G$30,IF(AI9&lt;150,LMS!$D$31*AI9^3+LMS!$E$31*AI9^2+LMS!$F$31*AI9+LMS!$G$31,LMS!$D$32*AI9^3+LMS!$E$32*AI9^2+LMS!$F$32*AI9+LMS!$G$32)))))))</f>
        <v>#VALUE!</v>
      </c>
      <c r="AH9" t="e">
        <f>IF(D9="M",(IF(AI9&lt;90,LMS!$D$14*AI9^3+LMS!$E$14*AI9^2+LMS!$F$14*AI9+LMS!$G$14,LMS!$D$15*AI9^3+LMS!$E$15*AI9^2+LMS!$F$15*AI9+LMS!$G$15)),(IF(AI9&lt;90,LMS!$D$17*AI9^3+LMS!$E$17*AI9^2+LMS!$F$17*AI9+LMS!$G$17,LMS!$D$18*AI9^3+LMS!$E$18*AI9^2+LMS!$F$18*AI9+LMS!$G$18)))</f>
        <v>#VALUE!</v>
      </c>
      <c r="AI9" s="7" t="e">
        <f t="shared" si="17"/>
        <v>#VALUE!</v>
      </c>
      <c r="AJ9" s="7">
        <f t="shared" si="18"/>
        <v>0</v>
      </c>
      <c r="AL9" s="7">
        <f>IF(D9="M",WeightSDS!P$5*$AJ9^7+WeightSDS!Q$5*$AJ9^6+WeightSDS!R$5*$AJ9^5+WeightSDS!S$5*$AJ9^4+WeightSDS!T$5*$AJ9^3+WeightSDS!U$5*$AJ9^2+WeightSDS!V$5*$AJ9+WeightSDS!W$5,IF($AJ9&lt;186,WeightSDS!P$8*$AJ9^7+WeightSDS!Q$8*$AJ9^6+WeightSDS!R$8*$AJ9^5+WeightSDS!S$8*$AJ9^4+WeightSDS!T$8*$AJ9^3+WeightSDS!U$8*$AJ9^2+WeightSDS!V$8*$AJ9+WeightSDS!W$8,WeightSDS!$U$9+WeightSDS!$V$9*($AJ9-WeightSDS!$W$9)))</f>
        <v>0.75407122999999998</v>
      </c>
      <c r="AM9" s="7">
        <f>IF(D9="M",IF($AJ9&lt;45,WeightSDS!M$23*$AJ9^10+WeightSDS!N$23*$AJ9^9+WeightSDS!O$23*$AJ9^8+WeightSDS!P$23*$AJ9^7+WeightSDS!Q$23*$AJ9^6+WeightSDS!R$23*$AJ9^5+WeightSDS!S$23*$AJ9^4+WeightSDS!T$23*$AJ9^3+WeightSDS!U$23*$AJ9^2+WeightSDS!V$23*$AJ9+WeightSDS!W$23,IF($AJ9&lt;153,WeightSDS!M$25*$AJ9^10+WeightSDS!N$25*$AJ9^9+WeightSDS!O$25*$AJ9^8+WeightSDS!P$25*$AJ9^7+WeightSDS!Q$25*$AJ9^6+WeightSDS!R$25*$AJ9^5+WeightSDS!S$25*$AJ9^4+WeightSDS!T$25*$AJ9^3+WeightSDS!U$25*$AJ9^2+WeightSDS!V$25*$AJ9+WeightSDS!W$25,WeightSDS!M$27+WeightSDS!N$27/(1+EXP(WeightSDS!O$27+WeightSDS!P$27*$AJ9)))),IF($AJ9&lt;43.8,WeightSDS!M$29*$AJ9^10+WeightSDS!N$29*$AJ9^9+WeightSDS!O$29*$AJ9^8+WeightSDS!P$29*$AJ9^7+WeightSDS!Q$29*$AJ9^6+WeightSDS!R$29*$AJ9^5+WeightSDS!S$29*$AJ9^4+WeightSDS!T$29*$AJ9^3+WeightSDS!U$29*$AJ9^2+WeightSDS!V$29*$AJ9+WeightSDS!W$29-0.010431*(1-$AJ9/210),IF($AJ9&lt;123,WeightSDS!M$30*$AJ9^10+WeightSDS!N$30*$AJ9^9+WeightSDS!O$30*$AJ9^8+WeightSDS!P$30*$AJ9^7+WeightSDS!Q$30*$AJ9^6+WeightSDS!R$30*$AJ9^5+WeightSDS!S$30*$AJ9^4+WeightSDS!T$30*$AJ9^3+WeightSDS!U$30*$AJ9^2+WeightSDS!V$30*$AJ9+WeightSDS!W$30-0.010431*(1-1/$AJ9),WeightSDS!M$32+WeightSDS!N$32/(1+EXP(WeightSDS!O$32+WeightSDS!P$32*$AJ9))-0.010431*(1-$AJ9/210))))</f>
        <v>2.9500001032655536</v>
      </c>
      <c r="AN9" s="7">
        <f>IF(D9="M",IF($AJ9&lt;162,WeightSDS!P$12*$AJ9^7+WeightSDS!Q$12*$AJ9^6+WeightSDS!R$12*$AJ9^5+WeightSDS!S$12*$AJ9^4+WeightSDS!T$12*$AJ9^3+WeightSDS!U$12*$AJ9^2+WeightSDS!V$12*$AJ9+WeightSDS!W$12,WeightSDS!P$14*$AJ9^7+WeightSDS!Q$14*$AJ9^6+WeightSDS!R$14*$AJ9^5+WeightSDS!S$14*$AJ9^4+WeightSDS!T$14*$AJ9^3+WeightSDS!U$14*$AJ9^2+WeightSDS!V$14*$AJ9+WeightSDS!W$14),IF($AJ9&lt;156,WeightSDS!O$17*$AJ9^8+WeightSDS!P$17*$AJ9^7+WeightSDS!Q$17*$AJ9^6+WeightSDS!R$17*$AJ9^5+WeightSDS!S$17*$AJ9^4+WeightSDS!T$17*$AJ9^3+WeightSDS!U$17*$AJ9^2+WeightSDS!V$17*$AJ9+WeightSDS!W$17,IF($AJ9&lt;186,WeightSDS!$U$18+(WeightSDS!$V$18-WeightSDS!$U$18)/24*($AJ9-186)+WeightSDS!$W$18*(-$AJ9+186)^2-0.005,WeightSDS!$U$18+(WeightSDS!$V$18-WeightSDS!$U$18)/24*($AJ9-186)-0.005)))</f>
        <v>0.14604529399999999</v>
      </c>
      <c r="AQ9" s="7">
        <f t="shared" si="7"/>
        <v>0.56299999999999994</v>
      </c>
      <c r="AR9" s="7">
        <f t="shared" si="8"/>
        <v>69</v>
      </c>
      <c r="AS9" s="7">
        <f t="shared" si="9"/>
        <v>0.51</v>
      </c>
    </row>
    <row r="10" spans="2:45" s="7" customFormat="1" x14ac:dyDescent="0.15">
      <c r="B10" s="118"/>
      <c r="C10" s="118"/>
      <c r="D10" s="118"/>
      <c r="E10" s="30"/>
      <c r="F10" s="30"/>
      <c r="G10" s="119"/>
      <c r="H10" s="119"/>
      <c r="I10" s="78"/>
      <c r="J10" s="11" t="str">
        <f t="shared" si="0"/>
        <v/>
      </c>
      <c r="K10" s="2" t="str">
        <f t="shared" si="10"/>
        <v/>
      </c>
      <c r="L10" s="2" t="str">
        <f t="shared" si="1"/>
        <v/>
      </c>
      <c r="M10" s="2" t="str">
        <f t="shared" si="11"/>
        <v/>
      </c>
      <c r="N10" s="2" t="str">
        <f t="shared" si="12"/>
        <v/>
      </c>
      <c r="O10" s="2" t="str">
        <f t="shared" si="20"/>
        <v/>
      </c>
      <c r="P10" s="11" t="str">
        <f t="shared" si="19"/>
        <v/>
      </c>
      <c r="Q10" s="11" t="str">
        <f t="shared" si="21"/>
        <v/>
      </c>
      <c r="R10" s="2" t="str">
        <f t="shared" si="13"/>
        <v/>
      </c>
      <c r="S10" s="11" t="str">
        <f t="shared" si="14"/>
        <v/>
      </c>
      <c r="T10" s="175" t="str">
        <f t="shared" si="15"/>
        <v/>
      </c>
      <c r="U10" s="11" t="str">
        <f t="shared" si="16"/>
        <v/>
      </c>
      <c r="V10" s="136"/>
      <c r="W10" s="136"/>
      <c r="X10" s="139">
        <f t="shared" si="2"/>
        <v>0</v>
      </c>
      <c r="Y10" s="31">
        <f t="shared" si="3"/>
        <v>0</v>
      </c>
      <c r="Z10" s="31"/>
      <c r="AA10" s="140">
        <f t="shared" si="4"/>
        <v>0</v>
      </c>
      <c r="AB10" s="12"/>
      <c r="AC10" s="8">
        <f t="shared" si="5"/>
        <v>9.0359999999999996</v>
      </c>
      <c r="AD10" s="8">
        <f t="shared" si="6"/>
        <v>-184.49199999999999</v>
      </c>
      <c r="AE10"/>
      <c r="AF10" t="e">
        <f>IF(D10="M",IF(AI10&lt;78,LMS!$D$5*AI10^3+LMS!$E$5*AI10^2+LMS!$F$5*AI10+LMS!$G$5,IF(AI10&lt;150,LMS!$D$6*AI10^3+LMS!$E$6*AI10^2+LMS!$F$6*AI10+LMS!$G$6,LMS!$D$7*AI10^3+LMS!$E$7*AI10^2+LMS!$F$7*AI10+LMS!$G$7)),IF(AI10&lt;69,LMS!$D$9*AI10^3+LMS!$E$9*AI10^2+LMS!$F$9*AI10+LMS!$G$9,IF(AI10&lt;150,LMS!$D$10*AI10^3+LMS!$E$10*AI10^2+LMS!$F$10*AI10+LMS!$G$10,LMS!$D$11*AI10^3+LMS!$E$11*AI10^2+LMS!$F$11*AI10+LMS!$G$11)))</f>
        <v>#VALUE!</v>
      </c>
      <c r="AG10" t="e">
        <f>IF(D10="M",(IF(AI10&lt;2.5,LMS!$D$21*AI10^3+LMS!$E$21*AI10^2+LMS!$F$21*AI10+LMS!$G$21,IF(AI10&lt;9.5,LMS!$D$22*AI10^3+LMS!$E$22*AI10^2+LMS!$F$22*AI10+LMS!$G$22,IF(AI10&lt;26.75,LMS!$D$23*AI10^3+LMS!$E$23*AI10^2+LMS!$F$23*AI10+LMS!$G$23,IF(AI10&lt;90,LMS!$D$24*AI10^3+LMS!$E$24*AI10^2+LMS!$F$24*AI10+LMS!$G$24,LMS!$D$25*AI10^3+LMS!$E$25*AI10^2+LMS!$F$25*AI10+LMS!$G$25))))),(IF(AI10&lt;2.5,LMS!$D$27*AI10^3+LMS!$E$27*AI10^2+LMS!$F$27*AI10+LMS!$G$27,IF(AI10&lt;9.5,LMS!$D$28*AI10^3+LMS!$E$28*AI10^2+LMS!$F$28*AI10+LMS!$G$28,IF(AI10&lt;26.75,LMS!$D$29*AI10^3+LMS!$E$29*AI10^2+LMS!$F$29*AI10+LMS!$G$29,IF(AI10&lt;90,LMS!$D$30*AI10^3+LMS!$E$30*AI10^2+LMS!$F$30*AI10+LMS!$G$30,IF(AI10&lt;150,LMS!$D$31*AI10^3+LMS!$E$31*AI10^2+LMS!$F$31*AI10+LMS!$G$31,LMS!$D$32*AI10^3+LMS!$E$32*AI10^2+LMS!$F$32*AI10+LMS!$G$32)))))))</f>
        <v>#VALUE!</v>
      </c>
      <c r="AH10" t="e">
        <f>IF(D10="M",(IF(AI10&lt;90,LMS!$D$14*AI10^3+LMS!$E$14*AI10^2+LMS!$F$14*AI10+LMS!$G$14,LMS!$D$15*AI10^3+LMS!$E$15*AI10^2+LMS!$F$15*AI10+LMS!$G$15)),(IF(AI10&lt;90,LMS!$D$17*AI10^3+LMS!$E$17*AI10^2+LMS!$F$17*AI10+LMS!$G$17,LMS!$D$18*AI10^3+LMS!$E$18*AI10^2+LMS!$F$18*AI10+LMS!$G$18)))</f>
        <v>#VALUE!</v>
      </c>
      <c r="AI10" s="7" t="e">
        <f t="shared" si="17"/>
        <v>#VALUE!</v>
      </c>
      <c r="AJ10" s="7">
        <f t="shared" si="18"/>
        <v>0</v>
      </c>
      <c r="AL10" s="7">
        <f>IF(D10="M",WeightSDS!P$5*$AJ10^7+WeightSDS!Q$5*$AJ10^6+WeightSDS!R$5*$AJ10^5+WeightSDS!S$5*$AJ10^4+WeightSDS!T$5*$AJ10^3+WeightSDS!U$5*$AJ10^2+WeightSDS!V$5*$AJ10+WeightSDS!W$5,IF($AJ10&lt;186,WeightSDS!P$8*$AJ10^7+WeightSDS!Q$8*$AJ10^6+WeightSDS!R$8*$AJ10^5+WeightSDS!S$8*$AJ10^4+WeightSDS!T$8*$AJ10^3+WeightSDS!U$8*$AJ10^2+WeightSDS!V$8*$AJ10+WeightSDS!W$8,WeightSDS!$U$9+WeightSDS!$V$9*($AJ10-WeightSDS!$W$9)))</f>
        <v>0.75407122999999998</v>
      </c>
      <c r="AM10" s="7">
        <f>IF(D10="M",IF($AJ10&lt;45,WeightSDS!M$23*$AJ10^10+WeightSDS!N$23*$AJ10^9+WeightSDS!O$23*$AJ10^8+WeightSDS!P$23*$AJ10^7+WeightSDS!Q$23*$AJ10^6+WeightSDS!R$23*$AJ10^5+WeightSDS!S$23*$AJ10^4+WeightSDS!T$23*$AJ10^3+WeightSDS!U$23*$AJ10^2+WeightSDS!V$23*$AJ10+WeightSDS!W$23,IF($AJ10&lt;153,WeightSDS!M$25*$AJ10^10+WeightSDS!N$25*$AJ10^9+WeightSDS!O$25*$AJ10^8+WeightSDS!P$25*$AJ10^7+WeightSDS!Q$25*$AJ10^6+WeightSDS!R$25*$AJ10^5+WeightSDS!S$25*$AJ10^4+WeightSDS!T$25*$AJ10^3+WeightSDS!U$25*$AJ10^2+WeightSDS!V$25*$AJ10+WeightSDS!W$25,WeightSDS!M$27+WeightSDS!N$27/(1+EXP(WeightSDS!O$27+WeightSDS!P$27*$AJ10)))),IF($AJ10&lt;43.8,WeightSDS!M$29*$AJ10^10+WeightSDS!N$29*$AJ10^9+WeightSDS!O$29*$AJ10^8+WeightSDS!P$29*$AJ10^7+WeightSDS!Q$29*$AJ10^6+WeightSDS!R$29*$AJ10^5+WeightSDS!S$29*$AJ10^4+WeightSDS!T$29*$AJ10^3+WeightSDS!U$29*$AJ10^2+WeightSDS!V$29*$AJ10+WeightSDS!W$29-0.010431*(1-$AJ10/210),IF($AJ10&lt;123,WeightSDS!M$30*$AJ10^10+WeightSDS!N$30*$AJ10^9+WeightSDS!O$30*$AJ10^8+WeightSDS!P$30*$AJ10^7+WeightSDS!Q$30*$AJ10^6+WeightSDS!R$30*$AJ10^5+WeightSDS!S$30*$AJ10^4+WeightSDS!T$30*$AJ10^3+WeightSDS!U$30*$AJ10^2+WeightSDS!V$30*$AJ10+WeightSDS!W$30-0.010431*(1-1/$AJ10),WeightSDS!M$32+WeightSDS!N$32/(1+EXP(WeightSDS!O$32+WeightSDS!P$32*$AJ10))-0.010431*(1-$AJ10/210))))</f>
        <v>2.9500001032655536</v>
      </c>
      <c r="AN10" s="7">
        <f>IF(D10="M",IF($AJ10&lt;162,WeightSDS!P$12*$AJ10^7+WeightSDS!Q$12*$AJ10^6+WeightSDS!R$12*$AJ10^5+WeightSDS!S$12*$AJ10^4+WeightSDS!T$12*$AJ10^3+WeightSDS!U$12*$AJ10^2+WeightSDS!V$12*$AJ10+WeightSDS!W$12,WeightSDS!P$14*$AJ10^7+WeightSDS!Q$14*$AJ10^6+WeightSDS!R$14*$AJ10^5+WeightSDS!S$14*$AJ10^4+WeightSDS!T$14*$AJ10^3+WeightSDS!U$14*$AJ10^2+WeightSDS!V$14*$AJ10+WeightSDS!W$14),IF($AJ10&lt;156,WeightSDS!O$17*$AJ10^8+WeightSDS!P$17*$AJ10^7+WeightSDS!Q$17*$AJ10^6+WeightSDS!R$17*$AJ10^5+WeightSDS!S$17*$AJ10^4+WeightSDS!T$17*$AJ10^3+WeightSDS!U$17*$AJ10^2+WeightSDS!V$17*$AJ10+WeightSDS!W$17,IF($AJ10&lt;186,WeightSDS!$U$18+(WeightSDS!$V$18-WeightSDS!$U$18)/24*($AJ10-186)+WeightSDS!$W$18*(-$AJ10+186)^2-0.005,WeightSDS!$U$18+(WeightSDS!$V$18-WeightSDS!$U$18)/24*($AJ10-186)-0.005)))</f>
        <v>0.14604529399999999</v>
      </c>
      <c r="AQ10" s="7">
        <f t="shared" si="7"/>
        <v>0.56299999999999994</v>
      </c>
      <c r="AR10" s="7">
        <f t="shared" si="8"/>
        <v>69</v>
      </c>
      <c r="AS10" s="7">
        <f t="shared" si="9"/>
        <v>0.51</v>
      </c>
    </row>
    <row r="11" spans="2:45" s="7" customFormat="1" x14ac:dyDescent="0.15">
      <c r="B11" s="118"/>
      <c r="C11" s="118"/>
      <c r="D11" s="118"/>
      <c r="E11" s="30"/>
      <c r="F11" s="30"/>
      <c r="G11" s="119"/>
      <c r="H11" s="119"/>
      <c r="I11" s="78"/>
      <c r="J11" s="11" t="str">
        <f t="shared" si="0"/>
        <v/>
      </c>
      <c r="K11" s="2" t="str">
        <f t="shared" si="10"/>
        <v/>
      </c>
      <c r="L11" s="2" t="str">
        <f t="shared" si="1"/>
        <v/>
      </c>
      <c r="M11" s="2" t="str">
        <f t="shared" si="11"/>
        <v/>
      </c>
      <c r="N11" s="2" t="str">
        <f t="shared" si="12"/>
        <v/>
      </c>
      <c r="O11" s="2" t="str">
        <f t="shared" si="20"/>
        <v/>
      </c>
      <c r="P11" s="11" t="str">
        <f t="shared" si="19"/>
        <v/>
      </c>
      <c r="Q11" s="11" t="str">
        <f t="shared" si="21"/>
        <v/>
      </c>
      <c r="R11" s="2" t="str">
        <f t="shared" si="13"/>
        <v/>
      </c>
      <c r="S11" s="11" t="str">
        <f t="shared" si="14"/>
        <v/>
      </c>
      <c r="T11" s="175" t="str">
        <f t="shared" si="15"/>
        <v/>
      </c>
      <c r="U11" s="11" t="str">
        <f t="shared" si="16"/>
        <v/>
      </c>
      <c r="V11" s="136"/>
      <c r="W11" s="136"/>
      <c r="X11" s="139">
        <f t="shared" si="2"/>
        <v>0</v>
      </c>
      <c r="Y11" s="31">
        <f t="shared" si="3"/>
        <v>0</v>
      </c>
      <c r="Z11" s="31"/>
      <c r="AA11" s="140">
        <f t="shared" si="4"/>
        <v>0</v>
      </c>
      <c r="AB11" s="12"/>
      <c r="AC11" s="8">
        <f t="shared" si="5"/>
        <v>9.0359999999999996</v>
      </c>
      <c r="AD11" s="8">
        <f t="shared" si="6"/>
        <v>-184.49199999999999</v>
      </c>
      <c r="AE11"/>
      <c r="AF11" t="e">
        <f>IF(D11="M",IF(AI11&lt;78,LMS!$D$5*AI11^3+LMS!$E$5*AI11^2+LMS!$F$5*AI11+LMS!$G$5,IF(AI11&lt;150,LMS!$D$6*AI11^3+LMS!$E$6*AI11^2+LMS!$F$6*AI11+LMS!$G$6,LMS!$D$7*AI11^3+LMS!$E$7*AI11^2+LMS!$F$7*AI11+LMS!$G$7)),IF(AI11&lt;69,LMS!$D$9*AI11^3+LMS!$E$9*AI11^2+LMS!$F$9*AI11+LMS!$G$9,IF(AI11&lt;150,LMS!$D$10*AI11^3+LMS!$E$10*AI11^2+LMS!$F$10*AI11+LMS!$G$10,LMS!$D$11*AI11^3+LMS!$E$11*AI11^2+LMS!$F$11*AI11+LMS!$G$11)))</f>
        <v>#VALUE!</v>
      </c>
      <c r="AG11" t="e">
        <f>IF(D11="M",(IF(AI11&lt;2.5,LMS!$D$21*AI11^3+LMS!$E$21*AI11^2+LMS!$F$21*AI11+LMS!$G$21,IF(AI11&lt;9.5,LMS!$D$22*AI11^3+LMS!$E$22*AI11^2+LMS!$F$22*AI11+LMS!$G$22,IF(AI11&lt;26.75,LMS!$D$23*AI11^3+LMS!$E$23*AI11^2+LMS!$F$23*AI11+LMS!$G$23,IF(AI11&lt;90,LMS!$D$24*AI11^3+LMS!$E$24*AI11^2+LMS!$F$24*AI11+LMS!$G$24,LMS!$D$25*AI11^3+LMS!$E$25*AI11^2+LMS!$F$25*AI11+LMS!$G$25))))),(IF(AI11&lt;2.5,LMS!$D$27*AI11^3+LMS!$E$27*AI11^2+LMS!$F$27*AI11+LMS!$G$27,IF(AI11&lt;9.5,LMS!$D$28*AI11^3+LMS!$E$28*AI11^2+LMS!$F$28*AI11+LMS!$G$28,IF(AI11&lt;26.75,LMS!$D$29*AI11^3+LMS!$E$29*AI11^2+LMS!$F$29*AI11+LMS!$G$29,IF(AI11&lt;90,LMS!$D$30*AI11^3+LMS!$E$30*AI11^2+LMS!$F$30*AI11+LMS!$G$30,IF(AI11&lt;150,LMS!$D$31*AI11^3+LMS!$E$31*AI11^2+LMS!$F$31*AI11+LMS!$G$31,LMS!$D$32*AI11^3+LMS!$E$32*AI11^2+LMS!$F$32*AI11+LMS!$G$32)))))))</f>
        <v>#VALUE!</v>
      </c>
      <c r="AH11" t="e">
        <f>IF(D11="M",(IF(AI11&lt;90,LMS!$D$14*AI11^3+LMS!$E$14*AI11^2+LMS!$F$14*AI11+LMS!$G$14,LMS!$D$15*AI11^3+LMS!$E$15*AI11^2+LMS!$F$15*AI11+LMS!$G$15)),(IF(AI11&lt;90,LMS!$D$17*AI11^3+LMS!$E$17*AI11^2+LMS!$F$17*AI11+LMS!$G$17,LMS!$D$18*AI11^3+LMS!$E$18*AI11^2+LMS!$F$18*AI11+LMS!$G$18)))</f>
        <v>#VALUE!</v>
      </c>
      <c r="AI11" s="7" t="e">
        <f t="shared" si="17"/>
        <v>#VALUE!</v>
      </c>
      <c r="AJ11" s="7">
        <f t="shared" si="18"/>
        <v>0</v>
      </c>
      <c r="AL11" s="7">
        <f>IF(D11="M",WeightSDS!P$5*$AJ11^7+WeightSDS!Q$5*$AJ11^6+WeightSDS!R$5*$AJ11^5+WeightSDS!S$5*$AJ11^4+WeightSDS!T$5*$AJ11^3+WeightSDS!U$5*$AJ11^2+WeightSDS!V$5*$AJ11+WeightSDS!W$5,IF($AJ11&lt;186,WeightSDS!P$8*$AJ11^7+WeightSDS!Q$8*$AJ11^6+WeightSDS!R$8*$AJ11^5+WeightSDS!S$8*$AJ11^4+WeightSDS!T$8*$AJ11^3+WeightSDS!U$8*$AJ11^2+WeightSDS!V$8*$AJ11+WeightSDS!W$8,WeightSDS!$U$9+WeightSDS!$V$9*($AJ11-WeightSDS!$W$9)))</f>
        <v>0.75407122999999998</v>
      </c>
      <c r="AM11" s="7">
        <f>IF(D11="M",IF($AJ11&lt;45,WeightSDS!M$23*$AJ11^10+WeightSDS!N$23*$AJ11^9+WeightSDS!O$23*$AJ11^8+WeightSDS!P$23*$AJ11^7+WeightSDS!Q$23*$AJ11^6+WeightSDS!R$23*$AJ11^5+WeightSDS!S$23*$AJ11^4+WeightSDS!T$23*$AJ11^3+WeightSDS!U$23*$AJ11^2+WeightSDS!V$23*$AJ11+WeightSDS!W$23,IF($AJ11&lt;153,WeightSDS!M$25*$AJ11^10+WeightSDS!N$25*$AJ11^9+WeightSDS!O$25*$AJ11^8+WeightSDS!P$25*$AJ11^7+WeightSDS!Q$25*$AJ11^6+WeightSDS!R$25*$AJ11^5+WeightSDS!S$25*$AJ11^4+WeightSDS!T$25*$AJ11^3+WeightSDS!U$25*$AJ11^2+WeightSDS!V$25*$AJ11+WeightSDS!W$25,WeightSDS!M$27+WeightSDS!N$27/(1+EXP(WeightSDS!O$27+WeightSDS!P$27*$AJ11)))),IF($AJ11&lt;43.8,WeightSDS!M$29*$AJ11^10+WeightSDS!N$29*$AJ11^9+WeightSDS!O$29*$AJ11^8+WeightSDS!P$29*$AJ11^7+WeightSDS!Q$29*$AJ11^6+WeightSDS!R$29*$AJ11^5+WeightSDS!S$29*$AJ11^4+WeightSDS!T$29*$AJ11^3+WeightSDS!U$29*$AJ11^2+WeightSDS!V$29*$AJ11+WeightSDS!W$29-0.010431*(1-$AJ11/210),IF($AJ11&lt;123,WeightSDS!M$30*$AJ11^10+WeightSDS!N$30*$AJ11^9+WeightSDS!O$30*$AJ11^8+WeightSDS!P$30*$AJ11^7+WeightSDS!Q$30*$AJ11^6+WeightSDS!R$30*$AJ11^5+WeightSDS!S$30*$AJ11^4+WeightSDS!T$30*$AJ11^3+WeightSDS!U$30*$AJ11^2+WeightSDS!V$30*$AJ11+WeightSDS!W$30-0.010431*(1-1/$AJ11),WeightSDS!M$32+WeightSDS!N$32/(1+EXP(WeightSDS!O$32+WeightSDS!P$32*$AJ11))-0.010431*(1-$AJ11/210))))</f>
        <v>2.9500001032655536</v>
      </c>
      <c r="AN11" s="7">
        <f>IF(D11="M",IF($AJ11&lt;162,WeightSDS!P$12*$AJ11^7+WeightSDS!Q$12*$AJ11^6+WeightSDS!R$12*$AJ11^5+WeightSDS!S$12*$AJ11^4+WeightSDS!T$12*$AJ11^3+WeightSDS!U$12*$AJ11^2+WeightSDS!V$12*$AJ11+WeightSDS!W$12,WeightSDS!P$14*$AJ11^7+WeightSDS!Q$14*$AJ11^6+WeightSDS!R$14*$AJ11^5+WeightSDS!S$14*$AJ11^4+WeightSDS!T$14*$AJ11^3+WeightSDS!U$14*$AJ11^2+WeightSDS!V$14*$AJ11+WeightSDS!W$14),IF($AJ11&lt;156,WeightSDS!O$17*$AJ11^8+WeightSDS!P$17*$AJ11^7+WeightSDS!Q$17*$AJ11^6+WeightSDS!R$17*$AJ11^5+WeightSDS!S$17*$AJ11^4+WeightSDS!T$17*$AJ11^3+WeightSDS!U$17*$AJ11^2+WeightSDS!V$17*$AJ11+WeightSDS!W$17,IF($AJ11&lt;186,WeightSDS!$U$18+(WeightSDS!$V$18-WeightSDS!$U$18)/24*($AJ11-186)+WeightSDS!$W$18*(-$AJ11+186)^2-0.005,WeightSDS!$U$18+(WeightSDS!$V$18-WeightSDS!$U$18)/24*($AJ11-186)-0.005)))</f>
        <v>0.14604529399999999</v>
      </c>
      <c r="AQ11" s="7">
        <f t="shared" si="7"/>
        <v>0.56299999999999994</v>
      </c>
      <c r="AR11" s="7">
        <f t="shared" si="8"/>
        <v>69</v>
      </c>
      <c r="AS11" s="7">
        <f t="shared" si="9"/>
        <v>0.51</v>
      </c>
    </row>
    <row r="12" spans="2:45" s="7" customFormat="1" x14ac:dyDescent="0.15">
      <c r="B12" s="118"/>
      <c r="C12" s="118"/>
      <c r="D12" s="118"/>
      <c r="E12" s="30"/>
      <c r="F12" s="30"/>
      <c r="G12" s="119"/>
      <c r="H12" s="119"/>
      <c r="I12" s="78"/>
      <c r="J12" s="11" t="str">
        <f t="shared" si="0"/>
        <v/>
      </c>
      <c r="K12" s="2" t="str">
        <f t="shared" si="10"/>
        <v/>
      </c>
      <c r="L12" s="2" t="str">
        <f t="shared" si="1"/>
        <v/>
      </c>
      <c r="M12" s="2" t="str">
        <f t="shared" si="11"/>
        <v/>
      </c>
      <c r="N12" s="2" t="str">
        <f t="shared" si="12"/>
        <v/>
      </c>
      <c r="O12" s="2" t="str">
        <f t="shared" si="20"/>
        <v/>
      </c>
      <c r="P12" s="11" t="str">
        <f t="shared" si="19"/>
        <v/>
      </c>
      <c r="Q12" s="11" t="str">
        <f t="shared" si="21"/>
        <v/>
      </c>
      <c r="R12" s="2" t="str">
        <f t="shared" si="13"/>
        <v/>
      </c>
      <c r="S12" s="11" t="str">
        <f t="shared" si="14"/>
        <v/>
      </c>
      <c r="T12" s="175" t="str">
        <f t="shared" si="15"/>
        <v/>
      </c>
      <c r="U12" s="11" t="str">
        <f t="shared" si="16"/>
        <v/>
      </c>
      <c r="V12" s="136"/>
      <c r="W12" s="136"/>
      <c r="X12" s="139">
        <f t="shared" si="2"/>
        <v>0</v>
      </c>
      <c r="Y12" s="31">
        <f t="shared" si="3"/>
        <v>0</v>
      </c>
      <c r="Z12" s="31"/>
      <c r="AA12" s="140">
        <f t="shared" si="4"/>
        <v>0</v>
      </c>
      <c r="AB12" s="12"/>
      <c r="AC12" s="8">
        <f t="shared" si="5"/>
        <v>9.0359999999999996</v>
      </c>
      <c r="AD12" s="8">
        <f t="shared" si="6"/>
        <v>-184.49199999999999</v>
      </c>
      <c r="AE12"/>
      <c r="AF12" t="e">
        <f>IF(D12="M",IF(AI12&lt;78,LMS!$D$5*AI12^3+LMS!$E$5*AI12^2+LMS!$F$5*AI12+LMS!$G$5,IF(AI12&lt;150,LMS!$D$6*AI12^3+LMS!$E$6*AI12^2+LMS!$F$6*AI12+LMS!$G$6,LMS!$D$7*AI12^3+LMS!$E$7*AI12^2+LMS!$F$7*AI12+LMS!$G$7)),IF(AI12&lt;69,LMS!$D$9*AI12^3+LMS!$E$9*AI12^2+LMS!$F$9*AI12+LMS!$G$9,IF(AI12&lt;150,LMS!$D$10*AI12^3+LMS!$E$10*AI12^2+LMS!$F$10*AI12+LMS!$G$10,LMS!$D$11*AI12^3+LMS!$E$11*AI12^2+LMS!$F$11*AI12+LMS!$G$11)))</f>
        <v>#VALUE!</v>
      </c>
      <c r="AG12" t="e">
        <f>IF(D12="M",(IF(AI12&lt;2.5,LMS!$D$21*AI12^3+LMS!$E$21*AI12^2+LMS!$F$21*AI12+LMS!$G$21,IF(AI12&lt;9.5,LMS!$D$22*AI12^3+LMS!$E$22*AI12^2+LMS!$F$22*AI12+LMS!$G$22,IF(AI12&lt;26.75,LMS!$D$23*AI12^3+LMS!$E$23*AI12^2+LMS!$F$23*AI12+LMS!$G$23,IF(AI12&lt;90,LMS!$D$24*AI12^3+LMS!$E$24*AI12^2+LMS!$F$24*AI12+LMS!$G$24,LMS!$D$25*AI12^3+LMS!$E$25*AI12^2+LMS!$F$25*AI12+LMS!$G$25))))),(IF(AI12&lt;2.5,LMS!$D$27*AI12^3+LMS!$E$27*AI12^2+LMS!$F$27*AI12+LMS!$G$27,IF(AI12&lt;9.5,LMS!$D$28*AI12^3+LMS!$E$28*AI12^2+LMS!$F$28*AI12+LMS!$G$28,IF(AI12&lt;26.75,LMS!$D$29*AI12^3+LMS!$E$29*AI12^2+LMS!$F$29*AI12+LMS!$G$29,IF(AI12&lt;90,LMS!$D$30*AI12^3+LMS!$E$30*AI12^2+LMS!$F$30*AI12+LMS!$G$30,IF(AI12&lt;150,LMS!$D$31*AI12^3+LMS!$E$31*AI12^2+LMS!$F$31*AI12+LMS!$G$31,LMS!$D$32*AI12^3+LMS!$E$32*AI12^2+LMS!$F$32*AI12+LMS!$G$32)))))))</f>
        <v>#VALUE!</v>
      </c>
      <c r="AH12" t="e">
        <f>IF(D12="M",(IF(AI12&lt;90,LMS!$D$14*AI12^3+LMS!$E$14*AI12^2+LMS!$F$14*AI12+LMS!$G$14,LMS!$D$15*AI12^3+LMS!$E$15*AI12^2+LMS!$F$15*AI12+LMS!$G$15)),(IF(AI12&lt;90,LMS!$D$17*AI12^3+LMS!$E$17*AI12^2+LMS!$F$17*AI12+LMS!$G$17,LMS!$D$18*AI12^3+LMS!$E$18*AI12^2+LMS!$F$18*AI12+LMS!$G$18)))</f>
        <v>#VALUE!</v>
      </c>
      <c r="AI12" s="7" t="e">
        <f t="shared" si="17"/>
        <v>#VALUE!</v>
      </c>
      <c r="AJ12" s="7">
        <f t="shared" si="18"/>
        <v>0</v>
      </c>
      <c r="AL12" s="7">
        <f>IF(D12="M",WeightSDS!P$5*$AJ12^7+WeightSDS!Q$5*$AJ12^6+WeightSDS!R$5*$AJ12^5+WeightSDS!S$5*$AJ12^4+WeightSDS!T$5*$AJ12^3+WeightSDS!U$5*$AJ12^2+WeightSDS!V$5*$AJ12+WeightSDS!W$5,IF($AJ12&lt;186,WeightSDS!P$8*$AJ12^7+WeightSDS!Q$8*$AJ12^6+WeightSDS!R$8*$AJ12^5+WeightSDS!S$8*$AJ12^4+WeightSDS!T$8*$AJ12^3+WeightSDS!U$8*$AJ12^2+WeightSDS!V$8*$AJ12+WeightSDS!W$8,WeightSDS!$U$9+WeightSDS!$V$9*($AJ12-WeightSDS!$W$9)))</f>
        <v>0.75407122999999998</v>
      </c>
      <c r="AM12" s="7">
        <f>IF(D12="M",IF($AJ12&lt;45,WeightSDS!M$23*$AJ12^10+WeightSDS!N$23*$AJ12^9+WeightSDS!O$23*$AJ12^8+WeightSDS!P$23*$AJ12^7+WeightSDS!Q$23*$AJ12^6+WeightSDS!R$23*$AJ12^5+WeightSDS!S$23*$AJ12^4+WeightSDS!T$23*$AJ12^3+WeightSDS!U$23*$AJ12^2+WeightSDS!V$23*$AJ12+WeightSDS!W$23,IF($AJ12&lt;153,WeightSDS!M$25*$AJ12^10+WeightSDS!N$25*$AJ12^9+WeightSDS!O$25*$AJ12^8+WeightSDS!P$25*$AJ12^7+WeightSDS!Q$25*$AJ12^6+WeightSDS!R$25*$AJ12^5+WeightSDS!S$25*$AJ12^4+WeightSDS!T$25*$AJ12^3+WeightSDS!U$25*$AJ12^2+WeightSDS!V$25*$AJ12+WeightSDS!W$25,WeightSDS!M$27+WeightSDS!N$27/(1+EXP(WeightSDS!O$27+WeightSDS!P$27*$AJ12)))),IF($AJ12&lt;43.8,WeightSDS!M$29*$AJ12^10+WeightSDS!N$29*$AJ12^9+WeightSDS!O$29*$AJ12^8+WeightSDS!P$29*$AJ12^7+WeightSDS!Q$29*$AJ12^6+WeightSDS!R$29*$AJ12^5+WeightSDS!S$29*$AJ12^4+WeightSDS!T$29*$AJ12^3+WeightSDS!U$29*$AJ12^2+WeightSDS!V$29*$AJ12+WeightSDS!W$29-0.010431*(1-$AJ12/210),IF($AJ12&lt;123,WeightSDS!M$30*$AJ12^10+WeightSDS!N$30*$AJ12^9+WeightSDS!O$30*$AJ12^8+WeightSDS!P$30*$AJ12^7+WeightSDS!Q$30*$AJ12^6+WeightSDS!R$30*$AJ12^5+WeightSDS!S$30*$AJ12^4+WeightSDS!T$30*$AJ12^3+WeightSDS!U$30*$AJ12^2+WeightSDS!V$30*$AJ12+WeightSDS!W$30-0.010431*(1-1/$AJ12),WeightSDS!M$32+WeightSDS!N$32/(1+EXP(WeightSDS!O$32+WeightSDS!P$32*$AJ12))-0.010431*(1-$AJ12/210))))</f>
        <v>2.9500001032655536</v>
      </c>
      <c r="AN12" s="7">
        <f>IF(D12="M",IF($AJ12&lt;162,WeightSDS!P$12*$AJ12^7+WeightSDS!Q$12*$AJ12^6+WeightSDS!R$12*$AJ12^5+WeightSDS!S$12*$AJ12^4+WeightSDS!T$12*$AJ12^3+WeightSDS!U$12*$AJ12^2+WeightSDS!V$12*$AJ12+WeightSDS!W$12,WeightSDS!P$14*$AJ12^7+WeightSDS!Q$14*$AJ12^6+WeightSDS!R$14*$AJ12^5+WeightSDS!S$14*$AJ12^4+WeightSDS!T$14*$AJ12^3+WeightSDS!U$14*$AJ12^2+WeightSDS!V$14*$AJ12+WeightSDS!W$14),IF($AJ12&lt;156,WeightSDS!O$17*$AJ12^8+WeightSDS!P$17*$AJ12^7+WeightSDS!Q$17*$AJ12^6+WeightSDS!R$17*$AJ12^5+WeightSDS!S$17*$AJ12^4+WeightSDS!T$17*$AJ12^3+WeightSDS!U$17*$AJ12^2+WeightSDS!V$17*$AJ12+WeightSDS!W$17,IF($AJ12&lt;186,WeightSDS!$U$18+(WeightSDS!$V$18-WeightSDS!$U$18)/24*($AJ12-186)+WeightSDS!$W$18*(-$AJ12+186)^2-0.005,WeightSDS!$U$18+(WeightSDS!$V$18-WeightSDS!$U$18)/24*($AJ12-186)-0.005)))</f>
        <v>0.14604529399999999</v>
      </c>
      <c r="AQ12" s="7">
        <f t="shared" si="7"/>
        <v>0.56299999999999994</v>
      </c>
      <c r="AR12" s="7">
        <f t="shared" si="8"/>
        <v>69</v>
      </c>
      <c r="AS12" s="7">
        <f t="shared" si="9"/>
        <v>0.51</v>
      </c>
    </row>
    <row r="13" spans="2:45" s="7" customFormat="1" x14ac:dyDescent="0.15">
      <c r="B13" s="118"/>
      <c r="C13" s="118"/>
      <c r="D13" s="118"/>
      <c r="E13" s="30"/>
      <c r="F13" s="30"/>
      <c r="G13" s="119"/>
      <c r="H13" s="119"/>
      <c r="I13" s="78"/>
      <c r="J13" s="11" t="str">
        <f t="shared" si="0"/>
        <v/>
      </c>
      <c r="K13" s="2" t="str">
        <f t="shared" si="10"/>
        <v/>
      </c>
      <c r="L13" s="2" t="str">
        <f t="shared" si="1"/>
        <v/>
      </c>
      <c r="M13" s="2" t="str">
        <f t="shared" si="11"/>
        <v/>
      </c>
      <c r="N13" s="2" t="str">
        <f t="shared" si="12"/>
        <v/>
      </c>
      <c r="O13" s="2" t="str">
        <f t="shared" si="20"/>
        <v/>
      </c>
      <c r="P13" s="11" t="str">
        <f t="shared" si="19"/>
        <v/>
      </c>
      <c r="Q13" s="11" t="str">
        <f t="shared" si="21"/>
        <v/>
      </c>
      <c r="R13" s="2" t="str">
        <f t="shared" si="13"/>
        <v/>
      </c>
      <c r="S13" s="11" t="str">
        <f t="shared" si="14"/>
        <v/>
      </c>
      <c r="T13" s="175" t="str">
        <f t="shared" si="15"/>
        <v/>
      </c>
      <c r="U13" s="11" t="str">
        <f t="shared" si="16"/>
        <v/>
      </c>
      <c r="V13" s="136"/>
      <c r="W13" s="136"/>
      <c r="X13" s="139">
        <f t="shared" si="2"/>
        <v>0</v>
      </c>
      <c r="Y13" s="31">
        <f t="shared" si="3"/>
        <v>0</v>
      </c>
      <c r="Z13" s="31"/>
      <c r="AA13" s="140">
        <f t="shared" si="4"/>
        <v>0</v>
      </c>
      <c r="AB13" s="12"/>
      <c r="AC13" s="8">
        <f t="shared" si="5"/>
        <v>9.0359999999999996</v>
      </c>
      <c r="AD13" s="8">
        <f t="shared" si="6"/>
        <v>-184.49199999999999</v>
      </c>
      <c r="AE13"/>
      <c r="AF13" t="e">
        <f>IF(D13="M",IF(AI13&lt;78,LMS!$D$5*AI13^3+LMS!$E$5*AI13^2+LMS!$F$5*AI13+LMS!$G$5,IF(AI13&lt;150,LMS!$D$6*AI13^3+LMS!$E$6*AI13^2+LMS!$F$6*AI13+LMS!$G$6,LMS!$D$7*AI13^3+LMS!$E$7*AI13^2+LMS!$F$7*AI13+LMS!$G$7)),IF(AI13&lt;69,LMS!$D$9*AI13^3+LMS!$E$9*AI13^2+LMS!$F$9*AI13+LMS!$G$9,IF(AI13&lt;150,LMS!$D$10*AI13^3+LMS!$E$10*AI13^2+LMS!$F$10*AI13+LMS!$G$10,LMS!$D$11*AI13^3+LMS!$E$11*AI13^2+LMS!$F$11*AI13+LMS!$G$11)))</f>
        <v>#VALUE!</v>
      </c>
      <c r="AG13" t="e">
        <f>IF(D13="M",(IF(AI13&lt;2.5,LMS!$D$21*AI13^3+LMS!$E$21*AI13^2+LMS!$F$21*AI13+LMS!$G$21,IF(AI13&lt;9.5,LMS!$D$22*AI13^3+LMS!$E$22*AI13^2+LMS!$F$22*AI13+LMS!$G$22,IF(AI13&lt;26.75,LMS!$D$23*AI13^3+LMS!$E$23*AI13^2+LMS!$F$23*AI13+LMS!$G$23,IF(AI13&lt;90,LMS!$D$24*AI13^3+LMS!$E$24*AI13^2+LMS!$F$24*AI13+LMS!$G$24,LMS!$D$25*AI13^3+LMS!$E$25*AI13^2+LMS!$F$25*AI13+LMS!$G$25))))),(IF(AI13&lt;2.5,LMS!$D$27*AI13^3+LMS!$E$27*AI13^2+LMS!$F$27*AI13+LMS!$G$27,IF(AI13&lt;9.5,LMS!$D$28*AI13^3+LMS!$E$28*AI13^2+LMS!$F$28*AI13+LMS!$G$28,IF(AI13&lt;26.75,LMS!$D$29*AI13^3+LMS!$E$29*AI13^2+LMS!$F$29*AI13+LMS!$G$29,IF(AI13&lt;90,LMS!$D$30*AI13^3+LMS!$E$30*AI13^2+LMS!$F$30*AI13+LMS!$G$30,IF(AI13&lt;150,LMS!$D$31*AI13^3+LMS!$E$31*AI13^2+LMS!$F$31*AI13+LMS!$G$31,LMS!$D$32*AI13^3+LMS!$E$32*AI13^2+LMS!$F$32*AI13+LMS!$G$32)))))))</f>
        <v>#VALUE!</v>
      </c>
      <c r="AH13" t="e">
        <f>IF(D13="M",(IF(AI13&lt;90,LMS!$D$14*AI13^3+LMS!$E$14*AI13^2+LMS!$F$14*AI13+LMS!$G$14,LMS!$D$15*AI13^3+LMS!$E$15*AI13^2+LMS!$F$15*AI13+LMS!$G$15)),(IF(AI13&lt;90,LMS!$D$17*AI13^3+LMS!$E$17*AI13^2+LMS!$F$17*AI13+LMS!$G$17,LMS!$D$18*AI13^3+LMS!$E$18*AI13^2+LMS!$F$18*AI13+LMS!$G$18)))</f>
        <v>#VALUE!</v>
      </c>
      <c r="AI13" s="7" t="e">
        <f t="shared" si="17"/>
        <v>#VALUE!</v>
      </c>
      <c r="AJ13" s="7">
        <f t="shared" si="18"/>
        <v>0</v>
      </c>
      <c r="AL13" s="7">
        <f>IF(D13="M",WeightSDS!P$5*$AJ13^7+WeightSDS!Q$5*$AJ13^6+WeightSDS!R$5*$AJ13^5+WeightSDS!S$5*$AJ13^4+WeightSDS!T$5*$AJ13^3+WeightSDS!U$5*$AJ13^2+WeightSDS!V$5*$AJ13+WeightSDS!W$5,IF($AJ13&lt;186,WeightSDS!P$8*$AJ13^7+WeightSDS!Q$8*$AJ13^6+WeightSDS!R$8*$AJ13^5+WeightSDS!S$8*$AJ13^4+WeightSDS!T$8*$AJ13^3+WeightSDS!U$8*$AJ13^2+WeightSDS!V$8*$AJ13+WeightSDS!W$8,WeightSDS!$U$9+WeightSDS!$V$9*($AJ13-WeightSDS!$W$9)))</f>
        <v>0.75407122999999998</v>
      </c>
      <c r="AM13" s="7">
        <f>IF(D13="M",IF($AJ13&lt;45,WeightSDS!M$23*$AJ13^10+WeightSDS!N$23*$AJ13^9+WeightSDS!O$23*$AJ13^8+WeightSDS!P$23*$AJ13^7+WeightSDS!Q$23*$AJ13^6+WeightSDS!R$23*$AJ13^5+WeightSDS!S$23*$AJ13^4+WeightSDS!T$23*$AJ13^3+WeightSDS!U$23*$AJ13^2+WeightSDS!V$23*$AJ13+WeightSDS!W$23,IF($AJ13&lt;153,WeightSDS!M$25*$AJ13^10+WeightSDS!N$25*$AJ13^9+WeightSDS!O$25*$AJ13^8+WeightSDS!P$25*$AJ13^7+WeightSDS!Q$25*$AJ13^6+WeightSDS!R$25*$AJ13^5+WeightSDS!S$25*$AJ13^4+WeightSDS!T$25*$AJ13^3+WeightSDS!U$25*$AJ13^2+WeightSDS!V$25*$AJ13+WeightSDS!W$25,WeightSDS!M$27+WeightSDS!N$27/(1+EXP(WeightSDS!O$27+WeightSDS!P$27*$AJ13)))),IF($AJ13&lt;43.8,WeightSDS!M$29*$AJ13^10+WeightSDS!N$29*$AJ13^9+WeightSDS!O$29*$AJ13^8+WeightSDS!P$29*$AJ13^7+WeightSDS!Q$29*$AJ13^6+WeightSDS!R$29*$AJ13^5+WeightSDS!S$29*$AJ13^4+WeightSDS!T$29*$AJ13^3+WeightSDS!U$29*$AJ13^2+WeightSDS!V$29*$AJ13+WeightSDS!W$29-0.010431*(1-$AJ13/210),IF($AJ13&lt;123,WeightSDS!M$30*$AJ13^10+WeightSDS!N$30*$AJ13^9+WeightSDS!O$30*$AJ13^8+WeightSDS!P$30*$AJ13^7+WeightSDS!Q$30*$AJ13^6+WeightSDS!R$30*$AJ13^5+WeightSDS!S$30*$AJ13^4+WeightSDS!T$30*$AJ13^3+WeightSDS!U$30*$AJ13^2+WeightSDS!V$30*$AJ13+WeightSDS!W$30-0.010431*(1-1/$AJ13),WeightSDS!M$32+WeightSDS!N$32/(1+EXP(WeightSDS!O$32+WeightSDS!P$32*$AJ13))-0.010431*(1-$AJ13/210))))</f>
        <v>2.9500001032655536</v>
      </c>
      <c r="AN13" s="7">
        <f>IF(D13="M",IF($AJ13&lt;162,WeightSDS!P$12*$AJ13^7+WeightSDS!Q$12*$AJ13^6+WeightSDS!R$12*$AJ13^5+WeightSDS!S$12*$AJ13^4+WeightSDS!T$12*$AJ13^3+WeightSDS!U$12*$AJ13^2+WeightSDS!V$12*$AJ13+WeightSDS!W$12,WeightSDS!P$14*$AJ13^7+WeightSDS!Q$14*$AJ13^6+WeightSDS!R$14*$AJ13^5+WeightSDS!S$14*$AJ13^4+WeightSDS!T$14*$AJ13^3+WeightSDS!U$14*$AJ13^2+WeightSDS!V$14*$AJ13+WeightSDS!W$14),IF($AJ13&lt;156,WeightSDS!O$17*$AJ13^8+WeightSDS!P$17*$AJ13^7+WeightSDS!Q$17*$AJ13^6+WeightSDS!R$17*$AJ13^5+WeightSDS!S$17*$AJ13^4+WeightSDS!T$17*$AJ13^3+WeightSDS!U$17*$AJ13^2+WeightSDS!V$17*$AJ13+WeightSDS!W$17,IF($AJ13&lt;186,WeightSDS!$U$18+(WeightSDS!$V$18-WeightSDS!$U$18)/24*($AJ13-186)+WeightSDS!$W$18*(-$AJ13+186)^2-0.005,WeightSDS!$U$18+(WeightSDS!$V$18-WeightSDS!$U$18)/24*($AJ13-186)-0.005)))</f>
        <v>0.14604529399999999</v>
      </c>
      <c r="AQ13" s="7">
        <f t="shared" si="7"/>
        <v>0.56299999999999994</v>
      </c>
      <c r="AR13" s="7">
        <f t="shared" si="8"/>
        <v>69</v>
      </c>
      <c r="AS13" s="7">
        <f t="shared" si="9"/>
        <v>0.51</v>
      </c>
    </row>
    <row r="14" spans="2:45" s="7" customFormat="1" x14ac:dyDescent="0.15">
      <c r="B14" s="118"/>
      <c r="C14" s="118"/>
      <c r="D14" s="118"/>
      <c r="E14" s="30"/>
      <c r="F14" s="30"/>
      <c r="G14" s="119"/>
      <c r="H14" s="119"/>
      <c r="I14" s="78"/>
      <c r="J14" s="11" t="str">
        <f t="shared" si="0"/>
        <v/>
      </c>
      <c r="K14" s="2" t="str">
        <f t="shared" si="10"/>
        <v/>
      </c>
      <c r="L14" s="2" t="str">
        <f t="shared" si="1"/>
        <v/>
      </c>
      <c r="M14" s="2" t="str">
        <f t="shared" si="11"/>
        <v/>
      </c>
      <c r="N14" s="2" t="str">
        <f t="shared" si="12"/>
        <v/>
      </c>
      <c r="O14" s="2" t="str">
        <f t="shared" si="20"/>
        <v/>
      </c>
      <c r="P14" s="11" t="str">
        <f t="shared" si="19"/>
        <v/>
      </c>
      <c r="Q14" s="11" t="str">
        <f t="shared" si="21"/>
        <v/>
      </c>
      <c r="R14" s="2" t="str">
        <f t="shared" si="13"/>
        <v/>
      </c>
      <c r="S14" s="11" t="str">
        <f t="shared" si="14"/>
        <v/>
      </c>
      <c r="T14" s="175" t="str">
        <f t="shared" si="15"/>
        <v/>
      </c>
      <c r="U14" s="11" t="str">
        <f t="shared" si="16"/>
        <v/>
      </c>
      <c r="V14" s="136"/>
      <c r="W14" s="136"/>
      <c r="X14" s="139">
        <f t="shared" si="2"/>
        <v>0</v>
      </c>
      <c r="Y14" s="31">
        <f t="shared" si="3"/>
        <v>0</v>
      </c>
      <c r="Z14" s="31"/>
      <c r="AA14" s="140">
        <f t="shared" si="4"/>
        <v>0</v>
      </c>
      <c r="AB14" s="12"/>
      <c r="AC14" s="8">
        <f t="shared" si="5"/>
        <v>9.0359999999999996</v>
      </c>
      <c r="AD14" s="8">
        <f t="shared" si="6"/>
        <v>-184.49199999999999</v>
      </c>
      <c r="AE14"/>
      <c r="AF14" t="e">
        <f>IF(D14="M",IF(AI14&lt;78,LMS!$D$5*AI14^3+LMS!$E$5*AI14^2+LMS!$F$5*AI14+LMS!$G$5,IF(AI14&lt;150,LMS!$D$6*AI14^3+LMS!$E$6*AI14^2+LMS!$F$6*AI14+LMS!$G$6,LMS!$D$7*AI14^3+LMS!$E$7*AI14^2+LMS!$F$7*AI14+LMS!$G$7)),IF(AI14&lt;69,LMS!$D$9*AI14^3+LMS!$E$9*AI14^2+LMS!$F$9*AI14+LMS!$G$9,IF(AI14&lt;150,LMS!$D$10*AI14^3+LMS!$E$10*AI14^2+LMS!$F$10*AI14+LMS!$G$10,LMS!$D$11*AI14^3+LMS!$E$11*AI14^2+LMS!$F$11*AI14+LMS!$G$11)))</f>
        <v>#VALUE!</v>
      </c>
      <c r="AG14" t="e">
        <f>IF(D14="M",(IF(AI14&lt;2.5,LMS!$D$21*AI14^3+LMS!$E$21*AI14^2+LMS!$F$21*AI14+LMS!$G$21,IF(AI14&lt;9.5,LMS!$D$22*AI14^3+LMS!$E$22*AI14^2+LMS!$F$22*AI14+LMS!$G$22,IF(AI14&lt;26.75,LMS!$D$23*AI14^3+LMS!$E$23*AI14^2+LMS!$F$23*AI14+LMS!$G$23,IF(AI14&lt;90,LMS!$D$24*AI14^3+LMS!$E$24*AI14^2+LMS!$F$24*AI14+LMS!$G$24,LMS!$D$25*AI14^3+LMS!$E$25*AI14^2+LMS!$F$25*AI14+LMS!$G$25))))),(IF(AI14&lt;2.5,LMS!$D$27*AI14^3+LMS!$E$27*AI14^2+LMS!$F$27*AI14+LMS!$G$27,IF(AI14&lt;9.5,LMS!$D$28*AI14^3+LMS!$E$28*AI14^2+LMS!$F$28*AI14+LMS!$G$28,IF(AI14&lt;26.75,LMS!$D$29*AI14^3+LMS!$E$29*AI14^2+LMS!$F$29*AI14+LMS!$G$29,IF(AI14&lt;90,LMS!$D$30*AI14^3+LMS!$E$30*AI14^2+LMS!$F$30*AI14+LMS!$G$30,IF(AI14&lt;150,LMS!$D$31*AI14^3+LMS!$E$31*AI14^2+LMS!$F$31*AI14+LMS!$G$31,LMS!$D$32*AI14^3+LMS!$E$32*AI14^2+LMS!$F$32*AI14+LMS!$G$32)))))))</f>
        <v>#VALUE!</v>
      </c>
      <c r="AH14" t="e">
        <f>IF(D14="M",(IF(AI14&lt;90,LMS!$D$14*AI14^3+LMS!$E$14*AI14^2+LMS!$F$14*AI14+LMS!$G$14,LMS!$D$15*AI14^3+LMS!$E$15*AI14^2+LMS!$F$15*AI14+LMS!$G$15)),(IF(AI14&lt;90,LMS!$D$17*AI14^3+LMS!$E$17*AI14^2+LMS!$F$17*AI14+LMS!$G$17,LMS!$D$18*AI14^3+LMS!$E$18*AI14^2+LMS!$F$18*AI14+LMS!$G$18)))</f>
        <v>#VALUE!</v>
      </c>
      <c r="AI14" s="7" t="e">
        <f t="shared" si="17"/>
        <v>#VALUE!</v>
      </c>
      <c r="AJ14" s="7">
        <f t="shared" si="18"/>
        <v>0</v>
      </c>
      <c r="AL14" s="7">
        <f>IF(D14="M",WeightSDS!P$5*$AJ14^7+WeightSDS!Q$5*$AJ14^6+WeightSDS!R$5*$AJ14^5+WeightSDS!S$5*$AJ14^4+WeightSDS!T$5*$AJ14^3+WeightSDS!U$5*$AJ14^2+WeightSDS!V$5*$AJ14+WeightSDS!W$5,IF($AJ14&lt;186,WeightSDS!P$8*$AJ14^7+WeightSDS!Q$8*$AJ14^6+WeightSDS!R$8*$AJ14^5+WeightSDS!S$8*$AJ14^4+WeightSDS!T$8*$AJ14^3+WeightSDS!U$8*$AJ14^2+WeightSDS!V$8*$AJ14+WeightSDS!W$8,WeightSDS!$U$9+WeightSDS!$V$9*($AJ14-WeightSDS!$W$9)))</f>
        <v>0.75407122999999998</v>
      </c>
      <c r="AM14" s="7">
        <f>IF(D14="M",IF($AJ14&lt;45,WeightSDS!M$23*$AJ14^10+WeightSDS!N$23*$AJ14^9+WeightSDS!O$23*$AJ14^8+WeightSDS!P$23*$AJ14^7+WeightSDS!Q$23*$AJ14^6+WeightSDS!R$23*$AJ14^5+WeightSDS!S$23*$AJ14^4+WeightSDS!T$23*$AJ14^3+WeightSDS!U$23*$AJ14^2+WeightSDS!V$23*$AJ14+WeightSDS!W$23,IF($AJ14&lt;153,WeightSDS!M$25*$AJ14^10+WeightSDS!N$25*$AJ14^9+WeightSDS!O$25*$AJ14^8+WeightSDS!P$25*$AJ14^7+WeightSDS!Q$25*$AJ14^6+WeightSDS!R$25*$AJ14^5+WeightSDS!S$25*$AJ14^4+WeightSDS!T$25*$AJ14^3+WeightSDS!U$25*$AJ14^2+WeightSDS!V$25*$AJ14+WeightSDS!W$25,WeightSDS!M$27+WeightSDS!N$27/(1+EXP(WeightSDS!O$27+WeightSDS!P$27*$AJ14)))),IF($AJ14&lt;43.8,WeightSDS!M$29*$AJ14^10+WeightSDS!N$29*$AJ14^9+WeightSDS!O$29*$AJ14^8+WeightSDS!P$29*$AJ14^7+WeightSDS!Q$29*$AJ14^6+WeightSDS!R$29*$AJ14^5+WeightSDS!S$29*$AJ14^4+WeightSDS!T$29*$AJ14^3+WeightSDS!U$29*$AJ14^2+WeightSDS!V$29*$AJ14+WeightSDS!W$29-0.010431*(1-$AJ14/210),IF($AJ14&lt;123,WeightSDS!M$30*$AJ14^10+WeightSDS!N$30*$AJ14^9+WeightSDS!O$30*$AJ14^8+WeightSDS!P$30*$AJ14^7+WeightSDS!Q$30*$AJ14^6+WeightSDS!R$30*$AJ14^5+WeightSDS!S$30*$AJ14^4+WeightSDS!T$30*$AJ14^3+WeightSDS!U$30*$AJ14^2+WeightSDS!V$30*$AJ14+WeightSDS!W$30-0.010431*(1-1/$AJ14),WeightSDS!M$32+WeightSDS!N$32/(1+EXP(WeightSDS!O$32+WeightSDS!P$32*$AJ14))-0.010431*(1-$AJ14/210))))</f>
        <v>2.9500001032655536</v>
      </c>
      <c r="AN14" s="7">
        <f>IF(D14="M",IF($AJ14&lt;162,WeightSDS!P$12*$AJ14^7+WeightSDS!Q$12*$AJ14^6+WeightSDS!R$12*$AJ14^5+WeightSDS!S$12*$AJ14^4+WeightSDS!T$12*$AJ14^3+WeightSDS!U$12*$AJ14^2+WeightSDS!V$12*$AJ14+WeightSDS!W$12,WeightSDS!P$14*$AJ14^7+WeightSDS!Q$14*$AJ14^6+WeightSDS!R$14*$AJ14^5+WeightSDS!S$14*$AJ14^4+WeightSDS!T$14*$AJ14^3+WeightSDS!U$14*$AJ14^2+WeightSDS!V$14*$AJ14+WeightSDS!W$14),IF($AJ14&lt;156,WeightSDS!O$17*$AJ14^8+WeightSDS!P$17*$AJ14^7+WeightSDS!Q$17*$AJ14^6+WeightSDS!R$17*$AJ14^5+WeightSDS!S$17*$AJ14^4+WeightSDS!T$17*$AJ14^3+WeightSDS!U$17*$AJ14^2+WeightSDS!V$17*$AJ14+WeightSDS!W$17,IF($AJ14&lt;186,WeightSDS!$U$18+(WeightSDS!$V$18-WeightSDS!$U$18)/24*($AJ14-186)+WeightSDS!$W$18*(-$AJ14+186)^2-0.005,WeightSDS!$U$18+(WeightSDS!$V$18-WeightSDS!$U$18)/24*($AJ14-186)-0.005)))</f>
        <v>0.14604529399999999</v>
      </c>
      <c r="AQ14" s="7">
        <f t="shared" si="7"/>
        <v>0.56299999999999994</v>
      </c>
      <c r="AR14" s="7">
        <f t="shared" si="8"/>
        <v>69</v>
      </c>
      <c r="AS14" s="7">
        <f t="shared" si="9"/>
        <v>0.51</v>
      </c>
    </row>
    <row r="15" spans="2:45" s="7" customFormat="1" x14ac:dyDescent="0.15">
      <c r="B15" s="118"/>
      <c r="C15" s="118"/>
      <c r="D15" s="118"/>
      <c r="E15" s="30"/>
      <c r="F15" s="30"/>
      <c r="G15" s="119"/>
      <c r="H15" s="119"/>
      <c r="I15" s="78"/>
      <c r="J15" s="11" t="str">
        <f t="shared" si="0"/>
        <v/>
      </c>
      <c r="K15" s="2" t="str">
        <f t="shared" si="10"/>
        <v/>
      </c>
      <c r="L15" s="2" t="str">
        <f t="shared" si="1"/>
        <v/>
      </c>
      <c r="M15" s="2" t="str">
        <f t="shared" si="11"/>
        <v/>
      </c>
      <c r="N15" s="2" t="str">
        <f t="shared" si="12"/>
        <v/>
      </c>
      <c r="O15" s="2" t="str">
        <f t="shared" si="20"/>
        <v/>
      </c>
      <c r="P15" s="11" t="str">
        <f t="shared" si="19"/>
        <v/>
      </c>
      <c r="Q15" s="11" t="str">
        <f t="shared" si="21"/>
        <v/>
      </c>
      <c r="R15" s="2" t="str">
        <f t="shared" si="13"/>
        <v/>
      </c>
      <c r="S15" s="11" t="str">
        <f t="shared" si="14"/>
        <v/>
      </c>
      <c r="T15" s="175" t="str">
        <f t="shared" si="15"/>
        <v/>
      </c>
      <c r="U15" s="11" t="str">
        <f t="shared" si="16"/>
        <v/>
      </c>
      <c r="V15" s="136"/>
      <c r="W15" s="136"/>
      <c r="X15" s="139">
        <f t="shared" si="2"/>
        <v>0</v>
      </c>
      <c r="Y15" s="31">
        <f t="shared" si="3"/>
        <v>0</v>
      </c>
      <c r="Z15" s="31"/>
      <c r="AA15" s="140">
        <f t="shared" si="4"/>
        <v>0</v>
      </c>
      <c r="AB15" s="12"/>
      <c r="AC15" s="8">
        <f t="shared" si="5"/>
        <v>9.0359999999999996</v>
      </c>
      <c r="AD15" s="8">
        <f t="shared" si="6"/>
        <v>-184.49199999999999</v>
      </c>
      <c r="AE15"/>
      <c r="AF15" t="e">
        <f>IF(D15="M",IF(AI15&lt;78,LMS!$D$5*AI15^3+LMS!$E$5*AI15^2+LMS!$F$5*AI15+LMS!$G$5,IF(AI15&lt;150,LMS!$D$6*AI15^3+LMS!$E$6*AI15^2+LMS!$F$6*AI15+LMS!$G$6,LMS!$D$7*AI15^3+LMS!$E$7*AI15^2+LMS!$F$7*AI15+LMS!$G$7)),IF(AI15&lt;69,LMS!$D$9*AI15^3+LMS!$E$9*AI15^2+LMS!$F$9*AI15+LMS!$G$9,IF(AI15&lt;150,LMS!$D$10*AI15^3+LMS!$E$10*AI15^2+LMS!$F$10*AI15+LMS!$G$10,LMS!$D$11*AI15^3+LMS!$E$11*AI15^2+LMS!$F$11*AI15+LMS!$G$11)))</f>
        <v>#VALUE!</v>
      </c>
      <c r="AG15" t="e">
        <f>IF(D15="M",(IF(AI15&lt;2.5,LMS!$D$21*AI15^3+LMS!$E$21*AI15^2+LMS!$F$21*AI15+LMS!$G$21,IF(AI15&lt;9.5,LMS!$D$22*AI15^3+LMS!$E$22*AI15^2+LMS!$F$22*AI15+LMS!$G$22,IF(AI15&lt;26.75,LMS!$D$23*AI15^3+LMS!$E$23*AI15^2+LMS!$F$23*AI15+LMS!$G$23,IF(AI15&lt;90,LMS!$D$24*AI15^3+LMS!$E$24*AI15^2+LMS!$F$24*AI15+LMS!$G$24,LMS!$D$25*AI15^3+LMS!$E$25*AI15^2+LMS!$F$25*AI15+LMS!$G$25))))),(IF(AI15&lt;2.5,LMS!$D$27*AI15^3+LMS!$E$27*AI15^2+LMS!$F$27*AI15+LMS!$G$27,IF(AI15&lt;9.5,LMS!$D$28*AI15^3+LMS!$E$28*AI15^2+LMS!$F$28*AI15+LMS!$G$28,IF(AI15&lt;26.75,LMS!$D$29*AI15^3+LMS!$E$29*AI15^2+LMS!$F$29*AI15+LMS!$G$29,IF(AI15&lt;90,LMS!$D$30*AI15^3+LMS!$E$30*AI15^2+LMS!$F$30*AI15+LMS!$G$30,IF(AI15&lt;150,LMS!$D$31*AI15^3+LMS!$E$31*AI15^2+LMS!$F$31*AI15+LMS!$G$31,LMS!$D$32*AI15^3+LMS!$E$32*AI15^2+LMS!$F$32*AI15+LMS!$G$32)))))))</f>
        <v>#VALUE!</v>
      </c>
      <c r="AH15" t="e">
        <f>IF(D15="M",(IF(AI15&lt;90,LMS!$D$14*AI15^3+LMS!$E$14*AI15^2+LMS!$F$14*AI15+LMS!$G$14,LMS!$D$15*AI15^3+LMS!$E$15*AI15^2+LMS!$F$15*AI15+LMS!$G$15)),(IF(AI15&lt;90,LMS!$D$17*AI15^3+LMS!$E$17*AI15^2+LMS!$F$17*AI15+LMS!$G$17,LMS!$D$18*AI15^3+LMS!$E$18*AI15^2+LMS!$F$18*AI15+LMS!$G$18)))</f>
        <v>#VALUE!</v>
      </c>
      <c r="AI15" s="7" t="e">
        <f t="shared" si="17"/>
        <v>#VALUE!</v>
      </c>
      <c r="AJ15" s="7">
        <f t="shared" si="18"/>
        <v>0</v>
      </c>
      <c r="AL15" s="7">
        <f>IF(D15="M",WeightSDS!P$5*$AJ15^7+WeightSDS!Q$5*$AJ15^6+WeightSDS!R$5*$AJ15^5+WeightSDS!S$5*$AJ15^4+WeightSDS!T$5*$AJ15^3+WeightSDS!U$5*$AJ15^2+WeightSDS!V$5*$AJ15+WeightSDS!W$5,IF($AJ15&lt;186,WeightSDS!P$8*$AJ15^7+WeightSDS!Q$8*$AJ15^6+WeightSDS!R$8*$AJ15^5+WeightSDS!S$8*$AJ15^4+WeightSDS!T$8*$AJ15^3+WeightSDS!U$8*$AJ15^2+WeightSDS!V$8*$AJ15+WeightSDS!W$8,WeightSDS!$U$9+WeightSDS!$V$9*($AJ15-WeightSDS!$W$9)))</f>
        <v>0.75407122999999998</v>
      </c>
      <c r="AM15" s="7">
        <f>IF(D15="M",IF($AJ15&lt;45,WeightSDS!M$23*$AJ15^10+WeightSDS!N$23*$AJ15^9+WeightSDS!O$23*$AJ15^8+WeightSDS!P$23*$AJ15^7+WeightSDS!Q$23*$AJ15^6+WeightSDS!R$23*$AJ15^5+WeightSDS!S$23*$AJ15^4+WeightSDS!T$23*$AJ15^3+WeightSDS!U$23*$AJ15^2+WeightSDS!V$23*$AJ15+WeightSDS!W$23,IF($AJ15&lt;153,WeightSDS!M$25*$AJ15^10+WeightSDS!N$25*$AJ15^9+WeightSDS!O$25*$AJ15^8+WeightSDS!P$25*$AJ15^7+WeightSDS!Q$25*$AJ15^6+WeightSDS!R$25*$AJ15^5+WeightSDS!S$25*$AJ15^4+WeightSDS!T$25*$AJ15^3+WeightSDS!U$25*$AJ15^2+WeightSDS!V$25*$AJ15+WeightSDS!W$25,WeightSDS!M$27+WeightSDS!N$27/(1+EXP(WeightSDS!O$27+WeightSDS!P$27*$AJ15)))),IF($AJ15&lt;43.8,WeightSDS!M$29*$AJ15^10+WeightSDS!N$29*$AJ15^9+WeightSDS!O$29*$AJ15^8+WeightSDS!P$29*$AJ15^7+WeightSDS!Q$29*$AJ15^6+WeightSDS!R$29*$AJ15^5+WeightSDS!S$29*$AJ15^4+WeightSDS!T$29*$AJ15^3+WeightSDS!U$29*$AJ15^2+WeightSDS!V$29*$AJ15+WeightSDS!W$29-0.010431*(1-$AJ15/210),IF($AJ15&lt;123,WeightSDS!M$30*$AJ15^10+WeightSDS!N$30*$AJ15^9+WeightSDS!O$30*$AJ15^8+WeightSDS!P$30*$AJ15^7+WeightSDS!Q$30*$AJ15^6+WeightSDS!R$30*$AJ15^5+WeightSDS!S$30*$AJ15^4+WeightSDS!T$30*$AJ15^3+WeightSDS!U$30*$AJ15^2+WeightSDS!V$30*$AJ15+WeightSDS!W$30-0.010431*(1-1/$AJ15),WeightSDS!M$32+WeightSDS!N$32/(1+EXP(WeightSDS!O$32+WeightSDS!P$32*$AJ15))-0.010431*(1-$AJ15/210))))</f>
        <v>2.9500001032655536</v>
      </c>
      <c r="AN15" s="7">
        <f>IF(D15="M",IF($AJ15&lt;162,WeightSDS!P$12*$AJ15^7+WeightSDS!Q$12*$AJ15^6+WeightSDS!R$12*$AJ15^5+WeightSDS!S$12*$AJ15^4+WeightSDS!T$12*$AJ15^3+WeightSDS!U$12*$AJ15^2+WeightSDS!V$12*$AJ15+WeightSDS!W$12,WeightSDS!P$14*$AJ15^7+WeightSDS!Q$14*$AJ15^6+WeightSDS!R$14*$AJ15^5+WeightSDS!S$14*$AJ15^4+WeightSDS!T$14*$AJ15^3+WeightSDS!U$14*$AJ15^2+WeightSDS!V$14*$AJ15+WeightSDS!W$14),IF($AJ15&lt;156,WeightSDS!O$17*$AJ15^8+WeightSDS!P$17*$AJ15^7+WeightSDS!Q$17*$AJ15^6+WeightSDS!R$17*$AJ15^5+WeightSDS!S$17*$AJ15^4+WeightSDS!T$17*$AJ15^3+WeightSDS!U$17*$AJ15^2+WeightSDS!V$17*$AJ15+WeightSDS!W$17,IF($AJ15&lt;186,WeightSDS!$U$18+(WeightSDS!$V$18-WeightSDS!$U$18)/24*($AJ15-186)+WeightSDS!$W$18*(-$AJ15+186)^2-0.005,WeightSDS!$U$18+(WeightSDS!$V$18-WeightSDS!$U$18)/24*($AJ15-186)-0.005)))</f>
        <v>0.14604529399999999</v>
      </c>
      <c r="AQ15" s="7">
        <f t="shared" si="7"/>
        <v>0.56299999999999994</v>
      </c>
      <c r="AR15" s="7">
        <f t="shared" si="8"/>
        <v>69</v>
      </c>
      <c r="AS15" s="7">
        <f t="shared" si="9"/>
        <v>0.51</v>
      </c>
    </row>
    <row r="16" spans="2:45" s="7" customFormat="1" x14ac:dyDescent="0.15">
      <c r="B16" s="118"/>
      <c r="C16" s="118"/>
      <c r="D16" s="118"/>
      <c r="E16" s="30"/>
      <c r="F16" s="30"/>
      <c r="G16" s="119"/>
      <c r="H16" s="119"/>
      <c r="I16" s="78"/>
      <c r="J16" s="11" t="str">
        <f t="shared" si="0"/>
        <v/>
      </c>
      <c r="K16" s="2" t="str">
        <f t="shared" si="10"/>
        <v/>
      </c>
      <c r="L16" s="2" t="str">
        <f t="shared" si="1"/>
        <v/>
      </c>
      <c r="M16" s="2" t="str">
        <f t="shared" si="11"/>
        <v/>
      </c>
      <c r="N16" s="2" t="str">
        <f t="shared" si="12"/>
        <v/>
      </c>
      <c r="O16" s="2" t="str">
        <f t="shared" si="20"/>
        <v/>
      </c>
      <c r="P16" s="11" t="str">
        <f t="shared" si="19"/>
        <v/>
      </c>
      <c r="Q16" s="11" t="str">
        <f t="shared" si="21"/>
        <v/>
      </c>
      <c r="R16" s="2" t="str">
        <f t="shared" si="13"/>
        <v/>
      </c>
      <c r="S16" s="11" t="str">
        <f t="shared" si="14"/>
        <v/>
      </c>
      <c r="T16" s="175" t="str">
        <f t="shared" si="15"/>
        <v/>
      </c>
      <c r="U16" s="11" t="str">
        <f t="shared" si="16"/>
        <v/>
      </c>
      <c r="V16" s="136"/>
      <c r="W16" s="136"/>
      <c r="X16" s="139">
        <f t="shared" si="2"/>
        <v>0</v>
      </c>
      <c r="Y16" s="31">
        <f t="shared" si="3"/>
        <v>0</v>
      </c>
      <c r="Z16" s="31"/>
      <c r="AA16" s="140">
        <f t="shared" si="4"/>
        <v>0</v>
      </c>
      <c r="AB16" s="12"/>
      <c r="AC16" s="8">
        <f t="shared" si="5"/>
        <v>9.0359999999999996</v>
      </c>
      <c r="AD16" s="8">
        <f t="shared" si="6"/>
        <v>-184.49199999999999</v>
      </c>
      <c r="AE16"/>
      <c r="AF16" t="e">
        <f>IF(D16="M",IF(AI16&lt;78,LMS!$D$5*AI16^3+LMS!$E$5*AI16^2+LMS!$F$5*AI16+LMS!$G$5,IF(AI16&lt;150,LMS!$D$6*AI16^3+LMS!$E$6*AI16^2+LMS!$F$6*AI16+LMS!$G$6,LMS!$D$7*AI16^3+LMS!$E$7*AI16^2+LMS!$F$7*AI16+LMS!$G$7)),IF(AI16&lt;69,LMS!$D$9*AI16^3+LMS!$E$9*AI16^2+LMS!$F$9*AI16+LMS!$G$9,IF(AI16&lt;150,LMS!$D$10*AI16^3+LMS!$E$10*AI16^2+LMS!$F$10*AI16+LMS!$G$10,LMS!$D$11*AI16^3+LMS!$E$11*AI16^2+LMS!$F$11*AI16+LMS!$G$11)))</f>
        <v>#VALUE!</v>
      </c>
      <c r="AG16" t="e">
        <f>IF(D16="M",(IF(AI16&lt;2.5,LMS!$D$21*AI16^3+LMS!$E$21*AI16^2+LMS!$F$21*AI16+LMS!$G$21,IF(AI16&lt;9.5,LMS!$D$22*AI16^3+LMS!$E$22*AI16^2+LMS!$F$22*AI16+LMS!$G$22,IF(AI16&lt;26.75,LMS!$D$23*AI16^3+LMS!$E$23*AI16^2+LMS!$F$23*AI16+LMS!$G$23,IF(AI16&lt;90,LMS!$D$24*AI16^3+LMS!$E$24*AI16^2+LMS!$F$24*AI16+LMS!$G$24,LMS!$D$25*AI16^3+LMS!$E$25*AI16^2+LMS!$F$25*AI16+LMS!$G$25))))),(IF(AI16&lt;2.5,LMS!$D$27*AI16^3+LMS!$E$27*AI16^2+LMS!$F$27*AI16+LMS!$G$27,IF(AI16&lt;9.5,LMS!$D$28*AI16^3+LMS!$E$28*AI16^2+LMS!$F$28*AI16+LMS!$G$28,IF(AI16&lt;26.75,LMS!$D$29*AI16^3+LMS!$E$29*AI16^2+LMS!$F$29*AI16+LMS!$G$29,IF(AI16&lt;90,LMS!$D$30*AI16^3+LMS!$E$30*AI16^2+LMS!$F$30*AI16+LMS!$G$30,IF(AI16&lt;150,LMS!$D$31*AI16^3+LMS!$E$31*AI16^2+LMS!$F$31*AI16+LMS!$G$31,LMS!$D$32*AI16^3+LMS!$E$32*AI16^2+LMS!$F$32*AI16+LMS!$G$32)))))))</f>
        <v>#VALUE!</v>
      </c>
      <c r="AH16" t="e">
        <f>IF(D16="M",(IF(AI16&lt;90,LMS!$D$14*AI16^3+LMS!$E$14*AI16^2+LMS!$F$14*AI16+LMS!$G$14,LMS!$D$15*AI16^3+LMS!$E$15*AI16^2+LMS!$F$15*AI16+LMS!$G$15)),(IF(AI16&lt;90,LMS!$D$17*AI16^3+LMS!$E$17*AI16^2+LMS!$F$17*AI16+LMS!$G$17,LMS!$D$18*AI16^3+LMS!$E$18*AI16^2+LMS!$F$18*AI16+LMS!$G$18)))</f>
        <v>#VALUE!</v>
      </c>
      <c r="AI16" s="7" t="e">
        <f t="shared" si="17"/>
        <v>#VALUE!</v>
      </c>
      <c r="AJ16" s="7">
        <f t="shared" si="18"/>
        <v>0</v>
      </c>
      <c r="AL16" s="7">
        <f>IF(D16="M",WeightSDS!P$5*$AJ16^7+WeightSDS!Q$5*$AJ16^6+WeightSDS!R$5*$AJ16^5+WeightSDS!S$5*$AJ16^4+WeightSDS!T$5*$AJ16^3+WeightSDS!U$5*$AJ16^2+WeightSDS!V$5*$AJ16+WeightSDS!W$5,IF($AJ16&lt;186,WeightSDS!P$8*$AJ16^7+WeightSDS!Q$8*$AJ16^6+WeightSDS!R$8*$AJ16^5+WeightSDS!S$8*$AJ16^4+WeightSDS!T$8*$AJ16^3+WeightSDS!U$8*$AJ16^2+WeightSDS!V$8*$AJ16+WeightSDS!W$8,WeightSDS!$U$9+WeightSDS!$V$9*($AJ16-WeightSDS!$W$9)))</f>
        <v>0.75407122999999998</v>
      </c>
      <c r="AM16" s="7">
        <f>IF(D16="M",IF($AJ16&lt;45,WeightSDS!M$23*$AJ16^10+WeightSDS!N$23*$AJ16^9+WeightSDS!O$23*$AJ16^8+WeightSDS!P$23*$AJ16^7+WeightSDS!Q$23*$AJ16^6+WeightSDS!R$23*$AJ16^5+WeightSDS!S$23*$AJ16^4+WeightSDS!T$23*$AJ16^3+WeightSDS!U$23*$AJ16^2+WeightSDS!V$23*$AJ16+WeightSDS!W$23,IF($AJ16&lt;153,WeightSDS!M$25*$AJ16^10+WeightSDS!N$25*$AJ16^9+WeightSDS!O$25*$AJ16^8+WeightSDS!P$25*$AJ16^7+WeightSDS!Q$25*$AJ16^6+WeightSDS!R$25*$AJ16^5+WeightSDS!S$25*$AJ16^4+WeightSDS!T$25*$AJ16^3+WeightSDS!U$25*$AJ16^2+WeightSDS!V$25*$AJ16+WeightSDS!W$25,WeightSDS!M$27+WeightSDS!N$27/(1+EXP(WeightSDS!O$27+WeightSDS!P$27*$AJ16)))),IF($AJ16&lt;43.8,WeightSDS!M$29*$AJ16^10+WeightSDS!N$29*$AJ16^9+WeightSDS!O$29*$AJ16^8+WeightSDS!P$29*$AJ16^7+WeightSDS!Q$29*$AJ16^6+WeightSDS!R$29*$AJ16^5+WeightSDS!S$29*$AJ16^4+WeightSDS!T$29*$AJ16^3+WeightSDS!U$29*$AJ16^2+WeightSDS!V$29*$AJ16+WeightSDS!W$29-0.010431*(1-$AJ16/210),IF($AJ16&lt;123,WeightSDS!M$30*$AJ16^10+WeightSDS!N$30*$AJ16^9+WeightSDS!O$30*$AJ16^8+WeightSDS!P$30*$AJ16^7+WeightSDS!Q$30*$AJ16^6+WeightSDS!R$30*$AJ16^5+WeightSDS!S$30*$AJ16^4+WeightSDS!T$30*$AJ16^3+WeightSDS!U$30*$AJ16^2+WeightSDS!V$30*$AJ16+WeightSDS!W$30-0.010431*(1-1/$AJ16),WeightSDS!M$32+WeightSDS!N$32/(1+EXP(WeightSDS!O$32+WeightSDS!P$32*$AJ16))-0.010431*(1-$AJ16/210))))</f>
        <v>2.9500001032655536</v>
      </c>
      <c r="AN16" s="7">
        <f>IF(D16="M",IF($AJ16&lt;162,WeightSDS!P$12*$AJ16^7+WeightSDS!Q$12*$AJ16^6+WeightSDS!R$12*$AJ16^5+WeightSDS!S$12*$AJ16^4+WeightSDS!T$12*$AJ16^3+WeightSDS!U$12*$AJ16^2+WeightSDS!V$12*$AJ16+WeightSDS!W$12,WeightSDS!P$14*$AJ16^7+WeightSDS!Q$14*$AJ16^6+WeightSDS!R$14*$AJ16^5+WeightSDS!S$14*$AJ16^4+WeightSDS!T$14*$AJ16^3+WeightSDS!U$14*$AJ16^2+WeightSDS!V$14*$AJ16+WeightSDS!W$14),IF($AJ16&lt;156,WeightSDS!O$17*$AJ16^8+WeightSDS!P$17*$AJ16^7+WeightSDS!Q$17*$AJ16^6+WeightSDS!R$17*$AJ16^5+WeightSDS!S$17*$AJ16^4+WeightSDS!T$17*$AJ16^3+WeightSDS!U$17*$AJ16^2+WeightSDS!V$17*$AJ16+WeightSDS!W$17,IF($AJ16&lt;186,WeightSDS!$U$18+(WeightSDS!$V$18-WeightSDS!$U$18)/24*($AJ16-186)+WeightSDS!$W$18*(-$AJ16+186)^2-0.005,WeightSDS!$U$18+(WeightSDS!$V$18-WeightSDS!$U$18)/24*($AJ16-186)-0.005)))</f>
        <v>0.14604529399999999</v>
      </c>
      <c r="AQ16" s="7">
        <f t="shared" si="7"/>
        <v>0.56299999999999994</v>
      </c>
      <c r="AR16" s="7">
        <f t="shared" si="8"/>
        <v>69</v>
      </c>
      <c r="AS16" s="7">
        <f t="shared" si="9"/>
        <v>0.51</v>
      </c>
    </row>
    <row r="17" spans="2:45" s="7" customFormat="1" x14ac:dyDescent="0.15">
      <c r="B17" s="118"/>
      <c r="C17" s="118"/>
      <c r="D17" s="118"/>
      <c r="E17" s="30"/>
      <c r="F17" s="30"/>
      <c r="G17" s="119"/>
      <c r="H17" s="119"/>
      <c r="I17" s="78"/>
      <c r="J17" s="11" t="str">
        <f t="shared" si="0"/>
        <v/>
      </c>
      <c r="K17" s="2" t="str">
        <f t="shared" si="10"/>
        <v/>
      </c>
      <c r="L17" s="2" t="str">
        <f t="shared" si="1"/>
        <v/>
      </c>
      <c r="M17" s="2" t="str">
        <f t="shared" si="11"/>
        <v/>
      </c>
      <c r="N17" s="2" t="str">
        <f t="shared" si="12"/>
        <v/>
      </c>
      <c r="O17" s="2" t="str">
        <f t="shared" si="20"/>
        <v/>
      </c>
      <c r="P17" s="11" t="str">
        <f t="shared" si="19"/>
        <v/>
      </c>
      <c r="Q17" s="11" t="str">
        <f t="shared" si="21"/>
        <v/>
      </c>
      <c r="R17" s="2" t="str">
        <f t="shared" si="13"/>
        <v/>
      </c>
      <c r="S17" s="11" t="str">
        <f t="shared" si="14"/>
        <v/>
      </c>
      <c r="T17" s="175" t="str">
        <f t="shared" si="15"/>
        <v/>
      </c>
      <c r="U17" s="11" t="str">
        <f t="shared" si="16"/>
        <v/>
      </c>
      <c r="V17" s="136"/>
      <c r="W17" s="136"/>
      <c r="X17" s="139">
        <f t="shared" si="2"/>
        <v>0</v>
      </c>
      <c r="Y17" s="31">
        <f t="shared" si="3"/>
        <v>0</v>
      </c>
      <c r="Z17" s="31"/>
      <c r="AA17" s="140">
        <f t="shared" si="4"/>
        <v>0</v>
      </c>
      <c r="AB17" s="12"/>
      <c r="AC17" s="8">
        <f t="shared" si="5"/>
        <v>9.0359999999999996</v>
      </c>
      <c r="AD17" s="8">
        <f t="shared" si="6"/>
        <v>-184.49199999999999</v>
      </c>
      <c r="AE17"/>
      <c r="AF17" t="e">
        <f>IF(D17="M",IF(AI17&lt;78,LMS!$D$5*AI17^3+LMS!$E$5*AI17^2+LMS!$F$5*AI17+LMS!$G$5,IF(AI17&lt;150,LMS!$D$6*AI17^3+LMS!$E$6*AI17^2+LMS!$F$6*AI17+LMS!$G$6,LMS!$D$7*AI17^3+LMS!$E$7*AI17^2+LMS!$F$7*AI17+LMS!$G$7)),IF(AI17&lt;69,LMS!$D$9*AI17^3+LMS!$E$9*AI17^2+LMS!$F$9*AI17+LMS!$G$9,IF(AI17&lt;150,LMS!$D$10*AI17^3+LMS!$E$10*AI17^2+LMS!$F$10*AI17+LMS!$G$10,LMS!$D$11*AI17^3+LMS!$E$11*AI17^2+LMS!$F$11*AI17+LMS!$G$11)))</f>
        <v>#VALUE!</v>
      </c>
      <c r="AG17" t="e">
        <f>IF(D17="M",(IF(AI17&lt;2.5,LMS!$D$21*AI17^3+LMS!$E$21*AI17^2+LMS!$F$21*AI17+LMS!$G$21,IF(AI17&lt;9.5,LMS!$D$22*AI17^3+LMS!$E$22*AI17^2+LMS!$F$22*AI17+LMS!$G$22,IF(AI17&lt;26.75,LMS!$D$23*AI17^3+LMS!$E$23*AI17^2+LMS!$F$23*AI17+LMS!$G$23,IF(AI17&lt;90,LMS!$D$24*AI17^3+LMS!$E$24*AI17^2+LMS!$F$24*AI17+LMS!$G$24,LMS!$D$25*AI17^3+LMS!$E$25*AI17^2+LMS!$F$25*AI17+LMS!$G$25))))),(IF(AI17&lt;2.5,LMS!$D$27*AI17^3+LMS!$E$27*AI17^2+LMS!$F$27*AI17+LMS!$G$27,IF(AI17&lt;9.5,LMS!$D$28*AI17^3+LMS!$E$28*AI17^2+LMS!$F$28*AI17+LMS!$G$28,IF(AI17&lt;26.75,LMS!$D$29*AI17^3+LMS!$E$29*AI17^2+LMS!$F$29*AI17+LMS!$G$29,IF(AI17&lt;90,LMS!$D$30*AI17^3+LMS!$E$30*AI17^2+LMS!$F$30*AI17+LMS!$G$30,IF(AI17&lt;150,LMS!$D$31*AI17^3+LMS!$E$31*AI17^2+LMS!$F$31*AI17+LMS!$G$31,LMS!$D$32*AI17^3+LMS!$E$32*AI17^2+LMS!$F$32*AI17+LMS!$G$32)))))))</f>
        <v>#VALUE!</v>
      </c>
      <c r="AH17" t="e">
        <f>IF(D17="M",(IF(AI17&lt;90,LMS!$D$14*AI17^3+LMS!$E$14*AI17^2+LMS!$F$14*AI17+LMS!$G$14,LMS!$D$15*AI17^3+LMS!$E$15*AI17^2+LMS!$F$15*AI17+LMS!$G$15)),(IF(AI17&lt;90,LMS!$D$17*AI17^3+LMS!$E$17*AI17^2+LMS!$F$17*AI17+LMS!$G$17,LMS!$D$18*AI17^3+LMS!$E$18*AI17^2+LMS!$F$18*AI17+LMS!$G$18)))</f>
        <v>#VALUE!</v>
      </c>
      <c r="AI17" s="7" t="e">
        <f t="shared" si="17"/>
        <v>#VALUE!</v>
      </c>
      <c r="AJ17" s="7">
        <f t="shared" si="18"/>
        <v>0</v>
      </c>
      <c r="AL17" s="7">
        <f>IF(D17="M",WeightSDS!P$5*$AJ17^7+WeightSDS!Q$5*$AJ17^6+WeightSDS!R$5*$AJ17^5+WeightSDS!S$5*$AJ17^4+WeightSDS!T$5*$AJ17^3+WeightSDS!U$5*$AJ17^2+WeightSDS!V$5*$AJ17+WeightSDS!W$5,IF($AJ17&lt;186,WeightSDS!P$8*$AJ17^7+WeightSDS!Q$8*$AJ17^6+WeightSDS!R$8*$AJ17^5+WeightSDS!S$8*$AJ17^4+WeightSDS!T$8*$AJ17^3+WeightSDS!U$8*$AJ17^2+WeightSDS!V$8*$AJ17+WeightSDS!W$8,WeightSDS!$U$9+WeightSDS!$V$9*($AJ17-WeightSDS!$W$9)))</f>
        <v>0.75407122999999998</v>
      </c>
      <c r="AM17" s="7">
        <f>IF(D17="M",IF($AJ17&lt;45,WeightSDS!M$23*$AJ17^10+WeightSDS!N$23*$AJ17^9+WeightSDS!O$23*$AJ17^8+WeightSDS!P$23*$AJ17^7+WeightSDS!Q$23*$AJ17^6+WeightSDS!R$23*$AJ17^5+WeightSDS!S$23*$AJ17^4+WeightSDS!T$23*$AJ17^3+WeightSDS!U$23*$AJ17^2+WeightSDS!V$23*$AJ17+WeightSDS!W$23,IF($AJ17&lt;153,WeightSDS!M$25*$AJ17^10+WeightSDS!N$25*$AJ17^9+WeightSDS!O$25*$AJ17^8+WeightSDS!P$25*$AJ17^7+WeightSDS!Q$25*$AJ17^6+WeightSDS!R$25*$AJ17^5+WeightSDS!S$25*$AJ17^4+WeightSDS!T$25*$AJ17^3+WeightSDS!U$25*$AJ17^2+WeightSDS!V$25*$AJ17+WeightSDS!W$25,WeightSDS!M$27+WeightSDS!N$27/(1+EXP(WeightSDS!O$27+WeightSDS!P$27*$AJ17)))),IF($AJ17&lt;43.8,WeightSDS!M$29*$AJ17^10+WeightSDS!N$29*$AJ17^9+WeightSDS!O$29*$AJ17^8+WeightSDS!P$29*$AJ17^7+WeightSDS!Q$29*$AJ17^6+WeightSDS!R$29*$AJ17^5+WeightSDS!S$29*$AJ17^4+WeightSDS!T$29*$AJ17^3+WeightSDS!U$29*$AJ17^2+WeightSDS!V$29*$AJ17+WeightSDS!W$29-0.010431*(1-$AJ17/210),IF($AJ17&lt;123,WeightSDS!M$30*$AJ17^10+WeightSDS!N$30*$AJ17^9+WeightSDS!O$30*$AJ17^8+WeightSDS!P$30*$AJ17^7+WeightSDS!Q$30*$AJ17^6+WeightSDS!R$30*$AJ17^5+WeightSDS!S$30*$AJ17^4+WeightSDS!T$30*$AJ17^3+WeightSDS!U$30*$AJ17^2+WeightSDS!V$30*$AJ17+WeightSDS!W$30-0.010431*(1-1/$AJ17),WeightSDS!M$32+WeightSDS!N$32/(1+EXP(WeightSDS!O$32+WeightSDS!P$32*$AJ17))-0.010431*(1-$AJ17/210))))</f>
        <v>2.9500001032655536</v>
      </c>
      <c r="AN17" s="7">
        <f>IF(D17="M",IF($AJ17&lt;162,WeightSDS!P$12*$AJ17^7+WeightSDS!Q$12*$AJ17^6+WeightSDS!R$12*$AJ17^5+WeightSDS!S$12*$AJ17^4+WeightSDS!T$12*$AJ17^3+WeightSDS!U$12*$AJ17^2+WeightSDS!V$12*$AJ17+WeightSDS!W$12,WeightSDS!P$14*$AJ17^7+WeightSDS!Q$14*$AJ17^6+WeightSDS!R$14*$AJ17^5+WeightSDS!S$14*$AJ17^4+WeightSDS!T$14*$AJ17^3+WeightSDS!U$14*$AJ17^2+WeightSDS!V$14*$AJ17+WeightSDS!W$14),IF($AJ17&lt;156,WeightSDS!O$17*$AJ17^8+WeightSDS!P$17*$AJ17^7+WeightSDS!Q$17*$AJ17^6+WeightSDS!R$17*$AJ17^5+WeightSDS!S$17*$AJ17^4+WeightSDS!T$17*$AJ17^3+WeightSDS!U$17*$AJ17^2+WeightSDS!V$17*$AJ17+WeightSDS!W$17,IF($AJ17&lt;186,WeightSDS!$U$18+(WeightSDS!$V$18-WeightSDS!$U$18)/24*($AJ17-186)+WeightSDS!$W$18*(-$AJ17+186)^2-0.005,WeightSDS!$U$18+(WeightSDS!$V$18-WeightSDS!$U$18)/24*($AJ17-186)-0.005)))</f>
        <v>0.14604529399999999</v>
      </c>
      <c r="AQ17" s="7">
        <f t="shared" si="7"/>
        <v>0.56299999999999994</v>
      </c>
      <c r="AR17" s="7">
        <f t="shared" si="8"/>
        <v>69</v>
      </c>
      <c r="AS17" s="7">
        <f t="shared" si="9"/>
        <v>0.51</v>
      </c>
    </row>
    <row r="18" spans="2:45" s="7" customFormat="1" x14ac:dyDescent="0.15">
      <c r="B18" s="118"/>
      <c r="C18" s="118"/>
      <c r="D18" s="118"/>
      <c r="E18" s="30"/>
      <c r="F18" s="30"/>
      <c r="G18" s="119"/>
      <c r="H18" s="119"/>
      <c r="I18" s="78"/>
      <c r="J18" s="11" t="str">
        <f t="shared" si="0"/>
        <v/>
      </c>
      <c r="K18" s="2" t="str">
        <f t="shared" si="10"/>
        <v/>
      </c>
      <c r="L18" s="2" t="str">
        <f t="shared" si="1"/>
        <v/>
      </c>
      <c r="M18" s="2" t="str">
        <f t="shared" si="11"/>
        <v/>
      </c>
      <c r="N18" s="2" t="str">
        <f t="shared" si="12"/>
        <v/>
      </c>
      <c r="O18" s="2" t="str">
        <f t="shared" si="20"/>
        <v/>
      </c>
      <c r="P18" s="11" t="str">
        <f t="shared" si="19"/>
        <v/>
      </c>
      <c r="Q18" s="11" t="str">
        <f t="shared" si="21"/>
        <v/>
      </c>
      <c r="R18" s="2" t="str">
        <f t="shared" si="13"/>
        <v/>
      </c>
      <c r="S18" s="11" t="str">
        <f t="shared" si="14"/>
        <v/>
      </c>
      <c r="T18" s="175" t="str">
        <f t="shared" si="15"/>
        <v/>
      </c>
      <c r="U18" s="11" t="str">
        <f t="shared" si="16"/>
        <v/>
      </c>
      <c r="V18" s="136"/>
      <c r="W18" s="136"/>
      <c r="X18" s="139">
        <f t="shared" si="2"/>
        <v>0</v>
      </c>
      <c r="Y18" s="31">
        <f t="shared" si="3"/>
        <v>0</v>
      </c>
      <c r="Z18" s="31"/>
      <c r="AA18" s="140">
        <f t="shared" si="4"/>
        <v>0</v>
      </c>
      <c r="AB18" s="12"/>
      <c r="AC18" s="8">
        <f t="shared" si="5"/>
        <v>9.0359999999999996</v>
      </c>
      <c r="AD18" s="8">
        <f t="shared" si="6"/>
        <v>-184.49199999999999</v>
      </c>
      <c r="AE18"/>
      <c r="AF18" t="e">
        <f>IF(D18="M",IF(AI18&lt;78,LMS!$D$5*AI18^3+LMS!$E$5*AI18^2+LMS!$F$5*AI18+LMS!$G$5,IF(AI18&lt;150,LMS!$D$6*AI18^3+LMS!$E$6*AI18^2+LMS!$F$6*AI18+LMS!$G$6,LMS!$D$7*AI18^3+LMS!$E$7*AI18^2+LMS!$F$7*AI18+LMS!$G$7)),IF(AI18&lt;69,LMS!$D$9*AI18^3+LMS!$E$9*AI18^2+LMS!$F$9*AI18+LMS!$G$9,IF(AI18&lt;150,LMS!$D$10*AI18^3+LMS!$E$10*AI18^2+LMS!$F$10*AI18+LMS!$G$10,LMS!$D$11*AI18^3+LMS!$E$11*AI18^2+LMS!$F$11*AI18+LMS!$G$11)))</f>
        <v>#VALUE!</v>
      </c>
      <c r="AG18" t="e">
        <f>IF(D18="M",(IF(AI18&lt;2.5,LMS!$D$21*AI18^3+LMS!$E$21*AI18^2+LMS!$F$21*AI18+LMS!$G$21,IF(AI18&lt;9.5,LMS!$D$22*AI18^3+LMS!$E$22*AI18^2+LMS!$F$22*AI18+LMS!$G$22,IF(AI18&lt;26.75,LMS!$D$23*AI18^3+LMS!$E$23*AI18^2+LMS!$F$23*AI18+LMS!$G$23,IF(AI18&lt;90,LMS!$D$24*AI18^3+LMS!$E$24*AI18^2+LMS!$F$24*AI18+LMS!$G$24,LMS!$D$25*AI18^3+LMS!$E$25*AI18^2+LMS!$F$25*AI18+LMS!$G$25))))),(IF(AI18&lt;2.5,LMS!$D$27*AI18^3+LMS!$E$27*AI18^2+LMS!$F$27*AI18+LMS!$G$27,IF(AI18&lt;9.5,LMS!$D$28*AI18^3+LMS!$E$28*AI18^2+LMS!$F$28*AI18+LMS!$G$28,IF(AI18&lt;26.75,LMS!$D$29*AI18^3+LMS!$E$29*AI18^2+LMS!$F$29*AI18+LMS!$G$29,IF(AI18&lt;90,LMS!$D$30*AI18^3+LMS!$E$30*AI18^2+LMS!$F$30*AI18+LMS!$G$30,IF(AI18&lt;150,LMS!$D$31*AI18^3+LMS!$E$31*AI18^2+LMS!$F$31*AI18+LMS!$G$31,LMS!$D$32*AI18^3+LMS!$E$32*AI18^2+LMS!$F$32*AI18+LMS!$G$32)))))))</f>
        <v>#VALUE!</v>
      </c>
      <c r="AH18" t="e">
        <f>IF(D18="M",(IF(AI18&lt;90,LMS!$D$14*AI18^3+LMS!$E$14*AI18^2+LMS!$F$14*AI18+LMS!$G$14,LMS!$D$15*AI18^3+LMS!$E$15*AI18^2+LMS!$F$15*AI18+LMS!$G$15)),(IF(AI18&lt;90,LMS!$D$17*AI18^3+LMS!$E$17*AI18^2+LMS!$F$17*AI18+LMS!$G$17,LMS!$D$18*AI18^3+LMS!$E$18*AI18^2+LMS!$F$18*AI18+LMS!$G$18)))</f>
        <v>#VALUE!</v>
      </c>
      <c r="AI18" s="7" t="e">
        <f t="shared" si="17"/>
        <v>#VALUE!</v>
      </c>
      <c r="AJ18" s="7">
        <f t="shared" si="18"/>
        <v>0</v>
      </c>
      <c r="AL18" s="7">
        <f>IF(D18="M",WeightSDS!P$5*$AJ18^7+WeightSDS!Q$5*$AJ18^6+WeightSDS!R$5*$AJ18^5+WeightSDS!S$5*$AJ18^4+WeightSDS!T$5*$AJ18^3+WeightSDS!U$5*$AJ18^2+WeightSDS!V$5*$AJ18+WeightSDS!W$5,IF($AJ18&lt;186,WeightSDS!P$8*$AJ18^7+WeightSDS!Q$8*$AJ18^6+WeightSDS!R$8*$AJ18^5+WeightSDS!S$8*$AJ18^4+WeightSDS!T$8*$AJ18^3+WeightSDS!U$8*$AJ18^2+WeightSDS!V$8*$AJ18+WeightSDS!W$8,WeightSDS!$U$9+WeightSDS!$V$9*($AJ18-WeightSDS!$W$9)))</f>
        <v>0.75407122999999998</v>
      </c>
      <c r="AM18" s="7">
        <f>IF(D18="M",IF($AJ18&lt;45,WeightSDS!M$23*$AJ18^10+WeightSDS!N$23*$AJ18^9+WeightSDS!O$23*$AJ18^8+WeightSDS!P$23*$AJ18^7+WeightSDS!Q$23*$AJ18^6+WeightSDS!R$23*$AJ18^5+WeightSDS!S$23*$AJ18^4+WeightSDS!T$23*$AJ18^3+WeightSDS!U$23*$AJ18^2+WeightSDS!V$23*$AJ18+WeightSDS!W$23,IF($AJ18&lt;153,WeightSDS!M$25*$AJ18^10+WeightSDS!N$25*$AJ18^9+WeightSDS!O$25*$AJ18^8+WeightSDS!P$25*$AJ18^7+WeightSDS!Q$25*$AJ18^6+WeightSDS!R$25*$AJ18^5+WeightSDS!S$25*$AJ18^4+WeightSDS!T$25*$AJ18^3+WeightSDS!U$25*$AJ18^2+WeightSDS!V$25*$AJ18+WeightSDS!W$25,WeightSDS!M$27+WeightSDS!N$27/(1+EXP(WeightSDS!O$27+WeightSDS!P$27*$AJ18)))),IF($AJ18&lt;43.8,WeightSDS!M$29*$AJ18^10+WeightSDS!N$29*$AJ18^9+WeightSDS!O$29*$AJ18^8+WeightSDS!P$29*$AJ18^7+WeightSDS!Q$29*$AJ18^6+WeightSDS!R$29*$AJ18^5+WeightSDS!S$29*$AJ18^4+WeightSDS!T$29*$AJ18^3+WeightSDS!U$29*$AJ18^2+WeightSDS!V$29*$AJ18+WeightSDS!W$29-0.010431*(1-$AJ18/210),IF($AJ18&lt;123,WeightSDS!M$30*$AJ18^10+WeightSDS!N$30*$AJ18^9+WeightSDS!O$30*$AJ18^8+WeightSDS!P$30*$AJ18^7+WeightSDS!Q$30*$AJ18^6+WeightSDS!R$30*$AJ18^5+WeightSDS!S$30*$AJ18^4+WeightSDS!T$30*$AJ18^3+WeightSDS!U$30*$AJ18^2+WeightSDS!V$30*$AJ18+WeightSDS!W$30-0.010431*(1-1/$AJ18),WeightSDS!M$32+WeightSDS!N$32/(1+EXP(WeightSDS!O$32+WeightSDS!P$32*$AJ18))-0.010431*(1-$AJ18/210))))</f>
        <v>2.9500001032655536</v>
      </c>
      <c r="AN18" s="7">
        <f>IF(D18="M",IF($AJ18&lt;162,WeightSDS!P$12*$AJ18^7+WeightSDS!Q$12*$AJ18^6+WeightSDS!R$12*$AJ18^5+WeightSDS!S$12*$AJ18^4+WeightSDS!T$12*$AJ18^3+WeightSDS!U$12*$AJ18^2+WeightSDS!V$12*$AJ18+WeightSDS!W$12,WeightSDS!P$14*$AJ18^7+WeightSDS!Q$14*$AJ18^6+WeightSDS!R$14*$AJ18^5+WeightSDS!S$14*$AJ18^4+WeightSDS!T$14*$AJ18^3+WeightSDS!U$14*$AJ18^2+WeightSDS!V$14*$AJ18+WeightSDS!W$14),IF($AJ18&lt;156,WeightSDS!O$17*$AJ18^8+WeightSDS!P$17*$AJ18^7+WeightSDS!Q$17*$AJ18^6+WeightSDS!R$17*$AJ18^5+WeightSDS!S$17*$AJ18^4+WeightSDS!T$17*$AJ18^3+WeightSDS!U$17*$AJ18^2+WeightSDS!V$17*$AJ18+WeightSDS!W$17,IF($AJ18&lt;186,WeightSDS!$U$18+(WeightSDS!$V$18-WeightSDS!$U$18)/24*($AJ18-186)+WeightSDS!$W$18*(-$AJ18+186)^2-0.005,WeightSDS!$U$18+(WeightSDS!$V$18-WeightSDS!$U$18)/24*($AJ18-186)-0.005)))</f>
        <v>0.14604529399999999</v>
      </c>
      <c r="AQ18" s="7">
        <f t="shared" si="7"/>
        <v>0.56299999999999994</v>
      </c>
      <c r="AR18" s="7">
        <f t="shared" si="8"/>
        <v>69</v>
      </c>
      <c r="AS18" s="7">
        <f t="shared" si="9"/>
        <v>0.51</v>
      </c>
    </row>
    <row r="19" spans="2:45" s="7" customFormat="1" x14ac:dyDescent="0.15">
      <c r="B19" s="118"/>
      <c r="C19" s="118"/>
      <c r="D19" s="118"/>
      <c r="E19" s="30"/>
      <c r="F19" s="30"/>
      <c r="G19" s="119"/>
      <c r="H19" s="119"/>
      <c r="I19" s="78"/>
      <c r="J19" s="11" t="str">
        <f t="shared" si="0"/>
        <v/>
      </c>
      <c r="K19" s="2" t="str">
        <f t="shared" si="10"/>
        <v/>
      </c>
      <c r="L19" s="2" t="str">
        <f t="shared" si="1"/>
        <v/>
      </c>
      <c r="M19" s="2" t="str">
        <f t="shared" si="11"/>
        <v/>
      </c>
      <c r="N19" s="2" t="str">
        <f t="shared" si="12"/>
        <v/>
      </c>
      <c r="O19" s="2" t="str">
        <f t="shared" si="20"/>
        <v/>
      </c>
      <c r="P19" s="11" t="str">
        <f t="shared" si="19"/>
        <v/>
      </c>
      <c r="Q19" s="11" t="str">
        <f t="shared" si="21"/>
        <v/>
      </c>
      <c r="R19" s="2" t="str">
        <f t="shared" si="13"/>
        <v/>
      </c>
      <c r="S19" s="11" t="str">
        <f t="shared" si="14"/>
        <v/>
      </c>
      <c r="T19" s="175" t="str">
        <f t="shared" si="15"/>
        <v/>
      </c>
      <c r="U19" s="11" t="str">
        <f t="shared" si="16"/>
        <v/>
      </c>
      <c r="V19" s="136"/>
      <c r="W19" s="136"/>
      <c r="X19" s="139">
        <f t="shared" si="2"/>
        <v>0</v>
      </c>
      <c r="Y19" s="31">
        <f t="shared" si="3"/>
        <v>0</v>
      </c>
      <c r="Z19" s="31"/>
      <c r="AA19" s="140">
        <f t="shared" si="4"/>
        <v>0</v>
      </c>
      <c r="AB19" s="12"/>
      <c r="AC19" s="8">
        <f t="shared" si="5"/>
        <v>9.0359999999999996</v>
      </c>
      <c r="AD19" s="8">
        <f t="shared" si="6"/>
        <v>-184.49199999999999</v>
      </c>
      <c r="AE19"/>
      <c r="AF19" t="e">
        <f>IF(D19="M",IF(AI19&lt;78,LMS!$D$5*AI19^3+LMS!$E$5*AI19^2+LMS!$F$5*AI19+LMS!$G$5,IF(AI19&lt;150,LMS!$D$6*AI19^3+LMS!$E$6*AI19^2+LMS!$F$6*AI19+LMS!$G$6,LMS!$D$7*AI19^3+LMS!$E$7*AI19^2+LMS!$F$7*AI19+LMS!$G$7)),IF(AI19&lt;69,LMS!$D$9*AI19^3+LMS!$E$9*AI19^2+LMS!$F$9*AI19+LMS!$G$9,IF(AI19&lt;150,LMS!$D$10*AI19^3+LMS!$E$10*AI19^2+LMS!$F$10*AI19+LMS!$G$10,LMS!$D$11*AI19^3+LMS!$E$11*AI19^2+LMS!$F$11*AI19+LMS!$G$11)))</f>
        <v>#VALUE!</v>
      </c>
      <c r="AG19" t="e">
        <f>IF(D19="M",(IF(AI19&lt;2.5,LMS!$D$21*AI19^3+LMS!$E$21*AI19^2+LMS!$F$21*AI19+LMS!$G$21,IF(AI19&lt;9.5,LMS!$D$22*AI19^3+LMS!$E$22*AI19^2+LMS!$F$22*AI19+LMS!$G$22,IF(AI19&lt;26.75,LMS!$D$23*AI19^3+LMS!$E$23*AI19^2+LMS!$F$23*AI19+LMS!$G$23,IF(AI19&lt;90,LMS!$D$24*AI19^3+LMS!$E$24*AI19^2+LMS!$F$24*AI19+LMS!$G$24,LMS!$D$25*AI19^3+LMS!$E$25*AI19^2+LMS!$F$25*AI19+LMS!$G$25))))),(IF(AI19&lt;2.5,LMS!$D$27*AI19^3+LMS!$E$27*AI19^2+LMS!$F$27*AI19+LMS!$G$27,IF(AI19&lt;9.5,LMS!$D$28*AI19^3+LMS!$E$28*AI19^2+LMS!$F$28*AI19+LMS!$G$28,IF(AI19&lt;26.75,LMS!$D$29*AI19^3+LMS!$E$29*AI19^2+LMS!$F$29*AI19+LMS!$G$29,IF(AI19&lt;90,LMS!$D$30*AI19^3+LMS!$E$30*AI19^2+LMS!$F$30*AI19+LMS!$G$30,IF(AI19&lt;150,LMS!$D$31*AI19^3+LMS!$E$31*AI19^2+LMS!$F$31*AI19+LMS!$G$31,LMS!$D$32*AI19^3+LMS!$E$32*AI19^2+LMS!$F$32*AI19+LMS!$G$32)))))))</f>
        <v>#VALUE!</v>
      </c>
      <c r="AH19" t="e">
        <f>IF(D19="M",(IF(AI19&lt;90,LMS!$D$14*AI19^3+LMS!$E$14*AI19^2+LMS!$F$14*AI19+LMS!$G$14,LMS!$D$15*AI19^3+LMS!$E$15*AI19^2+LMS!$F$15*AI19+LMS!$G$15)),(IF(AI19&lt;90,LMS!$D$17*AI19^3+LMS!$E$17*AI19^2+LMS!$F$17*AI19+LMS!$G$17,LMS!$D$18*AI19^3+LMS!$E$18*AI19^2+LMS!$F$18*AI19+LMS!$G$18)))</f>
        <v>#VALUE!</v>
      </c>
      <c r="AI19" s="7" t="e">
        <f t="shared" si="17"/>
        <v>#VALUE!</v>
      </c>
      <c r="AJ19" s="7">
        <f t="shared" si="18"/>
        <v>0</v>
      </c>
      <c r="AL19" s="7">
        <f>IF(D19="M",WeightSDS!P$5*$AJ19^7+WeightSDS!Q$5*$AJ19^6+WeightSDS!R$5*$AJ19^5+WeightSDS!S$5*$AJ19^4+WeightSDS!T$5*$AJ19^3+WeightSDS!U$5*$AJ19^2+WeightSDS!V$5*$AJ19+WeightSDS!W$5,IF($AJ19&lt;186,WeightSDS!P$8*$AJ19^7+WeightSDS!Q$8*$AJ19^6+WeightSDS!R$8*$AJ19^5+WeightSDS!S$8*$AJ19^4+WeightSDS!T$8*$AJ19^3+WeightSDS!U$8*$AJ19^2+WeightSDS!V$8*$AJ19+WeightSDS!W$8,WeightSDS!$U$9+WeightSDS!$V$9*($AJ19-WeightSDS!$W$9)))</f>
        <v>0.75407122999999998</v>
      </c>
      <c r="AM19" s="7">
        <f>IF(D19="M",IF($AJ19&lt;45,WeightSDS!M$23*$AJ19^10+WeightSDS!N$23*$AJ19^9+WeightSDS!O$23*$AJ19^8+WeightSDS!P$23*$AJ19^7+WeightSDS!Q$23*$AJ19^6+WeightSDS!R$23*$AJ19^5+WeightSDS!S$23*$AJ19^4+WeightSDS!T$23*$AJ19^3+WeightSDS!U$23*$AJ19^2+WeightSDS!V$23*$AJ19+WeightSDS!W$23,IF($AJ19&lt;153,WeightSDS!M$25*$AJ19^10+WeightSDS!N$25*$AJ19^9+WeightSDS!O$25*$AJ19^8+WeightSDS!P$25*$AJ19^7+WeightSDS!Q$25*$AJ19^6+WeightSDS!R$25*$AJ19^5+WeightSDS!S$25*$AJ19^4+WeightSDS!T$25*$AJ19^3+WeightSDS!U$25*$AJ19^2+WeightSDS!V$25*$AJ19+WeightSDS!W$25,WeightSDS!M$27+WeightSDS!N$27/(1+EXP(WeightSDS!O$27+WeightSDS!P$27*$AJ19)))),IF($AJ19&lt;43.8,WeightSDS!M$29*$AJ19^10+WeightSDS!N$29*$AJ19^9+WeightSDS!O$29*$AJ19^8+WeightSDS!P$29*$AJ19^7+WeightSDS!Q$29*$AJ19^6+WeightSDS!R$29*$AJ19^5+WeightSDS!S$29*$AJ19^4+WeightSDS!T$29*$AJ19^3+WeightSDS!U$29*$AJ19^2+WeightSDS!V$29*$AJ19+WeightSDS!W$29-0.010431*(1-$AJ19/210),IF($AJ19&lt;123,WeightSDS!M$30*$AJ19^10+WeightSDS!N$30*$AJ19^9+WeightSDS!O$30*$AJ19^8+WeightSDS!P$30*$AJ19^7+WeightSDS!Q$30*$AJ19^6+WeightSDS!R$30*$AJ19^5+WeightSDS!S$30*$AJ19^4+WeightSDS!T$30*$AJ19^3+WeightSDS!U$30*$AJ19^2+WeightSDS!V$30*$AJ19+WeightSDS!W$30-0.010431*(1-1/$AJ19),WeightSDS!M$32+WeightSDS!N$32/(1+EXP(WeightSDS!O$32+WeightSDS!P$32*$AJ19))-0.010431*(1-$AJ19/210))))</f>
        <v>2.9500001032655536</v>
      </c>
      <c r="AN19" s="7">
        <f>IF(D19="M",IF($AJ19&lt;162,WeightSDS!P$12*$AJ19^7+WeightSDS!Q$12*$AJ19^6+WeightSDS!R$12*$AJ19^5+WeightSDS!S$12*$AJ19^4+WeightSDS!T$12*$AJ19^3+WeightSDS!U$12*$AJ19^2+WeightSDS!V$12*$AJ19+WeightSDS!W$12,WeightSDS!P$14*$AJ19^7+WeightSDS!Q$14*$AJ19^6+WeightSDS!R$14*$AJ19^5+WeightSDS!S$14*$AJ19^4+WeightSDS!T$14*$AJ19^3+WeightSDS!U$14*$AJ19^2+WeightSDS!V$14*$AJ19+WeightSDS!W$14),IF($AJ19&lt;156,WeightSDS!O$17*$AJ19^8+WeightSDS!P$17*$AJ19^7+WeightSDS!Q$17*$AJ19^6+WeightSDS!R$17*$AJ19^5+WeightSDS!S$17*$AJ19^4+WeightSDS!T$17*$AJ19^3+WeightSDS!U$17*$AJ19^2+WeightSDS!V$17*$AJ19+WeightSDS!W$17,IF($AJ19&lt;186,WeightSDS!$U$18+(WeightSDS!$V$18-WeightSDS!$U$18)/24*($AJ19-186)+WeightSDS!$W$18*(-$AJ19+186)^2-0.005,WeightSDS!$U$18+(WeightSDS!$V$18-WeightSDS!$U$18)/24*($AJ19-186)-0.005)))</f>
        <v>0.14604529399999999</v>
      </c>
      <c r="AQ19" s="7">
        <f t="shared" si="7"/>
        <v>0.56299999999999994</v>
      </c>
      <c r="AR19" s="7">
        <f t="shared" si="8"/>
        <v>69</v>
      </c>
      <c r="AS19" s="7">
        <f t="shared" si="9"/>
        <v>0.51</v>
      </c>
    </row>
    <row r="20" spans="2:45" s="7" customFormat="1" x14ac:dyDescent="0.15">
      <c r="B20" s="118"/>
      <c r="C20" s="118"/>
      <c r="D20" s="118"/>
      <c r="E20" s="30"/>
      <c r="F20" s="30"/>
      <c r="G20" s="119"/>
      <c r="H20" s="119"/>
      <c r="I20" s="78"/>
      <c r="J20" s="11" t="str">
        <f t="shared" si="0"/>
        <v/>
      </c>
      <c r="K20" s="2" t="str">
        <f t="shared" si="10"/>
        <v/>
      </c>
      <c r="L20" s="2" t="str">
        <f t="shared" si="1"/>
        <v/>
      </c>
      <c r="M20" s="2" t="str">
        <f t="shared" si="11"/>
        <v/>
      </c>
      <c r="N20" s="2" t="str">
        <f t="shared" si="12"/>
        <v/>
      </c>
      <c r="O20" s="2" t="str">
        <f t="shared" si="20"/>
        <v/>
      </c>
      <c r="P20" s="11" t="str">
        <f t="shared" si="19"/>
        <v/>
      </c>
      <c r="Q20" s="11" t="str">
        <f t="shared" si="21"/>
        <v/>
      </c>
      <c r="R20" s="2" t="str">
        <f t="shared" si="13"/>
        <v/>
      </c>
      <c r="S20" s="11" t="str">
        <f t="shared" si="14"/>
        <v/>
      </c>
      <c r="T20" s="175" t="str">
        <f t="shared" si="15"/>
        <v/>
      </c>
      <c r="U20" s="11" t="str">
        <f t="shared" si="16"/>
        <v/>
      </c>
      <c r="V20" s="136"/>
      <c r="W20" s="136"/>
      <c r="X20" s="139">
        <f t="shared" si="2"/>
        <v>0</v>
      </c>
      <c r="Y20" s="31">
        <f t="shared" si="3"/>
        <v>0</v>
      </c>
      <c r="Z20" s="31"/>
      <c r="AA20" s="140">
        <f t="shared" si="4"/>
        <v>0</v>
      </c>
      <c r="AB20" s="12"/>
      <c r="AC20" s="8">
        <f t="shared" si="5"/>
        <v>9.0359999999999996</v>
      </c>
      <c r="AD20" s="8">
        <f t="shared" si="6"/>
        <v>-184.49199999999999</v>
      </c>
      <c r="AE20"/>
      <c r="AF20" t="e">
        <f>IF(D20="M",IF(AI20&lt;78,LMS!$D$5*AI20^3+LMS!$E$5*AI20^2+LMS!$F$5*AI20+LMS!$G$5,IF(AI20&lt;150,LMS!$D$6*AI20^3+LMS!$E$6*AI20^2+LMS!$F$6*AI20+LMS!$G$6,LMS!$D$7*AI20^3+LMS!$E$7*AI20^2+LMS!$F$7*AI20+LMS!$G$7)),IF(AI20&lt;69,LMS!$D$9*AI20^3+LMS!$E$9*AI20^2+LMS!$F$9*AI20+LMS!$G$9,IF(AI20&lt;150,LMS!$D$10*AI20^3+LMS!$E$10*AI20^2+LMS!$F$10*AI20+LMS!$G$10,LMS!$D$11*AI20^3+LMS!$E$11*AI20^2+LMS!$F$11*AI20+LMS!$G$11)))</f>
        <v>#VALUE!</v>
      </c>
      <c r="AG20" t="e">
        <f>IF(D20="M",(IF(AI20&lt;2.5,LMS!$D$21*AI20^3+LMS!$E$21*AI20^2+LMS!$F$21*AI20+LMS!$G$21,IF(AI20&lt;9.5,LMS!$D$22*AI20^3+LMS!$E$22*AI20^2+LMS!$F$22*AI20+LMS!$G$22,IF(AI20&lt;26.75,LMS!$D$23*AI20^3+LMS!$E$23*AI20^2+LMS!$F$23*AI20+LMS!$G$23,IF(AI20&lt;90,LMS!$D$24*AI20^3+LMS!$E$24*AI20^2+LMS!$F$24*AI20+LMS!$G$24,LMS!$D$25*AI20^3+LMS!$E$25*AI20^2+LMS!$F$25*AI20+LMS!$G$25))))),(IF(AI20&lt;2.5,LMS!$D$27*AI20^3+LMS!$E$27*AI20^2+LMS!$F$27*AI20+LMS!$G$27,IF(AI20&lt;9.5,LMS!$D$28*AI20^3+LMS!$E$28*AI20^2+LMS!$F$28*AI20+LMS!$G$28,IF(AI20&lt;26.75,LMS!$D$29*AI20^3+LMS!$E$29*AI20^2+LMS!$F$29*AI20+LMS!$G$29,IF(AI20&lt;90,LMS!$D$30*AI20^3+LMS!$E$30*AI20^2+LMS!$F$30*AI20+LMS!$G$30,IF(AI20&lt;150,LMS!$D$31*AI20^3+LMS!$E$31*AI20^2+LMS!$F$31*AI20+LMS!$G$31,LMS!$D$32*AI20^3+LMS!$E$32*AI20^2+LMS!$F$32*AI20+LMS!$G$32)))))))</f>
        <v>#VALUE!</v>
      </c>
      <c r="AH20" t="e">
        <f>IF(D20="M",(IF(AI20&lt;90,LMS!$D$14*AI20^3+LMS!$E$14*AI20^2+LMS!$F$14*AI20+LMS!$G$14,LMS!$D$15*AI20^3+LMS!$E$15*AI20^2+LMS!$F$15*AI20+LMS!$G$15)),(IF(AI20&lt;90,LMS!$D$17*AI20^3+LMS!$E$17*AI20^2+LMS!$F$17*AI20+LMS!$G$17,LMS!$D$18*AI20^3+LMS!$E$18*AI20^2+LMS!$F$18*AI20+LMS!$G$18)))</f>
        <v>#VALUE!</v>
      </c>
      <c r="AI20" s="7" t="e">
        <f t="shared" si="17"/>
        <v>#VALUE!</v>
      </c>
      <c r="AJ20" s="7">
        <f t="shared" si="18"/>
        <v>0</v>
      </c>
      <c r="AL20" s="7">
        <f>IF(D20="M",WeightSDS!P$5*$AJ20^7+WeightSDS!Q$5*$AJ20^6+WeightSDS!R$5*$AJ20^5+WeightSDS!S$5*$AJ20^4+WeightSDS!T$5*$AJ20^3+WeightSDS!U$5*$AJ20^2+WeightSDS!V$5*$AJ20+WeightSDS!W$5,IF($AJ20&lt;186,WeightSDS!P$8*$AJ20^7+WeightSDS!Q$8*$AJ20^6+WeightSDS!R$8*$AJ20^5+WeightSDS!S$8*$AJ20^4+WeightSDS!T$8*$AJ20^3+WeightSDS!U$8*$AJ20^2+WeightSDS!V$8*$AJ20+WeightSDS!W$8,WeightSDS!$U$9+WeightSDS!$V$9*($AJ20-WeightSDS!$W$9)))</f>
        <v>0.75407122999999998</v>
      </c>
      <c r="AM20" s="7">
        <f>IF(D20="M",IF($AJ20&lt;45,WeightSDS!M$23*$AJ20^10+WeightSDS!N$23*$AJ20^9+WeightSDS!O$23*$AJ20^8+WeightSDS!P$23*$AJ20^7+WeightSDS!Q$23*$AJ20^6+WeightSDS!R$23*$AJ20^5+WeightSDS!S$23*$AJ20^4+WeightSDS!T$23*$AJ20^3+WeightSDS!U$23*$AJ20^2+WeightSDS!V$23*$AJ20+WeightSDS!W$23,IF($AJ20&lt;153,WeightSDS!M$25*$AJ20^10+WeightSDS!N$25*$AJ20^9+WeightSDS!O$25*$AJ20^8+WeightSDS!P$25*$AJ20^7+WeightSDS!Q$25*$AJ20^6+WeightSDS!R$25*$AJ20^5+WeightSDS!S$25*$AJ20^4+WeightSDS!T$25*$AJ20^3+WeightSDS!U$25*$AJ20^2+WeightSDS!V$25*$AJ20+WeightSDS!W$25,WeightSDS!M$27+WeightSDS!N$27/(1+EXP(WeightSDS!O$27+WeightSDS!P$27*$AJ20)))),IF($AJ20&lt;43.8,WeightSDS!M$29*$AJ20^10+WeightSDS!N$29*$AJ20^9+WeightSDS!O$29*$AJ20^8+WeightSDS!P$29*$AJ20^7+WeightSDS!Q$29*$AJ20^6+WeightSDS!R$29*$AJ20^5+WeightSDS!S$29*$AJ20^4+WeightSDS!T$29*$AJ20^3+WeightSDS!U$29*$AJ20^2+WeightSDS!V$29*$AJ20+WeightSDS!W$29-0.010431*(1-$AJ20/210),IF($AJ20&lt;123,WeightSDS!M$30*$AJ20^10+WeightSDS!N$30*$AJ20^9+WeightSDS!O$30*$AJ20^8+WeightSDS!P$30*$AJ20^7+WeightSDS!Q$30*$AJ20^6+WeightSDS!R$30*$AJ20^5+WeightSDS!S$30*$AJ20^4+WeightSDS!T$30*$AJ20^3+WeightSDS!U$30*$AJ20^2+WeightSDS!V$30*$AJ20+WeightSDS!W$30-0.010431*(1-1/$AJ20),WeightSDS!M$32+WeightSDS!N$32/(1+EXP(WeightSDS!O$32+WeightSDS!P$32*$AJ20))-0.010431*(1-$AJ20/210))))</f>
        <v>2.9500001032655536</v>
      </c>
      <c r="AN20" s="7">
        <f>IF(D20="M",IF($AJ20&lt;162,WeightSDS!P$12*$AJ20^7+WeightSDS!Q$12*$AJ20^6+WeightSDS!R$12*$AJ20^5+WeightSDS!S$12*$AJ20^4+WeightSDS!T$12*$AJ20^3+WeightSDS!U$12*$AJ20^2+WeightSDS!V$12*$AJ20+WeightSDS!W$12,WeightSDS!P$14*$AJ20^7+WeightSDS!Q$14*$AJ20^6+WeightSDS!R$14*$AJ20^5+WeightSDS!S$14*$AJ20^4+WeightSDS!T$14*$AJ20^3+WeightSDS!U$14*$AJ20^2+WeightSDS!V$14*$AJ20+WeightSDS!W$14),IF($AJ20&lt;156,WeightSDS!O$17*$AJ20^8+WeightSDS!P$17*$AJ20^7+WeightSDS!Q$17*$AJ20^6+WeightSDS!R$17*$AJ20^5+WeightSDS!S$17*$AJ20^4+WeightSDS!T$17*$AJ20^3+WeightSDS!U$17*$AJ20^2+WeightSDS!V$17*$AJ20+WeightSDS!W$17,IF($AJ20&lt;186,WeightSDS!$U$18+(WeightSDS!$V$18-WeightSDS!$U$18)/24*($AJ20-186)+WeightSDS!$W$18*(-$AJ20+186)^2-0.005,WeightSDS!$U$18+(WeightSDS!$V$18-WeightSDS!$U$18)/24*($AJ20-186)-0.005)))</f>
        <v>0.14604529399999999</v>
      </c>
      <c r="AQ20" s="7">
        <f t="shared" si="7"/>
        <v>0.56299999999999994</v>
      </c>
      <c r="AR20" s="7">
        <f t="shared" si="8"/>
        <v>69</v>
      </c>
      <c r="AS20" s="7">
        <f t="shared" si="9"/>
        <v>0.51</v>
      </c>
    </row>
    <row r="21" spans="2:45" s="7" customFormat="1" x14ac:dyDescent="0.15">
      <c r="B21" s="118"/>
      <c r="C21" s="118"/>
      <c r="D21" s="118"/>
      <c r="E21" s="30"/>
      <c r="F21" s="30"/>
      <c r="G21" s="119"/>
      <c r="H21" s="119"/>
      <c r="I21" s="78"/>
      <c r="J21" s="11" t="str">
        <f t="shared" si="0"/>
        <v/>
      </c>
      <c r="K21" s="2" t="str">
        <f t="shared" si="10"/>
        <v/>
      </c>
      <c r="L21" s="2" t="str">
        <f t="shared" si="1"/>
        <v/>
      </c>
      <c r="M21" s="2" t="str">
        <f t="shared" si="11"/>
        <v/>
      </c>
      <c r="N21" s="2" t="str">
        <f t="shared" si="12"/>
        <v/>
      </c>
      <c r="O21" s="2" t="str">
        <f t="shared" si="20"/>
        <v/>
      </c>
      <c r="P21" s="11" t="str">
        <f t="shared" si="19"/>
        <v/>
      </c>
      <c r="Q21" s="11" t="str">
        <f t="shared" si="21"/>
        <v/>
      </c>
      <c r="R21" s="2" t="str">
        <f t="shared" si="13"/>
        <v/>
      </c>
      <c r="S21" s="11" t="str">
        <f t="shared" si="14"/>
        <v/>
      </c>
      <c r="T21" s="175" t="str">
        <f t="shared" si="15"/>
        <v/>
      </c>
      <c r="U21" s="11" t="str">
        <f t="shared" si="16"/>
        <v/>
      </c>
      <c r="V21" s="136"/>
      <c r="W21" s="136"/>
      <c r="X21" s="139">
        <f t="shared" si="2"/>
        <v>0</v>
      </c>
      <c r="Y21" s="31">
        <f t="shared" si="3"/>
        <v>0</v>
      </c>
      <c r="Z21" s="31"/>
      <c r="AA21" s="140">
        <f t="shared" si="4"/>
        <v>0</v>
      </c>
      <c r="AB21" s="12"/>
      <c r="AC21" s="8">
        <f t="shared" si="5"/>
        <v>9.0359999999999996</v>
      </c>
      <c r="AD21" s="8">
        <f t="shared" si="6"/>
        <v>-184.49199999999999</v>
      </c>
      <c r="AE21"/>
      <c r="AF21" t="e">
        <f>IF(D21="M",IF(AI21&lt;78,LMS!$D$5*AI21^3+LMS!$E$5*AI21^2+LMS!$F$5*AI21+LMS!$G$5,IF(AI21&lt;150,LMS!$D$6*AI21^3+LMS!$E$6*AI21^2+LMS!$F$6*AI21+LMS!$G$6,LMS!$D$7*AI21^3+LMS!$E$7*AI21^2+LMS!$F$7*AI21+LMS!$G$7)),IF(AI21&lt;69,LMS!$D$9*AI21^3+LMS!$E$9*AI21^2+LMS!$F$9*AI21+LMS!$G$9,IF(AI21&lt;150,LMS!$D$10*AI21^3+LMS!$E$10*AI21^2+LMS!$F$10*AI21+LMS!$G$10,LMS!$D$11*AI21^3+LMS!$E$11*AI21^2+LMS!$F$11*AI21+LMS!$G$11)))</f>
        <v>#VALUE!</v>
      </c>
      <c r="AG21" t="e">
        <f>IF(D21="M",(IF(AI21&lt;2.5,LMS!$D$21*AI21^3+LMS!$E$21*AI21^2+LMS!$F$21*AI21+LMS!$G$21,IF(AI21&lt;9.5,LMS!$D$22*AI21^3+LMS!$E$22*AI21^2+LMS!$F$22*AI21+LMS!$G$22,IF(AI21&lt;26.75,LMS!$D$23*AI21^3+LMS!$E$23*AI21^2+LMS!$F$23*AI21+LMS!$G$23,IF(AI21&lt;90,LMS!$D$24*AI21^3+LMS!$E$24*AI21^2+LMS!$F$24*AI21+LMS!$G$24,LMS!$D$25*AI21^3+LMS!$E$25*AI21^2+LMS!$F$25*AI21+LMS!$G$25))))),(IF(AI21&lt;2.5,LMS!$D$27*AI21^3+LMS!$E$27*AI21^2+LMS!$F$27*AI21+LMS!$G$27,IF(AI21&lt;9.5,LMS!$D$28*AI21^3+LMS!$E$28*AI21^2+LMS!$F$28*AI21+LMS!$G$28,IF(AI21&lt;26.75,LMS!$D$29*AI21^3+LMS!$E$29*AI21^2+LMS!$F$29*AI21+LMS!$G$29,IF(AI21&lt;90,LMS!$D$30*AI21^3+LMS!$E$30*AI21^2+LMS!$F$30*AI21+LMS!$G$30,IF(AI21&lt;150,LMS!$D$31*AI21^3+LMS!$E$31*AI21^2+LMS!$F$31*AI21+LMS!$G$31,LMS!$D$32*AI21^3+LMS!$E$32*AI21^2+LMS!$F$32*AI21+LMS!$G$32)))))))</f>
        <v>#VALUE!</v>
      </c>
      <c r="AH21" t="e">
        <f>IF(D21="M",(IF(AI21&lt;90,LMS!$D$14*AI21^3+LMS!$E$14*AI21^2+LMS!$F$14*AI21+LMS!$G$14,LMS!$D$15*AI21^3+LMS!$E$15*AI21^2+LMS!$F$15*AI21+LMS!$G$15)),(IF(AI21&lt;90,LMS!$D$17*AI21^3+LMS!$E$17*AI21^2+LMS!$F$17*AI21+LMS!$G$17,LMS!$D$18*AI21^3+LMS!$E$18*AI21^2+LMS!$F$18*AI21+LMS!$G$18)))</f>
        <v>#VALUE!</v>
      </c>
      <c r="AI21" s="7" t="e">
        <f t="shared" si="17"/>
        <v>#VALUE!</v>
      </c>
      <c r="AJ21" s="7">
        <f t="shared" si="18"/>
        <v>0</v>
      </c>
      <c r="AL21" s="7">
        <f>IF(D21="M",WeightSDS!P$5*$AJ21^7+WeightSDS!Q$5*$AJ21^6+WeightSDS!R$5*$AJ21^5+WeightSDS!S$5*$AJ21^4+WeightSDS!T$5*$AJ21^3+WeightSDS!U$5*$AJ21^2+WeightSDS!V$5*$AJ21+WeightSDS!W$5,IF($AJ21&lt;186,WeightSDS!P$8*$AJ21^7+WeightSDS!Q$8*$AJ21^6+WeightSDS!R$8*$AJ21^5+WeightSDS!S$8*$AJ21^4+WeightSDS!T$8*$AJ21^3+WeightSDS!U$8*$AJ21^2+WeightSDS!V$8*$AJ21+WeightSDS!W$8,WeightSDS!$U$9+WeightSDS!$V$9*($AJ21-WeightSDS!$W$9)))</f>
        <v>0.75407122999999998</v>
      </c>
      <c r="AM21" s="7">
        <f>IF(D21="M",IF($AJ21&lt;45,WeightSDS!M$23*$AJ21^10+WeightSDS!N$23*$AJ21^9+WeightSDS!O$23*$AJ21^8+WeightSDS!P$23*$AJ21^7+WeightSDS!Q$23*$AJ21^6+WeightSDS!R$23*$AJ21^5+WeightSDS!S$23*$AJ21^4+WeightSDS!T$23*$AJ21^3+WeightSDS!U$23*$AJ21^2+WeightSDS!V$23*$AJ21+WeightSDS!W$23,IF($AJ21&lt;153,WeightSDS!M$25*$AJ21^10+WeightSDS!N$25*$AJ21^9+WeightSDS!O$25*$AJ21^8+WeightSDS!P$25*$AJ21^7+WeightSDS!Q$25*$AJ21^6+WeightSDS!R$25*$AJ21^5+WeightSDS!S$25*$AJ21^4+WeightSDS!T$25*$AJ21^3+WeightSDS!U$25*$AJ21^2+WeightSDS!V$25*$AJ21+WeightSDS!W$25,WeightSDS!M$27+WeightSDS!N$27/(1+EXP(WeightSDS!O$27+WeightSDS!P$27*$AJ21)))),IF($AJ21&lt;43.8,WeightSDS!M$29*$AJ21^10+WeightSDS!N$29*$AJ21^9+WeightSDS!O$29*$AJ21^8+WeightSDS!P$29*$AJ21^7+WeightSDS!Q$29*$AJ21^6+WeightSDS!R$29*$AJ21^5+WeightSDS!S$29*$AJ21^4+WeightSDS!T$29*$AJ21^3+WeightSDS!U$29*$AJ21^2+WeightSDS!V$29*$AJ21+WeightSDS!W$29-0.010431*(1-$AJ21/210),IF($AJ21&lt;123,WeightSDS!M$30*$AJ21^10+WeightSDS!N$30*$AJ21^9+WeightSDS!O$30*$AJ21^8+WeightSDS!P$30*$AJ21^7+WeightSDS!Q$30*$AJ21^6+WeightSDS!R$30*$AJ21^5+WeightSDS!S$30*$AJ21^4+WeightSDS!T$30*$AJ21^3+WeightSDS!U$30*$AJ21^2+WeightSDS!V$30*$AJ21+WeightSDS!W$30-0.010431*(1-1/$AJ21),WeightSDS!M$32+WeightSDS!N$32/(1+EXP(WeightSDS!O$32+WeightSDS!P$32*$AJ21))-0.010431*(1-$AJ21/210))))</f>
        <v>2.9500001032655536</v>
      </c>
      <c r="AN21" s="7">
        <f>IF(D21="M",IF($AJ21&lt;162,WeightSDS!P$12*$AJ21^7+WeightSDS!Q$12*$AJ21^6+WeightSDS!R$12*$AJ21^5+WeightSDS!S$12*$AJ21^4+WeightSDS!T$12*$AJ21^3+WeightSDS!U$12*$AJ21^2+WeightSDS!V$12*$AJ21+WeightSDS!W$12,WeightSDS!P$14*$AJ21^7+WeightSDS!Q$14*$AJ21^6+WeightSDS!R$14*$AJ21^5+WeightSDS!S$14*$AJ21^4+WeightSDS!T$14*$AJ21^3+WeightSDS!U$14*$AJ21^2+WeightSDS!V$14*$AJ21+WeightSDS!W$14),IF($AJ21&lt;156,WeightSDS!O$17*$AJ21^8+WeightSDS!P$17*$AJ21^7+WeightSDS!Q$17*$AJ21^6+WeightSDS!R$17*$AJ21^5+WeightSDS!S$17*$AJ21^4+WeightSDS!T$17*$AJ21^3+WeightSDS!U$17*$AJ21^2+WeightSDS!V$17*$AJ21+WeightSDS!W$17,IF($AJ21&lt;186,WeightSDS!$U$18+(WeightSDS!$V$18-WeightSDS!$U$18)/24*($AJ21-186)+WeightSDS!$W$18*(-$AJ21+186)^2-0.005,WeightSDS!$U$18+(WeightSDS!$V$18-WeightSDS!$U$18)/24*($AJ21-186)-0.005)))</f>
        <v>0.14604529399999999</v>
      </c>
      <c r="AQ21" s="7">
        <f t="shared" si="7"/>
        <v>0.56299999999999994</v>
      </c>
      <c r="AR21" s="7">
        <f t="shared" si="8"/>
        <v>69</v>
      </c>
      <c r="AS21" s="7">
        <f t="shared" si="9"/>
        <v>0.51</v>
      </c>
    </row>
    <row r="22" spans="2:45" s="7" customFormat="1" x14ac:dyDescent="0.15">
      <c r="B22" s="118"/>
      <c r="C22" s="118"/>
      <c r="D22" s="118"/>
      <c r="E22" s="30"/>
      <c r="F22" s="30"/>
      <c r="G22" s="119"/>
      <c r="H22" s="119"/>
      <c r="I22" s="78"/>
      <c r="J22" s="11" t="str">
        <f t="shared" si="0"/>
        <v/>
      </c>
      <c r="K22" s="2" t="str">
        <f t="shared" si="10"/>
        <v/>
      </c>
      <c r="L22" s="2" t="str">
        <f t="shared" si="1"/>
        <v/>
      </c>
      <c r="M22" s="2" t="str">
        <f t="shared" si="11"/>
        <v/>
      </c>
      <c r="N22" s="2" t="str">
        <f t="shared" si="12"/>
        <v/>
      </c>
      <c r="O22" s="2" t="str">
        <f t="shared" si="20"/>
        <v/>
      </c>
      <c r="P22" s="11" t="str">
        <f t="shared" si="19"/>
        <v/>
      </c>
      <c r="Q22" s="11" t="str">
        <f t="shared" si="21"/>
        <v/>
      </c>
      <c r="R22" s="2" t="str">
        <f t="shared" si="13"/>
        <v/>
      </c>
      <c r="S22" s="11" t="str">
        <f t="shared" si="14"/>
        <v/>
      </c>
      <c r="T22" s="175" t="str">
        <f t="shared" si="15"/>
        <v/>
      </c>
      <c r="U22" s="11" t="str">
        <f t="shared" si="16"/>
        <v/>
      </c>
      <c r="V22" s="136"/>
      <c r="W22" s="136"/>
      <c r="X22" s="139">
        <f t="shared" si="2"/>
        <v>0</v>
      </c>
      <c r="Y22" s="31">
        <f t="shared" si="3"/>
        <v>0</v>
      </c>
      <c r="Z22" s="31"/>
      <c r="AA22" s="140">
        <f t="shared" si="4"/>
        <v>0</v>
      </c>
      <c r="AB22" s="12"/>
      <c r="AC22" s="8">
        <f t="shared" si="5"/>
        <v>9.0359999999999996</v>
      </c>
      <c r="AD22" s="8">
        <f t="shared" si="6"/>
        <v>-184.49199999999999</v>
      </c>
      <c r="AE22"/>
      <c r="AF22" t="e">
        <f>IF(D22="M",IF(AI22&lt;78,LMS!$D$5*AI22^3+LMS!$E$5*AI22^2+LMS!$F$5*AI22+LMS!$G$5,IF(AI22&lt;150,LMS!$D$6*AI22^3+LMS!$E$6*AI22^2+LMS!$F$6*AI22+LMS!$G$6,LMS!$D$7*AI22^3+LMS!$E$7*AI22^2+LMS!$F$7*AI22+LMS!$G$7)),IF(AI22&lt;69,LMS!$D$9*AI22^3+LMS!$E$9*AI22^2+LMS!$F$9*AI22+LMS!$G$9,IF(AI22&lt;150,LMS!$D$10*AI22^3+LMS!$E$10*AI22^2+LMS!$F$10*AI22+LMS!$G$10,LMS!$D$11*AI22^3+LMS!$E$11*AI22^2+LMS!$F$11*AI22+LMS!$G$11)))</f>
        <v>#VALUE!</v>
      </c>
      <c r="AG22" t="e">
        <f>IF(D22="M",(IF(AI22&lt;2.5,LMS!$D$21*AI22^3+LMS!$E$21*AI22^2+LMS!$F$21*AI22+LMS!$G$21,IF(AI22&lt;9.5,LMS!$D$22*AI22^3+LMS!$E$22*AI22^2+LMS!$F$22*AI22+LMS!$G$22,IF(AI22&lt;26.75,LMS!$D$23*AI22^3+LMS!$E$23*AI22^2+LMS!$F$23*AI22+LMS!$G$23,IF(AI22&lt;90,LMS!$D$24*AI22^3+LMS!$E$24*AI22^2+LMS!$F$24*AI22+LMS!$G$24,LMS!$D$25*AI22^3+LMS!$E$25*AI22^2+LMS!$F$25*AI22+LMS!$G$25))))),(IF(AI22&lt;2.5,LMS!$D$27*AI22^3+LMS!$E$27*AI22^2+LMS!$F$27*AI22+LMS!$G$27,IF(AI22&lt;9.5,LMS!$D$28*AI22^3+LMS!$E$28*AI22^2+LMS!$F$28*AI22+LMS!$G$28,IF(AI22&lt;26.75,LMS!$D$29*AI22^3+LMS!$E$29*AI22^2+LMS!$F$29*AI22+LMS!$G$29,IF(AI22&lt;90,LMS!$D$30*AI22^3+LMS!$E$30*AI22^2+LMS!$F$30*AI22+LMS!$G$30,IF(AI22&lt;150,LMS!$D$31*AI22^3+LMS!$E$31*AI22^2+LMS!$F$31*AI22+LMS!$G$31,LMS!$D$32*AI22^3+LMS!$E$32*AI22^2+LMS!$F$32*AI22+LMS!$G$32)))))))</f>
        <v>#VALUE!</v>
      </c>
      <c r="AH22" t="e">
        <f>IF(D22="M",(IF(AI22&lt;90,LMS!$D$14*AI22^3+LMS!$E$14*AI22^2+LMS!$F$14*AI22+LMS!$G$14,LMS!$D$15*AI22^3+LMS!$E$15*AI22^2+LMS!$F$15*AI22+LMS!$G$15)),(IF(AI22&lt;90,LMS!$D$17*AI22^3+LMS!$E$17*AI22^2+LMS!$F$17*AI22+LMS!$G$17,LMS!$D$18*AI22^3+LMS!$E$18*AI22^2+LMS!$F$18*AI22+LMS!$G$18)))</f>
        <v>#VALUE!</v>
      </c>
      <c r="AI22" s="7" t="e">
        <f t="shared" si="17"/>
        <v>#VALUE!</v>
      </c>
      <c r="AJ22" s="7">
        <f t="shared" si="18"/>
        <v>0</v>
      </c>
      <c r="AL22" s="7">
        <f>IF(D22="M",WeightSDS!P$5*$AJ22^7+WeightSDS!Q$5*$AJ22^6+WeightSDS!R$5*$AJ22^5+WeightSDS!S$5*$AJ22^4+WeightSDS!T$5*$AJ22^3+WeightSDS!U$5*$AJ22^2+WeightSDS!V$5*$AJ22+WeightSDS!W$5,IF($AJ22&lt;186,WeightSDS!P$8*$AJ22^7+WeightSDS!Q$8*$AJ22^6+WeightSDS!R$8*$AJ22^5+WeightSDS!S$8*$AJ22^4+WeightSDS!T$8*$AJ22^3+WeightSDS!U$8*$AJ22^2+WeightSDS!V$8*$AJ22+WeightSDS!W$8,WeightSDS!$U$9+WeightSDS!$V$9*($AJ22-WeightSDS!$W$9)))</f>
        <v>0.75407122999999998</v>
      </c>
      <c r="AM22" s="7">
        <f>IF(D22="M",IF($AJ22&lt;45,WeightSDS!M$23*$AJ22^10+WeightSDS!N$23*$AJ22^9+WeightSDS!O$23*$AJ22^8+WeightSDS!P$23*$AJ22^7+WeightSDS!Q$23*$AJ22^6+WeightSDS!R$23*$AJ22^5+WeightSDS!S$23*$AJ22^4+WeightSDS!T$23*$AJ22^3+WeightSDS!U$23*$AJ22^2+WeightSDS!V$23*$AJ22+WeightSDS!W$23,IF($AJ22&lt;153,WeightSDS!M$25*$AJ22^10+WeightSDS!N$25*$AJ22^9+WeightSDS!O$25*$AJ22^8+WeightSDS!P$25*$AJ22^7+WeightSDS!Q$25*$AJ22^6+WeightSDS!R$25*$AJ22^5+WeightSDS!S$25*$AJ22^4+WeightSDS!T$25*$AJ22^3+WeightSDS!U$25*$AJ22^2+WeightSDS!V$25*$AJ22+WeightSDS!W$25,WeightSDS!M$27+WeightSDS!N$27/(1+EXP(WeightSDS!O$27+WeightSDS!P$27*$AJ22)))),IF($AJ22&lt;43.8,WeightSDS!M$29*$AJ22^10+WeightSDS!N$29*$AJ22^9+WeightSDS!O$29*$AJ22^8+WeightSDS!P$29*$AJ22^7+WeightSDS!Q$29*$AJ22^6+WeightSDS!R$29*$AJ22^5+WeightSDS!S$29*$AJ22^4+WeightSDS!T$29*$AJ22^3+WeightSDS!U$29*$AJ22^2+WeightSDS!V$29*$AJ22+WeightSDS!W$29-0.010431*(1-$AJ22/210),IF($AJ22&lt;123,WeightSDS!M$30*$AJ22^10+WeightSDS!N$30*$AJ22^9+WeightSDS!O$30*$AJ22^8+WeightSDS!P$30*$AJ22^7+WeightSDS!Q$30*$AJ22^6+WeightSDS!R$30*$AJ22^5+WeightSDS!S$30*$AJ22^4+WeightSDS!T$30*$AJ22^3+WeightSDS!U$30*$AJ22^2+WeightSDS!V$30*$AJ22+WeightSDS!W$30-0.010431*(1-1/$AJ22),WeightSDS!M$32+WeightSDS!N$32/(1+EXP(WeightSDS!O$32+WeightSDS!P$32*$AJ22))-0.010431*(1-$AJ22/210))))</f>
        <v>2.9500001032655536</v>
      </c>
      <c r="AN22" s="7">
        <f>IF(D22="M",IF($AJ22&lt;162,WeightSDS!P$12*$AJ22^7+WeightSDS!Q$12*$AJ22^6+WeightSDS!R$12*$AJ22^5+WeightSDS!S$12*$AJ22^4+WeightSDS!T$12*$AJ22^3+WeightSDS!U$12*$AJ22^2+WeightSDS!V$12*$AJ22+WeightSDS!W$12,WeightSDS!P$14*$AJ22^7+WeightSDS!Q$14*$AJ22^6+WeightSDS!R$14*$AJ22^5+WeightSDS!S$14*$AJ22^4+WeightSDS!T$14*$AJ22^3+WeightSDS!U$14*$AJ22^2+WeightSDS!V$14*$AJ22+WeightSDS!W$14),IF($AJ22&lt;156,WeightSDS!O$17*$AJ22^8+WeightSDS!P$17*$AJ22^7+WeightSDS!Q$17*$AJ22^6+WeightSDS!R$17*$AJ22^5+WeightSDS!S$17*$AJ22^4+WeightSDS!T$17*$AJ22^3+WeightSDS!U$17*$AJ22^2+WeightSDS!V$17*$AJ22+WeightSDS!W$17,IF($AJ22&lt;186,WeightSDS!$U$18+(WeightSDS!$V$18-WeightSDS!$U$18)/24*($AJ22-186)+WeightSDS!$W$18*(-$AJ22+186)^2-0.005,WeightSDS!$U$18+(WeightSDS!$V$18-WeightSDS!$U$18)/24*($AJ22-186)-0.005)))</f>
        <v>0.14604529399999999</v>
      </c>
      <c r="AQ22" s="7">
        <f t="shared" si="7"/>
        <v>0.56299999999999994</v>
      </c>
      <c r="AR22" s="7">
        <f t="shared" si="8"/>
        <v>69</v>
      </c>
      <c r="AS22" s="7">
        <f t="shared" si="9"/>
        <v>0.51</v>
      </c>
    </row>
    <row r="23" spans="2:45" s="7" customFormat="1" x14ac:dyDescent="0.15">
      <c r="B23" s="118"/>
      <c r="C23" s="118"/>
      <c r="D23" s="118"/>
      <c r="E23" s="30"/>
      <c r="F23" s="30"/>
      <c r="G23" s="119"/>
      <c r="H23" s="119"/>
      <c r="I23" s="78"/>
      <c r="J23" s="11" t="str">
        <f t="shared" si="0"/>
        <v/>
      </c>
      <c r="K23" s="2" t="str">
        <f t="shared" si="10"/>
        <v/>
      </c>
      <c r="L23" s="2" t="str">
        <f t="shared" si="1"/>
        <v/>
      </c>
      <c r="M23" s="2" t="str">
        <f t="shared" si="11"/>
        <v/>
      </c>
      <c r="N23" s="2" t="str">
        <f t="shared" si="12"/>
        <v/>
      </c>
      <c r="O23" s="2" t="str">
        <f t="shared" si="20"/>
        <v/>
      </c>
      <c r="P23" s="11" t="str">
        <f t="shared" si="19"/>
        <v/>
      </c>
      <c r="Q23" s="11" t="str">
        <f t="shared" si="21"/>
        <v/>
      </c>
      <c r="R23" s="2" t="str">
        <f t="shared" si="13"/>
        <v/>
      </c>
      <c r="S23" s="11" t="str">
        <f t="shared" si="14"/>
        <v/>
      </c>
      <c r="T23" s="175" t="str">
        <f t="shared" si="15"/>
        <v/>
      </c>
      <c r="U23" s="11" t="str">
        <f t="shared" si="16"/>
        <v/>
      </c>
      <c r="V23" s="136"/>
      <c r="W23" s="136"/>
      <c r="X23" s="139">
        <f t="shared" si="2"/>
        <v>0</v>
      </c>
      <c r="Y23" s="31">
        <f t="shared" si="3"/>
        <v>0</v>
      </c>
      <c r="Z23" s="31"/>
      <c r="AA23" s="140">
        <f t="shared" si="4"/>
        <v>0</v>
      </c>
      <c r="AB23" s="12"/>
      <c r="AC23" s="8">
        <f t="shared" si="5"/>
        <v>9.0359999999999996</v>
      </c>
      <c r="AD23" s="8">
        <f t="shared" si="6"/>
        <v>-184.49199999999999</v>
      </c>
      <c r="AE23"/>
      <c r="AF23" t="e">
        <f>IF(D23="M",IF(AI23&lt;78,LMS!$D$5*AI23^3+LMS!$E$5*AI23^2+LMS!$F$5*AI23+LMS!$G$5,IF(AI23&lt;150,LMS!$D$6*AI23^3+LMS!$E$6*AI23^2+LMS!$F$6*AI23+LMS!$G$6,LMS!$D$7*AI23^3+LMS!$E$7*AI23^2+LMS!$F$7*AI23+LMS!$G$7)),IF(AI23&lt;69,LMS!$D$9*AI23^3+LMS!$E$9*AI23^2+LMS!$F$9*AI23+LMS!$G$9,IF(AI23&lt;150,LMS!$D$10*AI23^3+LMS!$E$10*AI23^2+LMS!$F$10*AI23+LMS!$G$10,LMS!$D$11*AI23^3+LMS!$E$11*AI23^2+LMS!$F$11*AI23+LMS!$G$11)))</f>
        <v>#VALUE!</v>
      </c>
      <c r="AG23" t="e">
        <f>IF(D23="M",(IF(AI23&lt;2.5,LMS!$D$21*AI23^3+LMS!$E$21*AI23^2+LMS!$F$21*AI23+LMS!$G$21,IF(AI23&lt;9.5,LMS!$D$22*AI23^3+LMS!$E$22*AI23^2+LMS!$F$22*AI23+LMS!$G$22,IF(AI23&lt;26.75,LMS!$D$23*AI23^3+LMS!$E$23*AI23^2+LMS!$F$23*AI23+LMS!$G$23,IF(AI23&lt;90,LMS!$D$24*AI23^3+LMS!$E$24*AI23^2+LMS!$F$24*AI23+LMS!$G$24,LMS!$D$25*AI23^3+LMS!$E$25*AI23^2+LMS!$F$25*AI23+LMS!$G$25))))),(IF(AI23&lt;2.5,LMS!$D$27*AI23^3+LMS!$E$27*AI23^2+LMS!$F$27*AI23+LMS!$G$27,IF(AI23&lt;9.5,LMS!$D$28*AI23^3+LMS!$E$28*AI23^2+LMS!$F$28*AI23+LMS!$G$28,IF(AI23&lt;26.75,LMS!$D$29*AI23^3+LMS!$E$29*AI23^2+LMS!$F$29*AI23+LMS!$G$29,IF(AI23&lt;90,LMS!$D$30*AI23^3+LMS!$E$30*AI23^2+LMS!$F$30*AI23+LMS!$G$30,IF(AI23&lt;150,LMS!$D$31*AI23^3+LMS!$E$31*AI23^2+LMS!$F$31*AI23+LMS!$G$31,LMS!$D$32*AI23^3+LMS!$E$32*AI23^2+LMS!$F$32*AI23+LMS!$G$32)))))))</f>
        <v>#VALUE!</v>
      </c>
      <c r="AH23" t="e">
        <f>IF(D23="M",(IF(AI23&lt;90,LMS!$D$14*AI23^3+LMS!$E$14*AI23^2+LMS!$F$14*AI23+LMS!$G$14,LMS!$D$15*AI23^3+LMS!$E$15*AI23^2+LMS!$F$15*AI23+LMS!$G$15)),(IF(AI23&lt;90,LMS!$D$17*AI23^3+LMS!$E$17*AI23^2+LMS!$F$17*AI23+LMS!$G$17,LMS!$D$18*AI23^3+LMS!$E$18*AI23^2+LMS!$F$18*AI23+LMS!$G$18)))</f>
        <v>#VALUE!</v>
      </c>
      <c r="AI23" s="7" t="e">
        <f t="shared" si="17"/>
        <v>#VALUE!</v>
      </c>
      <c r="AJ23" s="7">
        <f t="shared" si="18"/>
        <v>0</v>
      </c>
      <c r="AL23" s="7">
        <f>IF(D23="M",WeightSDS!P$5*$AJ23^7+WeightSDS!Q$5*$AJ23^6+WeightSDS!R$5*$AJ23^5+WeightSDS!S$5*$AJ23^4+WeightSDS!T$5*$AJ23^3+WeightSDS!U$5*$AJ23^2+WeightSDS!V$5*$AJ23+WeightSDS!W$5,IF($AJ23&lt;186,WeightSDS!P$8*$AJ23^7+WeightSDS!Q$8*$AJ23^6+WeightSDS!R$8*$AJ23^5+WeightSDS!S$8*$AJ23^4+WeightSDS!T$8*$AJ23^3+WeightSDS!U$8*$AJ23^2+WeightSDS!V$8*$AJ23+WeightSDS!W$8,WeightSDS!$U$9+WeightSDS!$V$9*($AJ23-WeightSDS!$W$9)))</f>
        <v>0.75407122999999998</v>
      </c>
      <c r="AM23" s="7">
        <f>IF(D23="M",IF($AJ23&lt;45,WeightSDS!M$23*$AJ23^10+WeightSDS!N$23*$AJ23^9+WeightSDS!O$23*$AJ23^8+WeightSDS!P$23*$AJ23^7+WeightSDS!Q$23*$AJ23^6+WeightSDS!R$23*$AJ23^5+WeightSDS!S$23*$AJ23^4+WeightSDS!T$23*$AJ23^3+WeightSDS!U$23*$AJ23^2+WeightSDS!V$23*$AJ23+WeightSDS!W$23,IF($AJ23&lt;153,WeightSDS!M$25*$AJ23^10+WeightSDS!N$25*$AJ23^9+WeightSDS!O$25*$AJ23^8+WeightSDS!P$25*$AJ23^7+WeightSDS!Q$25*$AJ23^6+WeightSDS!R$25*$AJ23^5+WeightSDS!S$25*$AJ23^4+WeightSDS!T$25*$AJ23^3+WeightSDS!U$25*$AJ23^2+WeightSDS!V$25*$AJ23+WeightSDS!W$25,WeightSDS!M$27+WeightSDS!N$27/(1+EXP(WeightSDS!O$27+WeightSDS!P$27*$AJ23)))),IF($AJ23&lt;43.8,WeightSDS!M$29*$AJ23^10+WeightSDS!N$29*$AJ23^9+WeightSDS!O$29*$AJ23^8+WeightSDS!P$29*$AJ23^7+WeightSDS!Q$29*$AJ23^6+WeightSDS!R$29*$AJ23^5+WeightSDS!S$29*$AJ23^4+WeightSDS!T$29*$AJ23^3+WeightSDS!U$29*$AJ23^2+WeightSDS!V$29*$AJ23+WeightSDS!W$29-0.010431*(1-$AJ23/210),IF($AJ23&lt;123,WeightSDS!M$30*$AJ23^10+WeightSDS!N$30*$AJ23^9+WeightSDS!O$30*$AJ23^8+WeightSDS!P$30*$AJ23^7+WeightSDS!Q$30*$AJ23^6+WeightSDS!R$30*$AJ23^5+WeightSDS!S$30*$AJ23^4+WeightSDS!T$30*$AJ23^3+WeightSDS!U$30*$AJ23^2+WeightSDS!V$30*$AJ23+WeightSDS!W$30-0.010431*(1-1/$AJ23),WeightSDS!M$32+WeightSDS!N$32/(1+EXP(WeightSDS!O$32+WeightSDS!P$32*$AJ23))-0.010431*(1-$AJ23/210))))</f>
        <v>2.9500001032655536</v>
      </c>
      <c r="AN23" s="7">
        <f>IF(D23="M",IF($AJ23&lt;162,WeightSDS!P$12*$AJ23^7+WeightSDS!Q$12*$AJ23^6+WeightSDS!R$12*$AJ23^5+WeightSDS!S$12*$AJ23^4+WeightSDS!T$12*$AJ23^3+WeightSDS!U$12*$AJ23^2+WeightSDS!V$12*$AJ23+WeightSDS!W$12,WeightSDS!P$14*$AJ23^7+WeightSDS!Q$14*$AJ23^6+WeightSDS!R$14*$AJ23^5+WeightSDS!S$14*$AJ23^4+WeightSDS!T$14*$AJ23^3+WeightSDS!U$14*$AJ23^2+WeightSDS!V$14*$AJ23+WeightSDS!W$14),IF($AJ23&lt;156,WeightSDS!O$17*$AJ23^8+WeightSDS!P$17*$AJ23^7+WeightSDS!Q$17*$AJ23^6+WeightSDS!R$17*$AJ23^5+WeightSDS!S$17*$AJ23^4+WeightSDS!T$17*$AJ23^3+WeightSDS!U$17*$AJ23^2+WeightSDS!V$17*$AJ23+WeightSDS!W$17,IF($AJ23&lt;186,WeightSDS!$U$18+(WeightSDS!$V$18-WeightSDS!$U$18)/24*($AJ23-186)+WeightSDS!$W$18*(-$AJ23+186)^2-0.005,WeightSDS!$U$18+(WeightSDS!$V$18-WeightSDS!$U$18)/24*($AJ23-186)-0.005)))</f>
        <v>0.14604529399999999</v>
      </c>
      <c r="AQ23" s="7">
        <f t="shared" si="7"/>
        <v>0.56299999999999994</v>
      </c>
      <c r="AR23" s="7">
        <f t="shared" si="8"/>
        <v>69</v>
      </c>
      <c r="AS23" s="7">
        <f t="shared" si="9"/>
        <v>0.51</v>
      </c>
    </row>
    <row r="24" spans="2:45" s="7" customFormat="1" x14ac:dyDescent="0.15">
      <c r="B24" s="118"/>
      <c r="C24" s="118"/>
      <c r="D24" s="118"/>
      <c r="E24" s="30"/>
      <c r="F24" s="30"/>
      <c r="G24" s="119"/>
      <c r="H24" s="119"/>
      <c r="I24" s="78"/>
      <c r="J24" s="11" t="str">
        <f t="shared" si="0"/>
        <v/>
      </c>
      <c r="K24" s="2" t="str">
        <f t="shared" si="10"/>
        <v/>
      </c>
      <c r="L24" s="2" t="str">
        <f t="shared" si="1"/>
        <v/>
      </c>
      <c r="M24" s="2" t="str">
        <f t="shared" si="11"/>
        <v/>
      </c>
      <c r="N24" s="2" t="str">
        <f t="shared" si="12"/>
        <v/>
      </c>
      <c r="O24" s="2" t="str">
        <f t="shared" si="20"/>
        <v/>
      </c>
      <c r="P24" s="11" t="str">
        <f t="shared" si="19"/>
        <v/>
      </c>
      <c r="Q24" s="11" t="str">
        <f t="shared" si="21"/>
        <v/>
      </c>
      <c r="R24" s="2" t="str">
        <f t="shared" si="13"/>
        <v/>
      </c>
      <c r="S24" s="11" t="str">
        <f t="shared" si="14"/>
        <v/>
      </c>
      <c r="T24" s="175" t="str">
        <f t="shared" si="15"/>
        <v/>
      </c>
      <c r="U24" s="11" t="str">
        <f t="shared" si="16"/>
        <v/>
      </c>
      <c r="V24" s="136"/>
      <c r="W24" s="136"/>
      <c r="X24" s="139">
        <f t="shared" si="2"/>
        <v>0</v>
      </c>
      <c r="Y24" s="31">
        <f t="shared" si="3"/>
        <v>0</v>
      </c>
      <c r="Z24" s="31"/>
      <c r="AA24" s="140">
        <f t="shared" si="4"/>
        <v>0</v>
      </c>
      <c r="AB24" s="12"/>
      <c r="AC24" s="8">
        <f t="shared" si="5"/>
        <v>9.0359999999999996</v>
      </c>
      <c r="AD24" s="8">
        <f t="shared" si="6"/>
        <v>-184.49199999999999</v>
      </c>
      <c r="AE24"/>
      <c r="AF24" t="e">
        <f>IF(D24="M",IF(AI24&lt;78,LMS!$D$5*AI24^3+LMS!$E$5*AI24^2+LMS!$F$5*AI24+LMS!$G$5,IF(AI24&lt;150,LMS!$D$6*AI24^3+LMS!$E$6*AI24^2+LMS!$F$6*AI24+LMS!$G$6,LMS!$D$7*AI24^3+LMS!$E$7*AI24^2+LMS!$F$7*AI24+LMS!$G$7)),IF(AI24&lt;69,LMS!$D$9*AI24^3+LMS!$E$9*AI24^2+LMS!$F$9*AI24+LMS!$G$9,IF(AI24&lt;150,LMS!$D$10*AI24^3+LMS!$E$10*AI24^2+LMS!$F$10*AI24+LMS!$G$10,LMS!$D$11*AI24^3+LMS!$E$11*AI24^2+LMS!$F$11*AI24+LMS!$G$11)))</f>
        <v>#VALUE!</v>
      </c>
      <c r="AG24" t="e">
        <f>IF(D24="M",(IF(AI24&lt;2.5,LMS!$D$21*AI24^3+LMS!$E$21*AI24^2+LMS!$F$21*AI24+LMS!$G$21,IF(AI24&lt;9.5,LMS!$D$22*AI24^3+LMS!$E$22*AI24^2+LMS!$F$22*AI24+LMS!$G$22,IF(AI24&lt;26.75,LMS!$D$23*AI24^3+LMS!$E$23*AI24^2+LMS!$F$23*AI24+LMS!$G$23,IF(AI24&lt;90,LMS!$D$24*AI24^3+LMS!$E$24*AI24^2+LMS!$F$24*AI24+LMS!$G$24,LMS!$D$25*AI24^3+LMS!$E$25*AI24^2+LMS!$F$25*AI24+LMS!$G$25))))),(IF(AI24&lt;2.5,LMS!$D$27*AI24^3+LMS!$E$27*AI24^2+LMS!$F$27*AI24+LMS!$G$27,IF(AI24&lt;9.5,LMS!$D$28*AI24^3+LMS!$E$28*AI24^2+LMS!$F$28*AI24+LMS!$G$28,IF(AI24&lt;26.75,LMS!$D$29*AI24^3+LMS!$E$29*AI24^2+LMS!$F$29*AI24+LMS!$G$29,IF(AI24&lt;90,LMS!$D$30*AI24^3+LMS!$E$30*AI24^2+LMS!$F$30*AI24+LMS!$G$30,IF(AI24&lt;150,LMS!$D$31*AI24^3+LMS!$E$31*AI24^2+LMS!$F$31*AI24+LMS!$G$31,LMS!$D$32*AI24^3+LMS!$E$32*AI24^2+LMS!$F$32*AI24+LMS!$G$32)))))))</f>
        <v>#VALUE!</v>
      </c>
      <c r="AH24" t="e">
        <f>IF(D24="M",(IF(AI24&lt;90,LMS!$D$14*AI24^3+LMS!$E$14*AI24^2+LMS!$F$14*AI24+LMS!$G$14,LMS!$D$15*AI24^3+LMS!$E$15*AI24^2+LMS!$F$15*AI24+LMS!$G$15)),(IF(AI24&lt;90,LMS!$D$17*AI24^3+LMS!$E$17*AI24^2+LMS!$F$17*AI24+LMS!$G$17,LMS!$D$18*AI24^3+LMS!$E$18*AI24^2+LMS!$F$18*AI24+LMS!$G$18)))</f>
        <v>#VALUE!</v>
      </c>
      <c r="AI24" s="7" t="e">
        <f t="shared" si="17"/>
        <v>#VALUE!</v>
      </c>
      <c r="AJ24" s="7">
        <f t="shared" si="18"/>
        <v>0</v>
      </c>
      <c r="AL24" s="7">
        <f>IF(D24="M",WeightSDS!P$5*$AJ24^7+WeightSDS!Q$5*$AJ24^6+WeightSDS!R$5*$AJ24^5+WeightSDS!S$5*$AJ24^4+WeightSDS!T$5*$AJ24^3+WeightSDS!U$5*$AJ24^2+WeightSDS!V$5*$AJ24+WeightSDS!W$5,IF($AJ24&lt;186,WeightSDS!P$8*$AJ24^7+WeightSDS!Q$8*$AJ24^6+WeightSDS!R$8*$AJ24^5+WeightSDS!S$8*$AJ24^4+WeightSDS!T$8*$AJ24^3+WeightSDS!U$8*$AJ24^2+WeightSDS!V$8*$AJ24+WeightSDS!W$8,WeightSDS!$U$9+WeightSDS!$V$9*($AJ24-WeightSDS!$W$9)))</f>
        <v>0.75407122999999998</v>
      </c>
      <c r="AM24" s="7">
        <f>IF(D24="M",IF($AJ24&lt;45,WeightSDS!M$23*$AJ24^10+WeightSDS!N$23*$AJ24^9+WeightSDS!O$23*$AJ24^8+WeightSDS!P$23*$AJ24^7+WeightSDS!Q$23*$AJ24^6+WeightSDS!R$23*$AJ24^5+WeightSDS!S$23*$AJ24^4+WeightSDS!T$23*$AJ24^3+WeightSDS!U$23*$AJ24^2+WeightSDS!V$23*$AJ24+WeightSDS!W$23,IF($AJ24&lt;153,WeightSDS!M$25*$AJ24^10+WeightSDS!N$25*$AJ24^9+WeightSDS!O$25*$AJ24^8+WeightSDS!P$25*$AJ24^7+WeightSDS!Q$25*$AJ24^6+WeightSDS!R$25*$AJ24^5+WeightSDS!S$25*$AJ24^4+WeightSDS!T$25*$AJ24^3+WeightSDS!U$25*$AJ24^2+WeightSDS!V$25*$AJ24+WeightSDS!W$25,WeightSDS!M$27+WeightSDS!N$27/(1+EXP(WeightSDS!O$27+WeightSDS!P$27*$AJ24)))),IF($AJ24&lt;43.8,WeightSDS!M$29*$AJ24^10+WeightSDS!N$29*$AJ24^9+WeightSDS!O$29*$AJ24^8+WeightSDS!P$29*$AJ24^7+WeightSDS!Q$29*$AJ24^6+WeightSDS!R$29*$AJ24^5+WeightSDS!S$29*$AJ24^4+WeightSDS!T$29*$AJ24^3+WeightSDS!U$29*$AJ24^2+WeightSDS!V$29*$AJ24+WeightSDS!W$29-0.010431*(1-$AJ24/210),IF($AJ24&lt;123,WeightSDS!M$30*$AJ24^10+WeightSDS!N$30*$AJ24^9+WeightSDS!O$30*$AJ24^8+WeightSDS!P$30*$AJ24^7+WeightSDS!Q$30*$AJ24^6+WeightSDS!R$30*$AJ24^5+WeightSDS!S$30*$AJ24^4+WeightSDS!T$30*$AJ24^3+WeightSDS!U$30*$AJ24^2+WeightSDS!V$30*$AJ24+WeightSDS!W$30-0.010431*(1-1/$AJ24),WeightSDS!M$32+WeightSDS!N$32/(1+EXP(WeightSDS!O$32+WeightSDS!P$32*$AJ24))-0.010431*(1-$AJ24/210))))</f>
        <v>2.9500001032655536</v>
      </c>
      <c r="AN24" s="7">
        <f>IF(D24="M",IF($AJ24&lt;162,WeightSDS!P$12*$AJ24^7+WeightSDS!Q$12*$AJ24^6+WeightSDS!R$12*$AJ24^5+WeightSDS!S$12*$AJ24^4+WeightSDS!T$12*$AJ24^3+WeightSDS!U$12*$AJ24^2+WeightSDS!V$12*$AJ24+WeightSDS!W$12,WeightSDS!P$14*$AJ24^7+WeightSDS!Q$14*$AJ24^6+WeightSDS!R$14*$AJ24^5+WeightSDS!S$14*$AJ24^4+WeightSDS!T$14*$AJ24^3+WeightSDS!U$14*$AJ24^2+WeightSDS!V$14*$AJ24+WeightSDS!W$14),IF($AJ24&lt;156,WeightSDS!O$17*$AJ24^8+WeightSDS!P$17*$AJ24^7+WeightSDS!Q$17*$AJ24^6+WeightSDS!R$17*$AJ24^5+WeightSDS!S$17*$AJ24^4+WeightSDS!T$17*$AJ24^3+WeightSDS!U$17*$AJ24^2+WeightSDS!V$17*$AJ24+WeightSDS!W$17,IF($AJ24&lt;186,WeightSDS!$U$18+(WeightSDS!$V$18-WeightSDS!$U$18)/24*($AJ24-186)+WeightSDS!$W$18*(-$AJ24+186)^2-0.005,WeightSDS!$U$18+(WeightSDS!$V$18-WeightSDS!$U$18)/24*($AJ24-186)-0.005)))</f>
        <v>0.14604529399999999</v>
      </c>
      <c r="AQ24" s="7">
        <f t="shared" si="7"/>
        <v>0.56299999999999994</v>
      </c>
      <c r="AR24" s="7">
        <f t="shared" si="8"/>
        <v>69</v>
      </c>
      <c r="AS24" s="7">
        <f t="shared" si="9"/>
        <v>0.51</v>
      </c>
    </row>
    <row r="25" spans="2:45" s="7" customFormat="1" x14ac:dyDescent="0.15">
      <c r="B25" s="118"/>
      <c r="C25" s="118"/>
      <c r="D25" s="118"/>
      <c r="E25" s="30"/>
      <c r="F25" s="30"/>
      <c r="G25" s="119"/>
      <c r="H25" s="119"/>
      <c r="I25" s="78"/>
      <c r="J25" s="11" t="str">
        <f t="shared" si="0"/>
        <v/>
      </c>
      <c r="K25" s="2" t="str">
        <f t="shared" si="10"/>
        <v/>
      </c>
      <c r="L25" s="2" t="str">
        <f t="shared" si="1"/>
        <v/>
      </c>
      <c r="M25" s="2" t="str">
        <f t="shared" si="11"/>
        <v/>
      </c>
      <c r="N25" s="2" t="str">
        <f t="shared" si="12"/>
        <v/>
      </c>
      <c r="O25" s="2" t="str">
        <f t="shared" si="20"/>
        <v/>
      </c>
      <c r="P25" s="11" t="str">
        <f t="shared" si="19"/>
        <v/>
      </c>
      <c r="Q25" s="11" t="str">
        <f t="shared" si="21"/>
        <v/>
      </c>
      <c r="R25" s="2" t="str">
        <f t="shared" si="13"/>
        <v/>
      </c>
      <c r="S25" s="11" t="str">
        <f t="shared" si="14"/>
        <v/>
      </c>
      <c r="T25" s="175" t="str">
        <f t="shared" si="15"/>
        <v/>
      </c>
      <c r="U25" s="11" t="str">
        <f t="shared" si="16"/>
        <v/>
      </c>
      <c r="V25" s="136"/>
      <c r="W25" s="136"/>
      <c r="X25" s="139">
        <f t="shared" si="2"/>
        <v>0</v>
      </c>
      <c r="Y25" s="31">
        <f t="shared" si="3"/>
        <v>0</v>
      </c>
      <c r="Z25" s="31"/>
      <c r="AA25" s="140">
        <f t="shared" si="4"/>
        <v>0</v>
      </c>
      <c r="AB25" s="12"/>
      <c r="AC25" s="8">
        <f t="shared" si="5"/>
        <v>9.0359999999999996</v>
      </c>
      <c r="AD25" s="8">
        <f t="shared" si="6"/>
        <v>-184.49199999999999</v>
      </c>
      <c r="AE25"/>
      <c r="AF25" t="e">
        <f>IF(D25="M",IF(AI25&lt;78,LMS!$D$5*AI25^3+LMS!$E$5*AI25^2+LMS!$F$5*AI25+LMS!$G$5,IF(AI25&lt;150,LMS!$D$6*AI25^3+LMS!$E$6*AI25^2+LMS!$F$6*AI25+LMS!$G$6,LMS!$D$7*AI25^3+LMS!$E$7*AI25^2+LMS!$F$7*AI25+LMS!$G$7)),IF(AI25&lt;69,LMS!$D$9*AI25^3+LMS!$E$9*AI25^2+LMS!$F$9*AI25+LMS!$G$9,IF(AI25&lt;150,LMS!$D$10*AI25^3+LMS!$E$10*AI25^2+LMS!$F$10*AI25+LMS!$G$10,LMS!$D$11*AI25^3+LMS!$E$11*AI25^2+LMS!$F$11*AI25+LMS!$G$11)))</f>
        <v>#VALUE!</v>
      </c>
      <c r="AG25" t="e">
        <f>IF(D25="M",(IF(AI25&lt;2.5,LMS!$D$21*AI25^3+LMS!$E$21*AI25^2+LMS!$F$21*AI25+LMS!$G$21,IF(AI25&lt;9.5,LMS!$D$22*AI25^3+LMS!$E$22*AI25^2+LMS!$F$22*AI25+LMS!$G$22,IF(AI25&lt;26.75,LMS!$D$23*AI25^3+LMS!$E$23*AI25^2+LMS!$F$23*AI25+LMS!$G$23,IF(AI25&lt;90,LMS!$D$24*AI25^3+LMS!$E$24*AI25^2+LMS!$F$24*AI25+LMS!$G$24,LMS!$D$25*AI25^3+LMS!$E$25*AI25^2+LMS!$F$25*AI25+LMS!$G$25))))),(IF(AI25&lt;2.5,LMS!$D$27*AI25^3+LMS!$E$27*AI25^2+LMS!$F$27*AI25+LMS!$G$27,IF(AI25&lt;9.5,LMS!$D$28*AI25^3+LMS!$E$28*AI25^2+LMS!$F$28*AI25+LMS!$G$28,IF(AI25&lt;26.75,LMS!$D$29*AI25^3+LMS!$E$29*AI25^2+LMS!$F$29*AI25+LMS!$G$29,IF(AI25&lt;90,LMS!$D$30*AI25^3+LMS!$E$30*AI25^2+LMS!$F$30*AI25+LMS!$G$30,IF(AI25&lt;150,LMS!$D$31*AI25^3+LMS!$E$31*AI25^2+LMS!$F$31*AI25+LMS!$G$31,LMS!$D$32*AI25^3+LMS!$E$32*AI25^2+LMS!$F$32*AI25+LMS!$G$32)))))))</f>
        <v>#VALUE!</v>
      </c>
      <c r="AH25" t="e">
        <f>IF(D25="M",(IF(AI25&lt;90,LMS!$D$14*AI25^3+LMS!$E$14*AI25^2+LMS!$F$14*AI25+LMS!$G$14,LMS!$D$15*AI25^3+LMS!$E$15*AI25^2+LMS!$F$15*AI25+LMS!$G$15)),(IF(AI25&lt;90,LMS!$D$17*AI25^3+LMS!$E$17*AI25^2+LMS!$F$17*AI25+LMS!$G$17,LMS!$D$18*AI25^3+LMS!$E$18*AI25^2+LMS!$F$18*AI25+LMS!$G$18)))</f>
        <v>#VALUE!</v>
      </c>
      <c r="AI25" s="7" t="e">
        <f t="shared" si="17"/>
        <v>#VALUE!</v>
      </c>
      <c r="AJ25" s="7">
        <f t="shared" si="18"/>
        <v>0</v>
      </c>
      <c r="AL25" s="7">
        <f>IF(D25="M",WeightSDS!P$5*$AJ25^7+WeightSDS!Q$5*$AJ25^6+WeightSDS!R$5*$AJ25^5+WeightSDS!S$5*$AJ25^4+WeightSDS!T$5*$AJ25^3+WeightSDS!U$5*$AJ25^2+WeightSDS!V$5*$AJ25+WeightSDS!W$5,IF($AJ25&lt;186,WeightSDS!P$8*$AJ25^7+WeightSDS!Q$8*$AJ25^6+WeightSDS!R$8*$AJ25^5+WeightSDS!S$8*$AJ25^4+WeightSDS!T$8*$AJ25^3+WeightSDS!U$8*$AJ25^2+WeightSDS!V$8*$AJ25+WeightSDS!W$8,WeightSDS!$U$9+WeightSDS!$V$9*($AJ25-WeightSDS!$W$9)))</f>
        <v>0.75407122999999998</v>
      </c>
      <c r="AM25" s="7">
        <f>IF(D25="M",IF($AJ25&lt;45,WeightSDS!M$23*$AJ25^10+WeightSDS!N$23*$AJ25^9+WeightSDS!O$23*$AJ25^8+WeightSDS!P$23*$AJ25^7+WeightSDS!Q$23*$AJ25^6+WeightSDS!R$23*$AJ25^5+WeightSDS!S$23*$AJ25^4+WeightSDS!T$23*$AJ25^3+WeightSDS!U$23*$AJ25^2+WeightSDS!V$23*$AJ25+WeightSDS!W$23,IF($AJ25&lt;153,WeightSDS!M$25*$AJ25^10+WeightSDS!N$25*$AJ25^9+WeightSDS!O$25*$AJ25^8+WeightSDS!P$25*$AJ25^7+WeightSDS!Q$25*$AJ25^6+WeightSDS!R$25*$AJ25^5+WeightSDS!S$25*$AJ25^4+WeightSDS!T$25*$AJ25^3+WeightSDS!U$25*$AJ25^2+WeightSDS!V$25*$AJ25+WeightSDS!W$25,WeightSDS!M$27+WeightSDS!N$27/(1+EXP(WeightSDS!O$27+WeightSDS!P$27*$AJ25)))),IF($AJ25&lt;43.8,WeightSDS!M$29*$AJ25^10+WeightSDS!N$29*$AJ25^9+WeightSDS!O$29*$AJ25^8+WeightSDS!P$29*$AJ25^7+WeightSDS!Q$29*$AJ25^6+WeightSDS!R$29*$AJ25^5+WeightSDS!S$29*$AJ25^4+WeightSDS!T$29*$AJ25^3+WeightSDS!U$29*$AJ25^2+WeightSDS!V$29*$AJ25+WeightSDS!W$29-0.010431*(1-$AJ25/210),IF($AJ25&lt;123,WeightSDS!M$30*$AJ25^10+WeightSDS!N$30*$AJ25^9+WeightSDS!O$30*$AJ25^8+WeightSDS!P$30*$AJ25^7+WeightSDS!Q$30*$AJ25^6+WeightSDS!R$30*$AJ25^5+WeightSDS!S$30*$AJ25^4+WeightSDS!T$30*$AJ25^3+WeightSDS!U$30*$AJ25^2+WeightSDS!V$30*$AJ25+WeightSDS!W$30-0.010431*(1-1/$AJ25),WeightSDS!M$32+WeightSDS!N$32/(1+EXP(WeightSDS!O$32+WeightSDS!P$32*$AJ25))-0.010431*(1-$AJ25/210))))</f>
        <v>2.9500001032655536</v>
      </c>
      <c r="AN25" s="7">
        <f>IF(D25="M",IF($AJ25&lt;162,WeightSDS!P$12*$AJ25^7+WeightSDS!Q$12*$AJ25^6+WeightSDS!R$12*$AJ25^5+WeightSDS!S$12*$AJ25^4+WeightSDS!T$12*$AJ25^3+WeightSDS!U$12*$AJ25^2+WeightSDS!V$12*$AJ25+WeightSDS!W$12,WeightSDS!P$14*$AJ25^7+WeightSDS!Q$14*$AJ25^6+WeightSDS!R$14*$AJ25^5+WeightSDS!S$14*$AJ25^4+WeightSDS!T$14*$AJ25^3+WeightSDS!U$14*$AJ25^2+WeightSDS!V$14*$AJ25+WeightSDS!W$14),IF($AJ25&lt;156,WeightSDS!O$17*$AJ25^8+WeightSDS!P$17*$AJ25^7+WeightSDS!Q$17*$AJ25^6+WeightSDS!R$17*$AJ25^5+WeightSDS!S$17*$AJ25^4+WeightSDS!T$17*$AJ25^3+WeightSDS!U$17*$AJ25^2+WeightSDS!V$17*$AJ25+WeightSDS!W$17,IF($AJ25&lt;186,WeightSDS!$U$18+(WeightSDS!$V$18-WeightSDS!$U$18)/24*($AJ25-186)+WeightSDS!$W$18*(-$AJ25+186)^2-0.005,WeightSDS!$U$18+(WeightSDS!$V$18-WeightSDS!$U$18)/24*($AJ25-186)-0.005)))</f>
        <v>0.14604529399999999</v>
      </c>
      <c r="AQ25" s="7">
        <f t="shared" si="7"/>
        <v>0.56299999999999994</v>
      </c>
      <c r="AR25" s="7">
        <f t="shared" si="8"/>
        <v>69</v>
      </c>
      <c r="AS25" s="7">
        <f t="shared" si="9"/>
        <v>0.51</v>
      </c>
    </row>
    <row r="26" spans="2:45" s="7" customFormat="1" x14ac:dyDescent="0.15">
      <c r="B26" s="118"/>
      <c r="C26" s="118"/>
      <c r="D26" s="118"/>
      <c r="E26" s="30"/>
      <c r="F26" s="30"/>
      <c r="G26" s="119"/>
      <c r="H26" s="119"/>
      <c r="I26" s="78"/>
      <c r="J26" s="11" t="str">
        <f t="shared" si="0"/>
        <v/>
      </c>
      <c r="K26" s="2" t="str">
        <f t="shared" si="10"/>
        <v/>
      </c>
      <c r="L26" s="2" t="str">
        <f t="shared" si="1"/>
        <v/>
      </c>
      <c r="M26" s="2" t="str">
        <f t="shared" si="11"/>
        <v/>
      </c>
      <c r="N26" s="2" t="str">
        <f t="shared" si="12"/>
        <v/>
      </c>
      <c r="O26" s="2" t="str">
        <f t="shared" si="20"/>
        <v/>
      </c>
      <c r="P26" s="11" t="str">
        <f t="shared" si="19"/>
        <v/>
      </c>
      <c r="Q26" s="11" t="str">
        <f t="shared" si="21"/>
        <v/>
      </c>
      <c r="R26" s="2" t="str">
        <f t="shared" si="13"/>
        <v/>
      </c>
      <c r="S26" s="11" t="str">
        <f t="shared" si="14"/>
        <v/>
      </c>
      <c r="T26" s="175" t="str">
        <f t="shared" si="15"/>
        <v/>
      </c>
      <c r="U26" s="11" t="str">
        <f t="shared" si="16"/>
        <v/>
      </c>
      <c r="V26" s="136"/>
      <c r="W26" s="136"/>
      <c r="X26" s="139">
        <f t="shared" si="2"/>
        <v>0</v>
      </c>
      <c r="Y26" s="31">
        <f t="shared" si="3"/>
        <v>0</v>
      </c>
      <c r="Z26" s="31"/>
      <c r="AA26" s="140">
        <f t="shared" si="4"/>
        <v>0</v>
      </c>
      <c r="AB26" s="12"/>
      <c r="AC26" s="8">
        <f t="shared" si="5"/>
        <v>9.0359999999999996</v>
      </c>
      <c r="AD26" s="8">
        <f t="shared" si="6"/>
        <v>-184.49199999999999</v>
      </c>
      <c r="AE26"/>
      <c r="AF26" t="e">
        <f>IF(D26="M",IF(AI26&lt;78,LMS!$D$5*AI26^3+LMS!$E$5*AI26^2+LMS!$F$5*AI26+LMS!$G$5,IF(AI26&lt;150,LMS!$D$6*AI26^3+LMS!$E$6*AI26^2+LMS!$F$6*AI26+LMS!$G$6,LMS!$D$7*AI26^3+LMS!$E$7*AI26^2+LMS!$F$7*AI26+LMS!$G$7)),IF(AI26&lt;69,LMS!$D$9*AI26^3+LMS!$E$9*AI26^2+LMS!$F$9*AI26+LMS!$G$9,IF(AI26&lt;150,LMS!$D$10*AI26^3+LMS!$E$10*AI26^2+LMS!$F$10*AI26+LMS!$G$10,LMS!$D$11*AI26^3+LMS!$E$11*AI26^2+LMS!$F$11*AI26+LMS!$G$11)))</f>
        <v>#VALUE!</v>
      </c>
      <c r="AG26" t="e">
        <f>IF(D26="M",(IF(AI26&lt;2.5,LMS!$D$21*AI26^3+LMS!$E$21*AI26^2+LMS!$F$21*AI26+LMS!$G$21,IF(AI26&lt;9.5,LMS!$D$22*AI26^3+LMS!$E$22*AI26^2+LMS!$F$22*AI26+LMS!$G$22,IF(AI26&lt;26.75,LMS!$D$23*AI26^3+LMS!$E$23*AI26^2+LMS!$F$23*AI26+LMS!$G$23,IF(AI26&lt;90,LMS!$D$24*AI26^3+LMS!$E$24*AI26^2+LMS!$F$24*AI26+LMS!$G$24,LMS!$D$25*AI26^3+LMS!$E$25*AI26^2+LMS!$F$25*AI26+LMS!$G$25))))),(IF(AI26&lt;2.5,LMS!$D$27*AI26^3+LMS!$E$27*AI26^2+LMS!$F$27*AI26+LMS!$G$27,IF(AI26&lt;9.5,LMS!$D$28*AI26^3+LMS!$E$28*AI26^2+LMS!$F$28*AI26+LMS!$G$28,IF(AI26&lt;26.75,LMS!$D$29*AI26^3+LMS!$E$29*AI26^2+LMS!$F$29*AI26+LMS!$G$29,IF(AI26&lt;90,LMS!$D$30*AI26^3+LMS!$E$30*AI26^2+LMS!$F$30*AI26+LMS!$G$30,IF(AI26&lt;150,LMS!$D$31*AI26^3+LMS!$E$31*AI26^2+LMS!$F$31*AI26+LMS!$G$31,LMS!$D$32*AI26^3+LMS!$E$32*AI26^2+LMS!$F$32*AI26+LMS!$G$32)))))))</f>
        <v>#VALUE!</v>
      </c>
      <c r="AH26" t="e">
        <f>IF(D26="M",(IF(AI26&lt;90,LMS!$D$14*AI26^3+LMS!$E$14*AI26^2+LMS!$F$14*AI26+LMS!$G$14,LMS!$D$15*AI26^3+LMS!$E$15*AI26^2+LMS!$F$15*AI26+LMS!$G$15)),(IF(AI26&lt;90,LMS!$D$17*AI26^3+LMS!$E$17*AI26^2+LMS!$F$17*AI26+LMS!$G$17,LMS!$D$18*AI26^3+LMS!$E$18*AI26^2+LMS!$F$18*AI26+LMS!$G$18)))</f>
        <v>#VALUE!</v>
      </c>
      <c r="AI26" s="7" t="e">
        <f t="shared" si="17"/>
        <v>#VALUE!</v>
      </c>
      <c r="AJ26" s="7">
        <f t="shared" si="18"/>
        <v>0</v>
      </c>
      <c r="AL26" s="7">
        <f>IF(D26="M",WeightSDS!P$5*$AJ26^7+WeightSDS!Q$5*$AJ26^6+WeightSDS!R$5*$AJ26^5+WeightSDS!S$5*$AJ26^4+WeightSDS!T$5*$AJ26^3+WeightSDS!U$5*$AJ26^2+WeightSDS!V$5*$AJ26+WeightSDS!W$5,IF($AJ26&lt;186,WeightSDS!P$8*$AJ26^7+WeightSDS!Q$8*$AJ26^6+WeightSDS!R$8*$AJ26^5+WeightSDS!S$8*$AJ26^4+WeightSDS!T$8*$AJ26^3+WeightSDS!U$8*$AJ26^2+WeightSDS!V$8*$AJ26+WeightSDS!W$8,WeightSDS!$U$9+WeightSDS!$V$9*($AJ26-WeightSDS!$W$9)))</f>
        <v>0.75407122999999998</v>
      </c>
      <c r="AM26" s="7">
        <f>IF(D26="M",IF($AJ26&lt;45,WeightSDS!M$23*$AJ26^10+WeightSDS!N$23*$AJ26^9+WeightSDS!O$23*$AJ26^8+WeightSDS!P$23*$AJ26^7+WeightSDS!Q$23*$AJ26^6+WeightSDS!R$23*$AJ26^5+WeightSDS!S$23*$AJ26^4+WeightSDS!T$23*$AJ26^3+WeightSDS!U$23*$AJ26^2+WeightSDS!V$23*$AJ26+WeightSDS!W$23,IF($AJ26&lt;153,WeightSDS!M$25*$AJ26^10+WeightSDS!N$25*$AJ26^9+WeightSDS!O$25*$AJ26^8+WeightSDS!P$25*$AJ26^7+WeightSDS!Q$25*$AJ26^6+WeightSDS!R$25*$AJ26^5+WeightSDS!S$25*$AJ26^4+WeightSDS!T$25*$AJ26^3+WeightSDS!U$25*$AJ26^2+WeightSDS!V$25*$AJ26+WeightSDS!W$25,WeightSDS!M$27+WeightSDS!N$27/(1+EXP(WeightSDS!O$27+WeightSDS!P$27*$AJ26)))),IF($AJ26&lt;43.8,WeightSDS!M$29*$AJ26^10+WeightSDS!N$29*$AJ26^9+WeightSDS!O$29*$AJ26^8+WeightSDS!P$29*$AJ26^7+WeightSDS!Q$29*$AJ26^6+WeightSDS!R$29*$AJ26^5+WeightSDS!S$29*$AJ26^4+WeightSDS!T$29*$AJ26^3+WeightSDS!U$29*$AJ26^2+WeightSDS!V$29*$AJ26+WeightSDS!W$29-0.010431*(1-$AJ26/210),IF($AJ26&lt;123,WeightSDS!M$30*$AJ26^10+WeightSDS!N$30*$AJ26^9+WeightSDS!O$30*$AJ26^8+WeightSDS!P$30*$AJ26^7+WeightSDS!Q$30*$AJ26^6+WeightSDS!R$30*$AJ26^5+WeightSDS!S$30*$AJ26^4+WeightSDS!T$30*$AJ26^3+WeightSDS!U$30*$AJ26^2+WeightSDS!V$30*$AJ26+WeightSDS!W$30-0.010431*(1-1/$AJ26),WeightSDS!M$32+WeightSDS!N$32/(1+EXP(WeightSDS!O$32+WeightSDS!P$32*$AJ26))-0.010431*(1-$AJ26/210))))</f>
        <v>2.9500001032655536</v>
      </c>
      <c r="AN26" s="7">
        <f>IF(D26="M",IF($AJ26&lt;162,WeightSDS!P$12*$AJ26^7+WeightSDS!Q$12*$AJ26^6+WeightSDS!R$12*$AJ26^5+WeightSDS!S$12*$AJ26^4+WeightSDS!T$12*$AJ26^3+WeightSDS!U$12*$AJ26^2+WeightSDS!V$12*$AJ26+WeightSDS!W$12,WeightSDS!P$14*$AJ26^7+WeightSDS!Q$14*$AJ26^6+WeightSDS!R$14*$AJ26^5+WeightSDS!S$14*$AJ26^4+WeightSDS!T$14*$AJ26^3+WeightSDS!U$14*$AJ26^2+WeightSDS!V$14*$AJ26+WeightSDS!W$14),IF($AJ26&lt;156,WeightSDS!O$17*$AJ26^8+WeightSDS!P$17*$AJ26^7+WeightSDS!Q$17*$AJ26^6+WeightSDS!R$17*$AJ26^5+WeightSDS!S$17*$AJ26^4+WeightSDS!T$17*$AJ26^3+WeightSDS!U$17*$AJ26^2+WeightSDS!V$17*$AJ26+WeightSDS!W$17,IF($AJ26&lt;186,WeightSDS!$U$18+(WeightSDS!$V$18-WeightSDS!$U$18)/24*($AJ26-186)+WeightSDS!$W$18*(-$AJ26+186)^2-0.005,WeightSDS!$U$18+(WeightSDS!$V$18-WeightSDS!$U$18)/24*($AJ26-186)-0.005)))</f>
        <v>0.14604529399999999</v>
      </c>
      <c r="AQ26" s="7">
        <f t="shared" si="7"/>
        <v>0.56299999999999994</v>
      </c>
      <c r="AR26" s="7">
        <f t="shared" si="8"/>
        <v>69</v>
      </c>
      <c r="AS26" s="7">
        <f t="shared" si="9"/>
        <v>0.51</v>
      </c>
    </row>
    <row r="27" spans="2:45" s="7" customFormat="1" x14ac:dyDescent="0.15">
      <c r="B27" s="118"/>
      <c r="C27" s="118"/>
      <c r="D27" s="118"/>
      <c r="E27" s="30"/>
      <c r="F27" s="30"/>
      <c r="G27" s="119"/>
      <c r="H27" s="119"/>
      <c r="I27" s="78"/>
      <c r="J27" s="11" t="str">
        <f t="shared" si="0"/>
        <v/>
      </c>
      <c r="K27" s="2" t="str">
        <f t="shared" si="10"/>
        <v/>
      </c>
      <c r="L27" s="2" t="str">
        <f t="shared" si="1"/>
        <v/>
      </c>
      <c r="M27" s="2" t="str">
        <f t="shared" si="11"/>
        <v/>
      </c>
      <c r="N27" s="2" t="str">
        <f t="shared" si="12"/>
        <v/>
      </c>
      <c r="O27" s="2" t="str">
        <f t="shared" si="20"/>
        <v/>
      </c>
      <c r="P27" s="11" t="str">
        <f t="shared" si="19"/>
        <v/>
      </c>
      <c r="Q27" s="11" t="str">
        <f t="shared" si="21"/>
        <v/>
      </c>
      <c r="R27" s="2" t="str">
        <f t="shared" si="13"/>
        <v/>
      </c>
      <c r="S27" s="11" t="str">
        <f t="shared" si="14"/>
        <v/>
      </c>
      <c r="T27" s="175" t="str">
        <f t="shared" si="15"/>
        <v/>
      </c>
      <c r="U27" s="11" t="str">
        <f t="shared" si="16"/>
        <v/>
      </c>
      <c r="V27" s="136"/>
      <c r="W27" s="136"/>
      <c r="X27" s="139">
        <f t="shared" si="2"/>
        <v>0</v>
      </c>
      <c r="Y27" s="31">
        <f t="shared" si="3"/>
        <v>0</v>
      </c>
      <c r="Z27" s="31"/>
      <c r="AA27" s="140">
        <f t="shared" si="4"/>
        <v>0</v>
      </c>
      <c r="AB27" s="12"/>
      <c r="AC27" s="8">
        <f t="shared" si="5"/>
        <v>9.0359999999999996</v>
      </c>
      <c r="AD27" s="8">
        <f t="shared" si="6"/>
        <v>-184.49199999999999</v>
      </c>
      <c r="AE27"/>
      <c r="AF27" t="e">
        <f>IF(D27="M",IF(AI27&lt;78,LMS!$D$5*AI27^3+LMS!$E$5*AI27^2+LMS!$F$5*AI27+LMS!$G$5,IF(AI27&lt;150,LMS!$D$6*AI27^3+LMS!$E$6*AI27^2+LMS!$F$6*AI27+LMS!$G$6,LMS!$D$7*AI27^3+LMS!$E$7*AI27^2+LMS!$F$7*AI27+LMS!$G$7)),IF(AI27&lt;69,LMS!$D$9*AI27^3+LMS!$E$9*AI27^2+LMS!$F$9*AI27+LMS!$G$9,IF(AI27&lt;150,LMS!$D$10*AI27^3+LMS!$E$10*AI27^2+LMS!$F$10*AI27+LMS!$G$10,LMS!$D$11*AI27^3+LMS!$E$11*AI27^2+LMS!$F$11*AI27+LMS!$G$11)))</f>
        <v>#VALUE!</v>
      </c>
      <c r="AG27" t="e">
        <f>IF(D27="M",(IF(AI27&lt;2.5,LMS!$D$21*AI27^3+LMS!$E$21*AI27^2+LMS!$F$21*AI27+LMS!$G$21,IF(AI27&lt;9.5,LMS!$D$22*AI27^3+LMS!$E$22*AI27^2+LMS!$F$22*AI27+LMS!$G$22,IF(AI27&lt;26.75,LMS!$D$23*AI27^3+LMS!$E$23*AI27^2+LMS!$F$23*AI27+LMS!$G$23,IF(AI27&lt;90,LMS!$D$24*AI27^3+LMS!$E$24*AI27^2+LMS!$F$24*AI27+LMS!$G$24,LMS!$D$25*AI27^3+LMS!$E$25*AI27^2+LMS!$F$25*AI27+LMS!$G$25))))),(IF(AI27&lt;2.5,LMS!$D$27*AI27^3+LMS!$E$27*AI27^2+LMS!$F$27*AI27+LMS!$G$27,IF(AI27&lt;9.5,LMS!$D$28*AI27^3+LMS!$E$28*AI27^2+LMS!$F$28*AI27+LMS!$G$28,IF(AI27&lt;26.75,LMS!$D$29*AI27^3+LMS!$E$29*AI27^2+LMS!$F$29*AI27+LMS!$G$29,IF(AI27&lt;90,LMS!$D$30*AI27^3+LMS!$E$30*AI27^2+LMS!$F$30*AI27+LMS!$G$30,IF(AI27&lt;150,LMS!$D$31*AI27^3+LMS!$E$31*AI27^2+LMS!$F$31*AI27+LMS!$G$31,LMS!$D$32*AI27^3+LMS!$E$32*AI27^2+LMS!$F$32*AI27+LMS!$G$32)))))))</f>
        <v>#VALUE!</v>
      </c>
      <c r="AH27" t="e">
        <f>IF(D27="M",(IF(AI27&lt;90,LMS!$D$14*AI27^3+LMS!$E$14*AI27^2+LMS!$F$14*AI27+LMS!$G$14,LMS!$D$15*AI27^3+LMS!$E$15*AI27^2+LMS!$F$15*AI27+LMS!$G$15)),(IF(AI27&lt;90,LMS!$D$17*AI27^3+LMS!$E$17*AI27^2+LMS!$F$17*AI27+LMS!$G$17,LMS!$D$18*AI27^3+LMS!$E$18*AI27^2+LMS!$F$18*AI27+LMS!$G$18)))</f>
        <v>#VALUE!</v>
      </c>
      <c r="AI27" s="7" t="e">
        <f t="shared" si="17"/>
        <v>#VALUE!</v>
      </c>
      <c r="AJ27" s="7">
        <f t="shared" si="18"/>
        <v>0</v>
      </c>
      <c r="AL27" s="7">
        <f>IF(D27="M",WeightSDS!P$5*$AJ27^7+WeightSDS!Q$5*$AJ27^6+WeightSDS!R$5*$AJ27^5+WeightSDS!S$5*$AJ27^4+WeightSDS!T$5*$AJ27^3+WeightSDS!U$5*$AJ27^2+WeightSDS!V$5*$AJ27+WeightSDS!W$5,IF($AJ27&lt;186,WeightSDS!P$8*$AJ27^7+WeightSDS!Q$8*$AJ27^6+WeightSDS!R$8*$AJ27^5+WeightSDS!S$8*$AJ27^4+WeightSDS!T$8*$AJ27^3+WeightSDS!U$8*$AJ27^2+WeightSDS!V$8*$AJ27+WeightSDS!W$8,WeightSDS!$U$9+WeightSDS!$V$9*($AJ27-WeightSDS!$W$9)))</f>
        <v>0.75407122999999998</v>
      </c>
      <c r="AM27" s="7">
        <f>IF(D27="M",IF($AJ27&lt;45,WeightSDS!M$23*$AJ27^10+WeightSDS!N$23*$AJ27^9+WeightSDS!O$23*$AJ27^8+WeightSDS!P$23*$AJ27^7+WeightSDS!Q$23*$AJ27^6+WeightSDS!R$23*$AJ27^5+WeightSDS!S$23*$AJ27^4+WeightSDS!T$23*$AJ27^3+WeightSDS!U$23*$AJ27^2+WeightSDS!V$23*$AJ27+WeightSDS!W$23,IF($AJ27&lt;153,WeightSDS!M$25*$AJ27^10+WeightSDS!N$25*$AJ27^9+WeightSDS!O$25*$AJ27^8+WeightSDS!P$25*$AJ27^7+WeightSDS!Q$25*$AJ27^6+WeightSDS!R$25*$AJ27^5+WeightSDS!S$25*$AJ27^4+WeightSDS!T$25*$AJ27^3+WeightSDS!U$25*$AJ27^2+WeightSDS!V$25*$AJ27+WeightSDS!W$25,WeightSDS!M$27+WeightSDS!N$27/(1+EXP(WeightSDS!O$27+WeightSDS!P$27*$AJ27)))),IF($AJ27&lt;43.8,WeightSDS!M$29*$AJ27^10+WeightSDS!N$29*$AJ27^9+WeightSDS!O$29*$AJ27^8+WeightSDS!P$29*$AJ27^7+WeightSDS!Q$29*$AJ27^6+WeightSDS!R$29*$AJ27^5+WeightSDS!S$29*$AJ27^4+WeightSDS!T$29*$AJ27^3+WeightSDS!U$29*$AJ27^2+WeightSDS!V$29*$AJ27+WeightSDS!W$29-0.010431*(1-$AJ27/210),IF($AJ27&lt;123,WeightSDS!M$30*$AJ27^10+WeightSDS!N$30*$AJ27^9+WeightSDS!O$30*$AJ27^8+WeightSDS!P$30*$AJ27^7+WeightSDS!Q$30*$AJ27^6+WeightSDS!R$30*$AJ27^5+WeightSDS!S$30*$AJ27^4+WeightSDS!T$30*$AJ27^3+WeightSDS!U$30*$AJ27^2+WeightSDS!V$30*$AJ27+WeightSDS!W$30-0.010431*(1-1/$AJ27),WeightSDS!M$32+WeightSDS!N$32/(1+EXP(WeightSDS!O$32+WeightSDS!P$32*$AJ27))-0.010431*(1-$AJ27/210))))</f>
        <v>2.9500001032655536</v>
      </c>
      <c r="AN27" s="7">
        <f>IF(D27="M",IF($AJ27&lt;162,WeightSDS!P$12*$AJ27^7+WeightSDS!Q$12*$AJ27^6+WeightSDS!R$12*$AJ27^5+WeightSDS!S$12*$AJ27^4+WeightSDS!T$12*$AJ27^3+WeightSDS!U$12*$AJ27^2+WeightSDS!V$12*$AJ27+WeightSDS!W$12,WeightSDS!P$14*$AJ27^7+WeightSDS!Q$14*$AJ27^6+WeightSDS!R$14*$AJ27^5+WeightSDS!S$14*$AJ27^4+WeightSDS!T$14*$AJ27^3+WeightSDS!U$14*$AJ27^2+WeightSDS!V$14*$AJ27+WeightSDS!W$14),IF($AJ27&lt;156,WeightSDS!O$17*$AJ27^8+WeightSDS!P$17*$AJ27^7+WeightSDS!Q$17*$AJ27^6+WeightSDS!R$17*$AJ27^5+WeightSDS!S$17*$AJ27^4+WeightSDS!T$17*$AJ27^3+WeightSDS!U$17*$AJ27^2+WeightSDS!V$17*$AJ27+WeightSDS!W$17,IF($AJ27&lt;186,WeightSDS!$U$18+(WeightSDS!$V$18-WeightSDS!$U$18)/24*($AJ27-186)+WeightSDS!$W$18*(-$AJ27+186)^2-0.005,WeightSDS!$U$18+(WeightSDS!$V$18-WeightSDS!$U$18)/24*($AJ27-186)-0.005)))</f>
        <v>0.14604529399999999</v>
      </c>
      <c r="AQ27" s="7">
        <f t="shared" si="7"/>
        <v>0.56299999999999994</v>
      </c>
      <c r="AR27" s="7">
        <f t="shared" si="8"/>
        <v>69</v>
      </c>
      <c r="AS27" s="7">
        <f t="shared" si="9"/>
        <v>0.51</v>
      </c>
    </row>
    <row r="28" spans="2:45" s="7" customFormat="1" x14ac:dyDescent="0.15">
      <c r="B28" s="118"/>
      <c r="C28" s="118"/>
      <c r="D28" s="118"/>
      <c r="E28" s="30"/>
      <c r="F28" s="30"/>
      <c r="G28" s="119"/>
      <c r="H28" s="119"/>
      <c r="I28" s="78"/>
      <c r="J28" s="11" t="str">
        <f t="shared" si="0"/>
        <v/>
      </c>
      <c r="K28" s="2" t="str">
        <f t="shared" si="10"/>
        <v/>
      </c>
      <c r="L28" s="2" t="str">
        <f t="shared" si="1"/>
        <v/>
      </c>
      <c r="M28" s="2" t="str">
        <f t="shared" si="11"/>
        <v/>
      </c>
      <c r="N28" s="2" t="str">
        <f t="shared" si="12"/>
        <v/>
      </c>
      <c r="O28" s="2" t="str">
        <f t="shared" si="20"/>
        <v/>
      </c>
      <c r="P28" s="11" t="str">
        <f t="shared" si="19"/>
        <v/>
      </c>
      <c r="Q28" s="11" t="str">
        <f t="shared" si="21"/>
        <v/>
      </c>
      <c r="R28" s="2" t="str">
        <f t="shared" si="13"/>
        <v/>
      </c>
      <c r="S28" s="11" t="str">
        <f t="shared" si="14"/>
        <v/>
      </c>
      <c r="T28" s="175" t="str">
        <f t="shared" si="15"/>
        <v/>
      </c>
      <c r="U28" s="11" t="str">
        <f t="shared" si="16"/>
        <v/>
      </c>
      <c r="V28" s="136"/>
      <c r="W28" s="136"/>
      <c r="X28" s="139">
        <f t="shared" si="2"/>
        <v>0</v>
      </c>
      <c r="Y28" s="31">
        <f t="shared" si="3"/>
        <v>0</v>
      </c>
      <c r="Z28" s="31"/>
      <c r="AA28" s="140">
        <f t="shared" si="4"/>
        <v>0</v>
      </c>
      <c r="AB28" s="12"/>
      <c r="AC28" s="8">
        <f t="shared" si="5"/>
        <v>9.0359999999999996</v>
      </c>
      <c r="AD28" s="8">
        <f t="shared" si="6"/>
        <v>-184.49199999999999</v>
      </c>
      <c r="AE28"/>
      <c r="AF28" t="e">
        <f>IF(D28="M",IF(AI28&lt;78,LMS!$D$5*AI28^3+LMS!$E$5*AI28^2+LMS!$F$5*AI28+LMS!$G$5,IF(AI28&lt;150,LMS!$D$6*AI28^3+LMS!$E$6*AI28^2+LMS!$F$6*AI28+LMS!$G$6,LMS!$D$7*AI28^3+LMS!$E$7*AI28^2+LMS!$F$7*AI28+LMS!$G$7)),IF(AI28&lt;69,LMS!$D$9*AI28^3+LMS!$E$9*AI28^2+LMS!$F$9*AI28+LMS!$G$9,IF(AI28&lt;150,LMS!$D$10*AI28^3+LMS!$E$10*AI28^2+LMS!$F$10*AI28+LMS!$G$10,LMS!$D$11*AI28^3+LMS!$E$11*AI28^2+LMS!$F$11*AI28+LMS!$G$11)))</f>
        <v>#VALUE!</v>
      </c>
      <c r="AG28" t="e">
        <f>IF(D28="M",(IF(AI28&lt;2.5,LMS!$D$21*AI28^3+LMS!$E$21*AI28^2+LMS!$F$21*AI28+LMS!$G$21,IF(AI28&lt;9.5,LMS!$D$22*AI28^3+LMS!$E$22*AI28^2+LMS!$F$22*AI28+LMS!$G$22,IF(AI28&lt;26.75,LMS!$D$23*AI28^3+LMS!$E$23*AI28^2+LMS!$F$23*AI28+LMS!$G$23,IF(AI28&lt;90,LMS!$D$24*AI28^3+LMS!$E$24*AI28^2+LMS!$F$24*AI28+LMS!$G$24,LMS!$D$25*AI28^3+LMS!$E$25*AI28^2+LMS!$F$25*AI28+LMS!$G$25))))),(IF(AI28&lt;2.5,LMS!$D$27*AI28^3+LMS!$E$27*AI28^2+LMS!$F$27*AI28+LMS!$G$27,IF(AI28&lt;9.5,LMS!$D$28*AI28^3+LMS!$E$28*AI28^2+LMS!$F$28*AI28+LMS!$G$28,IF(AI28&lt;26.75,LMS!$D$29*AI28^3+LMS!$E$29*AI28^2+LMS!$F$29*AI28+LMS!$G$29,IF(AI28&lt;90,LMS!$D$30*AI28^3+LMS!$E$30*AI28^2+LMS!$F$30*AI28+LMS!$G$30,IF(AI28&lt;150,LMS!$D$31*AI28^3+LMS!$E$31*AI28^2+LMS!$F$31*AI28+LMS!$G$31,LMS!$D$32*AI28^3+LMS!$E$32*AI28^2+LMS!$F$32*AI28+LMS!$G$32)))))))</f>
        <v>#VALUE!</v>
      </c>
      <c r="AH28" t="e">
        <f>IF(D28="M",(IF(AI28&lt;90,LMS!$D$14*AI28^3+LMS!$E$14*AI28^2+LMS!$F$14*AI28+LMS!$G$14,LMS!$D$15*AI28^3+LMS!$E$15*AI28^2+LMS!$F$15*AI28+LMS!$G$15)),(IF(AI28&lt;90,LMS!$D$17*AI28^3+LMS!$E$17*AI28^2+LMS!$F$17*AI28+LMS!$G$17,LMS!$D$18*AI28^3+LMS!$E$18*AI28^2+LMS!$F$18*AI28+LMS!$G$18)))</f>
        <v>#VALUE!</v>
      </c>
      <c r="AI28" s="7" t="e">
        <f t="shared" si="17"/>
        <v>#VALUE!</v>
      </c>
      <c r="AJ28" s="7">
        <f t="shared" si="18"/>
        <v>0</v>
      </c>
      <c r="AL28" s="7">
        <f>IF(D28="M",WeightSDS!P$5*$AJ28^7+WeightSDS!Q$5*$AJ28^6+WeightSDS!R$5*$AJ28^5+WeightSDS!S$5*$AJ28^4+WeightSDS!T$5*$AJ28^3+WeightSDS!U$5*$AJ28^2+WeightSDS!V$5*$AJ28+WeightSDS!W$5,IF($AJ28&lt;186,WeightSDS!P$8*$AJ28^7+WeightSDS!Q$8*$AJ28^6+WeightSDS!R$8*$AJ28^5+WeightSDS!S$8*$AJ28^4+WeightSDS!T$8*$AJ28^3+WeightSDS!U$8*$AJ28^2+WeightSDS!V$8*$AJ28+WeightSDS!W$8,WeightSDS!$U$9+WeightSDS!$V$9*($AJ28-WeightSDS!$W$9)))</f>
        <v>0.75407122999999998</v>
      </c>
      <c r="AM28" s="7">
        <f>IF(D28="M",IF($AJ28&lt;45,WeightSDS!M$23*$AJ28^10+WeightSDS!N$23*$AJ28^9+WeightSDS!O$23*$AJ28^8+WeightSDS!P$23*$AJ28^7+WeightSDS!Q$23*$AJ28^6+WeightSDS!R$23*$AJ28^5+WeightSDS!S$23*$AJ28^4+WeightSDS!T$23*$AJ28^3+WeightSDS!U$23*$AJ28^2+WeightSDS!V$23*$AJ28+WeightSDS!W$23,IF($AJ28&lt;153,WeightSDS!M$25*$AJ28^10+WeightSDS!N$25*$AJ28^9+WeightSDS!O$25*$AJ28^8+WeightSDS!P$25*$AJ28^7+WeightSDS!Q$25*$AJ28^6+WeightSDS!R$25*$AJ28^5+WeightSDS!S$25*$AJ28^4+WeightSDS!T$25*$AJ28^3+WeightSDS!U$25*$AJ28^2+WeightSDS!V$25*$AJ28+WeightSDS!W$25,WeightSDS!M$27+WeightSDS!N$27/(1+EXP(WeightSDS!O$27+WeightSDS!P$27*$AJ28)))),IF($AJ28&lt;43.8,WeightSDS!M$29*$AJ28^10+WeightSDS!N$29*$AJ28^9+WeightSDS!O$29*$AJ28^8+WeightSDS!P$29*$AJ28^7+WeightSDS!Q$29*$AJ28^6+WeightSDS!R$29*$AJ28^5+WeightSDS!S$29*$AJ28^4+WeightSDS!T$29*$AJ28^3+WeightSDS!U$29*$AJ28^2+WeightSDS!V$29*$AJ28+WeightSDS!W$29-0.010431*(1-$AJ28/210),IF($AJ28&lt;123,WeightSDS!M$30*$AJ28^10+WeightSDS!N$30*$AJ28^9+WeightSDS!O$30*$AJ28^8+WeightSDS!P$30*$AJ28^7+WeightSDS!Q$30*$AJ28^6+WeightSDS!R$30*$AJ28^5+WeightSDS!S$30*$AJ28^4+WeightSDS!T$30*$AJ28^3+WeightSDS!U$30*$AJ28^2+WeightSDS!V$30*$AJ28+WeightSDS!W$30-0.010431*(1-1/$AJ28),WeightSDS!M$32+WeightSDS!N$32/(1+EXP(WeightSDS!O$32+WeightSDS!P$32*$AJ28))-0.010431*(1-$AJ28/210))))</f>
        <v>2.9500001032655536</v>
      </c>
      <c r="AN28" s="7">
        <f>IF(D28="M",IF($AJ28&lt;162,WeightSDS!P$12*$AJ28^7+WeightSDS!Q$12*$AJ28^6+WeightSDS!R$12*$AJ28^5+WeightSDS!S$12*$AJ28^4+WeightSDS!T$12*$AJ28^3+WeightSDS!U$12*$AJ28^2+WeightSDS!V$12*$AJ28+WeightSDS!W$12,WeightSDS!P$14*$AJ28^7+WeightSDS!Q$14*$AJ28^6+WeightSDS!R$14*$AJ28^5+WeightSDS!S$14*$AJ28^4+WeightSDS!T$14*$AJ28^3+WeightSDS!U$14*$AJ28^2+WeightSDS!V$14*$AJ28+WeightSDS!W$14),IF($AJ28&lt;156,WeightSDS!O$17*$AJ28^8+WeightSDS!P$17*$AJ28^7+WeightSDS!Q$17*$AJ28^6+WeightSDS!R$17*$AJ28^5+WeightSDS!S$17*$AJ28^4+WeightSDS!T$17*$AJ28^3+WeightSDS!U$17*$AJ28^2+WeightSDS!V$17*$AJ28+WeightSDS!W$17,IF($AJ28&lt;186,WeightSDS!$U$18+(WeightSDS!$V$18-WeightSDS!$U$18)/24*($AJ28-186)+WeightSDS!$W$18*(-$AJ28+186)^2-0.005,WeightSDS!$U$18+(WeightSDS!$V$18-WeightSDS!$U$18)/24*($AJ28-186)-0.005)))</f>
        <v>0.14604529399999999</v>
      </c>
      <c r="AQ28" s="7">
        <f t="shared" si="7"/>
        <v>0.56299999999999994</v>
      </c>
      <c r="AR28" s="7">
        <f t="shared" si="8"/>
        <v>69</v>
      </c>
      <c r="AS28" s="7">
        <f t="shared" si="9"/>
        <v>0.51</v>
      </c>
    </row>
    <row r="29" spans="2:45" s="7" customFormat="1" x14ac:dyDescent="0.15">
      <c r="B29" s="118"/>
      <c r="C29" s="118"/>
      <c r="D29" s="118"/>
      <c r="E29" s="30"/>
      <c r="F29" s="30"/>
      <c r="G29" s="119"/>
      <c r="H29" s="119"/>
      <c r="I29" s="78"/>
      <c r="J29" s="11" t="str">
        <f t="shared" si="0"/>
        <v/>
      </c>
      <c r="K29" s="2" t="str">
        <f t="shared" si="10"/>
        <v/>
      </c>
      <c r="L29" s="2" t="str">
        <f t="shared" si="1"/>
        <v/>
      </c>
      <c r="M29" s="2" t="str">
        <f t="shared" si="11"/>
        <v/>
      </c>
      <c r="N29" s="2" t="str">
        <f t="shared" si="12"/>
        <v/>
      </c>
      <c r="O29" s="2" t="str">
        <f t="shared" si="20"/>
        <v/>
      </c>
      <c r="P29" s="11" t="str">
        <f t="shared" si="19"/>
        <v/>
      </c>
      <c r="Q29" s="11" t="str">
        <f t="shared" si="21"/>
        <v/>
      </c>
      <c r="R29" s="2" t="str">
        <f t="shared" si="13"/>
        <v/>
      </c>
      <c r="S29" s="11" t="str">
        <f t="shared" si="14"/>
        <v/>
      </c>
      <c r="T29" s="175" t="str">
        <f t="shared" si="15"/>
        <v/>
      </c>
      <c r="U29" s="11" t="str">
        <f t="shared" si="16"/>
        <v/>
      </c>
      <c r="V29" s="136"/>
      <c r="W29" s="136"/>
      <c r="X29" s="139">
        <f t="shared" si="2"/>
        <v>0</v>
      </c>
      <c r="Y29" s="31">
        <f t="shared" si="3"/>
        <v>0</v>
      </c>
      <c r="Z29" s="31"/>
      <c r="AA29" s="140">
        <f t="shared" si="4"/>
        <v>0</v>
      </c>
      <c r="AB29" s="12"/>
      <c r="AC29" s="8">
        <f t="shared" si="5"/>
        <v>9.0359999999999996</v>
      </c>
      <c r="AD29" s="8">
        <f t="shared" si="6"/>
        <v>-184.49199999999999</v>
      </c>
      <c r="AE29"/>
      <c r="AF29" t="e">
        <f>IF(D29="M",IF(AI29&lt;78,LMS!$D$5*AI29^3+LMS!$E$5*AI29^2+LMS!$F$5*AI29+LMS!$G$5,IF(AI29&lt;150,LMS!$D$6*AI29^3+LMS!$E$6*AI29^2+LMS!$F$6*AI29+LMS!$G$6,LMS!$D$7*AI29^3+LMS!$E$7*AI29^2+LMS!$F$7*AI29+LMS!$G$7)),IF(AI29&lt;69,LMS!$D$9*AI29^3+LMS!$E$9*AI29^2+LMS!$F$9*AI29+LMS!$G$9,IF(AI29&lt;150,LMS!$D$10*AI29^3+LMS!$E$10*AI29^2+LMS!$F$10*AI29+LMS!$G$10,LMS!$D$11*AI29^3+LMS!$E$11*AI29^2+LMS!$F$11*AI29+LMS!$G$11)))</f>
        <v>#VALUE!</v>
      </c>
      <c r="AG29" t="e">
        <f>IF(D29="M",(IF(AI29&lt;2.5,LMS!$D$21*AI29^3+LMS!$E$21*AI29^2+LMS!$F$21*AI29+LMS!$G$21,IF(AI29&lt;9.5,LMS!$D$22*AI29^3+LMS!$E$22*AI29^2+LMS!$F$22*AI29+LMS!$G$22,IF(AI29&lt;26.75,LMS!$D$23*AI29^3+LMS!$E$23*AI29^2+LMS!$F$23*AI29+LMS!$G$23,IF(AI29&lt;90,LMS!$D$24*AI29^3+LMS!$E$24*AI29^2+LMS!$F$24*AI29+LMS!$G$24,LMS!$D$25*AI29^3+LMS!$E$25*AI29^2+LMS!$F$25*AI29+LMS!$G$25))))),(IF(AI29&lt;2.5,LMS!$D$27*AI29^3+LMS!$E$27*AI29^2+LMS!$F$27*AI29+LMS!$G$27,IF(AI29&lt;9.5,LMS!$D$28*AI29^3+LMS!$E$28*AI29^2+LMS!$F$28*AI29+LMS!$G$28,IF(AI29&lt;26.75,LMS!$D$29*AI29^3+LMS!$E$29*AI29^2+LMS!$F$29*AI29+LMS!$G$29,IF(AI29&lt;90,LMS!$D$30*AI29^3+LMS!$E$30*AI29^2+LMS!$F$30*AI29+LMS!$G$30,IF(AI29&lt;150,LMS!$D$31*AI29^3+LMS!$E$31*AI29^2+LMS!$F$31*AI29+LMS!$G$31,LMS!$D$32*AI29^3+LMS!$E$32*AI29^2+LMS!$F$32*AI29+LMS!$G$32)))))))</f>
        <v>#VALUE!</v>
      </c>
      <c r="AH29" t="e">
        <f>IF(D29="M",(IF(AI29&lt;90,LMS!$D$14*AI29^3+LMS!$E$14*AI29^2+LMS!$F$14*AI29+LMS!$G$14,LMS!$D$15*AI29^3+LMS!$E$15*AI29^2+LMS!$F$15*AI29+LMS!$G$15)),(IF(AI29&lt;90,LMS!$D$17*AI29^3+LMS!$E$17*AI29^2+LMS!$F$17*AI29+LMS!$G$17,LMS!$D$18*AI29^3+LMS!$E$18*AI29^2+LMS!$F$18*AI29+LMS!$G$18)))</f>
        <v>#VALUE!</v>
      </c>
      <c r="AI29" s="7" t="e">
        <f t="shared" si="17"/>
        <v>#VALUE!</v>
      </c>
      <c r="AJ29" s="7">
        <f t="shared" si="18"/>
        <v>0</v>
      </c>
      <c r="AL29" s="7">
        <f>IF(D29="M",WeightSDS!P$5*$AJ29^7+WeightSDS!Q$5*$AJ29^6+WeightSDS!R$5*$AJ29^5+WeightSDS!S$5*$AJ29^4+WeightSDS!T$5*$AJ29^3+WeightSDS!U$5*$AJ29^2+WeightSDS!V$5*$AJ29+WeightSDS!W$5,IF($AJ29&lt;186,WeightSDS!P$8*$AJ29^7+WeightSDS!Q$8*$AJ29^6+WeightSDS!R$8*$AJ29^5+WeightSDS!S$8*$AJ29^4+WeightSDS!T$8*$AJ29^3+WeightSDS!U$8*$AJ29^2+WeightSDS!V$8*$AJ29+WeightSDS!W$8,WeightSDS!$U$9+WeightSDS!$V$9*($AJ29-WeightSDS!$W$9)))</f>
        <v>0.75407122999999998</v>
      </c>
      <c r="AM29" s="7">
        <f>IF(D29="M",IF($AJ29&lt;45,WeightSDS!M$23*$AJ29^10+WeightSDS!N$23*$AJ29^9+WeightSDS!O$23*$AJ29^8+WeightSDS!P$23*$AJ29^7+WeightSDS!Q$23*$AJ29^6+WeightSDS!R$23*$AJ29^5+WeightSDS!S$23*$AJ29^4+WeightSDS!T$23*$AJ29^3+WeightSDS!U$23*$AJ29^2+WeightSDS!V$23*$AJ29+WeightSDS!W$23,IF($AJ29&lt;153,WeightSDS!M$25*$AJ29^10+WeightSDS!N$25*$AJ29^9+WeightSDS!O$25*$AJ29^8+WeightSDS!P$25*$AJ29^7+WeightSDS!Q$25*$AJ29^6+WeightSDS!R$25*$AJ29^5+WeightSDS!S$25*$AJ29^4+WeightSDS!T$25*$AJ29^3+WeightSDS!U$25*$AJ29^2+WeightSDS!V$25*$AJ29+WeightSDS!W$25,WeightSDS!M$27+WeightSDS!N$27/(1+EXP(WeightSDS!O$27+WeightSDS!P$27*$AJ29)))),IF($AJ29&lt;43.8,WeightSDS!M$29*$AJ29^10+WeightSDS!N$29*$AJ29^9+WeightSDS!O$29*$AJ29^8+WeightSDS!P$29*$AJ29^7+WeightSDS!Q$29*$AJ29^6+WeightSDS!R$29*$AJ29^5+WeightSDS!S$29*$AJ29^4+WeightSDS!T$29*$AJ29^3+WeightSDS!U$29*$AJ29^2+WeightSDS!V$29*$AJ29+WeightSDS!W$29-0.010431*(1-$AJ29/210),IF($AJ29&lt;123,WeightSDS!M$30*$AJ29^10+WeightSDS!N$30*$AJ29^9+WeightSDS!O$30*$AJ29^8+WeightSDS!P$30*$AJ29^7+WeightSDS!Q$30*$AJ29^6+WeightSDS!R$30*$AJ29^5+WeightSDS!S$30*$AJ29^4+WeightSDS!T$30*$AJ29^3+WeightSDS!U$30*$AJ29^2+WeightSDS!V$30*$AJ29+WeightSDS!W$30-0.010431*(1-1/$AJ29),WeightSDS!M$32+WeightSDS!N$32/(1+EXP(WeightSDS!O$32+WeightSDS!P$32*$AJ29))-0.010431*(1-$AJ29/210))))</f>
        <v>2.9500001032655536</v>
      </c>
      <c r="AN29" s="7">
        <f>IF(D29="M",IF($AJ29&lt;162,WeightSDS!P$12*$AJ29^7+WeightSDS!Q$12*$AJ29^6+WeightSDS!R$12*$AJ29^5+WeightSDS!S$12*$AJ29^4+WeightSDS!T$12*$AJ29^3+WeightSDS!U$12*$AJ29^2+WeightSDS!V$12*$AJ29+WeightSDS!W$12,WeightSDS!P$14*$AJ29^7+WeightSDS!Q$14*$AJ29^6+WeightSDS!R$14*$AJ29^5+WeightSDS!S$14*$AJ29^4+WeightSDS!T$14*$AJ29^3+WeightSDS!U$14*$AJ29^2+WeightSDS!V$14*$AJ29+WeightSDS!W$14),IF($AJ29&lt;156,WeightSDS!O$17*$AJ29^8+WeightSDS!P$17*$AJ29^7+WeightSDS!Q$17*$AJ29^6+WeightSDS!R$17*$AJ29^5+WeightSDS!S$17*$AJ29^4+WeightSDS!T$17*$AJ29^3+WeightSDS!U$17*$AJ29^2+WeightSDS!V$17*$AJ29+WeightSDS!W$17,IF($AJ29&lt;186,WeightSDS!$U$18+(WeightSDS!$V$18-WeightSDS!$U$18)/24*($AJ29-186)+WeightSDS!$W$18*(-$AJ29+186)^2-0.005,WeightSDS!$U$18+(WeightSDS!$V$18-WeightSDS!$U$18)/24*($AJ29-186)-0.005)))</f>
        <v>0.14604529399999999</v>
      </c>
      <c r="AQ29" s="7">
        <f t="shared" si="7"/>
        <v>0.56299999999999994</v>
      </c>
      <c r="AR29" s="7">
        <f t="shared" si="8"/>
        <v>69</v>
      </c>
      <c r="AS29" s="7">
        <f t="shared" si="9"/>
        <v>0.51</v>
      </c>
    </row>
    <row r="30" spans="2:45" s="7" customFormat="1" x14ac:dyDescent="0.15">
      <c r="B30" s="118"/>
      <c r="C30" s="118"/>
      <c r="D30" s="118"/>
      <c r="E30" s="30"/>
      <c r="F30" s="30"/>
      <c r="G30" s="119"/>
      <c r="H30" s="119"/>
      <c r="I30" s="78"/>
      <c r="J30" s="11" t="str">
        <f t="shared" si="0"/>
        <v/>
      </c>
      <c r="K30" s="2" t="str">
        <f t="shared" si="10"/>
        <v/>
      </c>
      <c r="L30" s="2" t="str">
        <f t="shared" si="1"/>
        <v/>
      </c>
      <c r="M30" s="2" t="str">
        <f t="shared" si="11"/>
        <v/>
      </c>
      <c r="N30" s="2" t="str">
        <f t="shared" si="12"/>
        <v/>
      </c>
      <c r="O30" s="2" t="str">
        <f t="shared" si="20"/>
        <v/>
      </c>
      <c r="P30" s="11" t="str">
        <f t="shared" si="19"/>
        <v/>
      </c>
      <c r="Q30" s="11" t="str">
        <f t="shared" si="21"/>
        <v/>
      </c>
      <c r="R30" s="2" t="str">
        <f t="shared" si="13"/>
        <v/>
      </c>
      <c r="S30" s="11" t="str">
        <f t="shared" si="14"/>
        <v/>
      </c>
      <c r="T30" s="175" t="str">
        <f t="shared" si="15"/>
        <v/>
      </c>
      <c r="U30" s="11" t="str">
        <f t="shared" si="16"/>
        <v/>
      </c>
      <c r="V30" s="136"/>
      <c r="W30" s="136"/>
      <c r="X30" s="139">
        <f t="shared" si="2"/>
        <v>0</v>
      </c>
      <c r="Y30" s="31">
        <f t="shared" si="3"/>
        <v>0</v>
      </c>
      <c r="Z30" s="31"/>
      <c r="AA30" s="140">
        <f t="shared" si="4"/>
        <v>0</v>
      </c>
      <c r="AB30" s="12"/>
      <c r="AC30" s="8">
        <f t="shared" si="5"/>
        <v>9.0359999999999996</v>
      </c>
      <c r="AD30" s="8">
        <f t="shared" si="6"/>
        <v>-184.49199999999999</v>
      </c>
      <c r="AE30"/>
      <c r="AF30" t="e">
        <f>IF(D30="M",IF(AI30&lt;78,LMS!$D$5*AI30^3+LMS!$E$5*AI30^2+LMS!$F$5*AI30+LMS!$G$5,IF(AI30&lt;150,LMS!$D$6*AI30^3+LMS!$E$6*AI30^2+LMS!$F$6*AI30+LMS!$G$6,LMS!$D$7*AI30^3+LMS!$E$7*AI30^2+LMS!$F$7*AI30+LMS!$G$7)),IF(AI30&lt;69,LMS!$D$9*AI30^3+LMS!$E$9*AI30^2+LMS!$F$9*AI30+LMS!$G$9,IF(AI30&lt;150,LMS!$D$10*AI30^3+LMS!$E$10*AI30^2+LMS!$F$10*AI30+LMS!$G$10,LMS!$D$11*AI30^3+LMS!$E$11*AI30^2+LMS!$F$11*AI30+LMS!$G$11)))</f>
        <v>#VALUE!</v>
      </c>
      <c r="AG30" t="e">
        <f>IF(D30="M",(IF(AI30&lt;2.5,LMS!$D$21*AI30^3+LMS!$E$21*AI30^2+LMS!$F$21*AI30+LMS!$G$21,IF(AI30&lt;9.5,LMS!$D$22*AI30^3+LMS!$E$22*AI30^2+LMS!$F$22*AI30+LMS!$G$22,IF(AI30&lt;26.75,LMS!$D$23*AI30^3+LMS!$E$23*AI30^2+LMS!$F$23*AI30+LMS!$G$23,IF(AI30&lt;90,LMS!$D$24*AI30^3+LMS!$E$24*AI30^2+LMS!$F$24*AI30+LMS!$G$24,LMS!$D$25*AI30^3+LMS!$E$25*AI30^2+LMS!$F$25*AI30+LMS!$G$25))))),(IF(AI30&lt;2.5,LMS!$D$27*AI30^3+LMS!$E$27*AI30^2+LMS!$F$27*AI30+LMS!$G$27,IF(AI30&lt;9.5,LMS!$D$28*AI30^3+LMS!$E$28*AI30^2+LMS!$F$28*AI30+LMS!$G$28,IF(AI30&lt;26.75,LMS!$D$29*AI30^3+LMS!$E$29*AI30^2+LMS!$F$29*AI30+LMS!$G$29,IF(AI30&lt;90,LMS!$D$30*AI30^3+LMS!$E$30*AI30^2+LMS!$F$30*AI30+LMS!$G$30,IF(AI30&lt;150,LMS!$D$31*AI30^3+LMS!$E$31*AI30^2+LMS!$F$31*AI30+LMS!$G$31,LMS!$D$32*AI30^3+LMS!$E$32*AI30^2+LMS!$F$32*AI30+LMS!$G$32)))))))</f>
        <v>#VALUE!</v>
      </c>
      <c r="AH30" t="e">
        <f>IF(D30="M",(IF(AI30&lt;90,LMS!$D$14*AI30^3+LMS!$E$14*AI30^2+LMS!$F$14*AI30+LMS!$G$14,LMS!$D$15*AI30^3+LMS!$E$15*AI30^2+LMS!$F$15*AI30+LMS!$G$15)),(IF(AI30&lt;90,LMS!$D$17*AI30^3+LMS!$E$17*AI30^2+LMS!$F$17*AI30+LMS!$G$17,LMS!$D$18*AI30^3+LMS!$E$18*AI30^2+LMS!$F$18*AI30+LMS!$G$18)))</f>
        <v>#VALUE!</v>
      </c>
      <c r="AI30" s="7" t="e">
        <f t="shared" si="17"/>
        <v>#VALUE!</v>
      </c>
      <c r="AJ30" s="7">
        <f t="shared" si="18"/>
        <v>0</v>
      </c>
      <c r="AL30" s="7">
        <f>IF(D30="M",WeightSDS!P$5*$AJ30^7+WeightSDS!Q$5*$AJ30^6+WeightSDS!R$5*$AJ30^5+WeightSDS!S$5*$AJ30^4+WeightSDS!T$5*$AJ30^3+WeightSDS!U$5*$AJ30^2+WeightSDS!V$5*$AJ30+WeightSDS!W$5,IF($AJ30&lt;186,WeightSDS!P$8*$AJ30^7+WeightSDS!Q$8*$AJ30^6+WeightSDS!R$8*$AJ30^5+WeightSDS!S$8*$AJ30^4+WeightSDS!T$8*$AJ30^3+WeightSDS!U$8*$AJ30^2+WeightSDS!V$8*$AJ30+WeightSDS!W$8,WeightSDS!$U$9+WeightSDS!$V$9*($AJ30-WeightSDS!$W$9)))</f>
        <v>0.75407122999999998</v>
      </c>
      <c r="AM30" s="7">
        <f>IF(D30="M",IF($AJ30&lt;45,WeightSDS!M$23*$AJ30^10+WeightSDS!N$23*$AJ30^9+WeightSDS!O$23*$AJ30^8+WeightSDS!P$23*$AJ30^7+WeightSDS!Q$23*$AJ30^6+WeightSDS!R$23*$AJ30^5+WeightSDS!S$23*$AJ30^4+WeightSDS!T$23*$AJ30^3+WeightSDS!U$23*$AJ30^2+WeightSDS!V$23*$AJ30+WeightSDS!W$23,IF($AJ30&lt;153,WeightSDS!M$25*$AJ30^10+WeightSDS!N$25*$AJ30^9+WeightSDS!O$25*$AJ30^8+WeightSDS!P$25*$AJ30^7+WeightSDS!Q$25*$AJ30^6+WeightSDS!R$25*$AJ30^5+WeightSDS!S$25*$AJ30^4+WeightSDS!T$25*$AJ30^3+WeightSDS!U$25*$AJ30^2+WeightSDS!V$25*$AJ30+WeightSDS!W$25,WeightSDS!M$27+WeightSDS!N$27/(1+EXP(WeightSDS!O$27+WeightSDS!P$27*$AJ30)))),IF($AJ30&lt;43.8,WeightSDS!M$29*$AJ30^10+WeightSDS!N$29*$AJ30^9+WeightSDS!O$29*$AJ30^8+WeightSDS!P$29*$AJ30^7+WeightSDS!Q$29*$AJ30^6+WeightSDS!R$29*$AJ30^5+WeightSDS!S$29*$AJ30^4+WeightSDS!T$29*$AJ30^3+WeightSDS!U$29*$AJ30^2+WeightSDS!V$29*$AJ30+WeightSDS!W$29-0.010431*(1-$AJ30/210),IF($AJ30&lt;123,WeightSDS!M$30*$AJ30^10+WeightSDS!N$30*$AJ30^9+WeightSDS!O$30*$AJ30^8+WeightSDS!P$30*$AJ30^7+WeightSDS!Q$30*$AJ30^6+WeightSDS!R$30*$AJ30^5+WeightSDS!S$30*$AJ30^4+WeightSDS!T$30*$AJ30^3+WeightSDS!U$30*$AJ30^2+WeightSDS!V$30*$AJ30+WeightSDS!W$30-0.010431*(1-1/$AJ30),WeightSDS!M$32+WeightSDS!N$32/(1+EXP(WeightSDS!O$32+WeightSDS!P$32*$AJ30))-0.010431*(1-$AJ30/210))))</f>
        <v>2.9500001032655536</v>
      </c>
      <c r="AN30" s="7">
        <f>IF(D30="M",IF($AJ30&lt;162,WeightSDS!P$12*$AJ30^7+WeightSDS!Q$12*$AJ30^6+WeightSDS!R$12*$AJ30^5+WeightSDS!S$12*$AJ30^4+WeightSDS!T$12*$AJ30^3+WeightSDS!U$12*$AJ30^2+WeightSDS!V$12*$AJ30+WeightSDS!W$12,WeightSDS!P$14*$AJ30^7+WeightSDS!Q$14*$AJ30^6+WeightSDS!R$14*$AJ30^5+WeightSDS!S$14*$AJ30^4+WeightSDS!T$14*$AJ30^3+WeightSDS!U$14*$AJ30^2+WeightSDS!V$14*$AJ30+WeightSDS!W$14),IF($AJ30&lt;156,WeightSDS!O$17*$AJ30^8+WeightSDS!P$17*$AJ30^7+WeightSDS!Q$17*$AJ30^6+WeightSDS!R$17*$AJ30^5+WeightSDS!S$17*$AJ30^4+WeightSDS!T$17*$AJ30^3+WeightSDS!U$17*$AJ30^2+WeightSDS!V$17*$AJ30+WeightSDS!W$17,IF($AJ30&lt;186,WeightSDS!$U$18+(WeightSDS!$V$18-WeightSDS!$U$18)/24*($AJ30-186)+WeightSDS!$W$18*(-$AJ30+186)^2-0.005,WeightSDS!$U$18+(WeightSDS!$V$18-WeightSDS!$U$18)/24*($AJ30-186)-0.005)))</f>
        <v>0.14604529399999999</v>
      </c>
      <c r="AQ30" s="7">
        <f t="shared" si="7"/>
        <v>0.56299999999999994</v>
      </c>
      <c r="AR30" s="7">
        <f t="shared" si="8"/>
        <v>69</v>
      </c>
      <c r="AS30" s="7">
        <f t="shared" si="9"/>
        <v>0.51</v>
      </c>
    </row>
    <row r="31" spans="2:45" s="7" customFormat="1" x14ac:dyDescent="0.15">
      <c r="B31" s="118"/>
      <c r="C31" s="118"/>
      <c r="D31" s="118"/>
      <c r="E31" s="30"/>
      <c r="F31" s="30"/>
      <c r="G31" s="119"/>
      <c r="H31" s="119"/>
      <c r="I31" s="78"/>
      <c r="J31" s="11" t="str">
        <f t="shared" si="0"/>
        <v/>
      </c>
      <c r="K31" s="2" t="str">
        <f t="shared" si="10"/>
        <v/>
      </c>
      <c r="L31" s="2" t="str">
        <f t="shared" si="1"/>
        <v/>
      </c>
      <c r="M31" s="2" t="str">
        <f t="shared" si="11"/>
        <v/>
      </c>
      <c r="N31" s="2" t="str">
        <f t="shared" si="12"/>
        <v/>
      </c>
      <c r="O31" s="2" t="str">
        <f t="shared" si="20"/>
        <v/>
      </c>
      <c r="P31" s="11" t="str">
        <f t="shared" si="19"/>
        <v/>
      </c>
      <c r="Q31" s="11" t="str">
        <f t="shared" si="21"/>
        <v/>
      </c>
      <c r="R31" s="2" t="str">
        <f t="shared" si="13"/>
        <v/>
      </c>
      <c r="S31" s="11" t="str">
        <f t="shared" si="14"/>
        <v/>
      </c>
      <c r="T31" s="175" t="str">
        <f t="shared" si="15"/>
        <v/>
      </c>
      <c r="U31" s="11" t="str">
        <f t="shared" si="16"/>
        <v/>
      </c>
      <c r="V31" s="136"/>
      <c r="W31" s="136"/>
      <c r="X31" s="139">
        <f t="shared" si="2"/>
        <v>0</v>
      </c>
      <c r="Y31" s="31">
        <f t="shared" si="3"/>
        <v>0</v>
      </c>
      <c r="Z31" s="31"/>
      <c r="AA31" s="140">
        <f t="shared" si="4"/>
        <v>0</v>
      </c>
      <c r="AB31" s="12"/>
      <c r="AC31" s="8">
        <f t="shared" si="5"/>
        <v>9.0359999999999996</v>
      </c>
      <c r="AD31" s="8">
        <f t="shared" si="6"/>
        <v>-184.49199999999999</v>
      </c>
      <c r="AE31"/>
      <c r="AF31" t="e">
        <f>IF(D31="M",IF(AI31&lt;78,LMS!$D$5*AI31^3+LMS!$E$5*AI31^2+LMS!$F$5*AI31+LMS!$G$5,IF(AI31&lt;150,LMS!$D$6*AI31^3+LMS!$E$6*AI31^2+LMS!$F$6*AI31+LMS!$G$6,LMS!$D$7*AI31^3+LMS!$E$7*AI31^2+LMS!$F$7*AI31+LMS!$G$7)),IF(AI31&lt;69,LMS!$D$9*AI31^3+LMS!$E$9*AI31^2+LMS!$F$9*AI31+LMS!$G$9,IF(AI31&lt;150,LMS!$D$10*AI31^3+LMS!$E$10*AI31^2+LMS!$F$10*AI31+LMS!$G$10,LMS!$D$11*AI31^3+LMS!$E$11*AI31^2+LMS!$F$11*AI31+LMS!$G$11)))</f>
        <v>#VALUE!</v>
      </c>
      <c r="AG31" t="e">
        <f>IF(D31="M",(IF(AI31&lt;2.5,LMS!$D$21*AI31^3+LMS!$E$21*AI31^2+LMS!$F$21*AI31+LMS!$G$21,IF(AI31&lt;9.5,LMS!$D$22*AI31^3+LMS!$E$22*AI31^2+LMS!$F$22*AI31+LMS!$G$22,IF(AI31&lt;26.75,LMS!$D$23*AI31^3+LMS!$E$23*AI31^2+LMS!$F$23*AI31+LMS!$G$23,IF(AI31&lt;90,LMS!$D$24*AI31^3+LMS!$E$24*AI31^2+LMS!$F$24*AI31+LMS!$G$24,LMS!$D$25*AI31^3+LMS!$E$25*AI31^2+LMS!$F$25*AI31+LMS!$G$25))))),(IF(AI31&lt;2.5,LMS!$D$27*AI31^3+LMS!$E$27*AI31^2+LMS!$F$27*AI31+LMS!$G$27,IF(AI31&lt;9.5,LMS!$D$28*AI31^3+LMS!$E$28*AI31^2+LMS!$F$28*AI31+LMS!$G$28,IF(AI31&lt;26.75,LMS!$D$29*AI31^3+LMS!$E$29*AI31^2+LMS!$F$29*AI31+LMS!$G$29,IF(AI31&lt;90,LMS!$D$30*AI31^3+LMS!$E$30*AI31^2+LMS!$F$30*AI31+LMS!$G$30,IF(AI31&lt;150,LMS!$D$31*AI31^3+LMS!$E$31*AI31^2+LMS!$F$31*AI31+LMS!$G$31,LMS!$D$32*AI31^3+LMS!$E$32*AI31^2+LMS!$F$32*AI31+LMS!$G$32)))))))</f>
        <v>#VALUE!</v>
      </c>
      <c r="AH31" t="e">
        <f>IF(D31="M",(IF(AI31&lt;90,LMS!$D$14*AI31^3+LMS!$E$14*AI31^2+LMS!$F$14*AI31+LMS!$G$14,LMS!$D$15*AI31^3+LMS!$E$15*AI31^2+LMS!$F$15*AI31+LMS!$G$15)),(IF(AI31&lt;90,LMS!$D$17*AI31^3+LMS!$E$17*AI31^2+LMS!$F$17*AI31+LMS!$G$17,LMS!$D$18*AI31^3+LMS!$E$18*AI31^2+LMS!$F$18*AI31+LMS!$G$18)))</f>
        <v>#VALUE!</v>
      </c>
      <c r="AI31" s="7" t="e">
        <f t="shared" si="17"/>
        <v>#VALUE!</v>
      </c>
      <c r="AJ31" s="7">
        <f t="shared" si="18"/>
        <v>0</v>
      </c>
      <c r="AL31" s="7">
        <f>IF(D31="M",WeightSDS!P$5*$AJ31^7+WeightSDS!Q$5*$AJ31^6+WeightSDS!R$5*$AJ31^5+WeightSDS!S$5*$AJ31^4+WeightSDS!T$5*$AJ31^3+WeightSDS!U$5*$AJ31^2+WeightSDS!V$5*$AJ31+WeightSDS!W$5,IF($AJ31&lt;186,WeightSDS!P$8*$AJ31^7+WeightSDS!Q$8*$AJ31^6+WeightSDS!R$8*$AJ31^5+WeightSDS!S$8*$AJ31^4+WeightSDS!T$8*$AJ31^3+WeightSDS!U$8*$AJ31^2+WeightSDS!V$8*$AJ31+WeightSDS!W$8,WeightSDS!$U$9+WeightSDS!$V$9*($AJ31-WeightSDS!$W$9)))</f>
        <v>0.75407122999999998</v>
      </c>
      <c r="AM31" s="7">
        <f>IF(D31="M",IF($AJ31&lt;45,WeightSDS!M$23*$AJ31^10+WeightSDS!N$23*$AJ31^9+WeightSDS!O$23*$AJ31^8+WeightSDS!P$23*$AJ31^7+WeightSDS!Q$23*$AJ31^6+WeightSDS!R$23*$AJ31^5+WeightSDS!S$23*$AJ31^4+WeightSDS!T$23*$AJ31^3+WeightSDS!U$23*$AJ31^2+WeightSDS!V$23*$AJ31+WeightSDS!W$23,IF($AJ31&lt;153,WeightSDS!M$25*$AJ31^10+WeightSDS!N$25*$AJ31^9+WeightSDS!O$25*$AJ31^8+WeightSDS!P$25*$AJ31^7+WeightSDS!Q$25*$AJ31^6+WeightSDS!R$25*$AJ31^5+WeightSDS!S$25*$AJ31^4+WeightSDS!T$25*$AJ31^3+WeightSDS!U$25*$AJ31^2+WeightSDS!V$25*$AJ31+WeightSDS!W$25,WeightSDS!M$27+WeightSDS!N$27/(1+EXP(WeightSDS!O$27+WeightSDS!P$27*$AJ31)))),IF($AJ31&lt;43.8,WeightSDS!M$29*$AJ31^10+WeightSDS!N$29*$AJ31^9+WeightSDS!O$29*$AJ31^8+WeightSDS!P$29*$AJ31^7+WeightSDS!Q$29*$AJ31^6+WeightSDS!R$29*$AJ31^5+WeightSDS!S$29*$AJ31^4+WeightSDS!T$29*$AJ31^3+WeightSDS!U$29*$AJ31^2+WeightSDS!V$29*$AJ31+WeightSDS!W$29-0.010431*(1-$AJ31/210),IF($AJ31&lt;123,WeightSDS!M$30*$AJ31^10+WeightSDS!N$30*$AJ31^9+WeightSDS!O$30*$AJ31^8+WeightSDS!P$30*$AJ31^7+WeightSDS!Q$30*$AJ31^6+WeightSDS!R$30*$AJ31^5+WeightSDS!S$30*$AJ31^4+WeightSDS!T$30*$AJ31^3+WeightSDS!U$30*$AJ31^2+WeightSDS!V$30*$AJ31+WeightSDS!W$30-0.010431*(1-1/$AJ31),WeightSDS!M$32+WeightSDS!N$32/(1+EXP(WeightSDS!O$32+WeightSDS!P$32*$AJ31))-0.010431*(1-$AJ31/210))))</f>
        <v>2.9500001032655536</v>
      </c>
      <c r="AN31" s="7">
        <f>IF(D31="M",IF($AJ31&lt;162,WeightSDS!P$12*$AJ31^7+WeightSDS!Q$12*$AJ31^6+WeightSDS!R$12*$AJ31^5+WeightSDS!S$12*$AJ31^4+WeightSDS!T$12*$AJ31^3+WeightSDS!U$12*$AJ31^2+WeightSDS!V$12*$AJ31+WeightSDS!W$12,WeightSDS!P$14*$AJ31^7+WeightSDS!Q$14*$AJ31^6+WeightSDS!R$14*$AJ31^5+WeightSDS!S$14*$AJ31^4+WeightSDS!T$14*$AJ31^3+WeightSDS!U$14*$AJ31^2+WeightSDS!V$14*$AJ31+WeightSDS!W$14),IF($AJ31&lt;156,WeightSDS!O$17*$AJ31^8+WeightSDS!P$17*$AJ31^7+WeightSDS!Q$17*$AJ31^6+WeightSDS!R$17*$AJ31^5+WeightSDS!S$17*$AJ31^4+WeightSDS!T$17*$AJ31^3+WeightSDS!U$17*$AJ31^2+WeightSDS!V$17*$AJ31+WeightSDS!W$17,IF($AJ31&lt;186,WeightSDS!$U$18+(WeightSDS!$V$18-WeightSDS!$U$18)/24*($AJ31-186)+WeightSDS!$W$18*(-$AJ31+186)^2-0.005,WeightSDS!$U$18+(WeightSDS!$V$18-WeightSDS!$U$18)/24*($AJ31-186)-0.005)))</f>
        <v>0.14604529399999999</v>
      </c>
      <c r="AQ31" s="7">
        <f t="shared" si="7"/>
        <v>0.56299999999999994</v>
      </c>
      <c r="AR31" s="7">
        <f t="shared" si="8"/>
        <v>69</v>
      </c>
      <c r="AS31" s="7">
        <f t="shared" si="9"/>
        <v>0.51</v>
      </c>
    </row>
    <row r="32" spans="2:45" s="7" customFormat="1" x14ac:dyDescent="0.15">
      <c r="B32" s="118"/>
      <c r="C32" s="118"/>
      <c r="D32" s="118"/>
      <c r="E32" s="30"/>
      <c r="F32" s="30"/>
      <c r="G32" s="119"/>
      <c r="H32" s="119"/>
      <c r="I32" s="78"/>
      <c r="J32" s="11" t="str">
        <f t="shared" si="0"/>
        <v/>
      </c>
      <c r="K32" s="2" t="str">
        <f t="shared" si="10"/>
        <v/>
      </c>
      <c r="L32" s="2" t="str">
        <f t="shared" si="1"/>
        <v/>
      </c>
      <c r="M32" s="2" t="str">
        <f t="shared" si="11"/>
        <v/>
      </c>
      <c r="N32" s="2" t="str">
        <f t="shared" si="12"/>
        <v/>
      </c>
      <c r="O32" s="2" t="str">
        <f t="shared" si="20"/>
        <v/>
      </c>
      <c r="P32" s="11" t="str">
        <f t="shared" si="19"/>
        <v/>
      </c>
      <c r="Q32" s="11" t="str">
        <f t="shared" si="21"/>
        <v/>
      </c>
      <c r="R32" s="2" t="str">
        <f t="shared" si="13"/>
        <v/>
      </c>
      <c r="S32" s="11" t="str">
        <f t="shared" si="14"/>
        <v/>
      </c>
      <c r="T32" s="175" t="str">
        <f t="shared" si="15"/>
        <v/>
      </c>
      <c r="U32" s="11" t="str">
        <f t="shared" si="16"/>
        <v/>
      </c>
      <c r="V32" s="136"/>
      <c r="W32" s="136"/>
      <c r="X32" s="139">
        <f t="shared" si="2"/>
        <v>0</v>
      </c>
      <c r="Y32" s="31">
        <f t="shared" si="3"/>
        <v>0</v>
      </c>
      <c r="Z32" s="31"/>
      <c r="AA32" s="140">
        <f t="shared" si="4"/>
        <v>0</v>
      </c>
      <c r="AB32" s="12"/>
      <c r="AC32" s="8">
        <f t="shared" si="5"/>
        <v>9.0359999999999996</v>
      </c>
      <c r="AD32" s="8">
        <f t="shared" si="6"/>
        <v>-184.49199999999999</v>
      </c>
      <c r="AE32"/>
      <c r="AF32" t="e">
        <f>IF(D32="M",IF(AI32&lt;78,LMS!$D$5*AI32^3+LMS!$E$5*AI32^2+LMS!$F$5*AI32+LMS!$G$5,IF(AI32&lt;150,LMS!$D$6*AI32^3+LMS!$E$6*AI32^2+LMS!$F$6*AI32+LMS!$G$6,LMS!$D$7*AI32^3+LMS!$E$7*AI32^2+LMS!$F$7*AI32+LMS!$G$7)),IF(AI32&lt;69,LMS!$D$9*AI32^3+LMS!$E$9*AI32^2+LMS!$F$9*AI32+LMS!$G$9,IF(AI32&lt;150,LMS!$D$10*AI32^3+LMS!$E$10*AI32^2+LMS!$F$10*AI32+LMS!$G$10,LMS!$D$11*AI32^3+LMS!$E$11*AI32^2+LMS!$F$11*AI32+LMS!$G$11)))</f>
        <v>#VALUE!</v>
      </c>
      <c r="AG32" t="e">
        <f>IF(D32="M",(IF(AI32&lt;2.5,LMS!$D$21*AI32^3+LMS!$E$21*AI32^2+LMS!$F$21*AI32+LMS!$G$21,IF(AI32&lt;9.5,LMS!$D$22*AI32^3+LMS!$E$22*AI32^2+LMS!$F$22*AI32+LMS!$G$22,IF(AI32&lt;26.75,LMS!$D$23*AI32^3+LMS!$E$23*AI32^2+LMS!$F$23*AI32+LMS!$G$23,IF(AI32&lt;90,LMS!$D$24*AI32^3+LMS!$E$24*AI32^2+LMS!$F$24*AI32+LMS!$G$24,LMS!$D$25*AI32^3+LMS!$E$25*AI32^2+LMS!$F$25*AI32+LMS!$G$25))))),(IF(AI32&lt;2.5,LMS!$D$27*AI32^3+LMS!$E$27*AI32^2+LMS!$F$27*AI32+LMS!$G$27,IF(AI32&lt;9.5,LMS!$D$28*AI32^3+LMS!$E$28*AI32^2+LMS!$F$28*AI32+LMS!$G$28,IF(AI32&lt;26.75,LMS!$D$29*AI32^3+LMS!$E$29*AI32^2+LMS!$F$29*AI32+LMS!$G$29,IF(AI32&lt;90,LMS!$D$30*AI32^3+LMS!$E$30*AI32^2+LMS!$F$30*AI32+LMS!$G$30,IF(AI32&lt;150,LMS!$D$31*AI32^3+LMS!$E$31*AI32^2+LMS!$F$31*AI32+LMS!$G$31,LMS!$D$32*AI32^3+LMS!$E$32*AI32^2+LMS!$F$32*AI32+LMS!$G$32)))))))</f>
        <v>#VALUE!</v>
      </c>
      <c r="AH32" t="e">
        <f>IF(D32="M",(IF(AI32&lt;90,LMS!$D$14*AI32^3+LMS!$E$14*AI32^2+LMS!$F$14*AI32+LMS!$G$14,LMS!$D$15*AI32^3+LMS!$E$15*AI32^2+LMS!$F$15*AI32+LMS!$G$15)),(IF(AI32&lt;90,LMS!$D$17*AI32^3+LMS!$E$17*AI32^2+LMS!$F$17*AI32+LMS!$G$17,LMS!$D$18*AI32^3+LMS!$E$18*AI32^2+LMS!$F$18*AI32+LMS!$G$18)))</f>
        <v>#VALUE!</v>
      </c>
      <c r="AI32" s="7" t="e">
        <f t="shared" si="17"/>
        <v>#VALUE!</v>
      </c>
      <c r="AJ32" s="7">
        <f t="shared" si="18"/>
        <v>0</v>
      </c>
      <c r="AL32" s="7">
        <f>IF(D32="M",WeightSDS!P$5*$AJ32^7+WeightSDS!Q$5*$AJ32^6+WeightSDS!R$5*$AJ32^5+WeightSDS!S$5*$AJ32^4+WeightSDS!T$5*$AJ32^3+WeightSDS!U$5*$AJ32^2+WeightSDS!V$5*$AJ32+WeightSDS!W$5,IF($AJ32&lt;186,WeightSDS!P$8*$AJ32^7+WeightSDS!Q$8*$AJ32^6+WeightSDS!R$8*$AJ32^5+WeightSDS!S$8*$AJ32^4+WeightSDS!T$8*$AJ32^3+WeightSDS!U$8*$AJ32^2+WeightSDS!V$8*$AJ32+WeightSDS!W$8,WeightSDS!$U$9+WeightSDS!$V$9*($AJ32-WeightSDS!$W$9)))</f>
        <v>0.75407122999999998</v>
      </c>
      <c r="AM32" s="7">
        <f>IF(D32="M",IF($AJ32&lt;45,WeightSDS!M$23*$AJ32^10+WeightSDS!N$23*$AJ32^9+WeightSDS!O$23*$AJ32^8+WeightSDS!P$23*$AJ32^7+WeightSDS!Q$23*$AJ32^6+WeightSDS!R$23*$AJ32^5+WeightSDS!S$23*$AJ32^4+WeightSDS!T$23*$AJ32^3+WeightSDS!U$23*$AJ32^2+WeightSDS!V$23*$AJ32+WeightSDS!W$23,IF($AJ32&lt;153,WeightSDS!M$25*$AJ32^10+WeightSDS!N$25*$AJ32^9+WeightSDS!O$25*$AJ32^8+WeightSDS!P$25*$AJ32^7+WeightSDS!Q$25*$AJ32^6+WeightSDS!R$25*$AJ32^5+WeightSDS!S$25*$AJ32^4+WeightSDS!T$25*$AJ32^3+WeightSDS!U$25*$AJ32^2+WeightSDS!V$25*$AJ32+WeightSDS!W$25,WeightSDS!M$27+WeightSDS!N$27/(1+EXP(WeightSDS!O$27+WeightSDS!P$27*$AJ32)))),IF($AJ32&lt;43.8,WeightSDS!M$29*$AJ32^10+WeightSDS!N$29*$AJ32^9+WeightSDS!O$29*$AJ32^8+WeightSDS!P$29*$AJ32^7+WeightSDS!Q$29*$AJ32^6+WeightSDS!R$29*$AJ32^5+WeightSDS!S$29*$AJ32^4+WeightSDS!T$29*$AJ32^3+WeightSDS!U$29*$AJ32^2+WeightSDS!V$29*$AJ32+WeightSDS!W$29-0.010431*(1-$AJ32/210),IF($AJ32&lt;123,WeightSDS!M$30*$AJ32^10+WeightSDS!N$30*$AJ32^9+WeightSDS!O$30*$AJ32^8+WeightSDS!P$30*$AJ32^7+WeightSDS!Q$30*$AJ32^6+WeightSDS!R$30*$AJ32^5+WeightSDS!S$30*$AJ32^4+WeightSDS!T$30*$AJ32^3+WeightSDS!U$30*$AJ32^2+WeightSDS!V$30*$AJ32+WeightSDS!W$30-0.010431*(1-1/$AJ32),WeightSDS!M$32+WeightSDS!N$32/(1+EXP(WeightSDS!O$32+WeightSDS!P$32*$AJ32))-0.010431*(1-$AJ32/210))))</f>
        <v>2.9500001032655536</v>
      </c>
      <c r="AN32" s="7">
        <f>IF(D32="M",IF($AJ32&lt;162,WeightSDS!P$12*$AJ32^7+WeightSDS!Q$12*$AJ32^6+WeightSDS!R$12*$AJ32^5+WeightSDS!S$12*$AJ32^4+WeightSDS!T$12*$AJ32^3+WeightSDS!U$12*$AJ32^2+WeightSDS!V$12*$AJ32+WeightSDS!W$12,WeightSDS!P$14*$AJ32^7+WeightSDS!Q$14*$AJ32^6+WeightSDS!R$14*$AJ32^5+WeightSDS!S$14*$AJ32^4+WeightSDS!T$14*$AJ32^3+WeightSDS!U$14*$AJ32^2+WeightSDS!V$14*$AJ32+WeightSDS!W$14),IF($AJ32&lt;156,WeightSDS!O$17*$AJ32^8+WeightSDS!P$17*$AJ32^7+WeightSDS!Q$17*$AJ32^6+WeightSDS!R$17*$AJ32^5+WeightSDS!S$17*$AJ32^4+WeightSDS!T$17*$AJ32^3+WeightSDS!U$17*$AJ32^2+WeightSDS!V$17*$AJ32+WeightSDS!W$17,IF($AJ32&lt;186,WeightSDS!$U$18+(WeightSDS!$V$18-WeightSDS!$U$18)/24*($AJ32-186)+WeightSDS!$W$18*(-$AJ32+186)^2-0.005,WeightSDS!$U$18+(WeightSDS!$V$18-WeightSDS!$U$18)/24*($AJ32-186)-0.005)))</f>
        <v>0.14604529399999999</v>
      </c>
      <c r="AQ32" s="7">
        <f t="shared" si="7"/>
        <v>0.56299999999999994</v>
      </c>
      <c r="AR32" s="7">
        <f t="shared" si="8"/>
        <v>69</v>
      </c>
      <c r="AS32" s="7">
        <f t="shared" si="9"/>
        <v>0.51</v>
      </c>
    </row>
    <row r="33" spans="2:45" s="7" customFormat="1" x14ac:dyDescent="0.15">
      <c r="B33" s="118"/>
      <c r="C33" s="118"/>
      <c r="D33" s="118"/>
      <c r="E33" s="30"/>
      <c r="F33" s="30"/>
      <c r="G33" s="119"/>
      <c r="H33" s="119"/>
      <c r="I33" s="78"/>
      <c r="J33" s="11" t="str">
        <f t="shared" si="0"/>
        <v/>
      </c>
      <c r="K33" s="2" t="str">
        <f t="shared" si="10"/>
        <v/>
      </c>
      <c r="L33" s="2" t="str">
        <f t="shared" si="1"/>
        <v/>
      </c>
      <c r="M33" s="2" t="str">
        <f t="shared" si="11"/>
        <v/>
      </c>
      <c r="N33" s="2" t="str">
        <f t="shared" si="12"/>
        <v/>
      </c>
      <c r="O33" s="2" t="str">
        <f t="shared" si="20"/>
        <v/>
      </c>
      <c r="P33" s="11" t="str">
        <f t="shared" si="19"/>
        <v/>
      </c>
      <c r="Q33" s="11" t="str">
        <f t="shared" si="21"/>
        <v/>
      </c>
      <c r="R33" s="2" t="str">
        <f t="shared" si="13"/>
        <v/>
      </c>
      <c r="S33" s="11" t="str">
        <f t="shared" si="14"/>
        <v/>
      </c>
      <c r="T33" s="175" t="str">
        <f t="shared" si="15"/>
        <v/>
      </c>
      <c r="U33" s="11" t="str">
        <f t="shared" si="16"/>
        <v/>
      </c>
      <c r="V33" s="136"/>
      <c r="W33" s="136"/>
      <c r="X33" s="139">
        <f t="shared" si="2"/>
        <v>0</v>
      </c>
      <c r="Y33" s="31">
        <f t="shared" si="3"/>
        <v>0</v>
      </c>
      <c r="Z33" s="31"/>
      <c r="AA33" s="140">
        <f t="shared" si="4"/>
        <v>0</v>
      </c>
      <c r="AB33" s="12"/>
      <c r="AC33" s="8">
        <f t="shared" si="5"/>
        <v>9.0359999999999996</v>
      </c>
      <c r="AD33" s="8">
        <f t="shared" si="6"/>
        <v>-184.49199999999999</v>
      </c>
      <c r="AE33"/>
      <c r="AF33" t="e">
        <f>IF(D33="M",IF(AI33&lt;78,LMS!$D$5*AI33^3+LMS!$E$5*AI33^2+LMS!$F$5*AI33+LMS!$G$5,IF(AI33&lt;150,LMS!$D$6*AI33^3+LMS!$E$6*AI33^2+LMS!$F$6*AI33+LMS!$G$6,LMS!$D$7*AI33^3+LMS!$E$7*AI33^2+LMS!$F$7*AI33+LMS!$G$7)),IF(AI33&lt;69,LMS!$D$9*AI33^3+LMS!$E$9*AI33^2+LMS!$F$9*AI33+LMS!$G$9,IF(AI33&lt;150,LMS!$D$10*AI33^3+LMS!$E$10*AI33^2+LMS!$F$10*AI33+LMS!$G$10,LMS!$D$11*AI33^3+LMS!$E$11*AI33^2+LMS!$F$11*AI33+LMS!$G$11)))</f>
        <v>#VALUE!</v>
      </c>
      <c r="AG33" t="e">
        <f>IF(D33="M",(IF(AI33&lt;2.5,LMS!$D$21*AI33^3+LMS!$E$21*AI33^2+LMS!$F$21*AI33+LMS!$G$21,IF(AI33&lt;9.5,LMS!$D$22*AI33^3+LMS!$E$22*AI33^2+LMS!$F$22*AI33+LMS!$G$22,IF(AI33&lt;26.75,LMS!$D$23*AI33^3+LMS!$E$23*AI33^2+LMS!$F$23*AI33+LMS!$G$23,IF(AI33&lt;90,LMS!$D$24*AI33^3+LMS!$E$24*AI33^2+LMS!$F$24*AI33+LMS!$G$24,LMS!$D$25*AI33^3+LMS!$E$25*AI33^2+LMS!$F$25*AI33+LMS!$G$25))))),(IF(AI33&lt;2.5,LMS!$D$27*AI33^3+LMS!$E$27*AI33^2+LMS!$F$27*AI33+LMS!$G$27,IF(AI33&lt;9.5,LMS!$D$28*AI33^3+LMS!$E$28*AI33^2+LMS!$F$28*AI33+LMS!$G$28,IF(AI33&lt;26.75,LMS!$D$29*AI33^3+LMS!$E$29*AI33^2+LMS!$F$29*AI33+LMS!$G$29,IF(AI33&lt;90,LMS!$D$30*AI33^3+LMS!$E$30*AI33^2+LMS!$F$30*AI33+LMS!$G$30,IF(AI33&lt;150,LMS!$D$31*AI33^3+LMS!$E$31*AI33^2+LMS!$F$31*AI33+LMS!$G$31,LMS!$D$32*AI33^3+LMS!$E$32*AI33^2+LMS!$F$32*AI33+LMS!$G$32)))))))</f>
        <v>#VALUE!</v>
      </c>
      <c r="AH33" t="e">
        <f>IF(D33="M",(IF(AI33&lt;90,LMS!$D$14*AI33^3+LMS!$E$14*AI33^2+LMS!$F$14*AI33+LMS!$G$14,LMS!$D$15*AI33^3+LMS!$E$15*AI33^2+LMS!$F$15*AI33+LMS!$G$15)),(IF(AI33&lt;90,LMS!$D$17*AI33^3+LMS!$E$17*AI33^2+LMS!$F$17*AI33+LMS!$G$17,LMS!$D$18*AI33^3+LMS!$E$18*AI33^2+LMS!$F$18*AI33+LMS!$G$18)))</f>
        <v>#VALUE!</v>
      </c>
      <c r="AI33" s="7" t="e">
        <f t="shared" si="17"/>
        <v>#VALUE!</v>
      </c>
      <c r="AJ33" s="7">
        <f t="shared" si="18"/>
        <v>0</v>
      </c>
      <c r="AL33" s="7">
        <f>IF(D33="M",WeightSDS!P$5*$AJ33^7+WeightSDS!Q$5*$AJ33^6+WeightSDS!R$5*$AJ33^5+WeightSDS!S$5*$AJ33^4+WeightSDS!T$5*$AJ33^3+WeightSDS!U$5*$AJ33^2+WeightSDS!V$5*$AJ33+WeightSDS!W$5,IF($AJ33&lt;186,WeightSDS!P$8*$AJ33^7+WeightSDS!Q$8*$AJ33^6+WeightSDS!R$8*$AJ33^5+WeightSDS!S$8*$AJ33^4+WeightSDS!T$8*$AJ33^3+WeightSDS!U$8*$AJ33^2+WeightSDS!V$8*$AJ33+WeightSDS!W$8,WeightSDS!$U$9+WeightSDS!$V$9*($AJ33-WeightSDS!$W$9)))</f>
        <v>0.75407122999999998</v>
      </c>
      <c r="AM33" s="7">
        <f>IF(D33="M",IF($AJ33&lt;45,WeightSDS!M$23*$AJ33^10+WeightSDS!N$23*$AJ33^9+WeightSDS!O$23*$AJ33^8+WeightSDS!P$23*$AJ33^7+WeightSDS!Q$23*$AJ33^6+WeightSDS!R$23*$AJ33^5+WeightSDS!S$23*$AJ33^4+WeightSDS!T$23*$AJ33^3+WeightSDS!U$23*$AJ33^2+WeightSDS!V$23*$AJ33+WeightSDS!W$23,IF($AJ33&lt;153,WeightSDS!M$25*$AJ33^10+WeightSDS!N$25*$AJ33^9+WeightSDS!O$25*$AJ33^8+WeightSDS!P$25*$AJ33^7+WeightSDS!Q$25*$AJ33^6+WeightSDS!R$25*$AJ33^5+WeightSDS!S$25*$AJ33^4+WeightSDS!T$25*$AJ33^3+WeightSDS!U$25*$AJ33^2+WeightSDS!V$25*$AJ33+WeightSDS!W$25,WeightSDS!M$27+WeightSDS!N$27/(1+EXP(WeightSDS!O$27+WeightSDS!P$27*$AJ33)))),IF($AJ33&lt;43.8,WeightSDS!M$29*$AJ33^10+WeightSDS!N$29*$AJ33^9+WeightSDS!O$29*$AJ33^8+WeightSDS!P$29*$AJ33^7+WeightSDS!Q$29*$AJ33^6+WeightSDS!R$29*$AJ33^5+WeightSDS!S$29*$AJ33^4+WeightSDS!T$29*$AJ33^3+WeightSDS!U$29*$AJ33^2+WeightSDS!V$29*$AJ33+WeightSDS!W$29-0.010431*(1-$AJ33/210),IF($AJ33&lt;123,WeightSDS!M$30*$AJ33^10+WeightSDS!N$30*$AJ33^9+WeightSDS!O$30*$AJ33^8+WeightSDS!P$30*$AJ33^7+WeightSDS!Q$30*$AJ33^6+WeightSDS!R$30*$AJ33^5+WeightSDS!S$30*$AJ33^4+WeightSDS!T$30*$AJ33^3+WeightSDS!U$30*$AJ33^2+WeightSDS!V$30*$AJ33+WeightSDS!W$30-0.010431*(1-1/$AJ33),WeightSDS!M$32+WeightSDS!N$32/(1+EXP(WeightSDS!O$32+WeightSDS!P$32*$AJ33))-0.010431*(1-$AJ33/210))))</f>
        <v>2.9500001032655536</v>
      </c>
      <c r="AN33" s="7">
        <f>IF(D33="M",IF($AJ33&lt;162,WeightSDS!P$12*$AJ33^7+WeightSDS!Q$12*$AJ33^6+WeightSDS!R$12*$AJ33^5+WeightSDS!S$12*$AJ33^4+WeightSDS!T$12*$AJ33^3+WeightSDS!U$12*$AJ33^2+WeightSDS!V$12*$AJ33+WeightSDS!W$12,WeightSDS!P$14*$AJ33^7+WeightSDS!Q$14*$AJ33^6+WeightSDS!R$14*$AJ33^5+WeightSDS!S$14*$AJ33^4+WeightSDS!T$14*$AJ33^3+WeightSDS!U$14*$AJ33^2+WeightSDS!V$14*$AJ33+WeightSDS!W$14),IF($AJ33&lt;156,WeightSDS!O$17*$AJ33^8+WeightSDS!P$17*$AJ33^7+WeightSDS!Q$17*$AJ33^6+WeightSDS!R$17*$AJ33^5+WeightSDS!S$17*$AJ33^4+WeightSDS!T$17*$AJ33^3+WeightSDS!U$17*$AJ33^2+WeightSDS!V$17*$AJ33+WeightSDS!W$17,IF($AJ33&lt;186,WeightSDS!$U$18+(WeightSDS!$V$18-WeightSDS!$U$18)/24*($AJ33-186)+WeightSDS!$W$18*(-$AJ33+186)^2-0.005,WeightSDS!$U$18+(WeightSDS!$V$18-WeightSDS!$U$18)/24*($AJ33-186)-0.005)))</f>
        <v>0.14604529399999999</v>
      </c>
      <c r="AQ33" s="7">
        <f t="shared" si="7"/>
        <v>0.56299999999999994</v>
      </c>
      <c r="AR33" s="7">
        <f t="shared" si="8"/>
        <v>69</v>
      </c>
      <c r="AS33" s="7">
        <f t="shared" si="9"/>
        <v>0.51</v>
      </c>
    </row>
    <row r="34" spans="2:45" s="7" customFormat="1" x14ac:dyDescent="0.15">
      <c r="B34" s="118"/>
      <c r="C34" s="118"/>
      <c r="D34" s="118"/>
      <c r="E34" s="30"/>
      <c r="F34" s="30"/>
      <c r="G34" s="119"/>
      <c r="H34" s="119"/>
      <c r="I34" s="78"/>
      <c r="J34" s="11" t="str">
        <f t="shared" si="0"/>
        <v/>
      </c>
      <c r="K34" s="2" t="str">
        <f t="shared" si="10"/>
        <v/>
      </c>
      <c r="L34" s="2" t="str">
        <f t="shared" si="1"/>
        <v/>
      </c>
      <c r="M34" s="2" t="str">
        <f t="shared" si="11"/>
        <v/>
      </c>
      <c r="N34" s="2" t="str">
        <f t="shared" si="12"/>
        <v/>
      </c>
      <c r="O34" s="2" t="str">
        <f t="shared" si="20"/>
        <v/>
      </c>
      <c r="P34" s="11" t="str">
        <f t="shared" si="19"/>
        <v/>
      </c>
      <c r="Q34" s="11" t="str">
        <f t="shared" si="21"/>
        <v/>
      </c>
      <c r="R34" s="2" t="str">
        <f t="shared" si="13"/>
        <v/>
      </c>
      <c r="S34" s="11" t="str">
        <f t="shared" si="14"/>
        <v/>
      </c>
      <c r="T34" s="175" t="str">
        <f t="shared" si="15"/>
        <v/>
      </c>
      <c r="U34" s="11" t="str">
        <f t="shared" si="16"/>
        <v/>
      </c>
      <c r="V34" s="136"/>
      <c r="W34" s="136"/>
      <c r="X34" s="139">
        <f t="shared" si="2"/>
        <v>0</v>
      </c>
      <c r="Y34" s="31">
        <f t="shared" si="3"/>
        <v>0</v>
      </c>
      <c r="Z34" s="31"/>
      <c r="AA34" s="140">
        <f t="shared" si="4"/>
        <v>0</v>
      </c>
      <c r="AB34" s="12"/>
      <c r="AC34" s="8">
        <f t="shared" si="5"/>
        <v>9.0359999999999996</v>
      </c>
      <c r="AD34" s="8">
        <f t="shared" si="6"/>
        <v>-184.49199999999999</v>
      </c>
      <c r="AE34"/>
      <c r="AF34" t="e">
        <f>IF(D34="M",IF(AI34&lt;78,LMS!$D$5*AI34^3+LMS!$E$5*AI34^2+LMS!$F$5*AI34+LMS!$G$5,IF(AI34&lt;150,LMS!$D$6*AI34^3+LMS!$E$6*AI34^2+LMS!$F$6*AI34+LMS!$G$6,LMS!$D$7*AI34^3+LMS!$E$7*AI34^2+LMS!$F$7*AI34+LMS!$G$7)),IF(AI34&lt;69,LMS!$D$9*AI34^3+LMS!$E$9*AI34^2+LMS!$F$9*AI34+LMS!$G$9,IF(AI34&lt;150,LMS!$D$10*AI34^3+LMS!$E$10*AI34^2+LMS!$F$10*AI34+LMS!$G$10,LMS!$D$11*AI34^3+LMS!$E$11*AI34^2+LMS!$F$11*AI34+LMS!$G$11)))</f>
        <v>#VALUE!</v>
      </c>
      <c r="AG34" t="e">
        <f>IF(D34="M",(IF(AI34&lt;2.5,LMS!$D$21*AI34^3+LMS!$E$21*AI34^2+LMS!$F$21*AI34+LMS!$G$21,IF(AI34&lt;9.5,LMS!$D$22*AI34^3+LMS!$E$22*AI34^2+LMS!$F$22*AI34+LMS!$G$22,IF(AI34&lt;26.75,LMS!$D$23*AI34^3+LMS!$E$23*AI34^2+LMS!$F$23*AI34+LMS!$G$23,IF(AI34&lt;90,LMS!$D$24*AI34^3+LMS!$E$24*AI34^2+LMS!$F$24*AI34+LMS!$G$24,LMS!$D$25*AI34^3+LMS!$E$25*AI34^2+LMS!$F$25*AI34+LMS!$G$25))))),(IF(AI34&lt;2.5,LMS!$D$27*AI34^3+LMS!$E$27*AI34^2+LMS!$F$27*AI34+LMS!$G$27,IF(AI34&lt;9.5,LMS!$D$28*AI34^3+LMS!$E$28*AI34^2+LMS!$F$28*AI34+LMS!$G$28,IF(AI34&lt;26.75,LMS!$D$29*AI34^3+LMS!$E$29*AI34^2+LMS!$F$29*AI34+LMS!$G$29,IF(AI34&lt;90,LMS!$D$30*AI34^3+LMS!$E$30*AI34^2+LMS!$F$30*AI34+LMS!$G$30,IF(AI34&lt;150,LMS!$D$31*AI34^3+LMS!$E$31*AI34^2+LMS!$F$31*AI34+LMS!$G$31,LMS!$D$32*AI34^3+LMS!$E$32*AI34^2+LMS!$F$32*AI34+LMS!$G$32)))))))</f>
        <v>#VALUE!</v>
      </c>
      <c r="AH34" t="e">
        <f>IF(D34="M",(IF(AI34&lt;90,LMS!$D$14*AI34^3+LMS!$E$14*AI34^2+LMS!$F$14*AI34+LMS!$G$14,LMS!$D$15*AI34^3+LMS!$E$15*AI34^2+LMS!$F$15*AI34+LMS!$G$15)),(IF(AI34&lt;90,LMS!$D$17*AI34^3+LMS!$E$17*AI34^2+LMS!$F$17*AI34+LMS!$G$17,LMS!$D$18*AI34^3+LMS!$E$18*AI34^2+LMS!$F$18*AI34+LMS!$G$18)))</f>
        <v>#VALUE!</v>
      </c>
      <c r="AI34" s="7" t="e">
        <f t="shared" si="17"/>
        <v>#VALUE!</v>
      </c>
      <c r="AJ34" s="7">
        <f t="shared" si="18"/>
        <v>0</v>
      </c>
      <c r="AL34" s="7">
        <f>IF(D34="M",WeightSDS!P$5*$AJ34^7+WeightSDS!Q$5*$AJ34^6+WeightSDS!R$5*$AJ34^5+WeightSDS!S$5*$AJ34^4+WeightSDS!T$5*$AJ34^3+WeightSDS!U$5*$AJ34^2+WeightSDS!V$5*$AJ34+WeightSDS!W$5,IF($AJ34&lt;186,WeightSDS!P$8*$AJ34^7+WeightSDS!Q$8*$AJ34^6+WeightSDS!R$8*$AJ34^5+WeightSDS!S$8*$AJ34^4+WeightSDS!T$8*$AJ34^3+WeightSDS!U$8*$AJ34^2+WeightSDS!V$8*$AJ34+WeightSDS!W$8,WeightSDS!$U$9+WeightSDS!$V$9*($AJ34-WeightSDS!$W$9)))</f>
        <v>0.75407122999999998</v>
      </c>
      <c r="AM34" s="7">
        <f>IF(D34="M",IF($AJ34&lt;45,WeightSDS!M$23*$AJ34^10+WeightSDS!N$23*$AJ34^9+WeightSDS!O$23*$AJ34^8+WeightSDS!P$23*$AJ34^7+WeightSDS!Q$23*$AJ34^6+WeightSDS!R$23*$AJ34^5+WeightSDS!S$23*$AJ34^4+WeightSDS!T$23*$AJ34^3+WeightSDS!U$23*$AJ34^2+WeightSDS!V$23*$AJ34+WeightSDS!W$23,IF($AJ34&lt;153,WeightSDS!M$25*$AJ34^10+WeightSDS!N$25*$AJ34^9+WeightSDS!O$25*$AJ34^8+WeightSDS!P$25*$AJ34^7+WeightSDS!Q$25*$AJ34^6+WeightSDS!R$25*$AJ34^5+WeightSDS!S$25*$AJ34^4+WeightSDS!T$25*$AJ34^3+WeightSDS!U$25*$AJ34^2+WeightSDS!V$25*$AJ34+WeightSDS!W$25,WeightSDS!M$27+WeightSDS!N$27/(1+EXP(WeightSDS!O$27+WeightSDS!P$27*$AJ34)))),IF($AJ34&lt;43.8,WeightSDS!M$29*$AJ34^10+WeightSDS!N$29*$AJ34^9+WeightSDS!O$29*$AJ34^8+WeightSDS!P$29*$AJ34^7+WeightSDS!Q$29*$AJ34^6+WeightSDS!R$29*$AJ34^5+WeightSDS!S$29*$AJ34^4+WeightSDS!T$29*$AJ34^3+WeightSDS!U$29*$AJ34^2+WeightSDS!V$29*$AJ34+WeightSDS!W$29-0.010431*(1-$AJ34/210),IF($AJ34&lt;123,WeightSDS!M$30*$AJ34^10+WeightSDS!N$30*$AJ34^9+WeightSDS!O$30*$AJ34^8+WeightSDS!P$30*$AJ34^7+WeightSDS!Q$30*$AJ34^6+WeightSDS!R$30*$AJ34^5+WeightSDS!S$30*$AJ34^4+WeightSDS!T$30*$AJ34^3+WeightSDS!U$30*$AJ34^2+WeightSDS!V$30*$AJ34+WeightSDS!W$30-0.010431*(1-1/$AJ34),WeightSDS!M$32+WeightSDS!N$32/(1+EXP(WeightSDS!O$32+WeightSDS!P$32*$AJ34))-0.010431*(1-$AJ34/210))))</f>
        <v>2.9500001032655536</v>
      </c>
      <c r="AN34" s="7">
        <f>IF(D34="M",IF($AJ34&lt;162,WeightSDS!P$12*$AJ34^7+WeightSDS!Q$12*$AJ34^6+WeightSDS!R$12*$AJ34^5+WeightSDS!S$12*$AJ34^4+WeightSDS!T$12*$AJ34^3+WeightSDS!U$12*$AJ34^2+WeightSDS!V$12*$AJ34+WeightSDS!W$12,WeightSDS!P$14*$AJ34^7+WeightSDS!Q$14*$AJ34^6+WeightSDS!R$14*$AJ34^5+WeightSDS!S$14*$AJ34^4+WeightSDS!T$14*$AJ34^3+WeightSDS!U$14*$AJ34^2+WeightSDS!V$14*$AJ34+WeightSDS!W$14),IF($AJ34&lt;156,WeightSDS!O$17*$AJ34^8+WeightSDS!P$17*$AJ34^7+WeightSDS!Q$17*$AJ34^6+WeightSDS!R$17*$AJ34^5+WeightSDS!S$17*$AJ34^4+WeightSDS!T$17*$AJ34^3+WeightSDS!U$17*$AJ34^2+WeightSDS!V$17*$AJ34+WeightSDS!W$17,IF($AJ34&lt;186,WeightSDS!$U$18+(WeightSDS!$V$18-WeightSDS!$U$18)/24*($AJ34-186)+WeightSDS!$W$18*(-$AJ34+186)^2-0.005,WeightSDS!$U$18+(WeightSDS!$V$18-WeightSDS!$U$18)/24*($AJ34-186)-0.005)))</f>
        <v>0.14604529399999999</v>
      </c>
      <c r="AQ34" s="7">
        <f t="shared" si="7"/>
        <v>0.56299999999999994</v>
      </c>
      <c r="AR34" s="7">
        <f t="shared" si="8"/>
        <v>69</v>
      </c>
      <c r="AS34" s="7">
        <f t="shared" si="9"/>
        <v>0.51</v>
      </c>
    </row>
    <row r="35" spans="2:45" s="7" customFormat="1" x14ac:dyDescent="0.15">
      <c r="B35" s="118"/>
      <c r="C35" s="118"/>
      <c r="D35" s="118"/>
      <c r="E35" s="30"/>
      <c r="F35" s="30"/>
      <c r="G35" s="119"/>
      <c r="H35" s="119"/>
      <c r="I35" s="78"/>
      <c r="J35" s="11" t="str">
        <f t="shared" si="0"/>
        <v/>
      </c>
      <c r="K35" s="2" t="str">
        <f t="shared" si="10"/>
        <v/>
      </c>
      <c r="L35" s="2" t="str">
        <f t="shared" si="1"/>
        <v/>
      </c>
      <c r="M35" s="2" t="str">
        <f t="shared" si="11"/>
        <v/>
      </c>
      <c r="N35" s="2" t="str">
        <f t="shared" si="12"/>
        <v/>
      </c>
      <c r="O35" s="2" t="str">
        <f t="shared" si="20"/>
        <v/>
      </c>
      <c r="P35" s="11" t="str">
        <f t="shared" si="19"/>
        <v/>
      </c>
      <c r="Q35" s="11" t="str">
        <f t="shared" si="21"/>
        <v/>
      </c>
      <c r="R35" s="2" t="str">
        <f t="shared" si="13"/>
        <v/>
      </c>
      <c r="S35" s="11" t="str">
        <f t="shared" si="14"/>
        <v/>
      </c>
      <c r="T35" s="175" t="str">
        <f t="shared" si="15"/>
        <v/>
      </c>
      <c r="U35" s="11" t="str">
        <f t="shared" si="16"/>
        <v/>
      </c>
      <c r="V35" s="136"/>
      <c r="W35" s="136"/>
      <c r="X35" s="139">
        <f t="shared" si="2"/>
        <v>0</v>
      </c>
      <c r="Y35" s="31">
        <f t="shared" si="3"/>
        <v>0</v>
      </c>
      <c r="Z35" s="31"/>
      <c r="AA35" s="140">
        <f t="shared" si="4"/>
        <v>0</v>
      </c>
      <c r="AB35" s="12"/>
      <c r="AC35" s="8">
        <f t="shared" si="5"/>
        <v>9.0359999999999996</v>
      </c>
      <c r="AD35" s="8">
        <f t="shared" si="6"/>
        <v>-184.49199999999999</v>
      </c>
      <c r="AE35"/>
      <c r="AF35" t="e">
        <f>IF(D35="M",IF(AI35&lt;78,LMS!$D$5*AI35^3+LMS!$E$5*AI35^2+LMS!$F$5*AI35+LMS!$G$5,IF(AI35&lt;150,LMS!$D$6*AI35^3+LMS!$E$6*AI35^2+LMS!$F$6*AI35+LMS!$G$6,LMS!$D$7*AI35^3+LMS!$E$7*AI35^2+LMS!$F$7*AI35+LMS!$G$7)),IF(AI35&lt;69,LMS!$D$9*AI35^3+LMS!$E$9*AI35^2+LMS!$F$9*AI35+LMS!$G$9,IF(AI35&lt;150,LMS!$D$10*AI35^3+LMS!$E$10*AI35^2+LMS!$F$10*AI35+LMS!$G$10,LMS!$D$11*AI35^3+LMS!$E$11*AI35^2+LMS!$F$11*AI35+LMS!$G$11)))</f>
        <v>#VALUE!</v>
      </c>
      <c r="AG35" t="e">
        <f>IF(D35="M",(IF(AI35&lt;2.5,LMS!$D$21*AI35^3+LMS!$E$21*AI35^2+LMS!$F$21*AI35+LMS!$G$21,IF(AI35&lt;9.5,LMS!$D$22*AI35^3+LMS!$E$22*AI35^2+LMS!$F$22*AI35+LMS!$G$22,IF(AI35&lt;26.75,LMS!$D$23*AI35^3+LMS!$E$23*AI35^2+LMS!$F$23*AI35+LMS!$G$23,IF(AI35&lt;90,LMS!$D$24*AI35^3+LMS!$E$24*AI35^2+LMS!$F$24*AI35+LMS!$G$24,LMS!$D$25*AI35^3+LMS!$E$25*AI35^2+LMS!$F$25*AI35+LMS!$G$25))))),(IF(AI35&lt;2.5,LMS!$D$27*AI35^3+LMS!$E$27*AI35^2+LMS!$F$27*AI35+LMS!$G$27,IF(AI35&lt;9.5,LMS!$D$28*AI35^3+LMS!$E$28*AI35^2+LMS!$F$28*AI35+LMS!$G$28,IF(AI35&lt;26.75,LMS!$D$29*AI35^3+LMS!$E$29*AI35^2+LMS!$F$29*AI35+LMS!$G$29,IF(AI35&lt;90,LMS!$D$30*AI35^3+LMS!$E$30*AI35^2+LMS!$F$30*AI35+LMS!$G$30,IF(AI35&lt;150,LMS!$D$31*AI35^3+LMS!$E$31*AI35^2+LMS!$F$31*AI35+LMS!$G$31,LMS!$D$32*AI35^3+LMS!$E$32*AI35^2+LMS!$F$32*AI35+LMS!$G$32)))))))</f>
        <v>#VALUE!</v>
      </c>
      <c r="AH35" t="e">
        <f>IF(D35="M",(IF(AI35&lt;90,LMS!$D$14*AI35^3+LMS!$E$14*AI35^2+LMS!$F$14*AI35+LMS!$G$14,LMS!$D$15*AI35^3+LMS!$E$15*AI35^2+LMS!$F$15*AI35+LMS!$G$15)),(IF(AI35&lt;90,LMS!$D$17*AI35^3+LMS!$E$17*AI35^2+LMS!$F$17*AI35+LMS!$G$17,LMS!$D$18*AI35^3+LMS!$E$18*AI35^2+LMS!$F$18*AI35+LMS!$G$18)))</f>
        <v>#VALUE!</v>
      </c>
      <c r="AI35" s="7" t="e">
        <f t="shared" si="17"/>
        <v>#VALUE!</v>
      </c>
      <c r="AJ35" s="7">
        <f t="shared" si="18"/>
        <v>0</v>
      </c>
      <c r="AL35" s="7">
        <f>IF(D35="M",WeightSDS!P$5*$AJ35^7+WeightSDS!Q$5*$AJ35^6+WeightSDS!R$5*$AJ35^5+WeightSDS!S$5*$AJ35^4+WeightSDS!T$5*$AJ35^3+WeightSDS!U$5*$AJ35^2+WeightSDS!V$5*$AJ35+WeightSDS!W$5,IF($AJ35&lt;186,WeightSDS!P$8*$AJ35^7+WeightSDS!Q$8*$AJ35^6+WeightSDS!R$8*$AJ35^5+WeightSDS!S$8*$AJ35^4+WeightSDS!T$8*$AJ35^3+WeightSDS!U$8*$AJ35^2+WeightSDS!V$8*$AJ35+WeightSDS!W$8,WeightSDS!$U$9+WeightSDS!$V$9*($AJ35-WeightSDS!$W$9)))</f>
        <v>0.75407122999999998</v>
      </c>
      <c r="AM35" s="7">
        <f>IF(D35="M",IF($AJ35&lt;45,WeightSDS!M$23*$AJ35^10+WeightSDS!N$23*$AJ35^9+WeightSDS!O$23*$AJ35^8+WeightSDS!P$23*$AJ35^7+WeightSDS!Q$23*$AJ35^6+WeightSDS!R$23*$AJ35^5+WeightSDS!S$23*$AJ35^4+WeightSDS!T$23*$AJ35^3+WeightSDS!U$23*$AJ35^2+WeightSDS!V$23*$AJ35+WeightSDS!W$23,IF($AJ35&lt;153,WeightSDS!M$25*$AJ35^10+WeightSDS!N$25*$AJ35^9+WeightSDS!O$25*$AJ35^8+WeightSDS!P$25*$AJ35^7+WeightSDS!Q$25*$AJ35^6+WeightSDS!R$25*$AJ35^5+WeightSDS!S$25*$AJ35^4+WeightSDS!T$25*$AJ35^3+WeightSDS!U$25*$AJ35^2+WeightSDS!V$25*$AJ35+WeightSDS!W$25,WeightSDS!M$27+WeightSDS!N$27/(1+EXP(WeightSDS!O$27+WeightSDS!P$27*$AJ35)))),IF($AJ35&lt;43.8,WeightSDS!M$29*$AJ35^10+WeightSDS!N$29*$AJ35^9+WeightSDS!O$29*$AJ35^8+WeightSDS!P$29*$AJ35^7+WeightSDS!Q$29*$AJ35^6+WeightSDS!R$29*$AJ35^5+WeightSDS!S$29*$AJ35^4+WeightSDS!T$29*$AJ35^3+WeightSDS!U$29*$AJ35^2+WeightSDS!V$29*$AJ35+WeightSDS!W$29-0.010431*(1-$AJ35/210),IF($AJ35&lt;123,WeightSDS!M$30*$AJ35^10+WeightSDS!N$30*$AJ35^9+WeightSDS!O$30*$AJ35^8+WeightSDS!P$30*$AJ35^7+WeightSDS!Q$30*$AJ35^6+WeightSDS!R$30*$AJ35^5+WeightSDS!S$30*$AJ35^4+WeightSDS!T$30*$AJ35^3+WeightSDS!U$30*$AJ35^2+WeightSDS!V$30*$AJ35+WeightSDS!W$30-0.010431*(1-1/$AJ35),WeightSDS!M$32+WeightSDS!N$32/(1+EXP(WeightSDS!O$32+WeightSDS!P$32*$AJ35))-0.010431*(1-$AJ35/210))))</f>
        <v>2.9500001032655536</v>
      </c>
      <c r="AN35" s="7">
        <f>IF(D35="M",IF($AJ35&lt;162,WeightSDS!P$12*$AJ35^7+WeightSDS!Q$12*$AJ35^6+WeightSDS!R$12*$AJ35^5+WeightSDS!S$12*$AJ35^4+WeightSDS!T$12*$AJ35^3+WeightSDS!U$12*$AJ35^2+WeightSDS!V$12*$AJ35+WeightSDS!W$12,WeightSDS!P$14*$AJ35^7+WeightSDS!Q$14*$AJ35^6+WeightSDS!R$14*$AJ35^5+WeightSDS!S$14*$AJ35^4+WeightSDS!T$14*$AJ35^3+WeightSDS!U$14*$AJ35^2+WeightSDS!V$14*$AJ35+WeightSDS!W$14),IF($AJ35&lt;156,WeightSDS!O$17*$AJ35^8+WeightSDS!P$17*$AJ35^7+WeightSDS!Q$17*$AJ35^6+WeightSDS!R$17*$AJ35^5+WeightSDS!S$17*$AJ35^4+WeightSDS!T$17*$AJ35^3+WeightSDS!U$17*$AJ35^2+WeightSDS!V$17*$AJ35+WeightSDS!W$17,IF($AJ35&lt;186,WeightSDS!$U$18+(WeightSDS!$V$18-WeightSDS!$U$18)/24*($AJ35-186)+WeightSDS!$W$18*(-$AJ35+186)^2-0.005,WeightSDS!$U$18+(WeightSDS!$V$18-WeightSDS!$U$18)/24*($AJ35-186)-0.005)))</f>
        <v>0.14604529399999999</v>
      </c>
      <c r="AQ35" s="7">
        <f t="shared" si="7"/>
        <v>0.56299999999999994</v>
      </c>
      <c r="AR35" s="7">
        <f t="shared" si="8"/>
        <v>69</v>
      </c>
      <c r="AS35" s="7">
        <f t="shared" si="9"/>
        <v>0.51</v>
      </c>
    </row>
    <row r="36" spans="2:45" s="7" customFormat="1" x14ac:dyDescent="0.15">
      <c r="B36" s="118"/>
      <c r="C36" s="118"/>
      <c r="D36" s="118"/>
      <c r="E36" s="30"/>
      <c r="F36" s="30"/>
      <c r="G36" s="119"/>
      <c r="H36" s="119"/>
      <c r="I36" s="78"/>
      <c r="J36" s="11" t="str">
        <f t="shared" si="0"/>
        <v/>
      </c>
      <c r="K36" s="2" t="str">
        <f t="shared" si="10"/>
        <v/>
      </c>
      <c r="L36" s="2" t="str">
        <f t="shared" si="1"/>
        <v/>
      </c>
      <c r="M36" s="2" t="str">
        <f t="shared" si="11"/>
        <v/>
      </c>
      <c r="N36" s="2" t="str">
        <f t="shared" si="12"/>
        <v/>
      </c>
      <c r="O36" s="2" t="str">
        <f t="shared" si="20"/>
        <v/>
      </c>
      <c r="P36" s="11" t="str">
        <f t="shared" si="19"/>
        <v/>
      </c>
      <c r="Q36" s="11" t="str">
        <f t="shared" si="21"/>
        <v/>
      </c>
      <c r="R36" s="2" t="str">
        <f t="shared" si="13"/>
        <v/>
      </c>
      <c r="S36" s="11" t="str">
        <f t="shared" si="14"/>
        <v/>
      </c>
      <c r="T36" s="175" t="str">
        <f t="shared" si="15"/>
        <v/>
      </c>
      <c r="U36" s="11" t="str">
        <f t="shared" si="16"/>
        <v/>
      </c>
      <c r="V36" s="136"/>
      <c r="W36" s="136"/>
      <c r="X36" s="139">
        <f t="shared" si="2"/>
        <v>0</v>
      </c>
      <c r="Y36" s="31">
        <f t="shared" si="3"/>
        <v>0</v>
      </c>
      <c r="Z36" s="31"/>
      <c r="AA36" s="140">
        <f t="shared" si="4"/>
        <v>0</v>
      </c>
      <c r="AB36" s="12"/>
      <c r="AC36" s="8">
        <f t="shared" si="5"/>
        <v>9.0359999999999996</v>
      </c>
      <c r="AD36" s="8">
        <f t="shared" si="6"/>
        <v>-184.49199999999999</v>
      </c>
      <c r="AE36"/>
      <c r="AF36" t="e">
        <f>IF(D36="M",IF(AI36&lt;78,LMS!$D$5*AI36^3+LMS!$E$5*AI36^2+LMS!$F$5*AI36+LMS!$G$5,IF(AI36&lt;150,LMS!$D$6*AI36^3+LMS!$E$6*AI36^2+LMS!$F$6*AI36+LMS!$G$6,LMS!$D$7*AI36^3+LMS!$E$7*AI36^2+LMS!$F$7*AI36+LMS!$G$7)),IF(AI36&lt;69,LMS!$D$9*AI36^3+LMS!$E$9*AI36^2+LMS!$F$9*AI36+LMS!$G$9,IF(AI36&lt;150,LMS!$D$10*AI36^3+LMS!$E$10*AI36^2+LMS!$F$10*AI36+LMS!$G$10,LMS!$D$11*AI36^3+LMS!$E$11*AI36^2+LMS!$F$11*AI36+LMS!$G$11)))</f>
        <v>#VALUE!</v>
      </c>
      <c r="AG36" t="e">
        <f>IF(D36="M",(IF(AI36&lt;2.5,LMS!$D$21*AI36^3+LMS!$E$21*AI36^2+LMS!$F$21*AI36+LMS!$G$21,IF(AI36&lt;9.5,LMS!$D$22*AI36^3+LMS!$E$22*AI36^2+LMS!$F$22*AI36+LMS!$G$22,IF(AI36&lt;26.75,LMS!$D$23*AI36^3+LMS!$E$23*AI36^2+LMS!$F$23*AI36+LMS!$G$23,IF(AI36&lt;90,LMS!$D$24*AI36^3+LMS!$E$24*AI36^2+LMS!$F$24*AI36+LMS!$G$24,LMS!$D$25*AI36^3+LMS!$E$25*AI36^2+LMS!$F$25*AI36+LMS!$G$25))))),(IF(AI36&lt;2.5,LMS!$D$27*AI36^3+LMS!$E$27*AI36^2+LMS!$F$27*AI36+LMS!$G$27,IF(AI36&lt;9.5,LMS!$D$28*AI36^3+LMS!$E$28*AI36^2+LMS!$F$28*AI36+LMS!$G$28,IF(AI36&lt;26.75,LMS!$D$29*AI36^3+LMS!$E$29*AI36^2+LMS!$F$29*AI36+LMS!$G$29,IF(AI36&lt;90,LMS!$D$30*AI36^3+LMS!$E$30*AI36^2+LMS!$F$30*AI36+LMS!$G$30,IF(AI36&lt;150,LMS!$D$31*AI36^3+LMS!$E$31*AI36^2+LMS!$F$31*AI36+LMS!$G$31,LMS!$D$32*AI36^3+LMS!$E$32*AI36^2+LMS!$F$32*AI36+LMS!$G$32)))))))</f>
        <v>#VALUE!</v>
      </c>
      <c r="AH36" t="e">
        <f>IF(D36="M",(IF(AI36&lt;90,LMS!$D$14*AI36^3+LMS!$E$14*AI36^2+LMS!$F$14*AI36+LMS!$G$14,LMS!$D$15*AI36^3+LMS!$E$15*AI36^2+LMS!$F$15*AI36+LMS!$G$15)),(IF(AI36&lt;90,LMS!$D$17*AI36^3+LMS!$E$17*AI36^2+LMS!$F$17*AI36+LMS!$G$17,LMS!$D$18*AI36^3+LMS!$E$18*AI36^2+LMS!$F$18*AI36+LMS!$G$18)))</f>
        <v>#VALUE!</v>
      </c>
      <c r="AI36" s="7" t="e">
        <f t="shared" si="17"/>
        <v>#VALUE!</v>
      </c>
      <c r="AJ36" s="7">
        <f t="shared" si="18"/>
        <v>0</v>
      </c>
      <c r="AL36" s="7">
        <f>IF(D36="M",WeightSDS!P$5*$AJ36^7+WeightSDS!Q$5*$AJ36^6+WeightSDS!R$5*$AJ36^5+WeightSDS!S$5*$AJ36^4+WeightSDS!T$5*$AJ36^3+WeightSDS!U$5*$AJ36^2+WeightSDS!V$5*$AJ36+WeightSDS!W$5,IF($AJ36&lt;186,WeightSDS!P$8*$AJ36^7+WeightSDS!Q$8*$AJ36^6+WeightSDS!R$8*$AJ36^5+WeightSDS!S$8*$AJ36^4+WeightSDS!T$8*$AJ36^3+WeightSDS!U$8*$AJ36^2+WeightSDS!V$8*$AJ36+WeightSDS!W$8,WeightSDS!$U$9+WeightSDS!$V$9*($AJ36-WeightSDS!$W$9)))</f>
        <v>0.75407122999999998</v>
      </c>
      <c r="AM36" s="7">
        <f>IF(D36="M",IF($AJ36&lt;45,WeightSDS!M$23*$AJ36^10+WeightSDS!N$23*$AJ36^9+WeightSDS!O$23*$AJ36^8+WeightSDS!P$23*$AJ36^7+WeightSDS!Q$23*$AJ36^6+WeightSDS!R$23*$AJ36^5+WeightSDS!S$23*$AJ36^4+WeightSDS!T$23*$AJ36^3+WeightSDS!U$23*$AJ36^2+WeightSDS!V$23*$AJ36+WeightSDS!W$23,IF($AJ36&lt;153,WeightSDS!M$25*$AJ36^10+WeightSDS!N$25*$AJ36^9+WeightSDS!O$25*$AJ36^8+WeightSDS!P$25*$AJ36^7+WeightSDS!Q$25*$AJ36^6+WeightSDS!R$25*$AJ36^5+WeightSDS!S$25*$AJ36^4+WeightSDS!T$25*$AJ36^3+WeightSDS!U$25*$AJ36^2+WeightSDS!V$25*$AJ36+WeightSDS!W$25,WeightSDS!M$27+WeightSDS!N$27/(1+EXP(WeightSDS!O$27+WeightSDS!P$27*$AJ36)))),IF($AJ36&lt;43.8,WeightSDS!M$29*$AJ36^10+WeightSDS!N$29*$AJ36^9+WeightSDS!O$29*$AJ36^8+WeightSDS!P$29*$AJ36^7+WeightSDS!Q$29*$AJ36^6+WeightSDS!R$29*$AJ36^5+WeightSDS!S$29*$AJ36^4+WeightSDS!T$29*$AJ36^3+WeightSDS!U$29*$AJ36^2+WeightSDS!V$29*$AJ36+WeightSDS!W$29-0.010431*(1-$AJ36/210),IF($AJ36&lt;123,WeightSDS!M$30*$AJ36^10+WeightSDS!N$30*$AJ36^9+WeightSDS!O$30*$AJ36^8+WeightSDS!P$30*$AJ36^7+WeightSDS!Q$30*$AJ36^6+WeightSDS!R$30*$AJ36^5+WeightSDS!S$30*$AJ36^4+WeightSDS!T$30*$AJ36^3+WeightSDS!U$30*$AJ36^2+WeightSDS!V$30*$AJ36+WeightSDS!W$30-0.010431*(1-1/$AJ36),WeightSDS!M$32+WeightSDS!N$32/(1+EXP(WeightSDS!O$32+WeightSDS!P$32*$AJ36))-0.010431*(1-$AJ36/210))))</f>
        <v>2.9500001032655536</v>
      </c>
      <c r="AN36" s="7">
        <f>IF(D36="M",IF($AJ36&lt;162,WeightSDS!P$12*$AJ36^7+WeightSDS!Q$12*$AJ36^6+WeightSDS!R$12*$AJ36^5+WeightSDS!S$12*$AJ36^4+WeightSDS!T$12*$AJ36^3+WeightSDS!U$12*$AJ36^2+WeightSDS!V$12*$AJ36+WeightSDS!W$12,WeightSDS!P$14*$AJ36^7+WeightSDS!Q$14*$AJ36^6+WeightSDS!R$14*$AJ36^5+WeightSDS!S$14*$AJ36^4+WeightSDS!T$14*$AJ36^3+WeightSDS!U$14*$AJ36^2+WeightSDS!V$14*$AJ36+WeightSDS!W$14),IF($AJ36&lt;156,WeightSDS!O$17*$AJ36^8+WeightSDS!P$17*$AJ36^7+WeightSDS!Q$17*$AJ36^6+WeightSDS!R$17*$AJ36^5+WeightSDS!S$17*$AJ36^4+WeightSDS!T$17*$AJ36^3+WeightSDS!U$17*$AJ36^2+WeightSDS!V$17*$AJ36+WeightSDS!W$17,IF($AJ36&lt;186,WeightSDS!$U$18+(WeightSDS!$V$18-WeightSDS!$U$18)/24*($AJ36-186)+WeightSDS!$W$18*(-$AJ36+186)^2-0.005,WeightSDS!$U$18+(WeightSDS!$V$18-WeightSDS!$U$18)/24*($AJ36-186)-0.005)))</f>
        <v>0.14604529399999999</v>
      </c>
      <c r="AQ36" s="7">
        <f t="shared" si="7"/>
        <v>0.56299999999999994</v>
      </c>
      <c r="AR36" s="7">
        <f t="shared" si="8"/>
        <v>69</v>
      </c>
      <c r="AS36" s="7">
        <f t="shared" si="9"/>
        <v>0.51</v>
      </c>
    </row>
    <row r="37" spans="2:45" s="7" customFormat="1" x14ac:dyDescent="0.15">
      <c r="B37" s="118"/>
      <c r="C37" s="118"/>
      <c r="D37" s="118"/>
      <c r="E37" s="30"/>
      <c r="F37" s="30"/>
      <c r="G37" s="119"/>
      <c r="H37" s="119"/>
      <c r="I37" s="78"/>
      <c r="J37" s="11" t="str">
        <f t="shared" si="0"/>
        <v/>
      </c>
      <c r="K37" s="2" t="str">
        <f t="shared" si="10"/>
        <v/>
      </c>
      <c r="L37" s="2" t="str">
        <f t="shared" si="1"/>
        <v/>
      </c>
      <c r="M37" s="2" t="str">
        <f t="shared" si="11"/>
        <v/>
      </c>
      <c r="N37" s="2" t="str">
        <f t="shared" si="12"/>
        <v/>
      </c>
      <c r="O37" s="2" t="str">
        <f t="shared" si="20"/>
        <v/>
      </c>
      <c r="P37" s="11" t="str">
        <f t="shared" si="19"/>
        <v/>
      </c>
      <c r="Q37" s="11" t="str">
        <f t="shared" si="21"/>
        <v/>
      </c>
      <c r="R37" s="2" t="str">
        <f t="shared" si="13"/>
        <v/>
      </c>
      <c r="S37" s="11" t="str">
        <f t="shared" si="14"/>
        <v/>
      </c>
      <c r="T37" s="175" t="str">
        <f t="shared" si="15"/>
        <v/>
      </c>
      <c r="U37" s="11" t="str">
        <f t="shared" si="16"/>
        <v/>
      </c>
      <c r="V37" s="136"/>
      <c r="W37" s="136"/>
      <c r="X37" s="139">
        <f t="shared" si="2"/>
        <v>0</v>
      </c>
      <c r="Y37" s="31">
        <f t="shared" si="3"/>
        <v>0</v>
      </c>
      <c r="Z37" s="31"/>
      <c r="AA37" s="140">
        <f t="shared" si="4"/>
        <v>0</v>
      </c>
      <c r="AB37" s="12"/>
      <c r="AC37" s="8">
        <f t="shared" si="5"/>
        <v>9.0359999999999996</v>
      </c>
      <c r="AD37" s="8">
        <f t="shared" si="6"/>
        <v>-184.49199999999999</v>
      </c>
      <c r="AE37"/>
      <c r="AF37" t="e">
        <f>IF(D37="M",IF(AI37&lt;78,LMS!$D$5*AI37^3+LMS!$E$5*AI37^2+LMS!$F$5*AI37+LMS!$G$5,IF(AI37&lt;150,LMS!$D$6*AI37^3+LMS!$E$6*AI37^2+LMS!$F$6*AI37+LMS!$G$6,LMS!$D$7*AI37^3+LMS!$E$7*AI37^2+LMS!$F$7*AI37+LMS!$G$7)),IF(AI37&lt;69,LMS!$D$9*AI37^3+LMS!$E$9*AI37^2+LMS!$F$9*AI37+LMS!$G$9,IF(AI37&lt;150,LMS!$D$10*AI37^3+LMS!$E$10*AI37^2+LMS!$F$10*AI37+LMS!$G$10,LMS!$D$11*AI37^3+LMS!$E$11*AI37^2+LMS!$F$11*AI37+LMS!$G$11)))</f>
        <v>#VALUE!</v>
      </c>
      <c r="AG37" t="e">
        <f>IF(D37="M",(IF(AI37&lt;2.5,LMS!$D$21*AI37^3+LMS!$E$21*AI37^2+LMS!$F$21*AI37+LMS!$G$21,IF(AI37&lt;9.5,LMS!$D$22*AI37^3+LMS!$E$22*AI37^2+LMS!$F$22*AI37+LMS!$G$22,IF(AI37&lt;26.75,LMS!$D$23*AI37^3+LMS!$E$23*AI37^2+LMS!$F$23*AI37+LMS!$G$23,IF(AI37&lt;90,LMS!$D$24*AI37^3+LMS!$E$24*AI37^2+LMS!$F$24*AI37+LMS!$G$24,LMS!$D$25*AI37^3+LMS!$E$25*AI37^2+LMS!$F$25*AI37+LMS!$G$25))))),(IF(AI37&lt;2.5,LMS!$D$27*AI37^3+LMS!$E$27*AI37^2+LMS!$F$27*AI37+LMS!$G$27,IF(AI37&lt;9.5,LMS!$D$28*AI37^3+LMS!$E$28*AI37^2+LMS!$F$28*AI37+LMS!$G$28,IF(AI37&lt;26.75,LMS!$D$29*AI37^3+LMS!$E$29*AI37^2+LMS!$F$29*AI37+LMS!$G$29,IF(AI37&lt;90,LMS!$D$30*AI37^3+LMS!$E$30*AI37^2+LMS!$F$30*AI37+LMS!$G$30,IF(AI37&lt;150,LMS!$D$31*AI37^3+LMS!$E$31*AI37^2+LMS!$F$31*AI37+LMS!$G$31,LMS!$D$32*AI37^3+LMS!$E$32*AI37^2+LMS!$F$32*AI37+LMS!$G$32)))))))</f>
        <v>#VALUE!</v>
      </c>
      <c r="AH37" t="e">
        <f>IF(D37="M",(IF(AI37&lt;90,LMS!$D$14*AI37^3+LMS!$E$14*AI37^2+LMS!$F$14*AI37+LMS!$G$14,LMS!$D$15*AI37^3+LMS!$E$15*AI37^2+LMS!$F$15*AI37+LMS!$G$15)),(IF(AI37&lt;90,LMS!$D$17*AI37^3+LMS!$E$17*AI37^2+LMS!$F$17*AI37+LMS!$G$17,LMS!$D$18*AI37^3+LMS!$E$18*AI37^2+LMS!$F$18*AI37+LMS!$G$18)))</f>
        <v>#VALUE!</v>
      </c>
      <c r="AI37" s="7" t="e">
        <f t="shared" si="17"/>
        <v>#VALUE!</v>
      </c>
      <c r="AJ37" s="7">
        <f t="shared" si="18"/>
        <v>0</v>
      </c>
      <c r="AL37" s="7">
        <f>IF(D37="M",WeightSDS!P$5*$AJ37^7+WeightSDS!Q$5*$AJ37^6+WeightSDS!R$5*$AJ37^5+WeightSDS!S$5*$AJ37^4+WeightSDS!T$5*$AJ37^3+WeightSDS!U$5*$AJ37^2+WeightSDS!V$5*$AJ37+WeightSDS!W$5,IF($AJ37&lt;186,WeightSDS!P$8*$AJ37^7+WeightSDS!Q$8*$AJ37^6+WeightSDS!R$8*$AJ37^5+WeightSDS!S$8*$AJ37^4+WeightSDS!T$8*$AJ37^3+WeightSDS!U$8*$AJ37^2+WeightSDS!V$8*$AJ37+WeightSDS!W$8,WeightSDS!$U$9+WeightSDS!$V$9*($AJ37-WeightSDS!$W$9)))</f>
        <v>0.75407122999999998</v>
      </c>
      <c r="AM37" s="7">
        <f>IF(D37="M",IF($AJ37&lt;45,WeightSDS!M$23*$AJ37^10+WeightSDS!N$23*$AJ37^9+WeightSDS!O$23*$AJ37^8+WeightSDS!P$23*$AJ37^7+WeightSDS!Q$23*$AJ37^6+WeightSDS!R$23*$AJ37^5+WeightSDS!S$23*$AJ37^4+WeightSDS!T$23*$AJ37^3+WeightSDS!U$23*$AJ37^2+WeightSDS!V$23*$AJ37+WeightSDS!W$23,IF($AJ37&lt;153,WeightSDS!M$25*$AJ37^10+WeightSDS!N$25*$AJ37^9+WeightSDS!O$25*$AJ37^8+WeightSDS!P$25*$AJ37^7+WeightSDS!Q$25*$AJ37^6+WeightSDS!R$25*$AJ37^5+WeightSDS!S$25*$AJ37^4+WeightSDS!T$25*$AJ37^3+WeightSDS!U$25*$AJ37^2+WeightSDS!V$25*$AJ37+WeightSDS!W$25,WeightSDS!M$27+WeightSDS!N$27/(1+EXP(WeightSDS!O$27+WeightSDS!P$27*$AJ37)))),IF($AJ37&lt;43.8,WeightSDS!M$29*$AJ37^10+WeightSDS!N$29*$AJ37^9+WeightSDS!O$29*$AJ37^8+WeightSDS!P$29*$AJ37^7+WeightSDS!Q$29*$AJ37^6+WeightSDS!R$29*$AJ37^5+WeightSDS!S$29*$AJ37^4+WeightSDS!T$29*$AJ37^3+WeightSDS!U$29*$AJ37^2+WeightSDS!V$29*$AJ37+WeightSDS!W$29-0.010431*(1-$AJ37/210),IF($AJ37&lt;123,WeightSDS!M$30*$AJ37^10+WeightSDS!N$30*$AJ37^9+WeightSDS!O$30*$AJ37^8+WeightSDS!P$30*$AJ37^7+WeightSDS!Q$30*$AJ37^6+WeightSDS!R$30*$AJ37^5+WeightSDS!S$30*$AJ37^4+WeightSDS!T$30*$AJ37^3+WeightSDS!U$30*$AJ37^2+WeightSDS!V$30*$AJ37+WeightSDS!W$30-0.010431*(1-1/$AJ37),WeightSDS!M$32+WeightSDS!N$32/(1+EXP(WeightSDS!O$32+WeightSDS!P$32*$AJ37))-0.010431*(1-$AJ37/210))))</f>
        <v>2.9500001032655536</v>
      </c>
      <c r="AN37" s="7">
        <f>IF(D37="M",IF($AJ37&lt;162,WeightSDS!P$12*$AJ37^7+WeightSDS!Q$12*$AJ37^6+WeightSDS!R$12*$AJ37^5+WeightSDS!S$12*$AJ37^4+WeightSDS!T$12*$AJ37^3+WeightSDS!U$12*$AJ37^2+WeightSDS!V$12*$AJ37+WeightSDS!W$12,WeightSDS!P$14*$AJ37^7+WeightSDS!Q$14*$AJ37^6+WeightSDS!R$14*$AJ37^5+WeightSDS!S$14*$AJ37^4+WeightSDS!T$14*$AJ37^3+WeightSDS!U$14*$AJ37^2+WeightSDS!V$14*$AJ37+WeightSDS!W$14),IF($AJ37&lt;156,WeightSDS!O$17*$AJ37^8+WeightSDS!P$17*$AJ37^7+WeightSDS!Q$17*$AJ37^6+WeightSDS!R$17*$AJ37^5+WeightSDS!S$17*$AJ37^4+WeightSDS!T$17*$AJ37^3+WeightSDS!U$17*$AJ37^2+WeightSDS!V$17*$AJ37+WeightSDS!W$17,IF($AJ37&lt;186,WeightSDS!$U$18+(WeightSDS!$V$18-WeightSDS!$U$18)/24*($AJ37-186)+WeightSDS!$W$18*(-$AJ37+186)^2-0.005,WeightSDS!$U$18+(WeightSDS!$V$18-WeightSDS!$U$18)/24*($AJ37-186)-0.005)))</f>
        <v>0.14604529399999999</v>
      </c>
      <c r="AQ37" s="7">
        <f t="shared" si="7"/>
        <v>0.56299999999999994</v>
      </c>
      <c r="AR37" s="7">
        <f t="shared" si="8"/>
        <v>69</v>
      </c>
      <c r="AS37" s="7">
        <f t="shared" si="9"/>
        <v>0.51</v>
      </c>
    </row>
    <row r="38" spans="2:45" s="7" customFormat="1" x14ac:dyDescent="0.15">
      <c r="B38" s="118"/>
      <c r="C38" s="118"/>
      <c r="D38" s="118"/>
      <c r="E38" s="30"/>
      <c r="F38" s="30"/>
      <c r="G38" s="119"/>
      <c r="H38" s="119"/>
      <c r="I38" s="78"/>
      <c r="J38" s="11" t="str">
        <f t="shared" si="0"/>
        <v/>
      </c>
      <c r="K38" s="2" t="str">
        <f t="shared" si="10"/>
        <v/>
      </c>
      <c r="L38" s="2" t="str">
        <f t="shared" si="1"/>
        <v/>
      </c>
      <c r="M38" s="2" t="str">
        <f t="shared" si="11"/>
        <v/>
      </c>
      <c r="N38" s="2" t="str">
        <f t="shared" si="12"/>
        <v/>
      </c>
      <c r="O38" s="2" t="str">
        <f t="shared" si="20"/>
        <v/>
      </c>
      <c r="P38" s="11" t="str">
        <f t="shared" si="19"/>
        <v/>
      </c>
      <c r="Q38" s="11" t="str">
        <f t="shared" si="21"/>
        <v/>
      </c>
      <c r="R38" s="2" t="str">
        <f t="shared" si="13"/>
        <v/>
      </c>
      <c r="S38" s="11" t="str">
        <f t="shared" si="14"/>
        <v/>
      </c>
      <c r="T38" s="175" t="str">
        <f t="shared" si="15"/>
        <v/>
      </c>
      <c r="U38" s="11" t="str">
        <f t="shared" si="16"/>
        <v/>
      </c>
      <c r="V38" s="136"/>
      <c r="W38" s="136"/>
      <c r="X38" s="139">
        <f t="shared" si="2"/>
        <v>0</v>
      </c>
      <c r="Y38" s="31">
        <f t="shared" si="3"/>
        <v>0</v>
      </c>
      <c r="Z38" s="31"/>
      <c r="AA38" s="140">
        <f t="shared" si="4"/>
        <v>0</v>
      </c>
      <c r="AB38" s="12"/>
      <c r="AC38" s="8">
        <f t="shared" si="5"/>
        <v>9.0359999999999996</v>
      </c>
      <c r="AD38" s="8">
        <f t="shared" si="6"/>
        <v>-184.49199999999999</v>
      </c>
      <c r="AE38"/>
      <c r="AF38" t="e">
        <f>IF(D38="M",IF(AI38&lt;78,LMS!$D$5*AI38^3+LMS!$E$5*AI38^2+LMS!$F$5*AI38+LMS!$G$5,IF(AI38&lt;150,LMS!$D$6*AI38^3+LMS!$E$6*AI38^2+LMS!$F$6*AI38+LMS!$G$6,LMS!$D$7*AI38^3+LMS!$E$7*AI38^2+LMS!$F$7*AI38+LMS!$G$7)),IF(AI38&lt;69,LMS!$D$9*AI38^3+LMS!$E$9*AI38^2+LMS!$F$9*AI38+LMS!$G$9,IF(AI38&lt;150,LMS!$D$10*AI38^3+LMS!$E$10*AI38^2+LMS!$F$10*AI38+LMS!$G$10,LMS!$D$11*AI38^3+LMS!$E$11*AI38^2+LMS!$F$11*AI38+LMS!$G$11)))</f>
        <v>#VALUE!</v>
      </c>
      <c r="AG38" t="e">
        <f>IF(D38="M",(IF(AI38&lt;2.5,LMS!$D$21*AI38^3+LMS!$E$21*AI38^2+LMS!$F$21*AI38+LMS!$G$21,IF(AI38&lt;9.5,LMS!$D$22*AI38^3+LMS!$E$22*AI38^2+LMS!$F$22*AI38+LMS!$G$22,IF(AI38&lt;26.75,LMS!$D$23*AI38^3+LMS!$E$23*AI38^2+LMS!$F$23*AI38+LMS!$G$23,IF(AI38&lt;90,LMS!$D$24*AI38^3+LMS!$E$24*AI38^2+LMS!$F$24*AI38+LMS!$G$24,LMS!$D$25*AI38^3+LMS!$E$25*AI38^2+LMS!$F$25*AI38+LMS!$G$25))))),(IF(AI38&lt;2.5,LMS!$D$27*AI38^3+LMS!$E$27*AI38^2+LMS!$F$27*AI38+LMS!$G$27,IF(AI38&lt;9.5,LMS!$D$28*AI38^3+LMS!$E$28*AI38^2+LMS!$F$28*AI38+LMS!$G$28,IF(AI38&lt;26.75,LMS!$D$29*AI38^3+LMS!$E$29*AI38^2+LMS!$F$29*AI38+LMS!$G$29,IF(AI38&lt;90,LMS!$D$30*AI38^3+LMS!$E$30*AI38^2+LMS!$F$30*AI38+LMS!$G$30,IF(AI38&lt;150,LMS!$D$31*AI38^3+LMS!$E$31*AI38^2+LMS!$F$31*AI38+LMS!$G$31,LMS!$D$32*AI38^3+LMS!$E$32*AI38^2+LMS!$F$32*AI38+LMS!$G$32)))))))</f>
        <v>#VALUE!</v>
      </c>
      <c r="AH38" t="e">
        <f>IF(D38="M",(IF(AI38&lt;90,LMS!$D$14*AI38^3+LMS!$E$14*AI38^2+LMS!$F$14*AI38+LMS!$G$14,LMS!$D$15*AI38^3+LMS!$E$15*AI38^2+LMS!$F$15*AI38+LMS!$G$15)),(IF(AI38&lt;90,LMS!$D$17*AI38^3+LMS!$E$17*AI38^2+LMS!$F$17*AI38+LMS!$G$17,LMS!$D$18*AI38^3+LMS!$E$18*AI38^2+LMS!$F$18*AI38+LMS!$G$18)))</f>
        <v>#VALUE!</v>
      </c>
      <c r="AI38" s="7" t="e">
        <f t="shared" si="17"/>
        <v>#VALUE!</v>
      </c>
      <c r="AJ38" s="7">
        <f t="shared" si="18"/>
        <v>0</v>
      </c>
      <c r="AL38" s="7">
        <f>IF(D38="M",WeightSDS!P$5*$AJ38^7+WeightSDS!Q$5*$AJ38^6+WeightSDS!R$5*$AJ38^5+WeightSDS!S$5*$AJ38^4+WeightSDS!T$5*$AJ38^3+WeightSDS!U$5*$AJ38^2+WeightSDS!V$5*$AJ38+WeightSDS!W$5,IF($AJ38&lt;186,WeightSDS!P$8*$AJ38^7+WeightSDS!Q$8*$AJ38^6+WeightSDS!R$8*$AJ38^5+WeightSDS!S$8*$AJ38^4+WeightSDS!T$8*$AJ38^3+WeightSDS!U$8*$AJ38^2+WeightSDS!V$8*$AJ38+WeightSDS!W$8,WeightSDS!$U$9+WeightSDS!$V$9*($AJ38-WeightSDS!$W$9)))</f>
        <v>0.75407122999999998</v>
      </c>
      <c r="AM38" s="7">
        <f>IF(D38="M",IF($AJ38&lt;45,WeightSDS!M$23*$AJ38^10+WeightSDS!N$23*$AJ38^9+WeightSDS!O$23*$AJ38^8+WeightSDS!P$23*$AJ38^7+WeightSDS!Q$23*$AJ38^6+WeightSDS!R$23*$AJ38^5+WeightSDS!S$23*$AJ38^4+WeightSDS!T$23*$AJ38^3+WeightSDS!U$23*$AJ38^2+WeightSDS!V$23*$AJ38+WeightSDS!W$23,IF($AJ38&lt;153,WeightSDS!M$25*$AJ38^10+WeightSDS!N$25*$AJ38^9+WeightSDS!O$25*$AJ38^8+WeightSDS!P$25*$AJ38^7+WeightSDS!Q$25*$AJ38^6+WeightSDS!R$25*$AJ38^5+WeightSDS!S$25*$AJ38^4+WeightSDS!T$25*$AJ38^3+WeightSDS!U$25*$AJ38^2+WeightSDS!V$25*$AJ38+WeightSDS!W$25,WeightSDS!M$27+WeightSDS!N$27/(1+EXP(WeightSDS!O$27+WeightSDS!P$27*$AJ38)))),IF($AJ38&lt;43.8,WeightSDS!M$29*$AJ38^10+WeightSDS!N$29*$AJ38^9+WeightSDS!O$29*$AJ38^8+WeightSDS!P$29*$AJ38^7+WeightSDS!Q$29*$AJ38^6+WeightSDS!R$29*$AJ38^5+WeightSDS!S$29*$AJ38^4+WeightSDS!T$29*$AJ38^3+WeightSDS!U$29*$AJ38^2+WeightSDS!V$29*$AJ38+WeightSDS!W$29-0.010431*(1-$AJ38/210),IF($AJ38&lt;123,WeightSDS!M$30*$AJ38^10+WeightSDS!N$30*$AJ38^9+WeightSDS!O$30*$AJ38^8+WeightSDS!P$30*$AJ38^7+WeightSDS!Q$30*$AJ38^6+WeightSDS!R$30*$AJ38^5+WeightSDS!S$30*$AJ38^4+WeightSDS!T$30*$AJ38^3+WeightSDS!U$30*$AJ38^2+WeightSDS!V$30*$AJ38+WeightSDS!W$30-0.010431*(1-1/$AJ38),WeightSDS!M$32+WeightSDS!N$32/(1+EXP(WeightSDS!O$32+WeightSDS!P$32*$AJ38))-0.010431*(1-$AJ38/210))))</f>
        <v>2.9500001032655536</v>
      </c>
      <c r="AN38" s="7">
        <f>IF(D38="M",IF($AJ38&lt;162,WeightSDS!P$12*$AJ38^7+WeightSDS!Q$12*$AJ38^6+WeightSDS!R$12*$AJ38^5+WeightSDS!S$12*$AJ38^4+WeightSDS!T$12*$AJ38^3+WeightSDS!U$12*$AJ38^2+WeightSDS!V$12*$AJ38+WeightSDS!W$12,WeightSDS!P$14*$AJ38^7+WeightSDS!Q$14*$AJ38^6+WeightSDS!R$14*$AJ38^5+WeightSDS!S$14*$AJ38^4+WeightSDS!T$14*$AJ38^3+WeightSDS!U$14*$AJ38^2+WeightSDS!V$14*$AJ38+WeightSDS!W$14),IF($AJ38&lt;156,WeightSDS!O$17*$AJ38^8+WeightSDS!P$17*$AJ38^7+WeightSDS!Q$17*$AJ38^6+WeightSDS!R$17*$AJ38^5+WeightSDS!S$17*$AJ38^4+WeightSDS!T$17*$AJ38^3+WeightSDS!U$17*$AJ38^2+WeightSDS!V$17*$AJ38+WeightSDS!W$17,IF($AJ38&lt;186,WeightSDS!$U$18+(WeightSDS!$V$18-WeightSDS!$U$18)/24*($AJ38-186)+WeightSDS!$W$18*(-$AJ38+186)^2-0.005,WeightSDS!$U$18+(WeightSDS!$V$18-WeightSDS!$U$18)/24*($AJ38-186)-0.005)))</f>
        <v>0.14604529399999999</v>
      </c>
      <c r="AQ38" s="7">
        <f t="shared" si="7"/>
        <v>0.56299999999999994</v>
      </c>
      <c r="AR38" s="7">
        <f t="shared" si="8"/>
        <v>69</v>
      </c>
      <c r="AS38" s="7">
        <f t="shared" si="9"/>
        <v>0.51</v>
      </c>
    </row>
    <row r="39" spans="2:45" s="7" customFormat="1" x14ac:dyDescent="0.15">
      <c r="B39" s="118"/>
      <c r="C39" s="118"/>
      <c r="D39" s="118"/>
      <c r="E39" s="30"/>
      <c r="F39" s="30"/>
      <c r="G39" s="119"/>
      <c r="H39" s="119"/>
      <c r="I39" s="78"/>
      <c r="J39" s="11" t="str">
        <f t="shared" si="0"/>
        <v/>
      </c>
      <c r="K39" s="2" t="str">
        <f t="shared" si="10"/>
        <v/>
      </c>
      <c r="L39" s="2" t="str">
        <f t="shared" si="1"/>
        <v/>
      </c>
      <c r="M39" s="2" t="str">
        <f t="shared" si="11"/>
        <v/>
      </c>
      <c r="N39" s="2" t="str">
        <f t="shared" si="12"/>
        <v/>
      </c>
      <c r="O39" s="2" t="str">
        <f t="shared" si="20"/>
        <v/>
      </c>
      <c r="P39" s="11" t="str">
        <f t="shared" si="19"/>
        <v/>
      </c>
      <c r="Q39" s="11" t="str">
        <f t="shared" si="21"/>
        <v/>
      </c>
      <c r="R39" s="2" t="str">
        <f t="shared" si="13"/>
        <v/>
      </c>
      <c r="S39" s="11" t="str">
        <f t="shared" si="14"/>
        <v/>
      </c>
      <c r="T39" s="175" t="str">
        <f t="shared" si="15"/>
        <v/>
      </c>
      <c r="U39" s="11" t="str">
        <f t="shared" si="16"/>
        <v/>
      </c>
      <c r="V39" s="136"/>
      <c r="W39" s="136"/>
      <c r="X39" s="139">
        <f t="shared" si="2"/>
        <v>0</v>
      </c>
      <c r="Y39" s="31">
        <f t="shared" si="3"/>
        <v>0</v>
      </c>
      <c r="Z39" s="31"/>
      <c r="AA39" s="140">
        <f t="shared" si="4"/>
        <v>0</v>
      </c>
      <c r="AB39" s="12"/>
      <c r="AC39" s="8">
        <f t="shared" si="5"/>
        <v>9.0359999999999996</v>
      </c>
      <c r="AD39" s="8">
        <f t="shared" si="6"/>
        <v>-184.49199999999999</v>
      </c>
      <c r="AE39"/>
      <c r="AF39" t="e">
        <f>IF(D39="M",IF(AI39&lt;78,LMS!$D$5*AI39^3+LMS!$E$5*AI39^2+LMS!$F$5*AI39+LMS!$G$5,IF(AI39&lt;150,LMS!$D$6*AI39^3+LMS!$E$6*AI39^2+LMS!$F$6*AI39+LMS!$G$6,LMS!$D$7*AI39^3+LMS!$E$7*AI39^2+LMS!$F$7*AI39+LMS!$G$7)),IF(AI39&lt;69,LMS!$D$9*AI39^3+LMS!$E$9*AI39^2+LMS!$F$9*AI39+LMS!$G$9,IF(AI39&lt;150,LMS!$D$10*AI39^3+LMS!$E$10*AI39^2+LMS!$F$10*AI39+LMS!$G$10,LMS!$D$11*AI39^3+LMS!$E$11*AI39^2+LMS!$F$11*AI39+LMS!$G$11)))</f>
        <v>#VALUE!</v>
      </c>
      <c r="AG39" t="e">
        <f>IF(D39="M",(IF(AI39&lt;2.5,LMS!$D$21*AI39^3+LMS!$E$21*AI39^2+LMS!$F$21*AI39+LMS!$G$21,IF(AI39&lt;9.5,LMS!$D$22*AI39^3+LMS!$E$22*AI39^2+LMS!$F$22*AI39+LMS!$G$22,IF(AI39&lt;26.75,LMS!$D$23*AI39^3+LMS!$E$23*AI39^2+LMS!$F$23*AI39+LMS!$G$23,IF(AI39&lt;90,LMS!$D$24*AI39^3+LMS!$E$24*AI39^2+LMS!$F$24*AI39+LMS!$G$24,LMS!$D$25*AI39^3+LMS!$E$25*AI39^2+LMS!$F$25*AI39+LMS!$G$25))))),(IF(AI39&lt;2.5,LMS!$D$27*AI39^3+LMS!$E$27*AI39^2+LMS!$F$27*AI39+LMS!$G$27,IF(AI39&lt;9.5,LMS!$D$28*AI39^3+LMS!$E$28*AI39^2+LMS!$F$28*AI39+LMS!$G$28,IF(AI39&lt;26.75,LMS!$D$29*AI39^3+LMS!$E$29*AI39^2+LMS!$F$29*AI39+LMS!$G$29,IF(AI39&lt;90,LMS!$D$30*AI39^3+LMS!$E$30*AI39^2+LMS!$F$30*AI39+LMS!$G$30,IF(AI39&lt;150,LMS!$D$31*AI39^3+LMS!$E$31*AI39^2+LMS!$F$31*AI39+LMS!$G$31,LMS!$D$32*AI39^3+LMS!$E$32*AI39^2+LMS!$F$32*AI39+LMS!$G$32)))))))</f>
        <v>#VALUE!</v>
      </c>
      <c r="AH39" t="e">
        <f>IF(D39="M",(IF(AI39&lt;90,LMS!$D$14*AI39^3+LMS!$E$14*AI39^2+LMS!$F$14*AI39+LMS!$G$14,LMS!$D$15*AI39^3+LMS!$E$15*AI39^2+LMS!$F$15*AI39+LMS!$G$15)),(IF(AI39&lt;90,LMS!$D$17*AI39^3+LMS!$E$17*AI39^2+LMS!$F$17*AI39+LMS!$G$17,LMS!$D$18*AI39^3+LMS!$E$18*AI39^2+LMS!$F$18*AI39+LMS!$G$18)))</f>
        <v>#VALUE!</v>
      </c>
      <c r="AI39" s="7" t="e">
        <f t="shared" si="17"/>
        <v>#VALUE!</v>
      </c>
      <c r="AJ39" s="7">
        <f t="shared" si="18"/>
        <v>0</v>
      </c>
      <c r="AL39" s="7">
        <f>IF(D39="M",WeightSDS!P$5*$AJ39^7+WeightSDS!Q$5*$AJ39^6+WeightSDS!R$5*$AJ39^5+WeightSDS!S$5*$AJ39^4+WeightSDS!T$5*$AJ39^3+WeightSDS!U$5*$AJ39^2+WeightSDS!V$5*$AJ39+WeightSDS!W$5,IF($AJ39&lt;186,WeightSDS!P$8*$AJ39^7+WeightSDS!Q$8*$AJ39^6+WeightSDS!R$8*$AJ39^5+WeightSDS!S$8*$AJ39^4+WeightSDS!T$8*$AJ39^3+WeightSDS!U$8*$AJ39^2+WeightSDS!V$8*$AJ39+WeightSDS!W$8,WeightSDS!$U$9+WeightSDS!$V$9*($AJ39-WeightSDS!$W$9)))</f>
        <v>0.75407122999999998</v>
      </c>
      <c r="AM39" s="7">
        <f>IF(D39="M",IF($AJ39&lt;45,WeightSDS!M$23*$AJ39^10+WeightSDS!N$23*$AJ39^9+WeightSDS!O$23*$AJ39^8+WeightSDS!P$23*$AJ39^7+WeightSDS!Q$23*$AJ39^6+WeightSDS!R$23*$AJ39^5+WeightSDS!S$23*$AJ39^4+WeightSDS!T$23*$AJ39^3+WeightSDS!U$23*$AJ39^2+WeightSDS!V$23*$AJ39+WeightSDS!W$23,IF($AJ39&lt;153,WeightSDS!M$25*$AJ39^10+WeightSDS!N$25*$AJ39^9+WeightSDS!O$25*$AJ39^8+WeightSDS!P$25*$AJ39^7+WeightSDS!Q$25*$AJ39^6+WeightSDS!R$25*$AJ39^5+WeightSDS!S$25*$AJ39^4+WeightSDS!T$25*$AJ39^3+WeightSDS!U$25*$AJ39^2+WeightSDS!V$25*$AJ39+WeightSDS!W$25,WeightSDS!M$27+WeightSDS!N$27/(1+EXP(WeightSDS!O$27+WeightSDS!P$27*$AJ39)))),IF($AJ39&lt;43.8,WeightSDS!M$29*$AJ39^10+WeightSDS!N$29*$AJ39^9+WeightSDS!O$29*$AJ39^8+WeightSDS!P$29*$AJ39^7+WeightSDS!Q$29*$AJ39^6+WeightSDS!R$29*$AJ39^5+WeightSDS!S$29*$AJ39^4+WeightSDS!T$29*$AJ39^3+WeightSDS!U$29*$AJ39^2+WeightSDS!V$29*$AJ39+WeightSDS!W$29-0.010431*(1-$AJ39/210),IF($AJ39&lt;123,WeightSDS!M$30*$AJ39^10+WeightSDS!N$30*$AJ39^9+WeightSDS!O$30*$AJ39^8+WeightSDS!P$30*$AJ39^7+WeightSDS!Q$30*$AJ39^6+WeightSDS!R$30*$AJ39^5+WeightSDS!S$30*$AJ39^4+WeightSDS!T$30*$AJ39^3+WeightSDS!U$30*$AJ39^2+WeightSDS!V$30*$AJ39+WeightSDS!W$30-0.010431*(1-1/$AJ39),WeightSDS!M$32+WeightSDS!N$32/(1+EXP(WeightSDS!O$32+WeightSDS!P$32*$AJ39))-0.010431*(1-$AJ39/210))))</f>
        <v>2.9500001032655536</v>
      </c>
      <c r="AN39" s="7">
        <f>IF(D39="M",IF($AJ39&lt;162,WeightSDS!P$12*$AJ39^7+WeightSDS!Q$12*$AJ39^6+WeightSDS!R$12*$AJ39^5+WeightSDS!S$12*$AJ39^4+WeightSDS!T$12*$AJ39^3+WeightSDS!U$12*$AJ39^2+WeightSDS!V$12*$AJ39+WeightSDS!W$12,WeightSDS!P$14*$AJ39^7+WeightSDS!Q$14*$AJ39^6+WeightSDS!R$14*$AJ39^5+WeightSDS!S$14*$AJ39^4+WeightSDS!T$14*$AJ39^3+WeightSDS!U$14*$AJ39^2+WeightSDS!V$14*$AJ39+WeightSDS!W$14),IF($AJ39&lt;156,WeightSDS!O$17*$AJ39^8+WeightSDS!P$17*$AJ39^7+WeightSDS!Q$17*$AJ39^6+WeightSDS!R$17*$AJ39^5+WeightSDS!S$17*$AJ39^4+WeightSDS!T$17*$AJ39^3+WeightSDS!U$17*$AJ39^2+WeightSDS!V$17*$AJ39+WeightSDS!W$17,IF($AJ39&lt;186,WeightSDS!$U$18+(WeightSDS!$V$18-WeightSDS!$U$18)/24*($AJ39-186)+WeightSDS!$W$18*(-$AJ39+186)^2-0.005,WeightSDS!$U$18+(WeightSDS!$V$18-WeightSDS!$U$18)/24*($AJ39-186)-0.005)))</f>
        <v>0.14604529399999999</v>
      </c>
      <c r="AQ39" s="7">
        <f t="shared" si="7"/>
        <v>0.56299999999999994</v>
      </c>
      <c r="AR39" s="7">
        <f t="shared" si="8"/>
        <v>69</v>
      </c>
      <c r="AS39" s="7">
        <f t="shared" si="9"/>
        <v>0.51</v>
      </c>
    </row>
    <row r="40" spans="2:45" s="7" customFormat="1" x14ac:dyDescent="0.15">
      <c r="B40" s="118"/>
      <c r="C40" s="118"/>
      <c r="D40" s="118"/>
      <c r="E40" s="30"/>
      <c r="F40" s="30"/>
      <c r="G40" s="119"/>
      <c r="H40" s="119"/>
      <c r="I40" s="78"/>
      <c r="J40" s="11" t="str">
        <f t="shared" si="0"/>
        <v/>
      </c>
      <c r="K40" s="2" t="str">
        <f t="shared" si="10"/>
        <v/>
      </c>
      <c r="L40" s="2" t="str">
        <f t="shared" si="1"/>
        <v/>
      </c>
      <c r="M40" s="2" t="str">
        <f t="shared" si="11"/>
        <v/>
      </c>
      <c r="N40" s="2" t="str">
        <f t="shared" si="12"/>
        <v/>
      </c>
      <c r="O40" s="2" t="str">
        <f t="shared" si="20"/>
        <v/>
      </c>
      <c r="P40" s="11" t="str">
        <f t="shared" si="19"/>
        <v/>
      </c>
      <c r="Q40" s="11" t="str">
        <f t="shared" si="21"/>
        <v/>
      </c>
      <c r="R40" s="2" t="str">
        <f t="shared" si="13"/>
        <v/>
      </c>
      <c r="S40" s="11" t="str">
        <f t="shared" si="14"/>
        <v/>
      </c>
      <c r="T40" s="175" t="str">
        <f t="shared" si="15"/>
        <v/>
      </c>
      <c r="U40" s="11" t="str">
        <f t="shared" si="16"/>
        <v/>
      </c>
      <c r="V40" s="136"/>
      <c r="W40" s="136"/>
      <c r="X40" s="139">
        <f t="shared" si="2"/>
        <v>0</v>
      </c>
      <c r="Y40" s="31">
        <f t="shared" si="3"/>
        <v>0</v>
      </c>
      <c r="Z40" s="31"/>
      <c r="AA40" s="140">
        <f t="shared" si="4"/>
        <v>0</v>
      </c>
      <c r="AB40" s="12"/>
      <c r="AC40" s="8">
        <f t="shared" si="5"/>
        <v>9.0359999999999996</v>
      </c>
      <c r="AD40" s="8">
        <f t="shared" si="6"/>
        <v>-184.49199999999999</v>
      </c>
      <c r="AE40"/>
      <c r="AF40" t="e">
        <f>IF(D40="M",IF(AI40&lt;78,LMS!$D$5*AI40^3+LMS!$E$5*AI40^2+LMS!$F$5*AI40+LMS!$G$5,IF(AI40&lt;150,LMS!$D$6*AI40^3+LMS!$E$6*AI40^2+LMS!$F$6*AI40+LMS!$G$6,LMS!$D$7*AI40^3+LMS!$E$7*AI40^2+LMS!$F$7*AI40+LMS!$G$7)),IF(AI40&lt;69,LMS!$D$9*AI40^3+LMS!$E$9*AI40^2+LMS!$F$9*AI40+LMS!$G$9,IF(AI40&lt;150,LMS!$D$10*AI40^3+LMS!$E$10*AI40^2+LMS!$F$10*AI40+LMS!$G$10,LMS!$D$11*AI40^3+LMS!$E$11*AI40^2+LMS!$F$11*AI40+LMS!$G$11)))</f>
        <v>#VALUE!</v>
      </c>
      <c r="AG40" t="e">
        <f>IF(D40="M",(IF(AI40&lt;2.5,LMS!$D$21*AI40^3+LMS!$E$21*AI40^2+LMS!$F$21*AI40+LMS!$G$21,IF(AI40&lt;9.5,LMS!$D$22*AI40^3+LMS!$E$22*AI40^2+LMS!$F$22*AI40+LMS!$G$22,IF(AI40&lt;26.75,LMS!$D$23*AI40^3+LMS!$E$23*AI40^2+LMS!$F$23*AI40+LMS!$G$23,IF(AI40&lt;90,LMS!$D$24*AI40^3+LMS!$E$24*AI40^2+LMS!$F$24*AI40+LMS!$G$24,LMS!$D$25*AI40^3+LMS!$E$25*AI40^2+LMS!$F$25*AI40+LMS!$G$25))))),(IF(AI40&lt;2.5,LMS!$D$27*AI40^3+LMS!$E$27*AI40^2+LMS!$F$27*AI40+LMS!$G$27,IF(AI40&lt;9.5,LMS!$D$28*AI40^3+LMS!$E$28*AI40^2+LMS!$F$28*AI40+LMS!$G$28,IF(AI40&lt;26.75,LMS!$D$29*AI40^3+LMS!$E$29*AI40^2+LMS!$F$29*AI40+LMS!$G$29,IF(AI40&lt;90,LMS!$D$30*AI40^3+LMS!$E$30*AI40^2+LMS!$F$30*AI40+LMS!$G$30,IF(AI40&lt;150,LMS!$D$31*AI40^3+LMS!$E$31*AI40^2+LMS!$F$31*AI40+LMS!$G$31,LMS!$D$32*AI40^3+LMS!$E$32*AI40^2+LMS!$F$32*AI40+LMS!$G$32)))))))</f>
        <v>#VALUE!</v>
      </c>
      <c r="AH40" t="e">
        <f>IF(D40="M",(IF(AI40&lt;90,LMS!$D$14*AI40^3+LMS!$E$14*AI40^2+LMS!$F$14*AI40+LMS!$G$14,LMS!$D$15*AI40^3+LMS!$E$15*AI40^2+LMS!$F$15*AI40+LMS!$G$15)),(IF(AI40&lt;90,LMS!$D$17*AI40^3+LMS!$E$17*AI40^2+LMS!$F$17*AI40+LMS!$G$17,LMS!$D$18*AI40^3+LMS!$E$18*AI40^2+LMS!$F$18*AI40+LMS!$G$18)))</f>
        <v>#VALUE!</v>
      </c>
      <c r="AI40" s="7" t="e">
        <f t="shared" si="17"/>
        <v>#VALUE!</v>
      </c>
      <c r="AJ40" s="7">
        <f t="shared" si="18"/>
        <v>0</v>
      </c>
      <c r="AL40" s="7">
        <f>IF(D40="M",WeightSDS!P$5*$AJ40^7+WeightSDS!Q$5*$AJ40^6+WeightSDS!R$5*$AJ40^5+WeightSDS!S$5*$AJ40^4+WeightSDS!T$5*$AJ40^3+WeightSDS!U$5*$AJ40^2+WeightSDS!V$5*$AJ40+WeightSDS!W$5,IF($AJ40&lt;186,WeightSDS!P$8*$AJ40^7+WeightSDS!Q$8*$AJ40^6+WeightSDS!R$8*$AJ40^5+WeightSDS!S$8*$AJ40^4+WeightSDS!T$8*$AJ40^3+WeightSDS!U$8*$AJ40^2+WeightSDS!V$8*$AJ40+WeightSDS!W$8,WeightSDS!$U$9+WeightSDS!$V$9*($AJ40-WeightSDS!$W$9)))</f>
        <v>0.75407122999999998</v>
      </c>
      <c r="AM40" s="7">
        <f>IF(D40="M",IF($AJ40&lt;45,WeightSDS!M$23*$AJ40^10+WeightSDS!N$23*$AJ40^9+WeightSDS!O$23*$AJ40^8+WeightSDS!P$23*$AJ40^7+WeightSDS!Q$23*$AJ40^6+WeightSDS!R$23*$AJ40^5+WeightSDS!S$23*$AJ40^4+WeightSDS!T$23*$AJ40^3+WeightSDS!U$23*$AJ40^2+WeightSDS!V$23*$AJ40+WeightSDS!W$23,IF($AJ40&lt;153,WeightSDS!M$25*$AJ40^10+WeightSDS!N$25*$AJ40^9+WeightSDS!O$25*$AJ40^8+WeightSDS!P$25*$AJ40^7+WeightSDS!Q$25*$AJ40^6+WeightSDS!R$25*$AJ40^5+WeightSDS!S$25*$AJ40^4+WeightSDS!T$25*$AJ40^3+WeightSDS!U$25*$AJ40^2+WeightSDS!V$25*$AJ40+WeightSDS!W$25,WeightSDS!M$27+WeightSDS!N$27/(1+EXP(WeightSDS!O$27+WeightSDS!P$27*$AJ40)))),IF($AJ40&lt;43.8,WeightSDS!M$29*$AJ40^10+WeightSDS!N$29*$AJ40^9+WeightSDS!O$29*$AJ40^8+WeightSDS!P$29*$AJ40^7+WeightSDS!Q$29*$AJ40^6+WeightSDS!R$29*$AJ40^5+WeightSDS!S$29*$AJ40^4+WeightSDS!T$29*$AJ40^3+WeightSDS!U$29*$AJ40^2+WeightSDS!V$29*$AJ40+WeightSDS!W$29-0.010431*(1-$AJ40/210),IF($AJ40&lt;123,WeightSDS!M$30*$AJ40^10+WeightSDS!N$30*$AJ40^9+WeightSDS!O$30*$AJ40^8+WeightSDS!P$30*$AJ40^7+WeightSDS!Q$30*$AJ40^6+WeightSDS!R$30*$AJ40^5+WeightSDS!S$30*$AJ40^4+WeightSDS!T$30*$AJ40^3+WeightSDS!U$30*$AJ40^2+WeightSDS!V$30*$AJ40+WeightSDS!W$30-0.010431*(1-1/$AJ40),WeightSDS!M$32+WeightSDS!N$32/(1+EXP(WeightSDS!O$32+WeightSDS!P$32*$AJ40))-0.010431*(1-$AJ40/210))))</f>
        <v>2.9500001032655536</v>
      </c>
      <c r="AN40" s="7">
        <f>IF(D40="M",IF($AJ40&lt;162,WeightSDS!P$12*$AJ40^7+WeightSDS!Q$12*$AJ40^6+WeightSDS!R$12*$AJ40^5+WeightSDS!S$12*$AJ40^4+WeightSDS!T$12*$AJ40^3+WeightSDS!U$12*$AJ40^2+WeightSDS!V$12*$AJ40+WeightSDS!W$12,WeightSDS!P$14*$AJ40^7+WeightSDS!Q$14*$AJ40^6+WeightSDS!R$14*$AJ40^5+WeightSDS!S$14*$AJ40^4+WeightSDS!T$14*$AJ40^3+WeightSDS!U$14*$AJ40^2+WeightSDS!V$14*$AJ40+WeightSDS!W$14),IF($AJ40&lt;156,WeightSDS!O$17*$AJ40^8+WeightSDS!P$17*$AJ40^7+WeightSDS!Q$17*$AJ40^6+WeightSDS!R$17*$AJ40^5+WeightSDS!S$17*$AJ40^4+WeightSDS!T$17*$AJ40^3+WeightSDS!U$17*$AJ40^2+WeightSDS!V$17*$AJ40+WeightSDS!W$17,IF($AJ40&lt;186,WeightSDS!$U$18+(WeightSDS!$V$18-WeightSDS!$U$18)/24*($AJ40-186)+WeightSDS!$W$18*(-$AJ40+186)^2-0.005,WeightSDS!$U$18+(WeightSDS!$V$18-WeightSDS!$U$18)/24*($AJ40-186)-0.005)))</f>
        <v>0.14604529399999999</v>
      </c>
      <c r="AQ40" s="7">
        <f t="shared" si="7"/>
        <v>0.56299999999999994</v>
      </c>
      <c r="AR40" s="7">
        <f t="shared" si="8"/>
        <v>69</v>
      </c>
      <c r="AS40" s="7">
        <f t="shared" si="9"/>
        <v>0.51</v>
      </c>
    </row>
    <row r="41" spans="2:45" s="7" customFormat="1" x14ac:dyDescent="0.15">
      <c r="B41" s="118"/>
      <c r="C41" s="118"/>
      <c r="D41" s="118"/>
      <c r="E41" s="30"/>
      <c r="F41" s="30"/>
      <c r="G41" s="119"/>
      <c r="H41" s="119"/>
      <c r="I41" s="78"/>
      <c r="J41" s="11" t="str">
        <f t="shared" si="0"/>
        <v/>
      </c>
      <c r="K41" s="2" t="str">
        <f t="shared" si="10"/>
        <v/>
      </c>
      <c r="L41" s="2" t="str">
        <f t="shared" si="1"/>
        <v/>
      </c>
      <c r="M41" s="2" t="str">
        <f t="shared" si="11"/>
        <v/>
      </c>
      <c r="N41" s="2" t="str">
        <f t="shared" si="12"/>
        <v/>
      </c>
      <c r="O41" s="2" t="str">
        <f t="shared" si="20"/>
        <v/>
      </c>
      <c r="P41" s="11" t="str">
        <f t="shared" si="19"/>
        <v/>
      </c>
      <c r="Q41" s="11" t="str">
        <f t="shared" si="21"/>
        <v/>
      </c>
      <c r="R41" s="2" t="str">
        <f t="shared" si="13"/>
        <v/>
      </c>
      <c r="S41" s="11" t="str">
        <f t="shared" si="14"/>
        <v/>
      </c>
      <c r="T41" s="175" t="str">
        <f t="shared" si="15"/>
        <v/>
      </c>
      <c r="U41" s="11" t="str">
        <f t="shared" si="16"/>
        <v/>
      </c>
      <c r="V41" s="136"/>
      <c r="W41" s="136"/>
      <c r="X41" s="139">
        <f t="shared" si="2"/>
        <v>0</v>
      </c>
      <c r="Y41" s="31">
        <f t="shared" si="3"/>
        <v>0</v>
      </c>
      <c r="Z41" s="31"/>
      <c r="AA41" s="140">
        <f t="shared" si="4"/>
        <v>0</v>
      </c>
      <c r="AB41" s="12"/>
      <c r="AC41" s="8">
        <f t="shared" si="5"/>
        <v>9.0359999999999996</v>
      </c>
      <c r="AD41" s="8">
        <f t="shared" si="6"/>
        <v>-184.49199999999999</v>
      </c>
      <c r="AE41"/>
      <c r="AF41" t="e">
        <f>IF(D41="M",IF(AI41&lt;78,LMS!$D$5*AI41^3+LMS!$E$5*AI41^2+LMS!$F$5*AI41+LMS!$G$5,IF(AI41&lt;150,LMS!$D$6*AI41^3+LMS!$E$6*AI41^2+LMS!$F$6*AI41+LMS!$G$6,LMS!$D$7*AI41^3+LMS!$E$7*AI41^2+LMS!$F$7*AI41+LMS!$G$7)),IF(AI41&lt;69,LMS!$D$9*AI41^3+LMS!$E$9*AI41^2+LMS!$F$9*AI41+LMS!$G$9,IF(AI41&lt;150,LMS!$D$10*AI41^3+LMS!$E$10*AI41^2+LMS!$F$10*AI41+LMS!$G$10,LMS!$D$11*AI41^3+LMS!$E$11*AI41^2+LMS!$F$11*AI41+LMS!$G$11)))</f>
        <v>#VALUE!</v>
      </c>
      <c r="AG41" t="e">
        <f>IF(D41="M",(IF(AI41&lt;2.5,LMS!$D$21*AI41^3+LMS!$E$21*AI41^2+LMS!$F$21*AI41+LMS!$G$21,IF(AI41&lt;9.5,LMS!$D$22*AI41^3+LMS!$E$22*AI41^2+LMS!$F$22*AI41+LMS!$G$22,IF(AI41&lt;26.75,LMS!$D$23*AI41^3+LMS!$E$23*AI41^2+LMS!$F$23*AI41+LMS!$G$23,IF(AI41&lt;90,LMS!$D$24*AI41^3+LMS!$E$24*AI41^2+LMS!$F$24*AI41+LMS!$G$24,LMS!$D$25*AI41^3+LMS!$E$25*AI41^2+LMS!$F$25*AI41+LMS!$G$25))))),(IF(AI41&lt;2.5,LMS!$D$27*AI41^3+LMS!$E$27*AI41^2+LMS!$F$27*AI41+LMS!$G$27,IF(AI41&lt;9.5,LMS!$D$28*AI41^3+LMS!$E$28*AI41^2+LMS!$F$28*AI41+LMS!$G$28,IF(AI41&lt;26.75,LMS!$D$29*AI41^3+LMS!$E$29*AI41^2+LMS!$F$29*AI41+LMS!$G$29,IF(AI41&lt;90,LMS!$D$30*AI41^3+LMS!$E$30*AI41^2+LMS!$F$30*AI41+LMS!$G$30,IF(AI41&lt;150,LMS!$D$31*AI41^3+LMS!$E$31*AI41^2+LMS!$F$31*AI41+LMS!$G$31,LMS!$D$32*AI41^3+LMS!$E$32*AI41^2+LMS!$F$32*AI41+LMS!$G$32)))))))</f>
        <v>#VALUE!</v>
      </c>
      <c r="AH41" t="e">
        <f>IF(D41="M",(IF(AI41&lt;90,LMS!$D$14*AI41^3+LMS!$E$14*AI41^2+LMS!$F$14*AI41+LMS!$G$14,LMS!$D$15*AI41^3+LMS!$E$15*AI41^2+LMS!$F$15*AI41+LMS!$G$15)),(IF(AI41&lt;90,LMS!$D$17*AI41^3+LMS!$E$17*AI41^2+LMS!$F$17*AI41+LMS!$G$17,LMS!$D$18*AI41^3+LMS!$E$18*AI41^2+LMS!$F$18*AI41+LMS!$G$18)))</f>
        <v>#VALUE!</v>
      </c>
      <c r="AI41" s="7" t="e">
        <f t="shared" si="17"/>
        <v>#VALUE!</v>
      </c>
      <c r="AJ41" s="7">
        <f t="shared" si="18"/>
        <v>0</v>
      </c>
      <c r="AL41" s="7">
        <f>IF(D41="M",WeightSDS!P$5*$AJ41^7+WeightSDS!Q$5*$AJ41^6+WeightSDS!R$5*$AJ41^5+WeightSDS!S$5*$AJ41^4+WeightSDS!T$5*$AJ41^3+WeightSDS!U$5*$AJ41^2+WeightSDS!V$5*$AJ41+WeightSDS!W$5,IF($AJ41&lt;186,WeightSDS!P$8*$AJ41^7+WeightSDS!Q$8*$AJ41^6+WeightSDS!R$8*$AJ41^5+WeightSDS!S$8*$AJ41^4+WeightSDS!T$8*$AJ41^3+WeightSDS!U$8*$AJ41^2+WeightSDS!V$8*$AJ41+WeightSDS!W$8,WeightSDS!$U$9+WeightSDS!$V$9*($AJ41-WeightSDS!$W$9)))</f>
        <v>0.75407122999999998</v>
      </c>
      <c r="AM41" s="7">
        <f>IF(D41="M",IF($AJ41&lt;45,WeightSDS!M$23*$AJ41^10+WeightSDS!N$23*$AJ41^9+WeightSDS!O$23*$AJ41^8+WeightSDS!P$23*$AJ41^7+WeightSDS!Q$23*$AJ41^6+WeightSDS!R$23*$AJ41^5+WeightSDS!S$23*$AJ41^4+WeightSDS!T$23*$AJ41^3+WeightSDS!U$23*$AJ41^2+WeightSDS!V$23*$AJ41+WeightSDS!W$23,IF($AJ41&lt;153,WeightSDS!M$25*$AJ41^10+WeightSDS!N$25*$AJ41^9+WeightSDS!O$25*$AJ41^8+WeightSDS!P$25*$AJ41^7+WeightSDS!Q$25*$AJ41^6+WeightSDS!R$25*$AJ41^5+WeightSDS!S$25*$AJ41^4+WeightSDS!T$25*$AJ41^3+WeightSDS!U$25*$AJ41^2+WeightSDS!V$25*$AJ41+WeightSDS!W$25,WeightSDS!M$27+WeightSDS!N$27/(1+EXP(WeightSDS!O$27+WeightSDS!P$27*$AJ41)))),IF($AJ41&lt;43.8,WeightSDS!M$29*$AJ41^10+WeightSDS!N$29*$AJ41^9+WeightSDS!O$29*$AJ41^8+WeightSDS!P$29*$AJ41^7+WeightSDS!Q$29*$AJ41^6+WeightSDS!R$29*$AJ41^5+WeightSDS!S$29*$AJ41^4+WeightSDS!T$29*$AJ41^3+WeightSDS!U$29*$AJ41^2+WeightSDS!V$29*$AJ41+WeightSDS!W$29-0.010431*(1-$AJ41/210),IF($AJ41&lt;123,WeightSDS!M$30*$AJ41^10+WeightSDS!N$30*$AJ41^9+WeightSDS!O$30*$AJ41^8+WeightSDS!P$30*$AJ41^7+WeightSDS!Q$30*$AJ41^6+WeightSDS!R$30*$AJ41^5+WeightSDS!S$30*$AJ41^4+WeightSDS!T$30*$AJ41^3+WeightSDS!U$30*$AJ41^2+WeightSDS!V$30*$AJ41+WeightSDS!W$30-0.010431*(1-1/$AJ41),WeightSDS!M$32+WeightSDS!N$32/(1+EXP(WeightSDS!O$32+WeightSDS!P$32*$AJ41))-0.010431*(1-$AJ41/210))))</f>
        <v>2.9500001032655536</v>
      </c>
      <c r="AN41" s="7">
        <f>IF(D41="M",IF($AJ41&lt;162,WeightSDS!P$12*$AJ41^7+WeightSDS!Q$12*$AJ41^6+WeightSDS!R$12*$AJ41^5+WeightSDS!S$12*$AJ41^4+WeightSDS!T$12*$AJ41^3+WeightSDS!U$12*$AJ41^2+WeightSDS!V$12*$AJ41+WeightSDS!W$12,WeightSDS!P$14*$AJ41^7+WeightSDS!Q$14*$AJ41^6+WeightSDS!R$14*$AJ41^5+WeightSDS!S$14*$AJ41^4+WeightSDS!T$14*$AJ41^3+WeightSDS!U$14*$AJ41^2+WeightSDS!V$14*$AJ41+WeightSDS!W$14),IF($AJ41&lt;156,WeightSDS!O$17*$AJ41^8+WeightSDS!P$17*$AJ41^7+WeightSDS!Q$17*$AJ41^6+WeightSDS!R$17*$AJ41^5+WeightSDS!S$17*$AJ41^4+WeightSDS!T$17*$AJ41^3+WeightSDS!U$17*$AJ41^2+WeightSDS!V$17*$AJ41+WeightSDS!W$17,IF($AJ41&lt;186,WeightSDS!$U$18+(WeightSDS!$V$18-WeightSDS!$U$18)/24*($AJ41-186)+WeightSDS!$W$18*(-$AJ41+186)^2-0.005,WeightSDS!$U$18+(WeightSDS!$V$18-WeightSDS!$U$18)/24*($AJ41-186)-0.005)))</f>
        <v>0.14604529399999999</v>
      </c>
      <c r="AQ41" s="7">
        <f t="shared" si="7"/>
        <v>0.56299999999999994</v>
      </c>
      <c r="AR41" s="7">
        <f t="shared" si="8"/>
        <v>69</v>
      </c>
      <c r="AS41" s="7">
        <f t="shared" si="9"/>
        <v>0.51</v>
      </c>
    </row>
    <row r="42" spans="2:45" s="7" customFormat="1" x14ac:dyDescent="0.15">
      <c r="B42" s="118"/>
      <c r="C42" s="118"/>
      <c r="D42" s="118"/>
      <c r="E42" s="30"/>
      <c r="F42" s="30"/>
      <c r="G42" s="119"/>
      <c r="H42" s="119"/>
      <c r="I42" s="78"/>
      <c r="J42" s="11" t="str">
        <f t="shared" si="0"/>
        <v/>
      </c>
      <c r="K42" s="2" t="str">
        <f t="shared" si="10"/>
        <v/>
      </c>
      <c r="L42" s="2" t="str">
        <f t="shared" si="1"/>
        <v/>
      </c>
      <c r="M42" s="2" t="str">
        <f t="shared" si="11"/>
        <v/>
      </c>
      <c r="N42" s="2" t="str">
        <f t="shared" si="12"/>
        <v/>
      </c>
      <c r="O42" s="2" t="str">
        <f t="shared" si="20"/>
        <v/>
      </c>
      <c r="P42" s="11" t="str">
        <f t="shared" si="19"/>
        <v/>
      </c>
      <c r="Q42" s="11" t="str">
        <f t="shared" si="21"/>
        <v/>
      </c>
      <c r="R42" s="2" t="str">
        <f t="shared" si="13"/>
        <v/>
      </c>
      <c r="S42" s="11" t="str">
        <f t="shared" si="14"/>
        <v/>
      </c>
      <c r="T42" s="175" t="str">
        <f t="shared" si="15"/>
        <v/>
      </c>
      <c r="U42" s="11" t="str">
        <f t="shared" si="16"/>
        <v/>
      </c>
      <c r="V42" s="136"/>
      <c r="W42" s="136"/>
      <c r="X42" s="139">
        <f t="shared" si="2"/>
        <v>0</v>
      </c>
      <c r="Y42" s="31">
        <f t="shared" si="3"/>
        <v>0</v>
      </c>
      <c r="Z42" s="31"/>
      <c r="AA42" s="140">
        <f t="shared" si="4"/>
        <v>0</v>
      </c>
      <c r="AB42" s="12"/>
      <c r="AC42" s="8">
        <f t="shared" si="5"/>
        <v>9.0359999999999996</v>
      </c>
      <c r="AD42" s="8">
        <f t="shared" si="6"/>
        <v>-184.49199999999999</v>
      </c>
      <c r="AE42"/>
      <c r="AF42" t="e">
        <f>IF(D42="M",IF(AI42&lt;78,LMS!$D$5*AI42^3+LMS!$E$5*AI42^2+LMS!$F$5*AI42+LMS!$G$5,IF(AI42&lt;150,LMS!$D$6*AI42^3+LMS!$E$6*AI42^2+LMS!$F$6*AI42+LMS!$G$6,LMS!$D$7*AI42^3+LMS!$E$7*AI42^2+LMS!$F$7*AI42+LMS!$G$7)),IF(AI42&lt;69,LMS!$D$9*AI42^3+LMS!$E$9*AI42^2+LMS!$F$9*AI42+LMS!$G$9,IF(AI42&lt;150,LMS!$D$10*AI42^3+LMS!$E$10*AI42^2+LMS!$F$10*AI42+LMS!$G$10,LMS!$D$11*AI42^3+LMS!$E$11*AI42^2+LMS!$F$11*AI42+LMS!$G$11)))</f>
        <v>#VALUE!</v>
      </c>
      <c r="AG42" t="e">
        <f>IF(D42="M",(IF(AI42&lt;2.5,LMS!$D$21*AI42^3+LMS!$E$21*AI42^2+LMS!$F$21*AI42+LMS!$G$21,IF(AI42&lt;9.5,LMS!$D$22*AI42^3+LMS!$E$22*AI42^2+LMS!$F$22*AI42+LMS!$G$22,IF(AI42&lt;26.75,LMS!$D$23*AI42^3+LMS!$E$23*AI42^2+LMS!$F$23*AI42+LMS!$G$23,IF(AI42&lt;90,LMS!$D$24*AI42^3+LMS!$E$24*AI42^2+LMS!$F$24*AI42+LMS!$G$24,LMS!$D$25*AI42^3+LMS!$E$25*AI42^2+LMS!$F$25*AI42+LMS!$G$25))))),(IF(AI42&lt;2.5,LMS!$D$27*AI42^3+LMS!$E$27*AI42^2+LMS!$F$27*AI42+LMS!$G$27,IF(AI42&lt;9.5,LMS!$D$28*AI42^3+LMS!$E$28*AI42^2+LMS!$F$28*AI42+LMS!$G$28,IF(AI42&lt;26.75,LMS!$D$29*AI42^3+LMS!$E$29*AI42^2+LMS!$F$29*AI42+LMS!$G$29,IF(AI42&lt;90,LMS!$D$30*AI42^3+LMS!$E$30*AI42^2+LMS!$F$30*AI42+LMS!$G$30,IF(AI42&lt;150,LMS!$D$31*AI42^3+LMS!$E$31*AI42^2+LMS!$F$31*AI42+LMS!$G$31,LMS!$D$32*AI42^3+LMS!$E$32*AI42^2+LMS!$F$32*AI42+LMS!$G$32)))))))</f>
        <v>#VALUE!</v>
      </c>
      <c r="AH42" t="e">
        <f>IF(D42="M",(IF(AI42&lt;90,LMS!$D$14*AI42^3+LMS!$E$14*AI42^2+LMS!$F$14*AI42+LMS!$G$14,LMS!$D$15*AI42^3+LMS!$E$15*AI42^2+LMS!$F$15*AI42+LMS!$G$15)),(IF(AI42&lt;90,LMS!$D$17*AI42^3+LMS!$E$17*AI42^2+LMS!$F$17*AI42+LMS!$G$17,LMS!$D$18*AI42^3+LMS!$E$18*AI42^2+LMS!$F$18*AI42+LMS!$G$18)))</f>
        <v>#VALUE!</v>
      </c>
      <c r="AI42" s="7" t="e">
        <f t="shared" si="17"/>
        <v>#VALUE!</v>
      </c>
      <c r="AJ42" s="7">
        <f t="shared" si="18"/>
        <v>0</v>
      </c>
      <c r="AL42" s="7">
        <f>IF(D42="M",WeightSDS!P$5*$AJ42^7+WeightSDS!Q$5*$AJ42^6+WeightSDS!R$5*$AJ42^5+WeightSDS!S$5*$AJ42^4+WeightSDS!T$5*$AJ42^3+WeightSDS!U$5*$AJ42^2+WeightSDS!V$5*$AJ42+WeightSDS!W$5,IF($AJ42&lt;186,WeightSDS!P$8*$AJ42^7+WeightSDS!Q$8*$AJ42^6+WeightSDS!R$8*$AJ42^5+WeightSDS!S$8*$AJ42^4+WeightSDS!T$8*$AJ42^3+WeightSDS!U$8*$AJ42^2+WeightSDS!V$8*$AJ42+WeightSDS!W$8,WeightSDS!$U$9+WeightSDS!$V$9*($AJ42-WeightSDS!$W$9)))</f>
        <v>0.75407122999999998</v>
      </c>
      <c r="AM42" s="7">
        <f>IF(D42="M",IF($AJ42&lt;45,WeightSDS!M$23*$AJ42^10+WeightSDS!N$23*$AJ42^9+WeightSDS!O$23*$AJ42^8+WeightSDS!P$23*$AJ42^7+WeightSDS!Q$23*$AJ42^6+WeightSDS!R$23*$AJ42^5+WeightSDS!S$23*$AJ42^4+WeightSDS!T$23*$AJ42^3+WeightSDS!U$23*$AJ42^2+WeightSDS!V$23*$AJ42+WeightSDS!W$23,IF($AJ42&lt;153,WeightSDS!M$25*$AJ42^10+WeightSDS!N$25*$AJ42^9+WeightSDS!O$25*$AJ42^8+WeightSDS!P$25*$AJ42^7+WeightSDS!Q$25*$AJ42^6+WeightSDS!R$25*$AJ42^5+WeightSDS!S$25*$AJ42^4+WeightSDS!T$25*$AJ42^3+WeightSDS!U$25*$AJ42^2+WeightSDS!V$25*$AJ42+WeightSDS!W$25,WeightSDS!M$27+WeightSDS!N$27/(1+EXP(WeightSDS!O$27+WeightSDS!P$27*$AJ42)))),IF($AJ42&lt;43.8,WeightSDS!M$29*$AJ42^10+WeightSDS!N$29*$AJ42^9+WeightSDS!O$29*$AJ42^8+WeightSDS!P$29*$AJ42^7+WeightSDS!Q$29*$AJ42^6+WeightSDS!R$29*$AJ42^5+WeightSDS!S$29*$AJ42^4+WeightSDS!T$29*$AJ42^3+WeightSDS!U$29*$AJ42^2+WeightSDS!V$29*$AJ42+WeightSDS!W$29-0.010431*(1-$AJ42/210),IF($AJ42&lt;123,WeightSDS!M$30*$AJ42^10+WeightSDS!N$30*$AJ42^9+WeightSDS!O$30*$AJ42^8+WeightSDS!P$30*$AJ42^7+WeightSDS!Q$30*$AJ42^6+WeightSDS!R$30*$AJ42^5+WeightSDS!S$30*$AJ42^4+WeightSDS!T$30*$AJ42^3+WeightSDS!U$30*$AJ42^2+WeightSDS!V$30*$AJ42+WeightSDS!W$30-0.010431*(1-1/$AJ42),WeightSDS!M$32+WeightSDS!N$32/(1+EXP(WeightSDS!O$32+WeightSDS!P$32*$AJ42))-0.010431*(1-$AJ42/210))))</f>
        <v>2.9500001032655536</v>
      </c>
      <c r="AN42" s="7">
        <f>IF(D42="M",IF($AJ42&lt;162,WeightSDS!P$12*$AJ42^7+WeightSDS!Q$12*$AJ42^6+WeightSDS!R$12*$AJ42^5+WeightSDS!S$12*$AJ42^4+WeightSDS!T$12*$AJ42^3+WeightSDS!U$12*$AJ42^2+WeightSDS!V$12*$AJ42+WeightSDS!W$12,WeightSDS!P$14*$AJ42^7+WeightSDS!Q$14*$AJ42^6+WeightSDS!R$14*$AJ42^5+WeightSDS!S$14*$AJ42^4+WeightSDS!T$14*$AJ42^3+WeightSDS!U$14*$AJ42^2+WeightSDS!V$14*$AJ42+WeightSDS!W$14),IF($AJ42&lt;156,WeightSDS!O$17*$AJ42^8+WeightSDS!P$17*$AJ42^7+WeightSDS!Q$17*$AJ42^6+WeightSDS!R$17*$AJ42^5+WeightSDS!S$17*$AJ42^4+WeightSDS!T$17*$AJ42^3+WeightSDS!U$17*$AJ42^2+WeightSDS!V$17*$AJ42+WeightSDS!W$17,IF($AJ42&lt;186,WeightSDS!$U$18+(WeightSDS!$V$18-WeightSDS!$U$18)/24*($AJ42-186)+WeightSDS!$W$18*(-$AJ42+186)^2-0.005,WeightSDS!$U$18+(WeightSDS!$V$18-WeightSDS!$U$18)/24*($AJ42-186)-0.005)))</f>
        <v>0.14604529399999999</v>
      </c>
      <c r="AQ42" s="7">
        <f t="shared" si="7"/>
        <v>0.56299999999999994</v>
      </c>
      <c r="AR42" s="7">
        <f t="shared" si="8"/>
        <v>69</v>
      </c>
      <c r="AS42" s="7">
        <f t="shared" si="9"/>
        <v>0.51</v>
      </c>
    </row>
    <row r="43" spans="2:45" s="7" customFormat="1" x14ac:dyDescent="0.15">
      <c r="B43" s="118"/>
      <c r="C43" s="118"/>
      <c r="D43" s="118"/>
      <c r="E43" s="30"/>
      <c r="F43" s="30"/>
      <c r="G43" s="119"/>
      <c r="H43" s="119"/>
      <c r="I43" s="78"/>
      <c r="J43" s="11" t="str">
        <f t="shared" si="0"/>
        <v/>
      </c>
      <c r="K43" s="2" t="str">
        <f t="shared" si="10"/>
        <v/>
      </c>
      <c r="L43" s="2" t="str">
        <f t="shared" si="1"/>
        <v/>
      </c>
      <c r="M43" s="2" t="str">
        <f t="shared" si="11"/>
        <v/>
      </c>
      <c r="N43" s="2" t="str">
        <f t="shared" si="12"/>
        <v/>
      </c>
      <c r="O43" s="2" t="str">
        <f t="shared" si="20"/>
        <v/>
      </c>
      <c r="P43" s="11" t="str">
        <f t="shared" si="19"/>
        <v/>
      </c>
      <c r="Q43" s="11" t="str">
        <f t="shared" si="21"/>
        <v/>
      </c>
      <c r="R43" s="2" t="str">
        <f t="shared" si="13"/>
        <v/>
      </c>
      <c r="S43" s="11" t="str">
        <f t="shared" si="14"/>
        <v/>
      </c>
      <c r="T43" s="175" t="str">
        <f t="shared" si="15"/>
        <v/>
      </c>
      <c r="U43" s="11" t="str">
        <f t="shared" si="16"/>
        <v/>
      </c>
      <c r="V43" s="136"/>
      <c r="W43" s="136"/>
      <c r="X43" s="139">
        <f t="shared" si="2"/>
        <v>0</v>
      </c>
      <c r="Y43" s="31">
        <f t="shared" si="3"/>
        <v>0</v>
      </c>
      <c r="Z43" s="31"/>
      <c r="AA43" s="140">
        <f t="shared" si="4"/>
        <v>0</v>
      </c>
      <c r="AB43" s="12"/>
      <c r="AC43" s="8">
        <f t="shared" si="5"/>
        <v>9.0359999999999996</v>
      </c>
      <c r="AD43" s="8">
        <f t="shared" si="6"/>
        <v>-184.49199999999999</v>
      </c>
      <c r="AE43"/>
      <c r="AF43" t="e">
        <f>IF(D43="M",IF(AI43&lt;78,LMS!$D$5*AI43^3+LMS!$E$5*AI43^2+LMS!$F$5*AI43+LMS!$G$5,IF(AI43&lt;150,LMS!$D$6*AI43^3+LMS!$E$6*AI43^2+LMS!$F$6*AI43+LMS!$G$6,LMS!$D$7*AI43^3+LMS!$E$7*AI43^2+LMS!$F$7*AI43+LMS!$G$7)),IF(AI43&lt;69,LMS!$D$9*AI43^3+LMS!$E$9*AI43^2+LMS!$F$9*AI43+LMS!$G$9,IF(AI43&lt;150,LMS!$D$10*AI43^3+LMS!$E$10*AI43^2+LMS!$F$10*AI43+LMS!$G$10,LMS!$D$11*AI43^3+LMS!$E$11*AI43^2+LMS!$F$11*AI43+LMS!$G$11)))</f>
        <v>#VALUE!</v>
      </c>
      <c r="AG43" t="e">
        <f>IF(D43="M",(IF(AI43&lt;2.5,LMS!$D$21*AI43^3+LMS!$E$21*AI43^2+LMS!$F$21*AI43+LMS!$G$21,IF(AI43&lt;9.5,LMS!$D$22*AI43^3+LMS!$E$22*AI43^2+LMS!$F$22*AI43+LMS!$G$22,IF(AI43&lt;26.75,LMS!$D$23*AI43^3+LMS!$E$23*AI43^2+LMS!$F$23*AI43+LMS!$G$23,IF(AI43&lt;90,LMS!$D$24*AI43^3+LMS!$E$24*AI43^2+LMS!$F$24*AI43+LMS!$G$24,LMS!$D$25*AI43^3+LMS!$E$25*AI43^2+LMS!$F$25*AI43+LMS!$G$25))))),(IF(AI43&lt;2.5,LMS!$D$27*AI43^3+LMS!$E$27*AI43^2+LMS!$F$27*AI43+LMS!$G$27,IF(AI43&lt;9.5,LMS!$D$28*AI43^3+LMS!$E$28*AI43^2+LMS!$F$28*AI43+LMS!$G$28,IF(AI43&lt;26.75,LMS!$D$29*AI43^3+LMS!$E$29*AI43^2+LMS!$F$29*AI43+LMS!$G$29,IF(AI43&lt;90,LMS!$D$30*AI43^3+LMS!$E$30*AI43^2+LMS!$F$30*AI43+LMS!$G$30,IF(AI43&lt;150,LMS!$D$31*AI43^3+LMS!$E$31*AI43^2+LMS!$F$31*AI43+LMS!$G$31,LMS!$D$32*AI43^3+LMS!$E$32*AI43^2+LMS!$F$32*AI43+LMS!$G$32)))))))</f>
        <v>#VALUE!</v>
      </c>
      <c r="AH43" t="e">
        <f>IF(D43="M",(IF(AI43&lt;90,LMS!$D$14*AI43^3+LMS!$E$14*AI43^2+LMS!$F$14*AI43+LMS!$G$14,LMS!$D$15*AI43^3+LMS!$E$15*AI43^2+LMS!$F$15*AI43+LMS!$G$15)),(IF(AI43&lt;90,LMS!$D$17*AI43^3+LMS!$E$17*AI43^2+LMS!$F$17*AI43+LMS!$G$17,LMS!$D$18*AI43^3+LMS!$E$18*AI43^2+LMS!$F$18*AI43+LMS!$G$18)))</f>
        <v>#VALUE!</v>
      </c>
      <c r="AI43" s="7" t="e">
        <f t="shared" si="17"/>
        <v>#VALUE!</v>
      </c>
      <c r="AJ43" s="7">
        <f t="shared" si="18"/>
        <v>0</v>
      </c>
      <c r="AL43" s="7">
        <f>IF(D43="M",WeightSDS!P$5*$AJ43^7+WeightSDS!Q$5*$AJ43^6+WeightSDS!R$5*$AJ43^5+WeightSDS!S$5*$AJ43^4+WeightSDS!T$5*$AJ43^3+WeightSDS!U$5*$AJ43^2+WeightSDS!V$5*$AJ43+WeightSDS!W$5,IF($AJ43&lt;186,WeightSDS!P$8*$AJ43^7+WeightSDS!Q$8*$AJ43^6+WeightSDS!R$8*$AJ43^5+WeightSDS!S$8*$AJ43^4+WeightSDS!T$8*$AJ43^3+WeightSDS!U$8*$AJ43^2+WeightSDS!V$8*$AJ43+WeightSDS!W$8,WeightSDS!$U$9+WeightSDS!$V$9*($AJ43-WeightSDS!$W$9)))</f>
        <v>0.75407122999999998</v>
      </c>
      <c r="AM43" s="7">
        <f>IF(D43="M",IF($AJ43&lt;45,WeightSDS!M$23*$AJ43^10+WeightSDS!N$23*$AJ43^9+WeightSDS!O$23*$AJ43^8+WeightSDS!P$23*$AJ43^7+WeightSDS!Q$23*$AJ43^6+WeightSDS!R$23*$AJ43^5+WeightSDS!S$23*$AJ43^4+WeightSDS!T$23*$AJ43^3+WeightSDS!U$23*$AJ43^2+WeightSDS!V$23*$AJ43+WeightSDS!W$23,IF($AJ43&lt;153,WeightSDS!M$25*$AJ43^10+WeightSDS!N$25*$AJ43^9+WeightSDS!O$25*$AJ43^8+WeightSDS!P$25*$AJ43^7+WeightSDS!Q$25*$AJ43^6+WeightSDS!R$25*$AJ43^5+WeightSDS!S$25*$AJ43^4+WeightSDS!T$25*$AJ43^3+WeightSDS!U$25*$AJ43^2+WeightSDS!V$25*$AJ43+WeightSDS!W$25,WeightSDS!M$27+WeightSDS!N$27/(1+EXP(WeightSDS!O$27+WeightSDS!P$27*$AJ43)))),IF($AJ43&lt;43.8,WeightSDS!M$29*$AJ43^10+WeightSDS!N$29*$AJ43^9+WeightSDS!O$29*$AJ43^8+WeightSDS!P$29*$AJ43^7+WeightSDS!Q$29*$AJ43^6+WeightSDS!R$29*$AJ43^5+WeightSDS!S$29*$AJ43^4+WeightSDS!T$29*$AJ43^3+WeightSDS!U$29*$AJ43^2+WeightSDS!V$29*$AJ43+WeightSDS!W$29-0.010431*(1-$AJ43/210),IF($AJ43&lt;123,WeightSDS!M$30*$AJ43^10+WeightSDS!N$30*$AJ43^9+WeightSDS!O$30*$AJ43^8+WeightSDS!P$30*$AJ43^7+WeightSDS!Q$30*$AJ43^6+WeightSDS!R$30*$AJ43^5+WeightSDS!S$30*$AJ43^4+WeightSDS!T$30*$AJ43^3+WeightSDS!U$30*$AJ43^2+WeightSDS!V$30*$AJ43+WeightSDS!W$30-0.010431*(1-1/$AJ43),WeightSDS!M$32+WeightSDS!N$32/(1+EXP(WeightSDS!O$32+WeightSDS!P$32*$AJ43))-0.010431*(1-$AJ43/210))))</f>
        <v>2.9500001032655536</v>
      </c>
      <c r="AN43" s="7">
        <f>IF(D43="M",IF($AJ43&lt;162,WeightSDS!P$12*$AJ43^7+WeightSDS!Q$12*$AJ43^6+WeightSDS!R$12*$AJ43^5+WeightSDS!S$12*$AJ43^4+WeightSDS!T$12*$AJ43^3+WeightSDS!U$12*$AJ43^2+WeightSDS!V$12*$AJ43+WeightSDS!W$12,WeightSDS!P$14*$AJ43^7+WeightSDS!Q$14*$AJ43^6+WeightSDS!R$14*$AJ43^5+WeightSDS!S$14*$AJ43^4+WeightSDS!T$14*$AJ43^3+WeightSDS!U$14*$AJ43^2+WeightSDS!V$14*$AJ43+WeightSDS!W$14),IF($AJ43&lt;156,WeightSDS!O$17*$AJ43^8+WeightSDS!P$17*$AJ43^7+WeightSDS!Q$17*$AJ43^6+WeightSDS!R$17*$AJ43^5+WeightSDS!S$17*$AJ43^4+WeightSDS!T$17*$AJ43^3+WeightSDS!U$17*$AJ43^2+WeightSDS!V$17*$AJ43+WeightSDS!W$17,IF($AJ43&lt;186,WeightSDS!$U$18+(WeightSDS!$V$18-WeightSDS!$U$18)/24*($AJ43-186)+WeightSDS!$W$18*(-$AJ43+186)^2-0.005,WeightSDS!$U$18+(WeightSDS!$V$18-WeightSDS!$U$18)/24*($AJ43-186)-0.005)))</f>
        <v>0.14604529399999999</v>
      </c>
      <c r="AQ43" s="7">
        <f t="shared" si="7"/>
        <v>0.56299999999999994</v>
      </c>
      <c r="AR43" s="7">
        <f t="shared" si="8"/>
        <v>69</v>
      </c>
      <c r="AS43" s="7">
        <f t="shared" si="9"/>
        <v>0.51</v>
      </c>
    </row>
    <row r="44" spans="2:45" s="7" customFormat="1" x14ac:dyDescent="0.15">
      <c r="B44" s="118"/>
      <c r="C44" s="118"/>
      <c r="D44" s="118"/>
      <c r="E44" s="30"/>
      <c r="F44" s="30"/>
      <c r="G44" s="119"/>
      <c r="H44" s="119"/>
      <c r="I44" s="78"/>
      <c r="J44" s="11" t="str">
        <f t="shared" si="0"/>
        <v/>
      </c>
      <c r="K44" s="2" t="str">
        <f t="shared" si="10"/>
        <v/>
      </c>
      <c r="L44" s="2" t="str">
        <f t="shared" si="1"/>
        <v/>
      </c>
      <c r="M44" s="2" t="str">
        <f t="shared" si="11"/>
        <v/>
      </c>
      <c r="N44" s="2" t="str">
        <f t="shared" si="12"/>
        <v/>
      </c>
      <c r="O44" s="2" t="str">
        <f t="shared" si="20"/>
        <v/>
      </c>
      <c r="P44" s="11" t="str">
        <f t="shared" si="19"/>
        <v/>
      </c>
      <c r="Q44" s="11" t="str">
        <f t="shared" si="21"/>
        <v/>
      </c>
      <c r="R44" s="2" t="str">
        <f t="shared" si="13"/>
        <v/>
      </c>
      <c r="S44" s="11" t="str">
        <f t="shared" si="14"/>
        <v/>
      </c>
      <c r="T44" s="175" t="str">
        <f t="shared" si="15"/>
        <v/>
      </c>
      <c r="U44" s="11" t="str">
        <f t="shared" si="16"/>
        <v/>
      </c>
      <c r="V44" s="136"/>
      <c r="W44" s="136"/>
      <c r="X44" s="139">
        <f t="shared" si="2"/>
        <v>0</v>
      </c>
      <c r="Y44" s="31">
        <f t="shared" si="3"/>
        <v>0</v>
      </c>
      <c r="Z44" s="31"/>
      <c r="AA44" s="140">
        <f t="shared" si="4"/>
        <v>0</v>
      </c>
      <c r="AB44" s="12"/>
      <c r="AC44" s="8">
        <f t="shared" si="5"/>
        <v>9.0359999999999996</v>
      </c>
      <c r="AD44" s="8">
        <f t="shared" si="6"/>
        <v>-184.49199999999999</v>
      </c>
      <c r="AE44"/>
      <c r="AF44" t="e">
        <f>IF(D44="M",IF(AI44&lt;78,LMS!$D$5*AI44^3+LMS!$E$5*AI44^2+LMS!$F$5*AI44+LMS!$G$5,IF(AI44&lt;150,LMS!$D$6*AI44^3+LMS!$E$6*AI44^2+LMS!$F$6*AI44+LMS!$G$6,LMS!$D$7*AI44^3+LMS!$E$7*AI44^2+LMS!$F$7*AI44+LMS!$G$7)),IF(AI44&lt;69,LMS!$D$9*AI44^3+LMS!$E$9*AI44^2+LMS!$F$9*AI44+LMS!$G$9,IF(AI44&lt;150,LMS!$D$10*AI44^3+LMS!$E$10*AI44^2+LMS!$F$10*AI44+LMS!$G$10,LMS!$D$11*AI44^3+LMS!$E$11*AI44^2+LMS!$F$11*AI44+LMS!$G$11)))</f>
        <v>#VALUE!</v>
      </c>
      <c r="AG44" t="e">
        <f>IF(D44="M",(IF(AI44&lt;2.5,LMS!$D$21*AI44^3+LMS!$E$21*AI44^2+LMS!$F$21*AI44+LMS!$G$21,IF(AI44&lt;9.5,LMS!$D$22*AI44^3+LMS!$E$22*AI44^2+LMS!$F$22*AI44+LMS!$G$22,IF(AI44&lt;26.75,LMS!$D$23*AI44^3+LMS!$E$23*AI44^2+LMS!$F$23*AI44+LMS!$G$23,IF(AI44&lt;90,LMS!$D$24*AI44^3+LMS!$E$24*AI44^2+LMS!$F$24*AI44+LMS!$G$24,LMS!$D$25*AI44^3+LMS!$E$25*AI44^2+LMS!$F$25*AI44+LMS!$G$25))))),(IF(AI44&lt;2.5,LMS!$D$27*AI44^3+LMS!$E$27*AI44^2+LMS!$F$27*AI44+LMS!$G$27,IF(AI44&lt;9.5,LMS!$D$28*AI44^3+LMS!$E$28*AI44^2+LMS!$F$28*AI44+LMS!$G$28,IF(AI44&lt;26.75,LMS!$D$29*AI44^3+LMS!$E$29*AI44^2+LMS!$F$29*AI44+LMS!$G$29,IF(AI44&lt;90,LMS!$D$30*AI44^3+LMS!$E$30*AI44^2+LMS!$F$30*AI44+LMS!$G$30,IF(AI44&lt;150,LMS!$D$31*AI44^3+LMS!$E$31*AI44^2+LMS!$F$31*AI44+LMS!$G$31,LMS!$D$32*AI44^3+LMS!$E$32*AI44^2+LMS!$F$32*AI44+LMS!$G$32)))))))</f>
        <v>#VALUE!</v>
      </c>
      <c r="AH44" t="e">
        <f>IF(D44="M",(IF(AI44&lt;90,LMS!$D$14*AI44^3+LMS!$E$14*AI44^2+LMS!$F$14*AI44+LMS!$G$14,LMS!$D$15*AI44^3+LMS!$E$15*AI44^2+LMS!$F$15*AI44+LMS!$G$15)),(IF(AI44&lt;90,LMS!$D$17*AI44^3+LMS!$E$17*AI44^2+LMS!$F$17*AI44+LMS!$G$17,LMS!$D$18*AI44^3+LMS!$E$18*AI44^2+LMS!$F$18*AI44+LMS!$G$18)))</f>
        <v>#VALUE!</v>
      </c>
      <c r="AI44" s="7" t="e">
        <f t="shared" si="17"/>
        <v>#VALUE!</v>
      </c>
      <c r="AJ44" s="7">
        <f t="shared" si="18"/>
        <v>0</v>
      </c>
      <c r="AL44" s="7">
        <f>IF(D44="M",WeightSDS!P$5*$AJ44^7+WeightSDS!Q$5*$AJ44^6+WeightSDS!R$5*$AJ44^5+WeightSDS!S$5*$AJ44^4+WeightSDS!T$5*$AJ44^3+WeightSDS!U$5*$AJ44^2+WeightSDS!V$5*$AJ44+WeightSDS!W$5,IF($AJ44&lt;186,WeightSDS!P$8*$AJ44^7+WeightSDS!Q$8*$AJ44^6+WeightSDS!R$8*$AJ44^5+WeightSDS!S$8*$AJ44^4+WeightSDS!T$8*$AJ44^3+WeightSDS!U$8*$AJ44^2+WeightSDS!V$8*$AJ44+WeightSDS!W$8,WeightSDS!$U$9+WeightSDS!$V$9*($AJ44-WeightSDS!$W$9)))</f>
        <v>0.75407122999999998</v>
      </c>
      <c r="AM44" s="7">
        <f>IF(D44="M",IF($AJ44&lt;45,WeightSDS!M$23*$AJ44^10+WeightSDS!N$23*$AJ44^9+WeightSDS!O$23*$AJ44^8+WeightSDS!P$23*$AJ44^7+WeightSDS!Q$23*$AJ44^6+WeightSDS!R$23*$AJ44^5+WeightSDS!S$23*$AJ44^4+WeightSDS!T$23*$AJ44^3+WeightSDS!U$23*$AJ44^2+WeightSDS!V$23*$AJ44+WeightSDS!W$23,IF($AJ44&lt;153,WeightSDS!M$25*$AJ44^10+WeightSDS!N$25*$AJ44^9+WeightSDS!O$25*$AJ44^8+WeightSDS!P$25*$AJ44^7+WeightSDS!Q$25*$AJ44^6+WeightSDS!R$25*$AJ44^5+WeightSDS!S$25*$AJ44^4+WeightSDS!T$25*$AJ44^3+WeightSDS!U$25*$AJ44^2+WeightSDS!V$25*$AJ44+WeightSDS!W$25,WeightSDS!M$27+WeightSDS!N$27/(1+EXP(WeightSDS!O$27+WeightSDS!P$27*$AJ44)))),IF($AJ44&lt;43.8,WeightSDS!M$29*$AJ44^10+WeightSDS!N$29*$AJ44^9+WeightSDS!O$29*$AJ44^8+WeightSDS!P$29*$AJ44^7+WeightSDS!Q$29*$AJ44^6+WeightSDS!R$29*$AJ44^5+WeightSDS!S$29*$AJ44^4+WeightSDS!T$29*$AJ44^3+WeightSDS!U$29*$AJ44^2+WeightSDS!V$29*$AJ44+WeightSDS!W$29-0.010431*(1-$AJ44/210),IF($AJ44&lt;123,WeightSDS!M$30*$AJ44^10+WeightSDS!N$30*$AJ44^9+WeightSDS!O$30*$AJ44^8+WeightSDS!P$30*$AJ44^7+WeightSDS!Q$30*$AJ44^6+WeightSDS!R$30*$AJ44^5+WeightSDS!S$30*$AJ44^4+WeightSDS!T$30*$AJ44^3+WeightSDS!U$30*$AJ44^2+WeightSDS!V$30*$AJ44+WeightSDS!W$30-0.010431*(1-1/$AJ44),WeightSDS!M$32+WeightSDS!N$32/(1+EXP(WeightSDS!O$32+WeightSDS!P$32*$AJ44))-0.010431*(1-$AJ44/210))))</f>
        <v>2.9500001032655536</v>
      </c>
      <c r="AN44" s="7">
        <f>IF(D44="M",IF($AJ44&lt;162,WeightSDS!P$12*$AJ44^7+WeightSDS!Q$12*$AJ44^6+WeightSDS!R$12*$AJ44^5+WeightSDS!S$12*$AJ44^4+WeightSDS!T$12*$AJ44^3+WeightSDS!U$12*$AJ44^2+WeightSDS!V$12*$AJ44+WeightSDS!W$12,WeightSDS!P$14*$AJ44^7+WeightSDS!Q$14*$AJ44^6+WeightSDS!R$14*$AJ44^5+WeightSDS!S$14*$AJ44^4+WeightSDS!T$14*$AJ44^3+WeightSDS!U$14*$AJ44^2+WeightSDS!V$14*$AJ44+WeightSDS!W$14),IF($AJ44&lt;156,WeightSDS!O$17*$AJ44^8+WeightSDS!P$17*$AJ44^7+WeightSDS!Q$17*$AJ44^6+WeightSDS!R$17*$AJ44^5+WeightSDS!S$17*$AJ44^4+WeightSDS!T$17*$AJ44^3+WeightSDS!U$17*$AJ44^2+WeightSDS!V$17*$AJ44+WeightSDS!W$17,IF($AJ44&lt;186,WeightSDS!$U$18+(WeightSDS!$V$18-WeightSDS!$U$18)/24*($AJ44-186)+WeightSDS!$W$18*(-$AJ44+186)^2-0.005,WeightSDS!$U$18+(WeightSDS!$V$18-WeightSDS!$U$18)/24*($AJ44-186)-0.005)))</f>
        <v>0.14604529399999999</v>
      </c>
      <c r="AQ44" s="7">
        <f t="shared" si="7"/>
        <v>0.56299999999999994</v>
      </c>
      <c r="AR44" s="7">
        <f t="shared" si="8"/>
        <v>69</v>
      </c>
      <c r="AS44" s="7">
        <f t="shared" si="9"/>
        <v>0.51</v>
      </c>
    </row>
    <row r="45" spans="2:45" s="7" customFormat="1" x14ac:dyDescent="0.15">
      <c r="B45" s="118"/>
      <c r="C45" s="118"/>
      <c r="D45" s="118"/>
      <c r="E45" s="30"/>
      <c r="F45" s="30"/>
      <c r="G45" s="119"/>
      <c r="H45" s="119"/>
      <c r="I45" s="78"/>
      <c r="J45" s="11" t="str">
        <f t="shared" si="0"/>
        <v/>
      </c>
      <c r="K45" s="2" t="str">
        <f t="shared" si="10"/>
        <v/>
      </c>
      <c r="L45" s="2" t="str">
        <f t="shared" si="1"/>
        <v/>
      </c>
      <c r="M45" s="2" t="str">
        <f t="shared" si="11"/>
        <v/>
      </c>
      <c r="N45" s="2" t="str">
        <f t="shared" si="12"/>
        <v/>
      </c>
      <c r="O45" s="2" t="str">
        <f t="shared" si="20"/>
        <v/>
      </c>
      <c r="P45" s="11" t="str">
        <f t="shared" si="19"/>
        <v/>
      </c>
      <c r="Q45" s="11" t="str">
        <f t="shared" si="21"/>
        <v/>
      </c>
      <c r="R45" s="2" t="str">
        <f t="shared" si="13"/>
        <v/>
      </c>
      <c r="S45" s="11" t="str">
        <f t="shared" si="14"/>
        <v/>
      </c>
      <c r="T45" s="175" t="str">
        <f t="shared" si="15"/>
        <v/>
      </c>
      <c r="U45" s="11" t="str">
        <f t="shared" si="16"/>
        <v/>
      </c>
      <c r="V45" s="136"/>
      <c r="W45" s="136"/>
      <c r="X45" s="139">
        <f t="shared" si="2"/>
        <v>0</v>
      </c>
      <c r="Y45" s="31">
        <f t="shared" si="3"/>
        <v>0</v>
      </c>
      <c r="Z45" s="31"/>
      <c r="AA45" s="140">
        <f t="shared" si="4"/>
        <v>0</v>
      </c>
      <c r="AB45" s="12"/>
      <c r="AC45" s="8">
        <f t="shared" si="5"/>
        <v>9.0359999999999996</v>
      </c>
      <c r="AD45" s="8">
        <f t="shared" si="6"/>
        <v>-184.49199999999999</v>
      </c>
      <c r="AE45"/>
      <c r="AF45" t="e">
        <f>IF(D45="M",IF(AI45&lt;78,LMS!$D$5*AI45^3+LMS!$E$5*AI45^2+LMS!$F$5*AI45+LMS!$G$5,IF(AI45&lt;150,LMS!$D$6*AI45^3+LMS!$E$6*AI45^2+LMS!$F$6*AI45+LMS!$G$6,LMS!$D$7*AI45^3+LMS!$E$7*AI45^2+LMS!$F$7*AI45+LMS!$G$7)),IF(AI45&lt;69,LMS!$D$9*AI45^3+LMS!$E$9*AI45^2+LMS!$F$9*AI45+LMS!$G$9,IF(AI45&lt;150,LMS!$D$10*AI45^3+LMS!$E$10*AI45^2+LMS!$F$10*AI45+LMS!$G$10,LMS!$D$11*AI45^3+LMS!$E$11*AI45^2+LMS!$F$11*AI45+LMS!$G$11)))</f>
        <v>#VALUE!</v>
      </c>
      <c r="AG45" t="e">
        <f>IF(D45="M",(IF(AI45&lt;2.5,LMS!$D$21*AI45^3+LMS!$E$21*AI45^2+LMS!$F$21*AI45+LMS!$G$21,IF(AI45&lt;9.5,LMS!$D$22*AI45^3+LMS!$E$22*AI45^2+LMS!$F$22*AI45+LMS!$G$22,IF(AI45&lt;26.75,LMS!$D$23*AI45^3+LMS!$E$23*AI45^2+LMS!$F$23*AI45+LMS!$G$23,IF(AI45&lt;90,LMS!$D$24*AI45^3+LMS!$E$24*AI45^2+LMS!$F$24*AI45+LMS!$G$24,LMS!$D$25*AI45^3+LMS!$E$25*AI45^2+LMS!$F$25*AI45+LMS!$G$25))))),(IF(AI45&lt;2.5,LMS!$D$27*AI45^3+LMS!$E$27*AI45^2+LMS!$F$27*AI45+LMS!$G$27,IF(AI45&lt;9.5,LMS!$D$28*AI45^3+LMS!$E$28*AI45^2+LMS!$F$28*AI45+LMS!$G$28,IF(AI45&lt;26.75,LMS!$D$29*AI45^3+LMS!$E$29*AI45^2+LMS!$F$29*AI45+LMS!$G$29,IF(AI45&lt;90,LMS!$D$30*AI45^3+LMS!$E$30*AI45^2+LMS!$F$30*AI45+LMS!$G$30,IF(AI45&lt;150,LMS!$D$31*AI45^3+LMS!$E$31*AI45^2+LMS!$F$31*AI45+LMS!$G$31,LMS!$D$32*AI45^3+LMS!$E$32*AI45^2+LMS!$F$32*AI45+LMS!$G$32)))))))</f>
        <v>#VALUE!</v>
      </c>
      <c r="AH45" t="e">
        <f>IF(D45="M",(IF(AI45&lt;90,LMS!$D$14*AI45^3+LMS!$E$14*AI45^2+LMS!$F$14*AI45+LMS!$G$14,LMS!$D$15*AI45^3+LMS!$E$15*AI45^2+LMS!$F$15*AI45+LMS!$G$15)),(IF(AI45&lt;90,LMS!$D$17*AI45^3+LMS!$E$17*AI45^2+LMS!$F$17*AI45+LMS!$G$17,LMS!$D$18*AI45^3+LMS!$E$18*AI45^2+LMS!$F$18*AI45+LMS!$G$18)))</f>
        <v>#VALUE!</v>
      </c>
      <c r="AI45" s="7" t="e">
        <f t="shared" si="17"/>
        <v>#VALUE!</v>
      </c>
      <c r="AJ45" s="7">
        <f t="shared" si="18"/>
        <v>0</v>
      </c>
      <c r="AL45" s="7">
        <f>IF(D45="M",WeightSDS!P$5*$AJ45^7+WeightSDS!Q$5*$AJ45^6+WeightSDS!R$5*$AJ45^5+WeightSDS!S$5*$AJ45^4+WeightSDS!T$5*$AJ45^3+WeightSDS!U$5*$AJ45^2+WeightSDS!V$5*$AJ45+WeightSDS!W$5,IF($AJ45&lt;186,WeightSDS!P$8*$AJ45^7+WeightSDS!Q$8*$AJ45^6+WeightSDS!R$8*$AJ45^5+WeightSDS!S$8*$AJ45^4+WeightSDS!T$8*$AJ45^3+WeightSDS!U$8*$AJ45^2+WeightSDS!V$8*$AJ45+WeightSDS!W$8,WeightSDS!$U$9+WeightSDS!$V$9*($AJ45-WeightSDS!$W$9)))</f>
        <v>0.75407122999999998</v>
      </c>
      <c r="AM45" s="7">
        <f>IF(D45="M",IF($AJ45&lt;45,WeightSDS!M$23*$AJ45^10+WeightSDS!N$23*$AJ45^9+WeightSDS!O$23*$AJ45^8+WeightSDS!P$23*$AJ45^7+WeightSDS!Q$23*$AJ45^6+WeightSDS!R$23*$AJ45^5+WeightSDS!S$23*$AJ45^4+WeightSDS!T$23*$AJ45^3+WeightSDS!U$23*$AJ45^2+WeightSDS!V$23*$AJ45+WeightSDS!W$23,IF($AJ45&lt;153,WeightSDS!M$25*$AJ45^10+WeightSDS!N$25*$AJ45^9+WeightSDS!O$25*$AJ45^8+WeightSDS!P$25*$AJ45^7+WeightSDS!Q$25*$AJ45^6+WeightSDS!R$25*$AJ45^5+WeightSDS!S$25*$AJ45^4+WeightSDS!T$25*$AJ45^3+WeightSDS!U$25*$AJ45^2+WeightSDS!V$25*$AJ45+WeightSDS!W$25,WeightSDS!M$27+WeightSDS!N$27/(1+EXP(WeightSDS!O$27+WeightSDS!P$27*$AJ45)))),IF($AJ45&lt;43.8,WeightSDS!M$29*$AJ45^10+WeightSDS!N$29*$AJ45^9+WeightSDS!O$29*$AJ45^8+WeightSDS!P$29*$AJ45^7+WeightSDS!Q$29*$AJ45^6+WeightSDS!R$29*$AJ45^5+WeightSDS!S$29*$AJ45^4+WeightSDS!T$29*$AJ45^3+WeightSDS!U$29*$AJ45^2+WeightSDS!V$29*$AJ45+WeightSDS!W$29-0.010431*(1-$AJ45/210),IF($AJ45&lt;123,WeightSDS!M$30*$AJ45^10+WeightSDS!N$30*$AJ45^9+WeightSDS!O$30*$AJ45^8+WeightSDS!P$30*$AJ45^7+WeightSDS!Q$30*$AJ45^6+WeightSDS!R$30*$AJ45^5+WeightSDS!S$30*$AJ45^4+WeightSDS!T$30*$AJ45^3+WeightSDS!U$30*$AJ45^2+WeightSDS!V$30*$AJ45+WeightSDS!W$30-0.010431*(1-1/$AJ45),WeightSDS!M$32+WeightSDS!N$32/(1+EXP(WeightSDS!O$32+WeightSDS!P$32*$AJ45))-0.010431*(1-$AJ45/210))))</f>
        <v>2.9500001032655536</v>
      </c>
      <c r="AN45" s="7">
        <f>IF(D45="M",IF($AJ45&lt;162,WeightSDS!P$12*$AJ45^7+WeightSDS!Q$12*$AJ45^6+WeightSDS!R$12*$AJ45^5+WeightSDS!S$12*$AJ45^4+WeightSDS!T$12*$AJ45^3+WeightSDS!U$12*$AJ45^2+WeightSDS!V$12*$AJ45+WeightSDS!W$12,WeightSDS!P$14*$AJ45^7+WeightSDS!Q$14*$AJ45^6+WeightSDS!R$14*$AJ45^5+WeightSDS!S$14*$AJ45^4+WeightSDS!T$14*$AJ45^3+WeightSDS!U$14*$AJ45^2+WeightSDS!V$14*$AJ45+WeightSDS!W$14),IF($AJ45&lt;156,WeightSDS!O$17*$AJ45^8+WeightSDS!P$17*$AJ45^7+WeightSDS!Q$17*$AJ45^6+WeightSDS!R$17*$AJ45^5+WeightSDS!S$17*$AJ45^4+WeightSDS!T$17*$AJ45^3+WeightSDS!U$17*$AJ45^2+WeightSDS!V$17*$AJ45+WeightSDS!W$17,IF($AJ45&lt;186,WeightSDS!$U$18+(WeightSDS!$V$18-WeightSDS!$U$18)/24*($AJ45-186)+WeightSDS!$W$18*(-$AJ45+186)^2-0.005,WeightSDS!$U$18+(WeightSDS!$V$18-WeightSDS!$U$18)/24*($AJ45-186)-0.005)))</f>
        <v>0.14604529399999999</v>
      </c>
      <c r="AQ45" s="7">
        <f t="shared" si="7"/>
        <v>0.56299999999999994</v>
      </c>
      <c r="AR45" s="7">
        <f t="shared" si="8"/>
        <v>69</v>
      </c>
      <c r="AS45" s="7">
        <f t="shared" si="9"/>
        <v>0.51</v>
      </c>
    </row>
    <row r="46" spans="2:45" s="7" customFormat="1" x14ac:dyDescent="0.15">
      <c r="B46" s="118"/>
      <c r="C46" s="118"/>
      <c r="D46" s="118"/>
      <c r="E46" s="30"/>
      <c r="F46" s="30"/>
      <c r="G46" s="119"/>
      <c r="H46" s="119"/>
      <c r="I46" s="78"/>
      <c r="J46" s="11" t="str">
        <f t="shared" si="0"/>
        <v/>
      </c>
      <c r="K46" s="2" t="str">
        <f t="shared" si="10"/>
        <v/>
      </c>
      <c r="L46" s="2" t="str">
        <f t="shared" si="1"/>
        <v/>
      </c>
      <c r="M46" s="2" t="str">
        <f t="shared" si="11"/>
        <v/>
      </c>
      <c r="N46" s="2" t="str">
        <f t="shared" si="12"/>
        <v/>
      </c>
      <c r="O46" s="2" t="str">
        <f t="shared" si="20"/>
        <v/>
      </c>
      <c r="P46" s="11" t="str">
        <f t="shared" si="19"/>
        <v/>
      </c>
      <c r="Q46" s="11" t="str">
        <f t="shared" si="21"/>
        <v/>
      </c>
      <c r="R46" s="2" t="str">
        <f t="shared" si="13"/>
        <v/>
      </c>
      <c r="S46" s="11" t="str">
        <f t="shared" si="14"/>
        <v/>
      </c>
      <c r="T46" s="175" t="str">
        <f t="shared" si="15"/>
        <v/>
      </c>
      <c r="U46" s="11" t="str">
        <f t="shared" si="16"/>
        <v/>
      </c>
      <c r="V46" s="136"/>
      <c r="W46" s="136"/>
      <c r="X46" s="139">
        <f t="shared" si="2"/>
        <v>0</v>
      </c>
      <c r="Y46" s="31">
        <f t="shared" si="3"/>
        <v>0</v>
      </c>
      <c r="Z46" s="31"/>
      <c r="AA46" s="140">
        <f t="shared" si="4"/>
        <v>0</v>
      </c>
      <c r="AB46" s="12"/>
      <c r="AC46" s="8">
        <f t="shared" si="5"/>
        <v>9.0359999999999996</v>
      </c>
      <c r="AD46" s="8">
        <f t="shared" si="6"/>
        <v>-184.49199999999999</v>
      </c>
      <c r="AE46"/>
      <c r="AF46" t="e">
        <f>IF(D46="M",IF(AI46&lt;78,LMS!$D$5*AI46^3+LMS!$E$5*AI46^2+LMS!$F$5*AI46+LMS!$G$5,IF(AI46&lt;150,LMS!$D$6*AI46^3+LMS!$E$6*AI46^2+LMS!$F$6*AI46+LMS!$G$6,LMS!$D$7*AI46^3+LMS!$E$7*AI46^2+LMS!$F$7*AI46+LMS!$G$7)),IF(AI46&lt;69,LMS!$D$9*AI46^3+LMS!$E$9*AI46^2+LMS!$F$9*AI46+LMS!$G$9,IF(AI46&lt;150,LMS!$D$10*AI46^3+LMS!$E$10*AI46^2+LMS!$F$10*AI46+LMS!$G$10,LMS!$D$11*AI46^3+LMS!$E$11*AI46^2+LMS!$F$11*AI46+LMS!$G$11)))</f>
        <v>#VALUE!</v>
      </c>
      <c r="AG46" t="e">
        <f>IF(D46="M",(IF(AI46&lt;2.5,LMS!$D$21*AI46^3+LMS!$E$21*AI46^2+LMS!$F$21*AI46+LMS!$G$21,IF(AI46&lt;9.5,LMS!$D$22*AI46^3+LMS!$E$22*AI46^2+LMS!$F$22*AI46+LMS!$G$22,IF(AI46&lt;26.75,LMS!$D$23*AI46^3+LMS!$E$23*AI46^2+LMS!$F$23*AI46+LMS!$G$23,IF(AI46&lt;90,LMS!$D$24*AI46^3+LMS!$E$24*AI46^2+LMS!$F$24*AI46+LMS!$G$24,LMS!$D$25*AI46^3+LMS!$E$25*AI46^2+LMS!$F$25*AI46+LMS!$G$25))))),(IF(AI46&lt;2.5,LMS!$D$27*AI46^3+LMS!$E$27*AI46^2+LMS!$F$27*AI46+LMS!$G$27,IF(AI46&lt;9.5,LMS!$D$28*AI46^3+LMS!$E$28*AI46^2+LMS!$F$28*AI46+LMS!$G$28,IF(AI46&lt;26.75,LMS!$D$29*AI46^3+LMS!$E$29*AI46^2+LMS!$F$29*AI46+LMS!$G$29,IF(AI46&lt;90,LMS!$D$30*AI46^3+LMS!$E$30*AI46^2+LMS!$F$30*AI46+LMS!$G$30,IF(AI46&lt;150,LMS!$D$31*AI46^3+LMS!$E$31*AI46^2+LMS!$F$31*AI46+LMS!$G$31,LMS!$D$32*AI46^3+LMS!$E$32*AI46^2+LMS!$F$32*AI46+LMS!$G$32)))))))</f>
        <v>#VALUE!</v>
      </c>
      <c r="AH46" t="e">
        <f>IF(D46="M",(IF(AI46&lt;90,LMS!$D$14*AI46^3+LMS!$E$14*AI46^2+LMS!$F$14*AI46+LMS!$G$14,LMS!$D$15*AI46^3+LMS!$E$15*AI46^2+LMS!$F$15*AI46+LMS!$G$15)),(IF(AI46&lt;90,LMS!$D$17*AI46^3+LMS!$E$17*AI46^2+LMS!$F$17*AI46+LMS!$G$17,LMS!$D$18*AI46^3+LMS!$E$18*AI46^2+LMS!$F$18*AI46+LMS!$G$18)))</f>
        <v>#VALUE!</v>
      </c>
      <c r="AI46" s="7" t="e">
        <f t="shared" si="17"/>
        <v>#VALUE!</v>
      </c>
      <c r="AJ46" s="7">
        <f t="shared" si="18"/>
        <v>0</v>
      </c>
      <c r="AL46" s="7">
        <f>IF(D46="M",WeightSDS!P$5*$AJ46^7+WeightSDS!Q$5*$AJ46^6+WeightSDS!R$5*$AJ46^5+WeightSDS!S$5*$AJ46^4+WeightSDS!T$5*$AJ46^3+WeightSDS!U$5*$AJ46^2+WeightSDS!V$5*$AJ46+WeightSDS!W$5,IF($AJ46&lt;186,WeightSDS!P$8*$AJ46^7+WeightSDS!Q$8*$AJ46^6+WeightSDS!R$8*$AJ46^5+WeightSDS!S$8*$AJ46^4+WeightSDS!T$8*$AJ46^3+WeightSDS!U$8*$AJ46^2+WeightSDS!V$8*$AJ46+WeightSDS!W$8,WeightSDS!$U$9+WeightSDS!$V$9*($AJ46-WeightSDS!$W$9)))</f>
        <v>0.75407122999999998</v>
      </c>
      <c r="AM46" s="7">
        <f>IF(D46="M",IF($AJ46&lt;45,WeightSDS!M$23*$AJ46^10+WeightSDS!N$23*$AJ46^9+WeightSDS!O$23*$AJ46^8+WeightSDS!P$23*$AJ46^7+WeightSDS!Q$23*$AJ46^6+WeightSDS!R$23*$AJ46^5+WeightSDS!S$23*$AJ46^4+WeightSDS!T$23*$AJ46^3+WeightSDS!U$23*$AJ46^2+WeightSDS!V$23*$AJ46+WeightSDS!W$23,IF($AJ46&lt;153,WeightSDS!M$25*$AJ46^10+WeightSDS!N$25*$AJ46^9+WeightSDS!O$25*$AJ46^8+WeightSDS!P$25*$AJ46^7+WeightSDS!Q$25*$AJ46^6+WeightSDS!R$25*$AJ46^5+WeightSDS!S$25*$AJ46^4+WeightSDS!T$25*$AJ46^3+WeightSDS!U$25*$AJ46^2+WeightSDS!V$25*$AJ46+WeightSDS!W$25,WeightSDS!M$27+WeightSDS!N$27/(1+EXP(WeightSDS!O$27+WeightSDS!P$27*$AJ46)))),IF($AJ46&lt;43.8,WeightSDS!M$29*$AJ46^10+WeightSDS!N$29*$AJ46^9+WeightSDS!O$29*$AJ46^8+WeightSDS!P$29*$AJ46^7+WeightSDS!Q$29*$AJ46^6+WeightSDS!R$29*$AJ46^5+WeightSDS!S$29*$AJ46^4+WeightSDS!T$29*$AJ46^3+WeightSDS!U$29*$AJ46^2+WeightSDS!V$29*$AJ46+WeightSDS!W$29-0.010431*(1-$AJ46/210),IF($AJ46&lt;123,WeightSDS!M$30*$AJ46^10+WeightSDS!N$30*$AJ46^9+WeightSDS!O$30*$AJ46^8+WeightSDS!P$30*$AJ46^7+WeightSDS!Q$30*$AJ46^6+WeightSDS!R$30*$AJ46^5+WeightSDS!S$30*$AJ46^4+WeightSDS!T$30*$AJ46^3+WeightSDS!U$30*$AJ46^2+WeightSDS!V$30*$AJ46+WeightSDS!W$30-0.010431*(1-1/$AJ46),WeightSDS!M$32+WeightSDS!N$32/(1+EXP(WeightSDS!O$32+WeightSDS!P$32*$AJ46))-0.010431*(1-$AJ46/210))))</f>
        <v>2.9500001032655536</v>
      </c>
      <c r="AN46" s="7">
        <f>IF(D46="M",IF($AJ46&lt;162,WeightSDS!P$12*$AJ46^7+WeightSDS!Q$12*$AJ46^6+WeightSDS!R$12*$AJ46^5+WeightSDS!S$12*$AJ46^4+WeightSDS!T$12*$AJ46^3+WeightSDS!U$12*$AJ46^2+WeightSDS!V$12*$AJ46+WeightSDS!W$12,WeightSDS!P$14*$AJ46^7+WeightSDS!Q$14*$AJ46^6+WeightSDS!R$14*$AJ46^5+WeightSDS!S$14*$AJ46^4+WeightSDS!T$14*$AJ46^3+WeightSDS!U$14*$AJ46^2+WeightSDS!V$14*$AJ46+WeightSDS!W$14),IF($AJ46&lt;156,WeightSDS!O$17*$AJ46^8+WeightSDS!P$17*$AJ46^7+WeightSDS!Q$17*$AJ46^6+WeightSDS!R$17*$AJ46^5+WeightSDS!S$17*$AJ46^4+WeightSDS!T$17*$AJ46^3+WeightSDS!U$17*$AJ46^2+WeightSDS!V$17*$AJ46+WeightSDS!W$17,IF($AJ46&lt;186,WeightSDS!$U$18+(WeightSDS!$V$18-WeightSDS!$U$18)/24*($AJ46-186)+WeightSDS!$W$18*(-$AJ46+186)^2-0.005,WeightSDS!$U$18+(WeightSDS!$V$18-WeightSDS!$U$18)/24*($AJ46-186)-0.005)))</f>
        <v>0.14604529399999999</v>
      </c>
      <c r="AQ46" s="7">
        <f t="shared" si="7"/>
        <v>0.56299999999999994</v>
      </c>
      <c r="AR46" s="7">
        <f t="shared" si="8"/>
        <v>69</v>
      </c>
      <c r="AS46" s="7">
        <f t="shared" si="9"/>
        <v>0.51</v>
      </c>
    </row>
    <row r="47" spans="2:45" s="7" customFormat="1" x14ac:dyDescent="0.15">
      <c r="B47" s="118"/>
      <c r="C47" s="118"/>
      <c r="D47" s="118"/>
      <c r="E47" s="30"/>
      <c r="F47" s="30"/>
      <c r="G47" s="119"/>
      <c r="H47" s="119"/>
      <c r="I47" s="78"/>
      <c r="J47" s="11" t="str">
        <f t="shared" si="0"/>
        <v/>
      </c>
      <c r="K47" s="2" t="str">
        <f t="shared" si="10"/>
        <v/>
      </c>
      <c r="L47" s="2" t="str">
        <f t="shared" si="1"/>
        <v/>
      </c>
      <c r="M47" s="2" t="str">
        <f t="shared" si="11"/>
        <v/>
      </c>
      <c r="N47" s="2" t="str">
        <f t="shared" si="12"/>
        <v/>
      </c>
      <c r="O47" s="2" t="str">
        <f t="shared" si="20"/>
        <v/>
      </c>
      <c r="P47" s="11" t="str">
        <f t="shared" si="19"/>
        <v/>
      </c>
      <c r="Q47" s="11" t="str">
        <f t="shared" si="21"/>
        <v/>
      </c>
      <c r="R47" s="2" t="str">
        <f t="shared" si="13"/>
        <v/>
      </c>
      <c r="S47" s="11" t="str">
        <f t="shared" si="14"/>
        <v/>
      </c>
      <c r="T47" s="175" t="str">
        <f t="shared" si="15"/>
        <v/>
      </c>
      <c r="U47" s="11" t="str">
        <f t="shared" si="16"/>
        <v/>
      </c>
      <c r="V47" s="136"/>
      <c r="W47" s="136"/>
      <c r="X47" s="139">
        <f t="shared" si="2"/>
        <v>0</v>
      </c>
      <c r="Y47" s="31">
        <f t="shared" si="3"/>
        <v>0</v>
      </c>
      <c r="Z47" s="31"/>
      <c r="AA47" s="140">
        <f t="shared" si="4"/>
        <v>0</v>
      </c>
      <c r="AB47" s="12"/>
      <c r="AC47" s="8">
        <f t="shared" si="5"/>
        <v>9.0359999999999996</v>
      </c>
      <c r="AD47" s="8">
        <f t="shared" si="6"/>
        <v>-184.49199999999999</v>
      </c>
      <c r="AE47"/>
      <c r="AF47" t="e">
        <f>IF(D47="M",IF(AI47&lt;78,LMS!$D$5*AI47^3+LMS!$E$5*AI47^2+LMS!$F$5*AI47+LMS!$G$5,IF(AI47&lt;150,LMS!$D$6*AI47^3+LMS!$E$6*AI47^2+LMS!$F$6*AI47+LMS!$G$6,LMS!$D$7*AI47^3+LMS!$E$7*AI47^2+LMS!$F$7*AI47+LMS!$G$7)),IF(AI47&lt;69,LMS!$D$9*AI47^3+LMS!$E$9*AI47^2+LMS!$F$9*AI47+LMS!$G$9,IF(AI47&lt;150,LMS!$D$10*AI47^3+LMS!$E$10*AI47^2+LMS!$F$10*AI47+LMS!$G$10,LMS!$D$11*AI47^3+LMS!$E$11*AI47^2+LMS!$F$11*AI47+LMS!$G$11)))</f>
        <v>#VALUE!</v>
      </c>
      <c r="AG47" t="e">
        <f>IF(D47="M",(IF(AI47&lt;2.5,LMS!$D$21*AI47^3+LMS!$E$21*AI47^2+LMS!$F$21*AI47+LMS!$G$21,IF(AI47&lt;9.5,LMS!$D$22*AI47^3+LMS!$E$22*AI47^2+LMS!$F$22*AI47+LMS!$G$22,IF(AI47&lt;26.75,LMS!$D$23*AI47^3+LMS!$E$23*AI47^2+LMS!$F$23*AI47+LMS!$G$23,IF(AI47&lt;90,LMS!$D$24*AI47^3+LMS!$E$24*AI47^2+LMS!$F$24*AI47+LMS!$G$24,LMS!$D$25*AI47^3+LMS!$E$25*AI47^2+LMS!$F$25*AI47+LMS!$G$25))))),(IF(AI47&lt;2.5,LMS!$D$27*AI47^3+LMS!$E$27*AI47^2+LMS!$F$27*AI47+LMS!$G$27,IF(AI47&lt;9.5,LMS!$D$28*AI47^3+LMS!$E$28*AI47^2+LMS!$F$28*AI47+LMS!$G$28,IF(AI47&lt;26.75,LMS!$D$29*AI47^3+LMS!$E$29*AI47^2+LMS!$F$29*AI47+LMS!$G$29,IF(AI47&lt;90,LMS!$D$30*AI47^3+LMS!$E$30*AI47^2+LMS!$F$30*AI47+LMS!$G$30,IF(AI47&lt;150,LMS!$D$31*AI47^3+LMS!$E$31*AI47^2+LMS!$F$31*AI47+LMS!$G$31,LMS!$D$32*AI47^3+LMS!$E$32*AI47^2+LMS!$F$32*AI47+LMS!$G$32)))))))</f>
        <v>#VALUE!</v>
      </c>
      <c r="AH47" t="e">
        <f>IF(D47="M",(IF(AI47&lt;90,LMS!$D$14*AI47^3+LMS!$E$14*AI47^2+LMS!$F$14*AI47+LMS!$G$14,LMS!$D$15*AI47^3+LMS!$E$15*AI47^2+LMS!$F$15*AI47+LMS!$G$15)),(IF(AI47&lt;90,LMS!$D$17*AI47^3+LMS!$E$17*AI47^2+LMS!$F$17*AI47+LMS!$G$17,LMS!$D$18*AI47^3+LMS!$E$18*AI47^2+LMS!$F$18*AI47+LMS!$G$18)))</f>
        <v>#VALUE!</v>
      </c>
      <c r="AI47" s="7" t="e">
        <f t="shared" si="17"/>
        <v>#VALUE!</v>
      </c>
      <c r="AJ47" s="7">
        <f t="shared" si="18"/>
        <v>0</v>
      </c>
      <c r="AL47" s="7">
        <f>IF(D47="M",WeightSDS!P$5*$AJ47^7+WeightSDS!Q$5*$AJ47^6+WeightSDS!R$5*$AJ47^5+WeightSDS!S$5*$AJ47^4+WeightSDS!T$5*$AJ47^3+WeightSDS!U$5*$AJ47^2+WeightSDS!V$5*$AJ47+WeightSDS!W$5,IF($AJ47&lt;186,WeightSDS!P$8*$AJ47^7+WeightSDS!Q$8*$AJ47^6+WeightSDS!R$8*$AJ47^5+WeightSDS!S$8*$AJ47^4+WeightSDS!T$8*$AJ47^3+WeightSDS!U$8*$AJ47^2+WeightSDS!V$8*$AJ47+WeightSDS!W$8,WeightSDS!$U$9+WeightSDS!$V$9*($AJ47-WeightSDS!$W$9)))</f>
        <v>0.75407122999999998</v>
      </c>
      <c r="AM47" s="7">
        <f>IF(D47="M",IF($AJ47&lt;45,WeightSDS!M$23*$AJ47^10+WeightSDS!N$23*$AJ47^9+WeightSDS!O$23*$AJ47^8+WeightSDS!P$23*$AJ47^7+WeightSDS!Q$23*$AJ47^6+WeightSDS!R$23*$AJ47^5+WeightSDS!S$23*$AJ47^4+WeightSDS!T$23*$AJ47^3+WeightSDS!U$23*$AJ47^2+WeightSDS!V$23*$AJ47+WeightSDS!W$23,IF($AJ47&lt;153,WeightSDS!M$25*$AJ47^10+WeightSDS!N$25*$AJ47^9+WeightSDS!O$25*$AJ47^8+WeightSDS!P$25*$AJ47^7+WeightSDS!Q$25*$AJ47^6+WeightSDS!R$25*$AJ47^5+WeightSDS!S$25*$AJ47^4+WeightSDS!T$25*$AJ47^3+WeightSDS!U$25*$AJ47^2+WeightSDS!V$25*$AJ47+WeightSDS!W$25,WeightSDS!M$27+WeightSDS!N$27/(1+EXP(WeightSDS!O$27+WeightSDS!P$27*$AJ47)))),IF($AJ47&lt;43.8,WeightSDS!M$29*$AJ47^10+WeightSDS!N$29*$AJ47^9+WeightSDS!O$29*$AJ47^8+WeightSDS!P$29*$AJ47^7+WeightSDS!Q$29*$AJ47^6+WeightSDS!R$29*$AJ47^5+WeightSDS!S$29*$AJ47^4+WeightSDS!T$29*$AJ47^3+WeightSDS!U$29*$AJ47^2+WeightSDS!V$29*$AJ47+WeightSDS!W$29-0.010431*(1-$AJ47/210),IF($AJ47&lt;123,WeightSDS!M$30*$AJ47^10+WeightSDS!N$30*$AJ47^9+WeightSDS!O$30*$AJ47^8+WeightSDS!P$30*$AJ47^7+WeightSDS!Q$30*$AJ47^6+WeightSDS!R$30*$AJ47^5+WeightSDS!S$30*$AJ47^4+WeightSDS!T$30*$AJ47^3+WeightSDS!U$30*$AJ47^2+WeightSDS!V$30*$AJ47+WeightSDS!W$30-0.010431*(1-1/$AJ47),WeightSDS!M$32+WeightSDS!N$32/(1+EXP(WeightSDS!O$32+WeightSDS!P$32*$AJ47))-0.010431*(1-$AJ47/210))))</f>
        <v>2.9500001032655536</v>
      </c>
      <c r="AN47" s="7">
        <f>IF(D47="M",IF($AJ47&lt;162,WeightSDS!P$12*$AJ47^7+WeightSDS!Q$12*$AJ47^6+WeightSDS!R$12*$AJ47^5+WeightSDS!S$12*$AJ47^4+WeightSDS!T$12*$AJ47^3+WeightSDS!U$12*$AJ47^2+WeightSDS!V$12*$AJ47+WeightSDS!W$12,WeightSDS!P$14*$AJ47^7+WeightSDS!Q$14*$AJ47^6+WeightSDS!R$14*$AJ47^5+WeightSDS!S$14*$AJ47^4+WeightSDS!T$14*$AJ47^3+WeightSDS!U$14*$AJ47^2+WeightSDS!V$14*$AJ47+WeightSDS!W$14),IF($AJ47&lt;156,WeightSDS!O$17*$AJ47^8+WeightSDS!P$17*$AJ47^7+WeightSDS!Q$17*$AJ47^6+WeightSDS!R$17*$AJ47^5+WeightSDS!S$17*$AJ47^4+WeightSDS!T$17*$AJ47^3+WeightSDS!U$17*$AJ47^2+WeightSDS!V$17*$AJ47+WeightSDS!W$17,IF($AJ47&lt;186,WeightSDS!$U$18+(WeightSDS!$V$18-WeightSDS!$U$18)/24*($AJ47-186)+WeightSDS!$W$18*(-$AJ47+186)^2-0.005,WeightSDS!$U$18+(WeightSDS!$V$18-WeightSDS!$U$18)/24*($AJ47-186)-0.005)))</f>
        <v>0.14604529399999999</v>
      </c>
      <c r="AQ47" s="7">
        <f t="shared" si="7"/>
        <v>0.56299999999999994</v>
      </c>
      <c r="AR47" s="7">
        <f t="shared" si="8"/>
        <v>69</v>
      </c>
      <c r="AS47" s="7">
        <f t="shared" si="9"/>
        <v>0.51</v>
      </c>
    </row>
    <row r="48" spans="2:45" s="7" customFormat="1" x14ac:dyDescent="0.15">
      <c r="B48" s="118"/>
      <c r="C48" s="118"/>
      <c r="D48" s="118"/>
      <c r="E48" s="30"/>
      <c r="F48" s="30"/>
      <c r="G48" s="119"/>
      <c r="H48" s="119"/>
      <c r="I48" s="78"/>
      <c r="J48" s="11" t="str">
        <f t="shared" si="0"/>
        <v/>
      </c>
      <c r="K48" s="2" t="str">
        <f t="shared" si="10"/>
        <v/>
      </c>
      <c r="L48" s="2" t="str">
        <f t="shared" si="1"/>
        <v/>
      </c>
      <c r="M48" s="2" t="str">
        <f t="shared" si="11"/>
        <v/>
      </c>
      <c r="N48" s="2" t="str">
        <f t="shared" si="12"/>
        <v/>
      </c>
      <c r="O48" s="2" t="str">
        <f t="shared" si="20"/>
        <v/>
      </c>
      <c r="P48" s="11" t="str">
        <f t="shared" si="19"/>
        <v/>
      </c>
      <c r="Q48" s="11" t="str">
        <f t="shared" si="21"/>
        <v/>
      </c>
      <c r="R48" s="2" t="str">
        <f t="shared" si="13"/>
        <v/>
      </c>
      <c r="S48" s="11" t="str">
        <f t="shared" si="14"/>
        <v/>
      </c>
      <c r="T48" s="175" t="str">
        <f t="shared" si="15"/>
        <v/>
      </c>
      <c r="U48" s="11" t="str">
        <f t="shared" si="16"/>
        <v/>
      </c>
      <c r="V48" s="136"/>
      <c r="W48" s="136"/>
      <c r="X48" s="139">
        <f t="shared" si="2"/>
        <v>0</v>
      </c>
      <c r="Y48" s="31">
        <f t="shared" si="3"/>
        <v>0</v>
      </c>
      <c r="Z48" s="31"/>
      <c r="AA48" s="140">
        <f t="shared" si="4"/>
        <v>0</v>
      </c>
      <c r="AB48" s="12"/>
      <c r="AC48" s="8">
        <f t="shared" si="5"/>
        <v>9.0359999999999996</v>
      </c>
      <c r="AD48" s="8">
        <f t="shared" si="6"/>
        <v>-184.49199999999999</v>
      </c>
      <c r="AE48"/>
      <c r="AF48" t="e">
        <f>IF(D48="M",IF(AI48&lt;78,LMS!$D$5*AI48^3+LMS!$E$5*AI48^2+LMS!$F$5*AI48+LMS!$G$5,IF(AI48&lt;150,LMS!$D$6*AI48^3+LMS!$E$6*AI48^2+LMS!$F$6*AI48+LMS!$G$6,LMS!$D$7*AI48^3+LMS!$E$7*AI48^2+LMS!$F$7*AI48+LMS!$G$7)),IF(AI48&lt;69,LMS!$D$9*AI48^3+LMS!$E$9*AI48^2+LMS!$F$9*AI48+LMS!$G$9,IF(AI48&lt;150,LMS!$D$10*AI48^3+LMS!$E$10*AI48^2+LMS!$F$10*AI48+LMS!$G$10,LMS!$D$11*AI48^3+LMS!$E$11*AI48^2+LMS!$F$11*AI48+LMS!$G$11)))</f>
        <v>#VALUE!</v>
      </c>
      <c r="AG48" t="e">
        <f>IF(D48="M",(IF(AI48&lt;2.5,LMS!$D$21*AI48^3+LMS!$E$21*AI48^2+LMS!$F$21*AI48+LMS!$G$21,IF(AI48&lt;9.5,LMS!$D$22*AI48^3+LMS!$E$22*AI48^2+LMS!$F$22*AI48+LMS!$G$22,IF(AI48&lt;26.75,LMS!$D$23*AI48^3+LMS!$E$23*AI48^2+LMS!$F$23*AI48+LMS!$G$23,IF(AI48&lt;90,LMS!$D$24*AI48^3+LMS!$E$24*AI48^2+LMS!$F$24*AI48+LMS!$G$24,LMS!$D$25*AI48^3+LMS!$E$25*AI48^2+LMS!$F$25*AI48+LMS!$G$25))))),(IF(AI48&lt;2.5,LMS!$D$27*AI48^3+LMS!$E$27*AI48^2+LMS!$F$27*AI48+LMS!$G$27,IF(AI48&lt;9.5,LMS!$D$28*AI48^3+LMS!$E$28*AI48^2+LMS!$F$28*AI48+LMS!$G$28,IF(AI48&lt;26.75,LMS!$D$29*AI48^3+LMS!$E$29*AI48^2+LMS!$F$29*AI48+LMS!$G$29,IF(AI48&lt;90,LMS!$D$30*AI48^3+LMS!$E$30*AI48^2+LMS!$F$30*AI48+LMS!$G$30,IF(AI48&lt;150,LMS!$D$31*AI48^3+LMS!$E$31*AI48^2+LMS!$F$31*AI48+LMS!$G$31,LMS!$D$32*AI48^3+LMS!$E$32*AI48^2+LMS!$F$32*AI48+LMS!$G$32)))))))</f>
        <v>#VALUE!</v>
      </c>
      <c r="AH48" t="e">
        <f>IF(D48="M",(IF(AI48&lt;90,LMS!$D$14*AI48^3+LMS!$E$14*AI48^2+LMS!$F$14*AI48+LMS!$G$14,LMS!$D$15*AI48^3+LMS!$E$15*AI48^2+LMS!$F$15*AI48+LMS!$G$15)),(IF(AI48&lt;90,LMS!$D$17*AI48^3+LMS!$E$17*AI48^2+LMS!$F$17*AI48+LMS!$G$17,LMS!$D$18*AI48^3+LMS!$E$18*AI48^2+LMS!$F$18*AI48+LMS!$G$18)))</f>
        <v>#VALUE!</v>
      </c>
      <c r="AI48" s="7" t="e">
        <f t="shared" si="17"/>
        <v>#VALUE!</v>
      </c>
      <c r="AJ48" s="7">
        <f t="shared" si="18"/>
        <v>0</v>
      </c>
      <c r="AL48" s="7">
        <f>IF(D48="M",WeightSDS!P$5*$AJ48^7+WeightSDS!Q$5*$AJ48^6+WeightSDS!R$5*$AJ48^5+WeightSDS!S$5*$AJ48^4+WeightSDS!T$5*$AJ48^3+WeightSDS!U$5*$AJ48^2+WeightSDS!V$5*$AJ48+WeightSDS!W$5,IF($AJ48&lt;186,WeightSDS!P$8*$AJ48^7+WeightSDS!Q$8*$AJ48^6+WeightSDS!R$8*$AJ48^5+WeightSDS!S$8*$AJ48^4+WeightSDS!T$8*$AJ48^3+WeightSDS!U$8*$AJ48^2+WeightSDS!V$8*$AJ48+WeightSDS!W$8,WeightSDS!$U$9+WeightSDS!$V$9*($AJ48-WeightSDS!$W$9)))</f>
        <v>0.75407122999999998</v>
      </c>
      <c r="AM48" s="7">
        <f>IF(D48="M",IF($AJ48&lt;45,WeightSDS!M$23*$AJ48^10+WeightSDS!N$23*$AJ48^9+WeightSDS!O$23*$AJ48^8+WeightSDS!P$23*$AJ48^7+WeightSDS!Q$23*$AJ48^6+WeightSDS!R$23*$AJ48^5+WeightSDS!S$23*$AJ48^4+WeightSDS!T$23*$AJ48^3+WeightSDS!U$23*$AJ48^2+WeightSDS!V$23*$AJ48+WeightSDS!W$23,IF($AJ48&lt;153,WeightSDS!M$25*$AJ48^10+WeightSDS!N$25*$AJ48^9+WeightSDS!O$25*$AJ48^8+WeightSDS!P$25*$AJ48^7+WeightSDS!Q$25*$AJ48^6+WeightSDS!R$25*$AJ48^5+WeightSDS!S$25*$AJ48^4+WeightSDS!T$25*$AJ48^3+WeightSDS!U$25*$AJ48^2+WeightSDS!V$25*$AJ48+WeightSDS!W$25,WeightSDS!M$27+WeightSDS!N$27/(1+EXP(WeightSDS!O$27+WeightSDS!P$27*$AJ48)))),IF($AJ48&lt;43.8,WeightSDS!M$29*$AJ48^10+WeightSDS!N$29*$AJ48^9+WeightSDS!O$29*$AJ48^8+WeightSDS!P$29*$AJ48^7+WeightSDS!Q$29*$AJ48^6+WeightSDS!R$29*$AJ48^5+WeightSDS!S$29*$AJ48^4+WeightSDS!T$29*$AJ48^3+WeightSDS!U$29*$AJ48^2+WeightSDS!V$29*$AJ48+WeightSDS!W$29-0.010431*(1-$AJ48/210),IF($AJ48&lt;123,WeightSDS!M$30*$AJ48^10+WeightSDS!N$30*$AJ48^9+WeightSDS!O$30*$AJ48^8+WeightSDS!P$30*$AJ48^7+WeightSDS!Q$30*$AJ48^6+WeightSDS!R$30*$AJ48^5+WeightSDS!S$30*$AJ48^4+WeightSDS!T$30*$AJ48^3+WeightSDS!U$30*$AJ48^2+WeightSDS!V$30*$AJ48+WeightSDS!W$30-0.010431*(1-1/$AJ48),WeightSDS!M$32+WeightSDS!N$32/(1+EXP(WeightSDS!O$32+WeightSDS!P$32*$AJ48))-0.010431*(1-$AJ48/210))))</f>
        <v>2.9500001032655536</v>
      </c>
      <c r="AN48" s="7">
        <f>IF(D48="M",IF($AJ48&lt;162,WeightSDS!P$12*$AJ48^7+WeightSDS!Q$12*$AJ48^6+WeightSDS!R$12*$AJ48^5+WeightSDS!S$12*$AJ48^4+WeightSDS!T$12*$AJ48^3+WeightSDS!U$12*$AJ48^2+WeightSDS!V$12*$AJ48+WeightSDS!W$12,WeightSDS!P$14*$AJ48^7+WeightSDS!Q$14*$AJ48^6+WeightSDS!R$14*$AJ48^5+WeightSDS!S$14*$AJ48^4+WeightSDS!T$14*$AJ48^3+WeightSDS!U$14*$AJ48^2+WeightSDS!V$14*$AJ48+WeightSDS!W$14),IF($AJ48&lt;156,WeightSDS!O$17*$AJ48^8+WeightSDS!P$17*$AJ48^7+WeightSDS!Q$17*$AJ48^6+WeightSDS!R$17*$AJ48^5+WeightSDS!S$17*$AJ48^4+WeightSDS!T$17*$AJ48^3+WeightSDS!U$17*$AJ48^2+WeightSDS!V$17*$AJ48+WeightSDS!W$17,IF($AJ48&lt;186,WeightSDS!$U$18+(WeightSDS!$V$18-WeightSDS!$U$18)/24*($AJ48-186)+WeightSDS!$W$18*(-$AJ48+186)^2-0.005,WeightSDS!$U$18+(WeightSDS!$V$18-WeightSDS!$U$18)/24*($AJ48-186)-0.005)))</f>
        <v>0.14604529399999999</v>
      </c>
      <c r="AQ48" s="7">
        <f t="shared" si="7"/>
        <v>0.56299999999999994</v>
      </c>
      <c r="AR48" s="7">
        <f t="shared" si="8"/>
        <v>69</v>
      </c>
      <c r="AS48" s="7">
        <f t="shared" si="9"/>
        <v>0.51</v>
      </c>
    </row>
    <row r="49" spans="2:45" s="7" customFormat="1" x14ac:dyDescent="0.15">
      <c r="B49" s="118"/>
      <c r="C49" s="118"/>
      <c r="D49" s="118"/>
      <c r="E49" s="30"/>
      <c r="F49" s="30"/>
      <c r="G49" s="119"/>
      <c r="H49" s="119"/>
      <c r="I49" s="78"/>
      <c r="J49" s="11" t="str">
        <f t="shared" si="0"/>
        <v/>
      </c>
      <c r="K49" s="2" t="str">
        <f t="shared" si="10"/>
        <v/>
      </c>
      <c r="L49" s="2" t="str">
        <f t="shared" si="1"/>
        <v/>
      </c>
      <c r="M49" s="2" t="str">
        <f t="shared" si="11"/>
        <v/>
      </c>
      <c r="N49" s="2" t="str">
        <f t="shared" si="12"/>
        <v/>
      </c>
      <c r="O49" s="2" t="str">
        <f t="shared" si="20"/>
        <v/>
      </c>
      <c r="P49" s="11" t="str">
        <f t="shared" si="19"/>
        <v/>
      </c>
      <c r="Q49" s="11" t="str">
        <f t="shared" si="21"/>
        <v/>
      </c>
      <c r="R49" s="2" t="str">
        <f t="shared" si="13"/>
        <v/>
      </c>
      <c r="S49" s="11" t="str">
        <f t="shared" si="14"/>
        <v/>
      </c>
      <c r="T49" s="175" t="str">
        <f t="shared" si="15"/>
        <v/>
      </c>
      <c r="U49" s="11" t="str">
        <f t="shared" si="16"/>
        <v/>
      </c>
      <c r="V49" s="136"/>
      <c r="W49" s="136"/>
      <c r="X49" s="139">
        <f t="shared" si="2"/>
        <v>0</v>
      </c>
      <c r="Y49" s="31">
        <f t="shared" si="3"/>
        <v>0</v>
      </c>
      <c r="Z49" s="31"/>
      <c r="AA49" s="140">
        <f t="shared" si="4"/>
        <v>0</v>
      </c>
      <c r="AB49" s="12"/>
      <c r="AC49" s="8">
        <f t="shared" si="5"/>
        <v>9.0359999999999996</v>
      </c>
      <c r="AD49" s="8">
        <f t="shared" si="6"/>
        <v>-184.49199999999999</v>
      </c>
      <c r="AE49"/>
      <c r="AF49" t="e">
        <f>IF(D49="M",IF(AI49&lt;78,LMS!$D$5*AI49^3+LMS!$E$5*AI49^2+LMS!$F$5*AI49+LMS!$G$5,IF(AI49&lt;150,LMS!$D$6*AI49^3+LMS!$E$6*AI49^2+LMS!$F$6*AI49+LMS!$G$6,LMS!$D$7*AI49^3+LMS!$E$7*AI49^2+LMS!$F$7*AI49+LMS!$G$7)),IF(AI49&lt;69,LMS!$D$9*AI49^3+LMS!$E$9*AI49^2+LMS!$F$9*AI49+LMS!$G$9,IF(AI49&lt;150,LMS!$D$10*AI49^3+LMS!$E$10*AI49^2+LMS!$F$10*AI49+LMS!$G$10,LMS!$D$11*AI49^3+LMS!$E$11*AI49^2+LMS!$F$11*AI49+LMS!$G$11)))</f>
        <v>#VALUE!</v>
      </c>
      <c r="AG49" t="e">
        <f>IF(D49="M",(IF(AI49&lt;2.5,LMS!$D$21*AI49^3+LMS!$E$21*AI49^2+LMS!$F$21*AI49+LMS!$G$21,IF(AI49&lt;9.5,LMS!$D$22*AI49^3+LMS!$E$22*AI49^2+LMS!$F$22*AI49+LMS!$G$22,IF(AI49&lt;26.75,LMS!$D$23*AI49^3+LMS!$E$23*AI49^2+LMS!$F$23*AI49+LMS!$G$23,IF(AI49&lt;90,LMS!$D$24*AI49^3+LMS!$E$24*AI49^2+LMS!$F$24*AI49+LMS!$G$24,LMS!$D$25*AI49^3+LMS!$E$25*AI49^2+LMS!$F$25*AI49+LMS!$G$25))))),(IF(AI49&lt;2.5,LMS!$D$27*AI49^3+LMS!$E$27*AI49^2+LMS!$F$27*AI49+LMS!$G$27,IF(AI49&lt;9.5,LMS!$D$28*AI49^3+LMS!$E$28*AI49^2+LMS!$F$28*AI49+LMS!$G$28,IF(AI49&lt;26.75,LMS!$D$29*AI49^3+LMS!$E$29*AI49^2+LMS!$F$29*AI49+LMS!$G$29,IF(AI49&lt;90,LMS!$D$30*AI49^3+LMS!$E$30*AI49^2+LMS!$F$30*AI49+LMS!$G$30,IF(AI49&lt;150,LMS!$D$31*AI49^3+LMS!$E$31*AI49^2+LMS!$F$31*AI49+LMS!$G$31,LMS!$D$32*AI49^3+LMS!$E$32*AI49^2+LMS!$F$32*AI49+LMS!$G$32)))))))</f>
        <v>#VALUE!</v>
      </c>
      <c r="AH49" t="e">
        <f>IF(D49="M",(IF(AI49&lt;90,LMS!$D$14*AI49^3+LMS!$E$14*AI49^2+LMS!$F$14*AI49+LMS!$G$14,LMS!$D$15*AI49^3+LMS!$E$15*AI49^2+LMS!$F$15*AI49+LMS!$G$15)),(IF(AI49&lt;90,LMS!$D$17*AI49^3+LMS!$E$17*AI49^2+LMS!$F$17*AI49+LMS!$G$17,LMS!$D$18*AI49^3+LMS!$E$18*AI49^2+LMS!$F$18*AI49+LMS!$G$18)))</f>
        <v>#VALUE!</v>
      </c>
      <c r="AI49" s="7" t="e">
        <f t="shared" si="17"/>
        <v>#VALUE!</v>
      </c>
      <c r="AJ49" s="7">
        <f t="shared" si="18"/>
        <v>0</v>
      </c>
      <c r="AL49" s="7">
        <f>IF(D49="M",WeightSDS!P$5*$AJ49^7+WeightSDS!Q$5*$AJ49^6+WeightSDS!R$5*$AJ49^5+WeightSDS!S$5*$AJ49^4+WeightSDS!T$5*$AJ49^3+WeightSDS!U$5*$AJ49^2+WeightSDS!V$5*$AJ49+WeightSDS!W$5,IF($AJ49&lt;186,WeightSDS!P$8*$AJ49^7+WeightSDS!Q$8*$AJ49^6+WeightSDS!R$8*$AJ49^5+WeightSDS!S$8*$AJ49^4+WeightSDS!T$8*$AJ49^3+WeightSDS!U$8*$AJ49^2+WeightSDS!V$8*$AJ49+WeightSDS!W$8,WeightSDS!$U$9+WeightSDS!$V$9*($AJ49-WeightSDS!$W$9)))</f>
        <v>0.75407122999999998</v>
      </c>
      <c r="AM49" s="7">
        <f>IF(D49="M",IF($AJ49&lt;45,WeightSDS!M$23*$AJ49^10+WeightSDS!N$23*$AJ49^9+WeightSDS!O$23*$AJ49^8+WeightSDS!P$23*$AJ49^7+WeightSDS!Q$23*$AJ49^6+WeightSDS!R$23*$AJ49^5+WeightSDS!S$23*$AJ49^4+WeightSDS!T$23*$AJ49^3+WeightSDS!U$23*$AJ49^2+WeightSDS!V$23*$AJ49+WeightSDS!W$23,IF($AJ49&lt;153,WeightSDS!M$25*$AJ49^10+WeightSDS!N$25*$AJ49^9+WeightSDS!O$25*$AJ49^8+WeightSDS!P$25*$AJ49^7+WeightSDS!Q$25*$AJ49^6+WeightSDS!R$25*$AJ49^5+WeightSDS!S$25*$AJ49^4+WeightSDS!T$25*$AJ49^3+WeightSDS!U$25*$AJ49^2+WeightSDS!V$25*$AJ49+WeightSDS!W$25,WeightSDS!M$27+WeightSDS!N$27/(1+EXP(WeightSDS!O$27+WeightSDS!P$27*$AJ49)))),IF($AJ49&lt;43.8,WeightSDS!M$29*$AJ49^10+WeightSDS!N$29*$AJ49^9+WeightSDS!O$29*$AJ49^8+WeightSDS!P$29*$AJ49^7+WeightSDS!Q$29*$AJ49^6+WeightSDS!R$29*$AJ49^5+WeightSDS!S$29*$AJ49^4+WeightSDS!T$29*$AJ49^3+WeightSDS!U$29*$AJ49^2+WeightSDS!V$29*$AJ49+WeightSDS!W$29-0.010431*(1-$AJ49/210),IF($AJ49&lt;123,WeightSDS!M$30*$AJ49^10+WeightSDS!N$30*$AJ49^9+WeightSDS!O$30*$AJ49^8+WeightSDS!P$30*$AJ49^7+WeightSDS!Q$30*$AJ49^6+WeightSDS!R$30*$AJ49^5+WeightSDS!S$30*$AJ49^4+WeightSDS!T$30*$AJ49^3+WeightSDS!U$30*$AJ49^2+WeightSDS!V$30*$AJ49+WeightSDS!W$30-0.010431*(1-1/$AJ49),WeightSDS!M$32+WeightSDS!N$32/(1+EXP(WeightSDS!O$32+WeightSDS!P$32*$AJ49))-0.010431*(1-$AJ49/210))))</f>
        <v>2.9500001032655536</v>
      </c>
      <c r="AN49" s="7">
        <f>IF(D49="M",IF($AJ49&lt;162,WeightSDS!P$12*$AJ49^7+WeightSDS!Q$12*$AJ49^6+WeightSDS!R$12*$AJ49^5+WeightSDS!S$12*$AJ49^4+WeightSDS!T$12*$AJ49^3+WeightSDS!U$12*$AJ49^2+WeightSDS!V$12*$AJ49+WeightSDS!W$12,WeightSDS!P$14*$AJ49^7+WeightSDS!Q$14*$AJ49^6+WeightSDS!R$14*$AJ49^5+WeightSDS!S$14*$AJ49^4+WeightSDS!T$14*$AJ49^3+WeightSDS!U$14*$AJ49^2+WeightSDS!V$14*$AJ49+WeightSDS!W$14),IF($AJ49&lt;156,WeightSDS!O$17*$AJ49^8+WeightSDS!P$17*$AJ49^7+WeightSDS!Q$17*$AJ49^6+WeightSDS!R$17*$AJ49^5+WeightSDS!S$17*$AJ49^4+WeightSDS!T$17*$AJ49^3+WeightSDS!U$17*$AJ49^2+WeightSDS!V$17*$AJ49+WeightSDS!W$17,IF($AJ49&lt;186,WeightSDS!$U$18+(WeightSDS!$V$18-WeightSDS!$U$18)/24*($AJ49-186)+WeightSDS!$W$18*(-$AJ49+186)^2-0.005,WeightSDS!$U$18+(WeightSDS!$V$18-WeightSDS!$U$18)/24*($AJ49-186)-0.005)))</f>
        <v>0.14604529399999999</v>
      </c>
      <c r="AQ49" s="7">
        <f t="shared" si="7"/>
        <v>0.56299999999999994</v>
      </c>
      <c r="AR49" s="7">
        <f t="shared" si="8"/>
        <v>69</v>
      </c>
      <c r="AS49" s="7">
        <f t="shared" si="9"/>
        <v>0.51</v>
      </c>
    </row>
    <row r="50" spans="2:45" s="7" customFormat="1" x14ac:dyDescent="0.15">
      <c r="B50" s="118"/>
      <c r="C50" s="118"/>
      <c r="D50" s="118"/>
      <c r="E50" s="30"/>
      <c r="F50" s="30"/>
      <c r="G50" s="119"/>
      <c r="H50" s="119"/>
      <c r="I50" s="78"/>
      <c r="J50" s="11" t="str">
        <f t="shared" si="0"/>
        <v/>
      </c>
      <c r="K50" s="2" t="str">
        <f t="shared" si="10"/>
        <v/>
      </c>
      <c r="L50" s="2" t="str">
        <f t="shared" si="1"/>
        <v/>
      </c>
      <c r="M50" s="2" t="str">
        <f t="shared" si="11"/>
        <v/>
      </c>
      <c r="N50" s="2" t="str">
        <f t="shared" si="12"/>
        <v/>
      </c>
      <c r="O50" s="2" t="str">
        <f t="shared" si="20"/>
        <v/>
      </c>
      <c r="P50" s="11" t="str">
        <f t="shared" si="19"/>
        <v/>
      </c>
      <c r="Q50" s="11" t="str">
        <f t="shared" si="21"/>
        <v/>
      </c>
      <c r="R50" s="2" t="str">
        <f t="shared" si="13"/>
        <v/>
      </c>
      <c r="S50" s="11" t="str">
        <f t="shared" si="14"/>
        <v/>
      </c>
      <c r="T50" s="175" t="str">
        <f t="shared" si="15"/>
        <v/>
      </c>
      <c r="U50" s="11" t="str">
        <f t="shared" si="16"/>
        <v/>
      </c>
      <c r="V50" s="136"/>
      <c r="W50" s="136"/>
      <c r="X50" s="139">
        <f t="shared" si="2"/>
        <v>0</v>
      </c>
      <c r="Y50" s="31">
        <f t="shared" si="3"/>
        <v>0</v>
      </c>
      <c r="Z50" s="31"/>
      <c r="AA50" s="140">
        <f t="shared" si="4"/>
        <v>0</v>
      </c>
      <c r="AB50" s="12"/>
      <c r="AC50" s="8">
        <f t="shared" si="5"/>
        <v>9.0359999999999996</v>
      </c>
      <c r="AD50" s="8">
        <f t="shared" si="6"/>
        <v>-184.49199999999999</v>
      </c>
      <c r="AE50"/>
      <c r="AF50" t="e">
        <f>IF(D50="M",IF(AI50&lt;78,LMS!$D$5*AI50^3+LMS!$E$5*AI50^2+LMS!$F$5*AI50+LMS!$G$5,IF(AI50&lt;150,LMS!$D$6*AI50^3+LMS!$E$6*AI50^2+LMS!$F$6*AI50+LMS!$G$6,LMS!$D$7*AI50^3+LMS!$E$7*AI50^2+LMS!$F$7*AI50+LMS!$G$7)),IF(AI50&lt;69,LMS!$D$9*AI50^3+LMS!$E$9*AI50^2+LMS!$F$9*AI50+LMS!$G$9,IF(AI50&lt;150,LMS!$D$10*AI50^3+LMS!$E$10*AI50^2+LMS!$F$10*AI50+LMS!$G$10,LMS!$D$11*AI50^3+LMS!$E$11*AI50^2+LMS!$F$11*AI50+LMS!$G$11)))</f>
        <v>#VALUE!</v>
      </c>
      <c r="AG50" t="e">
        <f>IF(D50="M",(IF(AI50&lt;2.5,LMS!$D$21*AI50^3+LMS!$E$21*AI50^2+LMS!$F$21*AI50+LMS!$G$21,IF(AI50&lt;9.5,LMS!$D$22*AI50^3+LMS!$E$22*AI50^2+LMS!$F$22*AI50+LMS!$G$22,IF(AI50&lt;26.75,LMS!$D$23*AI50^3+LMS!$E$23*AI50^2+LMS!$F$23*AI50+LMS!$G$23,IF(AI50&lt;90,LMS!$D$24*AI50^3+LMS!$E$24*AI50^2+LMS!$F$24*AI50+LMS!$G$24,LMS!$D$25*AI50^3+LMS!$E$25*AI50^2+LMS!$F$25*AI50+LMS!$G$25))))),(IF(AI50&lt;2.5,LMS!$D$27*AI50^3+LMS!$E$27*AI50^2+LMS!$F$27*AI50+LMS!$G$27,IF(AI50&lt;9.5,LMS!$D$28*AI50^3+LMS!$E$28*AI50^2+LMS!$F$28*AI50+LMS!$G$28,IF(AI50&lt;26.75,LMS!$D$29*AI50^3+LMS!$E$29*AI50^2+LMS!$F$29*AI50+LMS!$G$29,IF(AI50&lt;90,LMS!$D$30*AI50^3+LMS!$E$30*AI50^2+LMS!$F$30*AI50+LMS!$G$30,IF(AI50&lt;150,LMS!$D$31*AI50^3+LMS!$E$31*AI50^2+LMS!$F$31*AI50+LMS!$G$31,LMS!$D$32*AI50^3+LMS!$E$32*AI50^2+LMS!$F$32*AI50+LMS!$G$32)))))))</f>
        <v>#VALUE!</v>
      </c>
      <c r="AH50" t="e">
        <f>IF(D50="M",(IF(AI50&lt;90,LMS!$D$14*AI50^3+LMS!$E$14*AI50^2+LMS!$F$14*AI50+LMS!$G$14,LMS!$D$15*AI50^3+LMS!$E$15*AI50^2+LMS!$F$15*AI50+LMS!$G$15)),(IF(AI50&lt;90,LMS!$D$17*AI50^3+LMS!$E$17*AI50^2+LMS!$F$17*AI50+LMS!$G$17,LMS!$D$18*AI50^3+LMS!$E$18*AI50^2+LMS!$F$18*AI50+LMS!$G$18)))</f>
        <v>#VALUE!</v>
      </c>
      <c r="AI50" s="7" t="e">
        <f t="shared" si="17"/>
        <v>#VALUE!</v>
      </c>
      <c r="AJ50" s="7">
        <f t="shared" si="18"/>
        <v>0</v>
      </c>
      <c r="AL50" s="7">
        <f>IF(D50="M",WeightSDS!P$5*$AJ50^7+WeightSDS!Q$5*$AJ50^6+WeightSDS!R$5*$AJ50^5+WeightSDS!S$5*$AJ50^4+WeightSDS!T$5*$AJ50^3+WeightSDS!U$5*$AJ50^2+WeightSDS!V$5*$AJ50+WeightSDS!W$5,IF($AJ50&lt;186,WeightSDS!P$8*$AJ50^7+WeightSDS!Q$8*$AJ50^6+WeightSDS!R$8*$AJ50^5+WeightSDS!S$8*$AJ50^4+WeightSDS!T$8*$AJ50^3+WeightSDS!U$8*$AJ50^2+WeightSDS!V$8*$AJ50+WeightSDS!W$8,WeightSDS!$U$9+WeightSDS!$V$9*($AJ50-WeightSDS!$W$9)))</f>
        <v>0.75407122999999998</v>
      </c>
      <c r="AM50" s="7">
        <f>IF(D50="M",IF($AJ50&lt;45,WeightSDS!M$23*$AJ50^10+WeightSDS!N$23*$AJ50^9+WeightSDS!O$23*$AJ50^8+WeightSDS!P$23*$AJ50^7+WeightSDS!Q$23*$AJ50^6+WeightSDS!R$23*$AJ50^5+WeightSDS!S$23*$AJ50^4+WeightSDS!T$23*$AJ50^3+WeightSDS!U$23*$AJ50^2+WeightSDS!V$23*$AJ50+WeightSDS!W$23,IF($AJ50&lt;153,WeightSDS!M$25*$AJ50^10+WeightSDS!N$25*$AJ50^9+WeightSDS!O$25*$AJ50^8+WeightSDS!P$25*$AJ50^7+WeightSDS!Q$25*$AJ50^6+WeightSDS!R$25*$AJ50^5+WeightSDS!S$25*$AJ50^4+WeightSDS!T$25*$AJ50^3+WeightSDS!U$25*$AJ50^2+WeightSDS!V$25*$AJ50+WeightSDS!W$25,WeightSDS!M$27+WeightSDS!N$27/(1+EXP(WeightSDS!O$27+WeightSDS!P$27*$AJ50)))),IF($AJ50&lt;43.8,WeightSDS!M$29*$AJ50^10+WeightSDS!N$29*$AJ50^9+WeightSDS!O$29*$AJ50^8+WeightSDS!P$29*$AJ50^7+WeightSDS!Q$29*$AJ50^6+WeightSDS!R$29*$AJ50^5+WeightSDS!S$29*$AJ50^4+WeightSDS!T$29*$AJ50^3+WeightSDS!U$29*$AJ50^2+WeightSDS!V$29*$AJ50+WeightSDS!W$29-0.010431*(1-$AJ50/210),IF($AJ50&lt;123,WeightSDS!M$30*$AJ50^10+WeightSDS!N$30*$AJ50^9+WeightSDS!O$30*$AJ50^8+WeightSDS!P$30*$AJ50^7+WeightSDS!Q$30*$AJ50^6+WeightSDS!R$30*$AJ50^5+WeightSDS!S$30*$AJ50^4+WeightSDS!T$30*$AJ50^3+WeightSDS!U$30*$AJ50^2+WeightSDS!V$30*$AJ50+WeightSDS!W$30-0.010431*(1-1/$AJ50),WeightSDS!M$32+WeightSDS!N$32/(1+EXP(WeightSDS!O$32+WeightSDS!P$32*$AJ50))-0.010431*(1-$AJ50/210))))</f>
        <v>2.9500001032655536</v>
      </c>
      <c r="AN50" s="7">
        <f>IF(D50="M",IF($AJ50&lt;162,WeightSDS!P$12*$AJ50^7+WeightSDS!Q$12*$AJ50^6+WeightSDS!R$12*$AJ50^5+WeightSDS!S$12*$AJ50^4+WeightSDS!T$12*$AJ50^3+WeightSDS!U$12*$AJ50^2+WeightSDS!V$12*$AJ50+WeightSDS!W$12,WeightSDS!P$14*$AJ50^7+WeightSDS!Q$14*$AJ50^6+WeightSDS!R$14*$AJ50^5+WeightSDS!S$14*$AJ50^4+WeightSDS!T$14*$AJ50^3+WeightSDS!U$14*$AJ50^2+WeightSDS!V$14*$AJ50+WeightSDS!W$14),IF($AJ50&lt;156,WeightSDS!O$17*$AJ50^8+WeightSDS!P$17*$AJ50^7+WeightSDS!Q$17*$AJ50^6+WeightSDS!R$17*$AJ50^5+WeightSDS!S$17*$AJ50^4+WeightSDS!T$17*$AJ50^3+WeightSDS!U$17*$AJ50^2+WeightSDS!V$17*$AJ50+WeightSDS!W$17,IF($AJ50&lt;186,WeightSDS!$U$18+(WeightSDS!$V$18-WeightSDS!$U$18)/24*($AJ50-186)+WeightSDS!$W$18*(-$AJ50+186)^2-0.005,WeightSDS!$U$18+(WeightSDS!$V$18-WeightSDS!$U$18)/24*($AJ50-186)-0.005)))</f>
        <v>0.14604529399999999</v>
      </c>
      <c r="AQ50" s="7">
        <f t="shared" si="7"/>
        <v>0.56299999999999994</v>
      </c>
      <c r="AR50" s="7">
        <f t="shared" si="8"/>
        <v>69</v>
      </c>
      <c r="AS50" s="7">
        <f t="shared" si="9"/>
        <v>0.51</v>
      </c>
    </row>
    <row r="51" spans="2:45" s="7" customFormat="1" x14ac:dyDescent="0.15">
      <c r="B51" s="118"/>
      <c r="C51" s="118"/>
      <c r="D51" s="118"/>
      <c r="E51" s="30"/>
      <c r="F51" s="30"/>
      <c r="G51" s="119"/>
      <c r="H51" s="119"/>
      <c r="I51" s="78"/>
      <c r="J51" s="11" t="str">
        <f t="shared" si="0"/>
        <v/>
      </c>
      <c r="K51" s="2" t="str">
        <f t="shared" si="10"/>
        <v/>
      </c>
      <c r="L51" s="2" t="str">
        <f t="shared" si="1"/>
        <v/>
      </c>
      <c r="M51" s="2" t="str">
        <f t="shared" si="11"/>
        <v/>
      </c>
      <c r="N51" s="2" t="str">
        <f t="shared" si="12"/>
        <v/>
      </c>
      <c r="O51" s="2" t="str">
        <f t="shared" si="20"/>
        <v/>
      </c>
      <c r="P51" s="11" t="str">
        <f t="shared" si="19"/>
        <v/>
      </c>
      <c r="Q51" s="11" t="str">
        <f t="shared" si="21"/>
        <v/>
      </c>
      <c r="R51" s="2" t="str">
        <f t="shared" si="13"/>
        <v/>
      </c>
      <c r="S51" s="11" t="str">
        <f t="shared" si="14"/>
        <v/>
      </c>
      <c r="T51" s="175" t="str">
        <f t="shared" si="15"/>
        <v/>
      </c>
      <c r="U51" s="11" t="str">
        <f t="shared" si="16"/>
        <v/>
      </c>
      <c r="V51" s="136"/>
      <c r="W51" s="136"/>
      <c r="X51" s="139">
        <f t="shared" si="2"/>
        <v>0</v>
      </c>
      <c r="Y51" s="31">
        <f t="shared" si="3"/>
        <v>0</v>
      </c>
      <c r="Z51" s="31"/>
      <c r="AA51" s="140">
        <f t="shared" si="4"/>
        <v>0</v>
      </c>
      <c r="AB51" s="12"/>
      <c r="AC51" s="8">
        <f t="shared" si="5"/>
        <v>9.0359999999999996</v>
      </c>
      <c r="AD51" s="8">
        <f t="shared" si="6"/>
        <v>-184.49199999999999</v>
      </c>
      <c r="AE51"/>
      <c r="AF51" t="e">
        <f>IF(D51="M",IF(AI51&lt;78,LMS!$D$5*AI51^3+LMS!$E$5*AI51^2+LMS!$F$5*AI51+LMS!$G$5,IF(AI51&lt;150,LMS!$D$6*AI51^3+LMS!$E$6*AI51^2+LMS!$F$6*AI51+LMS!$G$6,LMS!$D$7*AI51^3+LMS!$E$7*AI51^2+LMS!$F$7*AI51+LMS!$G$7)),IF(AI51&lt;69,LMS!$D$9*AI51^3+LMS!$E$9*AI51^2+LMS!$F$9*AI51+LMS!$G$9,IF(AI51&lt;150,LMS!$D$10*AI51^3+LMS!$E$10*AI51^2+LMS!$F$10*AI51+LMS!$G$10,LMS!$D$11*AI51^3+LMS!$E$11*AI51^2+LMS!$F$11*AI51+LMS!$G$11)))</f>
        <v>#VALUE!</v>
      </c>
      <c r="AG51" t="e">
        <f>IF(D51="M",(IF(AI51&lt;2.5,LMS!$D$21*AI51^3+LMS!$E$21*AI51^2+LMS!$F$21*AI51+LMS!$G$21,IF(AI51&lt;9.5,LMS!$D$22*AI51^3+LMS!$E$22*AI51^2+LMS!$F$22*AI51+LMS!$G$22,IF(AI51&lt;26.75,LMS!$D$23*AI51^3+LMS!$E$23*AI51^2+LMS!$F$23*AI51+LMS!$G$23,IF(AI51&lt;90,LMS!$D$24*AI51^3+LMS!$E$24*AI51^2+LMS!$F$24*AI51+LMS!$G$24,LMS!$D$25*AI51^3+LMS!$E$25*AI51^2+LMS!$F$25*AI51+LMS!$G$25))))),(IF(AI51&lt;2.5,LMS!$D$27*AI51^3+LMS!$E$27*AI51^2+LMS!$F$27*AI51+LMS!$G$27,IF(AI51&lt;9.5,LMS!$D$28*AI51^3+LMS!$E$28*AI51^2+LMS!$F$28*AI51+LMS!$G$28,IF(AI51&lt;26.75,LMS!$D$29*AI51^3+LMS!$E$29*AI51^2+LMS!$F$29*AI51+LMS!$G$29,IF(AI51&lt;90,LMS!$D$30*AI51^3+LMS!$E$30*AI51^2+LMS!$F$30*AI51+LMS!$G$30,IF(AI51&lt;150,LMS!$D$31*AI51^3+LMS!$E$31*AI51^2+LMS!$F$31*AI51+LMS!$G$31,LMS!$D$32*AI51^3+LMS!$E$32*AI51^2+LMS!$F$32*AI51+LMS!$G$32)))))))</f>
        <v>#VALUE!</v>
      </c>
      <c r="AH51" t="e">
        <f>IF(D51="M",(IF(AI51&lt;90,LMS!$D$14*AI51^3+LMS!$E$14*AI51^2+LMS!$F$14*AI51+LMS!$G$14,LMS!$D$15*AI51^3+LMS!$E$15*AI51^2+LMS!$F$15*AI51+LMS!$G$15)),(IF(AI51&lt;90,LMS!$D$17*AI51^3+LMS!$E$17*AI51^2+LMS!$F$17*AI51+LMS!$G$17,LMS!$D$18*AI51^3+LMS!$E$18*AI51^2+LMS!$F$18*AI51+LMS!$G$18)))</f>
        <v>#VALUE!</v>
      </c>
      <c r="AI51" s="7" t="e">
        <f t="shared" si="17"/>
        <v>#VALUE!</v>
      </c>
      <c r="AJ51" s="7">
        <f t="shared" si="18"/>
        <v>0</v>
      </c>
      <c r="AL51" s="7">
        <f>IF(D51="M",WeightSDS!P$5*$AJ51^7+WeightSDS!Q$5*$AJ51^6+WeightSDS!R$5*$AJ51^5+WeightSDS!S$5*$AJ51^4+WeightSDS!T$5*$AJ51^3+WeightSDS!U$5*$AJ51^2+WeightSDS!V$5*$AJ51+WeightSDS!W$5,IF($AJ51&lt;186,WeightSDS!P$8*$AJ51^7+WeightSDS!Q$8*$AJ51^6+WeightSDS!R$8*$AJ51^5+WeightSDS!S$8*$AJ51^4+WeightSDS!T$8*$AJ51^3+WeightSDS!U$8*$AJ51^2+WeightSDS!V$8*$AJ51+WeightSDS!W$8,WeightSDS!$U$9+WeightSDS!$V$9*($AJ51-WeightSDS!$W$9)))</f>
        <v>0.75407122999999998</v>
      </c>
      <c r="AM51" s="7">
        <f>IF(D51="M",IF($AJ51&lt;45,WeightSDS!M$23*$AJ51^10+WeightSDS!N$23*$AJ51^9+WeightSDS!O$23*$AJ51^8+WeightSDS!P$23*$AJ51^7+WeightSDS!Q$23*$AJ51^6+WeightSDS!R$23*$AJ51^5+WeightSDS!S$23*$AJ51^4+WeightSDS!T$23*$AJ51^3+WeightSDS!U$23*$AJ51^2+WeightSDS!V$23*$AJ51+WeightSDS!W$23,IF($AJ51&lt;153,WeightSDS!M$25*$AJ51^10+WeightSDS!N$25*$AJ51^9+WeightSDS!O$25*$AJ51^8+WeightSDS!P$25*$AJ51^7+WeightSDS!Q$25*$AJ51^6+WeightSDS!R$25*$AJ51^5+WeightSDS!S$25*$AJ51^4+WeightSDS!T$25*$AJ51^3+WeightSDS!U$25*$AJ51^2+WeightSDS!V$25*$AJ51+WeightSDS!W$25,WeightSDS!M$27+WeightSDS!N$27/(1+EXP(WeightSDS!O$27+WeightSDS!P$27*$AJ51)))),IF($AJ51&lt;43.8,WeightSDS!M$29*$AJ51^10+WeightSDS!N$29*$AJ51^9+WeightSDS!O$29*$AJ51^8+WeightSDS!P$29*$AJ51^7+WeightSDS!Q$29*$AJ51^6+WeightSDS!R$29*$AJ51^5+WeightSDS!S$29*$AJ51^4+WeightSDS!T$29*$AJ51^3+WeightSDS!U$29*$AJ51^2+WeightSDS!V$29*$AJ51+WeightSDS!W$29-0.010431*(1-$AJ51/210),IF($AJ51&lt;123,WeightSDS!M$30*$AJ51^10+WeightSDS!N$30*$AJ51^9+WeightSDS!O$30*$AJ51^8+WeightSDS!P$30*$AJ51^7+WeightSDS!Q$30*$AJ51^6+WeightSDS!R$30*$AJ51^5+WeightSDS!S$30*$AJ51^4+WeightSDS!T$30*$AJ51^3+WeightSDS!U$30*$AJ51^2+WeightSDS!V$30*$AJ51+WeightSDS!W$30-0.010431*(1-1/$AJ51),WeightSDS!M$32+WeightSDS!N$32/(1+EXP(WeightSDS!O$32+WeightSDS!P$32*$AJ51))-0.010431*(1-$AJ51/210))))</f>
        <v>2.9500001032655536</v>
      </c>
      <c r="AN51" s="7">
        <f>IF(D51="M",IF($AJ51&lt;162,WeightSDS!P$12*$AJ51^7+WeightSDS!Q$12*$AJ51^6+WeightSDS!R$12*$AJ51^5+WeightSDS!S$12*$AJ51^4+WeightSDS!T$12*$AJ51^3+WeightSDS!U$12*$AJ51^2+WeightSDS!V$12*$AJ51+WeightSDS!W$12,WeightSDS!P$14*$AJ51^7+WeightSDS!Q$14*$AJ51^6+WeightSDS!R$14*$AJ51^5+WeightSDS!S$14*$AJ51^4+WeightSDS!T$14*$AJ51^3+WeightSDS!U$14*$AJ51^2+WeightSDS!V$14*$AJ51+WeightSDS!W$14),IF($AJ51&lt;156,WeightSDS!O$17*$AJ51^8+WeightSDS!P$17*$AJ51^7+WeightSDS!Q$17*$AJ51^6+WeightSDS!R$17*$AJ51^5+WeightSDS!S$17*$AJ51^4+WeightSDS!T$17*$AJ51^3+WeightSDS!U$17*$AJ51^2+WeightSDS!V$17*$AJ51+WeightSDS!W$17,IF($AJ51&lt;186,WeightSDS!$U$18+(WeightSDS!$V$18-WeightSDS!$U$18)/24*($AJ51-186)+WeightSDS!$W$18*(-$AJ51+186)^2-0.005,WeightSDS!$U$18+(WeightSDS!$V$18-WeightSDS!$U$18)/24*($AJ51-186)-0.005)))</f>
        <v>0.14604529399999999</v>
      </c>
      <c r="AQ51" s="7">
        <f t="shared" si="7"/>
        <v>0.56299999999999994</v>
      </c>
      <c r="AR51" s="7">
        <f t="shared" si="8"/>
        <v>69</v>
      </c>
      <c r="AS51" s="7">
        <f t="shared" si="9"/>
        <v>0.51</v>
      </c>
    </row>
    <row r="52" spans="2:45" s="7" customFormat="1" x14ac:dyDescent="0.15">
      <c r="B52" s="118"/>
      <c r="C52" s="118"/>
      <c r="D52" s="118"/>
      <c r="E52" s="30"/>
      <c r="F52" s="30"/>
      <c r="G52" s="119"/>
      <c r="H52" s="119"/>
      <c r="I52" s="78"/>
      <c r="J52" s="11" t="str">
        <f t="shared" si="0"/>
        <v/>
      </c>
      <c r="K52" s="2" t="str">
        <f t="shared" si="10"/>
        <v/>
      </c>
      <c r="L52" s="2" t="str">
        <f t="shared" si="1"/>
        <v/>
      </c>
      <c r="M52" s="2" t="str">
        <f t="shared" si="11"/>
        <v/>
      </c>
      <c r="N52" s="2" t="str">
        <f t="shared" si="12"/>
        <v/>
      </c>
      <c r="O52" s="2" t="str">
        <f t="shared" si="20"/>
        <v/>
      </c>
      <c r="P52" s="11" t="str">
        <f t="shared" si="19"/>
        <v/>
      </c>
      <c r="Q52" s="11" t="str">
        <f t="shared" si="21"/>
        <v/>
      </c>
      <c r="R52" s="2" t="str">
        <f t="shared" si="13"/>
        <v/>
      </c>
      <c r="S52" s="11" t="str">
        <f t="shared" si="14"/>
        <v/>
      </c>
      <c r="T52" s="175" t="str">
        <f t="shared" si="15"/>
        <v/>
      </c>
      <c r="U52" s="11" t="str">
        <f t="shared" si="16"/>
        <v/>
      </c>
      <c r="V52" s="136"/>
      <c r="W52" s="136"/>
      <c r="X52" s="139">
        <f t="shared" si="2"/>
        <v>0</v>
      </c>
      <c r="Y52" s="31">
        <f t="shared" si="3"/>
        <v>0</v>
      </c>
      <c r="Z52" s="31"/>
      <c r="AA52" s="140">
        <f t="shared" si="4"/>
        <v>0</v>
      </c>
      <c r="AB52" s="12"/>
      <c r="AC52" s="8">
        <f t="shared" si="5"/>
        <v>9.0359999999999996</v>
      </c>
      <c r="AD52" s="8">
        <f t="shared" si="6"/>
        <v>-184.49199999999999</v>
      </c>
      <c r="AE52"/>
      <c r="AF52" t="e">
        <f>IF(D52="M",IF(AI52&lt;78,LMS!$D$5*AI52^3+LMS!$E$5*AI52^2+LMS!$F$5*AI52+LMS!$G$5,IF(AI52&lt;150,LMS!$D$6*AI52^3+LMS!$E$6*AI52^2+LMS!$F$6*AI52+LMS!$G$6,LMS!$D$7*AI52^3+LMS!$E$7*AI52^2+LMS!$F$7*AI52+LMS!$G$7)),IF(AI52&lt;69,LMS!$D$9*AI52^3+LMS!$E$9*AI52^2+LMS!$F$9*AI52+LMS!$G$9,IF(AI52&lt;150,LMS!$D$10*AI52^3+LMS!$E$10*AI52^2+LMS!$F$10*AI52+LMS!$G$10,LMS!$D$11*AI52^3+LMS!$E$11*AI52^2+LMS!$F$11*AI52+LMS!$G$11)))</f>
        <v>#VALUE!</v>
      </c>
      <c r="AG52" t="e">
        <f>IF(D52="M",(IF(AI52&lt;2.5,LMS!$D$21*AI52^3+LMS!$E$21*AI52^2+LMS!$F$21*AI52+LMS!$G$21,IF(AI52&lt;9.5,LMS!$D$22*AI52^3+LMS!$E$22*AI52^2+LMS!$F$22*AI52+LMS!$G$22,IF(AI52&lt;26.75,LMS!$D$23*AI52^3+LMS!$E$23*AI52^2+LMS!$F$23*AI52+LMS!$G$23,IF(AI52&lt;90,LMS!$D$24*AI52^3+LMS!$E$24*AI52^2+LMS!$F$24*AI52+LMS!$G$24,LMS!$D$25*AI52^3+LMS!$E$25*AI52^2+LMS!$F$25*AI52+LMS!$G$25))))),(IF(AI52&lt;2.5,LMS!$D$27*AI52^3+LMS!$E$27*AI52^2+LMS!$F$27*AI52+LMS!$G$27,IF(AI52&lt;9.5,LMS!$D$28*AI52^3+LMS!$E$28*AI52^2+LMS!$F$28*AI52+LMS!$G$28,IF(AI52&lt;26.75,LMS!$D$29*AI52^3+LMS!$E$29*AI52^2+LMS!$F$29*AI52+LMS!$G$29,IF(AI52&lt;90,LMS!$D$30*AI52^3+LMS!$E$30*AI52^2+LMS!$F$30*AI52+LMS!$G$30,IF(AI52&lt;150,LMS!$D$31*AI52^3+LMS!$E$31*AI52^2+LMS!$F$31*AI52+LMS!$G$31,LMS!$D$32*AI52^3+LMS!$E$32*AI52^2+LMS!$F$32*AI52+LMS!$G$32)))))))</f>
        <v>#VALUE!</v>
      </c>
      <c r="AH52" t="e">
        <f>IF(D52="M",(IF(AI52&lt;90,LMS!$D$14*AI52^3+LMS!$E$14*AI52^2+LMS!$F$14*AI52+LMS!$G$14,LMS!$D$15*AI52^3+LMS!$E$15*AI52^2+LMS!$F$15*AI52+LMS!$G$15)),(IF(AI52&lt;90,LMS!$D$17*AI52^3+LMS!$E$17*AI52^2+LMS!$F$17*AI52+LMS!$G$17,LMS!$D$18*AI52^3+LMS!$E$18*AI52^2+LMS!$F$18*AI52+LMS!$G$18)))</f>
        <v>#VALUE!</v>
      </c>
      <c r="AI52" s="7" t="e">
        <f t="shared" si="17"/>
        <v>#VALUE!</v>
      </c>
      <c r="AJ52" s="7">
        <f t="shared" si="18"/>
        <v>0</v>
      </c>
      <c r="AL52" s="7">
        <f>IF(D52="M",WeightSDS!P$5*$AJ52^7+WeightSDS!Q$5*$AJ52^6+WeightSDS!R$5*$AJ52^5+WeightSDS!S$5*$AJ52^4+WeightSDS!T$5*$AJ52^3+WeightSDS!U$5*$AJ52^2+WeightSDS!V$5*$AJ52+WeightSDS!W$5,IF($AJ52&lt;186,WeightSDS!P$8*$AJ52^7+WeightSDS!Q$8*$AJ52^6+WeightSDS!R$8*$AJ52^5+WeightSDS!S$8*$AJ52^4+WeightSDS!T$8*$AJ52^3+WeightSDS!U$8*$AJ52^2+WeightSDS!V$8*$AJ52+WeightSDS!W$8,WeightSDS!$U$9+WeightSDS!$V$9*($AJ52-WeightSDS!$W$9)))</f>
        <v>0.75407122999999998</v>
      </c>
      <c r="AM52" s="7">
        <f>IF(D52="M",IF($AJ52&lt;45,WeightSDS!M$23*$AJ52^10+WeightSDS!N$23*$AJ52^9+WeightSDS!O$23*$AJ52^8+WeightSDS!P$23*$AJ52^7+WeightSDS!Q$23*$AJ52^6+WeightSDS!R$23*$AJ52^5+WeightSDS!S$23*$AJ52^4+WeightSDS!T$23*$AJ52^3+WeightSDS!U$23*$AJ52^2+WeightSDS!V$23*$AJ52+WeightSDS!W$23,IF($AJ52&lt;153,WeightSDS!M$25*$AJ52^10+WeightSDS!N$25*$AJ52^9+WeightSDS!O$25*$AJ52^8+WeightSDS!P$25*$AJ52^7+WeightSDS!Q$25*$AJ52^6+WeightSDS!R$25*$AJ52^5+WeightSDS!S$25*$AJ52^4+WeightSDS!T$25*$AJ52^3+WeightSDS!U$25*$AJ52^2+WeightSDS!V$25*$AJ52+WeightSDS!W$25,WeightSDS!M$27+WeightSDS!N$27/(1+EXP(WeightSDS!O$27+WeightSDS!P$27*$AJ52)))),IF($AJ52&lt;43.8,WeightSDS!M$29*$AJ52^10+WeightSDS!N$29*$AJ52^9+WeightSDS!O$29*$AJ52^8+WeightSDS!P$29*$AJ52^7+WeightSDS!Q$29*$AJ52^6+WeightSDS!R$29*$AJ52^5+WeightSDS!S$29*$AJ52^4+WeightSDS!T$29*$AJ52^3+WeightSDS!U$29*$AJ52^2+WeightSDS!V$29*$AJ52+WeightSDS!W$29-0.010431*(1-$AJ52/210),IF($AJ52&lt;123,WeightSDS!M$30*$AJ52^10+WeightSDS!N$30*$AJ52^9+WeightSDS!O$30*$AJ52^8+WeightSDS!P$30*$AJ52^7+WeightSDS!Q$30*$AJ52^6+WeightSDS!R$30*$AJ52^5+WeightSDS!S$30*$AJ52^4+WeightSDS!T$30*$AJ52^3+WeightSDS!U$30*$AJ52^2+WeightSDS!V$30*$AJ52+WeightSDS!W$30-0.010431*(1-1/$AJ52),WeightSDS!M$32+WeightSDS!N$32/(1+EXP(WeightSDS!O$32+WeightSDS!P$32*$AJ52))-0.010431*(1-$AJ52/210))))</f>
        <v>2.9500001032655536</v>
      </c>
      <c r="AN52" s="7">
        <f>IF(D52="M",IF($AJ52&lt;162,WeightSDS!P$12*$AJ52^7+WeightSDS!Q$12*$AJ52^6+WeightSDS!R$12*$AJ52^5+WeightSDS!S$12*$AJ52^4+WeightSDS!T$12*$AJ52^3+WeightSDS!U$12*$AJ52^2+WeightSDS!V$12*$AJ52+WeightSDS!W$12,WeightSDS!P$14*$AJ52^7+WeightSDS!Q$14*$AJ52^6+WeightSDS!R$14*$AJ52^5+WeightSDS!S$14*$AJ52^4+WeightSDS!T$14*$AJ52^3+WeightSDS!U$14*$AJ52^2+WeightSDS!V$14*$AJ52+WeightSDS!W$14),IF($AJ52&lt;156,WeightSDS!O$17*$AJ52^8+WeightSDS!P$17*$AJ52^7+WeightSDS!Q$17*$AJ52^6+WeightSDS!R$17*$AJ52^5+WeightSDS!S$17*$AJ52^4+WeightSDS!T$17*$AJ52^3+WeightSDS!U$17*$AJ52^2+WeightSDS!V$17*$AJ52+WeightSDS!W$17,IF($AJ52&lt;186,WeightSDS!$U$18+(WeightSDS!$V$18-WeightSDS!$U$18)/24*($AJ52-186)+WeightSDS!$W$18*(-$AJ52+186)^2-0.005,WeightSDS!$U$18+(WeightSDS!$V$18-WeightSDS!$U$18)/24*($AJ52-186)-0.005)))</f>
        <v>0.14604529399999999</v>
      </c>
      <c r="AQ52" s="7">
        <f t="shared" si="7"/>
        <v>0.56299999999999994</v>
      </c>
      <c r="AR52" s="7">
        <f t="shared" si="8"/>
        <v>69</v>
      </c>
      <c r="AS52" s="7">
        <f t="shared" si="9"/>
        <v>0.51</v>
      </c>
    </row>
    <row r="53" spans="2:45" s="7" customFormat="1" x14ac:dyDescent="0.15">
      <c r="B53" s="118"/>
      <c r="C53" s="118"/>
      <c r="D53" s="118"/>
      <c r="E53" s="30"/>
      <c r="F53" s="30"/>
      <c r="G53" s="119"/>
      <c r="H53" s="119"/>
      <c r="I53" s="78"/>
      <c r="J53" s="11" t="str">
        <f t="shared" si="0"/>
        <v/>
      </c>
      <c r="K53" s="2" t="str">
        <f t="shared" si="10"/>
        <v/>
      </c>
      <c r="L53" s="2" t="str">
        <f t="shared" si="1"/>
        <v/>
      </c>
      <c r="M53" s="2" t="str">
        <f t="shared" si="11"/>
        <v/>
      </c>
      <c r="N53" s="2" t="str">
        <f t="shared" si="12"/>
        <v/>
      </c>
      <c r="O53" s="2" t="str">
        <f t="shared" si="20"/>
        <v/>
      </c>
      <c r="P53" s="11" t="str">
        <f t="shared" si="19"/>
        <v/>
      </c>
      <c r="Q53" s="11" t="str">
        <f t="shared" si="21"/>
        <v/>
      </c>
      <c r="R53" s="2" t="str">
        <f t="shared" si="13"/>
        <v/>
      </c>
      <c r="S53" s="11" t="str">
        <f t="shared" si="14"/>
        <v/>
      </c>
      <c r="T53" s="175" t="str">
        <f t="shared" si="15"/>
        <v/>
      </c>
      <c r="U53" s="11" t="str">
        <f t="shared" si="16"/>
        <v/>
      </c>
      <c r="V53" s="136"/>
      <c r="W53" s="136"/>
      <c r="X53" s="139">
        <f t="shared" si="2"/>
        <v>0</v>
      </c>
      <c r="Y53" s="31">
        <f t="shared" si="3"/>
        <v>0</v>
      </c>
      <c r="Z53" s="31"/>
      <c r="AA53" s="140">
        <f t="shared" si="4"/>
        <v>0</v>
      </c>
      <c r="AB53" s="12"/>
      <c r="AC53" s="8">
        <f t="shared" si="5"/>
        <v>9.0359999999999996</v>
      </c>
      <c r="AD53" s="8">
        <f t="shared" si="6"/>
        <v>-184.49199999999999</v>
      </c>
      <c r="AE53"/>
      <c r="AF53" t="e">
        <f>IF(D53="M",IF(AI53&lt;78,LMS!$D$5*AI53^3+LMS!$E$5*AI53^2+LMS!$F$5*AI53+LMS!$G$5,IF(AI53&lt;150,LMS!$D$6*AI53^3+LMS!$E$6*AI53^2+LMS!$F$6*AI53+LMS!$G$6,LMS!$D$7*AI53^3+LMS!$E$7*AI53^2+LMS!$F$7*AI53+LMS!$G$7)),IF(AI53&lt;69,LMS!$D$9*AI53^3+LMS!$E$9*AI53^2+LMS!$F$9*AI53+LMS!$G$9,IF(AI53&lt;150,LMS!$D$10*AI53^3+LMS!$E$10*AI53^2+LMS!$F$10*AI53+LMS!$G$10,LMS!$D$11*AI53^3+LMS!$E$11*AI53^2+LMS!$F$11*AI53+LMS!$G$11)))</f>
        <v>#VALUE!</v>
      </c>
      <c r="AG53" t="e">
        <f>IF(D53="M",(IF(AI53&lt;2.5,LMS!$D$21*AI53^3+LMS!$E$21*AI53^2+LMS!$F$21*AI53+LMS!$G$21,IF(AI53&lt;9.5,LMS!$D$22*AI53^3+LMS!$E$22*AI53^2+LMS!$F$22*AI53+LMS!$G$22,IF(AI53&lt;26.75,LMS!$D$23*AI53^3+LMS!$E$23*AI53^2+LMS!$F$23*AI53+LMS!$G$23,IF(AI53&lt;90,LMS!$D$24*AI53^3+LMS!$E$24*AI53^2+LMS!$F$24*AI53+LMS!$G$24,LMS!$D$25*AI53^3+LMS!$E$25*AI53^2+LMS!$F$25*AI53+LMS!$G$25))))),(IF(AI53&lt;2.5,LMS!$D$27*AI53^3+LMS!$E$27*AI53^2+LMS!$F$27*AI53+LMS!$G$27,IF(AI53&lt;9.5,LMS!$D$28*AI53^3+LMS!$E$28*AI53^2+LMS!$F$28*AI53+LMS!$G$28,IF(AI53&lt;26.75,LMS!$D$29*AI53^3+LMS!$E$29*AI53^2+LMS!$F$29*AI53+LMS!$G$29,IF(AI53&lt;90,LMS!$D$30*AI53^3+LMS!$E$30*AI53^2+LMS!$F$30*AI53+LMS!$G$30,IF(AI53&lt;150,LMS!$D$31*AI53^3+LMS!$E$31*AI53^2+LMS!$F$31*AI53+LMS!$G$31,LMS!$D$32*AI53^3+LMS!$E$32*AI53^2+LMS!$F$32*AI53+LMS!$G$32)))))))</f>
        <v>#VALUE!</v>
      </c>
      <c r="AH53" t="e">
        <f>IF(D53="M",(IF(AI53&lt;90,LMS!$D$14*AI53^3+LMS!$E$14*AI53^2+LMS!$F$14*AI53+LMS!$G$14,LMS!$D$15*AI53^3+LMS!$E$15*AI53^2+LMS!$F$15*AI53+LMS!$G$15)),(IF(AI53&lt;90,LMS!$D$17*AI53^3+LMS!$E$17*AI53^2+LMS!$F$17*AI53+LMS!$G$17,LMS!$D$18*AI53^3+LMS!$E$18*AI53^2+LMS!$F$18*AI53+LMS!$G$18)))</f>
        <v>#VALUE!</v>
      </c>
      <c r="AI53" s="7" t="e">
        <f t="shared" si="17"/>
        <v>#VALUE!</v>
      </c>
      <c r="AJ53" s="7">
        <f t="shared" si="18"/>
        <v>0</v>
      </c>
      <c r="AL53" s="7">
        <f>IF(D53="M",WeightSDS!P$5*$AJ53^7+WeightSDS!Q$5*$AJ53^6+WeightSDS!R$5*$AJ53^5+WeightSDS!S$5*$AJ53^4+WeightSDS!T$5*$AJ53^3+WeightSDS!U$5*$AJ53^2+WeightSDS!V$5*$AJ53+WeightSDS!W$5,IF($AJ53&lt;186,WeightSDS!P$8*$AJ53^7+WeightSDS!Q$8*$AJ53^6+WeightSDS!R$8*$AJ53^5+WeightSDS!S$8*$AJ53^4+WeightSDS!T$8*$AJ53^3+WeightSDS!U$8*$AJ53^2+WeightSDS!V$8*$AJ53+WeightSDS!W$8,WeightSDS!$U$9+WeightSDS!$V$9*($AJ53-WeightSDS!$W$9)))</f>
        <v>0.75407122999999998</v>
      </c>
      <c r="AM53" s="7">
        <f>IF(D53="M",IF($AJ53&lt;45,WeightSDS!M$23*$AJ53^10+WeightSDS!N$23*$AJ53^9+WeightSDS!O$23*$AJ53^8+WeightSDS!P$23*$AJ53^7+WeightSDS!Q$23*$AJ53^6+WeightSDS!R$23*$AJ53^5+WeightSDS!S$23*$AJ53^4+WeightSDS!T$23*$AJ53^3+WeightSDS!U$23*$AJ53^2+WeightSDS!V$23*$AJ53+WeightSDS!W$23,IF($AJ53&lt;153,WeightSDS!M$25*$AJ53^10+WeightSDS!N$25*$AJ53^9+WeightSDS!O$25*$AJ53^8+WeightSDS!P$25*$AJ53^7+WeightSDS!Q$25*$AJ53^6+WeightSDS!R$25*$AJ53^5+WeightSDS!S$25*$AJ53^4+WeightSDS!T$25*$AJ53^3+WeightSDS!U$25*$AJ53^2+WeightSDS!V$25*$AJ53+WeightSDS!W$25,WeightSDS!M$27+WeightSDS!N$27/(1+EXP(WeightSDS!O$27+WeightSDS!P$27*$AJ53)))),IF($AJ53&lt;43.8,WeightSDS!M$29*$AJ53^10+WeightSDS!N$29*$AJ53^9+WeightSDS!O$29*$AJ53^8+WeightSDS!P$29*$AJ53^7+WeightSDS!Q$29*$AJ53^6+WeightSDS!R$29*$AJ53^5+WeightSDS!S$29*$AJ53^4+WeightSDS!T$29*$AJ53^3+WeightSDS!U$29*$AJ53^2+WeightSDS!V$29*$AJ53+WeightSDS!W$29-0.010431*(1-$AJ53/210),IF($AJ53&lt;123,WeightSDS!M$30*$AJ53^10+WeightSDS!N$30*$AJ53^9+WeightSDS!O$30*$AJ53^8+WeightSDS!P$30*$AJ53^7+WeightSDS!Q$30*$AJ53^6+WeightSDS!R$30*$AJ53^5+WeightSDS!S$30*$AJ53^4+WeightSDS!T$30*$AJ53^3+WeightSDS!U$30*$AJ53^2+WeightSDS!V$30*$AJ53+WeightSDS!W$30-0.010431*(1-1/$AJ53),WeightSDS!M$32+WeightSDS!N$32/(1+EXP(WeightSDS!O$32+WeightSDS!P$32*$AJ53))-0.010431*(1-$AJ53/210))))</f>
        <v>2.9500001032655536</v>
      </c>
      <c r="AN53" s="7">
        <f>IF(D53="M",IF($AJ53&lt;162,WeightSDS!P$12*$AJ53^7+WeightSDS!Q$12*$AJ53^6+WeightSDS!R$12*$AJ53^5+WeightSDS!S$12*$AJ53^4+WeightSDS!T$12*$AJ53^3+WeightSDS!U$12*$AJ53^2+WeightSDS!V$12*$AJ53+WeightSDS!W$12,WeightSDS!P$14*$AJ53^7+WeightSDS!Q$14*$AJ53^6+WeightSDS!R$14*$AJ53^5+WeightSDS!S$14*$AJ53^4+WeightSDS!T$14*$AJ53^3+WeightSDS!U$14*$AJ53^2+WeightSDS!V$14*$AJ53+WeightSDS!W$14),IF($AJ53&lt;156,WeightSDS!O$17*$AJ53^8+WeightSDS!P$17*$AJ53^7+WeightSDS!Q$17*$AJ53^6+WeightSDS!R$17*$AJ53^5+WeightSDS!S$17*$AJ53^4+WeightSDS!T$17*$AJ53^3+WeightSDS!U$17*$AJ53^2+WeightSDS!V$17*$AJ53+WeightSDS!W$17,IF($AJ53&lt;186,WeightSDS!$U$18+(WeightSDS!$V$18-WeightSDS!$U$18)/24*($AJ53-186)+WeightSDS!$W$18*(-$AJ53+186)^2-0.005,WeightSDS!$U$18+(WeightSDS!$V$18-WeightSDS!$U$18)/24*($AJ53-186)-0.005)))</f>
        <v>0.14604529399999999</v>
      </c>
      <c r="AQ53" s="7">
        <f t="shared" si="7"/>
        <v>0.56299999999999994</v>
      </c>
      <c r="AR53" s="7">
        <f t="shared" si="8"/>
        <v>69</v>
      </c>
      <c r="AS53" s="7">
        <f t="shared" si="9"/>
        <v>0.51</v>
      </c>
    </row>
    <row r="54" spans="2:45" s="7" customFormat="1" x14ac:dyDescent="0.15">
      <c r="B54" s="118"/>
      <c r="C54" s="118"/>
      <c r="D54" s="118"/>
      <c r="E54" s="30"/>
      <c r="F54" s="30"/>
      <c r="G54" s="119"/>
      <c r="H54" s="119"/>
      <c r="I54" s="78"/>
      <c r="J54" s="11" t="str">
        <f t="shared" si="0"/>
        <v/>
      </c>
      <c r="K54" s="2" t="str">
        <f t="shared" si="10"/>
        <v/>
      </c>
      <c r="L54" s="2" t="str">
        <f t="shared" si="1"/>
        <v/>
      </c>
      <c r="M54" s="2" t="str">
        <f t="shared" si="11"/>
        <v/>
      </c>
      <c r="N54" s="2" t="str">
        <f t="shared" si="12"/>
        <v/>
      </c>
      <c r="O54" s="2" t="str">
        <f t="shared" si="20"/>
        <v/>
      </c>
      <c r="P54" s="11" t="str">
        <f t="shared" si="19"/>
        <v/>
      </c>
      <c r="Q54" s="11" t="str">
        <f t="shared" si="21"/>
        <v/>
      </c>
      <c r="R54" s="2" t="str">
        <f t="shared" si="13"/>
        <v/>
      </c>
      <c r="S54" s="11" t="str">
        <f t="shared" si="14"/>
        <v/>
      </c>
      <c r="T54" s="175" t="str">
        <f t="shared" si="15"/>
        <v/>
      </c>
      <c r="U54" s="11" t="str">
        <f t="shared" si="16"/>
        <v/>
      </c>
      <c r="V54" s="136"/>
      <c r="W54" s="136"/>
      <c r="X54" s="139">
        <f t="shared" si="2"/>
        <v>0</v>
      </c>
      <c r="Y54" s="31">
        <f t="shared" si="3"/>
        <v>0</v>
      </c>
      <c r="Z54" s="31"/>
      <c r="AA54" s="140">
        <f t="shared" si="4"/>
        <v>0</v>
      </c>
      <c r="AB54" s="12"/>
      <c r="AC54" s="8">
        <f t="shared" si="5"/>
        <v>9.0359999999999996</v>
      </c>
      <c r="AD54" s="8">
        <f t="shared" si="6"/>
        <v>-184.49199999999999</v>
      </c>
      <c r="AE54"/>
      <c r="AF54" t="e">
        <f>IF(D54="M",IF(AI54&lt;78,LMS!$D$5*AI54^3+LMS!$E$5*AI54^2+LMS!$F$5*AI54+LMS!$G$5,IF(AI54&lt;150,LMS!$D$6*AI54^3+LMS!$E$6*AI54^2+LMS!$F$6*AI54+LMS!$G$6,LMS!$D$7*AI54^3+LMS!$E$7*AI54^2+LMS!$F$7*AI54+LMS!$G$7)),IF(AI54&lt;69,LMS!$D$9*AI54^3+LMS!$E$9*AI54^2+LMS!$F$9*AI54+LMS!$G$9,IF(AI54&lt;150,LMS!$D$10*AI54^3+LMS!$E$10*AI54^2+LMS!$F$10*AI54+LMS!$G$10,LMS!$D$11*AI54^3+LMS!$E$11*AI54^2+LMS!$F$11*AI54+LMS!$G$11)))</f>
        <v>#VALUE!</v>
      </c>
      <c r="AG54" t="e">
        <f>IF(D54="M",(IF(AI54&lt;2.5,LMS!$D$21*AI54^3+LMS!$E$21*AI54^2+LMS!$F$21*AI54+LMS!$G$21,IF(AI54&lt;9.5,LMS!$D$22*AI54^3+LMS!$E$22*AI54^2+LMS!$F$22*AI54+LMS!$G$22,IF(AI54&lt;26.75,LMS!$D$23*AI54^3+LMS!$E$23*AI54^2+LMS!$F$23*AI54+LMS!$G$23,IF(AI54&lt;90,LMS!$D$24*AI54^3+LMS!$E$24*AI54^2+LMS!$F$24*AI54+LMS!$G$24,LMS!$D$25*AI54^3+LMS!$E$25*AI54^2+LMS!$F$25*AI54+LMS!$G$25))))),(IF(AI54&lt;2.5,LMS!$D$27*AI54^3+LMS!$E$27*AI54^2+LMS!$F$27*AI54+LMS!$G$27,IF(AI54&lt;9.5,LMS!$D$28*AI54^3+LMS!$E$28*AI54^2+LMS!$F$28*AI54+LMS!$G$28,IF(AI54&lt;26.75,LMS!$D$29*AI54^3+LMS!$E$29*AI54^2+LMS!$F$29*AI54+LMS!$G$29,IF(AI54&lt;90,LMS!$D$30*AI54^3+LMS!$E$30*AI54^2+LMS!$F$30*AI54+LMS!$G$30,IF(AI54&lt;150,LMS!$D$31*AI54^3+LMS!$E$31*AI54^2+LMS!$F$31*AI54+LMS!$G$31,LMS!$D$32*AI54^3+LMS!$E$32*AI54^2+LMS!$F$32*AI54+LMS!$G$32)))))))</f>
        <v>#VALUE!</v>
      </c>
      <c r="AH54" t="e">
        <f>IF(D54="M",(IF(AI54&lt;90,LMS!$D$14*AI54^3+LMS!$E$14*AI54^2+LMS!$F$14*AI54+LMS!$G$14,LMS!$D$15*AI54^3+LMS!$E$15*AI54^2+LMS!$F$15*AI54+LMS!$G$15)),(IF(AI54&lt;90,LMS!$D$17*AI54^3+LMS!$E$17*AI54^2+LMS!$F$17*AI54+LMS!$G$17,LMS!$D$18*AI54^3+LMS!$E$18*AI54^2+LMS!$F$18*AI54+LMS!$G$18)))</f>
        <v>#VALUE!</v>
      </c>
      <c r="AI54" s="7" t="e">
        <f t="shared" si="17"/>
        <v>#VALUE!</v>
      </c>
      <c r="AJ54" s="7">
        <f t="shared" si="18"/>
        <v>0</v>
      </c>
      <c r="AL54" s="7">
        <f>IF(D54="M",WeightSDS!P$5*$AJ54^7+WeightSDS!Q$5*$AJ54^6+WeightSDS!R$5*$AJ54^5+WeightSDS!S$5*$AJ54^4+WeightSDS!T$5*$AJ54^3+WeightSDS!U$5*$AJ54^2+WeightSDS!V$5*$AJ54+WeightSDS!W$5,IF($AJ54&lt;186,WeightSDS!P$8*$AJ54^7+WeightSDS!Q$8*$AJ54^6+WeightSDS!R$8*$AJ54^5+WeightSDS!S$8*$AJ54^4+WeightSDS!T$8*$AJ54^3+WeightSDS!U$8*$AJ54^2+WeightSDS!V$8*$AJ54+WeightSDS!W$8,WeightSDS!$U$9+WeightSDS!$V$9*($AJ54-WeightSDS!$W$9)))</f>
        <v>0.75407122999999998</v>
      </c>
      <c r="AM54" s="7">
        <f>IF(D54="M",IF($AJ54&lt;45,WeightSDS!M$23*$AJ54^10+WeightSDS!N$23*$AJ54^9+WeightSDS!O$23*$AJ54^8+WeightSDS!P$23*$AJ54^7+WeightSDS!Q$23*$AJ54^6+WeightSDS!R$23*$AJ54^5+WeightSDS!S$23*$AJ54^4+WeightSDS!T$23*$AJ54^3+WeightSDS!U$23*$AJ54^2+WeightSDS!V$23*$AJ54+WeightSDS!W$23,IF($AJ54&lt;153,WeightSDS!M$25*$AJ54^10+WeightSDS!N$25*$AJ54^9+WeightSDS!O$25*$AJ54^8+WeightSDS!P$25*$AJ54^7+WeightSDS!Q$25*$AJ54^6+WeightSDS!R$25*$AJ54^5+WeightSDS!S$25*$AJ54^4+WeightSDS!T$25*$AJ54^3+WeightSDS!U$25*$AJ54^2+WeightSDS!V$25*$AJ54+WeightSDS!W$25,WeightSDS!M$27+WeightSDS!N$27/(1+EXP(WeightSDS!O$27+WeightSDS!P$27*$AJ54)))),IF($AJ54&lt;43.8,WeightSDS!M$29*$AJ54^10+WeightSDS!N$29*$AJ54^9+WeightSDS!O$29*$AJ54^8+WeightSDS!P$29*$AJ54^7+WeightSDS!Q$29*$AJ54^6+WeightSDS!R$29*$AJ54^5+WeightSDS!S$29*$AJ54^4+WeightSDS!T$29*$AJ54^3+WeightSDS!U$29*$AJ54^2+WeightSDS!V$29*$AJ54+WeightSDS!W$29-0.010431*(1-$AJ54/210),IF($AJ54&lt;123,WeightSDS!M$30*$AJ54^10+WeightSDS!N$30*$AJ54^9+WeightSDS!O$30*$AJ54^8+WeightSDS!P$30*$AJ54^7+WeightSDS!Q$30*$AJ54^6+WeightSDS!R$30*$AJ54^5+WeightSDS!S$30*$AJ54^4+WeightSDS!T$30*$AJ54^3+WeightSDS!U$30*$AJ54^2+WeightSDS!V$30*$AJ54+WeightSDS!W$30-0.010431*(1-1/$AJ54),WeightSDS!M$32+WeightSDS!N$32/(1+EXP(WeightSDS!O$32+WeightSDS!P$32*$AJ54))-0.010431*(1-$AJ54/210))))</f>
        <v>2.9500001032655536</v>
      </c>
      <c r="AN54" s="7">
        <f>IF(D54="M",IF($AJ54&lt;162,WeightSDS!P$12*$AJ54^7+WeightSDS!Q$12*$AJ54^6+WeightSDS!R$12*$AJ54^5+WeightSDS!S$12*$AJ54^4+WeightSDS!T$12*$AJ54^3+WeightSDS!U$12*$AJ54^2+WeightSDS!V$12*$AJ54+WeightSDS!W$12,WeightSDS!P$14*$AJ54^7+WeightSDS!Q$14*$AJ54^6+WeightSDS!R$14*$AJ54^5+WeightSDS!S$14*$AJ54^4+WeightSDS!T$14*$AJ54^3+WeightSDS!U$14*$AJ54^2+WeightSDS!V$14*$AJ54+WeightSDS!W$14),IF($AJ54&lt;156,WeightSDS!O$17*$AJ54^8+WeightSDS!P$17*$AJ54^7+WeightSDS!Q$17*$AJ54^6+WeightSDS!R$17*$AJ54^5+WeightSDS!S$17*$AJ54^4+WeightSDS!T$17*$AJ54^3+WeightSDS!U$17*$AJ54^2+WeightSDS!V$17*$AJ54+WeightSDS!W$17,IF($AJ54&lt;186,WeightSDS!$U$18+(WeightSDS!$V$18-WeightSDS!$U$18)/24*($AJ54-186)+WeightSDS!$W$18*(-$AJ54+186)^2-0.005,WeightSDS!$U$18+(WeightSDS!$V$18-WeightSDS!$U$18)/24*($AJ54-186)-0.005)))</f>
        <v>0.14604529399999999</v>
      </c>
      <c r="AQ54" s="7">
        <f t="shared" si="7"/>
        <v>0.56299999999999994</v>
      </c>
      <c r="AR54" s="7">
        <f t="shared" si="8"/>
        <v>69</v>
      </c>
      <c r="AS54" s="7">
        <f t="shared" si="9"/>
        <v>0.51</v>
      </c>
    </row>
    <row r="55" spans="2:45" s="7" customFormat="1" x14ac:dyDescent="0.15">
      <c r="B55" s="118"/>
      <c r="C55" s="118"/>
      <c r="D55" s="118"/>
      <c r="E55" s="30"/>
      <c r="F55" s="30"/>
      <c r="G55" s="119"/>
      <c r="H55" s="119"/>
      <c r="I55" s="78"/>
      <c r="J55" s="11" t="str">
        <f t="shared" si="0"/>
        <v/>
      </c>
      <c r="K55" s="2" t="str">
        <f t="shared" si="10"/>
        <v/>
      </c>
      <c r="L55" s="2" t="str">
        <f t="shared" si="1"/>
        <v/>
      </c>
      <c r="M55" s="2" t="str">
        <f t="shared" si="11"/>
        <v/>
      </c>
      <c r="N55" s="2" t="str">
        <f t="shared" si="12"/>
        <v/>
      </c>
      <c r="O55" s="2" t="str">
        <f t="shared" si="20"/>
        <v/>
      </c>
      <c r="P55" s="11" t="str">
        <f t="shared" si="19"/>
        <v/>
      </c>
      <c r="Q55" s="11" t="str">
        <f t="shared" si="21"/>
        <v/>
      </c>
      <c r="R55" s="2" t="str">
        <f t="shared" si="13"/>
        <v/>
      </c>
      <c r="S55" s="11" t="str">
        <f t="shared" si="14"/>
        <v/>
      </c>
      <c r="T55" s="175" t="str">
        <f t="shared" si="15"/>
        <v/>
      </c>
      <c r="U55" s="11" t="str">
        <f t="shared" si="16"/>
        <v/>
      </c>
      <c r="V55" s="136"/>
      <c r="W55" s="136"/>
      <c r="X55" s="139">
        <f t="shared" si="2"/>
        <v>0</v>
      </c>
      <c r="Y55" s="31">
        <f t="shared" si="3"/>
        <v>0</v>
      </c>
      <c r="Z55" s="31"/>
      <c r="AA55" s="140">
        <f t="shared" si="4"/>
        <v>0</v>
      </c>
      <c r="AB55" s="12"/>
      <c r="AC55" s="8">
        <f t="shared" si="5"/>
        <v>9.0359999999999996</v>
      </c>
      <c r="AD55" s="8">
        <f t="shared" si="6"/>
        <v>-184.49199999999999</v>
      </c>
      <c r="AE55"/>
      <c r="AF55" t="e">
        <f>IF(D55="M",IF(AI55&lt;78,LMS!$D$5*AI55^3+LMS!$E$5*AI55^2+LMS!$F$5*AI55+LMS!$G$5,IF(AI55&lt;150,LMS!$D$6*AI55^3+LMS!$E$6*AI55^2+LMS!$F$6*AI55+LMS!$G$6,LMS!$D$7*AI55^3+LMS!$E$7*AI55^2+LMS!$F$7*AI55+LMS!$G$7)),IF(AI55&lt;69,LMS!$D$9*AI55^3+LMS!$E$9*AI55^2+LMS!$F$9*AI55+LMS!$G$9,IF(AI55&lt;150,LMS!$D$10*AI55^3+LMS!$E$10*AI55^2+LMS!$F$10*AI55+LMS!$G$10,LMS!$D$11*AI55^3+LMS!$E$11*AI55^2+LMS!$F$11*AI55+LMS!$G$11)))</f>
        <v>#VALUE!</v>
      </c>
      <c r="AG55" t="e">
        <f>IF(D55="M",(IF(AI55&lt;2.5,LMS!$D$21*AI55^3+LMS!$E$21*AI55^2+LMS!$F$21*AI55+LMS!$G$21,IF(AI55&lt;9.5,LMS!$D$22*AI55^3+LMS!$E$22*AI55^2+LMS!$F$22*AI55+LMS!$G$22,IF(AI55&lt;26.75,LMS!$D$23*AI55^3+LMS!$E$23*AI55^2+LMS!$F$23*AI55+LMS!$G$23,IF(AI55&lt;90,LMS!$D$24*AI55^3+LMS!$E$24*AI55^2+LMS!$F$24*AI55+LMS!$G$24,LMS!$D$25*AI55^3+LMS!$E$25*AI55^2+LMS!$F$25*AI55+LMS!$G$25))))),(IF(AI55&lt;2.5,LMS!$D$27*AI55^3+LMS!$E$27*AI55^2+LMS!$F$27*AI55+LMS!$G$27,IF(AI55&lt;9.5,LMS!$D$28*AI55^3+LMS!$E$28*AI55^2+LMS!$F$28*AI55+LMS!$G$28,IF(AI55&lt;26.75,LMS!$D$29*AI55^3+LMS!$E$29*AI55^2+LMS!$F$29*AI55+LMS!$G$29,IF(AI55&lt;90,LMS!$D$30*AI55^3+LMS!$E$30*AI55^2+LMS!$F$30*AI55+LMS!$G$30,IF(AI55&lt;150,LMS!$D$31*AI55^3+LMS!$E$31*AI55^2+LMS!$F$31*AI55+LMS!$G$31,LMS!$D$32*AI55^3+LMS!$E$32*AI55^2+LMS!$F$32*AI55+LMS!$G$32)))))))</f>
        <v>#VALUE!</v>
      </c>
      <c r="AH55" t="e">
        <f>IF(D55="M",(IF(AI55&lt;90,LMS!$D$14*AI55^3+LMS!$E$14*AI55^2+LMS!$F$14*AI55+LMS!$G$14,LMS!$D$15*AI55^3+LMS!$E$15*AI55^2+LMS!$F$15*AI55+LMS!$G$15)),(IF(AI55&lt;90,LMS!$D$17*AI55^3+LMS!$E$17*AI55^2+LMS!$F$17*AI55+LMS!$G$17,LMS!$D$18*AI55^3+LMS!$E$18*AI55^2+LMS!$F$18*AI55+LMS!$G$18)))</f>
        <v>#VALUE!</v>
      </c>
      <c r="AI55" s="7" t="e">
        <f t="shared" si="17"/>
        <v>#VALUE!</v>
      </c>
      <c r="AJ55" s="7">
        <f t="shared" si="18"/>
        <v>0</v>
      </c>
      <c r="AL55" s="7">
        <f>IF(D55="M",WeightSDS!P$5*$AJ55^7+WeightSDS!Q$5*$AJ55^6+WeightSDS!R$5*$AJ55^5+WeightSDS!S$5*$AJ55^4+WeightSDS!T$5*$AJ55^3+WeightSDS!U$5*$AJ55^2+WeightSDS!V$5*$AJ55+WeightSDS!W$5,IF($AJ55&lt;186,WeightSDS!P$8*$AJ55^7+WeightSDS!Q$8*$AJ55^6+WeightSDS!R$8*$AJ55^5+WeightSDS!S$8*$AJ55^4+WeightSDS!T$8*$AJ55^3+WeightSDS!U$8*$AJ55^2+WeightSDS!V$8*$AJ55+WeightSDS!W$8,WeightSDS!$U$9+WeightSDS!$V$9*($AJ55-WeightSDS!$W$9)))</f>
        <v>0.75407122999999998</v>
      </c>
      <c r="AM55" s="7">
        <f>IF(D55="M",IF($AJ55&lt;45,WeightSDS!M$23*$AJ55^10+WeightSDS!N$23*$AJ55^9+WeightSDS!O$23*$AJ55^8+WeightSDS!P$23*$AJ55^7+WeightSDS!Q$23*$AJ55^6+WeightSDS!R$23*$AJ55^5+WeightSDS!S$23*$AJ55^4+WeightSDS!T$23*$AJ55^3+WeightSDS!U$23*$AJ55^2+WeightSDS!V$23*$AJ55+WeightSDS!W$23,IF($AJ55&lt;153,WeightSDS!M$25*$AJ55^10+WeightSDS!N$25*$AJ55^9+WeightSDS!O$25*$AJ55^8+WeightSDS!P$25*$AJ55^7+WeightSDS!Q$25*$AJ55^6+WeightSDS!R$25*$AJ55^5+WeightSDS!S$25*$AJ55^4+WeightSDS!T$25*$AJ55^3+WeightSDS!U$25*$AJ55^2+WeightSDS!V$25*$AJ55+WeightSDS!W$25,WeightSDS!M$27+WeightSDS!N$27/(1+EXP(WeightSDS!O$27+WeightSDS!P$27*$AJ55)))),IF($AJ55&lt;43.8,WeightSDS!M$29*$AJ55^10+WeightSDS!N$29*$AJ55^9+WeightSDS!O$29*$AJ55^8+WeightSDS!P$29*$AJ55^7+WeightSDS!Q$29*$AJ55^6+WeightSDS!R$29*$AJ55^5+WeightSDS!S$29*$AJ55^4+WeightSDS!T$29*$AJ55^3+WeightSDS!U$29*$AJ55^2+WeightSDS!V$29*$AJ55+WeightSDS!W$29-0.010431*(1-$AJ55/210),IF($AJ55&lt;123,WeightSDS!M$30*$AJ55^10+WeightSDS!N$30*$AJ55^9+WeightSDS!O$30*$AJ55^8+WeightSDS!P$30*$AJ55^7+WeightSDS!Q$30*$AJ55^6+WeightSDS!R$30*$AJ55^5+WeightSDS!S$30*$AJ55^4+WeightSDS!T$30*$AJ55^3+WeightSDS!U$30*$AJ55^2+WeightSDS!V$30*$AJ55+WeightSDS!W$30-0.010431*(1-1/$AJ55),WeightSDS!M$32+WeightSDS!N$32/(1+EXP(WeightSDS!O$32+WeightSDS!P$32*$AJ55))-0.010431*(1-$AJ55/210))))</f>
        <v>2.9500001032655536</v>
      </c>
      <c r="AN55" s="7">
        <f>IF(D55="M",IF($AJ55&lt;162,WeightSDS!P$12*$AJ55^7+WeightSDS!Q$12*$AJ55^6+WeightSDS!R$12*$AJ55^5+WeightSDS!S$12*$AJ55^4+WeightSDS!T$12*$AJ55^3+WeightSDS!U$12*$AJ55^2+WeightSDS!V$12*$AJ55+WeightSDS!W$12,WeightSDS!P$14*$AJ55^7+WeightSDS!Q$14*$AJ55^6+WeightSDS!R$14*$AJ55^5+WeightSDS!S$14*$AJ55^4+WeightSDS!T$14*$AJ55^3+WeightSDS!U$14*$AJ55^2+WeightSDS!V$14*$AJ55+WeightSDS!W$14),IF($AJ55&lt;156,WeightSDS!O$17*$AJ55^8+WeightSDS!P$17*$AJ55^7+WeightSDS!Q$17*$AJ55^6+WeightSDS!R$17*$AJ55^5+WeightSDS!S$17*$AJ55^4+WeightSDS!T$17*$AJ55^3+WeightSDS!U$17*$AJ55^2+WeightSDS!V$17*$AJ55+WeightSDS!W$17,IF($AJ55&lt;186,WeightSDS!$U$18+(WeightSDS!$V$18-WeightSDS!$U$18)/24*($AJ55-186)+WeightSDS!$W$18*(-$AJ55+186)^2-0.005,WeightSDS!$U$18+(WeightSDS!$V$18-WeightSDS!$U$18)/24*($AJ55-186)-0.005)))</f>
        <v>0.14604529399999999</v>
      </c>
      <c r="AQ55" s="7">
        <f t="shared" si="7"/>
        <v>0.56299999999999994</v>
      </c>
      <c r="AR55" s="7">
        <f t="shared" si="8"/>
        <v>69</v>
      </c>
      <c r="AS55" s="7">
        <f t="shared" si="9"/>
        <v>0.51</v>
      </c>
    </row>
    <row r="56" spans="2:45" s="7" customFormat="1" x14ac:dyDescent="0.15">
      <c r="B56" s="118"/>
      <c r="C56" s="118"/>
      <c r="D56" s="118"/>
      <c r="E56" s="30"/>
      <c r="F56" s="30"/>
      <c r="G56" s="119"/>
      <c r="H56" s="119"/>
      <c r="I56" s="78"/>
      <c r="J56" s="11" t="str">
        <f t="shared" si="0"/>
        <v/>
      </c>
      <c r="K56" s="2" t="str">
        <f t="shared" si="10"/>
        <v/>
      </c>
      <c r="L56" s="2" t="str">
        <f t="shared" si="1"/>
        <v/>
      </c>
      <c r="M56" s="2" t="str">
        <f t="shared" si="11"/>
        <v/>
      </c>
      <c r="N56" s="2" t="str">
        <f t="shared" si="12"/>
        <v/>
      </c>
      <c r="O56" s="2" t="str">
        <f t="shared" si="20"/>
        <v/>
      </c>
      <c r="P56" s="11" t="str">
        <f t="shared" si="19"/>
        <v/>
      </c>
      <c r="Q56" s="11" t="str">
        <f t="shared" si="21"/>
        <v/>
      </c>
      <c r="R56" s="2" t="str">
        <f t="shared" si="13"/>
        <v/>
      </c>
      <c r="S56" s="11" t="str">
        <f t="shared" si="14"/>
        <v/>
      </c>
      <c r="T56" s="175" t="str">
        <f t="shared" si="15"/>
        <v/>
      </c>
      <c r="U56" s="11" t="str">
        <f t="shared" si="16"/>
        <v/>
      </c>
      <c r="V56" s="136"/>
      <c r="W56" s="136"/>
      <c r="X56" s="139">
        <f t="shared" si="2"/>
        <v>0</v>
      </c>
      <c r="Y56" s="31">
        <f t="shared" si="3"/>
        <v>0</v>
      </c>
      <c r="Z56" s="31"/>
      <c r="AA56" s="140">
        <f t="shared" si="4"/>
        <v>0</v>
      </c>
      <c r="AB56" s="12"/>
      <c r="AC56" s="8">
        <f t="shared" si="5"/>
        <v>9.0359999999999996</v>
      </c>
      <c r="AD56" s="8">
        <f t="shared" si="6"/>
        <v>-184.49199999999999</v>
      </c>
      <c r="AE56"/>
      <c r="AF56" t="e">
        <f>IF(D56="M",IF(AI56&lt;78,LMS!$D$5*AI56^3+LMS!$E$5*AI56^2+LMS!$F$5*AI56+LMS!$G$5,IF(AI56&lt;150,LMS!$D$6*AI56^3+LMS!$E$6*AI56^2+LMS!$F$6*AI56+LMS!$G$6,LMS!$D$7*AI56^3+LMS!$E$7*AI56^2+LMS!$F$7*AI56+LMS!$G$7)),IF(AI56&lt;69,LMS!$D$9*AI56^3+LMS!$E$9*AI56^2+LMS!$F$9*AI56+LMS!$G$9,IF(AI56&lt;150,LMS!$D$10*AI56^3+LMS!$E$10*AI56^2+LMS!$F$10*AI56+LMS!$G$10,LMS!$D$11*AI56^3+LMS!$E$11*AI56^2+LMS!$F$11*AI56+LMS!$G$11)))</f>
        <v>#VALUE!</v>
      </c>
      <c r="AG56" t="e">
        <f>IF(D56="M",(IF(AI56&lt;2.5,LMS!$D$21*AI56^3+LMS!$E$21*AI56^2+LMS!$F$21*AI56+LMS!$G$21,IF(AI56&lt;9.5,LMS!$D$22*AI56^3+LMS!$E$22*AI56^2+LMS!$F$22*AI56+LMS!$G$22,IF(AI56&lt;26.75,LMS!$D$23*AI56^3+LMS!$E$23*AI56^2+LMS!$F$23*AI56+LMS!$G$23,IF(AI56&lt;90,LMS!$D$24*AI56^3+LMS!$E$24*AI56^2+LMS!$F$24*AI56+LMS!$G$24,LMS!$D$25*AI56^3+LMS!$E$25*AI56^2+LMS!$F$25*AI56+LMS!$G$25))))),(IF(AI56&lt;2.5,LMS!$D$27*AI56^3+LMS!$E$27*AI56^2+LMS!$F$27*AI56+LMS!$G$27,IF(AI56&lt;9.5,LMS!$D$28*AI56^3+LMS!$E$28*AI56^2+LMS!$F$28*AI56+LMS!$G$28,IF(AI56&lt;26.75,LMS!$D$29*AI56^3+LMS!$E$29*AI56^2+LMS!$F$29*AI56+LMS!$G$29,IF(AI56&lt;90,LMS!$D$30*AI56^3+LMS!$E$30*AI56^2+LMS!$F$30*AI56+LMS!$G$30,IF(AI56&lt;150,LMS!$D$31*AI56^3+LMS!$E$31*AI56^2+LMS!$F$31*AI56+LMS!$G$31,LMS!$D$32*AI56^3+LMS!$E$32*AI56^2+LMS!$F$32*AI56+LMS!$G$32)))))))</f>
        <v>#VALUE!</v>
      </c>
      <c r="AH56" t="e">
        <f>IF(D56="M",(IF(AI56&lt;90,LMS!$D$14*AI56^3+LMS!$E$14*AI56^2+LMS!$F$14*AI56+LMS!$G$14,LMS!$D$15*AI56^3+LMS!$E$15*AI56^2+LMS!$F$15*AI56+LMS!$G$15)),(IF(AI56&lt;90,LMS!$D$17*AI56^3+LMS!$E$17*AI56^2+LMS!$F$17*AI56+LMS!$G$17,LMS!$D$18*AI56^3+LMS!$E$18*AI56^2+LMS!$F$18*AI56+LMS!$G$18)))</f>
        <v>#VALUE!</v>
      </c>
      <c r="AI56" s="7" t="e">
        <f t="shared" si="17"/>
        <v>#VALUE!</v>
      </c>
      <c r="AJ56" s="7">
        <f t="shared" si="18"/>
        <v>0</v>
      </c>
      <c r="AL56" s="7">
        <f>IF(D56="M",WeightSDS!P$5*$AJ56^7+WeightSDS!Q$5*$AJ56^6+WeightSDS!R$5*$AJ56^5+WeightSDS!S$5*$AJ56^4+WeightSDS!T$5*$AJ56^3+WeightSDS!U$5*$AJ56^2+WeightSDS!V$5*$AJ56+WeightSDS!W$5,IF($AJ56&lt;186,WeightSDS!P$8*$AJ56^7+WeightSDS!Q$8*$AJ56^6+WeightSDS!R$8*$AJ56^5+WeightSDS!S$8*$AJ56^4+WeightSDS!T$8*$AJ56^3+WeightSDS!U$8*$AJ56^2+WeightSDS!V$8*$AJ56+WeightSDS!W$8,WeightSDS!$U$9+WeightSDS!$V$9*($AJ56-WeightSDS!$W$9)))</f>
        <v>0.75407122999999998</v>
      </c>
      <c r="AM56" s="7">
        <f>IF(D56="M",IF($AJ56&lt;45,WeightSDS!M$23*$AJ56^10+WeightSDS!N$23*$AJ56^9+WeightSDS!O$23*$AJ56^8+WeightSDS!P$23*$AJ56^7+WeightSDS!Q$23*$AJ56^6+WeightSDS!R$23*$AJ56^5+WeightSDS!S$23*$AJ56^4+WeightSDS!T$23*$AJ56^3+WeightSDS!U$23*$AJ56^2+WeightSDS!V$23*$AJ56+WeightSDS!W$23,IF($AJ56&lt;153,WeightSDS!M$25*$AJ56^10+WeightSDS!N$25*$AJ56^9+WeightSDS!O$25*$AJ56^8+WeightSDS!P$25*$AJ56^7+WeightSDS!Q$25*$AJ56^6+WeightSDS!R$25*$AJ56^5+WeightSDS!S$25*$AJ56^4+WeightSDS!T$25*$AJ56^3+WeightSDS!U$25*$AJ56^2+WeightSDS!V$25*$AJ56+WeightSDS!W$25,WeightSDS!M$27+WeightSDS!N$27/(1+EXP(WeightSDS!O$27+WeightSDS!P$27*$AJ56)))),IF($AJ56&lt;43.8,WeightSDS!M$29*$AJ56^10+WeightSDS!N$29*$AJ56^9+WeightSDS!O$29*$AJ56^8+WeightSDS!P$29*$AJ56^7+WeightSDS!Q$29*$AJ56^6+WeightSDS!R$29*$AJ56^5+WeightSDS!S$29*$AJ56^4+WeightSDS!T$29*$AJ56^3+WeightSDS!U$29*$AJ56^2+WeightSDS!V$29*$AJ56+WeightSDS!W$29-0.010431*(1-$AJ56/210),IF($AJ56&lt;123,WeightSDS!M$30*$AJ56^10+WeightSDS!N$30*$AJ56^9+WeightSDS!O$30*$AJ56^8+WeightSDS!P$30*$AJ56^7+WeightSDS!Q$30*$AJ56^6+WeightSDS!R$30*$AJ56^5+WeightSDS!S$30*$AJ56^4+WeightSDS!T$30*$AJ56^3+WeightSDS!U$30*$AJ56^2+WeightSDS!V$30*$AJ56+WeightSDS!W$30-0.010431*(1-1/$AJ56),WeightSDS!M$32+WeightSDS!N$32/(1+EXP(WeightSDS!O$32+WeightSDS!P$32*$AJ56))-0.010431*(1-$AJ56/210))))</f>
        <v>2.9500001032655536</v>
      </c>
      <c r="AN56" s="7">
        <f>IF(D56="M",IF($AJ56&lt;162,WeightSDS!P$12*$AJ56^7+WeightSDS!Q$12*$AJ56^6+WeightSDS!R$12*$AJ56^5+WeightSDS!S$12*$AJ56^4+WeightSDS!T$12*$AJ56^3+WeightSDS!U$12*$AJ56^2+WeightSDS!V$12*$AJ56+WeightSDS!W$12,WeightSDS!P$14*$AJ56^7+WeightSDS!Q$14*$AJ56^6+WeightSDS!R$14*$AJ56^5+WeightSDS!S$14*$AJ56^4+WeightSDS!T$14*$AJ56^3+WeightSDS!U$14*$AJ56^2+WeightSDS!V$14*$AJ56+WeightSDS!W$14),IF($AJ56&lt;156,WeightSDS!O$17*$AJ56^8+WeightSDS!P$17*$AJ56^7+WeightSDS!Q$17*$AJ56^6+WeightSDS!R$17*$AJ56^5+WeightSDS!S$17*$AJ56^4+WeightSDS!T$17*$AJ56^3+WeightSDS!U$17*$AJ56^2+WeightSDS!V$17*$AJ56+WeightSDS!W$17,IF($AJ56&lt;186,WeightSDS!$U$18+(WeightSDS!$V$18-WeightSDS!$U$18)/24*($AJ56-186)+WeightSDS!$W$18*(-$AJ56+186)^2-0.005,WeightSDS!$U$18+(WeightSDS!$V$18-WeightSDS!$U$18)/24*($AJ56-186)-0.005)))</f>
        <v>0.14604529399999999</v>
      </c>
      <c r="AQ56" s="7">
        <f t="shared" si="7"/>
        <v>0.56299999999999994</v>
      </c>
      <c r="AR56" s="7">
        <f t="shared" si="8"/>
        <v>69</v>
      </c>
      <c r="AS56" s="7">
        <f t="shared" si="9"/>
        <v>0.51</v>
      </c>
    </row>
    <row r="57" spans="2:45" s="7" customFormat="1" x14ac:dyDescent="0.15">
      <c r="B57" s="118"/>
      <c r="C57" s="118"/>
      <c r="D57" s="118"/>
      <c r="E57" s="30"/>
      <c r="F57" s="30"/>
      <c r="G57" s="119"/>
      <c r="H57" s="119"/>
      <c r="I57" s="78"/>
      <c r="J57" s="11" t="str">
        <f t="shared" si="0"/>
        <v/>
      </c>
      <c r="K57" s="2" t="str">
        <f t="shared" si="10"/>
        <v/>
      </c>
      <c r="L57" s="2" t="str">
        <f t="shared" si="1"/>
        <v/>
      </c>
      <c r="M57" s="2" t="str">
        <f t="shared" si="11"/>
        <v/>
      </c>
      <c r="N57" s="2" t="str">
        <f t="shared" si="12"/>
        <v/>
      </c>
      <c r="O57" s="2" t="str">
        <f t="shared" si="20"/>
        <v/>
      </c>
      <c r="P57" s="11" t="str">
        <f t="shared" si="19"/>
        <v/>
      </c>
      <c r="Q57" s="11" t="str">
        <f t="shared" si="21"/>
        <v/>
      </c>
      <c r="R57" s="2" t="str">
        <f t="shared" si="13"/>
        <v/>
      </c>
      <c r="S57" s="11" t="str">
        <f t="shared" si="14"/>
        <v/>
      </c>
      <c r="T57" s="175" t="str">
        <f t="shared" si="15"/>
        <v/>
      </c>
      <c r="U57" s="11" t="str">
        <f t="shared" si="16"/>
        <v/>
      </c>
      <c r="V57" s="136"/>
      <c r="W57" s="136"/>
      <c r="X57" s="139">
        <f t="shared" si="2"/>
        <v>0</v>
      </c>
      <c r="Y57" s="31">
        <f t="shared" si="3"/>
        <v>0</v>
      </c>
      <c r="Z57" s="31"/>
      <c r="AA57" s="140">
        <f t="shared" si="4"/>
        <v>0</v>
      </c>
      <c r="AB57" s="12"/>
      <c r="AC57" s="8">
        <f t="shared" si="5"/>
        <v>9.0359999999999996</v>
      </c>
      <c r="AD57" s="8">
        <f t="shared" si="6"/>
        <v>-184.49199999999999</v>
      </c>
      <c r="AE57"/>
      <c r="AF57" t="e">
        <f>IF(D57="M",IF(AI57&lt;78,LMS!$D$5*AI57^3+LMS!$E$5*AI57^2+LMS!$F$5*AI57+LMS!$G$5,IF(AI57&lt;150,LMS!$D$6*AI57^3+LMS!$E$6*AI57^2+LMS!$F$6*AI57+LMS!$G$6,LMS!$D$7*AI57^3+LMS!$E$7*AI57^2+LMS!$F$7*AI57+LMS!$G$7)),IF(AI57&lt;69,LMS!$D$9*AI57^3+LMS!$E$9*AI57^2+LMS!$F$9*AI57+LMS!$G$9,IF(AI57&lt;150,LMS!$D$10*AI57^3+LMS!$E$10*AI57^2+LMS!$F$10*AI57+LMS!$G$10,LMS!$D$11*AI57^3+LMS!$E$11*AI57^2+LMS!$F$11*AI57+LMS!$G$11)))</f>
        <v>#VALUE!</v>
      </c>
      <c r="AG57" t="e">
        <f>IF(D57="M",(IF(AI57&lt;2.5,LMS!$D$21*AI57^3+LMS!$E$21*AI57^2+LMS!$F$21*AI57+LMS!$G$21,IF(AI57&lt;9.5,LMS!$D$22*AI57^3+LMS!$E$22*AI57^2+LMS!$F$22*AI57+LMS!$G$22,IF(AI57&lt;26.75,LMS!$D$23*AI57^3+LMS!$E$23*AI57^2+LMS!$F$23*AI57+LMS!$G$23,IF(AI57&lt;90,LMS!$D$24*AI57^3+LMS!$E$24*AI57^2+LMS!$F$24*AI57+LMS!$G$24,LMS!$D$25*AI57^3+LMS!$E$25*AI57^2+LMS!$F$25*AI57+LMS!$G$25))))),(IF(AI57&lt;2.5,LMS!$D$27*AI57^3+LMS!$E$27*AI57^2+LMS!$F$27*AI57+LMS!$G$27,IF(AI57&lt;9.5,LMS!$D$28*AI57^3+LMS!$E$28*AI57^2+LMS!$F$28*AI57+LMS!$G$28,IF(AI57&lt;26.75,LMS!$D$29*AI57^3+LMS!$E$29*AI57^2+LMS!$F$29*AI57+LMS!$G$29,IF(AI57&lt;90,LMS!$D$30*AI57^3+LMS!$E$30*AI57^2+LMS!$F$30*AI57+LMS!$G$30,IF(AI57&lt;150,LMS!$D$31*AI57^3+LMS!$E$31*AI57^2+LMS!$F$31*AI57+LMS!$G$31,LMS!$D$32*AI57^3+LMS!$E$32*AI57^2+LMS!$F$32*AI57+LMS!$G$32)))))))</f>
        <v>#VALUE!</v>
      </c>
      <c r="AH57" t="e">
        <f>IF(D57="M",(IF(AI57&lt;90,LMS!$D$14*AI57^3+LMS!$E$14*AI57^2+LMS!$F$14*AI57+LMS!$G$14,LMS!$D$15*AI57^3+LMS!$E$15*AI57^2+LMS!$F$15*AI57+LMS!$G$15)),(IF(AI57&lt;90,LMS!$D$17*AI57^3+LMS!$E$17*AI57^2+LMS!$F$17*AI57+LMS!$G$17,LMS!$D$18*AI57^3+LMS!$E$18*AI57^2+LMS!$F$18*AI57+LMS!$G$18)))</f>
        <v>#VALUE!</v>
      </c>
      <c r="AI57" s="7" t="e">
        <f t="shared" si="17"/>
        <v>#VALUE!</v>
      </c>
      <c r="AJ57" s="7">
        <f t="shared" si="18"/>
        <v>0</v>
      </c>
      <c r="AL57" s="7">
        <f>IF(D57="M",WeightSDS!P$5*$AJ57^7+WeightSDS!Q$5*$AJ57^6+WeightSDS!R$5*$AJ57^5+WeightSDS!S$5*$AJ57^4+WeightSDS!T$5*$AJ57^3+WeightSDS!U$5*$AJ57^2+WeightSDS!V$5*$AJ57+WeightSDS!W$5,IF($AJ57&lt;186,WeightSDS!P$8*$AJ57^7+WeightSDS!Q$8*$AJ57^6+WeightSDS!R$8*$AJ57^5+WeightSDS!S$8*$AJ57^4+WeightSDS!T$8*$AJ57^3+WeightSDS!U$8*$AJ57^2+WeightSDS!V$8*$AJ57+WeightSDS!W$8,WeightSDS!$U$9+WeightSDS!$V$9*($AJ57-WeightSDS!$W$9)))</f>
        <v>0.75407122999999998</v>
      </c>
      <c r="AM57" s="7">
        <f>IF(D57="M",IF($AJ57&lt;45,WeightSDS!M$23*$AJ57^10+WeightSDS!N$23*$AJ57^9+WeightSDS!O$23*$AJ57^8+WeightSDS!P$23*$AJ57^7+WeightSDS!Q$23*$AJ57^6+WeightSDS!R$23*$AJ57^5+WeightSDS!S$23*$AJ57^4+WeightSDS!T$23*$AJ57^3+WeightSDS!U$23*$AJ57^2+WeightSDS!V$23*$AJ57+WeightSDS!W$23,IF($AJ57&lt;153,WeightSDS!M$25*$AJ57^10+WeightSDS!N$25*$AJ57^9+WeightSDS!O$25*$AJ57^8+WeightSDS!P$25*$AJ57^7+WeightSDS!Q$25*$AJ57^6+WeightSDS!R$25*$AJ57^5+WeightSDS!S$25*$AJ57^4+WeightSDS!T$25*$AJ57^3+WeightSDS!U$25*$AJ57^2+WeightSDS!V$25*$AJ57+WeightSDS!W$25,WeightSDS!M$27+WeightSDS!N$27/(1+EXP(WeightSDS!O$27+WeightSDS!P$27*$AJ57)))),IF($AJ57&lt;43.8,WeightSDS!M$29*$AJ57^10+WeightSDS!N$29*$AJ57^9+WeightSDS!O$29*$AJ57^8+WeightSDS!P$29*$AJ57^7+WeightSDS!Q$29*$AJ57^6+WeightSDS!R$29*$AJ57^5+WeightSDS!S$29*$AJ57^4+WeightSDS!T$29*$AJ57^3+WeightSDS!U$29*$AJ57^2+WeightSDS!V$29*$AJ57+WeightSDS!W$29-0.010431*(1-$AJ57/210),IF($AJ57&lt;123,WeightSDS!M$30*$AJ57^10+WeightSDS!N$30*$AJ57^9+WeightSDS!O$30*$AJ57^8+WeightSDS!P$30*$AJ57^7+WeightSDS!Q$30*$AJ57^6+WeightSDS!R$30*$AJ57^5+WeightSDS!S$30*$AJ57^4+WeightSDS!T$30*$AJ57^3+WeightSDS!U$30*$AJ57^2+WeightSDS!V$30*$AJ57+WeightSDS!W$30-0.010431*(1-1/$AJ57),WeightSDS!M$32+WeightSDS!N$32/(1+EXP(WeightSDS!O$32+WeightSDS!P$32*$AJ57))-0.010431*(1-$AJ57/210))))</f>
        <v>2.9500001032655536</v>
      </c>
      <c r="AN57" s="7">
        <f>IF(D57="M",IF($AJ57&lt;162,WeightSDS!P$12*$AJ57^7+WeightSDS!Q$12*$AJ57^6+WeightSDS!R$12*$AJ57^5+WeightSDS!S$12*$AJ57^4+WeightSDS!T$12*$AJ57^3+WeightSDS!U$12*$AJ57^2+WeightSDS!V$12*$AJ57+WeightSDS!W$12,WeightSDS!P$14*$AJ57^7+WeightSDS!Q$14*$AJ57^6+WeightSDS!R$14*$AJ57^5+WeightSDS!S$14*$AJ57^4+WeightSDS!T$14*$AJ57^3+WeightSDS!U$14*$AJ57^2+WeightSDS!V$14*$AJ57+WeightSDS!W$14),IF($AJ57&lt;156,WeightSDS!O$17*$AJ57^8+WeightSDS!P$17*$AJ57^7+WeightSDS!Q$17*$AJ57^6+WeightSDS!R$17*$AJ57^5+WeightSDS!S$17*$AJ57^4+WeightSDS!T$17*$AJ57^3+WeightSDS!U$17*$AJ57^2+WeightSDS!V$17*$AJ57+WeightSDS!W$17,IF($AJ57&lt;186,WeightSDS!$U$18+(WeightSDS!$V$18-WeightSDS!$U$18)/24*($AJ57-186)+WeightSDS!$W$18*(-$AJ57+186)^2-0.005,WeightSDS!$U$18+(WeightSDS!$V$18-WeightSDS!$U$18)/24*($AJ57-186)-0.005)))</f>
        <v>0.14604529399999999</v>
      </c>
      <c r="AQ57" s="7">
        <f t="shared" si="7"/>
        <v>0.56299999999999994</v>
      </c>
      <c r="AR57" s="7">
        <f t="shared" si="8"/>
        <v>69</v>
      </c>
      <c r="AS57" s="7">
        <f t="shared" si="9"/>
        <v>0.51</v>
      </c>
    </row>
    <row r="58" spans="2:45" s="7" customFormat="1" x14ac:dyDescent="0.15">
      <c r="B58" s="118"/>
      <c r="C58" s="118"/>
      <c r="D58" s="118"/>
      <c r="E58" s="30"/>
      <c r="F58" s="30"/>
      <c r="G58" s="119"/>
      <c r="H58" s="119"/>
      <c r="I58" s="78"/>
      <c r="J58" s="11" t="str">
        <f t="shared" si="0"/>
        <v/>
      </c>
      <c r="K58" s="2" t="str">
        <f t="shared" si="10"/>
        <v/>
      </c>
      <c r="L58" s="2" t="str">
        <f t="shared" si="1"/>
        <v/>
      </c>
      <c r="M58" s="2" t="str">
        <f t="shared" si="11"/>
        <v/>
      </c>
      <c r="N58" s="2" t="str">
        <f t="shared" si="12"/>
        <v/>
      </c>
      <c r="O58" s="2" t="str">
        <f t="shared" si="20"/>
        <v/>
      </c>
      <c r="P58" s="11" t="str">
        <f t="shared" si="19"/>
        <v/>
      </c>
      <c r="Q58" s="11" t="str">
        <f t="shared" si="21"/>
        <v/>
      </c>
      <c r="R58" s="2" t="str">
        <f t="shared" si="13"/>
        <v/>
      </c>
      <c r="S58" s="11" t="str">
        <f t="shared" si="14"/>
        <v/>
      </c>
      <c r="T58" s="175" t="str">
        <f t="shared" si="15"/>
        <v/>
      </c>
      <c r="U58" s="11" t="str">
        <f t="shared" si="16"/>
        <v/>
      </c>
      <c r="V58" s="136"/>
      <c r="W58" s="136"/>
      <c r="X58" s="139">
        <f t="shared" si="2"/>
        <v>0</v>
      </c>
      <c r="Y58" s="31">
        <f t="shared" si="3"/>
        <v>0</v>
      </c>
      <c r="Z58" s="31"/>
      <c r="AA58" s="140">
        <f t="shared" si="4"/>
        <v>0</v>
      </c>
      <c r="AB58" s="12"/>
      <c r="AC58" s="8">
        <f t="shared" si="5"/>
        <v>9.0359999999999996</v>
      </c>
      <c r="AD58" s="8">
        <f t="shared" si="6"/>
        <v>-184.49199999999999</v>
      </c>
      <c r="AE58"/>
      <c r="AF58" t="e">
        <f>IF(D58="M",IF(AI58&lt;78,LMS!$D$5*AI58^3+LMS!$E$5*AI58^2+LMS!$F$5*AI58+LMS!$G$5,IF(AI58&lt;150,LMS!$D$6*AI58^3+LMS!$E$6*AI58^2+LMS!$F$6*AI58+LMS!$G$6,LMS!$D$7*AI58^3+LMS!$E$7*AI58^2+LMS!$F$7*AI58+LMS!$G$7)),IF(AI58&lt;69,LMS!$D$9*AI58^3+LMS!$E$9*AI58^2+LMS!$F$9*AI58+LMS!$G$9,IF(AI58&lt;150,LMS!$D$10*AI58^3+LMS!$E$10*AI58^2+LMS!$F$10*AI58+LMS!$G$10,LMS!$D$11*AI58^3+LMS!$E$11*AI58^2+LMS!$F$11*AI58+LMS!$G$11)))</f>
        <v>#VALUE!</v>
      </c>
      <c r="AG58" t="e">
        <f>IF(D58="M",(IF(AI58&lt;2.5,LMS!$D$21*AI58^3+LMS!$E$21*AI58^2+LMS!$F$21*AI58+LMS!$G$21,IF(AI58&lt;9.5,LMS!$D$22*AI58^3+LMS!$E$22*AI58^2+LMS!$F$22*AI58+LMS!$G$22,IF(AI58&lt;26.75,LMS!$D$23*AI58^3+LMS!$E$23*AI58^2+LMS!$F$23*AI58+LMS!$G$23,IF(AI58&lt;90,LMS!$D$24*AI58^3+LMS!$E$24*AI58^2+LMS!$F$24*AI58+LMS!$G$24,LMS!$D$25*AI58^3+LMS!$E$25*AI58^2+LMS!$F$25*AI58+LMS!$G$25))))),(IF(AI58&lt;2.5,LMS!$D$27*AI58^3+LMS!$E$27*AI58^2+LMS!$F$27*AI58+LMS!$G$27,IF(AI58&lt;9.5,LMS!$D$28*AI58^3+LMS!$E$28*AI58^2+LMS!$F$28*AI58+LMS!$G$28,IF(AI58&lt;26.75,LMS!$D$29*AI58^3+LMS!$E$29*AI58^2+LMS!$F$29*AI58+LMS!$G$29,IF(AI58&lt;90,LMS!$D$30*AI58^3+LMS!$E$30*AI58^2+LMS!$F$30*AI58+LMS!$G$30,IF(AI58&lt;150,LMS!$D$31*AI58^3+LMS!$E$31*AI58^2+LMS!$F$31*AI58+LMS!$G$31,LMS!$D$32*AI58^3+LMS!$E$32*AI58^2+LMS!$F$32*AI58+LMS!$G$32)))))))</f>
        <v>#VALUE!</v>
      </c>
      <c r="AH58" t="e">
        <f>IF(D58="M",(IF(AI58&lt;90,LMS!$D$14*AI58^3+LMS!$E$14*AI58^2+LMS!$F$14*AI58+LMS!$G$14,LMS!$D$15*AI58^3+LMS!$E$15*AI58^2+LMS!$F$15*AI58+LMS!$G$15)),(IF(AI58&lt;90,LMS!$D$17*AI58^3+LMS!$E$17*AI58^2+LMS!$F$17*AI58+LMS!$G$17,LMS!$D$18*AI58^3+LMS!$E$18*AI58^2+LMS!$F$18*AI58+LMS!$G$18)))</f>
        <v>#VALUE!</v>
      </c>
      <c r="AI58" s="7" t="e">
        <f t="shared" si="17"/>
        <v>#VALUE!</v>
      </c>
      <c r="AJ58" s="7">
        <f t="shared" si="18"/>
        <v>0</v>
      </c>
      <c r="AL58" s="7">
        <f>IF(D58="M",WeightSDS!P$5*$AJ58^7+WeightSDS!Q$5*$AJ58^6+WeightSDS!R$5*$AJ58^5+WeightSDS!S$5*$AJ58^4+WeightSDS!T$5*$AJ58^3+WeightSDS!U$5*$AJ58^2+WeightSDS!V$5*$AJ58+WeightSDS!W$5,IF($AJ58&lt;186,WeightSDS!P$8*$AJ58^7+WeightSDS!Q$8*$AJ58^6+WeightSDS!R$8*$AJ58^5+WeightSDS!S$8*$AJ58^4+WeightSDS!T$8*$AJ58^3+WeightSDS!U$8*$AJ58^2+WeightSDS!V$8*$AJ58+WeightSDS!W$8,WeightSDS!$U$9+WeightSDS!$V$9*($AJ58-WeightSDS!$W$9)))</f>
        <v>0.75407122999999998</v>
      </c>
      <c r="AM58" s="7">
        <f>IF(D58="M",IF($AJ58&lt;45,WeightSDS!M$23*$AJ58^10+WeightSDS!N$23*$AJ58^9+WeightSDS!O$23*$AJ58^8+WeightSDS!P$23*$AJ58^7+WeightSDS!Q$23*$AJ58^6+WeightSDS!R$23*$AJ58^5+WeightSDS!S$23*$AJ58^4+WeightSDS!T$23*$AJ58^3+WeightSDS!U$23*$AJ58^2+WeightSDS!V$23*$AJ58+WeightSDS!W$23,IF($AJ58&lt;153,WeightSDS!M$25*$AJ58^10+WeightSDS!N$25*$AJ58^9+WeightSDS!O$25*$AJ58^8+WeightSDS!P$25*$AJ58^7+WeightSDS!Q$25*$AJ58^6+WeightSDS!R$25*$AJ58^5+WeightSDS!S$25*$AJ58^4+WeightSDS!T$25*$AJ58^3+WeightSDS!U$25*$AJ58^2+WeightSDS!V$25*$AJ58+WeightSDS!W$25,WeightSDS!M$27+WeightSDS!N$27/(1+EXP(WeightSDS!O$27+WeightSDS!P$27*$AJ58)))),IF($AJ58&lt;43.8,WeightSDS!M$29*$AJ58^10+WeightSDS!N$29*$AJ58^9+WeightSDS!O$29*$AJ58^8+WeightSDS!P$29*$AJ58^7+WeightSDS!Q$29*$AJ58^6+WeightSDS!R$29*$AJ58^5+WeightSDS!S$29*$AJ58^4+WeightSDS!T$29*$AJ58^3+WeightSDS!U$29*$AJ58^2+WeightSDS!V$29*$AJ58+WeightSDS!W$29-0.010431*(1-$AJ58/210),IF($AJ58&lt;123,WeightSDS!M$30*$AJ58^10+WeightSDS!N$30*$AJ58^9+WeightSDS!O$30*$AJ58^8+WeightSDS!P$30*$AJ58^7+WeightSDS!Q$30*$AJ58^6+WeightSDS!R$30*$AJ58^5+WeightSDS!S$30*$AJ58^4+WeightSDS!T$30*$AJ58^3+WeightSDS!U$30*$AJ58^2+WeightSDS!V$30*$AJ58+WeightSDS!W$30-0.010431*(1-1/$AJ58),WeightSDS!M$32+WeightSDS!N$32/(1+EXP(WeightSDS!O$32+WeightSDS!P$32*$AJ58))-0.010431*(1-$AJ58/210))))</f>
        <v>2.9500001032655536</v>
      </c>
      <c r="AN58" s="7">
        <f>IF(D58="M",IF($AJ58&lt;162,WeightSDS!P$12*$AJ58^7+WeightSDS!Q$12*$AJ58^6+WeightSDS!R$12*$AJ58^5+WeightSDS!S$12*$AJ58^4+WeightSDS!T$12*$AJ58^3+WeightSDS!U$12*$AJ58^2+WeightSDS!V$12*$AJ58+WeightSDS!W$12,WeightSDS!P$14*$AJ58^7+WeightSDS!Q$14*$AJ58^6+WeightSDS!R$14*$AJ58^5+WeightSDS!S$14*$AJ58^4+WeightSDS!T$14*$AJ58^3+WeightSDS!U$14*$AJ58^2+WeightSDS!V$14*$AJ58+WeightSDS!W$14),IF($AJ58&lt;156,WeightSDS!O$17*$AJ58^8+WeightSDS!P$17*$AJ58^7+WeightSDS!Q$17*$AJ58^6+WeightSDS!R$17*$AJ58^5+WeightSDS!S$17*$AJ58^4+WeightSDS!T$17*$AJ58^3+WeightSDS!U$17*$AJ58^2+WeightSDS!V$17*$AJ58+WeightSDS!W$17,IF($AJ58&lt;186,WeightSDS!$U$18+(WeightSDS!$V$18-WeightSDS!$U$18)/24*($AJ58-186)+WeightSDS!$W$18*(-$AJ58+186)^2-0.005,WeightSDS!$U$18+(WeightSDS!$V$18-WeightSDS!$U$18)/24*($AJ58-186)-0.005)))</f>
        <v>0.14604529399999999</v>
      </c>
      <c r="AQ58" s="7">
        <f t="shared" si="7"/>
        <v>0.56299999999999994</v>
      </c>
      <c r="AR58" s="7">
        <f t="shared" si="8"/>
        <v>69</v>
      </c>
      <c r="AS58" s="7">
        <f t="shared" si="9"/>
        <v>0.51</v>
      </c>
    </row>
    <row r="59" spans="2:45" s="7" customFormat="1" x14ac:dyDescent="0.15">
      <c r="B59" s="118"/>
      <c r="C59" s="118"/>
      <c r="D59" s="118"/>
      <c r="E59" s="30"/>
      <c r="F59" s="30"/>
      <c r="G59" s="119"/>
      <c r="H59" s="119"/>
      <c r="I59" s="78"/>
      <c r="J59" s="11" t="str">
        <f t="shared" si="0"/>
        <v/>
      </c>
      <c r="K59" s="2" t="str">
        <f t="shared" si="10"/>
        <v/>
      </c>
      <c r="L59" s="2" t="str">
        <f t="shared" si="1"/>
        <v/>
      </c>
      <c r="M59" s="2" t="str">
        <f t="shared" si="11"/>
        <v/>
      </c>
      <c r="N59" s="2" t="str">
        <f t="shared" si="12"/>
        <v/>
      </c>
      <c r="O59" s="2" t="str">
        <f t="shared" si="20"/>
        <v/>
      </c>
      <c r="P59" s="11" t="str">
        <f t="shared" si="19"/>
        <v/>
      </c>
      <c r="Q59" s="11" t="str">
        <f t="shared" si="21"/>
        <v/>
      </c>
      <c r="R59" s="2" t="str">
        <f t="shared" si="13"/>
        <v/>
      </c>
      <c r="S59" s="11" t="str">
        <f t="shared" si="14"/>
        <v/>
      </c>
      <c r="T59" s="175" t="str">
        <f t="shared" si="15"/>
        <v/>
      </c>
      <c r="U59" s="11" t="str">
        <f t="shared" si="16"/>
        <v/>
      </c>
      <c r="V59" s="136"/>
      <c r="W59" s="136"/>
      <c r="X59" s="139">
        <f t="shared" si="2"/>
        <v>0</v>
      </c>
      <c r="Y59" s="31">
        <f t="shared" si="3"/>
        <v>0</v>
      </c>
      <c r="Z59" s="31"/>
      <c r="AA59" s="140">
        <f t="shared" si="4"/>
        <v>0</v>
      </c>
      <c r="AB59" s="12"/>
      <c r="AC59" s="8">
        <f t="shared" si="5"/>
        <v>9.0359999999999996</v>
      </c>
      <c r="AD59" s="8">
        <f t="shared" si="6"/>
        <v>-184.49199999999999</v>
      </c>
      <c r="AE59"/>
      <c r="AF59" t="e">
        <f>IF(D59="M",IF(AI59&lt;78,LMS!$D$5*AI59^3+LMS!$E$5*AI59^2+LMS!$F$5*AI59+LMS!$G$5,IF(AI59&lt;150,LMS!$D$6*AI59^3+LMS!$E$6*AI59^2+LMS!$F$6*AI59+LMS!$G$6,LMS!$D$7*AI59^3+LMS!$E$7*AI59^2+LMS!$F$7*AI59+LMS!$G$7)),IF(AI59&lt;69,LMS!$D$9*AI59^3+LMS!$E$9*AI59^2+LMS!$F$9*AI59+LMS!$G$9,IF(AI59&lt;150,LMS!$D$10*AI59^3+LMS!$E$10*AI59^2+LMS!$F$10*AI59+LMS!$G$10,LMS!$D$11*AI59^3+LMS!$E$11*AI59^2+LMS!$F$11*AI59+LMS!$G$11)))</f>
        <v>#VALUE!</v>
      </c>
      <c r="AG59" t="e">
        <f>IF(D59="M",(IF(AI59&lt;2.5,LMS!$D$21*AI59^3+LMS!$E$21*AI59^2+LMS!$F$21*AI59+LMS!$G$21,IF(AI59&lt;9.5,LMS!$D$22*AI59^3+LMS!$E$22*AI59^2+LMS!$F$22*AI59+LMS!$G$22,IF(AI59&lt;26.75,LMS!$D$23*AI59^3+LMS!$E$23*AI59^2+LMS!$F$23*AI59+LMS!$G$23,IF(AI59&lt;90,LMS!$D$24*AI59^3+LMS!$E$24*AI59^2+LMS!$F$24*AI59+LMS!$G$24,LMS!$D$25*AI59^3+LMS!$E$25*AI59^2+LMS!$F$25*AI59+LMS!$G$25))))),(IF(AI59&lt;2.5,LMS!$D$27*AI59^3+LMS!$E$27*AI59^2+LMS!$F$27*AI59+LMS!$G$27,IF(AI59&lt;9.5,LMS!$D$28*AI59^3+LMS!$E$28*AI59^2+LMS!$F$28*AI59+LMS!$G$28,IF(AI59&lt;26.75,LMS!$D$29*AI59^3+LMS!$E$29*AI59^2+LMS!$F$29*AI59+LMS!$G$29,IF(AI59&lt;90,LMS!$D$30*AI59^3+LMS!$E$30*AI59^2+LMS!$F$30*AI59+LMS!$G$30,IF(AI59&lt;150,LMS!$D$31*AI59^3+LMS!$E$31*AI59^2+LMS!$F$31*AI59+LMS!$G$31,LMS!$D$32*AI59^3+LMS!$E$32*AI59^2+LMS!$F$32*AI59+LMS!$G$32)))))))</f>
        <v>#VALUE!</v>
      </c>
      <c r="AH59" t="e">
        <f>IF(D59="M",(IF(AI59&lt;90,LMS!$D$14*AI59^3+LMS!$E$14*AI59^2+LMS!$F$14*AI59+LMS!$G$14,LMS!$D$15*AI59^3+LMS!$E$15*AI59^2+LMS!$F$15*AI59+LMS!$G$15)),(IF(AI59&lt;90,LMS!$D$17*AI59^3+LMS!$E$17*AI59^2+LMS!$F$17*AI59+LMS!$G$17,LMS!$D$18*AI59^3+LMS!$E$18*AI59^2+LMS!$F$18*AI59+LMS!$G$18)))</f>
        <v>#VALUE!</v>
      </c>
      <c r="AI59" s="7" t="e">
        <f t="shared" si="17"/>
        <v>#VALUE!</v>
      </c>
      <c r="AJ59" s="7">
        <f t="shared" si="18"/>
        <v>0</v>
      </c>
      <c r="AL59" s="7">
        <f>IF(D59="M",WeightSDS!P$5*$AJ59^7+WeightSDS!Q$5*$AJ59^6+WeightSDS!R$5*$AJ59^5+WeightSDS!S$5*$AJ59^4+WeightSDS!T$5*$AJ59^3+WeightSDS!U$5*$AJ59^2+WeightSDS!V$5*$AJ59+WeightSDS!W$5,IF($AJ59&lt;186,WeightSDS!P$8*$AJ59^7+WeightSDS!Q$8*$AJ59^6+WeightSDS!R$8*$AJ59^5+WeightSDS!S$8*$AJ59^4+WeightSDS!T$8*$AJ59^3+WeightSDS!U$8*$AJ59^2+WeightSDS!V$8*$AJ59+WeightSDS!W$8,WeightSDS!$U$9+WeightSDS!$V$9*($AJ59-WeightSDS!$W$9)))</f>
        <v>0.75407122999999998</v>
      </c>
      <c r="AM59" s="7">
        <f>IF(D59="M",IF($AJ59&lt;45,WeightSDS!M$23*$AJ59^10+WeightSDS!N$23*$AJ59^9+WeightSDS!O$23*$AJ59^8+WeightSDS!P$23*$AJ59^7+WeightSDS!Q$23*$AJ59^6+WeightSDS!R$23*$AJ59^5+WeightSDS!S$23*$AJ59^4+WeightSDS!T$23*$AJ59^3+WeightSDS!U$23*$AJ59^2+WeightSDS!V$23*$AJ59+WeightSDS!W$23,IF($AJ59&lt;153,WeightSDS!M$25*$AJ59^10+WeightSDS!N$25*$AJ59^9+WeightSDS!O$25*$AJ59^8+WeightSDS!P$25*$AJ59^7+WeightSDS!Q$25*$AJ59^6+WeightSDS!R$25*$AJ59^5+WeightSDS!S$25*$AJ59^4+WeightSDS!T$25*$AJ59^3+WeightSDS!U$25*$AJ59^2+WeightSDS!V$25*$AJ59+WeightSDS!W$25,WeightSDS!M$27+WeightSDS!N$27/(1+EXP(WeightSDS!O$27+WeightSDS!P$27*$AJ59)))),IF($AJ59&lt;43.8,WeightSDS!M$29*$AJ59^10+WeightSDS!N$29*$AJ59^9+WeightSDS!O$29*$AJ59^8+WeightSDS!P$29*$AJ59^7+WeightSDS!Q$29*$AJ59^6+WeightSDS!R$29*$AJ59^5+WeightSDS!S$29*$AJ59^4+WeightSDS!T$29*$AJ59^3+WeightSDS!U$29*$AJ59^2+WeightSDS!V$29*$AJ59+WeightSDS!W$29-0.010431*(1-$AJ59/210),IF($AJ59&lt;123,WeightSDS!M$30*$AJ59^10+WeightSDS!N$30*$AJ59^9+WeightSDS!O$30*$AJ59^8+WeightSDS!P$30*$AJ59^7+WeightSDS!Q$30*$AJ59^6+WeightSDS!R$30*$AJ59^5+WeightSDS!S$30*$AJ59^4+WeightSDS!T$30*$AJ59^3+WeightSDS!U$30*$AJ59^2+WeightSDS!V$30*$AJ59+WeightSDS!W$30-0.010431*(1-1/$AJ59),WeightSDS!M$32+WeightSDS!N$32/(1+EXP(WeightSDS!O$32+WeightSDS!P$32*$AJ59))-0.010431*(1-$AJ59/210))))</f>
        <v>2.9500001032655536</v>
      </c>
      <c r="AN59" s="7">
        <f>IF(D59="M",IF($AJ59&lt;162,WeightSDS!P$12*$AJ59^7+WeightSDS!Q$12*$AJ59^6+WeightSDS!R$12*$AJ59^5+WeightSDS!S$12*$AJ59^4+WeightSDS!T$12*$AJ59^3+WeightSDS!U$12*$AJ59^2+WeightSDS!V$12*$AJ59+WeightSDS!W$12,WeightSDS!P$14*$AJ59^7+WeightSDS!Q$14*$AJ59^6+WeightSDS!R$14*$AJ59^5+WeightSDS!S$14*$AJ59^4+WeightSDS!T$14*$AJ59^3+WeightSDS!U$14*$AJ59^2+WeightSDS!V$14*$AJ59+WeightSDS!W$14),IF($AJ59&lt;156,WeightSDS!O$17*$AJ59^8+WeightSDS!P$17*$AJ59^7+WeightSDS!Q$17*$AJ59^6+WeightSDS!R$17*$AJ59^5+WeightSDS!S$17*$AJ59^4+WeightSDS!T$17*$AJ59^3+WeightSDS!U$17*$AJ59^2+WeightSDS!V$17*$AJ59+WeightSDS!W$17,IF($AJ59&lt;186,WeightSDS!$U$18+(WeightSDS!$V$18-WeightSDS!$U$18)/24*($AJ59-186)+WeightSDS!$W$18*(-$AJ59+186)^2-0.005,WeightSDS!$U$18+(WeightSDS!$V$18-WeightSDS!$U$18)/24*($AJ59-186)-0.005)))</f>
        <v>0.14604529399999999</v>
      </c>
      <c r="AQ59" s="7">
        <f t="shared" si="7"/>
        <v>0.56299999999999994</v>
      </c>
      <c r="AR59" s="7">
        <f t="shared" si="8"/>
        <v>69</v>
      </c>
      <c r="AS59" s="7">
        <f t="shared" si="9"/>
        <v>0.51</v>
      </c>
    </row>
    <row r="60" spans="2:45" s="7" customFormat="1" x14ac:dyDescent="0.15">
      <c r="B60" s="118"/>
      <c r="C60" s="118"/>
      <c r="D60" s="118"/>
      <c r="E60" s="30"/>
      <c r="F60" s="30"/>
      <c r="G60" s="119"/>
      <c r="H60" s="119"/>
      <c r="I60" s="78"/>
      <c r="J60" s="11" t="str">
        <f t="shared" si="0"/>
        <v/>
      </c>
      <c r="K60" s="2" t="str">
        <f t="shared" si="10"/>
        <v/>
      </c>
      <c r="L60" s="2" t="str">
        <f t="shared" si="1"/>
        <v/>
      </c>
      <c r="M60" s="2" t="str">
        <f t="shared" si="11"/>
        <v/>
      </c>
      <c r="N60" s="2" t="str">
        <f t="shared" si="12"/>
        <v/>
      </c>
      <c r="O60" s="2" t="str">
        <f t="shared" si="20"/>
        <v/>
      </c>
      <c r="P60" s="11" t="str">
        <f t="shared" si="19"/>
        <v/>
      </c>
      <c r="Q60" s="11" t="str">
        <f t="shared" si="21"/>
        <v/>
      </c>
      <c r="R60" s="2" t="str">
        <f t="shared" si="13"/>
        <v/>
      </c>
      <c r="S60" s="11" t="str">
        <f t="shared" si="14"/>
        <v/>
      </c>
      <c r="T60" s="175" t="str">
        <f t="shared" si="15"/>
        <v/>
      </c>
      <c r="U60" s="11" t="str">
        <f t="shared" si="16"/>
        <v/>
      </c>
      <c r="V60" s="136"/>
      <c r="W60" s="136"/>
      <c r="X60" s="139">
        <f t="shared" si="2"/>
        <v>0</v>
      </c>
      <c r="Y60" s="31">
        <f t="shared" si="3"/>
        <v>0</v>
      </c>
      <c r="Z60" s="31"/>
      <c r="AA60" s="140">
        <f t="shared" si="4"/>
        <v>0</v>
      </c>
      <c r="AB60" s="12"/>
      <c r="AC60" s="8">
        <f t="shared" si="5"/>
        <v>9.0359999999999996</v>
      </c>
      <c r="AD60" s="8">
        <f t="shared" si="6"/>
        <v>-184.49199999999999</v>
      </c>
      <c r="AE60"/>
      <c r="AF60" t="e">
        <f>IF(D60="M",IF(AI60&lt;78,LMS!$D$5*AI60^3+LMS!$E$5*AI60^2+LMS!$F$5*AI60+LMS!$G$5,IF(AI60&lt;150,LMS!$D$6*AI60^3+LMS!$E$6*AI60^2+LMS!$F$6*AI60+LMS!$G$6,LMS!$D$7*AI60^3+LMS!$E$7*AI60^2+LMS!$F$7*AI60+LMS!$G$7)),IF(AI60&lt;69,LMS!$D$9*AI60^3+LMS!$E$9*AI60^2+LMS!$F$9*AI60+LMS!$G$9,IF(AI60&lt;150,LMS!$D$10*AI60^3+LMS!$E$10*AI60^2+LMS!$F$10*AI60+LMS!$G$10,LMS!$D$11*AI60^3+LMS!$E$11*AI60^2+LMS!$F$11*AI60+LMS!$G$11)))</f>
        <v>#VALUE!</v>
      </c>
      <c r="AG60" t="e">
        <f>IF(D60="M",(IF(AI60&lt;2.5,LMS!$D$21*AI60^3+LMS!$E$21*AI60^2+LMS!$F$21*AI60+LMS!$G$21,IF(AI60&lt;9.5,LMS!$D$22*AI60^3+LMS!$E$22*AI60^2+LMS!$F$22*AI60+LMS!$G$22,IF(AI60&lt;26.75,LMS!$D$23*AI60^3+LMS!$E$23*AI60^2+LMS!$F$23*AI60+LMS!$G$23,IF(AI60&lt;90,LMS!$D$24*AI60^3+LMS!$E$24*AI60^2+LMS!$F$24*AI60+LMS!$G$24,LMS!$D$25*AI60^3+LMS!$E$25*AI60^2+LMS!$F$25*AI60+LMS!$G$25))))),(IF(AI60&lt;2.5,LMS!$D$27*AI60^3+LMS!$E$27*AI60^2+LMS!$F$27*AI60+LMS!$G$27,IF(AI60&lt;9.5,LMS!$D$28*AI60^3+LMS!$E$28*AI60^2+LMS!$F$28*AI60+LMS!$G$28,IF(AI60&lt;26.75,LMS!$D$29*AI60^3+LMS!$E$29*AI60^2+LMS!$F$29*AI60+LMS!$G$29,IF(AI60&lt;90,LMS!$D$30*AI60^3+LMS!$E$30*AI60^2+LMS!$F$30*AI60+LMS!$G$30,IF(AI60&lt;150,LMS!$D$31*AI60^3+LMS!$E$31*AI60^2+LMS!$F$31*AI60+LMS!$G$31,LMS!$D$32*AI60^3+LMS!$E$32*AI60^2+LMS!$F$32*AI60+LMS!$G$32)))))))</f>
        <v>#VALUE!</v>
      </c>
      <c r="AH60" t="e">
        <f>IF(D60="M",(IF(AI60&lt;90,LMS!$D$14*AI60^3+LMS!$E$14*AI60^2+LMS!$F$14*AI60+LMS!$G$14,LMS!$D$15*AI60^3+LMS!$E$15*AI60^2+LMS!$F$15*AI60+LMS!$G$15)),(IF(AI60&lt;90,LMS!$D$17*AI60^3+LMS!$E$17*AI60^2+LMS!$F$17*AI60+LMS!$G$17,LMS!$D$18*AI60^3+LMS!$E$18*AI60^2+LMS!$F$18*AI60+LMS!$G$18)))</f>
        <v>#VALUE!</v>
      </c>
      <c r="AI60" s="7" t="e">
        <f t="shared" si="17"/>
        <v>#VALUE!</v>
      </c>
      <c r="AJ60" s="7">
        <f t="shared" si="18"/>
        <v>0</v>
      </c>
      <c r="AL60" s="7">
        <f>IF(D60="M",WeightSDS!P$5*$AJ60^7+WeightSDS!Q$5*$AJ60^6+WeightSDS!R$5*$AJ60^5+WeightSDS!S$5*$AJ60^4+WeightSDS!T$5*$AJ60^3+WeightSDS!U$5*$AJ60^2+WeightSDS!V$5*$AJ60+WeightSDS!W$5,IF($AJ60&lt;186,WeightSDS!P$8*$AJ60^7+WeightSDS!Q$8*$AJ60^6+WeightSDS!R$8*$AJ60^5+WeightSDS!S$8*$AJ60^4+WeightSDS!T$8*$AJ60^3+WeightSDS!U$8*$AJ60^2+WeightSDS!V$8*$AJ60+WeightSDS!W$8,WeightSDS!$U$9+WeightSDS!$V$9*($AJ60-WeightSDS!$W$9)))</f>
        <v>0.75407122999999998</v>
      </c>
      <c r="AM60" s="7">
        <f>IF(D60="M",IF($AJ60&lt;45,WeightSDS!M$23*$AJ60^10+WeightSDS!N$23*$AJ60^9+WeightSDS!O$23*$AJ60^8+WeightSDS!P$23*$AJ60^7+WeightSDS!Q$23*$AJ60^6+WeightSDS!R$23*$AJ60^5+WeightSDS!S$23*$AJ60^4+WeightSDS!T$23*$AJ60^3+WeightSDS!U$23*$AJ60^2+WeightSDS!V$23*$AJ60+WeightSDS!W$23,IF($AJ60&lt;153,WeightSDS!M$25*$AJ60^10+WeightSDS!N$25*$AJ60^9+WeightSDS!O$25*$AJ60^8+WeightSDS!P$25*$AJ60^7+WeightSDS!Q$25*$AJ60^6+WeightSDS!R$25*$AJ60^5+WeightSDS!S$25*$AJ60^4+WeightSDS!T$25*$AJ60^3+WeightSDS!U$25*$AJ60^2+WeightSDS!V$25*$AJ60+WeightSDS!W$25,WeightSDS!M$27+WeightSDS!N$27/(1+EXP(WeightSDS!O$27+WeightSDS!P$27*$AJ60)))),IF($AJ60&lt;43.8,WeightSDS!M$29*$AJ60^10+WeightSDS!N$29*$AJ60^9+WeightSDS!O$29*$AJ60^8+WeightSDS!P$29*$AJ60^7+WeightSDS!Q$29*$AJ60^6+WeightSDS!R$29*$AJ60^5+WeightSDS!S$29*$AJ60^4+WeightSDS!T$29*$AJ60^3+WeightSDS!U$29*$AJ60^2+WeightSDS!V$29*$AJ60+WeightSDS!W$29-0.010431*(1-$AJ60/210),IF($AJ60&lt;123,WeightSDS!M$30*$AJ60^10+WeightSDS!N$30*$AJ60^9+WeightSDS!O$30*$AJ60^8+WeightSDS!P$30*$AJ60^7+WeightSDS!Q$30*$AJ60^6+WeightSDS!R$30*$AJ60^5+WeightSDS!S$30*$AJ60^4+WeightSDS!T$30*$AJ60^3+WeightSDS!U$30*$AJ60^2+WeightSDS!V$30*$AJ60+WeightSDS!W$30-0.010431*(1-1/$AJ60),WeightSDS!M$32+WeightSDS!N$32/(1+EXP(WeightSDS!O$32+WeightSDS!P$32*$AJ60))-0.010431*(1-$AJ60/210))))</f>
        <v>2.9500001032655536</v>
      </c>
      <c r="AN60" s="7">
        <f>IF(D60="M",IF($AJ60&lt;162,WeightSDS!P$12*$AJ60^7+WeightSDS!Q$12*$AJ60^6+WeightSDS!R$12*$AJ60^5+WeightSDS!S$12*$AJ60^4+WeightSDS!T$12*$AJ60^3+WeightSDS!U$12*$AJ60^2+WeightSDS!V$12*$AJ60+WeightSDS!W$12,WeightSDS!P$14*$AJ60^7+WeightSDS!Q$14*$AJ60^6+WeightSDS!R$14*$AJ60^5+WeightSDS!S$14*$AJ60^4+WeightSDS!T$14*$AJ60^3+WeightSDS!U$14*$AJ60^2+WeightSDS!V$14*$AJ60+WeightSDS!W$14),IF($AJ60&lt;156,WeightSDS!O$17*$AJ60^8+WeightSDS!P$17*$AJ60^7+WeightSDS!Q$17*$AJ60^6+WeightSDS!R$17*$AJ60^5+WeightSDS!S$17*$AJ60^4+WeightSDS!T$17*$AJ60^3+WeightSDS!U$17*$AJ60^2+WeightSDS!V$17*$AJ60+WeightSDS!W$17,IF($AJ60&lt;186,WeightSDS!$U$18+(WeightSDS!$V$18-WeightSDS!$U$18)/24*($AJ60-186)+WeightSDS!$W$18*(-$AJ60+186)^2-0.005,WeightSDS!$U$18+(WeightSDS!$V$18-WeightSDS!$U$18)/24*($AJ60-186)-0.005)))</f>
        <v>0.14604529399999999</v>
      </c>
      <c r="AQ60" s="7">
        <f t="shared" si="7"/>
        <v>0.56299999999999994</v>
      </c>
      <c r="AR60" s="7">
        <f t="shared" si="8"/>
        <v>69</v>
      </c>
      <c r="AS60" s="7">
        <f t="shared" si="9"/>
        <v>0.51</v>
      </c>
    </row>
    <row r="61" spans="2:45" s="7" customFormat="1" x14ac:dyDescent="0.15">
      <c r="B61" s="118"/>
      <c r="C61" s="118"/>
      <c r="D61" s="118"/>
      <c r="E61" s="30"/>
      <c r="F61" s="30"/>
      <c r="G61" s="119"/>
      <c r="H61" s="119"/>
      <c r="I61" s="78"/>
      <c r="J61" s="11" t="str">
        <f t="shared" si="0"/>
        <v/>
      </c>
      <c r="K61" s="2" t="str">
        <f t="shared" si="10"/>
        <v/>
      </c>
      <c r="L61" s="2" t="str">
        <f t="shared" si="1"/>
        <v/>
      </c>
      <c r="M61" s="2" t="str">
        <f t="shared" si="11"/>
        <v/>
      </c>
      <c r="N61" s="2" t="str">
        <f t="shared" si="12"/>
        <v/>
      </c>
      <c r="O61" s="2" t="str">
        <f t="shared" si="20"/>
        <v/>
      </c>
      <c r="P61" s="11" t="str">
        <f t="shared" si="19"/>
        <v/>
      </c>
      <c r="Q61" s="11" t="str">
        <f t="shared" si="21"/>
        <v/>
      </c>
      <c r="R61" s="2" t="str">
        <f t="shared" si="13"/>
        <v/>
      </c>
      <c r="S61" s="11" t="str">
        <f t="shared" si="14"/>
        <v/>
      </c>
      <c r="T61" s="175" t="str">
        <f t="shared" si="15"/>
        <v/>
      </c>
      <c r="U61" s="11" t="str">
        <f t="shared" si="16"/>
        <v/>
      </c>
      <c r="V61" s="136"/>
      <c r="W61" s="136"/>
      <c r="X61" s="139">
        <f t="shared" si="2"/>
        <v>0</v>
      </c>
      <c r="Y61" s="31">
        <f t="shared" si="3"/>
        <v>0</v>
      </c>
      <c r="Z61" s="31"/>
      <c r="AA61" s="140">
        <f t="shared" si="4"/>
        <v>0</v>
      </c>
      <c r="AB61" s="12"/>
      <c r="AC61" s="8">
        <f t="shared" si="5"/>
        <v>9.0359999999999996</v>
      </c>
      <c r="AD61" s="8">
        <f t="shared" si="6"/>
        <v>-184.49199999999999</v>
      </c>
      <c r="AE61"/>
      <c r="AF61" t="e">
        <f>IF(D61="M",IF(AI61&lt;78,LMS!$D$5*AI61^3+LMS!$E$5*AI61^2+LMS!$F$5*AI61+LMS!$G$5,IF(AI61&lt;150,LMS!$D$6*AI61^3+LMS!$E$6*AI61^2+LMS!$F$6*AI61+LMS!$G$6,LMS!$D$7*AI61^3+LMS!$E$7*AI61^2+LMS!$F$7*AI61+LMS!$G$7)),IF(AI61&lt;69,LMS!$D$9*AI61^3+LMS!$E$9*AI61^2+LMS!$F$9*AI61+LMS!$G$9,IF(AI61&lt;150,LMS!$D$10*AI61^3+LMS!$E$10*AI61^2+LMS!$F$10*AI61+LMS!$G$10,LMS!$D$11*AI61^3+LMS!$E$11*AI61^2+LMS!$F$11*AI61+LMS!$G$11)))</f>
        <v>#VALUE!</v>
      </c>
      <c r="AG61" t="e">
        <f>IF(D61="M",(IF(AI61&lt;2.5,LMS!$D$21*AI61^3+LMS!$E$21*AI61^2+LMS!$F$21*AI61+LMS!$G$21,IF(AI61&lt;9.5,LMS!$D$22*AI61^3+LMS!$E$22*AI61^2+LMS!$F$22*AI61+LMS!$G$22,IF(AI61&lt;26.75,LMS!$D$23*AI61^3+LMS!$E$23*AI61^2+LMS!$F$23*AI61+LMS!$G$23,IF(AI61&lt;90,LMS!$D$24*AI61^3+LMS!$E$24*AI61^2+LMS!$F$24*AI61+LMS!$G$24,LMS!$D$25*AI61^3+LMS!$E$25*AI61^2+LMS!$F$25*AI61+LMS!$G$25))))),(IF(AI61&lt;2.5,LMS!$D$27*AI61^3+LMS!$E$27*AI61^2+LMS!$F$27*AI61+LMS!$G$27,IF(AI61&lt;9.5,LMS!$D$28*AI61^3+LMS!$E$28*AI61^2+LMS!$F$28*AI61+LMS!$G$28,IF(AI61&lt;26.75,LMS!$D$29*AI61^3+LMS!$E$29*AI61^2+LMS!$F$29*AI61+LMS!$G$29,IF(AI61&lt;90,LMS!$D$30*AI61^3+LMS!$E$30*AI61^2+LMS!$F$30*AI61+LMS!$G$30,IF(AI61&lt;150,LMS!$D$31*AI61^3+LMS!$E$31*AI61^2+LMS!$F$31*AI61+LMS!$G$31,LMS!$D$32*AI61^3+LMS!$E$32*AI61^2+LMS!$F$32*AI61+LMS!$G$32)))))))</f>
        <v>#VALUE!</v>
      </c>
      <c r="AH61" t="e">
        <f>IF(D61="M",(IF(AI61&lt;90,LMS!$D$14*AI61^3+LMS!$E$14*AI61^2+LMS!$F$14*AI61+LMS!$G$14,LMS!$D$15*AI61^3+LMS!$E$15*AI61^2+LMS!$F$15*AI61+LMS!$G$15)),(IF(AI61&lt;90,LMS!$D$17*AI61^3+LMS!$E$17*AI61^2+LMS!$F$17*AI61+LMS!$G$17,LMS!$D$18*AI61^3+LMS!$E$18*AI61^2+LMS!$F$18*AI61+LMS!$G$18)))</f>
        <v>#VALUE!</v>
      </c>
      <c r="AI61" s="7" t="e">
        <f t="shared" si="17"/>
        <v>#VALUE!</v>
      </c>
      <c r="AJ61" s="7">
        <f t="shared" si="18"/>
        <v>0</v>
      </c>
      <c r="AL61" s="7">
        <f>IF(D61="M",WeightSDS!P$5*$AJ61^7+WeightSDS!Q$5*$AJ61^6+WeightSDS!R$5*$AJ61^5+WeightSDS!S$5*$AJ61^4+WeightSDS!T$5*$AJ61^3+WeightSDS!U$5*$AJ61^2+WeightSDS!V$5*$AJ61+WeightSDS!W$5,IF($AJ61&lt;186,WeightSDS!P$8*$AJ61^7+WeightSDS!Q$8*$AJ61^6+WeightSDS!R$8*$AJ61^5+WeightSDS!S$8*$AJ61^4+WeightSDS!T$8*$AJ61^3+WeightSDS!U$8*$AJ61^2+WeightSDS!V$8*$AJ61+WeightSDS!W$8,WeightSDS!$U$9+WeightSDS!$V$9*($AJ61-WeightSDS!$W$9)))</f>
        <v>0.75407122999999998</v>
      </c>
      <c r="AM61" s="7">
        <f>IF(D61="M",IF($AJ61&lt;45,WeightSDS!M$23*$AJ61^10+WeightSDS!N$23*$AJ61^9+WeightSDS!O$23*$AJ61^8+WeightSDS!P$23*$AJ61^7+WeightSDS!Q$23*$AJ61^6+WeightSDS!R$23*$AJ61^5+WeightSDS!S$23*$AJ61^4+WeightSDS!T$23*$AJ61^3+WeightSDS!U$23*$AJ61^2+WeightSDS!V$23*$AJ61+WeightSDS!W$23,IF($AJ61&lt;153,WeightSDS!M$25*$AJ61^10+WeightSDS!N$25*$AJ61^9+WeightSDS!O$25*$AJ61^8+WeightSDS!P$25*$AJ61^7+WeightSDS!Q$25*$AJ61^6+WeightSDS!R$25*$AJ61^5+WeightSDS!S$25*$AJ61^4+WeightSDS!T$25*$AJ61^3+WeightSDS!U$25*$AJ61^2+WeightSDS!V$25*$AJ61+WeightSDS!W$25,WeightSDS!M$27+WeightSDS!N$27/(1+EXP(WeightSDS!O$27+WeightSDS!P$27*$AJ61)))),IF($AJ61&lt;43.8,WeightSDS!M$29*$AJ61^10+WeightSDS!N$29*$AJ61^9+WeightSDS!O$29*$AJ61^8+WeightSDS!P$29*$AJ61^7+WeightSDS!Q$29*$AJ61^6+WeightSDS!R$29*$AJ61^5+WeightSDS!S$29*$AJ61^4+WeightSDS!T$29*$AJ61^3+WeightSDS!U$29*$AJ61^2+WeightSDS!V$29*$AJ61+WeightSDS!W$29-0.010431*(1-$AJ61/210),IF($AJ61&lt;123,WeightSDS!M$30*$AJ61^10+WeightSDS!N$30*$AJ61^9+WeightSDS!O$30*$AJ61^8+WeightSDS!P$30*$AJ61^7+WeightSDS!Q$30*$AJ61^6+WeightSDS!R$30*$AJ61^5+WeightSDS!S$30*$AJ61^4+WeightSDS!T$30*$AJ61^3+WeightSDS!U$30*$AJ61^2+WeightSDS!V$30*$AJ61+WeightSDS!W$30-0.010431*(1-1/$AJ61),WeightSDS!M$32+WeightSDS!N$32/(1+EXP(WeightSDS!O$32+WeightSDS!P$32*$AJ61))-0.010431*(1-$AJ61/210))))</f>
        <v>2.9500001032655536</v>
      </c>
      <c r="AN61" s="7">
        <f>IF(D61="M",IF($AJ61&lt;162,WeightSDS!P$12*$AJ61^7+WeightSDS!Q$12*$AJ61^6+WeightSDS!R$12*$AJ61^5+WeightSDS!S$12*$AJ61^4+WeightSDS!T$12*$AJ61^3+WeightSDS!U$12*$AJ61^2+WeightSDS!V$12*$AJ61+WeightSDS!W$12,WeightSDS!P$14*$AJ61^7+WeightSDS!Q$14*$AJ61^6+WeightSDS!R$14*$AJ61^5+WeightSDS!S$14*$AJ61^4+WeightSDS!T$14*$AJ61^3+WeightSDS!U$14*$AJ61^2+WeightSDS!V$14*$AJ61+WeightSDS!W$14),IF($AJ61&lt;156,WeightSDS!O$17*$AJ61^8+WeightSDS!P$17*$AJ61^7+WeightSDS!Q$17*$AJ61^6+WeightSDS!R$17*$AJ61^5+WeightSDS!S$17*$AJ61^4+WeightSDS!T$17*$AJ61^3+WeightSDS!U$17*$AJ61^2+WeightSDS!V$17*$AJ61+WeightSDS!W$17,IF($AJ61&lt;186,WeightSDS!$U$18+(WeightSDS!$V$18-WeightSDS!$U$18)/24*($AJ61-186)+WeightSDS!$W$18*(-$AJ61+186)^2-0.005,WeightSDS!$U$18+(WeightSDS!$V$18-WeightSDS!$U$18)/24*($AJ61-186)-0.005)))</f>
        <v>0.14604529399999999</v>
      </c>
      <c r="AQ61" s="7">
        <f t="shared" si="7"/>
        <v>0.56299999999999994</v>
      </c>
      <c r="AR61" s="7">
        <f t="shared" si="8"/>
        <v>69</v>
      </c>
      <c r="AS61" s="7">
        <f t="shared" si="9"/>
        <v>0.51</v>
      </c>
    </row>
    <row r="62" spans="2:45" s="7" customFormat="1" x14ac:dyDescent="0.15">
      <c r="B62" s="118"/>
      <c r="C62" s="118"/>
      <c r="D62" s="118"/>
      <c r="E62" s="30"/>
      <c r="F62" s="30"/>
      <c r="G62" s="119"/>
      <c r="H62" s="119"/>
      <c r="I62" s="78"/>
      <c r="J62" s="11" t="str">
        <f t="shared" si="0"/>
        <v/>
      </c>
      <c r="K62" s="2" t="str">
        <f t="shared" si="10"/>
        <v/>
      </c>
      <c r="L62" s="2" t="str">
        <f t="shared" si="1"/>
        <v/>
      </c>
      <c r="M62" s="2" t="str">
        <f t="shared" si="11"/>
        <v/>
      </c>
      <c r="N62" s="2" t="str">
        <f t="shared" si="12"/>
        <v/>
      </c>
      <c r="O62" s="2" t="str">
        <f t="shared" si="20"/>
        <v/>
      </c>
      <c r="P62" s="11" t="str">
        <f t="shared" si="19"/>
        <v/>
      </c>
      <c r="Q62" s="11" t="str">
        <f t="shared" si="21"/>
        <v/>
      </c>
      <c r="R62" s="2" t="str">
        <f t="shared" si="13"/>
        <v/>
      </c>
      <c r="S62" s="11" t="str">
        <f t="shared" si="14"/>
        <v/>
      </c>
      <c r="T62" s="175" t="str">
        <f t="shared" si="15"/>
        <v/>
      </c>
      <c r="U62" s="11" t="str">
        <f t="shared" si="16"/>
        <v/>
      </c>
      <c r="V62" s="136"/>
      <c r="W62" s="136"/>
      <c r="X62" s="139">
        <f t="shared" si="2"/>
        <v>0</v>
      </c>
      <c r="Y62" s="31">
        <f t="shared" si="3"/>
        <v>0</v>
      </c>
      <c r="Z62" s="31"/>
      <c r="AA62" s="140">
        <f t="shared" si="4"/>
        <v>0</v>
      </c>
      <c r="AB62" s="12"/>
      <c r="AC62" s="8">
        <f t="shared" si="5"/>
        <v>9.0359999999999996</v>
      </c>
      <c r="AD62" s="8">
        <f t="shared" si="6"/>
        <v>-184.49199999999999</v>
      </c>
      <c r="AE62"/>
      <c r="AF62" t="e">
        <f>IF(D62="M",IF(AI62&lt;78,LMS!$D$5*AI62^3+LMS!$E$5*AI62^2+LMS!$F$5*AI62+LMS!$G$5,IF(AI62&lt;150,LMS!$D$6*AI62^3+LMS!$E$6*AI62^2+LMS!$F$6*AI62+LMS!$G$6,LMS!$D$7*AI62^3+LMS!$E$7*AI62^2+LMS!$F$7*AI62+LMS!$G$7)),IF(AI62&lt;69,LMS!$D$9*AI62^3+LMS!$E$9*AI62^2+LMS!$F$9*AI62+LMS!$G$9,IF(AI62&lt;150,LMS!$D$10*AI62^3+LMS!$E$10*AI62^2+LMS!$F$10*AI62+LMS!$G$10,LMS!$D$11*AI62^3+LMS!$E$11*AI62^2+LMS!$F$11*AI62+LMS!$G$11)))</f>
        <v>#VALUE!</v>
      </c>
      <c r="AG62" t="e">
        <f>IF(D62="M",(IF(AI62&lt;2.5,LMS!$D$21*AI62^3+LMS!$E$21*AI62^2+LMS!$F$21*AI62+LMS!$G$21,IF(AI62&lt;9.5,LMS!$D$22*AI62^3+LMS!$E$22*AI62^2+LMS!$F$22*AI62+LMS!$G$22,IF(AI62&lt;26.75,LMS!$D$23*AI62^3+LMS!$E$23*AI62^2+LMS!$F$23*AI62+LMS!$G$23,IF(AI62&lt;90,LMS!$D$24*AI62^3+LMS!$E$24*AI62^2+LMS!$F$24*AI62+LMS!$G$24,LMS!$D$25*AI62^3+LMS!$E$25*AI62^2+LMS!$F$25*AI62+LMS!$G$25))))),(IF(AI62&lt;2.5,LMS!$D$27*AI62^3+LMS!$E$27*AI62^2+LMS!$F$27*AI62+LMS!$G$27,IF(AI62&lt;9.5,LMS!$D$28*AI62^3+LMS!$E$28*AI62^2+LMS!$F$28*AI62+LMS!$G$28,IF(AI62&lt;26.75,LMS!$D$29*AI62^3+LMS!$E$29*AI62^2+LMS!$F$29*AI62+LMS!$G$29,IF(AI62&lt;90,LMS!$D$30*AI62^3+LMS!$E$30*AI62^2+LMS!$F$30*AI62+LMS!$G$30,IF(AI62&lt;150,LMS!$D$31*AI62^3+LMS!$E$31*AI62^2+LMS!$F$31*AI62+LMS!$G$31,LMS!$D$32*AI62^3+LMS!$E$32*AI62^2+LMS!$F$32*AI62+LMS!$G$32)))))))</f>
        <v>#VALUE!</v>
      </c>
      <c r="AH62" t="e">
        <f>IF(D62="M",(IF(AI62&lt;90,LMS!$D$14*AI62^3+LMS!$E$14*AI62^2+LMS!$F$14*AI62+LMS!$G$14,LMS!$D$15*AI62^3+LMS!$E$15*AI62^2+LMS!$F$15*AI62+LMS!$G$15)),(IF(AI62&lt;90,LMS!$D$17*AI62^3+LMS!$E$17*AI62^2+LMS!$F$17*AI62+LMS!$G$17,LMS!$D$18*AI62^3+LMS!$E$18*AI62^2+LMS!$F$18*AI62+LMS!$G$18)))</f>
        <v>#VALUE!</v>
      </c>
      <c r="AI62" s="7" t="e">
        <f t="shared" si="17"/>
        <v>#VALUE!</v>
      </c>
      <c r="AJ62" s="7">
        <f t="shared" si="18"/>
        <v>0</v>
      </c>
      <c r="AL62" s="7">
        <f>IF(D62="M",WeightSDS!P$5*$AJ62^7+WeightSDS!Q$5*$AJ62^6+WeightSDS!R$5*$AJ62^5+WeightSDS!S$5*$AJ62^4+WeightSDS!T$5*$AJ62^3+WeightSDS!U$5*$AJ62^2+WeightSDS!V$5*$AJ62+WeightSDS!W$5,IF($AJ62&lt;186,WeightSDS!P$8*$AJ62^7+WeightSDS!Q$8*$AJ62^6+WeightSDS!R$8*$AJ62^5+WeightSDS!S$8*$AJ62^4+WeightSDS!T$8*$AJ62^3+WeightSDS!U$8*$AJ62^2+WeightSDS!V$8*$AJ62+WeightSDS!W$8,WeightSDS!$U$9+WeightSDS!$V$9*($AJ62-WeightSDS!$W$9)))</f>
        <v>0.75407122999999998</v>
      </c>
      <c r="AM62" s="7">
        <f>IF(D62="M",IF($AJ62&lt;45,WeightSDS!M$23*$AJ62^10+WeightSDS!N$23*$AJ62^9+WeightSDS!O$23*$AJ62^8+WeightSDS!P$23*$AJ62^7+WeightSDS!Q$23*$AJ62^6+WeightSDS!R$23*$AJ62^5+WeightSDS!S$23*$AJ62^4+WeightSDS!T$23*$AJ62^3+WeightSDS!U$23*$AJ62^2+WeightSDS!V$23*$AJ62+WeightSDS!W$23,IF($AJ62&lt;153,WeightSDS!M$25*$AJ62^10+WeightSDS!N$25*$AJ62^9+WeightSDS!O$25*$AJ62^8+WeightSDS!P$25*$AJ62^7+WeightSDS!Q$25*$AJ62^6+WeightSDS!R$25*$AJ62^5+WeightSDS!S$25*$AJ62^4+WeightSDS!T$25*$AJ62^3+WeightSDS!U$25*$AJ62^2+WeightSDS!V$25*$AJ62+WeightSDS!W$25,WeightSDS!M$27+WeightSDS!N$27/(1+EXP(WeightSDS!O$27+WeightSDS!P$27*$AJ62)))),IF($AJ62&lt;43.8,WeightSDS!M$29*$AJ62^10+WeightSDS!N$29*$AJ62^9+WeightSDS!O$29*$AJ62^8+WeightSDS!P$29*$AJ62^7+WeightSDS!Q$29*$AJ62^6+WeightSDS!R$29*$AJ62^5+WeightSDS!S$29*$AJ62^4+WeightSDS!T$29*$AJ62^3+WeightSDS!U$29*$AJ62^2+WeightSDS!V$29*$AJ62+WeightSDS!W$29-0.010431*(1-$AJ62/210),IF($AJ62&lt;123,WeightSDS!M$30*$AJ62^10+WeightSDS!N$30*$AJ62^9+WeightSDS!O$30*$AJ62^8+WeightSDS!P$30*$AJ62^7+WeightSDS!Q$30*$AJ62^6+WeightSDS!R$30*$AJ62^5+WeightSDS!S$30*$AJ62^4+WeightSDS!T$30*$AJ62^3+WeightSDS!U$30*$AJ62^2+WeightSDS!V$30*$AJ62+WeightSDS!W$30-0.010431*(1-1/$AJ62),WeightSDS!M$32+WeightSDS!N$32/(1+EXP(WeightSDS!O$32+WeightSDS!P$32*$AJ62))-0.010431*(1-$AJ62/210))))</f>
        <v>2.9500001032655536</v>
      </c>
      <c r="AN62" s="7">
        <f>IF(D62="M",IF($AJ62&lt;162,WeightSDS!P$12*$AJ62^7+WeightSDS!Q$12*$AJ62^6+WeightSDS!R$12*$AJ62^5+WeightSDS!S$12*$AJ62^4+WeightSDS!T$12*$AJ62^3+WeightSDS!U$12*$AJ62^2+WeightSDS!V$12*$AJ62+WeightSDS!W$12,WeightSDS!P$14*$AJ62^7+WeightSDS!Q$14*$AJ62^6+WeightSDS!R$14*$AJ62^5+WeightSDS!S$14*$AJ62^4+WeightSDS!T$14*$AJ62^3+WeightSDS!U$14*$AJ62^2+WeightSDS!V$14*$AJ62+WeightSDS!W$14),IF($AJ62&lt;156,WeightSDS!O$17*$AJ62^8+WeightSDS!P$17*$AJ62^7+WeightSDS!Q$17*$AJ62^6+WeightSDS!R$17*$AJ62^5+WeightSDS!S$17*$AJ62^4+WeightSDS!T$17*$AJ62^3+WeightSDS!U$17*$AJ62^2+WeightSDS!V$17*$AJ62+WeightSDS!W$17,IF($AJ62&lt;186,WeightSDS!$U$18+(WeightSDS!$V$18-WeightSDS!$U$18)/24*($AJ62-186)+WeightSDS!$W$18*(-$AJ62+186)^2-0.005,WeightSDS!$U$18+(WeightSDS!$V$18-WeightSDS!$U$18)/24*($AJ62-186)-0.005)))</f>
        <v>0.14604529399999999</v>
      </c>
      <c r="AQ62" s="7">
        <f t="shared" si="7"/>
        <v>0.56299999999999994</v>
      </c>
      <c r="AR62" s="7">
        <f t="shared" si="8"/>
        <v>69</v>
      </c>
      <c r="AS62" s="7">
        <f t="shared" si="9"/>
        <v>0.51</v>
      </c>
    </row>
    <row r="63" spans="2:45" s="7" customFormat="1" x14ac:dyDescent="0.15">
      <c r="B63" s="118"/>
      <c r="C63" s="118"/>
      <c r="D63" s="118"/>
      <c r="E63" s="30"/>
      <c r="F63" s="30"/>
      <c r="G63" s="119"/>
      <c r="H63" s="119"/>
      <c r="I63" s="78"/>
      <c r="J63" s="11" t="str">
        <f t="shared" si="0"/>
        <v/>
      </c>
      <c r="K63" s="2" t="str">
        <f t="shared" si="10"/>
        <v/>
      </c>
      <c r="L63" s="2" t="str">
        <f t="shared" si="1"/>
        <v/>
      </c>
      <c r="M63" s="2" t="str">
        <f t="shared" si="11"/>
        <v/>
      </c>
      <c r="N63" s="2" t="str">
        <f t="shared" si="12"/>
        <v/>
      </c>
      <c r="O63" s="2" t="str">
        <f t="shared" si="20"/>
        <v/>
      </c>
      <c r="P63" s="11" t="str">
        <f t="shared" si="19"/>
        <v/>
      </c>
      <c r="Q63" s="11" t="str">
        <f t="shared" si="21"/>
        <v/>
      </c>
      <c r="R63" s="2" t="str">
        <f t="shared" si="13"/>
        <v/>
      </c>
      <c r="S63" s="11" t="str">
        <f t="shared" si="14"/>
        <v/>
      </c>
      <c r="T63" s="175" t="str">
        <f t="shared" si="15"/>
        <v/>
      </c>
      <c r="U63" s="11" t="str">
        <f t="shared" si="16"/>
        <v/>
      </c>
      <c r="V63" s="136"/>
      <c r="W63" s="136"/>
      <c r="X63" s="139">
        <f t="shared" si="2"/>
        <v>0</v>
      </c>
      <c r="Y63" s="31">
        <f t="shared" si="3"/>
        <v>0</v>
      </c>
      <c r="Z63" s="31"/>
      <c r="AA63" s="140">
        <f t="shared" si="4"/>
        <v>0</v>
      </c>
      <c r="AB63" s="12"/>
      <c r="AC63" s="8">
        <f t="shared" si="5"/>
        <v>9.0359999999999996</v>
      </c>
      <c r="AD63" s="8">
        <f t="shared" si="6"/>
        <v>-184.49199999999999</v>
      </c>
      <c r="AE63"/>
      <c r="AF63" t="e">
        <f>IF(D63="M",IF(AI63&lt;78,LMS!$D$5*AI63^3+LMS!$E$5*AI63^2+LMS!$F$5*AI63+LMS!$G$5,IF(AI63&lt;150,LMS!$D$6*AI63^3+LMS!$E$6*AI63^2+LMS!$F$6*AI63+LMS!$G$6,LMS!$D$7*AI63^3+LMS!$E$7*AI63^2+LMS!$F$7*AI63+LMS!$G$7)),IF(AI63&lt;69,LMS!$D$9*AI63^3+LMS!$E$9*AI63^2+LMS!$F$9*AI63+LMS!$G$9,IF(AI63&lt;150,LMS!$D$10*AI63^3+LMS!$E$10*AI63^2+LMS!$F$10*AI63+LMS!$G$10,LMS!$D$11*AI63^3+LMS!$E$11*AI63^2+LMS!$F$11*AI63+LMS!$G$11)))</f>
        <v>#VALUE!</v>
      </c>
      <c r="AG63" t="e">
        <f>IF(D63="M",(IF(AI63&lt;2.5,LMS!$D$21*AI63^3+LMS!$E$21*AI63^2+LMS!$F$21*AI63+LMS!$G$21,IF(AI63&lt;9.5,LMS!$D$22*AI63^3+LMS!$E$22*AI63^2+LMS!$F$22*AI63+LMS!$G$22,IF(AI63&lt;26.75,LMS!$D$23*AI63^3+LMS!$E$23*AI63^2+LMS!$F$23*AI63+LMS!$G$23,IF(AI63&lt;90,LMS!$D$24*AI63^3+LMS!$E$24*AI63^2+LMS!$F$24*AI63+LMS!$G$24,LMS!$D$25*AI63^3+LMS!$E$25*AI63^2+LMS!$F$25*AI63+LMS!$G$25))))),(IF(AI63&lt;2.5,LMS!$D$27*AI63^3+LMS!$E$27*AI63^2+LMS!$F$27*AI63+LMS!$G$27,IF(AI63&lt;9.5,LMS!$D$28*AI63^3+LMS!$E$28*AI63^2+LMS!$F$28*AI63+LMS!$G$28,IF(AI63&lt;26.75,LMS!$D$29*AI63^3+LMS!$E$29*AI63^2+LMS!$F$29*AI63+LMS!$G$29,IF(AI63&lt;90,LMS!$D$30*AI63^3+LMS!$E$30*AI63^2+LMS!$F$30*AI63+LMS!$G$30,IF(AI63&lt;150,LMS!$D$31*AI63^3+LMS!$E$31*AI63^2+LMS!$F$31*AI63+LMS!$G$31,LMS!$D$32*AI63^3+LMS!$E$32*AI63^2+LMS!$F$32*AI63+LMS!$G$32)))))))</f>
        <v>#VALUE!</v>
      </c>
      <c r="AH63" t="e">
        <f>IF(D63="M",(IF(AI63&lt;90,LMS!$D$14*AI63^3+LMS!$E$14*AI63^2+LMS!$F$14*AI63+LMS!$G$14,LMS!$D$15*AI63^3+LMS!$E$15*AI63^2+LMS!$F$15*AI63+LMS!$G$15)),(IF(AI63&lt;90,LMS!$D$17*AI63^3+LMS!$E$17*AI63^2+LMS!$F$17*AI63+LMS!$G$17,LMS!$D$18*AI63^3+LMS!$E$18*AI63^2+LMS!$F$18*AI63+LMS!$G$18)))</f>
        <v>#VALUE!</v>
      </c>
      <c r="AI63" s="7" t="e">
        <f t="shared" si="17"/>
        <v>#VALUE!</v>
      </c>
      <c r="AJ63" s="7">
        <f t="shared" si="18"/>
        <v>0</v>
      </c>
      <c r="AL63" s="7">
        <f>IF(D63="M",WeightSDS!P$5*$AJ63^7+WeightSDS!Q$5*$AJ63^6+WeightSDS!R$5*$AJ63^5+WeightSDS!S$5*$AJ63^4+WeightSDS!T$5*$AJ63^3+WeightSDS!U$5*$AJ63^2+WeightSDS!V$5*$AJ63+WeightSDS!W$5,IF($AJ63&lt;186,WeightSDS!P$8*$AJ63^7+WeightSDS!Q$8*$AJ63^6+WeightSDS!R$8*$AJ63^5+WeightSDS!S$8*$AJ63^4+WeightSDS!T$8*$AJ63^3+WeightSDS!U$8*$AJ63^2+WeightSDS!V$8*$AJ63+WeightSDS!W$8,WeightSDS!$U$9+WeightSDS!$V$9*($AJ63-WeightSDS!$W$9)))</f>
        <v>0.75407122999999998</v>
      </c>
      <c r="AM63" s="7">
        <f>IF(D63="M",IF($AJ63&lt;45,WeightSDS!M$23*$AJ63^10+WeightSDS!N$23*$AJ63^9+WeightSDS!O$23*$AJ63^8+WeightSDS!P$23*$AJ63^7+WeightSDS!Q$23*$AJ63^6+WeightSDS!R$23*$AJ63^5+WeightSDS!S$23*$AJ63^4+WeightSDS!T$23*$AJ63^3+WeightSDS!U$23*$AJ63^2+WeightSDS!V$23*$AJ63+WeightSDS!W$23,IF($AJ63&lt;153,WeightSDS!M$25*$AJ63^10+WeightSDS!N$25*$AJ63^9+WeightSDS!O$25*$AJ63^8+WeightSDS!P$25*$AJ63^7+WeightSDS!Q$25*$AJ63^6+WeightSDS!R$25*$AJ63^5+WeightSDS!S$25*$AJ63^4+WeightSDS!T$25*$AJ63^3+WeightSDS!U$25*$AJ63^2+WeightSDS!V$25*$AJ63+WeightSDS!W$25,WeightSDS!M$27+WeightSDS!N$27/(1+EXP(WeightSDS!O$27+WeightSDS!P$27*$AJ63)))),IF($AJ63&lt;43.8,WeightSDS!M$29*$AJ63^10+WeightSDS!N$29*$AJ63^9+WeightSDS!O$29*$AJ63^8+WeightSDS!P$29*$AJ63^7+WeightSDS!Q$29*$AJ63^6+WeightSDS!R$29*$AJ63^5+WeightSDS!S$29*$AJ63^4+WeightSDS!T$29*$AJ63^3+WeightSDS!U$29*$AJ63^2+WeightSDS!V$29*$AJ63+WeightSDS!W$29-0.010431*(1-$AJ63/210),IF($AJ63&lt;123,WeightSDS!M$30*$AJ63^10+WeightSDS!N$30*$AJ63^9+WeightSDS!O$30*$AJ63^8+WeightSDS!P$30*$AJ63^7+WeightSDS!Q$30*$AJ63^6+WeightSDS!R$30*$AJ63^5+WeightSDS!S$30*$AJ63^4+WeightSDS!T$30*$AJ63^3+WeightSDS!U$30*$AJ63^2+WeightSDS!V$30*$AJ63+WeightSDS!W$30-0.010431*(1-1/$AJ63),WeightSDS!M$32+WeightSDS!N$32/(1+EXP(WeightSDS!O$32+WeightSDS!P$32*$AJ63))-0.010431*(1-$AJ63/210))))</f>
        <v>2.9500001032655536</v>
      </c>
      <c r="AN63" s="7">
        <f>IF(D63="M",IF($AJ63&lt;162,WeightSDS!P$12*$AJ63^7+WeightSDS!Q$12*$AJ63^6+WeightSDS!R$12*$AJ63^5+WeightSDS!S$12*$AJ63^4+WeightSDS!T$12*$AJ63^3+WeightSDS!U$12*$AJ63^2+WeightSDS!V$12*$AJ63+WeightSDS!W$12,WeightSDS!P$14*$AJ63^7+WeightSDS!Q$14*$AJ63^6+WeightSDS!R$14*$AJ63^5+WeightSDS!S$14*$AJ63^4+WeightSDS!T$14*$AJ63^3+WeightSDS!U$14*$AJ63^2+WeightSDS!V$14*$AJ63+WeightSDS!W$14),IF($AJ63&lt;156,WeightSDS!O$17*$AJ63^8+WeightSDS!P$17*$AJ63^7+WeightSDS!Q$17*$AJ63^6+WeightSDS!R$17*$AJ63^5+WeightSDS!S$17*$AJ63^4+WeightSDS!T$17*$AJ63^3+WeightSDS!U$17*$AJ63^2+WeightSDS!V$17*$AJ63+WeightSDS!W$17,IF($AJ63&lt;186,WeightSDS!$U$18+(WeightSDS!$V$18-WeightSDS!$U$18)/24*($AJ63-186)+WeightSDS!$W$18*(-$AJ63+186)^2-0.005,WeightSDS!$U$18+(WeightSDS!$V$18-WeightSDS!$U$18)/24*($AJ63-186)-0.005)))</f>
        <v>0.14604529399999999</v>
      </c>
      <c r="AQ63" s="7">
        <f t="shared" si="7"/>
        <v>0.56299999999999994</v>
      </c>
      <c r="AR63" s="7">
        <f t="shared" si="8"/>
        <v>69</v>
      </c>
      <c r="AS63" s="7">
        <f t="shared" si="9"/>
        <v>0.51</v>
      </c>
    </row>
    <row r="64" spans="2:45" s="7" customFormat="1" x14ac:dyDescent="0.15">
      <c r="B64" s="118"/>
      <c r="C64" s="118"/>
      <c r="D64" s="118"/>
      <c r="E64" s="30"/>
      <c r="F64" s="30"/>
      <c r="G64" s="119"/>
      <c r="H64" s="119"/>
      <c r="I64" s="78"/>
      <c r="J64" s="11" t="str">
        <f t="shared" si="0"/>
        <v/>
      </c>
      <c r="K64" s="2" t="str">
        <f t="shared" si="10"/>
        <v/>
      </c>
      <c r="L64" s="2" t="str">
        <f t="shared" si="1"/>
        <v/>
      </c>
      <c r="M64" s="2" t="str">
        <f t="shared" si="11"/>
        <v/>
      </c>
      <c r="N64" s="2" t="str">
        <f t="shared" si="12"/>
        <v/>
      </c>
      <c r="O64" s="2" t="str">
        <f t="shared" si="20"/>
        <v/>
      </c>
      <c r="P64" s="11" t="str">
        <f t="shared" si="19"/>
        <v/>
      </c>
      <c r="Q64" s="11" t="str">
        <f t="shared" si="21"/>
        <v/>
      </c>
      <c r="R64" s="2" t="str">
        <f t="shared" si="13"/>
        <v/>
      </c>
      <c r="S64" s="11" t="str">
        <f t="shared" si="14"/>
        <v/>
      </c>
      <c r="T64" s="175" t="str">
        <f t="shared" si="15"/>
        <v/>
      </c>
      <c r="U64" s="11" t="str">
        <f t="shared" si="16"/>
        <v/>
      </c>
      <c r="V64" s="136"/>
      <c r="W64" s="136"/>
      <c r="X64" s="139">
        <f t="shared" si="2"/>
        <v>0</v>
      </c>
      <c r="Y64" s="31">
        <f t="shared" si="3"/>
        <v>0</v>
      </c>
      <c r="Z64" s="31"/>
      <c r="AA64" s="140">
        <f t="shared" si="4"/>
        <v>0</v>
      </c>
      <c r="AB64" s="12"/>
      <c r="AC64" s="8">
        <f t="shared" si="5"/>
        <v>9.0359999999999996</v>
      </c>
      <c r="AD64" s="8">
        <f t="shared" si="6"/>
        <v>-184.49199999999999</v>
      </c>
      <c r="AE64"/>
      <c r="AF64" t="e">
        <f>IF(D64="M",IF(AI64&lt;78,LMS!$D$5*AI64^3+LMS!$E$5*AI64^2+LMS!$F$5*AI64+LMS!$G$5,IF(AI64&lt;150,LMS!$D$6*AI64^3+LMS!$E$6*AI64^2+LMS!$F$6*AI64+LMS!$G$6,LMS!$D$7*AI64^3+LMS!$E$7*AI64^2+LMS!$F$7*AI64+LMS!$G$7)),IF(AI64&lt;69,LMS!$D$9*AI64^3+LMS!$E$9*AI64^2+LMS!$F$9*AI64+LMS!$G$9,IF(AI64&lt;150,LMS!$D$10*AI64^3+LMS!$E$10*AI64^2+LMS!$F$10*AI64+LMS!$G$10,LMS!$D$11*AI64^3+LMS!$E$11*AI64^2+LMS!$F$11*AI64+LMS!$G$11)))</f>
        <v>#VALUE!</v>
      </c>
      <c r="AG64" t="e">
        <f>IF(D64="M",(IF(AI64&lt;2.5,LMS!$D$21*AI64^3+LMS!$E$21*AI64^2+LMS!$F$21*AI64+LMS!$G$21,IF(AI64&lt;9.5,LMS!$D$22*AI64^3+LMS!$E$22*AI64^2+LMS!$F$22*AI64+LMS!$G$22,IF(AI64&lt;26.75,LMS!$D$23*AI64^3+LMS!$E$23*AI64^2+LMS!$F$23*AI64+LMS!$G$23,IF(AI64&lt;90,LMS!$D$24*AI64^3+LMS!$E$24*AI64^2+LMS!$F$24*AI64+LMS!$G$24,LMS!$D$25*AI64^3+LMS!$E$25*AI64^2+LMS!$F$25*AI64+LMS!$G$25))))),(IF(AI64&lt;2.5,LMS!$D$27*AI64^3+LMS!$E$27*AI64^2+LMS!$F$27*AI64+LMS!$G$27,IF(AI64&lt;9.5,LMS!$D$28*AI64^3+LMS!$E$28*AI64^2+LMS!$F$28*AI64+LMS!$G$28,IF(AI64&lt;26.75,LMS!$D$29*AI64^3+LMS!$E$29*AI64^2+LMS!$F$29*AI64+LMS!$G$29,IF(AI64&lt;90,LMS!$D$30*AI64^3+LMS!$E$30*AI64^2+LMS!$F$30*AI64+LMS!$G$30,IF(AI64&lt;150,LMS!$D$31*AI64^3+LMS!$E$31*AI64^2+LMS!$F$31*AI64+LMS!$G$31,LMS!$D$32*AI64^3+LMS!$E$32*AI64^2+LMS!$F$32*AI64+LMS!$G$32)))))))</f>
        <v>#VALUE!</v>
      </c>
      <c r="AH64" t="e">
        <f>IF(D64="M",(IF(AI64&lt;90,LMS!$D$14*AI64^3+LMS!$E$14*AI64^2+LMS!$F$14*AI64+LMS!$G$14,LMS!$D$15*AI64^3+LMS!$E$15*AI64^2+LMS!$F$15*AI64+LMS!$G$15)),(IF(AI64&lt;90,LMS!$D$17*AI64^3+LMS!$E$17*AI64^2+LMS!$F$17*AI64+LMS!$G$17,LMS!$D$18*AI64^3+LMS!$E$18*AI64^2+LMS!$F$18*AI64+LMS!$G$18)))</f>
        <v>#VALUE!</v>
      </c>
      <c r="AI64" s="7" t="e">
        <f t="shared" si="17"/>
        <v>#VALUE!</v>
      </c>
      <c r="AJ64" s="7">
        <f t="shared" si="18"/>
        <v>0</v>
      </c>
      <c r="AL64" s="7">
        <f>IF(D64="M",WeightSDS!P$5*$AJ64^7+WeightSDS!Q$5*$AJ64^6+WeightSDS!R$5*$AJ64^5+WeightSDS!S$5*$AJ64^4+WeightSDS!T$5*$AJ64^3+WeightSDS!U$5*$AJ64^2+WeightSDS!V$5*$AJ64+WeightSDS!W$5,IF($AJ64&lt;186,WeightSDS!P$8*$AJ64^7+WeightSDS!Q$8*$AJ64^6+WeightSDS!R$8*$AJ64^5+WeightSDS!S$8*$AJ64^4+WeightSDS!T$8*$AJ64^3+WeightSDS!U$8*$AJ64^2+WeightSDS!V$8*$AJ64+WeightSDS!W$8,WeightSDS!$U$9+WeightSDS!$V$9*($AJ64-WeightSDS!$W$9)))</f>
        <v>0.75407122999999998</v>
      </c>
      <c r="AM64" s="7">
        <f>IF(D64="M",IF($AJ64&lt;45,WeightSDS!M$23*$AJ64^10+WeightSDS!N$23*$AJ64^9+WeightSDS!O$23*$AJ64^8+WeightSDS!P$23*$AJ64^7+WeightSDS!Q$23*$AJ64^6+WeightSDS!R$23*$AJ64^5+WeightSDS!S$23*$AJ64^4+WeightSDS!T$23*$AJ64^3+WeightSDS!U$23*$AJ64^2+WeightSDS!V$23*$AJ64+WeightSDS!W$23,IF($AJ64&lt;153,WeightSDS!M$25*$AJ64^10+WeightSDS!N$25*$AJ64^9+WeightSDS!O$25*$AJ64^8+WeightSDS!P$25*$AJ64^7+WeightSDS!Q$25*$AJ64^6+WeightSDS!R$25*$AJ64^5+WeightSDS!S$25*$AJ64^4+WeightSDS!T$25*$AJ64^3+WeightSDS!U$25*$AJ64^2+WeightSDS!V$25*$AJ64+WeightSDS!W$25,WeightSDS!M$27+WeightSDS!N$27/(1+EXP(WeightSDS!O$27+WeightSDS!P$27*$AJ64)))),IF($AJ64&lt;43.8,WeightSDS!M$29*$AJ64^10+WeightSDS!N$29*$AJ64^9+WeightSDS!O$29*$AJ64^8+WeightSDS!P$29*$AJ64^7+WeightSDS!Q$29*$AJ64^6+WeightSDS!R$29*$AJ64^5+WeightSDS!S$29*$AJ64^4+WeightSDS!T$29*$AJ64^3+WeightSDS!U$29*$AJ64^2+WeightSDS!V$29*$AJ64+WeightSDS!W$29-0.010431*(1-$AJ64/210),IF($AJ64&lt;123,WeightSDS!M$30*$AJ64^10+WeightSDS!N$30*$AJ64^9+WeightSDS!O$30*$AJ64^8+WeightSDS!P$30*$AJ64^7+WeightSDS!Q$30*$AJ64^6+WeightSDS!R$30*$AJ64^5+WeightSDS!S$30*$AJ64^4+WeightSDS!T$30*$AJ64^3+WeightSDS!U$30*$AJ64^2+WeightSDS!V$30*$AJ64+WeightSDS!W$30-0.010431*(1-1/$AJ64),WeightSDS!M$32+WeightSDS!N$32/(1+EXP(WeightSDS!O$32+WeightSDS!P$32*$AJ64))-0.010431*(1-$AJ64/210))))</f>
        <v>2.9500001032655536</v>
      </c>
      <c r="AN64" s="7">
        <f>IF(D64="M",IF($AJ64&lt;162,WeightSDS!P$12*$AJ64^7+WeightSDS!Q$12*$AJ64^6+WeightSDS!R$12*$AJ64^5+WeightSDS!S$12*$AJ64^4+WeightSDS!T$12*$AJ64^3+WeightSDS!U$12*$AJ64^2+WeightSDS!V$12*$AJ64+WeightSDS!W$12,WeightSDS!P$14*$AJ64^7+WeightSDS!Q$14*$AJ64^6+WeightSDS!R$14*$AJ64^5+WeightSDS!S$14*$AJ64^4+WeightSDS!T$14*$AJ64^3+WeightSDS!U$14*$AJ64^2+WeightSDS!V$14*$AJ64+WeightSDS!W$14),IF($AJ64&lt;156,WeightSDS!O$17*$AJ64^8+WeightSDS!P$17*$AJ64^7+WeightSDS!Q$17*$AJ64^6+WeightSDS!R$17*$AJ64^5+WeightSDS!S$17*$AJ64^4+WeightSDS!T$17*$AJ64^3+WeightSDS!U$17*$AJ64^2+WeightSDS!V$17*$AJ64+WeightSDS!W$17,IF($AJ64&lt;186,WeightSDS!$U$18+(WeightSDS!$V$18-WeightSDS!$U$18)/24*($AJ64-186)+WeightSDS!$W$18*(-$AJ64+186)^2-0.005,WeightSDS!$U$18+(WeightSDS!$V$18-WeightSDS!$U$18)/24*($AJ64-186)-0.005)))</f>
        <v>0.14604529399999999</v>
      </c>
      <c r="AQ64" s="7">
        <f t="shared" si="7"/>
        <v>0.56299999999999994</v>
      </c>
      <c r="AR64" s="7">
        <f t="shared" si="8"/>
        <v>69</v>
      </c>
      <c r="AS64" s="7">
        <f t="shared" si="9"/>
        <v>0.51</v>
      </c>
    </row>
    <row r="65" spans="2:45" s="7" customFormat="1" x14ac:dyDescent="0.15">
      <c r="B65" s="118"/>
      <c r="C65" s="118"/>
      <c r="D65" s="118"/>
      <c r="E65" s="30"/>
      <c r="F65" s="30"/>
      <c r="G65" s="119"/>
      <c r="H65" s="119"/>
      <c r="I65" s="78"/>
      <c r="J65" s="11" t="str">
        <f t="shared" si="0"/>
        <v/>
      </c>
      <c r="K65" s="2" t="str">
        <f t="shared" si="10"/>
        <v/>
      </c>
      <c r="L65" s="2" t="str">
        <f t="shared" si="1"/>
        <v/>
      </c>
      <c r="M65" s="2" t="str">
        <f t="shared" si="11"/>
        <v/>
      </c>
      <c r="N65" s="2" t="str">
        <f t="shared" si="12"/>
        <v/>
      </c>
      <c r="O65" s="2" t="str">
        <f t="shared" si="20"/>
        <v/>
      </c>
      <c r="P65" s="11" t="str">
        <f t="shared" si="19"/>
        <v/>
      </c>
      <c r="Q65" s="11" t="str">
        <f t="shared" si="21"/>
        <v/>
      </c>
      <c r="R65" s="2" t="str">
        <f t="shared" si="13"/>
        <v/>
      </c>
      <c r="S65" s="11" t="str">
        <f t="shared" si="14"/>
        <v/>
      </c>
      <c r="T65" s="175" t="str">
        <f t="shared" si="15"/>
        <v/>
      </c>
      <c r="U65" s="11" t="str">
        <f t="shared" si="16"/>
        <v/>
      </c>
      <c r="V65" s="136"/>
      <c r="W65" s="136"/>
      <c r="X65" s="139">
        <f t="shared" si="2"/>
        <v>0</v>
      </c>
      <c r="Y65" s="31">
        <f t="shared" si="3"/>
        <v>0</v>
      </c>
      <c r="Z65" s="31"/>
      <c r="AA65" s="140">
        <f t="shared" si="4"/>
        <v>0</v>
      </c>
      <c r="AB65" s="12"/>
      <c r="AC65" s="8">
        <f t="shared" si="5"/>
        <v>9.0359999999999996</v>
      </c>
      <c r="AD65" s="8">
        <f t="shared" si="6"/>
        <v>-184.49199999999999</v>
      </c>
      <c r="AE65"/>
      <c r="AF65" t="e">
        <f>IF(D65="M",IF(AI65&lt;78,LMS!$D$5*AI65^3+LMS!$E$5*AI65^2+LMS!$F$5*AI65+LMS!$G$5,IF(AI65&lt;150,LMS!$D$6*AI65^3+LMS!$E$6*AI65^2+LMS!$F$6*AI65+LMS!$G$6,LMS!$D$7*AI65^3+LMS!$E$7*AI65^2+LMS!$F$7*AI65+LMS!$G$7)),IF(AI65&lt;69,LMS!$D$9*AI65^3+LMS!$E$9*AI65^2+LMS!$F$9*AI65+LMS!$G$9,IF(AI65&lt;150,LMS!$D$10*AI65^3+LMS!$E$10*AI65^2+LMS!$F$10*AI65+LMS!$G$10,LMS!$D$11*AI65^3+LMS!$E$11*AI65^2+LMS!$F$11*AI65+LMS!$G$11)))</f>
        <v>#VALUE!</v>
      </c>
      <c r="AG65" t="e">
        <f>IF(D65="M",(IF(AI65&lt;2.5,LMS!$D$21*AI65^3+LMS!$E$21*AI65^2+LMS!$F$21*AI65+LMS!$G$21,IF(AI65&lt;9.5,LMS!$D$22*AI65^3+LMS!$E$22*AI65^2+LMS!$F$22*AI65+LMS!$G$22,IF(AI65&lt;26.75,LMS!$D$23*AI65^3+LMS!$E$23*AI65^2+LMS!$F$23*AI65+LMS!$G$23,IF(AI65&lt;90,LMS!$D$24*AI65^3+LMS!$E$24*AI65^2+LMS!$F$24*AI65+LMS!$G$24,LMS!$D$25*AI65^3+LMS!$E$25*AI65^2+LMS!$F$25*AI65+LMS!$G$25))))),(IF(AI65&lt;2.5,LMS!$D$27*AI65^3+LMS!$E$27*AI65^2+LMS!$F$27*AI65+LMS!$G$27,IF(AI65&lt;9.5,LMS!$D$28*AI65^3+LMS!$E$28*AI65^2+LMS!$F$28*AI65+LMS!$G$28,IF(AI65&lt;26.75,LMS!$D$29*AI65^3+LMS!$E$29*AI65^2+LMS!$F$29*AI65+LMS!$G$29,IF(AI65&lt;90,LMS!$D$30*AI65^3+LMS!$E$30*AI65^2+LMS!$F$30*AI65+LMS!$G$30,IF(AI65&lt;150,LMS!$D$31*AI65^3+LMS!$E$31*AI65^2+LMS!$F$31*AI65+LMS!$G$31,LMS!$D$32*AI65^3+LMS!$E$32*AI65^2+LMS!$F$32*AI65+LMS!$G$32)))))))</f>
        <v>#VALUE!</v>
      </c>
      <c r="AH65" t="e">
        <f>IF(D65="M",(IF(AI65&lt;90,LMS!$D$14*AI65^3+LMS!$E$14*AI65^2+LMS!$F$14*AI65+LMS!$G$14,LMS!$D$15*AI65^3+LMS!$E$15*AI65^2+LMS!$F$15*AI65+LMS!$G$15)),(IF(AI65&lt;90,LMS!$D$17*AI65^3+LMS!$E$17*AI65^2+LMS!$F$17*AI65+LMS!$G$17,LMS!$D$18*AI65^3+LMS!$E$18*AI65^2+LMS!$F$18*AI65+LMS!$G$18)))</f>
        <v>#VALUE!</v>
      </c>
      <c r="AI65" s="7" t="e">
        <f t="shared" si="17"/>
        <v>#VALUE!</v>
      </c>
      <c r="AJ65" s="7">
        <f t="shared" si="18"/>
        <v>0</v>
      </c>
      <c r="AL65" s="7">
        <f>IF(D65="M",WeightSDS!P$5*$AJ65^7+WeightSDS!Q$5*$AJ65^6+WeightSDS!R$5*$AJ65^5+WeightSDS!S$5*$AJ65^4+WeightSDS!T$5*$AJ65^3+WeightSDS!U$5*$AJ65^2+WeightSDS!V$5*$AJ65+WeightSDS!W$5,IF($AJ65&lt;186,WeightSDS!P$8*$AJ65^7+WeightSDS!Q$8*$AJ65^6+WeightSDS!R$8*$AJ65^5+WeightSDS!S$8*$AJ65^4+WeightSDS!T$8*$AJ65^3+WeightSDS!U$8*$AJ65^2+WeightSDS!V$8*$AJ65+WeightSDS!W$8,WeightSDS!$U$9+WeightSDS!$V$9*($AJ65-WeightSDS!$W$9)))</f>
        <v>0.75407122999999998</v>
      </c>
      <c r="AM65" s="7">
        <f>IF(D65="M",IF($AJ65&lt;45,WeightSDS!M$23*$AJ65^10+WeightSDS!N$23*$AJ65^9+WeightSDS!O$23*$AJ65^8+WeightSDS!P$23*$AJ65^7+WeightSDS!Q$23*$AJ65^6+WeightSDS!R$23*$AJ65^5+WeightSDS!S$23*$AJ65^4+WeightSDS!T$23*$AJ65^3+WeightSDS!U$23*$AJ65^2+WeightSDS!V$23*$AJ65+WeightSDS!W$23,IF($AJ65&lt;153,WeightSDS!M$25*$AJ65^10+WeightSDS!N$25*$AJ65^9+WeightSDS!O$25*$AJ65^8+WeightSDS!P$25*$AJ65^7+WeightSDS!Q$25*$AJ65^6+WeightSDS!R$25*$AJ65^5+WeightSDS!S$25*$AJ65^4+WeightSDS!T$25*$AJ65^3+WeightSDS!U$25*$AJ65^2+WeightSDS!V$25*$AJ65+WeightSDS!W$25,WeightSDS!M$27+WeightSDS!N$27/(1+EXP(WeightSDS!O$27+WeightSDS!P$27*$AJ65)))),IF($AJ65&lt;43.8,WeightSDS!M$29*$AJ65^10+WeightSDS!N$29*$AJ65^9+WeightSDS!O$29*$AJ65^8+WeightSDS!P$29*$AJ65^7+WeightSDS!Q$29*$AJ65^6+WeightSDS!R$29*$AJ65^5+WeightSDS!S$29*$AJ65^4+WeightSDS!T$29*$AJ65^3+WeightSDS!U$29*$AJ65^2+WeightSDS!V$29*$AJ65+WeightSDS!W$29-0.010431*(1-$AJ65/210),IF($AJ65&lt;123,WeightSDS!M$30*$AJ65^10+WeightSDS!N$30*$AJ65^9+WeightSDS!O$30*$AJ65^8+WeightSDS!P$30*$AJ65^7+WeightSDS!Q$30*$AJ65^6+WeightSDS!R$30*$AJ65^5+WeightSDS!S$30*$AJ65^4+WeightSDS!T$30*$AJ65^3+WeightSDS!U$30*$AJ65^2+WeightSDS!V$30*$AJ65+WeightSDS!W$30-0.010431*(1-1/$AJ65),WeightSDS!M$32+WeightSDS!N$32/(1+EXP(WeightSDS!O$32+WeightSDS!P$32*$AJ65))-0.010431*(1-$AJ65/210))))</f>
        <v>2.9500001032655536</v>
      </c>
      <c r="AN65" s="7">
        <f>IF(D65="M",IF($AJ65&lt;162,WeightSDS!P$12*$AJ65^7+WeightSDS!Q$12*$AJ65^6+WeightSDS!R$12*$AJ65^5+WeightSDS!S$12*$AJ65^4+WeightSDS!T$12*$AJ65^3+WeightSDS!U$12*$AJ65^2+WeightSDS!V$12*$AJ65+WeightSDS!W$12,WeightSDS!P$14*$AJ65^7+WeightSDS!Q$14*$AJ65^6+WeightSDS!R$14*$AJ65^5+WeightSDS!S$14*$AJ65^4+WeightSDS!T$14*$AJ65^3+WeightSDS!U$14*$AJ65^2+WeightSDS!V$14*$AJ65+WeightSDS!W$14),IF($AJ65&lt;156,WeightSDS!O$17*$AJ65^8+WeightSDS!P$17*$AJ65^7+WeightSDS!Q$17*$AJ65^6+WeightSDS!R$17*$AJ65^5+WeightSDS!S$17*$AJ65^4+WeightSDS!T$17*$AJ65^3+WeightSDS!U$17*$AJ65^2+WeightSDS!V$17*$AJ65+WeightSDS!W$17,IF($AJ65&lt;186,WeightSDS!$U$18+(WeightSDS!$V$18-WeightSDS!$U$18)/24*($AJ65-186)+WeightSDS!$W$18*(-$AJ65+186)^2-0.005,WeightSDS!$U$18+(WeightSDS!$V$18-WeightSDS!$U$18)/24*($AJ65-186)-0.005)))</f>
        <v>0.14604529399999999</v>
      </c>
      <c r="AQ65" s="7">
        <f t="shared" si="7"/>
        <v>0.56299999999999994</v>
      </c>
      <c r="AR65" s="7">
        <f t="shared" si="8"/>
        <v>69</v>
      </c>
      <c r="AS65" s="7">
        <f t="shared" si="9"/>
        <v>0.51</v>
      </c>
    </row>
    <row r="66" spans="2:45" s="7" customFormat="1" x14ac:dyDescent="0.15">
      <c r="B66" s="118"/>
      <c r="C66" s="118"/>
      <c r="D66" s="118"/>
      <c r="E66" s="30"/>
      <c r="F66" s="30"/>
      <c r="G66" s="119"/>
      <c r="H66" s="119"/>
      <c r="I66" s="78"/>
      <c r="J66" s="11" t="str">
        <f t="shared" si="0"/>
        <v/>
      </c>
      <c r="K66" s="2" t="str">
        <f t="shared" si="10"/>
        <v/>
      </c>
      <c r="L66" s="2" t="str">
        <f t="shared" si="1"/>
        <v/>
      </c>
      <c r="M66" s="2" t="str">
        <f t="shared" si="11"/>
        <v/>
      </c>
      <c r="N66" s="2" t="str">
        <f t="shared" si="12"/>
        <v/>
      </c>
      <c r="O66" s="2" t="str">
        <f t="shared" si="20"/>
        <v/>
      </c>
      <c r="P66" s="11" t="str">
        <f t="shared" si="19"/>
        <v/>
      </c>
      <c r="Q66" s="11" t="str">
        <f t="shared" si="21"/>
        <v/>
      </c>
      <c r="R66" s="2" t="str">
        <f t="shared" si="13"/>
        <v/>
      </c>
      <c r="S66" s="11" t="str">
        <f t="shared" si="14"/>
        <v/>
      </c>
      <c r="T66" s="175" t="str">
        <f t="shared" si="15"/>
        <v/>
      </c>
      <c r="U66" s="11" t="str">
        <f t="shared" si="16"/>
        <v/>
      </c>
      <c r="V66" s="136"/>
      <c r="W66" s="136"/>
      <c r="X66" s="139">
        <f t="shared" si="2"/>
        <v>0</v>
      </c>
      <c r="Y66" s="31">
        <f t="shared" si="3"/>
        <v>0</v>
      </c>
      <c r="Z66" s="31"/>
      <c r="AA66" s="140">
        <f t="shared" si="4"/>
        <v>0</v>
      </c>
      <c r="AB66" s="12"/>
      <c r="AC66" s="8">
        <f t="shared" si="5"/>
        <v>9.0359999999999996</v>
      </c>
      <c r="AD66" s="8">
        <f t="shared" si="6"/>
        <v>-184.49199999999999</v>
      </c>
      <c r="AE66"/>
      <c r="AF66" t="e">
        <f>IF(D66="M",IF(AI66&lt;78,LMS!$D$5*AI66^3+LMS!$E$5*AI66^2+LMS!$F$5*AI66+LMS!$G$5,IF(AI66&lt;150,LMS!$D$6*AI66^3+LMS!$E$6*AI66^2+LMS!$F$6*AI66+LMS!$G$6,LMS!$D$7*AI66^3+LMS!$E$7*AI66^2+LMS!$F$7*AI66+LMS!$G$7)),IF(AI66&lt;69,LMS!$D$9*AI66^3+LMS!$E$9*AI66^2+LMS!$F$9*AI66+LMS!$G$9,IF(AI66&lt;150,LMS!$D$10*AI66^3+LMS!$E$10*AI66^2+LMS!$F$10*AI66+LMS!$G$10,LMS!$D$11*AI66^3+LMS!$E$11*AI66^2+LMS!$F$11*AI66+LMS!$G$11)))</f>
        <v>#VALUE!</v>
      </c>
      <c r="AG66" t="e">
        <f>IF(D66="M",(IF(AI66&lt;2.5,LMS!$D$21*AI66^3+LMS!$E$21*AI66^2+LMS!$F$21*AI66+LMS!$G$21,IF(AI66&lt;9.5,LMS!$D$22*AI66^3+LMS!$E$22*AI66^2+LMS!$F$22*AI66+LMS!$G$22,IF(AI66&lt;26.75,LMS!$D$23*AI66^3+LMS!$E$23*AI66^2+LMS!$F$23*AI66+LMS!$G$23,IF(AI66&lt;90,LMS!$D$24*AI66^3+LMS!$E$24*AI66^2+LMS!$F$24*AI66+LMS!$G$24,LMS!$D$25*AI66^3+LMS!$E$25*AI66^2+LMS!$F$25*AI66+LMS!$G$25))))),(IF(AI66&lt;2.5,LMS!$D$27*AI66^3+LMS!$E$27*AI66^2+LMS!$F$27*AI66+LMS!$G$27,IF(AI66&lt;9.5,LMS!$D$28*AI66^3+LMS!$E$28*AI66^2+LMS!$F$28*AI66+LMS!$G$28,IF(AI66&lt;26.75,LMS!$D$29*AI66^3+LMS!$E$29*AI66^2+LMS!$F$29*AI66+LMS!$G$29,IF(AI66&lt;90,LMS!$D$30*AI66^3+LMS!$E$30*AI66^2+LMS!$F$30*AI66+LMS!$G$30,IF(AI66&lt;150,LMS!$D$31*AI66^3+LMS!$E$31*AI66^2+LMS!$F$31*AI66+LMS!$G$31,LMS!$D$32*AI66^3+LMS!$E$32*AI66^2+LMS!$F$32*AI66+LMS!$G$32)))))))</f>
        <v>#VALUE!</v>
      </c>
      <c r="AH66" t="e">
        <f>IF(D66="M",(IF(AI66&lt;90,LMS!$D$14*AI66^3+LMS!$E$14*AI66^2+LMS!$F$14*AI66+LMS!$G$14,LMS!$D$15*AI66^3+LMS!$E$15*AI66^2+LMS!$F$15*AI66+LMS!$G$15)),(IF(AI66&lt;90,LMS!$D$17*AI66^3+LMS!$E$17*AI66^2+LMS!$F$17*AI66+LMS!$G$17,LMS!$D$18*AI66^3+LMS!$E$18*AI66^2+LMS!$F$18*AI66+LMS!$G$18)))</f>
        <v>#VALUE!</v>
      </c>
      <c r="AI66" s="7" t="e">
        <f t="shared" si="17"/>
        <v>#VALUE!</v>
      </c>
      <c r="AJ66" s="7">
        <f t="shared" si="18"/>
        <v>0</v>
      </c>
      <c r="AL66" s="7">
        <f>IF(D66="M",WeightSDS!P$5*$AJ66^7+WeightSDS!Q$5*$AJ66^6+WeightSDS!R$5*$AJ66^5+WeightSDS!S$5*$AJ66^4+WeightSDS!T$5*$AJ66^3+WeightSDS!U$5*$AJ66^2+WeightSDS!V$5*$AJ66+WeightSDS!W$5,IF($AJ66&lt;186,WeightSDS!P$8*$AJ66^7+WeightSDS!Q$8*$AJ66^6+WeightSDS!R$8*$AJ66^5+WeightSDS!S$8*$AJ66^4+WeightSDS!T$8*$AJ66^3+WeightSDS!U$8*$AJ66^2+WeightSDS!V$8*$AJ66+WeightSDS!W$8,WeightSDS!$U$9+WeightSDS!$V$9*($AJ66-WeightSDS!$W$9)))</f>
        <v>0.75407122999999998</v>
      </c>
      <c r="AM66" s="7">
        <f>IF(D66="M",IF($AJ66&lt;45,WeightSDS!M$23*$AJ66^10+WeightSDS!N$23*$AJ66^9+WeightSDS!O$23*$AJ66^8+WeightSDS!P$23*$AJ66^7+WeightSDS!Q$23*$AJ66^6+WeightSDS!R$23*$AJ66^5+WeightSDS!S$23*$AJ66^4+WeightSDS!T$23*$AJ66^3+WeightSDS!U$23*$AJ66^2+WeightSDS!V$23*$AJ66+WeightSDS!W$23,IF($AJ66&lt;153,WeightSDS!M$25*$AJ66^10+WeightSDS!N$25*$AJ66^9+WeightSDS!O$25*$AJ66^8+WeightSDS!P$25*$AJ66^7+WeightSDS!Q$25*$AJ66^6+WeightSDS!R$25*$AJ66^5+WeightSDS!S$25*$AJ66^4+WeightSDS!T$25*$AJ66^3+WeightSDS!U$25*$AJ66^2+WeightSDS!V$25*$AJ66+WeightSDS!W$25,WeightSDS!M$27+WeightSDS!N$27/(1+EXP(WeightSDS!O$27+WeightSDS!P$27*$AJ66)))),IF($AJ66&lt;43.8,WeightSDS!M$29*$AJ66^10+WeightSDS!N$29*$AJ66^9+WeightSDS!O$29*$AJ66^8+WeightSDS!P$29*$AJ66^7+WeightSDS!Q$29*$AJ66^6+WeightSDS!R$29*$AJ66^5+WeightSDS!S$29*$AJ66^4+WeightSDS!T$29*$AJ66^3+WeightSDS!U$29*$AJ66^2+WeightSDS!V$29*$AJ66+WeightSDS!W$29-0.010431*(1-$AJ66/210),IF($AJ66&lt;123,WeightSDS!M$30*$AJ66^10+WeightSDS!N$30*$AJ66^9+WeightSDS!O$30*$AJ66^8+WeightSDS!P$30*$AJ66^7+WeightSDS!Q$30*$AJ66^6+WeightSDS!R$30*$AJ66^5+WeightSDS!S$30*$AJ66^4+WeightSDS!T$30*$AJ66^3+WeightSDS!U$30*$AJ66^2+WeightSDS!V$30*$AJ66+WeightSDS!W$30-0.010431*(1-1/$AJ66),WeightSDS!M$32+WeightSDS!N$32/(1+EXP(WeightSDS!O$32+WeightSDS!P$32*$AJ66))-0.010431*(1-$AJ66/210))))</f>
        <v>2.9500001032655536</v>
      </c>
      <c r="AN66" s="7">
        <f>IF(D66="M",IF($AJ66&lt;162,WeightSDS!P$12*$AJ66^7+WeightSDS!Q$12*$AJ66^6+WeightSDS!R$12*$AJ66^5+WeightSDS!S$12*$AJ66^4+WeightSDS!T$12*$AJ66^3+WeightSDS!U$12*$AJ66^2+WeightSDS!V$12*$AJ66+WeightSDS!W$12,WeightSDS!P$14*$AJ66^7+WeightSDS!Q$14*$AJ66^6+WeightSDS!R$14*$AJ66^5+WeightSDS!S$14*$AJ66^4+WeightSDS!T$14*$AJ66^3+WeightSDS!U$14*$AJ66^2+WeightSDS!V$14*$AJ66+WeightSDS!W$14),IF($AJ66&lt;156,WeightSDS!O$17*$AJ66^8+WeightSDS!P$17*$AJ66^7+WeightSDS!Q$17*$AJ66^6+WeightSDS!R$17*$AJ66^5+WeightSDS!S$17*$AJ66^4+WeightSDS!T$17*$AJ66^3+WeightSDS!U$17*$AJ66^2+WeightSDS!V$17*$AJ66+WeightSDS!W$17,IF($AJ66&lt;186,WeightSDS!$U$18+(WeightSDS!$V$18-WeightSDS!$U$18)/24*($AJ66-186)+WeightSDS!$W$18*(-$AJ66+186)^2-0.005,WeightSDS!$U$18+(WeightSDS!$V$18-WeightSDS!$U$18)/24*($AJ66-186)-0.005)))</f>
        <v>0.14604529399999999</v>
      </c>
      <c r="AQ66" s="7">
        <f t="shared" si="7"/>
        <v>0.56299999999999994</v>
      </c>
      <c r="AR66" s="7">
        <f t="shared" si="8"/>
        <v>69</v>
      </c>
      <c r="AS66" s="7">
        <f t="shared" si="9"/>
        <v>0.51</v>
      </c>
    </row>
    <row r="67" spans="2:45" s="7" customFormat="1" x14ac:dyDescent="0.15">
      <c r="B67" s="118"/>
      <c r="C67" s="118"/>
      <c r="D67" s="118"/>
      <c r="E67" s="30"/>
      <c r="F67" s="30"/>
      <c r="G67" s="119"/>
      <c r="H67" s="119"/>
      <c r="I67" s="78"/>
      <c r="J67" s="11" t="str">
        <f t="shared" ref="J67:J130" si="22">IF(COUNTA(D67,E67,F67,G67)=4,IF(X67+Y67/12&gt;17.583,"*",(G67-(INDEX(IF(D67="F",Hfemalemean,Hmalemean),Y67+1,INT(T67)+1))))/(INDEX(IF(D67="F",Hfemalesd,Hmalesd),Y67+1,INT(T67)+1)),"")</f>
        <v/>
      </c>
      <c r="K67" s="2" t="str">
        <f t="shared" si="10"/>
        <v/>
      </c>
      <c r="L67" s="2" t="str">
        <f t="shared" ref="L67:L130" si="23">IF(COUNTA(D67,E67,F67,G67,H67)&lt;5,"",IF(T67&lt;6,"*",IF(X67&gt;17,"*",(H67-G67*INDEX(IF(D67="F",muratafemale,muratamale),INT(T67)-4,1)-INDEX(IF(D67="F",muratafemale,muratamale),INT(T67)-4,2))/(G67*INDEX(IF(D67="F",muratafemale,muratamale),INT(T67)-4,1)+INDEX(IF(D67="F",muratafemale,muratamale),INT(T67)-4,2))*100)))</f>
        <v/>
      </c>
      <c r="M67" s="2" t="str">
        <f t="shared" si="11"/>
        <v/>
      </c>
      <c r="N67" s="2" t="str">
        <f t="shared" si="12"/>
        <v/>
      </c>
      <c r="O67" s="2" t="str">
        <f t="shared" si="20"/>
        <v/>
      </c>
      <c r="P67" s="11" t="str">
        <f t="shared" si="19"/>
        <v/>
      </c>
      <c r="Q67" s="11" t="str">
        <f t="shared" si="21"/>
        <v/>
      </c>
      <c r="R67" s="2" t="str">
        <f t="shared" si="13"/>
        <v/>
      </c>
      <c r="S67" s="11" t="str">
        <f t="shared" si="14"/>
        <v/>
      </c>
      <c r="T67" s="175" t="str">
        <f t="shared" si="15"/>
        <v/>
      </c>
      <c r="U67" s="11" t="str">
        <f t="shared" si="16"/>
        <v/>
      </c>
      <c r="V67" s="136"/>
      <c r="W67" s="136"/>
      <c r="X67" s="139">
        <f t="shared" ref="X67:X130" si="24">DATEDIF(E67,F67,"Y")</f>
        <v>0</v>
      </c>
      <c r="Y67" s="31">
        <f t="shared" ref="Y67:Y130" si="25">DATEDIF(E67,F67,"YM")</f>
        <v>0</v>
      </c>
      <c r="Z67" s="31"/>
      <c r="AA67" s="140">
        <f t="shared" ref="AA67:AA130" si="26">DATEDIF(E67,F67,"Y")+(F67-(DATE(YEAR(E67)+DATEDIF(E67,F67,"Y"),MONTH(E67),DAY(E67))))/(365+IF(MOD(YEAR((DATE(YEAR(F67)-1,MONTH(E67),DAY(E67)))),4)=0,IF((DATE(YEAR(F67)-1,MONTH(E67),DAY(E67)))&gt;DATE(YEAR((DATE(YEAR(F67)-1,MONTH(E67),DAY(E67)))),2,29),0,1),0)+IF(MOD(YEAR(F67),4)=0,IF(F67&gt;DATE(YEAR(F67),2,29),1,0),0))</f>
        <v>0</v>
      </c>
      <c r="AB67" s="12"/>
      <c r="AC67" s="8">
        <f t="shared" ref="AC67:AC130" si="27">IF(D67="M",2.06*10^-3*G67^2-0.1166*G67+6.5273,2.49*10^-3*G67^2-0.1858*G67+9.036)</f>
        <v>9.0359999999999996</v>
      </c>
      <c r="AD67" s="8">
        <f t="shared" ref="AD67:AD130" si="28">((G67/100)^3*INDEX(itoOI,IF(D67="M",0,3)+IF(G67&lt;140,1,IF(G67&lt;=149,2,3)),1)+(G67/100)^2*INDEX(itoOI,IF(D67="M",0,3)+IF(G67&lt;140,1,IF(G67&lt;=149,2,3)),2)+(G67/100)*INDEX(itoOI,IF(D67="M",0,3)+IF(G67&lt;140,1,IF(G67&lt;=149,2,3)),3)+INDEX(itoOI,IF(D67="M",0,3)+IF(G67&lt;140,1,IF(G67&lt;=149,2,3)),4))</f>
        <v>-184.49199999999999</v>
      </c>
      <c r="AE67"/>
      <c r="AF67" t="e">
        <f>IF(D67="M",IF(AI67&lt;78,LMS!$D$5*AI67^3+LMS!$E$5*AI67^2+LMS!$F$5*AI67+LMS!$G$5,IF(AI67&lt;150,LMS!$D$6*AI67^3+LMS!$E$6*AI67^2+LMS!$F$6*AI67+LMS!$G$6,LMS!$D$7*AI67^3+LMS!$E$7*AI67^2+LMS!$F$7*AI67+LMS!$G$7)),IF(AI67&lt;69,LMS!$D$9*AI67^3+LMS!$E$9*AI67^2+LMS!$F$9*AI67+LMS!$G$9,IF(AI67&lt;150,LMS!$D$10*AI67^3+LMS!$E$10*AI67^2+LMS!$F$10*AI67+LMS!$G$10,LMS!$D$11*AI67^3+LMS!$E$11*AI67^2+LMS!$F$11*AI67+LMS!$G$11)))</f>
        <v>#VALUE!</v>
      </c>
      <c r="AG67" t="e">
        <f>IF(D67="M",(IF(AI67&lt;2.5,LMS!$D$21*AI67^3+LMS!$E$21*AI67^2+LMS!$F$21*AI67+LMS!$G$21,IF(AI67&lt;9.5,LMS!$D$22*AI67^3+LMS!$E$22*AI67^2+LMS!$F$22*AI67+LMS!$G$22,IF(AI67&lt;26.75,LMS!$D$23*AI67^3+LMS!$E$23*AI67^2+LMS!$F$23*AI67+LMS!$G$23,IF(AI67&lt;90,LMS!$D$24*AI67^3+LMS!$E$24*AI67^2+LMS!$F$24*AI67+LMS!$G$24,LMS!$D$25*AI67^3+LMS!$E$25*AI67^2+LMS!$F$25*AI67+LMS!$G$25))))),(IF(AI67&lt;2.5,LMS!$D$27*AI67^3+LMS!$E$27*AI67^2+LMS!$F$27*AI67+LMS!$G$27,IF(AI67&lt;9.5,LMS!$D$28*AI67^3+LMS!$E$28*AI67^2+LMS!$F$28*AI67+LMS!$G$28,IF(AI67&lt;26.75,LMS!$D$29*AI67^3+LMS!$E$29*AI67^2+LMS!$F$29*AI67+LMS!$G$29,IF(AI67&lt;90,LMS!$D$30*AI67^3+LMS!$E$30*AI67^2+LMS!$F$30*AI67+LMS!$G$30,IF(AI67&lt;150,LMS!$D$31*AI67^3+LMS!$E$31*AI67^2+LMS!$F$31*AI67+LMS!$G$31,LMS!$D$32*AI67^3+LMS!$E$32*AI67^2+LMS!$F$32*AI67+LMS!$G$32)))))))</f>
        <v>#VALUE!</v>
      </c>
      <c r="AH67" t="e">
        <f>IF(D67="M",(IF(AI67&lt;90,LMS!$D$14*AI67^3+LMS!$E$14*AI67^2+LMS!$F$14*AI67+LMS!$G$14,LMS!$D$15*AI67^3+LMS!$E$15*AI67^2+LMS!$F$15*AI67+LMS!$G$15)),(IF(AI67&lt;90,LMS!$D$17*AI67^3+LMS!$E$17*AI67^2+LMS!$F$17*AI67+LMS!$G$17,LMS!$D$18*AI67^3+LMS!$E$18*AI67^2+LMS!$F$18*AI67+LMS!$G$18)))</f>
        <v>#VALUE!</v>
      </c>
      <c r="AI67" s="7" t="e">
        <f t="shared" si="17"/>
        <v>#VALUE!</v>
      </c>
      <c r="AJ67" s="7">
        <f t="shared" si="18"/>
        <v>0</v>
      </c>
      <c r="AL67" s="7">
        <f>IF(D67="M",WeightSDS!P$5*$AJ67^7+WeightSDS!Q$5*$AJ67^6+WeightSDS!R$5*$AJ67^5+WeightSDS!S$5*$AJ67^4+WeightSDS!T$5*$AJ67^3+WeightSDS!U$5*$AJ67^2+WeightSDS!V$5*$AJ67+WeightSDS!W$5,IF($AJ67&lt;186,WeightSDS!P$8*$AJ67^7+WeightSDS!Q$8*$AJ67^6+WeightSDS!R$8*$AJ67^5+WeightSDS!S$8*$AJ67^4+WeightSDS!T$8*$AJ67^3+WeightSDS!U$8*$AJ67^2+WeightSDS!V$8*$AJ67+WeightSDS!W$8,WeightSDS!$U$9+WeightSDS!$V$9*($AJ67-WeightSDS!$W$9)))</f>
        <v>0.75407122999999998</v>
      </c>
      <c r="AM67" s="7">
        <f>IF(D67="M",IF($AJ67&lt;45,WeightSDS!M$23*$AJ67^10+WeightSDS!N$23*$AJ67^9+WeightSDS!O$23*$AJ67^8+WeightSDS!P$23*$AJ67^7+WeightSDS!Q$23*$AJ67^6+WeightSDS!R$23*$AJ67^5+WeightSDS!S$23*$AJ67^4+WeightSDS!T$23*$AJ67^3+WeightSDS!U$23*$AJ67^2+WeightSDS!V$23*$AJ67+WeightSDS!W$23,IF($AJ67&lt;153,WeightSDS!M$25*$AJ67^10+WeightSDS!N$25*$AJ67^9+WeightSDS!O$25*$AJ67^8+WeightSDS!P$25*$AJ67^7+WeightSDS!Q$25*$AJ67^6+WeightSDS!R$25*$AJ67^5+WeightSDS!S$25*$AJ67^4+WeightSDS!T$25*$AJ67^3+WeightSDS!U$25*$AJ67^2+WeightSDS!V$25*$AJ67+WeightSDS!W$25,WeightSDS!M$27+WeightSDS!N$27/(1+EXP(WeightSDS!O$27+WeightSDS!P$27*$AJ67)))),IF($AJ67&lt;43.8,WeightSDS!M$29*$AJ67^10+WeightSDS!N$29*$AJ67^9+WeightSDS!O$29*$AJ67^8+WeightSDS!P$29*$AJ67^7+WeightSDS!Q$29*$AJ67^6+WeightSDS!R$29*$AJ67^5+WeightSDS!S$29*$AJ67^4+WeightSDS!T$29*$AJ67^3+WeightSDS!U$29*$AJ67^2+WeightSDS!V$29*$AJ67+WeightSDS!W$29-0.010431*(1-$AJ67/210),IF($AJ67&lt;123,WeightSDS!M$30*$AJ67^10+WeightSDS!N$30*$AJ67^9+WeightSDS!O$30*$AJ67^8+WeightSDS!P$30*$AJ67^7+WeightSDS!Q$30*$AJ67^6+WeightSDS!R$30*$AJ67^5+WeightSDS!S$30*$AJ67^4+WeightSDS!T$30*$AJ67^3+WeightSDS!U$30*$AJ67^2+WeightSDS!V$30*$AJ67+WeightSDS!W$30-0.010431*(1-1/$AJ67),WeightSDS!M$32+WeightSDS!N$32/(1+EXP(WeightSDS!O$32+WeightSDS!P$32*$AJ67))-0.010431*(1-$AJ67/210))))</f>
        <v>2.9500001032655536</v>
      </c>
      <c r="AN67" s="7">
        <f>IF(D67="M",IF($AJ67&lt;162,WeightSDS!P$12*$AJ67^7+WeightSDS!Q$12*$AJ67^6+WeightSDS!R$12*$AJ67^5+WeightSDS!S$12*$AJ67^4+WeightSDS!T$12*$AJ67^3+WeightSDS!U$12*$AJ67^2+WeightSDS!V$12*$AJ67+WeightSDS!W$12,WeightSDS!P$14*$AJ67^7+WeightSDS!Q$14*$AJ67^6+WeightSDS!R$14*$AJ67^5+WeightSDS!S$14*$AJ67^4+WeightSDS!T$14*$AJ67^3+WeightSDS!U$14*$AJ67^2+WeightSDS!V$14*$AJ67+WeightSDS!W$14),IF($AJ67&lt;156,WeightSDS!O$17*$AJ67^8+WeightSDS!P$17*$AJ67^7+WeightSDS!Q$17*$AJ67^6+WeightSDS!R$17*$AJ67^5+WeightSDS!S$17*$AJ67^4+WeightSDS!T$17*$AJ67^3+WeightSDS!U$17*$AJ67^2+WeightSDS!V$17*$AJ67+WeightSDS!W$17,IF($AJ67&lt;186,WeightSDS!$U$18+(WeightSDS!$V$18-WeightSDS!$U$18)/24*($AJ67-186)+WeightSDS!$W$18*(-$AJ67+186)^2-0.005,WeightSDS!$U$18+(WeightSDS!$V$18-WeightSDS!$U$18)/24*($AJ67-186)-0.005)))</f>
        <v>0.14604529399999999</v>
      </c>
      <c r="AQ67" s="7">
        <f t="shared" ref="AQ67:AQ130" si="29">INDEX(IF(D67="M",IGFmale, IGFfemale), Y67+1,1)</f>
        <v>0.56299999999999994</v>
      </c>
      <c r="AR67" s="7">
        <f t="shared" ref="AR67:AR130" si="30">INDEX(IF(D67="M",IGFmale, IGFfemale), Y67+1,2)</f>
        <v>69</v>
      </c>
      <c r="AS67" s="7">
        <f t="shared" ref="AS67:AS130" si="31">INDEX(IF(D67="M",IGFmale, IGFfemale), Y67+1,3)</f>
        <v>0.51</v>
      </c>
    </row>
    <row r="68" spans="2:45" s="7" customFormat="1" x14ac:dyDescent="0.15">
      <c r="B68" s="118"/>
      <c r="C68" s="118"/>
      <c r="D68" s="118"/>
      <c r="E68" s="30"/>
      <c r="F68" s="30"/>
      <c r="G68" s="119"/>
      <c r="H68" s="119"/>
      <c r="I68" s="78"/>
      <c r="J68" s="11" t="str">
        <f t="shared" si="22"/>
        <v/>
      </c>
      <c r="K68" s="2" t="str">
        <f t="shared" ref="K68:K131" si="32">IF(COUNTA(D68,E68,F68,G68,H68)=5,IF(T68&lt;1,"*",IF(T68&gt;=6,"*",IF(G68&gt;=120,"*",IF(G68&lt;70,"*",(H68-AC68)/AC68*100)))),"")</f>
        <v/>
      </c>
      <c r="L68" s="2" t="str">
        <f t="shared" si="23"/>
        <v/>
      </c>
      <c r="M68" s="2" t="str">
        <f t="shared" ref="M68:M131" si="33">IF(COUNTA(D68,E68,F68,G68,H68)=5,IF(G68&gt;=IF(D68="M",181,174),"*",IF(G68&lt;101,"*",IF(T68&lt;6,"*",IF(X68&gt;17.583,"*",(H68-AD68)/AD68*100)))),"")</f>
        <v/>
      </c>
      <c r="N68" s="2" t="str">
        <f t="shared" ref="N68:N131" si="34">IF(COUNTA(D68,E68,F68,G68,H68)=5,H68/G68^2*10000,"")</f>
        <v/>
      </c>
      <c r="O68" s="2" t="str">
        <f t="shared" ref="O68:O131" si="35">IF(COUNTA(D68,E68,F68,G68,H68)=5,IF(X68+Y68/12&gt;17.583,"*",NORMSDIST(((N68/AG68)^(AF68)-1)/AF68/AH68)*100),"")</f>
        <v/>
      </c>
      <c r="P68" s="11" t="str">
        <f t="shared" ref="P68:P131" si="36">IF(COUNTA(D68,E68,F68,G68,H68)=5,IF(X68+Y68/12&gt;17.583,"*",((N68/AG68)^(AF68)-1)/AF68/AH68),"")</f>
        <v/>
      </c>
      <c r="Q68" s="11" t="str">
        <f t="shared" ref="Q68:Q131" si="37">IF(COUNTA(D68,E68,F68,G68,H68)=5,IF(X68+Y68/12&gt;17.583,"   *",((H68/AM68)^(AL68)-1)/AL68/AN68),"")</f>
        <v/>
      </c>
      <c r="R68" s="2" t="str">
        <f t="shared" ref="R68:R131" si="38">IF(COUNTA(D68,E68,F68,I68)=4,IF(AA68&gt;77,"*",NORMSDIST(((I68/AR68)^(AQ68)-1)/AQ68/AS68)*100),"")</f>
        <v/>
      </c>
      <c r="S68" s="11" t="str">
        <f t="shared" ref="S68:S131" si="39">IF(COUNTA(D68,E68,F68,I68)=4,IF(AA68&gt;77,"*",((I68/AR68)^(AQ68)-1)/AQ68/AS68),"")</f>
        <v/>
      </c>
      <c r="T68" s="175" t="str">
        <f t="shared" ref="T68:T131" si="40">IF(COUNTA(E68,F68)=2,AA68,"")</f>
        <v/>
      </c>
      <c r="U68" s="11" t="str">
        <f t="shared" ref="U68:U131" si="41">IF(COUNTA(E68,F68)=2,IF(X68&lt;10,"0","")&amp;X68&amp;"歳"&amp;IF(Y68&lt;10,"0","")&amp;Y68&amp;"か月","")</f>
        <v/>
      </c>
      <c r="V68" s="136"/>
      <c r="W68" s="136"/>
      <c r="X68" s="139">
        <f t="shared" si="24"/>
        <v>0</v>
      </c>
      <c r="Y68" s="31">
        <f t="shared" si="25"/>
        <v>0</v>
      </c>
      <c r="Z68" s="31"/>
      <c r="AA68" s="140">
        <f t="shared" si="26"/>
        <v>0</v>
      </c>
      <c r="AB68" s="12"/>
      <c r="AC68" s="8">
        <f t="shared" si="27"/>
        <v>9.0359999999999996</v>
      </c>
      <c r="AD68" s="8">
        <f t="shared" si="28"/>
        <v>-184.49199999999999</v>
      </c>
      <c r="AE68"/>
      <c r="AF68" t="e">
        <f>IF(D68="M",IF(AI68&lt;78,LMS!$D$5*AI68^3+LMS!$E$5*AI68^2+LMS!$F$5*AI68+LMS!$G$5,IF(AI68&lt;150,LMS!$D$6*AI68^3+LMS!$E$6*AI68^2+LMS!$F$6*AI68+LMS!$G$6,LMS!$D$7*AI68^3+LMS!$E$7*AI68^2+LMS!$F$7*AI68+LMS!$G$7)),IF(AI68&lt;69,LMS!$D$9*AI68^3+LMS!$E$9*AI68^2+LMS!$F$9*AI68+LMS!$G$9,IF(AI68&lt;150,LMS!$D$10*AI68^3+LMS!$E$10*AI68^2+LMS!$F$10*AI68+LMS!$G$10,LMS!$D$11*AI68^3+LMS!$E$11*AI68^2+LMS!$F$11*AI68+LMS!$G$11)))</f>
        <v>#VALUE!</v>
      </c>
      <c r="AG68" t="e">
        <f>IF(D68="M",(IF(AI68&lt;2.5,LMS!$D$21*AI68^3+LMS!$E$21*AI68^2+LMS!$F$21*AI68+LMS!$G$21,IF(AI68&lt;9.5,LMS!$D$22*AI68^3+LMS!$E$22*AI68^2+LMS!$F$22*AI68+LMS!$G$22,IF(AI68&lt;26.75,LMS!$D$23*AI68^3+LMS!$E$23*AI68^2+LMS!$F$23*AI68+LMS!$G$23,IF(AI68&lt;90,LMS!$D$24*AI68^3+LMS!$E$24*AI68^2+LMS!$F$24*AI68+LMS!$G$24,LMS!$D$25*AI68^3+LMS!$E$25*AI68^2+LMS!$F$25*AI68+LMS!$G$25))))),(IF(AI68&lt;2.5,LMS!$D$27*AI68^3+LMS!$E$27*AI68^2+LMS!$F$27*AI68+LMS!$G$27,IF(AI68&lt;9.5,LMS!$D$28*AI68^3+LMS!$E$28*AI68^2+LMS!$F$28*AI68+LMS!$G$28,IF(AI68&lt;26.75,LMS!$D$29*AI68^3+LMS!$E$29*AI68^2+LMS!$F$29*AI68+LMS!$G$29,IF(AI68&lt;90,LMS!$D$30*AI68^3+LMS!$E$30*AI68^2+LMS!$F$30*AI68+LMS!$G$30,IF(AI68&lt;150,LMS!$D$31*AI68^3+LMS!$E$31*AI68^2+LMS!$F$31*AI68+LMS!$G$31,LMS!$D$32*AI68^3+LMS!$E$32*AI68^2+LMS!$F$32*AI68+LMS!$G$32)))))))</f>
        <v>#VALUE!</v>
      </c>
      <c r="AH68" t="e">
        <f>IF(D68="M",(IF(AI68&lt;90,LMS!$D$14*AI68^3+LMS!$E$14*AI68^2+LMS!$F$14*AI68+LMS!$G$14,LMS!$D$15*AI68^3+LMS!$E$15*AI68^2+LMS!$F$15*AI68+LMS!$G$15)),(IF(AI68&lt;90,LMS!$D$17*AI68^3+LMS!$E$17*AI68^2+LMS!$F$17*AI68+LMS!$G$17,LMS!$D$18*AI68^3+LMS!$E$18*AI68^2+LMS!$F$18*AI68+LMS!$G$18)))</f>
        <v>#VALUE!</v>
      </c>
      <c r="AI68" s="7" t="e">
        <f t="shared" ref="AI68:AI102" si="42">T68*365.25/30.4375</f>
        <v>#VALUE!</v>
      </c>
      <c r="AJ68" s="7">
        <f t="shared" ref="AJ68:AJ131" si="43">X68*12+Y68</f>
        <v>0</v>
      </c>
      <c r="AL68" s="7">
        <f>IF(D68="M",WeightSDS!P$5*$AJ68^7+WeightSDS!Q$5*$AJ68^6+WeightSDS!R$5*$AJ68^5+WeightSDS!S$5*$AJ68^4+WeightSDS!T$5*$AJ68^3+WeightSDS!U$5*$AJ68^2+WeightSDS!V$5*$AJ68+WeightSDS!W$5,IF($AJ68&lt;186,WeightSDS!P$8*$AJ68^7+WeightSDS!Q$8*$AJ68^6+WeightSDS!R$8*$AJ68^5+WeightSDS!S$8*$AJ68^4+WeightSDS!T$8*$AJ68^3+WeightSDS!U$8*$AJ68^2+WeightSDS!V$8*$AJ68+WeightSDS!W$8,WeightSDS!$U$9+WeightSDS!$V$9*($AJ68-WeightSDS!$W$9)))</f>
        <v>0.75407122999999998</v>
      </c>
      <c r="AM68" s="7">
        <f>IF(D68="M",IF($AJ68&lt;45,WeightSDS!M$23*$AJ68^10+WeightSDS!N$23*$AJ68^9+WeightSDS!O$23*$AJ68^8+WeightSDS!P$23*$AJ68^7+WeightSDS!Q$23*$AJ68^6+WeightSDS!R$23*$AJ68^5+WeightSDS!S$23*$AJ68^4+WeightSDS!T$23*$AJ68^3+WeightSDS!U$23*$AJ68^2+WeightSDS!V$23*$AJ68+WeightSDS!W$23,IF($AJ68&lt;153,WeightSDS!M$25*$AJ68^10+WeightSDS!N$25*$AJ68^9+WeightSDS!O$25*$AJ68^8+WeightSDS!P$25*$AJ68^7+WeightSDS!Q$25*$AJ68^6+WeightSDS!R$25*$AJ68^5+WeightSDS!S$25*$AJ68^4+WeightSDS!T$25*$AJ68^3+WeightSDS!U$25*$AJ68^2+WeightSDS!V$25*$AJ68+WeightSDS!W$25,WeightSDS!M$27+WeightSDS!N$27/(1+EXP(WeightSDS!O$27+WeightSDS!P$27*$AJ68)))),IF($AJ68&lt;43.8,WeightSDS!M$29*$AJ68^10+WeightSDS!N$29*$AJ68^9+WeightSDS!O$29*$AJ68^8+WeightSDS!P$29*$AJ68^7+WeightSDS!Q$29*$AJ68^6+WeightSDS!R$29*$AJ68^5+WeightSDS!S$29*$AJ68^4+WeightSDS!T$29*$AJ68^3+WeightSDS!U$29*$AJ68^2+WeightSDS!V$29*$AJ68+WeightSDS!W$29-0.010431*(1-$AJ68/210),IF($AJ68&lt;123,WeightSDS!M$30*$AJ68^10+WeightSDS!N$30*$AJ68^9+WeightSDS!O$30*$AJ68^8+WeightSDS!P$30*$AJ68^7+WeightSDS!Q$30*$AJ68^6+WeightSDS!R$30*$AJ68^5+WeightSDS!S$30*$AJ68^4+WeightSDS!T$30*$AJ68^3+WeightSDS!U$30*$AJ68^2+WeightSDS!V$30*$AJ68+WeightSDS!W$30-0.010431*(1-1/$AJ68),WeightSDS!M$32+WeightSDS!N$32/(1+EXP(WeightSDS!O$32+WeightSDS!P$32*$AJ68))-0.010431*(1-$AJ68/210))))</f>
        <v>2.9500001032655536</v>
      </c>
      <c r="AN68" s="7">
        <f>IF(D68="M",IF($AJ68&lt;162,WeightSDS!P$12*$AJ68^7+WeightSDS!Q$12*$AJ68^6+WeightSDS!R$12*$AJ68^5+WeightSDS!S$12*$AJ68^4+WeightSDS!T$12*$AJ68^3+WeightSDS!U$12*$AJ68^2+WeightSDS!V$12*$AJ68+WeightSDS!W$12,WeightSDS!P$14*$AJ68^7+WeightSDS!Q$14*$AJ68^6+WeightSDS!R$14*$AJ68^5+WeightSDS!S$14*$AJ68^4+WeightSDS!T$14*$AJ68^3+WeightSDS!U$14*$AJ68^2+WeightSDS!V$14*$AJ68+WeightSDS!W$14),IF($AJ68&lt;156,WeightSDS!O$17*$AJ68^8+WeightSDS!P$17*$AJ68^7+WeightSDS!Q$17*$AJ68^6+WeightSDS!R$17*$AJ68^5+WeightSDS!S$17*$AJ68^4+WeightSDS!T$17*$AJ68^3+WeightSDS!U$17*$AJ68^2+WeightSDS!V$17*$AJ68+WeightSDS!W$17,IF($AJ68&lt;186,WeightSDS!$U$18+(WeightSDS!$V$18-WeightSDS!$U$18)/24*($AJ68-186)+WeightSDS!$W$18*(-$AJ68+186)^2-0.005,WeightSDS!$U$18+(WeightSDS!$V$18-WeightSDS!$U$18)/24*($AJ68-186)-0.005)))</f>
        <v>0.14604529399999999</v>
      </c>
      <c r="AQ68" s="7">
        <f t="shared" si="29"/>
        <v>0.56299999999999994</v>
      </c>
      <c r="AR68" s="7">
        <f t="shared" si="30"/>
        <v>69</v>
      </c>
      <c r="AS68" s="7">
        <f t="shared" si="31"/>
        <v>0.51</v>
      </c>
    </row>
    <row r="69" spans="2:45" s="7" customFormat="1" x14ac:dyDescent="0.15">
      <c r="B69" s="118"/>
      <c r="C69" s="118"/>
      <c r="D69" s="118"/>
      <c r="E69" s="30"/>
      <c r="F69" s="30"/>
      <c r="G69" s="119"/>
      <c r="H69" s="119"/>
      <c r="I69" s="78"/>
      <c r="J69" s="11" t="str">
        <f t="shared" si="22"/>
        <v/>
      </c>
      <c r="K69" s="2" t="str">
        <f t="shared" si="32"/>
        <v/>
      </c>
      <c r="L69" s="2" t="str">
        <f t="shared" si="23"/>
        <v/>
      </c>
      <c r="M69" s="2" t="str">
        <f t="shared" si="33"/>
        <v/>
      </c>
      <c r="N69" s="2" t="str">
        <f t="shared" si="34"/>
        <v/>
      </c>
      <c r="O69" s="2" t="str">
        <f t="shared" si="35"/>
        <v/>
      </c>
      <c r="P69" s="11" t="str">
        <f t="shared" si="36"/>
        <v/>
      </c>
      <c r="Q69" s="11" t="str">
        <f t="shared" si="37"/>
        <v/>
      </c>
      <c r="R69" s="2" t="str">
        <f t="shared" si="38"/>
        <v/>
      </c>
      <c r="S69" s="11" t="str">
        <f t="shared" si="39"/>
        <v/>
      </c>
      <c r="T69" s="175" t="str">
        <f t="shared" si="40"/>
        <v/>
      </c>
      <c r="U69" s="11" t="str">
        <f t="shared" si="41"/>
        <v/>
      </c>
      <c r="V69" s="136"/>
      <c r="W69" s="136"/>
      <c r="X69" s="139">
        <f t="shared" si="24"/>
        <v>0</v>
      </c>
      <c r="Y69" s="31">
        <f t="shared" si="25"/>
        <v>0</v>
      </c>
      <c r="Z69" s="31"/>
      <c r="AA69" s="140">
        <f t="shared" si="26"/>
        <v>0</v>
      </c>
      <c r="AB69" s="12"/>
      <c r="AC69" s="8">
        <f t="shared" si="27"/>
        <v>9.0359999999999996</v>
      </c>
      <c r="AD69" s="8">
        <f t="shared" si="28"/>
        <v>-184.49199999999999</v>
      </c>
      <c r="AE69"/>
      <c r="AF69" t="e">
        <f>IF(D69="M",IF(AI69&lt;78,LMS!$D$5*AI69^3+LMS!$E$5*AI69^2+LMS!$F$5*AI69+LMS!$G$5,IF(AI69&lt;150,LMS!$D$6*AI69^3+LMS!$E$6*AI69^2+LMS!$F$6*AI69+LMS!$G$6,LMS!$D$7*AI69^3+LMS!$E$7*AI69^2+LMS!$F$7*AI69+LMS!$G$7)),IF(AI69&lt;69,LMS!$D$9*AI69^3+LMS!$E$9*AI69^2+LMS!$F$9*AI69+LMS!$G$9,IF(AI69&lt;150,LMS!$D$10*AI69^3+LMS!$E$10*AI69^2+LMS!$F$10*AI69+LMS!$G$10,LMS!$D$11*AI69^3+LMS!$E$11*AI69^2+LMS!$F$11*AI69+LMS!$G$11)))</f>
        <v>#VALUE!</v>
      </c>
      <c r="AG69" t="e">
        <f>IF(D69="M",(IF(AI69&lt;2.5,LMS!$D$21*AI69^3+LMS!$E$21*AI69^2+LMS!$F$21*AI69+LMS!$G$21,IF(AI69&lt;9.5,LMS!$D$22*AI69^3+LMS!$E$22*AI69^2+LMS!$F$22*AI69+LMS!$G$22,IF(AI69&lt;26.75,LMS!$D$23*AI69^3+LMS!$E$23*AI69^2+LMS!$F$23*AI69+LMS!$G$23,IF(AI69&lt;90,LMS!$D$24*AI69^3+LMS!$E$24*AI69^2+LMS!$F$24*AI69+LMS!$G$24,LMS!$D$25*AI69^3+LMS!$E$25*AI69^2+LMS!$F$25*AI69+LMS!$G$25))))),(IF(AI69&lt;2.5,LMS!$D$27*AI69^3+LMS!$E$27*AI69^2+LMS!$F$27*AI69+LMS!$G$27,IF(AI69&lt;9.5,LMS!$D$28*AI69^3+LMS!$E$28*AI69^2+LMS!$F$28*AI69+LMS!$G$28,IF(AI69&lt;26.75,LMS!$D$29*AI69^3+LMS!$E$29*AI69^2+LMS!$F$29*AI69+LMS!$G$29,IF(AI69&lt;90,LMS!$D$30*AI69^3+LMS!$E$30*AI69^2+LMS!$F$30*AI69+LMS!$G$30,IF(AI69&lt;150,LMS!$D$31*AI69^3+LMS!$E$31*AI69^2+LMS!$F$31*AI69+LMS!$G$31,LMS!$D$32*AI69^3+LMS!$E$32*AI69^2+LMS!$F$32*AI69+LMS!$G$32)))))))</f>
        <v>#VALUE!</v>
      </c>
      <c r="AH69" t="e">
        <f>IF(D69="M",(IF(AI69&lt;90,LMS!$D$14*AI69^3+LMS!$E$14*AI69^2+LMS!$F$14*AI69+LMS!$G$14,LMS!$D$15*AI69^3+LMS!$E$15*AI69^2+LMS!$F$15*AI69+LMS!$G$15)),(IF(AI69&lt;90,LMS!$D$17*AI69^3+LMS!$E$17*AI69^2+LMS!$F$17*AI69+LMS!$G$17,LMS!$D$18*AI69^3+LMS!$E$18*AI69^2+LMS!$F$18*AI69+LMS!$G$18)))</f>
        <v>#VALUE!</v>
      </c>
      <c r="AI69" s="7" t="e">
        <f t="shared" si="42"/>
        <v>#VALUE!</v>
      </c>
      <c r="AJ69" s="7">
        <f t="shared" si="43"/>
        <v>0</v>
      </c>
      <c r="AL69" s="7">
        <f>IF(D69="M",WeightSDS!P$5*$AJ69^7+WeightSDS!Q$5*$AJ69^6+WeightSDS!R$5*$AJ69^5+WeightSDS!S$5*$AJ69^4+WeightSDS!T$5*$AJ69^3+WeightSDS!U$5*$AJ69^2+WeightSDS!V$5*$AJ69+WeightSDS!W$5,IF($AJ69&lt;186,WeightSDS!P$8*$AJ69^7+WeightSDS!Q$8*$AJ69^6+WeightSDS!R$8*$AJ69^5+WeightSDS!S$8*$AJ69^4+WeightSDS!T$8*$AJ69^3+WeightSDS!U$8*$AJ69^2+WeightSDS!V$8*$AJ69+WeightSDS!W$8,WeightSDS!$U$9+WeightSDS!$V$9*($AJ69-WeightSDS!$W$9)))</f>
        <v>0.75407122999999998</v>
      </c>
      <c r="AM69" s="7">
        <f>IF(D69="M",IF($AJ69&lt;45,WeightSDS!M$23*$AJ69^10+WeightSDS!N$23*$AJ69^9+WeightSDS!O$23*$AJ69^8+WeightSDS!P$23*$AJ69^7+WeightSDS!Q$23*$AJ69^6+WeightSDS!R$23*$AJ69^5+WeightSDS!S$23*$AJ69^4+WeightSDS!T$23*$AJ69^3+WeightSDS!U$23*$AJ69^2+WeightSDS!V$23*$AJ69+WeightSDS!W$23,IF($AJ69&lt;153,WeightSDS!M$25*$AJ69^10+WeightSDS!N$25*$AJ69^9+WeightSDS!O$25*$AJ69^8+WeightSDS!P$25*$AJ69^7+WeightSDS!Q$25*$AJ69^6+WeightSDS!R$25*$AJ69^5+WeightSDS!S$25*$AJ69^4+WeightSDS!T$25*$AJ69^3+WeightSDS!U$25*$AJ69^2+WeightSDS!V$25*$AJ69+WeightSDS!W$25,WeightSDS!M$27+WeightSDS!N$27/(1+EXP(WeightSDS!O$27+WeightSDS!P$27*$AJ69)))),IF($AJ69&lt;43.8,WeightSDS!M$29*$AJ69^10+WeightSDS!N$29*$AJ69^9+WeightSDS!O$29*$AJ69^8+WeightSDS!P$29*$AJ69^7+WeightSDS!Q$29*$AJ69^6+WeightSDS!R$29*$AJ69^5+WeightSDS!S$29*$AJ69^4+WeightSDS!T$29*$AJ69^3+WeightSDS!U$29*$AJ69^2+WeightSDS!V$29*$AJ69+WeightSDS!W$29-0.010431*(1-$AJ69/210),IF($AJ69&lt;123,WeightSDS!M$30*$AJ69^10+WeightSDS!N$30*$AJ69^9+WeightSDS!O$30*$AJ69^8+WeightSDS!P$30*$AJ69^7+WeightSDS!Q$30*$AJ69^6+WeightSDS!R$30*$AJ69^5+WeightSDS!S$30*$AJ69^4+WeightSDS!T$30*$AJ69^3+WeightSDS!U$30*$AJ69^2+WeightSDS!V$30*$AJ69+WeightSDS!W$30-0.010431*(1-1/$AJ69),WeightSDS!M$32+WeightSDS!N$32/(1+EXP(WeightSDS!O$32+WeightSDS!P$32*$AJ69))-0.010431*(1-$AJ69/210))))</f>
        <v>2.9500001032655536</v>
      </c>
      <c r="AN69" s="7">
        <f>IF(D69="M",IF($AJ69&lt;162,WeightSDS!P$12*$AJ69^7+WeightSDS!Q$12*$AJ69^6+WeightSDS!R$12*$AJ69^5+WeightSDS!S$12*$AJ69^4+WeightSDS!T$12*$AJ69^3+WeightSDS!U$12*$AJ69^2+WeightSDS!V$12*$AJ69+WeightSDS!W$12,WeightSDS!P$14*$AJ69^7+WeightSDS!Q$14*$AJ69^6+WeightSDS!R$14*$AJ69^5+WeightSDS!S$14*$AJ69^4+WeightSDS!T$14*$AJ69^3+WeightSDS!U$14*$AJ69^2+WeightSDS!V$14*$AJ69+WeightSDS!W$14),IF($AJ69&lt;156,WeightSDS!O$17*$AJ69^8+WeightSDS!P$17*$AJ69^7+WeightSDS!Q$17*$AJ69^6+WeightSDS!R$17*$AJ69^5+WeightSDS!S$17*$AJ69^4+WeightSDS!T$17*$AJ69^3+WeightSDS!U$17*$AJ69^2+WeightSDS!V$17*$AJ69+WeightSDS!W$17,IF($AJ69&lt;186,WeightSDS!$U$18+(WeightSDS!$V$18-WeightSDS!$U$18)/24*($AJ69-186)+WeightSDS!$W$18*(-$AJ69+186)^2-0.005,WeightSDS!$U$18+(WeightSDS!$V$18-WeightSDS!$U$18)/24*($AJ69-186)-0.005)))</f>
        <v>0.14604529399999999</v>
      </c>
      <c r="AQ69" s="7">
        <f t="shared" si="29"/>
        <v>0.56299999999999994</v>
      </c>
      <c r="AR69" s="7">
        <f t="shared" si="30"/>
        <v>69</v>
      </c>
      <c r="AS69" s="7">
        <f t="shared" si="31"/>
        <v>0.51</v>
      </c>
    </row>
    <row r="70" spans="2:45" s="7" customFormat="1" x14ac:dyDescent="0.15">
      <c r="B70" s="118"/>
      <c r="C70" s="118"/>
      <c r="D70" s="118"/>
      <c r="E70" s="30"/>
      <c r="F70" s="30"/>
      <c r="G70" s="119"/>
      <c r="H70" s="119"/>
      <c r="I70" s="78"/>
      <c r="J70" s="11" t="str">
        <f t="shared" si="22"/>
        <v/>
      </c>
      <c r="K70" s="2" t="str">
        <f t="shared" si="32"/>
        <v/>
      </c>
      <c r="L70" s="2" t="str">
        <f t="shared" si="23"/>
        <v/>
      </c>
      <c r="M70" s="2" t="str">
        <f t="shared" si="33"/>
        <v/>
      </c>
      <c r="N70" s="2" t="str">
        <f t="shared" si="34"/>
        <v/>
      </c>
      <c r="O70" s="2" t="str">
        <f t="shared" si="35"/>
        <v/>
      </c>
      <c r="P70" s="11" t="str">
        <f t="shared" si="36"/>
        <v/>
      </c>
      <c r="Q70" s="11" t="str">
        <f t="shared" si="37"/>
        <v/>
      </c>
      <c r="R70" s="2" t="str">
        <f t="shared" si="38"/>
        <v/>
      </c>
      <c r="S70" s="11" t="str">
        <f t="shared" si="39"/>
        <v/>
      </c>
      <c r="T70" s="175" t="str">
        <f t="shared" si="40"/>
        <v/>
      </c>
      <c r="U70" s="11" t="str">
        <f t="shared" si="41"/>
        <v/>
      </c>
      <c r="V70" s="136"/>
      <c r="W70" s="136"/>
      <c r="X70" s="139">
        <f t="shared" si="24"/>
        <v>0</v>
      </c>
      <c r="Y70" s="31">
        <f t="shared" si="25"/>
        <v>0</v>
      </c>
      <c r="Z70" s="31"/>
      <c r="AA70" s="140">
        <f t="shared" si="26"/>
        <v>0</v>
      </c>
      <c r="AB70" s="12"/>
      <c r="AC70" s="8">
        <f t="shared" si="27"/>
        <v>9.0359999999999996</v>
      </c>
      <c r="AD70" s="8">
        <f t="shared" si="28"/>
        <v>-184.49199999999999</v>
      </c>
      <c r="AE70"/>
      <c r="AF70" t="e">
        <f>IF(D70="M",IF(AI70&lt;78,LMS!$D$5*AI70^3+LMS!$E$5*AI70^2+LMS!$F$5*AI70+LMS!$G$5,IF(AI70&lt;150,LMS!$D$6*AI70^3+LMS!$E$6*AI70^2+LMS!$F$6*AI70+LMS!$G$6,LMS!$D$7*AI70^3+LMS!$E$7*AI70^2+LMS!$F$7*AI70+LMS!$G$7)),IF(AI70&lt;69,LMS!$D$9*AI70^3+LMS!$E$9*AI70^2+LMS!$F$9*AI70+LMS!$G$9,IF(AI70&lt;150,LMS!$D$10*AI70^3+LMS!$E$10*AI70^2+LMS!$F$10*AI70+LMS!$G$10,LMS!$D$11*AI70^3+LMS!$E$11*AI70^2+LMS!$F$11*AI70+LMS!$G$11)))</f>
        <v>#VALUE!</v>
      </c>
      <c r="AG70" t="e">
        <f>IF(D70="M",(IF(AI70&lt;2.5,LMS!$D$21*AI70^3+LMS!$E$21*AI70^2+LMS!$F$21*AI70+LMS!$G$21,IF(AI70&lt;9.5,LMS!$D$22*AI70^3+LMS!$E$22*AI70^2+LMS!$F$22*AI70+LMS!$G$22,IF(AI70&lt;26.75,LMS!$D$23*AI70^3+LMS!$E$23*AI70^2+LMS!$F$23*AI70+LMS!$G$23,IF(AI70&lt;90,LMS!$D$24*AI70^3+LMS!$E$24*AI70^2+LMS!$F$24*AI70+LMS!$G$24,LMS!$D$25*AI70^3+LMS!$E$25*AI70^2+LMS!$F$25*AI70+LMS!$G$25))))),(IF(AI70&lt;2.5,LMS!$D$27*AI70^3+LMS!$E$27*AI70^2+LMS!$F$27*AI70+LMS!$G$27,IF(AI70&lt;9.5,LMS!$D$28*AI70^3+LMS!$E$28*AI70^2+LMS!$F$28*AI70+LMS!$G$28,IF(AI70&lt;26.75,LMS!$D$29*AI70^3+LMS!$E$29*AI70^2+LMS!$F$29*AI70+LMS!$G$29,IF(AI70&lt;90,LMS!$D$30*AI70^3+LMS!$E$30*AI70^2+LMS!$F$30*AI70+LMS!$G$30,IF(AI70&lt;150,LMS!$D$31*AI70^3+LMS!$E$31*AI70^2+LMS!$F$31*AI70+LMS!$G$31,LMS!$D$32*AI70^3+LMS!$E$32*AI70^2+LMS!$F$32*AI70+LMS!$G$32)))))))</f>
        <v>#VALUE!</v>
      </c>
      <c r="AH70" t="e">
        <f>IF(D70="M",(IF(AI70&lt;90,LMS!$D$14*AI70^3+LMS!$E$14*AI70^2+LMS!$F$14*AI70+LMS!$G$14,LMS!$D$15*AI70^3+LMS!$E$15*AI70^2+LMS!$F$15*AI70+LMS!$G$15)),(IF(AI70&lt;90,LMS!$D$17*AI70^3+LMS!$E$17*AI70^2+LMS!$F$17*AI70+LMS!$G$17,LMS!$D$18*AI70^3+LMS!$E$18*AI70^2+LMS!$F$18*AI70+LMS!$G$18)))</f>
        <v>#VALUE!</v>
      </c>
      <c r="AI70" s="7" t="e">
        <f t="shared" si="42"/>
        <v>#VALUE!</v>
      </c>
      <c r="AJ70" s="7">
        <f t="shared" si="43"/>
        <v>0</v>
      </c>
      <c r="AL70" s="7">
        <f>IF(D70="M",WeightSDS!P$5*$AJ70^7+WeightSDS!Q$5*$AJ70^6+WeightSDS!R$5*$AJ70^5+WeightSDS!S$5*$AJ70^4+WeightSDS!T$5*$AJ70^3+WeightSDS!U$5*$AJ70^2+WeightSDS!V$5*$AJ70+WeightSDS!W$5,IF($AJ70&lt;186,WeightSDS!P$8*$AJ70^7+WeightSDS!Q$8*$AJ70^6+WeightSDS!R$8*$AJ70^5+WeightSDS!S$8*$AJ70^4+WeightSDS!T$8*$AJ70^3+WeightSDS!U$8*$AJ70^2+WeightSDS!V$8*$AJ70+WeightSDS!W$8,WeightSDS!$U$9+WeightSDS!$V$9*($AJ70-WeightSDS!$W$9)))</f>
        <v>0.75407122999999998</v>
      </c>
      <c r="AM70" s="7">
        <f>IF(D70="M",IF($AJ70&lt;45,WeightSDS!M$23*$AJ70^10+WeightSDS!N$23*$AJ70^9+WeightSDS!O$23*$AJ70^8+WeightSDS!P$23*$AJ70^7+WeightSDS!Q$23*$AJ70^6+WeightSDS!R$23*$AJ70^5+WeightSDS!S$23*$AJ70^4+WeightSDS!T$23*$AJ70^3+WeightSDS!U$23*$AJ70^2+WeightSDS!V$23*$AJ70+WeightSDS!W$23,IF($AJ70&lt;153,WeightSDS!M$25*$AJ70^10+WeightSDS!N$25*$AJ70^9+WeightSDS!O$25*$AJ70^8+WeightSDS!P$25*$AJ70^7+WeightSDS!Q$25*$AJ70^6+WeightSDS!R$25*$AJ70^5+WeightSDS!S$25*$AJ70^4+WeightSDS!T$25*$AJ70^3+WeightSDS!U$25*$AJ70^2+WeightSDS!V$25*$AJ70+WeightSDS!W$25,WeightSDS!M$27+WeightSDS!N$27/(1+EXP(WeightSDS!O$27+WeightSDS!P$27*$AJ70)))),IF($AJ70&lt;43.8,WeightSDS!M$29*$AJ70^10+WeightSDS!N$29*$AJ70^9+WeightSDS!O$29*$AJ70^8+WeightSDS!P$29*$AJ70^7+WeightSDS!Q$29*$AJ70^6+WeightSDS!R$29*$AJ70^5+WeightSDS!S$29*$AJ70^4+WeightSDS!T$29*$AJ70^3+WeightSDS!U$29*$AJ70^2+WeightSDS!V$29*$AJ70+WeightSDS!W$29-0.010431*(1-$AJ70/210),IF($AJ70&lt;123,WeightSDS!M$30*$AJ70^10+WeightSDS!N$30*$AJ70^9+WeightSDS!O$30*$AJ70^8+WeightSDS!P$30*$AJ70^7+WeightSDS!Q$30*$AJ70^6+WeightSDS!R$30*$AJ70^5+WeightSDS!S$30*$AJ70^4+WeightSDS!T$30*$AJ70^3+WeightSDS!U$30*$AJ70^2+WeightSDS!V$30*$AJ70+WeightSDS!W$30-0.010431*(1-1/$AJ70),WeightSDS!M$32+WeightSDS!N$32/(1+EXP(WeightSDS!O$32+WeightSDS!P$32*$AJ70))-0.010431*(1-$AJ70/210))))</f>
        <v>2.9500001032655536</v>
      </c>
      <c r="AN70" s="7">
        <f>IF(D70="M",IF($AJ70&lt;162,WeightSDS!P$12*$AJ70^7+WeightSDS!Q$12*$AJ70^6+WeightSDS!R$12*$AJ70^5+WeightSDS!S$12*$AJ70^4+WeightSDS!T$12*$AJ70^3+WeightSDS!U$12*$AJ70^2+WeightSDS!V$12*$AJ70+WeightSDS!W$12,WeightSDS!P$14*$AJ70^7+WeightSDS!Q$14*$AJ70^6+WeightSDS!R$14*$AJ70^5+WeightSDS!S$14*$AJ70^4+WeightSDS!T$14*$AJ70^3+WeightSDS!U$14*$AJ70^2+WeightSDS!V$14*$AJ70+WeightSDS!W$14),IF($AJ70&lt;156,WeightSDS!O$17*$AJ70^8+WeightSDS!P$17*$AJ70^7+WeightSDS!Q$17*$AJ70^6+WeightSDS!R$17*$AJ70^5+WeightSDS!S$17*$AJ70^4+WeightSDS!T$17*$AJ70^3+WeightSDS!U$17*$AJ70^2+WeightSDS!V$17*$AJ70+WeightSDS!W$17,IF($AJ70&lt;186,WeightSDS!$U$18+(WeightSDS!$V$18-WeightSDS!$U$18)/24*($AJ70-186)+WeightSDS!$W$18*(-$AJ70+186)^2-0.005,WeightSDS!$U$18+(WeightSDS!$V$18-WeightSDS!$U$18)/24*($AJ70-186)-0.005)))</f>
        <v>0.14604529399999999</v>
      </c>
      <c r="AQ70" s="7">
        <f t="shared" si="29"/>
        <v>0.56299999999999994</v>
      </c>
      <c r="AR70" s="7">
        <f t="shared" si="30"/>
        <v>69</v>
      </c>
      <c r="AS70" s="7">
        <f t="shared" si="31"/>
        <v>0.51</v>
      </c>
    </row>
    <row r="71" spans="2:45" s="7" customFormat="1" x14ac:dyDescent="0.15">
      <c r="B71" s="118"/>
      <c r="C71" s="118"/>
      <c r="D71" s="118"/>
      <c r="E71" s="30"/>
      <c r="F71" s="30"/>
      <c r="G71" s="119"/>
      <c r="H71" s="119"/>
      <c r="I71" s="78"/>
      <c r="J71" s="11" t="str">
        <f t="shared" si="22"/>
        <v/>
      </c>
      <c r="K71" s="2" t="str">
        <f t="shared" si="32"/>
        <v/>
      </c>
      <c r="L71" s="2" t="str">
        <f t="shared" si="23"/>
        <v/>
      </c>
      <c r="M71" s="2" t="str">
        <f t="shared" si="33"/>
        <v/>
      </c>
      <c r="N71" s="2" t="str">
        <f t="shared" si="34"/>
        <v/>
      </c>
      <c r="O71" s="2" t="str">
        <f t="shared" si="35"/>
        <v/>
      </c>
      <c r="P71" s="11" t="str">
        <f t="shared" si="36"/>
        <v/>
      </c>
      <c r="Q71" s="11" t="str">
        <f t="shared" si="37"/>
        <v/>
      </c>
      <c r="R71" s="2" t="str">
        <f t="shared" si="38"/>
        <v/>
      </c>
      <c r="S71" s="11" t="str">
        <f t="shared" si="39"/>
        <v/>
      </c>
      <c r="T71" s="175" t="str">
        <f t="shared" si="40"/>
        <v/>
      </c>
      <c r="U71" s="11" t="str">
        <f t="shared" si="41"/>
        <v/>
      </c>
      <c r="V71" s="136"/>
      <c r="W71" s="136"/>
      <c r="X71" s="139">
        <f t="shared" si="24"/>
        <v>0</v>
      </c>
      <c r="Y71" s="31">
        <f t="shared" si="25"/>
        <v>0</v>
      </c>
      <c r="Z71" s="31"/>
      <c r="AA71" s="140">
        <f t="shared" si="26"/>
        <v>0</v>
      </c>
      <c r="AB71" s="12"/>
      <c r="AC71" s="8">
        <f t="shared" si="27"/>
        <v>9.0359999999999996</v>
      </c>
      <c r="AD71" s="8">
        <f t="shared" si="28"/>
        <v>-184.49199999999999</v>
      </c>
      <c r="AE71"/>
      <c r="AF71" t="e">
        <f>IF(D71="M",IF(AI71&lt;78,LMS!$D$5*AI71^3+LMS!$E$5*AI71^2+LMS!$F$5*AI71+LMS!$G$5,IF(AI71&lt;150,LMS!$D$6*AI71^3+LMS!$E$6*AI71^2+LMS!$F$6*AI71+LMS!$G$6,LMS!$D$7*AI71^3+LMS!$E$7*AI71^2+LMS!$F$7*AI71+LMS!$G$7)),IF(AI71&lt;69,LMS!$D$9*AI71^3+LMS!$E$9*AI71^2+LMS!$F$9*AI71+LMS!$G$9,IF(AI71&lt;150,LMS!$D$10*AI71^3+LMS!$E$10*AI71^2+LMS!$F$10*AI71+LMS!$G$10,LMS!$D$11*AI71^3+LMS!$E$11*AI71^2+LMS!$F$11*AI71+LMS!$G$11)))</f>
        <v>#VALUE!</v>
      </c>
      <c r="AG71" t="e">
        <f>IF(D71="M",(IF(AI71&lt;2.5,LMS!$D$21*AI71^3+LMS!$E$21*AI71^2+LMS!$F$21*AI71+LMS!$G$21,IF(AI71&lt;9.5,LMS!$D$22*AI71^3+LMS!$E$22*AI71^2+LMS!$F$22*AI71+LMS!$G$22,IF(AI71&lt;26.75,LMS!$D$23*AI71^3+LMS!$E$23*AI71^2+LMS!$F$23*AI71+LMS!$G$23,IF(AI71&lt;90,LMS!$D$24*AI71^3+LMS!$E$24*AI71^2+LMS!$F$24*AI71+LMS!$G$24,LMS!$D$25*AI71^3+LMS!$E$25*AI71^2+LMS!$F$25*AI71+LMS!$G$25))))),(IF(AI71&lt;2.5,LMS!$D$27*AI71^3+LMS!$E$27*AI71^2+LMS!$F$27*AI71+LMS!$G$27,IF(AI71&lt;9.5,LMS!$D$28*AI71^3+LMS!$E$28*AI71^2+LMS!$F$28*AI71+LMS!$G$28,IF(AI71&lt;26.75,LMS!$D$29*AI71^3+LMS!$E$29*AI71^2+LMS!$F$29*AI71+LMS!$G$29,IF(AI71&lt;90,LMS!$D$30*AI71^3+LMS!$E$30*AI71^2+LMS!$F$30*AI71+LMS!$G$30,IF(AI71&lt;150,LMS!$D$31*AI71^3+LMS!$E$31*AI71^2+LMS!$F$31*AI71+LMS!$G$31,LMS!$D$32*AI71^3+LMS!$E$32*AI71^2+LMS!$F$32*AI71+LMS!$G$32)))))))</f>
        <v>#VALUE!</v>
      </c>
      <c r="AH71" t="e">
        <f>IF(D71="M",(IF(AI71&lt;90,LMS!$D$14*AI71^3+LMS!$E$14*AI71^2+LMS!$F$14*AI71+LMS!$G$14,LMS!$D$15*AI71^3+LMS!$E$15*AI71^2+LMS!$F$15*AI71+LMS!$G$15)),(IF(AI71&lt;90,LMS!$D$17*AI71^3+LMS!$E$17*AI71^2+LMS!$F$17*AI71+LMS!$G$17,LMS!$D$18*AI71^3+LMS!$E$18*AI71^2+LMS!$F$18*AI71+LMS!$G$18)))</f>
        <v>#VALUE!</v>
      </c>
      <c r="AI71" s="7" t="e">
        <f t="shared" si="42"/>
        <v>#VALUE!</v>
      </c>
      <c r="AJ71" s="7">
        <f t="shared" si="43"/>
        <v>0</v>
      </c>
      <c r="AL71" s="7">
        <f>IF(D71="M",WeightSDS!P$5*$AJ71^7+WeightSDS!Q$5*$AJ71^6+WeightSDS!R$5*$AJ71^5+WeightSDS!S$5*$AJ71^4+WeightSDS!T$5*$AJ71^3+WeightSDS!U$5*$AJ71^2+WeightSDS!V$5*$AJ71+WeightSDS!W$5,IF($AJ71&lt;186,WeightSDS!P$8*$AJ71^7+WeightSDS!Q$8*$AJ71^6+WeightSDS!R$8*$AJ71^5+WeightSDS!S$8*$AJ71^4+WeightSDS!T$8*$AJ71^3+WeightSDS!U$8*$AJ71^2+WeightSDS!V$8*$AJ71+WeightSDS!W$8,WeightSDS!$U$9+WeightSDS!$V$9*($AJ71-WeightSDS!$W$9)))</f>
        <v>0.75407122999999998</v>
      </c>
      <c r="AM71" s="7">
        <f>IF(D71="M",IF($AJ71&lt;45,WeightSDS!M$23*$AJ71^10+WeightSDS!N$23*$AJ71^9+WeightSDS!O$23*$AJ71^8+WeightSDS!P$23*$AJ71^7+WeightSDS!Q$23*$AJ71^6+WeightSDS!R$23*$AJ71^5+WeightSDS!S$23*$AJ71^4+WeightSDS!T$23*$AJ71^3+WeightSDS!U$23*$AJ71^2+WeightSDS!V$23*$AJ71+WeightSDS!W$23,IF($AJ71&lt;153,WeightSDS!M$25*$AJ71^10+WeightSDS!N$25*$AJ71^9+WeightSDS!O$25*$AJ71^8+WeightSDS!P$25*$AJ71^7+WeightSDS!Q$25*$AJ71^6+WeightSDS!R$25*$AJ71^5+WeightSDS!S$25*$AJ71^4+WeightSDS!T$25*$AJ71^3+WeightSDS!U$25*$AJ71^2+WeightSDS!V$25*$AJ71+WeightSDS!W$25,WeightSDS!M$27+WeightSDS!N$27/(1+EXP(WeightSDS!O$27+WeightSDS!P$27*$AJ71)))),IF($AJ71&lt;43.8,WeightSDS!M$29*$AJ71^10+WeightSDS!N$29*$AJ71^9+WeightSDS!O$29*$AJ71^8+WeightSDS!P$29*$AJ71^7+WeightSDS!Q$29*$AJ71^6+WeightSDS!R$29*$AJ71^5+WeightSDS!S$29*$AJ71^4+WeightSDS!T$29*$AJ71^3+WeightSDS!U$29*$AJ71^2+WeightSDS!V$29*$AJ71+WeightSDS!W$29-0.010431*(1-$AJ71/210),IF($AJ71&lt;123,WeightSDS!M$30*$AJ71^10+WeightSDS!N$30*$AJ71^9+WeightSDS!O$30*$AJ71^8+WeightSDS!P$30*$AJ71^7+WeightSDS!Q$30*$AJ71^6+WeightSDS!R$30*$AJ71^5+WeightSDS!S$30*$AJ71^4+WeightSDS!T$30*$AJ71^3+WeightSDS!U$30*$AJ71^2+WeightSDS!V$30*$AJ71+WeightSDS!W$30-0.010431*(1-1/$AJ71),WeightSDS!M$32+WeightSDS!N$32/(1+EXP(WeightSDS!O$32+WeightSDS!P$32*$AJ71))-0.010431*(1-$AJ71/210))))</f>
        <v>2.9500001032655536</v>
      </c>
      <c r="AN71" s="7">
        <f>IF(D71="M",IF($AJ71&lt;162,WeightSDS!P$12*$AJ71^7+WeightSDS!Q$12*$AJ71^6+WeightSDS!R$12*$AJ71^5+WeightSDS!S$12*$AJ71^4+WeightSDS!T$12*$AJ71^3+WeightSDS!U$12*$AJ71^2+WeightSDS!V$12*$AJ71+WeightSDS!W$12,WeightSDS!P$14*$AJ71^7+WeightSDS!Q$14*$AJ71^6+WeightSDS!R$14*$AJ71^5+WeightSDS!S$14*$AJ71^4+WeightSDS!T$14*$AJ71^3+WeightSDS!U$14*$AJ71^2+WeightSDS!V$14*$AJ71+WeightSDS!W$14),IF($AJ71&lt;156,WeightSDS!O$17*$AJ71^8+WeightSDS!P$17*$AJ71^7+WeightSDS!Q$17*$AJ71^6+WeightSDS!R$17*$AJ71^5+WeightSDS!S$17*$AJ71^4+WeightSDS!T$17*$AJ71^3+WeightSDS!U$17*$AJ71^2+WeightSDS!V$17*$AJ71+WeightSDS!W$17,IF($AJ71&lt;186,WeightSDS!$U$18+(WeightSDS!$V$18-WeightSDS!$U$18)/24*($AJ71-186)+WeightSDS!$W$18*(-$AJ71+186)^2-0.005,WeightSDS!$U$18+(WeightSDS!$V$18-WeightSDS!$U$18)/24*($AJ71-186)-0.005)))</f>
        <v>0.14604529399999999</v>
      </c>
      <c r="AQ71" s="7">
        <f t="shared" si="29"/>
        <v>0.56299999999999994</v>
      </c>
      <c r="AR71" s="7">
        <f t="shared" si="30"/>
        <v>69</v>
      </c>
      <c r="AS71" s="7">
        <f t="shared" si="31"/>
        <v>0.51</v>
      </c>
    </row>
    <row r="72" spans="2:45" s="7" customFormat="1" x14ac:dyDescent="0.15">
      <c r="B72" s="118"/>
      <c r="C72" s="118"/>
      <c r="D72" s="118"/>
      <c r="E72" s="30"/>
      <c r="F72" s="30"/>
      <c r="G72" s="119"/>
      <c r="H72" s="119"/>
      <c r="I72" s="78"/>
      <c r="J72" s="11" t="str">
        <f t="shared" si="22"/>
        <v/>
      </c>
      <c r="K72" s="2" t="str">
        <f t="shared" si="32"/>
        <v/>
      </c>
      <c r="L72" s="2" t="str">
        <f t="shared" si="23"/>
        <v/>
      </c>
      <c r="M72" s="2" t="str">
        <f t="shared" si="33"/>
        <v/>
      </c>
      <c r="N72" s="2" t="str">
        <f t="shared" si="34"/>
        <v/>
      </c>
      <c r="O72" s="2" t="str">
        <f t="shared" si="35"/>
        <v/>
      </c>
      <c r="P72" s="11" t="str">
        <f t="shared" si="36"/>
        <v/>
      </c>
      <c r="Q72" s="11" t="str">
        <f t="shared" si="37"/>
        <v/>
      </c>
      <c r="R72" s="2" t="str">
        <f t="shared" si="38"/>
        <v/>
      </c>
      <c r="S72" s="11" t="str">
        <f t="shared" si="39"/>
        <v/>
      </c>
      <c r="T72" s="175" t="str">
        <f t="shared" si="40"/>
        <v/>
      </c>
      <c r="U72" s="11" t="str">
        <f t="shared" si="41"/>
        <v/>
      </c>
      <c r="V72" s="136"/>
      <c r="W72" s="136"/>
      <c r="X72" s="139">
        <f t="shared" si="24"/>
        <v>0</v>
      </c>
      <c r="Y72" s="31">
        <f t="shared" si="25"/>
        <v>0</v>
      </c>
      <c r="Z72" s="31"/>
      <c r="AA72" s="140">
        <f t="shared" si="26"/>
        <v>0</v>
      </c>
      <c r="AB72" s="12"/>
      <c r="AC72" s="8">
        <f t="shared" si="27"/>
        <v>9.0359999999999996</v>
      </c>
      <c r="AD72" s="8">
        <f t="shared" si="28"/>
        <v>-184.49199999999999</v>
      </c>
      <c r="AE72"/>
      <c r="AF72" t="e">
        <f>IF(D72="M",IF(AI72&lt;78,LMS!$D$5*AI72^3+LMS!$E$5*AI72^2+LMS!$F$5*AI72+LMS!$G$5,IF(AI72&lt;150,LMS!$D$6*AI72^3+LMS!$E$6*AI72^2+LMS!$F$6*AI72+LMS!$G$6,LMS!$D$7*AI72^3+LMS!$E$7*AI72^2+LMS!$F$7*AI72+LMS!$G$7)),IF(AI72&lt;69,LMS!$D$9*AI72^3+LMS!$E$9*AI72^2+LMS!$F$9*AI72+LMS!$G$9,IF(AI72&lt;150,LMS!$D$10*AI72^3+LMS!$E$10*AI72^2+LMS!$F$10*AI72+LMS!$G$10,LMS!$D$11*AI72^3+LMS!$E$11*AI72^2+LMS!$F$11*AI72+LMS!$G$11)))</f>
        <v>#VALUE!</v>
      </c>
      <c r="AG72" t="e">
        <f>IF(D72="M",(IF(AI72&lt;2.5,LMS!$D$21*AI72^3+LMS!$E$21*AI72^2+LMS!$F$21*AI72+LMS!$G$21,IF(AI72&lt;9.5,LMS!$D$22*AI72^3+LMS!$E$22*AI72^2+LMS!$F$22*AI72+LMS!$G$22,IF(AI72&lt;26.75,LMS!$D$23*AI72^3+LMS!$E$23*AI72^2+LMS!$F$23*AI72+LMS!$G$23,IF(AI72&lt;90,LMS!$D$24*AI72^3+LMS!$E$24*AI72^2+LMS!$F$24*AI72+LMS!$G$24,LMS!$D$25*AI72^3+LMS!$E$25*AI72^2+LMS!$F$25*AI72+LMS!$G$25))))),(IF(AI72&lt;2.5,LMS!$D$27*AI72^3+LMS!$E$27*AI72^2+LMS!$F$27*AI72+LMS!$G$27,IF(AI72&lt;9.5,LMS!$D$28*AI72^3+LMS!$E$28*AI72^2+LMS!$F$28*AI72+LMS!$G$28,IF(AI72&lt;26.75,LMS!$D$29*AI72^3+LMS!$E$29*AI72^2+LMS!$F$29*AI72+LMS!$G$29,IF(AI72&lt;90,LMS!$D$30*AI72^3+LMS!$E$30*AI72^2+LMS!$F$30*AI72+LMS!$G$30,IF(AI72&lt;150,LMS!$D$31*AI72^3+LMS!$E$31*AI72^2+LMS!$F$31*AI72+LMS!$G$31,LMS!$D$32*AI72^3+LMS!$E$32*AI72^2+LMS!$F$32*AI72+LMS!$G$32)))))))</f>
        <v>#VALUE!</v>
      </c>
      <c r="AH72" t="e">
        <f>IF(D72="M",(IF(AI72&lt;90,LMS!$D$14*AI72^3+LMS!$E$14*AI72^2+LMS!$F$14*AI72+LMS!$G$14,LMS!$D$15*AI72^3+LMS!$E$15*AI72^2+LMS!$F$15*AI72+LMS!$G$15)),(IF(AI72&lt;90,LMS!$D$17*AI72^3+LMS!$E$17*AI72^2+LMS!$F$17*AI72+LMS!$G$17,LMS!$D$18*AI72^3+LMS!$E$18*AI72^2+LMS!$F$18*AI72+LMS!$G$18)))</f>
        <v>#VALUE!</v>
      </c>
      <c r="AI72" s="7" t="e">
        <f t="shared" si="42"/>
        <v>#VALUE!</v>
      </c>
      <c r="AJ72" s="7">
        <f t="shared" si="43"/>
        <v>0</v>
      </c>
      <c r="AL72" s="7">
        <f>IF(D72="M",WeightSDS!P$5*$AJ72^7+WeightSDS!Q$5*$AJ72^6+WeightSDS!R$5*$AJ72^5+WeightSDS!S$5*$AJ72^4+WeightSDS!T$5*$AJ72^3+WeightSDS!U$5*$AJ72^2+WeightSDS!V$5*$AJ72+WeightSDS!W$5,IF($AJ72&lt;186,WeightSDS!P$8*$AJ72^7+WeightSDS!Q$8*$AJ72^6+WeightSDS!R$8*$AJ72^5+WeightSDS!S$8*$AJ72^4+WeightSDS!T$8*$AJ72^3+WeightSDS!U$8*$AJ72^2+WeightSDS!V$8*$AJ72+WeightSDS!W$8,WeightSDS!$U$9+WeightSDS!$V$9*($AJ72-WeightSDS!$W$9)))</f>
        <v>0.75407122999999998</v>
      </c>
      <c r="AM72" s="7">
        <f>IF(D72="M",IF($AJ72&lt;45,WeightSDS!M$23*$AJ72^10+WeightSDS!N$23*$AJ72^9+WeightSDS!O$23*$AJ72^8+WeightSDS!P$23*$AJ72^7+WeightSDS!Q$23*$AJ72^6+WeightSDS!R$23*$AJ72^5+WeightSDS!S$23*$AJ72^4+WeightSDS!T$23*$AJ72^3+WeightSDS!U$23*$AJ72^2+WeightSDS!V$23*$AJ72+WeightSDS!W$23,IF($AJ72&lt;153,WeightSDS!M$25*$AJ72^10+WeightSDS!N$25*$AJ72^9+WeightSDS!O$25*$AJ72^8+WeightSDS!P$25*$AJ72^7+WeightSDS!Q$25*$AJ72^6+WeightSDS!R$25*$AJ72^5+WeightSDS!S$25*$AJ72^4+WeightSDS!T$25*$AJ72^3+WeightSDS!U$25*$AJ72^2+WeightSDS!V$25*$AJ72+WeightSDS!W$25,WeightSDS!M$27+WeightSDS!N$27/(1+EXP(WeightSDS!O$27+WeightSDS!P$27*$AJ72)))),IF($AJ72&lt;43.8,WeightSDS!M$29*$AJ72^10+WeightSDS!N$29*$AJ72^9+WeightSDS!O$29*$AJ72^8+WeightSDS!P$29*$AJ72^7+WeightSDS!Q$29*$AJ72^6+WeightSDS!R$29*$AJ72^5+WeightSDS!S$29*$AJ72^4+WeightSDS!T$29*$AJ72^3+WeightSDS!U$29*$AJ72^2+WeightSDS!V$29*$AJ72+WeightSDS!W$29-0.010431*(1-$AJ72/210),IF($AJ72&lt;123,WeightSDS!M$30*$AJ72^10+WeightSDS!N$30*$AJ72^9+WeightSDS!O$30*$AJ72^8+WeightSDS!P$30*$AJ72^7+WeightSDS!Q$30*$AJ72^6+WeightSDS!R$30*$AJ72^5+WeightSDS!S$30*$AJ72^4+WeightSDS!T$30*$AJ72^3+WeightSDS!U$30*$AJ72^2+WeightSDS!V$30*$AJ72+WeightSDS!W$30-0.010431*(1-1/$AJ72),WeightSDS!M$32+WeightSDS!N$32/(1+EXP(WeightSDS!O$32+WeightSDS!P$32*$AJ72))-0.010431*(1-$AJ72/210))))</f>
        <v>2.9500001032655536</v>
      </c>
      <c r="AN72" s="7">
        <f>IF(D72="M",IF($AJ72&lt;162,WeightSDS!P$12*$AJ72^7+WeightSDS!Q$12*$AJ72^6+WeightSDS!R$12*$AJ72^5+WeightSDS!S$12*$AJ72^4+WeightSDS!T$12*$AJ72^3+WeightSDS!U$12*$AJ72^2+WeightSDS!V$12*$AJ72+WeightSDS!W$12,WeightSDS!P$14*$AJ72^7+WeightSDS!Q$14*$AJ72^6+WeightSDS!R$14*$AJ72^5+WeightSDS!S$14*$AJ72^4+WeightSDS!T$14*$AJ72^3+WeightSDS!U$14*$AJ72^2+WeightSDS!V$14*$AJ72+WeightSDS!W$14),IF($AJ72&lt;156,WeightSDS!O$17*$AJ72^8+WeightSDS!P$17*$AJ72^7+WeightSDS!Q$17*$AJ72^6+WeightSDS!R$17*$AJ72^5+WeightSDS!S$17*$AJ72^4+WeightSDS!T$17*$AJ72^3+WeightSDS!U$17*$AJ72^2+WeightSDS!V$17*$AJ72+WeightSDS!W$17,IF($AJ72&lt;186,WeightSDS!$U$18+(WeightSDS!$V$18-WeightSDS!$U$18)/24*($AJ72-186)+WeightSDS!$W$18*(-$AJ72+186)^2-0.005,WeightSDS!$U$18+(WeightSDS!$V$18-WeightSDS!$U$18)/24*($AJ72-186)-0.005)))</f>
        <v>0.14604529399999999</v>
      </c>
      <c r="AQ72" s="7">
        <f t="shared" si="29"/>
        <v>0.56299999999999994</v>
      </c>
      <c r="AR72" s="7">
        <f t="shared" si="30"/>
        <v>69</v>
      </c>
      <c r="AS72" s="7">
        <f t="shared" si="31"/>
        <v>0.51</v>
      </c>
    </row>
    <row r="73" spans="2:45" s="7" customFormat="1" x14ac:dyDescent="0.15">
      <c r="B73" s="118"/>
      <c r="C73" s="118"/>
      <c r="D73" s="118"/>
      <c r="E73" s="30"/>
      <c r="F73" s="30"/>
      <c r="G73" s="119"/>
      <c r="H73" s="119"/>
      <c r="I73" s="78"/>
      <c r="J73" s="11" t="str">
        <f t="shared" si="22"/>
        <v/>
      </c>
      <c r="K73" s="2" t="str">
        <f t="shared" si="32"/>
        <v/>
      </c>
      <c r="L73" s="2" t="str">
        <f t="shared" si="23"/>
        <v/>
      </c>
      <c r="M73" s="2" t="str">
        <f t="shared" si="33"/>
        <v/>
      </c>
      <c r="N73" s="2" t="str">
        <f t="shared" si="34"/>
        <v/>
      </c>
      <c r="O73" s="2" t="str">
        <f t="shared" si="35"/>
        <v/>
      </c>
      <c r="P73" s="11" t="str">
        <f t="shared" si="36"/>
        <v/>
      </c>
      <c r="Q73" s="11" t="str">
        <f t="shared" si="37"/>
        <v/>
      </c>
      <c r="R73" s="2" t="str">
        <f t="shared" si="38"/>
        <v/>
      </c>
      <c r="S73" s="11" t="str">
        <f t="shared" si="39"/>
        <v/>
      </c>
      <c r="T73" s="175" t="str">
        <f t="shared" si="40"/>
        <v/>
      </c>
      <c r="U73" s="11" t="str">
        <f t="shared" si="41"/>
        <v/>
      </c>
      <c r="V73" s="136"/>
      <c r="W73" s="136"/>
      <c r="X73" s="139">
        <f t="shared" si="24"/>
        <v>0</v>
      </c>
      <c r="Y73" s="31">
        <f t="shared" si="25"/>
        <v>0</v>
      </c>
      <c r="Z73" s="31"/>
      <c r="AA73" s="140">
        <f t="shared" si="26"/>
        <v>0</v>
      </c>
      <c r="AB73" s="12"/>
      <c r="AC73" s="8">
        <f t="shared" si="27"/>
        <v>9.0359999999999996</v>
      </c>
      <c r="AD73" s="8">
        <f t="shared" si="28"/>
        <v>-184.49199999999999</v>
      </c>
      <c r="AE73"/>
      <c r="AF73" t="e">
        <f>IF(D73="M",IF(AI73&lt;78,LMS!$D$5*AI73^3+LMS!$E$5*AI73^2+LMS!$F$5*AI73+LMS!$G$5,IF(AI73&lt;150,LMS!$D$6*AI73^3+LMS!$E$6*AI73^2+LMS!$F$6*AI73+LMS!$G$6,LMS!$D$7*AI73^3+LMS!$E$7*AI73^2+LMS!$F$7*AI73+LMS!$G$7)),IF(AI73&lt;69,LMS!$D$9*AI73^3+LMS!$E$9*AI73^2+LMS!$F$9*AI73+LMS!$G$9,IF(AI73&lt;150,LMS!$D$10*AI73^3+LMS!$E$10*AI73^2+LMS!$F$10*AI73+LMS!$G$10,LMS!$D$11*AI73^3+LMS!$E$11*AI73^2+LMS!$F$11*AI73+LMS!$G$11)))</f>
        <v>#VALUE!</v>
      </c>
      <c r="AG73" t="e">
        <f>IF(D73="M",(IF(AI73&lt;2.5,LMS!$D$21*AI73^3+LMS!$E$21*AI73^2+LMS!$F$21*AI73+LMS!$G$21,IF(AI73&lt;9.5,LMS!$D$22*AI73^3+LMS!$E$22*AI73^2+LMS!$F$22*AI73+LMS!$G$22,IF(AI73&lt;26.75,LMS!$D$23*AI73^3+LMS!$E$23*AI73^2+LMS!$F$23*AI73+LMS!$G$23,IF(AI73&lt;90,LMS!$D$24*AI73^3+LMS!$E$24*AI73^2+LMS!$F$24*AI73+LMS!$G$24,LMS!$D$25*AI73^3+LMS!$E$25*AI73^2+LMS!$F$25*AI73+LMS!$G$25))))),(IF(AI73&lt;2.5,LMS!$D$27*AI73^3+LMS!$E$27*AI73^2+LMS!$F$27*AI73+LMS!$G$27,IF(AI73&lt;9.5,LMS!$D$28*AI73^3+LMS!$E$28*AI73^2+LMS!$F$28*AI73+LMS!$G$28,IF(AI73&lt;26.75,LMS!$D$29*AI73^3+LMS!$E$29*AI73^2+LMS!$F$29*AI73+LMS!$G$29,IF(AI73&lt;90,LMS!$D$30*AI73^3+LMS!$E$30*AI73^2+LMS!$F$30*AI73+LMS!$G$30,IF(AI73&lt;150,LMS!$D$31*AI73^3+LMS!$E$31*AI73^2+LMS!$F$31*AI73+LMS!$G$31,LMS!$D$32*AI73^3+LMS!$E$32*AI73^2+LMS!$F$32*AI73+LMS!$G$32)))))))</f>
        <v>#VALUE!</v>
      </c>
      <c r="AH73" t="e">
        <f>IF(D73="M",(IF(AI73&lt;90,LMS!$D$14*AI73^3+LMS!$E$14*AI73^2+LMS!$F$14*AI73+LMS!$G$14,LMS!$D$15*AI73^3+LMS!$E$15*AI73^2+LMS!$F$15*AI73+LMS!$G$15)),(IF(AI73&lt;90,LMS!$D$17*AI73^3+LMS!$E$17*AI73^2+LMS!$F$17*AI73+LMS!$G$17,LMS!$D$18*AI73^3+LMS!$E$18*AI73^2+LMS!$F$18*AI73+LMS!$G$18)))</f>
        <v>#VALUE!</v>
      </c>
      <c r="AI73" s="7" t="e">
        <f t="shared" si="42"/>
        <v>#VALUE!</v>
      </c>
      <c r="AJ73" s="7">
        <f t="shared" si="43"/>
        <v>0</v>
      </c>
      <c r="AL73" s="7">
        <f>IF(D73="M",WeightSDS!P$5*$AJ73^7+WeightSDS!Q$5*$AJ73^6+WeightSDS!R$5*$AJ73^5+WeightSDS!S$5*$AJ73^4+WeightSDS!T$5*$AJ73^3+WeightSDS!U$5*$AJ73^2+WeightSDS!V$5*$AJ73+WeightSDS!W$5,IF($AJ73&lt;186,WeightSDS!P$8*$AJ73^7+WeightSDS!Q$8*$AJ73^6+WeightSDS!R$8*$AJ73^5+WeightSDS!S$8*$AJ73^4+WeightSDS!T$8*$AJ73^3+WeightSDS!U$8*$AJ73^2+WeightSDS!V$8*$AJ73+WeightSDS!W$8,WeightSDS!$U$9+WeightSDS!$V$9*($AJ73-WeightSDS!$W$9)))</f>
        <v>0.75407122999999998</v>
      </c>
      <c r="AM73" s="7">
        <f>IF(D73="M",IF($AJ73&lt;45,WeightSDS!M$23*$AJ73^10+WeightSDS!N$23*$AJ73^9+WeightSDS!O$23*$AJ73^8+WeightSDS!P$23*$AJ73^7+WeightSDS!Q$23*$AJ73^6+WeightSDS!R$23*$AJ73^5+WeightSDS!S$23*$AJ73^4+WeightSDS!T$23*$AJ73^3+WeightSDS!U$23*$AJ73^2+WeightSDS!V$23*$AJ73+WeightSDS!W$23,IF($AJ73&lt;153,WeightSDS!M$25*$AJ73^10+WeightSDS!N$25*$AJ73^9+WeightSDS!O$25*$AJ73^8+WeightSDS!P$25*$AJ73^7+WeightSDS!Q$25*$AJ73^6+WeightSDS!R$25*$AJ73^5+WeightSDS!S$25*$AJ73^4+WeightSDS!T$25*$AJ73^3+WeightSDS!U$25*$AJ73^2+WeightSDS!V$25*$AJ73+WeightSDS!W$25,WeightSDS!M$27+WeightSDS!N$27/(1+EXP(WeightSDS!O$27+WeightSDS!P$27*$AJ73)))),IF($AJ73&lt;43.8,WeightSDS!M$29*$AJ73^10+WeightSDS!N$29*$AJ73^9+WeightSDS!O$29*$AJ73^8+WeightSDS!P$29*$AJ73^7+WeightSDS!Q$29*$AJ73^6+WeightSDS!R$29*$AJ73^5+WeightSDS!S$29*$AJ73^4+WeightSDS!T$29*$AJ73^3+WeightSDS!U$29*$AJ73^2+WeightSDS!V$29*$AJ73+WeightSDS!W$29-0.010431*(1-$AJ73/210),IF($AJ73&lt;123,WeightSDS!M$30*$AJ73^10+WeightSDS!N$30*$AJ73^9+WeightSDS!O$30*$AJ73^8+WeightSDS!P$30*$AJ73^7+WeightSDS!Q$30*$AJ73^6+WeightSDS!R$30*$AJ73^5+WeightSDS!S$30*$AJ73^4+WeightSDS!T$30*$AJ73^3+WeightSDS!U$30*$AJ73^2+WeightSDS!V$30*$AJ73+WeightSDS!W$30-0.010431*(1-1/$AJ73),WeightSDS!M$32+WeightSDS!N$32/(1+EXP(WeightSDS!O$32+WeightSDS!P$32*$AJ73))-0.010431*(1-$AJ73/210))))</f>
        <v>2.9500001032655536</v>
      </c>
      <c r="AN73" s="7">
        <f>IF(D73="M",IF($AJ73&lt;162,WeightSDS!P$12*$AJ73^7+WeightSDS!Q$12*$AJ73^6+WeightSDS!R$12*$AJ73^5+WeightSDS!S$12*$AJ73^4+WeightSDS!T$12*$AJ73^3+WeightSDS!U$12*$AJ73^2+WeightSDS!V$12*$AJ73+WeightSDS!W$12,WeightSDS!P$14*$AJ73^7+WeightSDS!Q$14*$AJ73^6+WeightSDS!R$14*$AJ73^5+WeightSDS!S$14*$AJ73^4+WeightSDS!T$14*$AJ73^3+WeightSDS!U$14*$AJ73^2+WeightSDS!V$14*$AJ73+WeightSDS!W$14),IF($AJ73&lt;156,WeightSDS!O$17*$AJ73^8+WeightSDS!P$17*$AJ73^7+WeightSDS!Q$17*$AJ73^6+WeightSDS!R$17*$AJ73^5+WeightSDS!S$17*$AJ73^4+WeightSDS!T$17*$AJ73^3+WeightSDS!U$17*$AJ73^2+WeightSDS!V$17*$AJ73+WeightSDS!W$17,IF($AJ73&lt;186,WeightSDS!$U$18+(WeightSDS!$V$18-WeightSDS!$U$18)/24*($AJ73-186)+WeightSDS!$W$18*(-$AJ73+186)^2-0.005,WeightSDS!$U$18+(WeightSDS!$V$18-WeightSDS!$U$18)/24*($AJ73-186)-0.005)))</f>
        <v>0.14604529399999999</v>
      </c>
      <c r="AQ73" s="7">
        <f t="shared" si="29"/>
        <v>0.56299999999999994</v>
      </c>
      <c r="AR73" s="7">
        <f t="shared" si="30"/>
        <v>69</v>
      </c>
      <c r="AS73" s="7">
        <f t="shared" si="31"/>
        <v>0.51</v>
      </c>
    </row>
    <row r="74" spans="2:45" s="7" customFormat="1" x14ac:dyDescent="0.15">
      <c r="B74" s="118"/>
      <c r="C74" s="118"/>
      <c r="D74" s="118"/>
      <c r="E74" s="30"/>
      <c r="F74" s="30"/>
      <c r="G74" s="119"/>
      <c r="H74" s="119"/>
      <c r="I74" s="78"/>
      <c r="J74" s="11" t="str">
        <f t="shared" si="22"/>
        <v/>
      </c>
      <c r="K74" s="2" t="str">
        <f t="shared" si="32"/>
        <v/>
      </c>
      <c r="L74" s="2" t="str">
        <f t="shared" si="23"/>
        <v/>
      </c>
      <c r="M74" s="2" t="str">
        <f t="shared" si="33"/>
        <v/>
      </c>
      <c r="N74" s="2" t="str">
        <f t="shared" si="34"/>
        <v/>
      </c>
      <c r="O74" s="2" t="str">
        <f t="shared" si="35"/>
        <v/>
      </c>
      <c r="P74" s="11" t="str">
        <f t="shared" si="36"/>
        <v/>
      </c>
      <c r="Q74" s="11" t="str">
        <f t="shared" si="37"/>
        <v/>
      </c>
      <c r="R74" s="2" t="str">
        <f t="shared" si="38"/>
        <v/>
      </c>
      <c r="S74" s="11" t="str">
        <f t="shared" si="39"/>
        <v/>
      </c>
      <c r="T74" s="175" t="str">
        <f t="shared" si="40"/>
        <v/>
      </c>
      <c r="U74" s="11" t="str">
        <f t="shared" si="41"/>
        <v/>
      </c>
      <c r="V74" s="136"/>
      <c r="W74" s="136"/>
      <c r="X74" s="139">
        <f t="shared" si="24"/>
        <v>0</v>
      </c>
      <c r="Y74" s="31">
        <f t="shared" si="25"/>
        <v>0</v>
      </c>
      <c r="Z74" s="31"/>
      <c r="AA74" s="140">
        <f t="shared" si="26"/>
        <v>0</v>
      </c>
      <c r="AB74" s="12"/>
      <c r="AC74" s="8">
        <f t="shared" si="27"/>
        <v>9.0359999999999996</v>
      </c>
      <c r="AD74" s="8">
        <f t="shared" si="28"/>
        <v>-184.49199999999999</v>
      </c>
      <c r="AE74"/>
      <c r="AF74" t="e">
        <f>IF(D74="M",IF(AI74&lt;78,LMS!$D$5*AI74^3+LMS!$E$5*AI74^2+LMS!$F$5*AI74+LMS!$G$5,IF(AI74&lt;150,LMS!$D$6*AI74^3+LMS!$E$6*AI74^2+LMS!$F$6*AI74+LMS!$G$6,LMS!$D$7*AI74^3+LMS!$E$7*AI74^2+LMS!$F$7*AI74+LMS!$G$7)),IF(AI74&lt;69,LMS!$D$9*AI74^3+LMS!$E$9*AI74^2+LMS!$F$9*AI74+LMS!$G$9,IF(AI74&lt;150,LMS!$D$10*AI74^3+LMS!$E$10*AI74^2+LMS!$F$10*AI74+LMS!$G$10,LMS!$D$11*AI74^3+LMS!$E$11*AI74^2+LMS!$F$11*AI74+LMS!$G$11)))</f>
        <v>#VALUE!</v>
      </c>
      <c r="AG74" t="e">
        <f>IF(D74="M",(IF(AI74&lt;2.5,LMS!$D$21*AI74^3+LMS!$E$21*AI74^2+LMS!$F$21*AI74+LMS!$G$21,IF(AI74&lt;9.5,LMS!$D$22*AI74^3+LMS!$E$22*AI74^2+LMS!$F$22*AI74+LMS!$G$22,IF(AI74&lt;26.75,LMS!$D$23*AI74^3+LMS!$E$23*AI74^2+LMS!$F$23*AI74+LMS!$G$23,IF(AI74&lt;90,LMS!$D$24*AI74^3+LMS!$E$24*AI74^2+LMS!$F$24*AI74+LMS!$G$24,LMS!$D$25*AI74^3+LMS!$E$25*AI74^2+LMS!$F$25*AI74+LMS!$G$25))))),(IF(AI74&lt;2.5,LMS!$D$27*AI74^3+LMS!$E$27*AI74^2+LMS!$F$27*AI74+LMS!$G$27,IF(AI74&lt;9.5,LMS!$D$28*AI74^3+LMS!$E$28*AI74^2+LMS!$F$28*AI74+LMS!$G$28,IF(AI74&lt;26.75,LMS!$D$29*AI74^3+LMS!$E$29*AI74^2+LMS!$F$29*AI74+LMS!$G$29,IF(AI74&lt;90,LMS!$D$30*AI74^3+LMS!$E$30*AI74^2+LMS!$F$30*AI74+LMS!$G$30,IF(AI74&lt;150,LMS!$D$31*AI74^3+LMS!$E$31*AI74^2+LMS!$F$31*AI74+LMS!$G$31,LMS!$D$32*AI74^3+LMS!$E$32*AI74^2+LMS!$F$32*AI74+LMS!$G$32)))))))</f>
        <v>#VALUE!</v>
      </c>
      <c r="AH74" t="e">
        <f>IF(D74="M",(IF(AI74&lt;90,LMS!$D$14*AI74^3+LMS!$E$14*AI74^2+LMS!$F$14*AI74+LMS!$G$14,LMS!$D$15*AI74^3+LMS!$E$15*AI74^2+LMS!$F$15*AI74+LMS!$G$15)),(IF(AI74&lt;90,LMS!$D$17*AI74^3+LMS!$E$17*AI74^2+LMS!$F$17*AI74+LMS!$G$17,LMS!$D$18*AI74^3+LMS!$E$18*AI74^2+LMS!$F$18*AI74+LMS!$G$18)))</f>
        <v>#VALUE!</v>
      </c>
      <c r="AI74" s="7" t="e">
        <f t="shared" si="42"/>
        <v>#VALUE!</v>
      </c>
      <c r="AJ74" s="7">
        <f t="shared" si="43"/>
        <v>0</v>
      </c>
      <c r="AL74" s="7">
        <f>IF(D74="M",WeightSDS!P$5*$AJ74^7+WeightSDS!Q$5*$AJ74^6+WeightSDS!R$5*$AJ74^5+WeightSDS!S$5*$AJ74^4+WeightSDS!T$5*$AJ74^3+WeightSDS!U$5*$AJ74^2+WeightSDS!V$5*$AJ74+WeightSDS!W$5,IF($AJ74&lt;186,WeightSDS!P$8*$AJ74^7+WeightSDS!Q$8*$AJ74^6+WeightSDS!R$8*$AJ74^5+WeightSDS!S$8*$AJ74^4+WeightSDS!T$8*$AJ74^3+WeightSDS!U$8*$AJ74^2+WeightSDS!V$8*$AJ74+WeightSDS!W$8,WeightSDS!$U$9+WeightSDS!$V$9*($AJ74-WeightSDS!$W$9)))</f>
        <v>0.75407122999999998</v>
      </c>
      <c r="AM74" s="7">
        <f>IF(D74="M",IF($AJ74&lt;45,WeightSDS!M$23*$AJ74^10+WeightSDS!N$23*$AJ74^9+WeightSDS!O$23*$AJ74^8+WeightSDS!P$23*$AJ74^7+WeightSDS!Q$23*$AJ74^6+WeightSDS!R$23*$AJ74^5+WeightSDS!S$23*$AJ74^4+WeightSDS!T$23*$AJ74^3+WeightSDS!U$23*$AJ74^2+WeightSDS!V$23*$AJ74+WeightSDS!W$23,IF($AJ74&lt;153,WeightSDS!M$25*$AJ74^10+WeightSDS!N$25*$AJ74^9+WeightSDS!O$25*$AJ74^8+WeightSDS!P$25*$AJ74^7+WeightSDS!Q$25*$AJ74^6+WeightSDS!R$25*$AJ74^5+WeightSDS!S$25*$AJ74^4+WeightSDS!T$25*$AJ74^3+WeightSDS!U$25*$AJ74^2+WeightSDS!V$25*$AJ74+WeightSDS!W$25,WeightSDS!M$27+WeightSDS!N$27/(1+EXP(WeightSDS!O$27+WeightSDS!P$27*$AJ74)))),IF($AJ74&lt;43.8,WeightSDS!M$29*$AJ74^10+WeightSDS!N$29*$AJ74^9+WeightSDS!O$29*$AJ74^8+WeightSDS!P$29*$AJ74^7+WeightSDS!Q$29*$AJ74^6+WeightSDS!R$29*$AJ74^5+WeightSDS!S$29*$AJ74^4+WeightSDS!T$29*$AJ74^3+WeightSDS!U$29*$AJ74^2+WeightSDS!V$29*$AJ74+WeightSDS!W$29-0.010431*(1-$AJ74/210),IF($AJ74&lt;123,WeightSDS!M$30*$AJ74^10+WeightSDS!N$30*$AJ74^9+WeightSDS!O$30*$AJ74^8+WeightSDS!P$30*$AJ74^7+WeightSDS!Q$30*$AJ74^6+WeightSDS!R$30*$AJ74^5+WeightSDS!S$30*$AJ74^4+WeightSDS!T$30*$AJ74^3+WeightSDS!U$30*$AJ74^2+WeightSDS!V$30*$AJ74+WeightSDS!W$30-0.010431*(1-1/$AJ74),WeightSDS!M$32+WeightSDS!N$32/(1+EXP(WeightSDS!O$32+WeightSDS!P$32*$AJ74))-0.010431*(1-$AJ74/210))))</f>
        <v>2.9500001032655536</v>
      </c>
      <c r="AN74" s="7">
        <f>IF(D74="M",IF($AJ74&lt;162,WeightSDS!P$12*$AJ74^7+WeightSDS!Q$12*$AJ74^6+WeightSDS!R$12*$AJ74^5+WeightSDS!S$12*$AJ74^4+WeightSDS!T$12*$AJ74^3+WeightSDS!U$12*$AJ74^2+WeightSDS!V$12*$AJ74+WeightSDS!W$12,WeightSDS!P$14*$AJ74^7+WeightSDS!Q$14*$AJ74^6+WeightSDS!R$14*$AJ74^5+WeightSDS!S$14*$AJ74^4+WeightSDS!T$14*$AJ74^3+WeightSDS!U$14*$AJ74^2+WeightSDS!V$14*$AJ74+WeightSDS!W$14),IF($AJ74&lt;156,WeightSDS!O$17*$AJ74^8+WeightSDS!P$17*$AJ74^7+WeightSDS!Q$17*$AJ74^6+WeightSDS!R$17*$AJ74^5+WeightSDS!S$17*$AJ74^4+WeightSDS!T$17*$AJ74^3+WeightSDS!U$17*$AJ74^2+WeightSDS!V$17*$AJ74+WeightSDS!W$17,IF($AJ74&lt;186,WeightSDS!$U$18+(WeightSDS!$V$18-WeightSDS!$U$18)/24*($AJ74-186)+WeightSDS!$W$18*(-$AJ74+186)^2-0.005,WeightSDS!$U$18+(WeightSDS!$V$18-WeightSDS!$U$18)/24*($AJ74-186)-0.005)))</f>
        <v>0.14604529399999999</v>
      </c>
      <c r="AQ74" s="7">
        <f t="shared" si="29"/>
        <v>0.56299999999999994</v>
      </c>
      <c r="AR74" s="7">
        <f t="shared" si="30"/>
        <v>69</v>
      </c>
      <c r="AS74" s="7">
        <f t="shared" si="31"/>
        <v>0.51</v>
      </c>
    </row>
    <row r="75" spans="2:45" s="7" customFormat="1" x14ac:dyDescent="0.15">
      <c r="B75" s="118"/>
      <c r="C75" s="118"/>
      <c r="D75" s="118"/>
      <c r="E75" s="30"/>
      <c r="F75" s="30"/>
      <c r="G75" s="119"/>
      <c r="H75" s="119"/>
      <c r="I75" s="78"/>
      <c r="J75" s="11" t="str">
        <f t="shared" si="22"/>
        <v/>
      </c>
      <c r="K75" s="2" t="str">
        <f t="shared" si="32"/>
        <v/>
      </c>
      <c r="L75" s="2" t="str">
        <f t="shared" si="23"/>
        <v/>
      </c>
      <c r="M75" s="2" t="str">
        <f t="shared" si="33"/>
        <v/>
      </c>
      <c r="N75" s="2" t="str">
        <f t="shared" si="34"/>
        <v/>
      </c>
      <c r="O75" s="2" t="str">
        <f t="shared" si="35"/>
        <v/>
      </c>
      <c r="P75" s="11" t="str">
        <f t="shared" si="36"/>
        <v/>
      </c>
      <c r="Q75" s="11" t="str">
        <f t="shared" si="37"/>
        <v/>
      </c>
      <c r="R75" s="2" t="str">
        <f t="shared" si="38"/>
        <v/>
      </c>
      <c r="S75" s="11" t="str">
        <f t="shared" si="39"/>
        <v/>
      </c>
      <c r="T75" s="175" t="str">
        <f t="shared" si="40"/>
        <v/>
      </c>
      <c r="U75" s="11" t="str">
        <f t="shared" si="41"/>
        <v/>
      </c>
      <c r="V75" s="136"/>
      <c r="W75" s="136"/>
      <c r="X75" s="139">
        <f t="shared" si="24"/>
        <v>0</v>
      </c>
      <c r="Y75" s="31">
        <f t="shared" si="25"/>
        <v>0</v>
      </c>
      <c r="Z75" s="31"/>
      <c r="AA75" s="140">
        <f t="shared" si="26"/>
        <v>0</v>
      </c>
      <c r="AB75" s="12"/>
      <c r="AC75" s="8">
        <f t="shared" si="27"/>
        <v>9.0359999999999996</v>
      </c>
      <c r="AD75" s="8">
        <f t="shared" si="28"/>
        <v>-184.49199999999999</v>
      </c>
      <c r="AE75"/>
      <c r="AF75" t="e">
        <f>IF(D75="M",IF(AI75&lt;78,LMS!$D$5*AI75^3+LMS!$E$5*AI75^2+LMS!$F$5*AI75+LMS!$G$5,IF(AI75&lt;150,LMS!$D$6*AI75^3+LMS!$E$6*AI75^2+LMS!$F$6*AI75+LMS!$G$6,LMS!$D$7*AI75^3+LMS!$E$7*AI75^2+LMS!$F$7*AI75+LMS!$G$7)),IF(AI75&lt;69,LMS!$D$9*AI75^3+LMS!$E$9*AI75^2+LMS!$F$9*AI75+LMS!$G$9,IF(AI75&lt;150,LMS!$D$10*AI75^3+LMS!$E$10*AI75^2+LMS!$F$10*AI75+LMS!$G$10,LMS!$D$11*AI75^3+LMS!$E$11*AI75^2+LMS!$F$11*AI75+LMS!$G$11)))</f>
        <v>#VALUE!</v>
      </c>
      <c r="AG75" t="e">
        <f>IF(D75="M",(IF(AI75&lt;2.5,LMS!$D$21*AI75^3+LMS!$E$21*AI75^2+LMS!$F$21*AI75+LMS!$G$21,IF(AI75&lt;9.5,LMS!$D$22*AI75^3+LMS!$E$22*AI75^2+LMS!$F$22*AI75+LMS!$G$22,IF(AI75&lt;26.75,LMS!$D$23*AI75^3+LMS!$E$23*AI75^2+LMS!$F$23*AI75+LMS!$G$23,IF(AI75&lt;90,LMS!$D$24*AI75^3+LMS!$E$24*AI75^2+LMS!$F$24*AI75+LMS!$G$24,LMS!$D$25*AI75^3+LMS!$E$25*AI75^2+LMS!$F$25*AI75+LMS!$G$25))))),(IF(AI75&lt;2.5,LMS!$D$27*AI75^3+LMS!$E$27*AI75^2+LMS!$F$27*AI75+LMS!$G$27,IF(AI75&lt;9.5,LMS!$D$28*AI75^3+LMS!$E$28*AI75^2+LMS!$F$28*AI75+LMS!$G$28,IF(AI75&lt;26.75,LMS!$D$29*AI75^3+LMS!$E$29*AI75^2+LMS!$F$29*AI75+LMS!$G$29,IF(AI75&lt;90,LMS!$D$30*AI75^3+LMS!$E$30*AI75^2+LMS!$F$30*AI75+LMS!$G$30,IF(AI75&lt;150,LMS!$D$31*AI75^3+LMS!$E$31*AI75^2+LMS!$F$31*AI75+LMS!$G$31,LMS!$D$32*AI75^3+LMS!$E$32*AI75^2+LMS!$F$32*AI75+LMS!$G$32)))))))</f>
        <v>#VALUE!</v>
      </c>
      <c r="AH75" t="e">
        <f>IF(D75="M",(IF(AI75&lt;90,LMS!$D$14*AI75^3+LMS!$E$14*AI75^2+LMS!$F$14*AI75+LMS!$G$14,LMS!$D$15*AI75^3+LMS!$E$15*AI75^2+LMS!$F$15*AI75+LMS!$G$15)),(IF(AI75&lt;90,LMS!$D$17*AI75^3+LMS!$E$17*AI75^2+LMS!$F$17*AI75+LMS!$G$17,LMS!$D$18*AI75^3+LMS!$E$18*AI75^2+LMS!$F$18*AI75+LMS!$G$18)))</f>
        <v>#VALUE!</v>
      </c>
      <c r="AI75" s="7" t="e">
        <f t="shared" si="42"/>
        <v>#VALUE!</v>
      </c>
      <c r="AJ75" s="7">
        <f t="shared" si="43"/>
        <v>0</v>
      </c>
      <c r="AL75" s="7">
        <f>IF(D75="M",WeightSDS!P$5*$AJ75^7+WeightSDS!Q$5*$AJ75^6+WeightSDS!R$5*$AJ75^5+WeightSDS!S$5*$AJ75^4+WeightSDS!T$5*$AJ75^3+WeightSDS!U$5*$AJ75^2+WeightSDS!V$5*$AJ75+WeightSDS!W$5,IF($AJ75&lt;186,WeightSDS!P$8*$AJ75^7+WeightSDS!Q$8*$AJ75^6+WeightSDS!R$8*$AJ75^5+WeightSDS!S$8*$AJ75^4+WeightSDS!T$8*$AJ75^3+WeightSDS!U$8*$AJ75^2+WeightSDS!V$8*$AJ75+WeightSDS!W$8,WeightSDS!$U$9+WeightSDS!$V$9*($AJ75-WeightSDS!$W$9)))</f>
        <v>0.75407122999999998</v>
      </c>
      <c r="AM75" s="7">
        <f>IF(D75="M",IF($AJ75&lt;45,WeightSDS!M$23*$AJ75^10+WeightSDS!N$23*$AJ75^9+WeightSDS!O$23*$AJ75^8+WeightSDS!P$23*$AJ75^7+WeightSDS!Q$23*$AJ75^6+WeightSDS!R$23*$AJ75^5+WeightSDS!S$23*$AJ75^4+WeightSDS!T$23*$AJ75^3+WeightSDS!U$23*$AJ75^2+WeightSDS!V$23*$AJ75+WeightSDS!W$23,IF($AJ75&lt;153,WeightSDS!M$25*$AJ75^10+WeightSDS!N$25*$AJ75^9+WeightSDS!O$25*$AJ75^8+WeightSDS!P$25*$AJ75^7+WeightSDS!Q$25*$AJ75^6+WeightSDS!R$25*$AJ75^5+WeightSDS!S$25*$AJ75^4+WeightSDS!T$25*$AJ75^3+WeightSDS!U$25*$AJ75^2+WeightSDS!V$25*$AJ75+WeightSDS!W$25,WeightSDS!M$27+WeightSDS!N$27/(1+EXP(WeightSDS!O$27+WeightSDS!P$27*$AJ75)))),IF($AJ75&lt;43.8,WeightSDS!M$29*$AJ75^10+WeightSDS!N$29*$AJ75^9+WeightSDS!O$29*$AJ75^8+WeightSDS!P$29*$AJ75^7+WeightSDS!Q$29*$AJ75^6+WeightSDS!R$29*$AJ75^5+WeightSDS!S$29*$AJ75^4+WeightSDS!T$29*$AJ75^3+WeightSDS!U$29*$AJ75^2+WeightSDS!V$29*$AJ75+WeightSDS!W$29-0.010431*(1-$AJ75/210),IF($AJ75&lt;123,WeightSDS!M$30*$AJ75^10+WeightSDS!N$30*$AJ75^9+WeightSDS!O$30*$AJ75^8+WeightSDS!P$30*$AJ75^7+WeightSDS!Q$30*$AJ75^6+WeightSDS!R$30*$AJ75^5+WeightSDS!S$30*$AJ75^4+WeightSDS!T$30*$AJ75^3+WeightSDS!U$30*$AJ75^2+WeightSDS!V$30*$AJ75+WeightSDS!W$30-0.010431*(1-1/$AJ75),WeightSDS!M$32+WeightSDS!N$32/(1+EXP(WeightSDS!O$32+WeightSDS!P$32*$AJ75))-0.010431*(1-$AJ75/210))))</f>
        <v>2.9500001032655536</v>
      </c>
      <c r="AN75" s="7">
        <f>IF(D75="M",IF($AJ75&lt;162,WeightSDS!P$12*$AJ75^7+WeightSDS!Q$12*$AJ75^6+WeightSDS!R$12*$AJ75^5+WeightSDS!S$12*$AJ75^4+WeightSDS!T$12*$AJ75^3+WeightSDS!U$12*$AJ75^2+WeightSDS!V$12*$AJ75+WeightSDS!W$12,WeightSDS!P$14*$AJ75^7+WeightSDS!Q$14*$AJ75^6+WeightSDS!R$14*$AJ75^5+WeightSDS!S$14*$AJ75^4+WeightSDS!T$14*$AJ75^3+WeightSDS!U$14*$AJ75^2+WeightSDS!V$14*$AJ75+WeightSDS!W$14),IF($AJ75&lt;156,WeightSDS!O$17*$AJ75^8+WeightSDS!P$17*$AJ75^7+WeightSDS!Q$17*$AJ75^6+WeightSDS!R$17*$AJ75^5+WeightSDS!S$17*$AJ75^4+WeightSDS!T$17*$AJ75^3+WeightSDS!U$17*$AJ75^2+WeightSDS!V$17*$AJ75+WeightSDS!W$17,IF($AJ75&lt;186,WeightSDS!$U$18+(WeightSDS!$V$18-WeightSDS!$U$18)/24*($AJ75-186)+WeightSDS!$W$18*(-$AJ75+186)^2-0.005,WeightSDS!$U$18+(WeightSDS!$V$18-WeightSDS!$U$18)/24*($AJ75-186)-0.005)))</f>
        <v>0.14604529399999999</v>
      </c>
      <c r="AQ75" s="7">
        <f t="shared" si="29"/>
        <v>0.56299999999999994</v>
      </c>
      <c r="AR75" s="7">
        <f t="shared" si="30"/>
        <v>69</v>
      </c>
      <c r="AS75" s="7">
        <f t="shared" si="31"/>
        <v>0.51</v>
      </c>
    </row>
    <row r="76" spans="2:45" s="7" customFormat="1" x14ac:dyDescent="0.15">
      <c r="B76" s="118"/>
      <c r="C76" s="118"/>
      <c r="D76" s="118"/>
      <c r="E76" s="30"/>
      <c r="F76" s="30"/>
      <c r="G76" s="119"/>
      <c r="H76" s="119"/>
      <c r="I76" s="78"/>
      <c r="J76" s="11" t="str">
        <f t="shared" si="22"/>
        <v/>
      </c>
      <c r="K76" s="2" t="str">
        <f t="shared" si="32"/>
        <v/>
      </c>
      <c r="L76" s="2" t="str">
        <f t="shared" si="23"/>
        <v/>
      </c>
      <c r="M76" s="2" t="str">
        <f t="shared" si="33"/>
        <v/>
      </c>
      <c r="N76" s="2" t="str">
        <f t="shared" si="34"/>
        <v/>
      </c>
      <c r="O76" s="2" t="str">
        <f t="shared" si="35"/>
        <v/>
      </c>
      <c r="P76" s="11" t="str">
        <f t="shared" si="36"/>
        <v/>
      </c>
      <c r="Q76" s="11" t="str">
        <f t="shared" si="37"/>
        <v/>
      </c>
      <c r="R76" s="2" t="str">
        <f t="shared" si="38"/>
        <v/>
      </c>
      <c r="S76" s="11" t="str">
        <f t="shared" si="39"/>
        <v/>
      </c>
      <c r="T76" s="175" t="str">
        <f t="shared" si="40"/>
        <v/>
      </c>
      <c r="U76" s="11" t="str">
        <f t="shared" si="41"/>
        <v/>
      </c>
      <c r="V76" s="136"/>
      <c r="W76" s="136"/>
      <c r="X76" s="139">
        <f t="shared" si="24"/>
        <v>0</v>
      </c>
      <c r="Y76" s="31">
        <f t="shared" si="25"/>
        <v>0</v>
      </c>
      <c r="Z76" s="31"/>
      <c r="AA76" s="140">
        <f t="shared" si="26"/>
        <v>0</v>
      </c>
      <c r="AB76" s="12"/>
      <c r="AC76" s="8">
        <f t="shared" si="27"/>
        <v>9.0359999999999996</v>
      </c>
      <c r="AD76" s="8">
        <f t="shared" si="28"/>
        <v>-184.49199999999999</v>
      </c>
      <c r="AE76"/>
      <c r="AF76" t="e">
        <f>IF(D76="M",IF(AI76&lt;78,LMS!$D$5*AI76^3+LMS!$E$5*AI76^2+LMS!$F$5*AI76+LMS!$G$5,IF(AI76&lt;150,LMS!$D$6*AI76^3+LMS!$E$6*AI76^2+LMS!$F$6*AI76+LMS!$G$6,LMS!$D$7*AI76^3+LMS!$E$7*AI76^2+LMS!$F$7*AI76+LMS!$G$7)),IF(AI76&lt;69,LMS!$D$9*AI76^3+LMS!$E$9*AI76^2+LMS!$F$9*AI76+LMS!$G$9,IF(AI76&lt;150,LMS!$D$10*AI76^3+LMS!$E$10*AI76^2+LMS!$F$10*AI76+LMS!$G$10,LMS!$D$11*AI76^3+LMS!$E$11*AI76^2+LMS!$F$11*AI76+LMS!$G$11)))</f>
        <v>#VALUE!</v>
      </c>
      <c r="AG76" t="e">
        <f>IF(D76="M",(IF(AI76&lt;2.5,LMS!$D$21*AI76^3+LMS!$E$21*AI76^2+LMS!$F$21*AI76+LMS!$G$21,IF(AI76&lt;9.5,LMS!$D$22*AI76^3+LMS!$E$22*AI76^2+LMS!$F$22*AI76+LMS!$G$22,IF(AI76&lt;26.75,LMS!$D$23*AI76^3+LMS!$E$23*AI76^2+LMS!$F$23*AI76+LMS!$G$23,IF(AI76&lt;90,LMS!$D$24*AI76^3+LMS!$E$24*AI76^2+LMS!$F$24*AI76+LMS!$G$24,LMS!$D$25*AI76^3+LMS!$E$25*AI76^2+LMS!$F$25*AI76+LMS!$G$25))))),(IF(AI76&lt;2.5,LMS!$D$27*AI76^3+LMS!$E$27*AI76^2+LMS!$F$27*AI76+LMS!$G$27,IF(AI76&lt;9.5,LMS!$D$28*AI76^3+LMS!$E$28*AI76^2+LMS!$F$28*AI76+LMS!$G$28,IF(AI76&lt;26.75,LMS!$D$29*AI76^3+LMS!$E$29*AI76^2+LMS!$F$29*AI76+LMS!$G$29,IF(AI76&lt;90,LMS!$D$30*AI76^3+LMS!$E$30*AI76^2+LMS!$F$30*AI76+LMS!$G$30,IF(AI76&lt;150,LMS!$D$31*AI76^3+LMS!$E$31*AI76^2+LMS!$F$31*AI76+LMS!$G$31,LMS!$D$32*AI76^3+LMS!$E$32*AI76^2+LMS!$F$32*AI76+LMS!$G$32)))))))</f>
        <v>#VALUE!</v>
      </c>
      <c r="AH76" t="e">
        <f>IF(D76="M",(IF(AI76&lt;90,LMS!$D$14*AI76^3+LMS!$E$14*AI76^2+LMS!$F$14*AI76+LMS!$G$14,LMS!$D$15*AI76^3+LMS!$E$15*AI76^2+LMS!$F$15*AI76+LMS!$G$15)),(IF(AI76&lt;90,LMS!$D$17*AI76^3+LMS!$E$17*AI76^2+LMS!$F$17*AI76+LMS!$G$17,LMS!$D$18*AI76^3+LMS!$E$18*AI76^2+LMS!$F$18*AI76+LMS!$G$18)))</f>
        <v>#VALUE!</v>
      </c>
      <c r="AI76" s="7" t="e">
        <f t="shared" si="42"/>
        <v>#VALUE!</v>
      </c>
      <c r="AJ76" s="7">
        <f t="shared" si="43"/>
        <v>0</v>
      </c>
      <c r="AL76" s="7">
        <f>IF(D76="M",WeightSDS!P$5*$AJ76^7+WeightSDS!Q$5*$AJ76^6+WeightSDS!R$5*$AJ76^5+WeightSDS!S$5*$AJ76^4+WeightSDS!T$5*$AJ76^3+WeightSDS!U$5*$AJ76^2+WeightSDS!V$5*$AJ76+WeightSDS!W$5,IF($AJ76&lt;186,WeightSDS!P$8*$AJ76^7+WeightSDS!Q$8*$AJ76^6+WeightSDS!R$8*$AJ76^5+WeightSDS!S$8*$AJ76^4+WeightSDS!T$8*$AJ76^3+WeightSDS!U$8*$AJ76^2+WeightSDS!V$8*$AJ76+WeightSDS!W$8,WeightSDS!$U$9+WeightSDS!$V$9*($AJ76-WeightSDS!$W$9)))</f>
        <v>0.75407122999999998</v>
      </c>
      <c r="AM76" s="7">
        <f>IF(D76="M",IF($AJ76&lt;45,WeightSDS!M$23*$AJ76^10+WeightSDS!N$23*$AJ76^9+WeightSDS!O$23*$AJ76^8+WeightSDS!P$23*$AJ76^7+WeightSDS!Q$23*$AJ76^6+WeightSDS!R$23*$AJ76^5+WeightSDS!S$23*$AJ76^4+WeightSDS!T$23*$AJ76^3+WeightSDS!U$23*$AJ76^2+WeightSDS!V$23*$AJ76+WeightSDS!W$23,IF($AJ76&lt;153,WeightSDS!M$25*$AJ76^10+WeightSDS!N$25*$AJ76^9+WeightSDS!O$25*$AJ76^8+WeightSDS!P$25*$AJ76^7+WeightSDS!Q$25*$AJ76^6+WeightSDS!R$25*$AJ76^5+WeightSDS!S$25*$AJ76^4+WeightSDS!T$25*$AJ76^3+WeightSDS!U$25*$AJ76^2+WeightSDS!V$25*$AJ76+WeightSDS!W$25,WeightSDS!M$27+WeightSDS!N$27/(1+EXP(WeightSDS!O$27+WeightSDS!P$27*$AJ76)))),IF($AJ76&lt;43.8,WeightSDS!M$29*$AJ76^10+WeightSDS!N$29*$AJ76^9+WeightSDS!O$29*$AJ76^8+WeightSDS!P$29*$AJ76^7+WeightSDS!Q$29*$AJ76^6+WeightSDS!R$29*$AJ76^5+WeightSDS!S$29*$AJ76^4+WeightSDS!T$29*$AJ76^3+WeightSDS!U$29*$AJ76^2+WeightSDS!V$29*$AJ76+WeightSDS!W$29-0.010431*(1-$AJ76/210),IF($AJ76&lt;123,WeightSDS!M$30*$AJ76^10+WeightSDS!N$30*$AJ76^9+WeightSDS!O$30*$AJ76^8+WeightSDS!P$30*$AJ76^7+WeightSDS!Q$30*$AJ76^6+WeightSDS!R$30*$AJ76^5+WeightSDS!S$30*$AJ76^4+WeightSDS!T$30*$AJ76^3+WeightSDS!U$30*$AJ76^2+WeightSDS!V$30*$AJ76+WeightSDS!W$30-0.010431*(1-1/$AJ76),WeightSDS!M$32+WeightSDS!N$32/(1+EXP(WeightSDS!O$32+WeightSDS!P$32*$AJ76))-0.010431*(1-$AJ76/210))))</f>
        <v>2.9500001032655536</v>
      </c>
      <c r="AN76" s="7">
        <f>IF(D76="M",IF($AJ76&lt;162,WeightSDS!P$12*$AJ76^7+WeightSDS!Q$12*$AJ76^6+WeightSDS!R$12*$AJ76^5+WeightSDS!S$12*$AJ76^4+WeightSDS!T$12*$AJ76^3+WeightSDS!U$12*$AJ76^2+WeightSDS!V$12*$AJ76+WeightSDS!W$12,WeightSDS!P$14*$AJ76^7+WeightSDS!Q$14*$AJ76^6+WeightSDS!R$14*$AJ76^5+WeightSDS!S$14*$AJ76^4+WeightSDS!T$14*$AJ76^3+WeightSDS!U$14*$AJ76^2+WeightSDS!V$14*$AJ76+WeightSDS!W$14),IF($AJ76&lt;156,WeightSDS!O$17*$AJ76^8+WeightSDS!P$17*$AJ76^7+WeightSDS!Q$17*$AJ76^6+WeightSDS!R$17*$AJ76^5+WeightSDS!S$17*$AJ76^4+WeightSDS!T$17*$AJ76^3+WeightSDS!U$17*$AJ76^2+WeightSDS!V$17*$AJ76+WeightSDS!W$17,IF($AJ76&lt;186,WeightSDS!$U$18+(WeightSDS!$V$18-WeightSDS!$U$18)/24*($AJ76-186)+WeightSDS!$W$18*(-$AJ76+186)^2-0.005,WeightSDS!$U$18+(WeightSDS!$V$18-WeightSDS!$U$18)/24*($AJ76-186)-0.005)))</f>
        <v>0.14604529399999999</v>
      </c>
      <c r="AQ76" s="7">
        <f t="shared" si="29"/>
        <v>0.56299999999999994</v>
      </c>
      <c r="AR76" s="7">
        <f t="shared" si="30"/>
        <v>69</v>
      </c>
      <c r="AS76" s="7">
        <f t="shared" si="31"/>
        <v>0.51</v>
      </c>
    </row>
    <row r="77" spans="2:45" s="7" customFormat="1" x14ac:dyDescent="0.15">
      <c r="B77" s="118"/>
      <c r="C77" s="118"/>
      <c r="D77" s="118"/>
      <c r="E77" s="30"/>
      <c r="F77" s="30"/>
      <c r="G77" s="119"/>
      <c r="H77" s="119"/>
      <c r="I77" s="78"/>
      <c r="J77" s="11" t="str">
        <f t="shared" si="22"/>
        <v/>
      </c>
      <c r="K77" s="2" t="str">
        <f t="shared" si="32"/>
        <v/>
      </c>
      <c r="L77" s="2" t="str">
        <f t="shared" si="23"/>
        <v/>
      </c>
      <c r="M77" s="2" t="str">
        <f t="shared" si="33"/>
        <v/>
      </c>
      <c r="N77" s="2" t="str">
        <f t="shared" si="34"/>
        <v/>
      </c>
      <c r="O77" s="2" t="str">
        <f t="shared" si="35"/>
        <v/>
      </c>
      <c r="P77" s="11" t="str">
        <f t="shared" si="36"/>
        <v/>
      </c>
      <c r="Q77" s="11" t="str">
        <f t="shared" si="37"/>
        <v/>
      </c>
      <c r="R77" s="2" t="str">
        <f t="shared" si="38"/>
        <v/>
      </c>
      <c r="S77" s="11" t="str">
        <f t="shared" si="39"/>
        <v/>
      </c>
      <c r="T77" s="175" t="str">
        <f t="shared" si="40"/>
        <v/>
      </c>
      <c r="U77" s="11" t="str">
        <f t="shared" si="41"/>
        <v/>
      </c>
      <c r="V77" s="136"/>
      <c r="W77" s="136"/>
      <c r="X77" s="139">
        <f t="shared" si="24"/>
        <v>0</v>
      </c>
      <c r="Y77" s="31">
        <f t="shared" si="25"/>
        <v>0</v>
      </c>
      <c r="Z77" s="31"/>
      <c r="AA77" s="140">
        <f t="shared" si="26"/>
        <v>0</v>
      </c>
      <c r="AB77" s="12"/>
      <c r="AC77" s="8">
        <f t="shared" si="27"/>
        <v>9.0359999999999996</v>
      </c>
      <c r="AD77" s="8">
        <f t="shared" si="28"/>
        <v>-184.49199999999999</v>
      </c>
      <c r="AE77"/>
      <c r="AF77" t="e">
        <f>IF(D77="M",IF(AI77&lt;78,LMS!$D$5*AI77^3+LMS!$E$5*AI77^2+LMS!$F$5*AI77+LMS!$G$5,IF(AI77&lt;150,LMS!$D$6*AI77^3+LMS!$E$6*AI77^2+LMS!$F$6*AI77+LMS!$G$6,LMS!$D$7*AI77^3+LMS!$E$7*AI77^2+LMS!$F$7*AI77+LMS!$G$7)),IF(AI77&lt;69,LMS!$D$9*AI77^3+LMS!$E$9*AI77^2+LMS!$F$9*AI77+LMS!$G$9,IF(AI77&lt;150,LMS!$D$10*AI77^3+LMS!$E$10*AI77^2+LMS!$F$10*AI77+LMS!$G$10,LMS!$D$11*AI77^3+LMS!$E$11*AI77^2+LMS!$F$11*AI77+LMS!$G$11)))</f>
        <v>#VALUE!</v>
      </c>
      <c r="AG77" t="e">
        <f>IF(D77="M",(IF(AI77&lt;2.5,LMS!$D$21*AI77^3+LMS!$E$21*AI77^2+LMS!$F$21*AI77+LMS!$G$21,IF(AI77&lt;9.5,LMS!$D$22*AI77^3+LMS!$E$22*AI77^2+LMS!$F$22*AI77+LMS!$G$22,IF(AI77&lt;26.75,LMS!$D$23*AI77^3+LMS!$E$23*AI77^2+LMS!$F$23*AI77+LMS!$G$23,IF(AI77&lt;90,LMS!$D$24*AI77^3+LMS!$E$24*AI77^2+LMS!$F$24*AI77+LMS!$G$24,LMS!$D$25*AI77^3+LMS!$E$25*AI77^2+LMS!$F$25*AI77+LMS!$G$25))))),(IF(AI77&lt;2.5,LMS!$D$27*AI77^3+LMS!$E$27*AI77^2+LMS!$F$27*AI77+LMS!$G$27,IF(AI77&lt;9.5,LMS!$D$28*AI77^3+LMS!$E$28*AI77^2+LMS!$F$28*AI77+LMS!$G$28,IF(AI77&lt;26.75,LMS!$D$29*AI77^3+LMS!$E$29*AI77^2+LMS!$F$29*AI77+LMS!$G$29,IF(AI77&lt;90,LMS!$D$30*AI77^3+LMS!$E$30*AI77^2+LMS!$F$30*AI77+LMS!$G$30,IF(AI77&lt;150,LMS!$D$31*AI77^3+LMS!$E$31*AI77^2+LMS!$F$31*AI77+LMS!$G$31,LMS!$D$32*AI77^3+LMS!$E$32*AI77^2+LMS!$F$32*AI77+LMS!$G$32)))))))</f>
        <v>#VALUE!</v>
      </c>
      <c r="AH77" t="e">
        <f>IF(D77="M",(IF(AI77&lt;90,LMS!$D$14*AI77^3+LMS!$E$14*AI77^2+LMS!$F$14*AI77+LMS!$G$14,LMS!$D$15*AI77^3+LMS!$E$15*AI77^2+LMS!$F$15*AI77+LMS!$G$15)),(IF(AI77&lt;90,LMS!$D$17*AI77^3+LMS!$E$17*AI77^2+LMS!$F$17*AI77+LMS!$G$17,LMS!$D$18*AI77^3+LMS!$E$18*AI77^2+LMS!$F$18*AI77+LMS!$G$18)))</f>
        <v>#VALUE!</v>
      </c>
      <c r="AI77" s="7" t="e">
        <f t="shared" si="42"/>
        <v>#VALUE!</v>
      </c>
      <c r="AJ77" s="7">
        <f t="shared" si="43"/>
        <v>0</v>
      </c>
      <c r="AL77" s="7">
        <f>IF(D77="M",WeightSDS!P$5*$AJ77^7+WeightSDS!Q$5*$AJ77^6+WeightSDS!R$5*$AJ77^5+WeightSDS!S$5*$AJ77^4+WeightSDS!T$5*$AJ77^3+WeightSDS!U$5*$AJ77^2+WeightSDS!V$5*$AJ77+WeightSDS!W$5,IF($AJ77&lt;186,WeightSDS!P$8*$AJ77^7+WeightSDS!Q$8*$AJ77^6+WeightSDS!R$8*$AJ77^5+WeightSDS!S$8*$AJ77^4+WeightSDS!T$8*$AJ77^3+WeightSDS!U$8*$AJ77^2+WeightSDS!V$8*$AJ77+WeightSDS!W$8,WeightSDS!$U$9+WeightSDS!$V$9*($AJ77-WeightSDS!$W$9)))</f>
        <v>0.75407122999999998</v>
      </c>
      <c r="AM77" s="7">
        <f>IF(D77="M",IF($AJ77&lt;45,WeightSDS!M$23*$AJ77^10+WeightSDS!N$23*$AJ77^9+WeightSDS!O$23*$AJ77^8+WeightSDS!P$23*$AJ77^7+WeightSDS!Q$23*$AJ77^6+WeightSDS!R$23*$AJ77^5+WeightSDS!S$23*$AJ77^4+WeightSDS!T$23*$AJ77^3+WeightSDS!U$23*$AJ77^2+WeightSDS!V$23*$AJ77+WeightSDS!W$23,IF($AJ77&lt;153,WeightSDS!M$25*$AJ77^10+WeightSDS!N$25*$AJ77^9+WeightSDS!O$25*$AJ77^8+WeightSDS!P$25*$AJ77^7+WeightSDS!Q$25*$AJ77^6+WeightSDS!R$25*$AJ77^5+WeightSDS!S$25*$AJ77^4+WeightSDS!T$25*$AJ77^3+WeightSDS!U$25*$AJ77^2+WeightSDS!V$25*$AJ77+WeightSDS!W$25,WeightSDS!M$27+WeightSDS!N$27/(1+EXP(WeightSDS!O$27+WeightSDS!P$27*$AJ77)))),IF($AJ77&lt;43.8,WeightSDS!M$29*$AJ77^10+WeightSDS!N$29*$AJ77^9+WeightSDS!O$29*$AJ77^8+WeightSDS!P$29*$AJ77^7+WeightSDS!Q$29*$AJ77^6+WeightSDS!R$29*$AJ77^5+WeightSDS!S$29*$AJ77^4+WeightSDS!T$29*$AJ77^3+WeightSDS!U$29*$AJ77^2+WeightSDS!V$29*$AJ77+WeightSDS!W$29-0.010431*(1-$AJ77/210),IF($AJ77&lt;123,WeightSDS!M$30*$AJ77^10+WeightSDS!N$30*$AJ77^9+WeightSDS!O$30*$AJ77^8+WeightSDS!P$30*$AJ77^7+WeightSDS!Q$30*$AJ77^6+WeightSDS!R$30*$AJ77^5+WeightSDS!S$30*$AJ77^4+WeightSDS!T$30*$AJ77^3+WeightSDS!U$30*$AJ77^2+WeightSDS!V$30*$AJ77+WeightSDS!W$30-0.010431*(1-1/$AJ77),WeightSDS!M$32+WeightSDS!N$32/(1+EXP(WeightSDS!O$32+WeightSDS!P$32*$AJ77))-0.010431*(1-$AJ77/210))))</f>
        <v>2.9500001032655536</v>
      </c>
      <c r="AN77" s="7">
        <f>IF(D77="M",IF($AJ77&lt;162,WeightSDS!P$12*$AJ77^7+WeightSDS!Q$12*$AJ77^6+WeightSDS!R$12*$AJ77^5+WeightSDS!S$12*$AJ77^4+WeightSDS!T$12*$AJ77^3+WeightSDS!U$12*$AJ77^2+WeightSDS!V$12*$AJ77+WeightSDS!W$12,WeightSDS!P$14*$AJ77^7+WeightSDS!Q$14*$AJ77^6+WeightSDS!R$14*$AJ77^5+WeightSDS!S$14*$AJ77^4+WeightSDS!T$14*$AJ77^3+WeightSDS!U$14*$AJ77^2+WeightSDS!V$14*$AJ77+WeightSDS!W$14),IF($AJ77&lt;156,WeightSDS!O$17*$AJ77^8+WeightSDS!P$17*$AJ77^7+WeightSDS!Q$17*$AJ77^6+WeightSDS!R$17*$AJ77^5+WeightSDS!S$17*$AJ77^4+WeightSDS!T$17*$AJ77^3+WeightSDS!U$17*$AJ77^2+WeightSDS!V$17*$AJ77+WeightSDS!W$17,IF($AJ77&lt;186,WeightSDS!$U$18+(WeightSDS!$V$18-WeightSDS!$U$18)/24*($AJ77-186)+WeightSDS!$W$18*(-$AJ77+186)^2-0.005,WeightSDS!$U$18+(WeightSDS!$V$18-WeightSDS!$U$18)/24*($AJ77-186)-0.005)))</f>
        <v>0.14604529399999999</v>
      </c>
      <c r="AQ77" s="7">
        <f t="shared" si="29"/>
        <v>0.56299999999999994</v>
      </c>
      <c r="AR77" s="7">
        <f t="shared" si="30"/>
        <v>69</v>
      </c>
      <c r="AS77" s="7">
        <f t="shared" si="31"/>
        <v>0.51</v>
      </c>
    </row>
    <row r="78" spans="2:45" s="7" customFormat="1" x14ac:dyDescent="0.15">
      <c r="B78" s="118"/>
      <c r="C78" s="118"/>
      <c r="D78" s="118"/>
      <c r="E78" s="30"/>
      <c r="F78" s="30"/>
      <c r="G78" s="119"/>
      <c r="H78" s="119"/>
      <c r="I78" s="78"/>
      <c r="J78" s="11" t="str">
        <f t="shared" si="22"/>
        <v/>
      </c>
      <c r="K78" s="2" t="str">
        <f t="shared" si="32"/>
        <v/>
      </c>
      <c r="L78" s="2" t="str">
        <f t="shared" si="23"/>
        <v/>
      </c>
      <c r="M78" s="2" t="str">
        <f t="shared" si="33"/>
        <v/>
      </c>
      <c r="N78" s="2" t="str">
        <f t="shared" si="34"/>
        <v/>
      </c>
      <c r="O78" s="2" t="str">
        <f t="shared" si="35"/>
        <v/>
      </c>
      <c r="P78" s="11" t="str">
        <f t="shared" si="36"/>
        <v/>
      </c>
      <c r="Q78" s="11" t="str">
        <f t="shared" si="37"/>
        <v/>
      </c>
      <c r="R78" s="2" t="str">
        <f t="shared" si="38"/>
        <v/>
      </c>
      <c r="S78" s="11" t="str">
        <f t="shared" si="39"/>
        <v/>
      </c>
      <c r="T78" s="175" t="str">
        <f t="shared" si="40"/>
        <v/>
      </c>
      <c r="U78" s="11" t="str">
        <f t="shared" si="41"/>
        <v/>
      </c>
      <c r="V78" s="136"/>
      <c r="W78" s="136"/>
      <c r="X78" s="139">
        <f t="shared" si="24"/>
        <v>0</v>
      </c>
      <c r="Y78" s="31">
        <f t="shared" si="25"/>
        <v>0</v>
      </c>
      <c r="Z78" s="31"/>
      <c r="AA78" s="140">
        <f t="shared" si="26"/>
        <v>0</v>
      </c>
      <c r="AB78" s="12"/>
      <c r="AC78" s="8">
        <f t="shared" si="27"/>
        <v>9.0359999999999996</v>
      </c>
      <c r="AD78" s="8">
        <f t="shared" si="28"/>
        <v>-184.49199999999999</v>
      </c>
      <c r="AE78"/>
      <c r="AF78" t="e">
        <f>IF(D78="M",IF(AI78&lt;78,LMS!$D$5*AI78^3+LMS!$E$5*AI78^2+LMS!$F$5*AI78+LMS!$G$5,IF(AI78&lt;150,LMS!$D$6*AI78^3+LMS!$E$6*AI78^2+LMS!$F$6*AI78+LMS!$G$6,LMS!$D$7*AI78^3+LMS!$E$7*AI78^2+LMS!$F$7*AI78+LMS!$G$7)),IF(AI78&lt;69,LMS!$D$9*AI78^3+LMS!$E$9*AI78^2+LMS!$F$9*AI78+LMS!$G$9,IF(AI78&lt;150,LMS!$D$10*AI78^3+LMS!$E$10*AI78^2+LMS!$F$10*AI78+LMS!$G$10,LMS!$D$11*AI78^3+LMS!$E$11*AI78^2+LMS!$F$11*AI78+LMS!$G$11)))</f>
        <v>#VALUE!</v>
      </c>
      <c r="AG78" t="e">
        <f>IF(D78="M",(IF(AI78&lt;2.5,LMS!$D$21*AI78^3+LMS!$E$21*AI78^2+LMS!$F$21*AI78+LMS!$G$21,IF(AI78&lt;9.5,LMS!$D$22*AI78^3+LMS!$E$22*AI78^2+LMS!$F$22*AI78+LMS!$G$22,IF(AI78&lt;26.75,LMS!$D$23*AI78^3+LMS!$E$23*AI78^2+LMS!$F$23*AI78+LMS!$G$23,IF(AI78&lt;90,LMS!$D$24*AI78^3+LMS!$E$24*AI78^2+LMS!$F$24*AI78+LMS!$G$24,LMS!$D$25*AI78^3+LMS!$E$25*AI78^2+LMS!$F$25*AI78+LMS!$G$25))))),(IF(AI78&lt;2.5,LMS!$D$27*AI78^3+LMS!$E$27*AI78^2+LMS!$F$27*AI78+LMS!$G$27,IF(AI78&lt;9.5,LMS!$D$28*AI78^3+LMS!$E$28*AI78^2+LMS!$F$28*AI78+LMS!$G$28,IF(AI78&lt;26.75,LMS!$D$29*AI78^3+LMS!$E$29*AI78^2+LMS!$F$29*AI78+LMS!$G$29,IF(AI78&lt;90,LMS!$D$30*AI78^3+LMS!$E$30*AI78^2+LMS!$F$30*AI78+LMS!$G$30,IF(AI78&lt;150,LMS!$D$31*AI78^3+LMS!$E$31*AI78^2+LMS!$F$31*AI78+LMS!$G$31,LMS!$D$32*AI78^3+LMS!$E$32*AI78^2+LMS!$F$32*AI78+LMS!$G$32)))))))</f>
        <v>#VALUE!</v>
      </c>
      <c r="AH78" t="e">
        <f>IF(D78="M",(IF(AI78&lt;90,LMS!$D$14*AI78^3+LMS!$E$14*AI78^2+LMS!$F$14*AI78+LMS!$G$14,LMS!$D$15*AI78^3+LMS!$E$15*AI78^2+LMS!$F$15*AI78+LMS!$G$15)),(IF(AI78&lt;90,LMS!$D$17*AI78^3+LMS!$E$17*AI78^2+LMS!$F$17*AI78+LMS!$G$17,LMS!$D$18*AI78^3+LMS!$E$18*AI78^2+LMS!$F$18*AI78+LMS!$G$18)))</f>
        <v>#VALUE!</v>
      </c>
      <c r="AI78" s="7" t="e">
        <f t="shared" si="42"/>
        <v>#VALUE!</v>
      </c>
      <c r="AJ78" s="7">
        <f t="shared" si="43"/>
        <v>0</v>
      </c>
      <c r="AL78" s="7">
        <f>IF(D78="M",WeightSDS!P$5*$AJ78^7+WeightSDS!Q$5*$AJ78^6+WeightSDS!R$5*$AJ78^5+WeightSDS!S$5*$AJ78^4+WeightSDS!T$5*$AJ78^3+WeightSDS!U$5*$AJ78^2+WeightSDS!V$5*$AJ78+WeightSDS!W$5,IF($AJ78&lt;186,WeightSDS!P$8*$AJ78^7+WeightSDS!Q$8*$AJ78^6+WeightSDS!R$8*$AJ78^5+WeightSDS!S$8*$AJ78^4+WeightSDS!T$8*$AJ78^3+WeightSDS!U$8*$AJ78^2+WeightSDS!V$8*$AJ78+WeightSDS!W$8,WeightSDS!$U$9+WeightSDS!$V$9*($AJ78-WeightSDS!$W$9)))</f>
        <v>0.75407122999999998</v>
      </c>
      <c r="AM78" s="7">
        <f>IF(D78="M",IF($AJ78&lt;45,WeightSDS!M$23*$AJ78^10+WeightSDS!N$23*$AJ78^9+WeightSDS!O$23*$AJ78^8+WeightSDS!P$23*$AJ78^7+WeightSDS!Q$23*$AJ78^6+WeightSDS!R$23*$AJ78^5+WeightSDS!S$23*$AJ78^4+WeightSDS!T$23*$AJ78^3+WeightSDS!U$23*$AJ78^2+WeightSDS!V$23*$AJ78+WeightSDS!W$23,IF($AJ78&lt;153,WeightSDS!M$25*$AJ78^10+WeightSDS!N$25*$AJ78^9+WeightSDS!O$25*$AJ78^8+WeightSDS!P$25*$AJ78^7+WeightSDS!Q$25*$AJ78^6+WeightSDS!R$25*$AJ78^5+WeightSDS!S$25*$AJ78^4+WeightSDS!T$25*$AJ78^3+WeightSDS!U$25*$AJ78^2+WeightSDS!V$25*$AJ78+WeightSDS!W$25,WeightSDS!M$27+WeightSDS!N$27/(1+EXP(WeightSDS!O$27+WeightSDS!P$27*$AJ78)))),IF($AJ78&lt;43.8,WeightSDS!M$29*$AJ78^10+WeightSDS!N$29*$AJ78^9+WeightSDS!O$29*$AJ78^8+WeightSDS!P$29*$AJ78^7+WeightSDS!Q$29*$AJ78^6+WeightSDS!R$29*$AJ78^5+WeightSDS!S$29*$AJ78^4+WeightSDS!T$29*$AJ78^3+WeightSDS!U$29*$AJ78^2+WeightSDS!V$29*$AJ78+WeightSDS!W$29-0.010431*(1-$AJ78/210),IF($AJ78&lt;123,WeightSDS!M$30*$AJ78^10+WeightSDS!N$30*$AJ78^9+WeightSDS!O$30*$AJ78^8+WeightSDS!P$30*$AJ78^7+WeightSDS!Q$30*$AJ78^6+WeightSDS!R$30*$AJ78^5+WeightSDS!S$30*$AJ78^4+WeightSDS!T$30*$AJ78^3+WeightSDS!U$30*$AJ78^2+WeightSDS!V$30*$AJ78+WeightSDS!W$30-0.010431*(1-1/$AJ78),WeightSDS!M$32+WeightSDS!N$32/(1+EXP(WeightSDS!O$32+WeightSDS!P$32*$AJ78))-0.010431*(1-$AJ78/210))))</f>
        <v>2.9500001032655536</v>
      </c>
      <c r="AN78" s="7">
        <f>IF(D78="M",IF($AJ78&lt;162,WeightSDS!P$12*$AJ78^7+WeightSDS!Q$12*$AJ78^6+WeightSDS!R$12*$AJ78^5+WeightSDS!S$12*$AJ78^4+WeightSDS!T$12*$AJ78^3+WeightSDS!U$12*$AJ78^2+WeightSDS!V$12*$AJ78+WeightSDS!W$12,WeightSDS!P$14*$AJ78^7+WeightSDS!Q$14*$AJ78^6+WeightSDS!R$14*$AJ78^5+WeightSDS!S$14*$AJ78^4+WeightSDS!T$14*$AJ78^3+WeightSDS!U$14*$AJ78^2+WeightSDS!V$14*$AJ78+WeightSDS!W$14),IF($AJ78&lt;156,WeightSDS!O$17*$AJ78^8+WeightSDS!P$17*$AJ78^7+WeightSDS!Q$17*$AJ78^6+WeightSDS!R$17*$AJ78^5+WeightSDS!S$17*$AJ78^4+WeightSDS!T$17*$AJ78^3+WeightSDS!U$17*$AJ78^2+WeightSDS!V$17*$AJ78+WeightSDS!W$17,IF($AJ78&lt;186,WeightSDS!$U$18+(WeightSDS!$V$18-WeightSDS!$U$18)/24*($AJ78-186)+WeightSDS!$W$18*(-$AJ78+186)^2-0.005,WeightSDS!$U$18+(WeightSDS!$V$18-WeightSDS!$U$18)/24*($AJ78-186)-0.005)))</f>
        <v>0.14604529399999999</v>
      </c>
      <c r="AQ78" s="7">
        <f t="shared" si="29"/>
        <v>0.56299999999999994</v>
      </c>
      <c r="AR78" s="7">
        <f t="shared" si="30"/>
        <v>69</v>
      </c>
      <c r="AS78" s="7">
        <f t="shared" si="31"/>
        <v>0.51</v>
      </c>
    </row>
    <row r="79" spans="2:45" s="7" customFormat="1" x14ac:dyDescent="0.15">
      <c r="B79" s="118"/>
      <c r="C79" s="118"/>
      <c r="D79" s="118"/>
      <c r="E79" s="30"/>
      <c r="F79" s="30"/>
      <c r="G79" s="119"/>
      <c r="H79" s="119"/>
      <c r="I79" s="78"/>
      <c r="J79" s="11" t="str">
        <f t="shared" si="22"/>
        <v/>
      </c>
      <c r="K79" s="2" t="str">
        <f t="shared" si="32"/>
        <v/>
      </c>
      <c r="L79" s="2" t="str">
        <f t="shared" si="23"/>
        <v/>
      </c>
      <c r="M79" s="2" t="str">
        <f t="shared" si="33"/>
        <v/>
      </c>
      <c r="N79" s="2" t="str">
        <f t="shared" si="34"/>
        <v/>
      </c>
      <c r="O79" s="2" t="str">
        <f t="shared" si="35"/>
        <v/>
      </c>
      <c r="P79" s="11" t="str">
        <f t="shared" si="36"/>
        <v/>
      </c>
      <c r="Q79" s="11" t="str">
        <f t="shared" si="37"/>
        <v/>
      </c>
      <c r="R79" s="2" t="str">
        <f t="shared" si="38"/>
        <v/>
      </c>
      <c r="S79" s="11" t="str">
        <f t="shared" si="39"/>
        <v/>
      </c>
      <c r="T79" s="175" t="str">
        <f t="shared" si="40"/>
        <v/>
      </c>
      <c r="U79" s="11" t="str">
        <f t="shared" si="41"/>
        <v/>
      </c>
      <c r="V79" s="136"/>
      <c r="W79" s="136"/>
      <c r="X79" s="139">
        <f t="shared" si="24"/>
        <v>0</v>
      </c>
      <c r="Y79" s="31">
        <f t="shared" si="25"/>
        <v>0</v>
      </c>
      <c r="Z79" s="31"/>
      <c r="AA79" s="140">
        <f t="shared" si="26"/>
        <v>0</v>
      </c>
      <c r="AB79" s="12"/>
      <c r="AC79" s="8">
        <f t="shared" si="27"/>
        <v>9.0359999999999996</v>
      </c>
      <c r="AD79" s="8">
        <f t="shared" si="28"/>
        <v>-184.49199999999999</v>
      </c>
      <c r="AE79"/>
      <c r="AF79" t="e">
        <f>IF(D79="M",IF(AI79&lt;78,LMS!$D$5*AI79^3+LMS!$E$5*AI79^2+LMS!$F$5*AI79+LMS!$G$5,IF(AI79&lt;150,LMS!$D$6*AI79^3+LMS!$E$6*AI79^2+LMS!$F$6*AI79+LMS!$G$6,LMS!$D$7*AI79^3+LMS!$E$7*AI79^2+LMS!$F$7*AI79+LMS!$G$7)),IF(AI79&lt;69,LMS!$D$9*AI79^3+LMS!$E$9*AI79^2+LMS!$F$9*AI79+LMS!$G$9,IF(AI79&lt;150,LMS!$D$10*AI79^3+LMS!$E$10*AI79^2+LMS!$F$10*AI79+LMS!$G$10,LMS!$D$11*AI79^3+LMS!$E$11*AI79^2+LMS!$F$11*AI79+LMS!$G$11)))</f>
        <v>#VALUE!</v>
      </c>
      <c r="AG79" t="e">
        <f>IF(D79="M",(IF(AI79&lt;2.5,LMS!$D$21*AI79^3+LMS!$E$21*AI79^2+LMS!$F$21*AI79+LMS!$G$21,IF(AI79&lt;9.5,LMS!$D$22*AI79^3+LMS!$E$22*AI79^2+LMS!$F$22*AI79+LMS!$G$22,IF(AI79&lt;26.75,LMS!$D$23*AI79^3+LMS!$E$23*AI79^2+LMS!$F$23*AI79+LMS!$G$23,IF(AI79&lt;90,LMS!$D$24*AI79^3+LMS!$E$24*AI79^2+LMS!$F$24*AI79+LMS!$G$24,LMS!$D$25*AI79^3+LMS!$E$25*AI79^2+LMS!$F$25*AI79+LMS!$G$25))))),(IF(AI79&lt;2.5,LMS!$D$27*AI79^3+LMS!$E$27*AI79^2+LMS!$F$27*AI79+LMS!$G$27,IF(AI79&lt;9.5,LMS!$D$28*AI79^3+LMS!$E$28*AI79^2+LMS!$F$28*AI79+LMS!$G$28,IF(AI79&lt;26.75,LMS!$D$29*AI79^3+LMS!$E$29*AI79^2+LMS!$F$29*AI79+LMS!$G$29,IF(AI79&lt;90,LMS!$D$30*AI79^3+LMS!$E$30*AI79^2+LMS!$F$30*AI79+LMS!$G$30,IF(AI79&lt;150,LMS!$D$31*AI79^3+LMS!$E$31*AI79^2+LMS!$F$31*AI79+LMS!$G$31,LMS!$D$32*AI79^3+LMS!$E$32*AI79^2+LMS!$F$32*AI79+LMS!$G$32)))))))</f>
        <v>#VALUE!</v>
      </c>
      <c r="AH79" t="e">
        <f>IF(D79="M",(IF(AI79&lt;90,LMS!$D$14*AI79^3+LMS!$E$14*AI79^2+LMS!$F$14*AI79+LMS!$G$14,LMS!$D$15*AI79^3+LMS!$E$15*AI79^2+LMS!$F$15*AI79+LMS!$G$15)),(IF(AI79&lt;90,LMS!$D$17*AI79^3+LMS!$E$17*AI79^2+LMS!$F$17*AI79+LMS!$G$17,LMS!$D$18*AI79^3+LMS!$E$18*AI79^2+LMS!$F$18*AI79+LMS!$G$18)))</f>
        <v>#VALUE!</v>
      </c>
      <c r="AI79" s="7" t="e">
        <f t="shared" si="42"/>
        <v>#VALUE!</v>
      </c>
      <c r="AJ79" s="7">
        <f t="shared" si="43"/>
        <v>0</v>
      </c>
      <c r="AL79" s="7">
        <f>IF(D79="M",WeightSDS!P$5*$AJ79^7+WeightSDS!Q$5*$AJ79^6+WeightSDS!R$5*$AJ79^5+WeightSDS!S$5*$AJ79^4+WeightSDS!T$5*$AJ79^3+WeightSDS!U$5*$AJ79^2+WeightSDS!V$5*$AJ79+WeightSDS!W$5,IF($AJ79&lt;186,WeightSDS!P$8*$AJ79^7+WeightSDS!Q$8*$AJ79^6+WeightSDS!R$8*$AJ79^5+WeightSDS!S$8*$AJ79^4+WeightSDS!T$8*$AJ79^3+WeightSDS!U$8*$AJ79^2+WeightSDS!V$8*$AJ79+WeightSDS!W$8,WeightSDS!$U$9+WeightSDS!$V$9*($AJ79-WeightSDS!$W$9)))</f>
        <v>0.75407122999999998</v>
      </c>
      <c r="AM79" s="7">
        <f>IF(D79="M",IF($AJ79&lt;45,WeightSDS!M$23*$AJ79^10+WeightSDS!N$23*$AJ79^9+WeightSDS!O$23*$AJ79^8+WeightSDS!P$23*$AJ79^7+WeightSDS!Q$23*$AJ79^6+WeightSDS!R$23*$AJ79^5+WeightSDS!S$23*$AJ79^4+WeightSDS!T$23*$AJ79^3+WeightSDS!U$23*$AJ79^2+WeightSDS!V$23*$AJ79+WeightSDS!W$23,IF($AJ79&lt;153,WeightSDS!M$25*$AJ79^10+WeightSDS!N$25*$AJ79^9+WeightSDS!O$25*$AJ79^8+WeightSDS!P$25*$AJ79^7+WeightSDS!Q$25*$AJ79^6+WeightSDS!R$25*$AJ79^5+WeightSDS!S$25*$AJ79^4+WeightSDS!T$25*$AJ79^3+WeightSDS!U$25*$AJ79^2+WeightSDS!V$25*$AJ79+WeightSDS!W$25,WeightSDS!M$27+WeightSDS!N$27/(1+EXP(WeightSDS!O$27+WeightSDS!P$27*$AJ79)))),IF($AJ79&lt;43.8,WeightSDS!M$29*$AJ79^10+WeightSDS!N$29*$AJ79^9+WeightSDS!O$29*$AJ79^8+WeightSDS!P$29*$AJ79^7+WeightSDS!Q$29*$AJ79^6+WeightSDS!R$29*$AJ79^5+WeightSDS!S$29*$AJ79^4+WeightSDS!T$29*$AJ79^3+WeightSDS!U$29*$AJ79^2+WeightSDS!V$29*$AJ79+WeightSDS!W$29-0.010431*(1-$AJ79/210),IF($AJ79&lt;123,WeightSDS!M$30*$AJ79^10+WeightSDS!N$30*$AJ79^9+WeightSDS!O$30*$AJ79^8+WeightSDS!P$30*$AJ79^7+WeightSDS!Q$30*$AJ79^6+WeightSDS!R$30*$AJ79^5+WeightSDS!S$30*$AJ79^4+WeightSDS!T$30*$AJ79^3+WeightSDS!U$30*$AJ79^2+WeightSDS!V$30*$AJ79+WeightSDS!W$30-0.010431*(1-1/$AJ79),WeightSDS!M$32+WeightSDS!N$32/(1+EXP(WeightSDS!O$32+WeightSDS!P$32*$AJ79))-0.010431*(1-$AJ79/210))))</f>
        <v>2.9500001032655536</v>
      </c>
      <c r="AN79" s="7">
        <f>IF(D79="M",IF($AJ79&lt;162,WeightSDS!P$12*$AJ79^7+WeightSDS!Q$12*$AJ79^6+WeightSDS!R$12*$AJ79^5+WeightSDS!S$12*$AJ79^4+WeightSDS!T$12*$AJ79^3+WeightSDS!U$12*$AJ79^2+WeightSDS!V$12*$AJ79+WeightSDS!W$12,WeightSDS!P$14*$AJ79^7+WeightSDS!Q$14*$AJ79^6+WeightSDS!R$14*$AJ79^5+WeightSDS!S$14*$AJ79^4+WeightSDS!T$14*$AJ79^3+WeightSDS!U$14*$AJ79^2+WeightSDS!V$14*$AJ79+WeightSDS!W$14),IF($AJ79&lt;156,WeightSDS!O$17*$AJ79^8+WeightSDS!P$17*$AJ79^7+WeightSDS!Q$17*$AJ79^6+WeightSDS!R$17*$AJ79^5+WeightSDS!S$17*$AJ79^4+WeightSDS!T$17*$AJ79^3+WeightSDS!U$17*$AJ79^2+WeightSDS!V$17*$AJ79+WeightSDS!W$17,IF($AJ79&lt;186,WeightSDS!$U$18+(WeightSDS!$V$18-WeightSDS!$U$18)/24*($AJ79-186)+WeightSDS!$W$18*(-$AJ79+186)^2-0.005,WeightSDS!$U$18+(WeightSDS!$V$18-WeightSDS!$U$18)/24*($AJ79-186)-0.005)))</f>
        <v>0.14604529399999999</v>
      </c>
      <c r="AQ79" s="7">
        <f t="shared" si="29"/>
        <v>0.56299999999999994</v>
      </c>
      <c r="AR79" s="7">
        <f t="shared" si="30"/>
        <v>69</v>
      </c>
      <c r="AS79" s="7">
        <f t="shared" si="31"/>
        <v>0.51</v>
      </c>
    </row>
    <row r="80" spans="2:45" s="7" customFormat="1" x14ac:dyDescent="0.15">
      <c r="B80" s="118"/>
      <c r="C80" s="118"/>
      <c r="D80" s="118"/>
      <c r="E80" s="30"/>
      <c r="F80" s="30"/>
      <c r="G80" s="119"/>
      <c r="H80" s="119"/>
      <c r="I80" s="78"/>
      <c r="J80" s="11" t="str">
        <f t="shared" si="22"/>
        <v/>
      </c>
      <c r="K80" s="2" t="str">
        <f t="shared" si="32"/>
        <v/>
      </c>
      <c r="L80" s="2" t="str">
        <f t="shared" si="23"/>
        <v/>
      </c>
      <c r="M80" s="2" t="str">
        <f t="shared" si="33"/>
        <v/>
      </c>
      <c r="N80" s="2" t="str">
        <f t="shared" si="34"/>
        <v/>
      </c>
      <c r="O80" s="2" t="str">
        <f t="shared" si="35"/>
        <v/>
      </c>
      <c r="P80" s="11" t="str">
        <f t="shared" si="36"/>
        <v/>
      </c>
      <c r="Q80" s="11" t="str">
        <f t="shared" si="37"/>
        <v/>
      </c>
      <c r="R80" s="2" t="str">
        <f t="shared" si="38"/>
        <v/>
      </c>
      <c r="S80" s="11" t="str">
        <f t="shared" si="39"/>
        <v/>
      </c>
      <c r="T80" s="175" t="str">
        <f t="shared" si="40"/>
        <v/>
      </c>
      <c r="U80" s="11" t="str">
        <f t="shared" si="41"/>
        <v/>
      </c>
      <c r="V80" s="136"/>
      <c r="W80" s="136"/>
      <c r="X80" s="139">
        <f t="shared" si="24"/>
        <v>0</v>
      </c>
      <c r="Y80" s="31">
        <f t="shared" si="25"/>
        <v>0</v>
      </c>
      <c r="Z80" s="31"/>
      <c r="AA80" s="140">
        <f t="shared" si="26"/>
        <v>0</v>
      </c>
      <c r="AB80" s="12"/>
      <c r="AC80" s="8">
        <f t="shared" si="27"/>
        <v>9.0359999999999996</v>
      </c>
      <c r="AD80" s="8">
        <f t="shared" si="28"/>
        <v>-184.49199999999999</v>
      </c>
      <c r="AE80"/>
      <c r="AF80" t="e">
        <f>IF(D80="M",IF(AI80&lt;78,LMS!$D$5*AI80^3+LMS!$E$5*AI80^2+LMS!$F$5*AI80+LMS!$G$5,IF(AI80&lt;150,LMS!$D$6*AI80^3+LMS!$E$6*AI80^2+LMS!$F$6*AI80+LMS!$G$6,LMS!$D$7*AI80^3+LMS!$E$7*AI80^2+LMS!$F$7*AI80+LMS!$G$7)),IF(AI80&lt;69,LMS!$D$9*AI80^3+LMS!$E$9*AI80^2+LMS!$F$9*AI80+LMS!$G$9,IF(AI80&lt;150,LMS!$D$10*AI80^3+LMS!$E$10*AI80^2+LMS!$F$10*AI80+LMS!$G$10,LMS!$D$11*AI80^3+LMS!$E$11*AI80^2+LMS!$F$11*AI80+LMS!$G$11)))</f>
        <v>#VALUE!</v>
      </c>
      <c r="AG80" t="e">
        <f>IF(D80="M",(IF(AI80&lt;2.5,LMS!$D$21*AI80^3+LMS!$E$21*AI80^2+LMS!$F$21*AI80+LMS!$G$21,IF(AI80&lt;9.5,LMS!$D$22*AI80^3+LMS!$E$22*AI80^2+LMS!$F$22*AI80+LMS!$G$22,IF(AI80&lt;26.75,LMS!$D$23*AI80^3+LMS!$E$23*AI80^2+LMS!$F$23*AI80+LMS!$G$23,IF(AI80&lt;90,LMS!$D$24*AI80^3+LMS!$E$24*AI80^2+LMS!$F$24*AI80+LMS!$G$24,LMS!$D$25*AI80^3+LMS!$E$25*AI80^2+LMS!$F$25*AI80+LMS!$G$25))))),(IF(AI80&lt;2.5,LMS!$D$27*AI80^3+LMS!$E$27*AI80^2+LMS!$F$27*AI80+LMS!$G$27,IF(AI80&lt;9.5,LMS!$D$28*AI80^3+LMS!$E$28*AI80^2+LMS!$F$28*AI80+LMS!$G$28,IF(AI80&lt;26.75,LMS!$D$29*AI80^3+LMS!$E$29*AI80^2+LMS!$F$29*AI80+LMS!$G$29,IF(AI80&lt;90,LMS!$D$30*AI80^3+LMS!$E$30*AI80^2+LMS!$F$30*AI80+LMS!$G$30,IF(AI80&lt;150,LMS!$D$31*AI80^3+LMS!$E$31*AI80^2+LMS!$F$31*AI80+LMS!$G$31,LMS!$D$32*AI80^3+LMS!$E$32*AI80^2+LMS!$F$32*AI80+LMS!$G$32)))))))</f>
        <v>#VALUE!</v>
      </c>
      <c r="AH80" t="e">
        <f>IF(D80="M",(IF(AI80&lt;90,LMS!$D$14*AI80^3+LMS!$E$14*AI80^2+LMS!$F$14*AI80+LMS!$G$14,LMS!$D$15*AI80^3+LMS!$E$15*AI80^2+LMS!$F$15*AI80+LMS!$G$15)),(IF(AI80&lt;90,LMS!$D$17*AI80^3+LMS!$E$17*AI80^2+LMS!$F$17*AI80+LMS!$G$17,LMS!$D$18*AI80^3+LMS!$E$18*AI80^2+LMS!$F$18*AI80+LMS!$G$18)))</f>
        <v>#VALUE!</v>
      </c>
      <c r="AI80" s="7" t="e">
        <f t="shared" si="42"/>
        <v>#VALUE!</v>
      </c>
      <c r="AJ80" s="7">
        <f t="shared" si="43"/>
        <v>0</v>
      </c>
      <c r="AL80" s="7">
        <f>IF(D80="M",WeightSDS!P$5*$AJ80^7+WeightSDS!Q$5*$AJ80^6+WeightSDS!R$5*$AJ80^5+WeightSDS!S$5*$AJ80^4+WeightSDS!T$5*$AJ80^3+WeightSDS!U$5*$AJ80^2+WeightSDS!V$5*$AJ80+WeightSDS!W$5,IF($AJ80&lt;186,WeightSDS!P$8*$AJ80^7+WeightSDS!Q$8*$AJ80^6+WeightSDS!R$8*$AJ80^5+WeightSDS!S$8*$AJ80^4+WeightSDS!T$8*$AJ80^3+WeightSDS!U$8*$AJ80^2+WeightSDS!V$8*$AJ80+WeightSDS!W$8,WeightSDS!$U$9+WeightSDS!$V$9*($AJ80-WeightSDS!$W$9)))</f>
        <v>0.75407122999999998</v>
      </c>
      <c r="AM80" s="7">
        <f>IF(D80="M",IF($AJ80&lt;45,WeightSDS!M$23*$AJ80^10+WeightSDS!N$23*$AJ80^9+WeightSDS!O$23*$AJ80^8+WeightSDS!P$23*$AJ80^7+WeightSDS!Q$23*$AJ80^6+WeightSDS!R$23*$AJ80^5+WeightSDS!S$23*$AJ80^4+WeightSDS!T$23*$AJ80^3+WeightSDS!U$23*$AJ80^2+WeightSDS!V$23*$AJ80+WeightSDS!W$23,IF($AJ80&lt;153,WeightSDS!M$25*$AJ80^10+WeightSDS!N$25*$AJ80^9+WeightSDS!O$25*$AJ80^8+WeightSDS!P$25*$AJ80^7+WeightSDS!Q$25*$AJ80^6+WeightSDS!R$25*$AJ80^5+WeightSDS!S$25*$AJ80^4+WeightSDS!T$25*$AJ80^3+WeightSDS!U$25*$AJ80^2+WeightSDS!V$25*$AJ80+WeightSDS!W$25,WeightSDS!M$27+WeightSDS!N$27/(1+EXP(WeightSDS!O$27+WeightSDS!P$27*$AJ80)))),IF($AJ80&lt;43.8,WeightSDS!M$29*$AJ80^10+WeightSDS!N$29*$AJ80^9+WeightSDS!O$29*$AJ80^8+WeightSDS!P$29*$AJ80^7+WeightSDS!Q$29*$AJ80^6+WeightSDS!R$29*$AJ80^5+WeightSDS!S$29*$AJ80^4+WeightSDS!T$29*$AJ80^3+WeightSDS!U$29*$AJ80^2+WeightSDS!V$29*$AJ80+WeightSDS!W$29-0.010431*(1-$AJ80/210),IF($AJ80&lt;123,WeightSDS!M$30*$AJ80^10+WeightSDS!N$30*$AJ80^9+WeightSDS!O$30*$AJ80^8+WeightSDS!P$30*$AJ80^7+WeightSDS!Q$30*$AJ80^6+WeightSDS!R$30*$AJ80^5+WeightSDS!S$30*$AJ80^4+WeightSDS!T$30*$AJ80^3+WeightSDS!U$30*$AJ80^2+WeightSDS!V$30*$AJ80+WeightSDS!W$30-0.010431*(1-1/$AJ80),WeightSDS!M$32+WeightSDS!N$32/(1+EXP(WeightSDS!O$32+WeightSDS!P$32*$AJ80))-0.010431*(1-$AJ80/210))))</f>
        <v>2.9500001032655536</v>
      </c>
      <c r="AN80" s="7">
        <f>IF(D80="M",IF($AJ80&lt;162,WeightSDS!P$12*$AJ80^7+WeightSDS!Q$12*$AJ80^6+WeightSDS!R$12*$AJ80^5+WeightSDS!S$12*$AJ80^4+WeightSDS!T$12*$AJ80^3+WeightSDS!U$12*$AJ80^2+WeightSDS!V$12*$AJ80+WeightSDS!W$12,WeightSDS!P$14*$AJ80^7+WeightSDS!Q$14*$AJ80^6+WeightSDS!R$14*$AJ80^5+WeightSDS!S$14*$AJ80^4+WeightSDS!T$14*$AJ80^3+WeightSDS!U$14*$AJ80^2+WeightSDS!V$14*$AJ80+WeightSDS!W$14),IF($AJ80&lt;156,WeightSDS!O$17*$AJ80^8+WeightSDS!P$17*$AJ80^7+WeightSDS!Q$17*$AJ80^6+WeightSDS!R$17*$AJ80^5+WeightSDS!S$17*$AJ80^4+WeightSDS!T$17*$AJ80^3+WeightSDS!U$17*$AJ80^2+WeightSDS!V$17*$AJ80+WeightSDS!W$17,IF($AJ80&lt;186,WeightSDS!$U$18+(WeightSDS!$V$18-WeightSDS!$U$18)/24*($AJ80-186)+WeightSDS!$W$18*(-$AJ80+186)^2-0.005,WeightSDS!$U$18+(WeightSDS!$V$18-WeightSDS!$U$18)/24*($AJ80-186)-0.005)))</f>
        <v>0.14604529399999999</v>
      </c>
      <c r="AQ80" s="7">
        <f t="shared" si="29"/>
        <v>0.56299999999999994</v>
      </c>
      <c r="AR80" s="7">
        <f t="shared" si="30"/>
        <v>69</v>
      </c>
      <c r="AS80" s="7">
        <f t="shared" si="31"/>
        <v>0.51</v>
      </c>
    </row>
    <row r="81" spans="2:45" s="7" customFormat="1" x14ac:dyDescent="0.15">
      <c r="B81" s="118"/>
      <c r="C81" s="118"/>
      <c r="D81" s="118"/>
      <c r="E81" s="30"/>
      <c r="F81" s="30"/>
      <c r="G81" s="119"/>
      <c r="H81" s="119"/>
      <c r="I81" s="78"/>
      <c r="J81" s="11" t="str">
        <f t="shared" si="22"/>
        <v/>
      </c>
      <c r="K81" s="2" t="str">
        <f t="shared" si="32"/>
        <v/>
      </c>
      <c r="L81" s="2" t="str">
        <f t="shared" si="23"/>
        <v/>
      </c>
      <c r="M81" s="2" t="str">
        <f t="shared" si="33"/>
        <v/>
      </c>
      <c r="N81" s="2" t="str">
        <f t="shared" si="34"/>
        <v/>
      </c>
      <c r="O81" s="2" t="str">
        <f t="shared" si="35"/>
        <v/>
      </c>
      <c r="P81" s="11" t="str">
        <f t="shared" si="36"/>
        <v/>
      </c>
      <c r="Q81" s="11" t="str">
        <f t="shared" si="37"/>
        <v/>
      </c>
      <c r="R81" s="2" t="str">
        <f t="shared" si="38"/>
        <v/>
      </c>
      <c r="S81" s="11" t="str">
        <f t="shared" si="39"/>
        <v/>
      </c>
      <c r="T81" s="175" t="str">
        <f t="shared" si="40"/>
        <v/>
      </c>
      <c r="U81" s="11" t="str">
        <f t="shared" si="41"/>
        <v/>
      </c>
      <c r="V81" s="136"/>
      <c r="W81" s="136"/>
      <c r="X81" s="139">
        <f t="shared" si="24"/>
        <v>0</v>
      </c>
      <c r="Y81" s="31">
        <f t="shared" si="25"/>
        <v>0</v>
      </c>
      <c r="Z81" s="31"/>
      <c r="AA81" s="140">
        <f t="shared" si="26"/>
        <v>0</v>
      </c>
      <c r="AB81" s="12"/>
      <c r="AC81" s="8">
        <f t="shared" si="27"/>
        <v>9.0359999999999996</v>
      </c>
      <c r="AD81" s="8">
        <f t="shared" si="28"/>
        <v>-184.49199999999999</v>
      </c>
      <c r="AE81"/>
      <c r="AF81" t="e">
        <f>IF(D81="M",IF(AI81&lt;78,LMS!$D$5*AI81^3+LMS!$E$5*AI81^2+LMS!$F$5*AI81+LMS!$G$5,IF(AI81&lt;150,LMS!$D$6*AI81^3+LMS!$E$6*AI81^2+LMS!$F$6*AI81+LMS!$G$6,LMS!$D$7*AI81^3+LMS!$E$7*AI81^2+LMS!$F$7*AI81+LMS!$G$7)),IF(AI81&lt;69,LMS!$D$9*AI81^3+LMS!$E$9*AI81^2+LMS!$F$9*AI81+LMS!$G$9,IF(AI81&lt;150,LMS!$D$10*AI81^3+LMS!$E$10*AI81^2+LMS!$F$10*AI81+LMS!$G$10,LMS!$D$11*AI81^3+LMS!$E$11*AI81^2+LMS!$F$11*AI81+LMS!$G$11)))</f>
        <v>#VALUE!</v>
      </c>
      <c r="AG81" t="e">
        <f>IF(D81="M",(IF(AI81&lt;2.5,LMS!$D$21*AI81^3+LMS!$E$21*AI81^2+LMS!$F$21*AI81+LMS!$G$21,IF(AI81&lt;9.5,LMS!$D$22*AI81^3+LMS!$E$22*AI81^2+LMS!$F$22*AI81+LMS!$G$22,IF(AI81&lt;26.75,LMS!$D$23*AI81^3+LMS!$E$23*AI81^2+LMS!$F$23*AI81+LMS!$G$23,IF(AI81&lt;90,LMS!$D$24*AI81^3+LMS!$E$24*AI81^2+LMS!$F$24*AI81+LMS!$G$24,LMS!$D$25*AI81^3+LMS!$E$25*AI81^2+LMS!$F$25*AI81+LMS!$G$25))))),(IF(AI81&lt;2.5,LMS!$D$27*AI81^3+LMS!$E$27*AI81^2+LMS!$F$27*AI81+LMS!$G$27,IF(AI81&lt;9.5,LMS!$D$28*AI81^3+LMS!$E$28*AI81^2+LMS!$F$28*AI81+LMS!$G$28,IF(AI81&lt;26.75,LMS!$D$29*AI81^3+LMS!$E$29*AI81^2+LMS!$F$29*AI81+LMS!$G$29,IF(AI81&lt;90,LMS!$D$30*AI81^3+LMS!$E$30*AI81^2+LMS!$F$30*AI81+LMS!$G$30,IF(AI81&lt;150,LMS!$D$31*AI81^3+LMS!$E$31*AI81^2+LMS!$F$31*AI81+LMS!$G$31,LMS!$D$32*AI81^3+LMS!$E$32*AI81^2+LMS!$F$32*AI81+LMS!$G$32)))))))</f>
        <v>#VALUE!</v>
      </c>
      <c r="AH81" t="e">
        <f>IF(D81="M",(IF(AI81&lt;90,LMS!$D$14*AI81^3+LMS!$E$14*AI81^2+LMS!$F$14*AI81+LMS!$G$14,LMS!$D$15*AI81^3+LMS!$E$15*AI81^2+LMS!$F$15*AI81+LMS!$G$15)),(IF(AI81&lt;90,LMS!$D$17*AI81^3+LMS!$E$17*AI81^2+LMS!$F$17*AI81+LMS!$G$17,LMS!$D$18*AI81^3+LMS!$E$18*AI81^2+LMS!$F$18*AI81+LMS!$G$18)))</f>
        <v>#VALUE!</v>
      </c>
      <c r="AI81" s="7" t="e">
        <f t="shared" si="42"/>
        <v>#VALUE!</v>
      </c>
      <c r="AJ81" s="7">
        <f t="shared" si="43"/>
        <v>0</v>
      </c>
      <c r="AL81" s="7">
        <f>IF(D81="M",WeightSDS!P$5*$AJ81^7+WeightSDS!Q$5*$AJ81^6+WeightSDS!R$5*$AJ81^5+WeightSDS!S$5*$AJ81^4+WeightSDS!T$5*$AJ81^3+WeightSDS!U$5*$AJ81^2+WeightSDS!V$5*$AJ81+WeightSDS!W$5,IF($AJ81&lt;186,WeightSDS!P$8*$AJ81^7+WeightSDS!Q$8*$AJ81^6+WeightSDS!R$8*$AJ81^5+WeightSDS!S$8*$AJ81^4+WeightSDS!T$8*$AJ81^3+WeightSDS!U$8*$AJ81^2+WeightSDS!V$8*$AJ81+WeightSDS!W$8,WeightSDS!$U$9+WeightSDS!$V$9*($AJ81-WeightSDS!$W$9)))</f>
        <v>0.75407122999999998</v>
      </c>
      <c r="AM81" s="7">
        <f>IF(D81="M",IF($AJ81&lt;45,WeightSDS!M$23*$AJ81^10+WeightSDS!N$23*$AJ81^9+WeightSDS!O$23*$AJ81^8+WeightSDS!P$23*$AJ81^7+WeightSDS!Q$23*$AJ81^6+WeightSDS!R$23*$AJ81^5+WeightSDS!S$23*$AJ81^4+WeightSDS!T$23*$AJ81^3+WeightSDS!U$23*$AJ81^2+WeightSDS!V$23*$AJ81+WeightSDS!W$23,IF($AJ81&lt;153,WeightSDS!M$25*$AJ81^10+WeightSDS!N$25*$AJ81^9+WeightSDS!O$25*$AJ81^8+WeightSDS!P$25*$AJ81^7+WeightSDS!Q$25*$AJ81^6+WeightSDS!R$25*$AJ81^5+WeightSDS!S$25*$AJ81^4+WeightSDS!T$25*$AJ81^3+WeightSDS!U$25*$AJ81^2+WeightSDS!V$25*$AJ81+WeightSDS!W$25,WeightSDS!M$27+WeightSDS!N$27/(1+EXP(WeightSDS!O$27+WeightSDS!P$27*$AJ81)))),IF($AJ81&lt;43.8,WeightSDS!M$29*$AJ81^10+WeightSDS!N$29*$AJ81^9+WeightSDS!O$29*$AJ81^8+WeightSDS!P$29*$AJ81^7+WeightSDS!Q$29*$AJ81^6+WeightSDS!R$29*$AJ81^5+WeightSDS!S$29*$AJ81^4+WeightSDS!T$29*$AJ81^3+WeightSDS!U$29*$AJ81^2+WeightSDS!V$29*$AJ81+WeightSDS!W$29-0.010431*(1-$AJ81/210),IF($AJ81&lt;123,WeightSDS!M$30*$AJ81^10+WeightSDS!N$30*$AJ81^9+WeightSDS!O$30*$AJ81^8+WeightSDS!P$30*$AJ81^7+WeightSDS!Q$30*$AJ81^6+WeightSDS!R$30*$AJ81^5+WeightSDS!S$30*$AJ81^4+WeightSDS!T$30*$AJ81^3+WeightSDS!U$30*$AJ81^2+WeightSDS!V$30*$AJ81+WeightSDS!W$30-0.010431*(1-1/$AJ81),WeightSDS!M$32+WeightSDS!N$32/(1+EXP(WeightSDS!O$32+WeightSDS!P$32*$AJ81))-0.010431*(1-$AJ81/210))))</f>
        <v>2.9500001032655536</v>
      </c>
      <c r="AN81" s="7">
        <f>IF(D81="M",IF($AJ81&lt;162,WeightSDS!P$12*$AJ81^7+WeightSDS!Q$12*$AJ81^6+WeightSDS!R$12*$AJ81^5+WeightSDS!S$12*$AJ81^4+WeightSDS!T$12*$AJ81^3+WeightSDS!U$12*$AJ81^2+WeightSDS!V$12*$AJ81+WeightSDS!W$12,WeightSDS!P$14*$AJ81^7+WeightSDS!Q$14*$AJ81^6+WeightSDS!R$14*$AJ81^5+WeightSDS!S$14*$AJ81^4+WeightSDS!T$14*$AJ81^3+WeightSDS!U$14*$AJ81^2+WeightSDS!V$14*$AJ81+WeightSDS!W$14),IF($AJ81&lt;156,WeightSDS!O$17*$AJ81^8+WeightSDS!P$17*$AJ81^7+WeightSDS!Q$17*$AJ81^6+WeightSDS!R$17*$AJ81^5+WeightSDS!S$17*$AJ81^4+WeightSDS!T$17*$AJ81^3+WeightSDS!U$17*$AJ81^2+WeightSDS!V$17*$AJ81+WeightSDS!W$17,IF($AJ81&lt;186,WeightSDS!$U$18+(WeightSDS!$V$18-WeightSDS!$U$18)/24*($AJ81-186)+WeightSDS!$W$18*(-$AJ81+186)^2-0.005,WeightSDS!$U$18+(WeightSDS!$V$18-WeightSDS!$U$18)/24*($AJ81-186)-0.005)))</f>
        <v>0.14604529399999999</v>
      </c>
      <c r="AQ81" s="7">
        <f t="shared" si="29"/>
        <v>0.56299999999999994</v>
      </c>
      <c r="AR81" s="7">
        <f t="shared" si="30"/>
        <v>69</v>
      </c>
      <c r="AS81" s="7">
        <f t="shared" si="31"/>
        <v>0.51</v>
      </c>
    </row>
    <row r="82" spans="2:45" s="7" customFormat="1" x14ac:dyDescent="0.15">
      <c r="B82" s="118"/>
      <c r="C82" s="118"/>
      <c r="D82" s="118"/>
      <c r="E82" s="30"/>
      <c r="F82" s="30"/>
      <c r="G82" s="119"/>
      <c r="H82" s="119"/>
      <c r="I82" s="78"/>
      <c r="J82" s="11" t="str">
        <f t="shared" si="22"/>
        <v/>
      </c>
      <c r="K82" s="2" t="str">
        <f t="shared" si="32"/>
        <v/>
      </c>
      <c r="L82" s="2" t="str">
        <f t="shared" si="23"/>
        <v/>
      </c>
      <c r="M82" s="2" t="str">
        <f t="shared" si="33"/>
        <v/>
      </c>
      <c r="N82" s="2" t="str">
        <f t="shared" si="34"/>
        <v/>
      </c>
      <c r="O82" s="2" t="str">
        <f t="shared" si="35"/>
        <v/>
      </c>
      <c r="P82" s="11" t="str">
        <f t="shared" si="36"/>
        <v/>
      </c>
      <c r="Q82" s="11" t="str">
        <f t="shared" si="37"/>
        <v/>
      </c>
      <c r="R82" s="2" t="str">
        <f t="shared" si="38"/>
        <v/>
      </c>
      <c r="S82" s="11" t="str">
        <f t="shared" si="39"/>
        <v/>
      </c>
      <c r="T82" s="175" t="str">
        <f t="shared" si="40"/>
        <v/>
      </c>
      <c r="U82" s="11" t="str">
        <f t="shared" si="41"/>
        <v/>
      </c>
      <c r="V82" s="136"/>
      <c r="W82" s="136"/>
      <c r="X82" s="139">
        <f t="shared" si="24"/>
        <v>0</v>
      </c>
      <c r="Y82" s="31">
        <f t="shared" si="25"/>
        <v>0</v>
      </c>
      <c r="Z82" s="31"/>
      <c r="AA82" s="140">
        <f t="shared" si="26"/>
        <v>0</v>
      </c>
      <c r="AB82" s="12"/>
      <c r="AC82" s="8">
        <f t="shared" si="27"/>
        <v>9.0359999999999996</v>
      </c>
      <c r="AD82" s="8">
        <f t="shared" si="28"/>
        <v>-184.49199999999999</v>
      </c>
      <c r="AE82"/>
      <c r="AF82" t="e">
        <f>IF(D82="M",IF(AI82&lt;78,LMS!$D$5*AI82^3+LMS!$E$5*AI82^2+LMS!$F$5*AI82+LMS!$G$5,IF(AI82&lt;150,LMS!$D$6*AI82^3+LMS!$E$6*AI82^2+LMS!$F$6*AI82+LMS!$G$6,LMS!$D$7*AI82^3+LMS!$E$7*AI82^2+LMS!$F$7*AI82+LMS!$G$7)),IF(AI82&lt;69,LMS!$D$9*AI82^3+LMS!$E$9*AI82^2+LMS!$F$9*AI82+LMS!$G$9,IF(AI82&lt;150,LMS!$D$10*AI82^3+LMS!$E$10*AI82^2+LMS!$F$10*AI82+LMS!$G$10,LMS!$D$11*AI82^3+LMS!$E$11*AI82^2+LMS!$F$11*AI82+LMS!$G$11)))</f>
        <v>#VALUE!</v>
      </c>
      <c r="AG82" t="e">
        <f>IF(D82="M",(IF(AI82&lt;2.5,LMS!$D$21*AI82^3+LMS!$E$21*AI82^2+LMS!$F$21*AI82+LMS!$G$21,IF(AI82&lt;9.5,LMS!$D$22*AI82^3+LMS!$E$22*AI82^2+LMS!$F$22*AI82+LMS!$G$22,IF(AI82&lt;26.75,LMS!$D$23*AI82^3+LMS!$E$23*AI82^2+LMS!$F$23*AI82+LMS!$G$23,IF(AI82&lt;90,LMS!$D$24*AI82^3+LMS!$E$24*AI82^2+LMS!$F$24*AI82+LMS!$G$24,LMS!$D$25*AI82^3+LMS!$E$25*AI82^2+LMS!$F$25*AI82+LMS!$G$25))))),(IF(AI82&lt;2.5,LMS!$D$27*AI82^3+LMS!$E$27*AI82^2+LMS!$F$27*AI82+LMS!$G$27,IF(AI82&lt;9.5,LMS!$D$28*AI82^3+LMS!$E$28*AI82^2+LMS!$F$28*AI82+LMS!$G$28,IF(AI82&lt;26.75,LMS!$D$29*AI82^3+LMS!$E$29*AI82^2+LMS!$F$29*AI82+LMS!$G$29,IF(AI82&lt;90,LMS!$D$30*AI82^3+LMS!$E$30*AI82^2+LMS!$F$30*AI82+LMS!$G$30,IF(AI82&lt;150,LMS!$D$31*AI82^3+LMS!$E$31*AI82^2+LMS!$F$31*AI82+LMS!$G$31,LMS!$D$32*AI82^3+LMS!$E$32*AI82^2+LMS!$F$32*AI82+LMS!$G$32)))))))</f>
        <v>#VALUE!</v>
      </c>
      <c r="AH82" t="e">
        <f>IF(D82="M",(IF(AI82&lt;90,LMS!$D$14*AI82^3+LMS!$E$14*AI82^2+LMS!$F$14*AI82+LMS!$G$14,LMS!$D$15*AI82^3+LMS!$E$15*AI82^2+LMS!$F$15*AI82+LMS!$G$15)),(IF(AI82&lt;90,LMS!$D$17*AI82^3+LMS!$E$17*AI82^2+LMS!$F$17*AI82+LMS!$G$17,LMS!$D$18*AI82^3+LMS!$E$18*AI82^2+LMS!$F$18*AI82+LMS!$G$18)))</f>
        <v>#VALUE!</v>
      </c>
      <c r="AI82" s="7" t="e">
        <f t="shared" si="42"/>
        <v>#VALUE!</v>
      </c>
      <c r="AJ82" s="7">
        <f t="shared" si="43"/>
        <v>0</v>
      </c>
      <c r="AL82" s="7">
        <f>IF(D82="M",WeightSDS!P$5*$AJ82^7+WeightSDS!Q$5*$AJ82^6+WeightSDS!R$5*$AJ82^5+WeightSDS!S$5*$AJ82^4+WeightSDS!T$5*$AJ82^3+WeightSDS!U$5*$AJ82^2+WeightSDS!V$5*$AJ82+WeightSDS!W$5,IF($AJ82&lt;186,WeightSDS!P$8*$AJ82^7+WeightSDS!Q$8*$AJ82^6+WeightSDS!R$8*$AJ82^5+WeightSDS!S$8*$AJ82^4+WeightSDS!T$8*$AJ82^3+WeightSDS!U$8*$AJ82^2+WeightSDS!V$8*$AJ82+WeightSDS!W$8,WeightSDS!$U$9+WeightSDS!$V$9*($AJ82-WeightSDS!$W$9)))</f>
        <v>0.75407122999999998</v>
      </c>
      <c r="AM82" s="7">
        <f>IF(D82="M",IF($AJ82&lt;45,WeightSDS!M$23*$AJ82^10+WeightSDS!N$23*$AJ82^9+WeightSDS!O$23*$AJ82^8+WeightSDS!P$23*$AJ82^7+WeightSDS!Q$23*$AJ82^6+WeightSDS!R$23*$AJ82^5+WeightSDS!S$23*$AJ82^4+WeightSDS!T$23*$AJ82^3+WeightSDS!U$23*$AJ82^2+WeightSDS!V$23*$AJ82+WeightSDS!W$23,IF($AJ82&lt;153,WeightSDS!M$25*$AJ82^10+WeightSDS!N$25*$AJ82^9+WeightSDS!O$25*$AJ82^8+WeightSDS!P$25*$AJ82^7+WeightSDS!Q$25*$AJ82^6+WeightSDS!R$25*$AJ82^5+WeightSDS!S$25*$AJ82^4+WeightSDS!T$25*$AJ82^3+WeightSDS!U$25*$AJ82^2+WeightSDS!V$25*$AJ82+WeightSDS!W$25,WeightSDS!M$27+WeightSDS!N$27/(1+EXP(WeightSDS!O$27+WeightSDS!P$27*$AJ82)))),IF($AJ82&lt;43.8,WeightSDS!M$29*$AJ82^10+WeightSDS!N$29*$AJ82^9+WeightSDS!O$29*$AJ82^8+WeightSDS!P$29*$AJ82^7+WeightSDS!Q$29*$AJ82^6+WeightSDS!R$29*$AJ82^5+WeightSDS!S$29*$AJ82^4+WeightSDS!T$29*$AJ82^3+WeightSDS!U$29*$AJ82^2+WeightSDS!V$29*$AJ82+WeightSDS!W$29-0.010431*(1-$AJ82/210),IF($AJ82&lt;123,WeightSDS!M$30*$AJ82^10+WeightSDS!N$30*$AJ82^9+WeightSDS!O$30*$AJ82^8+WeightSDS!P$30*$AJ82^7+WeightSDS!Q$30*$AJ82^6+WeightSDS!R$30*$AJ82^5+WeightSDS!S$30*$AJ82^4+WeightSDS!T$30*$AJ82^3+WeightSDS!U$30*$AJ82^2+WeightSDS!V$30*$AJ82+WeightSDS!W$30-0.010431*(1-1/$AJ82),WeightSDS!M$32+WeightSDS!N$32/(1+EXP(WeightSDS!O$32+WeightSDS!P$32*$AJ82))-0.010431*(1-$AJ82/210))))</f>
        <v>2.9500001032655536</v>
      </c>
      <c r="AN82" s="7">
        <f>IF(D82="M",IF($AJ82&lt;162,WeightSDS!P$12*$AJ82^7+WeightSDS!Q$12*$AJ82^6+WeightSDS!R$12*$AJ82^5+WeightSDS!S$12*$AJ82^4+WeightSDS!T$12*$AJ82^3+WeightSDS!U$12*$AJ82^2+WeightSDS!V$12*$AJ82+WeightSDS!W$12,WeightSDS!P$14*$AJ82^7+WeightSDS!Q$14*$AJ82^6+WeightSDS!R$14*$AJ82^5+WeightSDS!S$14*$AJ82^4+WeightSDS!T$14*$AJ82^3+WeightSDS!U$14*$AJ82^2+WeightSDS!V$14*$AJ82+WeightSDS!W$14),IF($AJ82&lt;156,WeightSDS!O$17*$AJ82^8+WeightSDS!P$17*$AJ82^7+WeightSDS!Q$17*$AJ82^6+WeightSDS!R$17*$AJ82^5+WeightSDS!S$17*$AJ82^4+WeightSDS!T$17*$AJ82^3+WeightSDS!U$17*$AJ82^2+WeightSDS!V$17*$AJ82+WeightSDS!W$17,IF($AJ82&lt;186,WeightSDS!$U$18+(WeightSDS!$V$18-WeightSDS!$U$18)/24*($AJ82-186)+WeightSDS!$W$18*(-$AJ82+186)^2-0.005,WeightSDS!$U$18+(WeightSDS!$V$18-WeightSDS!$U$18)/24*($AJ82-186)-0.005)))</f>
        <v>0.14604529399999999</v>
      </c>
      <c r="AQ82" s="7">
        <f t="shared" si="29"/>
        <v>0.56299999999999994</v>
      </c>
      <c r="AR82" s="7">
        <f t="shared" si="30"/>
        <v>69</v>
      </c>
      <c r="AS82" s="7">
        <f t="shared" si="31"/>
        <v>0.51</v>
      </c>
    </row>
    <row r="83" spans="2:45" s="7" customFormat="1" x14ac:dyDescent="0.15">
      <c r="B83" s="118"/>
      <c r="C83" s="118"/>
      <c r="D83" s="118"/>
      <c r="E83" s="30"/>
      <c r="F83" s="30"/>
      <c r="G83" s="119"/>
      <c r="H83" s="119"/>
      <c r="I83" s="78"/>
      <c r="J83" s="11" t="str">
        <f t="shared" si="22"/>
        <v/>
      </c>
      <c r="K83" s="2" t="str">
        <f t="shared" si="32"/>
        <v/>
      </c>
      <c r="L83" s="2" t="str">
        <f t="shared" si="23"/>
        <v/>
      </c>
      <c r="M83" s="2" t="str">
        <f t="shared" si="33"/>
        <v/>
      </c>
      <c r="N83" s="2" t="str">
        <f t="shared" si="34"/>
        <v/>
      </c>
      <c r="O83" s="2" t="str">
        <f t="shared" si="35"/>
        <v/>
      </c>
      <c r="P83" s="11" t="str">
        <f t="shared" si="36"/>
        <v/>
      </c>
      <c r="Q83" s="11" t="str">
        <f t="shared" si="37"/>
        <v/>
      </c>
      <c r="R83" s="2" t="str">
        <f t="shared" si="38"/>
        <v/>
      </c>
      <c r="S83" s="11" t="str">
        <f t="shared" si="39"/>
        <v/>
      </c>
      <c r="T83" s="175" t="str">
        <f t="shared" si="40"/>
        <v/>
      </c>
      <c r="U83" s="11" t="str">
        <f t="shared" si="41"/>
        <v/>
      </c>
      <c r="V83" s="136"/>
      <c r="W83" s="136"/>
      <c r="X83" s="139">
        <f t="shared" si="24"/>
        <v>0</v>
      </c>
      <c r="Y83" s="31">
        <f t="shared" si="25"/>
        <v>0</v>
      </c>
      <c r="Z83" s="31"/>
      <c r="AA83" s="140">
        <f t="shared" si="26"/>
        <v>0</v>
      </c>
      <c r="AB83" s="12"/>
      <c r="AC83" s="8">
        <f t="shared" si="27"/>
        <v>9.0359999999999996</v>
      </c>
      <c r="AD83" s="8">
        <f t="shared" si="28"/>
        <v>-184.49199999999999</v>
      </c>
      <c r="AE83"/>
      <c r="AF83" t="e">
        <f>IF(D83="M",IF(AI83&lt;78,LMS!$D$5*AI83^3+LMS!$E$5*AI83^2+LMS!$F$5*AI83+LMS!$G$5,IF(AI83&lt;150,LMS!$D$6*AI83^3+LMS!$E$6*AI83^2+LMS!$F$6*AI83+LMS!$G$6,LMS!$D$7*AI83^3+LMS!$E$7*AI83^2+LMS!$F$7*AI83+LMS!$G$7)),IF(AI83&lt;69,LMS!$D$9*AI83^3+LMS!$E$9*AI83^2+LMS!$F$9*AI83+LMS!$G$9,IF(AI83&lt;150,LMS!$D$10*AI83^3+LMS!$E$10*AI83^2+LMS!$F$10*AI83+LMS!$G$10,LMS!$D$11*AI83^3+LMS!$E$11*AI83^2+LMS!$F$11*AI83+LMS!$G$11)))</f>
        <v>#VALUE!</v>
      </c>
      <c r="AG83" t="e">
        <f>IF(D83="M",(IF(AI83&lt;2.5,LMS!$D$21*AI83^3+LMS!$E$21*AI83^2+LMS!$F$21*AI83+LMS!$G$21,IF(AI83&lt;9.5,LMS!$D$22*AI83^3+LMS!$E$22*AI83^2+LMS!$F$22*AI83+LMS!$G$22,IF(AI83&lt;26.75,LMS!$D$23*AI83^3+LMS!$E$23*AI83^2+LMS!$F$23*AI83+LMS!$G$23,IF(AI83&lt;90,LMS!$D$24*AI83^3+LMS!$E$24*AI83^2+LMS!$F$24*AI83+LMS!$G$24,LMS!$D$25*AI83^3+LMS!$E$25*AI83^2+LMS!$F$25*AI83+LMS!$G$25))))),(IF(AI83&lt;2.5,LMS!$D$27*AI83^3+LMS!$E$27*AI83^2+LMS!$F$27*AI83+LMS!$G$27,IF(AI83&lt;9.5,LMS!$D$28*AI83^3+LMS!$E$28*AI83^2+LMS!$F$28*AI83+LMS!$G$28,IF(AI83&lt;26.75,LMS!$D$29*AI83^3+LMS!$E$29*AI83^2+LMS!$F$29*AI83+LMS!$G$29,IF(AI83&lt;90,LMS!$D$30*AI83^3+LMS!$E$30*AI83^2+LMS!$F$30*AI83+LMS!$G$30,IF(AI83&lt;150,LMS!$D$31*AI83^3+LMS!$E$31*AI83^2+LMS!$F$31*AI83+LMS!$G$31,LMS!$D$32*AI83^3+LMS!$E$32*AI83^2+LMS!$F$32*AI83+LMS!$G$32)))))))</f>
        <v>#VALUE!</v>
      </c>
      <c r="AH83" t="e">
        <f>IF(D83="M",(IF(AI83&lt;90,LMS!$D$14*AI83^3+LMS!$E$14*AI83^2+LMS!$F$14*AI83+LMS!$G$14,LMS!$D$15*AI83^3+LMS!$E$15*AI83^2+LMS!$F$15*AI83+LMS!$G$15)),(IF(AI83&lt;90,LMS!$D$17*AI83^3+LMS!$E$17*AI83^2+LMS!$F$17*AI83+LMS!$G$17,LMS!$D$18*AI83^3+LMS!$E$18*AI83^2+LMS!$F$18*AI83+LMS!$G$18)))</f>
        <v>#VALUE!</v>
      </c>
      <c r="AI83" s="7" t="e">
        <f t="shared" si="42"/>
        <v>#VALUE!</v>
      </c>
      <c r="AJ83" s="7">
        <f t="shared" si="43"/>
        <v>0</v>
      </c>
      <c r="AL83" s="7">
        <f>IF(D83="M",WeightSDS!P$5*$AJ83^7+WeightSDS!Q$5*$AJ83^6+WeightSDS!R$5*$AJ83^5+WeightSDS!S$5*$AJ83^4+WeightSDS!T$5*$AJ83^3+WeightSDS!U$5*$AJ83^2+WeightSDS!V$5*$AJ83+WeightSDS!W$5,IF($AJ83&lt;186,WeightSDS!P$8*$AJ83^7+WeightSDS!Q$8*$AJ83^6+WeightSDS!R$8*$AJ83^5+WeightSDS!S$8*$AJ83^4+WeightSDS!T$8*$AJ83^3+WeightSDS!U$8*$AJ83^2+WeightSDS!V$8*$AJ83+WeightSDS!W$8,WeightSDS!$U$9+WeightSDS!$V$9*($AJ83-WeightSDS!$W$9)))</f>
        <v>0.75407122999999998</v>
      </c>
      <c r="AM83" s="7">
        <f>IF(D83="M",IF($AJ83&lt;45,WeightSDS!M$23*$AJ83^10+WeightSDS!N$23*$AJ83^9+WeightSDS!O$23*$AJ83^8+WeightSDS!P$23*$AJ83^7+WeightSDS!Q$23*$AJ83^6+WeightSDS!R$23*$AJ83^5+WeightSDS!S$23*$AJ83^4+WeightSDS!T$23*$AJ83^3+WeightSDS!U$23*$AJ83^2+WeightSDS!V$23*$AJ83+WeightSDS!W$23,IF($AJ83&lt;153,WeightSDS!M$25*$AJ83^10+WeightSDS!N$25*$AJ83^9+WeightSDS!O$25*$AJ83^8+WeightSDS!P$25*$AJ83^7+WeightSDS!Q$25*$AJ83^6+WeightSDS!R$25*$AJ83^5+WeightSDS!S$25*$AJ83^4+WeightSDS!T$25*$AJ83^3+WeightSDS!U$25*$AJ83^2+WeightSDS!V$25*$AJ83+WeightSDS!W$25,WeightSDS!M$27+WeightSDS!N$27/(1+EXP(WeightSDS!O$27+WeightSDS!P$27*$AJ83)))),IF($AJ83&lt;43.8,WeightSDS!M$29*$AJ83^10+WeightSDS!N$29*$AJ83^9+WeightSDS!O$29*$AJ83^8+WeightSDS!P$29*$AJ83^7+WeightSDS!Q$29*$AJ83^6+WeightSDS!R$29*$AJ83^5+WeightSDS!S$29*$AJ83^4+WeightSDS!T$29*$AJ83^3+WeightSDS!U$29*$AJ83^2+WeightSDS!V$29*$AJ83+WeightSDS!W$29-0.010431*(1-$AJ83/210),IF($AJ83&lt;123,WeightSDS!M$30*$AJ83^10+WeightSDS!N$30*$AJ83^9+WeightSDS!O$30*$AJ83^8+WeightSDS!P$30*$AJ83^7+WeightSDS!Q$30*$AJ83^6+WeightSDS!R$30*$AJ83^5+WeightSDS!S$30*$AJ83^4+WeightSDS!T$30*$AJ83^3+WeightSDS!U$30*$AJ83^2+WeightSDS!V$30*$AJ83+WeightSDS!W$30-0.010431*(1-1/$AJ83),WeightSDS!M$32+WeightSDS!N$32/(1+EXP(WeightSDS!O$32+WeightSDS!P$32*$AJ83))-0.010431*(1-$AJ83/210))))</f>
        <v>2.9500001032655536</v>
      </c>
      <c r="AN83" s="7">
        <f>IF(D83="M",IF($AJ83&lt;162,WeightSDS!P$12*$AJ83^7+WeightSDS!Q$12*$AJ83^6+WeightSDS!R$12*$AJ83^5+WeightSDS!S$12*$AJ83^4+WeightSDS!T$12*$AJ83^3+WeightSDS!U$12*$AJ83^2+WeightSDS!V$12*$AJ83+WeightSDS!W$12,WeightSDS!P$14*$AJ83^7+WeightSDS!Q$14*$AJ83^6+WeightSDS!R$14*$AJ83^5+WeightSDS!S$14*$AJ83^4+WeightSDS!T$14*$AJ83^3+WeightSDS!U$14*$AJ83^2+WeightSDS!V$14*$AJ83+WeightSDS!W$14),IF($AJ83&lt;156,WeightSDS!O$17*$AJ83^8+WeightSDS!P$17*$AJ83^7+WeightSDS!Q$17*$AJ83^6+WeightSDS!R$17*$AJ83^5+WeightSDS!S$17*$AJ83^4+WeightSDS!T$17*$AJ83^3+WeightSDS!U$17*$AJ83^2+WeightSDS!V$17*$AJ83+WeightSDS!W$17,IF($AJ83&lt;186,WeightSDS!$U$18+(WeightSDS!$V$18-WeightSDS!$U$18)/24*($AJ83-186)+WeightSDS!$W$18*(-$AJ83+186)^2-0.005,WeightSDS!$U$18+(WeightSDS!$V$18-WeightSDS!$U$18)/24*($AJ83-186)-0.005)))</f>
        <v>0.14604529399999999</v>
      </c>
      <c r="AQ83" s="7">
        <f t="shared" si="29"/>
        <v>0.56299999999999994</v>
      </c>
      <c r="AR83" s="7">
        <f t="shared" si="30"/>
        <v>69</v>
      </c>
      <c r="AS83" s="7">
        <f t="shared" si="31"/>
        <v>0.51</v>
      </c>
    </row>
    <row r="84" spans="2:45" s="7" customFormat="1" x14ac:dyDescent="0.15">
      <c r="B84" s="118"/>
      <c r="C84" s="118"/>
      <c r="D84" s="118"/>
      <c r="E84" s="30"/>
      <c r="F84" s="30"/>
      <c r="G84" s="119"/>
      <c r="H84" s="119"/>
      <c r="I84" s="78"/>
      <c r="J84" s="11" t="str">
        <f t="shared" si="22"/>
        <v/>
      </c>
      <c r="K84" s="2" t="str">
        <f t="shared" si="32"/>
        <v/>
      </c>
      <c r="L84" s="2" t="str">
        <f t="shared" si="23"/>
        <v/>
      </c>
      <c r="M84" s="2" t="str">
        <f t="shared" si="33"/>
        <v/>
      </c>
      <c r="N84" s="2" t="str">
        <f t="shared" si="34"/>
        <v/>
      </c>
      <c r="O84" s="2" t="str">
        <f t="shared" si="35"/>
        <v/>
      </c>
      <c r="P84" s="11" t="str">
        <f t="shared" si="36"/>
        <v/>
      </c>
      <c r="Q84" s="11" t="str">
        <f t="shared" si="37"/>
        <v/>
      </c>
      <c r="R84" s="2" t="str">
        <f t="shared" si="38"/>
        <v/>
      </c>
      <c r="S84" s="11" t="str">
        <f t="shared" si="39"/>
        <v/>
      </c>
      <c r="T84" s="175" t="str">
        <f t="shared" si="40"/>
        <v/>
      </c>
      <c r="U84" s="11" t="str">
        <f t="shared" si="41"/>
        <v/>
      </c>
      <c r="V84" s="136"/>
      <c r="W84" s="136"/>
      <c r="X84" s="139">
        <f t="shared" si="24"/>
        <v>0</v>
      </c>
      <c r="Y84" s="31">
        <f t="shared" si="25"/>
        <v>0</v>
      </c>
      <c r="Z84" s="31"/>
      <c r="AA84" s="140">
        <f t="shared" si="26"/>
        <v>0</v>
      </c>
      <c r="AB84" s="12"/>
      <c r="AC84" s="8">
        <f t="shared" si="27"/>
        <v>9.0359999999999996</v>
      </c>
      <c r="AD84" s="8">
        <f t="shared" si="28"/>
        <v>-184.49199999999999</v>
      </c>
      <c r="AE84"/>
      <c r="AF84" t="e">
        <f>IF(D84="M",IF(AI84&lt;78,LMS!$D$5*AI84^3+LMS!$E$5*AI84^2+LMS!$F$5*AI84+LMS!$G$5,IF(AI84&lt;150,LMS!$D$6*AI84^3+LMS!$E$6*AI84^2+LMS!$F$6*AI84+LMS!$G$6,LMS!$D$7*AI84^3+LMS!$E$7*AI84^2+LMS!$F$7*AI84+LMS!$G$7)),IF(AI84&lt;69,LMS!$D$9*AI84^3+LMS!$E$9*AI84^2+LMS!$F$9*AI84+LMS!$G$9,IF(AI84&lt;150,LMS!$D$10*AI84^3+LMS!$E$10*AI84^2+LMS!$F$10*AI84+LMS!$G$10,LMS!$D$11*AI84^3+LMS!$E$11*AI84^2+LMS!$F$11*AI84+LMS!$G$11)))</f>
        <v>#VALUE!</v>
      </c>
      <c r="AG84" t="e">
        <f>IF(D84="M",(IF(AI84&lt;2.5,LMS!$D$21*AI84^3+LMS!$E$21*AI84^2+LMS!$F$21*AI84+LMS!$G$21,IF(AI84&lt;9.5,LMS!$D$22*AI84^3+LMS!$E$22*AI84^2+LMS!$F$22*AI84+LMS!$G$22,IF(AI84&lt;26.75,LMS!$D$23*AI84^3+LMS!$E$23*AI84^2+LMS!$F$23*AI84+LMS!$G$23,IF(AI84&lt;90,LMS!$D$24*AI84^3+LMS!$E$24*AI84^2+LMS!$F$24*AI84+LMS!$G$24,LMS!$D$25*AI84^3+LMS!$E$25*AI84^2+LMS!$F$25*AI84+LMS!$G$25))))),(IF(AI84&lt;2.5,LMS!$D$27*AI84^3+LMS!$E$27*AI84^2+LMS!$F$27*AI84+LMS!$G$27,IF(AI84&lt;9.5,LMS!$D$28*AI84^3+LMS!$E$28*AI84^2+LMS!$F$28*AI84+LMS!$G$28,IF(AI84&lt;26.75,LMS!$D$29*AI84^3+LMS!$E$29*AI84^2+LMS!$F$29*AI84+LMS!$G$29,IF(AI84&lt;90,LMS!$D$30*AI84^3+LMS!$E$30*AI84^2+LMS!$F$30*AI84+LMS!$G$30,IF(AI84&lt;150,LMS!$D$31*AI84^3+LMS!$E$31*AI84^2+LMS!$F$31*AI84+LMS!$G$31,LMS!$D$32*AI84^3+LMS!$E$32*AI84^2+LMS!$F$32*AI84+LMS!$G$32)))))))</f>
        <v>#VALUE!</v>
      </c>
      <c r="AH84" t="e">
        <f>IF(D84="M",(IF(AI84&lt;90,LMS!$D$14*AI84^3+LMS!$E$14*AI84^2+LMS!$F$14*AI84+LMS!$G$14,LMS!$D$15*AI84^3+LMS!$E$15*AI84^2+LMS!$F$15*AI84+LMS!$G$15)),(IF(AI84&lt;90,LMS!$D$17*AI84^3+LMS!$E$17*AI84^2+LMS!$F$17*AI84+LMS!$G$17,LMS!$D$18*AI84^3+LMS!$E$18*AI84^2+LMS!$F$18*AI84+LMS!$G$18)))</f>
        <v>#VALUE!</v>
      </c>
      <c r="AI84" s="7" t="e">
        <f t="shared" si="42"/>
        <v>#VALUE!</v>
      </c>
      <c r="AJ84" s="7">
        <f t="shared" si="43"/>
        <v>0</v>
      </c>
      <c r="AL84" s="7">
        <f>IF(D84="M",WeightSDS!P$5*$AJ84^7+WeightSDS!Q$5*$AJ84^6+WeightSDS!R$5*$AJ84^5+WeightSDS!S$5*$AJ84^4+WeightSDS!T$5*$AJ84^3+WeightSDS!U$5*$AJ84^2+WeightSDS!V$5*$AJ84+WeightSDS!W$5,IF($AJ84&lt;186,WeightSDS!P$8*$AJ84^7+WeightSDS!Q$8*$AJ84^6+WeightSDS!R$8*$AJ84^5+WeightSDS!S$8*$AJ84^4+WeightSDS!T$8*$AJ84^3+WeightSDS!U$8*$AJ84^2+WeightSDS!V$8*$AJ84+WeightSDS!W$8,WeightSDS!$U$9+WeightSDS!$V$9*($AJ84-WeightSDS!$W$9)))</f>
        <v>0.75407122999999998</v>
      </c>
      <c r="AM84" s="7">
        <f>IF(D84="M",IF($AJ84&lt;45,WeightSDS!M$23*$AJ84^10+WeightSDS!N$23*$AJ84^9+WeightSDS!O$23*$AJ84^8+WeightSDS!P$23*$AJ84^7+WeightSDS!Q$23*$AJ84^6+WeightSDS!R$23*$AJ84^5+WeightSDS!S$23*$AJ84^4+WeightSDS!T$23*$AJ84^3+WeightSDS!U$23*$AJ84^2+WeightSDS!V$23*$AJ84+WeightSDS!W$23,IF($AJ84&lt;153,WeightSDS!M$25*$AJ84^10+WeightSDS!N$25*$AJ84^9+WeightSDS!O$25*$AJ84^8+WeightSDS!P$25*$AJ84^7+WeightSDS!Q$25*$AJ84^6+WeightSDS!R$25*$AJ84^5+WeightSDS!S$25*$AJ84^4+WeightSDS!T$25*$AJ84^3+WeightSDS!U$25*$AJ84^2+WeightSDS!V$25*$AJ84+WeightSDS!W$25,WeightSDS!M$27+WeightSDS!N$27/(1+EXP(WeightSDS!O$27+WeightSDS!P$27*$AJ84)))),IF($AJ84&lt;43.8,WeightSDS!M$29*$AJ84^10+WeightSDS!N$29*$AJ84^9+WeightSDS!O$29*$AJ84^8+WeightSDS!P$29*$AJ84^7+WeightSDS!Q$29*$AJ84^6+WeightSDS!R$29*$AJ84^5+WeightSDS!S$29*$AJ84^4+WeightSDS!T$29*$AJ84^3+WeightSDS!U$29*$AJ84^2+WeightSDS!V$29*$AJ84+WeightSDS!W$29-0.010431*(1-$AJ84/210),IF($AJ84&lt;123,WeightSDS!M$30*$AJ84^10+WeightSDS!N$30*$AJ84^9+WeightSDS!O$30*$AJ84^8+WeightSDS!P$30*$AJ84^7+WeightSDS!Q$30*$AJ84^6+WeightSDS!R$30*$AJ84^5+WeightSDS!S$30*$AJ84^4+WeightSDS!T$30*$AJ84^3+WeightSDS!U$30*$AJ84^2+WeightSDS!V$30*$AJ84+WeightSDS!W$30-0.010431*(1-1/$AJ84),WeightSDS!M$32+WeightSDS!N$32/(1+EXP(WeightSDS!O$32+WeightSDS!P$32*$AJ84))-0.010431*(1-$AJ84/210))))</f>
        <v>2.9500001032655536</v>
      </c>
      <c r="AN84" s="7">
        <f>IF(D84="M",IF($AJ84&lt;162,WeightSDS!P$12*$AJ84^7+WeightSDS!Q$12*$AJ84^6+WeightSDS!R$12*$AJ84^5+WeightSDS!S$12*$AJ84^4+WeightSDS!T$12*$AJ84^3+WeightSDS!U$12*$AJ84^2+WeightSDS!V$12*$AJ84+WeightSDS!W$12,WeightSDS!P$14*$AJ84^7+WeightSDS!Q$14*$AJ84^6+WeightSDS!R$14*$AJ84^5+WeightSDS!S$14*$AJ84^4+WeightSDS!T$14*$AJ84^3+WeightSDS!U$14*$AJ84^2+WeightSDS!V$14*$AJ84+WeightSDS!W$14),IF($AJ84&lt;156,WeightSDS!O$17*$AJ84^8+WeightSDS!P$17*$AJ84^7+WeightSDS!Q$17*$AJ84^6+WeightSDS!R$17*$AJ84^5+WeightSDS!S$17*$AJ84^4+WeightSDS!T$17*$AJ84^3+WeightSDS!U$17*$AJ84^2+WeightSDS!V$17*$AJ84+WeightSDS!W$17,IF($AJ84&lt;186,WeightSDS!$U$18+(WeightSDS!$V$18-WeightSDS!$U$18)/24*($AJ84-186)+WeightSDS!$W$18*(-$AJ84+186)^2-0.005,WeightSDS!$U$18+(WeightSDS!$V$18-WeightSDS!$U$18)/24*($AJ84-186)-0.005)))</f>
        <v>0.14604529399999999</v>
      </c>
      <c r="AQ84" s="7">
        <f t="shared" si="29"/>
        <v>0.56299999999999994</v>
      </c>
      <c r="AR84" s="7">
        <f t="shared" si="30"/>
        <v>69</v>
      </c>
      <c r="AS84" s="7">
        <f t="shared" si="31"/>
        <v>0.51</v>
      </c>
    </row>
    <row r="85" spans="2:45" s="7" customFormat="1" x14ac:dyDescent="0.15">
      <c r="B85" s="118"/>
      <c r="C85" s="118"/>
      <c r="D85" s="118"/>
      <c r="E85" s="30"/>
      <c r="F85" s="30"/>
      <c r="G85" s="119"/>
      <c r="H85" s="119"/>
      <c r="I85" s="78"/>
      <c r="J85" s="11" t="str">
        <f t="shared" si="22"/>
        <v/>
      </c>
      <c r="K85" s="2" t="str">
        <f t="shared" si="32"/>
        <v/>
      </c>
      <c r="L85" s="2" t="str">
        <f t="shared" si="23"/>
        <v/>
      </c>
      <c r="M85" s="2" t="str">
        <f t="shared" si="33"/>
        <v/>
      </c>
      <c r="N85" s="2" t="str">
        <f t="shared" si="34"/>
        <v/>
      </c>
      <c r="O85" s="2" t="str">
        <f t="shared" si="35"/>
        <v/>
      </c>
      <c r="P85" s="11" t="str">
        <f t="shared" si="36"/>
        <v/>
      </c>
      <c r="Q85" s="11" t="str">
        <f t="shared" si="37"/>
        <v/>
      </c>
      <c r="R85" s="2" t="str">
        <f t="shared" si="38"/>
        <v/>
      </c>
      <c r="S85" s="11" t="str">
        <f t="shared" si="39"/>
        <v/>
      </c>
      <c r="T85" s="175" t="str">
        <f t="shared" si="40"/>
        <v/>
      </c>
      <c r="U85" s="11" t="str">
        <f t="shared" si="41"/>
        <v/>
      </c>
      <c r="V85" s="136"/>
      <c r="W85" s="136"/>
      <c r="X85" s="139">
        <f t="shared" si="24"/>
        <v>0</v>
      </c>
      <c r="Y85" s="31">
        <f t="shared" si="25"/>
        <v>0</v>
      </c>
      <c r="Z85" s="31"/>
      <c r="AA85" s="140">
        <f t="shared" si="26"/>
        <v>0</v>
      </c>
      <c r="AB85" s="12"/>
      <c r="AC85" s="8">
        <f t="shared" si="27"/>
        <v>9.0359999999999996</v>
      </c>
      <c r="AD85" s="8">
        <f t="shared" si="28"/>
        <v>-184.49199999999999</v>
      </c>
      <c r="AE85"/>
      <c r="AF85" t="e">
        <f>IF(D85="M",IF(AI85&lt;78,LMS!$D$5*AI85^3+LMS!$E$5*AI85^2+LMS!$F$5*AI85+LMS!$G$5,IF(AI85&lt;150,LMS!$D$6*AI85^3+LMS!$E$6*AI85^2+LMS!$F$6*AI85+LMS!$G$6,LMS!$D$7*AI85^3+LMS!$E$7*AI85^2+LMS!$F$7*AI85+LMS!$G$7)),IF(AI85&lt;69,LMS!$D$9*AI85^3+LMS!$E$9*AI85^2+LMS!$F$9*AI85+LMS!$G$9,IF(AI85&lt;150,LMS!$D$10*AI85^3+LMS!$E$10*AI85^2+LMS!$F$10*AI85+LMS!$G$10,LMS!$D$11*AI85^3+LMS!$E$11*AI85^2+LMS!$F$11*AI85+LMS!$G$11)))</f>
        <v>#VALUE!</v>
      </c>
      <c r="AG85" t="e">
        <f>IF(D85="M",(IF(AI85&lt;2.5,LMS!$D$21*AI85^3+LMS!$E$21*AI85^2+LMS!$F$21*AI85+LMS!$G$21,IF(AI85&lt;9.5,LMS!$D$22*AI85^3+LMS!$E$22*AI85^2+LMS!$F$22*AI85+LMS!$G$22,IF(AI85&lt;26.75,LMS!$D$23*AI85^3+LMS!$E$23*AI85^2+LMS!$F$23*AI85+LMS!$G$23,IF(AI85&lt;90,LMS!$D$24*AI85^3+LMS!$E$24*AI85^2+LMS!$F$24*AI85+LMS!$G$24,LMS!$D$25*AI85^3+LMS!$E$25*AI85^2+LMS!$F$25*AI85+LMS!$G$25))))),(IF(AI85&lt;2.5,LMS!$D$27*AI85^3+LMS!$E$27*AI85^2+LMS!$F$27*AI85+LMS!$G$27,IF(AI85&lt;9.5,LMS!$D$28*AI85^3+LMS!$E$28*AI85^2+LMS!$F$28*AI85+LMS!$G$28,IF(AI85&lt;26.75,LMS!$D$29*AI85^3+LMS!$E$29*AI85^2+LMS!$F$29*AI85+LMS!$G$29,IF(AI85&lt;90,LMS!$D$30*AI85^3+LMS!$E$30*AI85^2+LMS!$F$30*AI85+LMS!$G$30,IF(AI85&lt;150,LMS!$D$31*AI85^3+LMS!$E$31*AI85^2+LMS!$F$31*AI85+LMS!$G$31,LMS!$D$32*AI85^3+LMS!$E$32*AI85^2+LMS!$F$32*AI85+LMS!$G$32)))))))</f>
        <v>#VALUE!</v>
      </c>
      <c r="AH85" t="e">
        <f>IF(D85="M",(IF(AI85&lt;90,LMS!$D$14*AI85^3+LMS!$E$14*AI85^2+LMS!$F$14*AI85+LMS!$G$14,LMS!$D$15*AI85^3+LMS!$E$15*AI85^2+LMS!$F$15*AI85+LMS!$G$15)),(IF(AI85&lt;90,LMS!$D$17*AI85^3+LMS!$E$17*AI85^2+LMS!$F$17*AI85+LMS!$G$17,LMS!$D$18*AI85^3+LMS!$E$18*AI85^2+LMS!$F$18*AI85+LMS!$G$18)))</f>
        <v>#VALUE!</v>
      </c>
      <c r="AI85" s="7" t="e">
        <f t="shared" si="42"/>
        <v>#VALUE!</v>
      </c>
      <c r="AJ85" s="7">
        <f t="shared" si="43"/>
        <v>0</v>
      </c>
      <c r="AL85" s="7">
        <f>IF(D85="M",WeightSDS!P$5*$AJ85^7+WeightSDS!Q$5*$AJ85^6+WeightSDS!R$5*$AJ85^5+WeightSDS!S$5*$AJ85^4+WeightSDS!T$5*$AJ85^3+WeightSDS!U$5*$AJ85^2+WeightSDS!V$5*$AJ85+WeightSDS!W$5,IF($AJ85&lt;186,WeightSDS!P$8*$AJ85^7+WeightSDS!Q$8*$AJ85^6+WeightSDS!R$8*$AJ85^5+WeightSDS!S$8*$AJ85^4+WeightSDS!T$8*$AJ85^3+WeightSDS!U$8*$AJ85^2+WeightSDS!V$8*$AJ85+WeightSDS!W$8,WeightSDS!$U$9+WeightSDS!$V$9*($AJ85-WeightSDS!$W$9)))</f>
        <v>0.75407122999999998</v>
      </c>
      <c r="AM85" s="7">
        <f>IF(D85="M",IF($AJ85&lt;45,WeightSDS!M$23*$AJ85^10+WeightSDS!N$23*$AJ85^9+WeightSDS!O$23*$AJ85^8+WeightSDS!P$23*$AJ85^7+WeightSDS!Q$23*$AJ85^6+WeightSDS!R$23*$AJ85^5+WeightSDS!S$23*$AJ85^4+WeightSDS!T$23*$AJ85^3+WeightSDS!U$23*$AJ85^2+WeightSDS!V$23*$AJ85+WeightSDS!W$23,IF($AJ85&lt;153,WeightSDS!M$25*$AJ85^10+WeightSDS!N$25*$AJ85^9+WeightSDS!O$25*$AJ85^8+WeightSDS!P$25*$AJ85^7+WeightSDS!Q$25*$AJ85^6+WeightSDS!R$25*$AJ85^5+WeightSDS!S$25*$AJ85^4+WeightSDS!T$25*$AJ85^3+WeightSDS!U$25*$AJ85^2+WeightSDS!V$25*$AJ85+WeightSDS!W$25,WeightSDS!M$27+WeightSDS!N$27/(1+EXP(WeightSDS!O$27+WeightSDS!P$27*$AJ85)))),IF($AJ85&lt;43.8,WeightSDS!M$29*$AJ85^10+WeightSDS!N$29*$AJ85^9+WeightSDS!O$29*$AJ85^8+WeightSDS!P$29*$AJ85^7+WeightSDS!Q$29*$AJ85^6+WeightSDS!R$29*$AJ85^5+WeightSDS!S$29*$AJ85^4+WeightSDS!T$29*$AJ85^3+WeightSDS!U$29*$AJ85^2+WeightSDS!V$29*$AJ85+WeightSDS!W$29-0.010431*(1-$AJ85/210),IF($AJ85&lt;123,WeightSDS!M$30*$AJ85^10+WeightSDS!N$30*$AJ85^9+WeightSDS!O$30*$AJ85^8+WeightSDS!P$30*$AJ85^7+WeightSDS!Q$30*$AJ85^6+WeightSDS!R$30*$AJ85^5+WeightSDS!S$30*$AJ85^4+WeightSDS!T$30*$AJ85^3+WeightSDS!U$30*$AJ85^2+WeightSDS!V$30*$AJ85+WeightSDS!W$30-0.010431*(1-1/$AJ85),WeightSDS!M$32+WeightSDS!N$32/(1+EXP(WeightSDS!O$32+WeightSDS!P$32*$AJ85))-0.010431*(1-$AJ85/210))))</f>
        <v>2.9500001032655536</v>
      </c>
      <c r="AN85" s="7">
        <f>IF(D85="M",IF($AJ85&lt;162,WeightSDS!P$12*$AJ85^7+WeightSDS!Q$12*$AJ85^6+WeightSDS!R$12*$AJ85^5+WeightSDS!S$12*$AJ85^4+WeightSDS!T$12*$AJ85^3+WeightSDS!U$12*$AJ85^2+WeightSDS!V$12*$AJ85+WeightSDS!W$12,WeightSDS!P$14*$AJ85^7+WeightSDS!Q$14*$AJ85^6+WeightSDS!R$14*$AJ85^5+WeightSDS!S$14*$AJ85^4+WeightSDS!T$14*$AJ85^3+WeightSDS!U$14*$AJ85^2+WeightSDS!V$14*$AJ85+WeightSDS!W$14),IF($AJ85&lt;156,WeightSDS!O$17*$AJ85^8+WeightSDS!P$17*$AJ85^7+WeightSDS!Q$17*$AJ85^6+WeightSDS!R$17*$AJ85^5+WeightSDS!S$17*$AJ85^4+WeightSDS!T$17*$AJ85^3+WeightSDS!U$17*$AJ85^2+WeightSDS!V$17*$AJ85+WeightSDS!W$17,IF($AJ85&lt;186,WeightSDS!$U$18+(WeightSDS!$V$18-WeightSDS!$U$18)/24*($AJ85-186)+WeightSDS!$W$18*(-$AJ85+186)^2-0.005,WeightSDS!$U$18+(WeightSDS!$V$18-WeightSDS!$U$18)/24*($AJ85-186)-0.005)))</f>
        <v>0.14604529399999999</v>
      </c>
      <c r="AQ85" s="7">
        <f t="shared" si="29"/>
        <v>0.56299999999999994</v>
      </c>
      <c r="AR85" s="7">
        <f t="shared" si="30"/>
        <v>69</v>
      </c>
      <c r="AS85" s="7">
        <f t="shared" si="31"/>
        <v>0.51</v>
      </c>
    </row>
    <row r="86" spans="2:45" s="7" customFormat="1" x14ac:dyDescent="0.15">
      <c r="B86" s="118"/>
      <c r="C86" s="118"/>
      <c r="D86" s="118"/>
      <c r="E86" s="30"/>
      <c r="F86" s="30"/>
      <c r="G86" s="119"/>
      <c r="H86" s="119"/>
      <c r="I86" s="78"/>
      <c r="J86" s="11" t="str">
        <f t="shared" si="22"/>
        <v/>
      </c>
      <c r="K86" s="2" t="str">
        <f t="shared" si="32"/>
        <v/>
      </c>
      <c r="L86" s="2" t="str">
        <f t="shared" si="23"/>
        <v/>
      </c>
      <c r="M86" s="2" t="str">
        <f t="shared" si="33"/>
        <v/>
      </c>
      <c r="N86" s="2" t="str">
        <f t="shared" si="34"/>
        <v/>
      </c>
      <c r="O86" s="2" t="str">
        <f t="shared" si="35"/>
        <v/>
      </c>
      <c r="P86" s="11" t="str">
        <f t="shared" si="36"/>
        <v/>
      </c>
      <c r="Q86" s="11" t="str">
        <f t="shared" si="37"/>
        <v/>
      </c>
      <c r="R86" s="2" t="str">
        <f t="shared" si="38"/>
        <v/>
      </c>
      <c r="S86" s="11" t="str">
        <f t="shared" si="39"/>
        <v/>
      </c>
      <c r="T86" s="175" t="str">
        <f t="shared" si="40"/>
        <v/>
      </c>
      <c r="U86" s="11" t="str">
        <f t="shared" si="41"/>
        <v/>
      </c>
      <c r="V86" s="136"/>
      <c r="W86" s="136"/>
      <c r="X86" s="139">
        <f t="shared" si="24"/>
        <v>0</v>
      </c>
      <c r="Y86" s="31">
        <f t="shared" si="25"/>
        <v>0</v>
      </c>
      <c r="Z86" s="31"/>
      <c r="AA86" s="140">
        <f t="shared" si="26"/>
        <v>0</v>
      </c>
      <c r="AB86" s="12"/>
      <c r="AC86" s="8">
        <f t="shared" si="27"/>
        <v>9.0359999999999996</v>
      </c>
      <c r="AD86" s="8">
        <f t="shared" si="28"/>
        <v>-184.49199999999999</v>
      </c>
      <c r="AE86"/>
      <c r="AF86" t="e">
        <f>IF(D86="M",IF(AI86&lt;78,LMS!$D$5*AI86^3+LMS!$E$5*AI86^2+LMS!$F$5*AI86+LMS!$G$5,IF(AI86&lt;150,LMS!$D$6*AI86^3+LMS!$E$6*AI86^2+LMS!$F$6*AI86+LMS!$G$6,LMS!$D$7*AI86^3+LMS!$E$7*AI86^2+LMS!$F$7*AI86+LMS!$G$7)),IF(AI86&lt;69,LMS!$D$9*AI86^3+LMS!$E$9*AI86^2+LMS!$F$9*AI86+LMS!$G$9,IF(AI86&lt;150,LMS!$D$10*AI86^3+LMS!$E$10*AI86^2+LMS!$F$10*AI86+LMS!$G$10,LMS!$D$11*AI86^3+LMS!$E$11*AI86^2+LMS!$F$11*AI86+LMS!$G$11)))</f>
        <v>#VALUE!</v>
      </c>
      <c r="AG86" t="e">
        <f>IF(D86="M",(IF(AI86&lt;2.5,LMS!$D$21*AI86^3+LMS!$E$21*AI86^2+LMS!$F$21*AI86+LMS!$G$21,IF(AI86&lt;9.5,LMS!$D$22*AI86^3+LMS!$E$22*AI86^2+LMS!$F$22*AI86+LMS!$G$22,IF(AI86&lt;26.75,LMS!$D$23*AI86^3+LMS!$E$23*AI86^2+LMS!$F$23*AI86+LMS!$G$23,IF(AI86&lt;90,LMS!$D$24*AI86^3+LMS!$E$24*AI86^2+LMS!$F$24*AI86+LMS!$G$24,LMS!$D$25*AI86^3+LMS!$E$25*AI86^2+LMS!$F$25*AI86+LMS!$G$25))))),(IF(AI86&lt;2.5,LMS!$D$27*AI86^3+LMS!$E$27*AI86^2+LMS!$F$27*AI86+LMS!$G$27,IF(AI86&lt;9.5,LMS!$D$28*AI86^3+LMS!$E$28*AI86^2+LMS!$F$28*AI86+LMS!$G$28,IF(AI86&lt;26.75,LMS!$D$29*AI86^3+LMS!$E$29*AI86^2+LMS!$F$29*AI86+LMS!$G$29,IF(AI86&lt;90,LMS!$D$30*AI86^3+LMS!$E$30*AI86^2+LMS!$F$30*AI86+LMS!$G$30,IF(AI86&lt;150,LMS!$D$31*AI86^3+LMS!$E$31*AI86^2+LMS!$F$31*AI86+LMS!$G$31,LMS!$D$32*AI86^3+LMS!$E$32*AI86^2+LMS!$F$32*AI86+LMS!$G$32)))))))</f>
        <v>#VALUE!</v>
      </c>
      <c r="AH86" t="e">
        <f>IF(D86="M",(IF(AI86&lt;90,LMS!$D$14*AI86^3+LMS!$E$14*AI86^2+LMS!$F$14*AI86+LMS!$G$14,LMS!$D$15*AI86^3+LMS!$E$15*AI86^2+LMS!$F$15*AI86+LMS!$G$15)),(IF(AI86&lt;90,LMS!$D$17*AI86^3+LMS!$E$17*AI86^2+LMS!$F$17*AI86+LMS!$G$17,LMS!$D$18*AI86^3+LMS!$E$18*AI86^2+LMS!$F$18*AI86+LMS!$G$18)))</f>
        <v>#VALUE!</v>
      </c>
      <c r="AI86" s="7" t="e">
        <f t="shared" si="42"/>
        <v>#VALUE!</v>
      </c>
      <c r="AJ86" s="7">
        <f t="shared" si="43"/>
        <v>0</v>
      </c>
      <c r="AL86" s="7">
        <f>IF(D86="M",WeightSDS!P$5*$AJ86^7+WeightSDS!Q$5*$AJ86^6+WeightSDS!R$5*$AJ86^5+WeightSDS!S$5*$AJ86^4+WeightSDS!T$5*$AJ86^3+WeightSDS!U$5*$AJ86^2+WeightSDS!V$5*$AJ86+WeightSDS!W$5,IF($AJ86&lt;186,WeightSDS!P$8*$AJ86^7+WeightSDS!Q$8*$AJ86^6+WeightSDS!R$8*$AJ86^5+WeightSDS!S$8*$AJ86^4+WeightSDS!T$8*$AJ86^3+WeightSDS!U$8*$AJ86^2+WeightSDS!V$8*$AJ86+WeightSDS!W$8,WeightSDS!$U$9+WeightSDS!$V$9*($AJ86-WeightSDS!$W$9)))</f>
        <v>0.75407122999999998</v>
      </c>
      <c r="AM86" s="7">
        <f>IF(D86="M",IF($AJ86&lt;45,WeightSDS!M$23*$AJ86^10+WeightSDS!N$23*$AJ86^9+WeightSDS!O$23*$AJ86^8+WeightSDS!P$23*$AJ86^7+WeightSDS!Q$23*$AJ86^6+WeightSDS!R$23*$AJ86^5+WeightSDS!S$23*$AJ86^4+WeightSDS!T$23*$AJ86^3+WeightSDS!U$23*$AJ86^2+WeightSDS!V$23*$AJ86+WeightSDS!W$23,IF($AJ86&lt;153,WeightSDS!M$25*$AJ86^10+WeightSDS!N$25*$AJ86^9+WeightSDS!O$25*$AJ86^8+WeightSDS!P$25*$AJ86^7+WeightSDS!Q$25*$AJ86^6+WeightSDS!R$25*$AJ86^5+WeightSDS!S$25*$AJ86^4+WeightSDS!T$25*$AJ86^3+WeightSDS!U$25*$AJ86^2+WeightSDS!V$25*$AJ86+WeightSDS!W$25,WeightSDS!M$27+WeightSDS!N$27/(1+EXP(WeightSDS!O$27+WeightSDS!P$27*$AJ86)))),IF($AJ86&lt;43.8,WeightSDS!M$29*$AJ86^10+WeightSDS!N$29*$AJ86^9+WeightSDS!O$29*$AJ86^8+WeightSDS!P$29*$AJ86^7+WeightSDS!Q$29*$AJ86^6+WeightSDS!R$29*$AJ86^5+WeightSDS!S$29*$AJ86^4+WeightSDS!T$29*$AJ86^3+WeightSDS!U$29*$AJ86^2+WeightSDS!V$29*$AJ86+WeightSDS!W$29-0.010431*(1-$AJ86/210),IF($AJ86&lt;123,WeightSDS!M$30*$AJ86^10+WeightSDS!N$30*$AJ86^9+WeightSDS!O$30*$AJ86^8+WeightSDS!P$30*$AJ86^7+WeightSDS!Q$30*$AJ86^6+WeightSDS!R$30*$AJ86^5+WeightSDS!S$30*$AJ86^4+WeightSDS!T$30*$AJ86^3+WeightSDS!U$30*$AJ86^2+WeightSDS!V$30*$AJ86+WeightSDS!W$30-0.010431*(1-1/$AJ86),WeightSDS!M$32+WeightSDS!N$32/(1+EXP(WeightSDS!O$32+WeightSDS!P$32*$AJ86))-0.010431*(1-$AJ86/210))))</f>
        <v>2.9500001032655536</v>
      </c>
      <c r="AN86" s="7">
        <f>IF(D86="M",IF($AJ86&lt;162,WeightSDS!P$12*$AJ86^7+WeightSDS!Q$12*$AJ86^6+WeightSDS!R$12*$AJ86^5+WeightSDS!S$12*$AJ86^4+WeightSDS!T$12*$AJ86^3+WeightSDS!U$12*$AJ86^2+WeightSDS!V$12*$AJ86+WeightSDS!W$12,WeightSDS!P$14*$AJ86^7+WeightSDS!Q$14*$AJ86^6+WeightSDS!R$14*$AJ86^5+WeightSDS!S$14*$AJ86^4+WeightSDS!T$14*$AJ86^3+WeightSDS!U$14*$AJ86^2+WeightSDS!V$14*$AJ86+WeightSDS!W$14),IF($AJ86&lt;156,WeightSDS!O$17*$AJ86^8+WeightSDS!P$17*$AJ86^7+WeightSDS!Q$17*$AJ86^6+WeightSDS!R$17*$AJ86^5+WeightSDS!S$17*$AJ86^4+WeightSDS!T$17*$AJ86^3+WeightSDS!U$17*$AJ86^2+WeightSDS!V$17*$AJ86+WeightSDS!W$17,IF($AJ86&lt;186,WeightSDS!$U$18+(WeightSDS!$V$18-WeightSDS!$U$18)/24*($AJ86-186)+WeightSDS!$W$18*(-$AJ86+186)^2-0.005,WeightSDS!$U$18+(WeightSDS!$V$18-WeightSDS!$U$18)/24*($AJ86-186)-0.005)))</f>
        <v>0.14604529399999999</v>
      </c>
      <c r="AQ86" s="7">
        <f t="shared" si="29"/>
        <v>0.56299999999999994</v>
      </c>
      <c r="AR86" s="7">
        <f t="shared" si="30"/>
        <v>69</v>
      </c>
      <c r="AS86" s="7">
        <f t="shared" si="31"/>
        <v>0.51</v>
      </c>
    </row>
    <row r="87" spans="2:45" s="7" customFormat="1" x14ac:dyDescent="0.15">
      <c r="B87" s="118"/>
      <c r="C87" s="118"/>
      <c r="D87" s="118"/>
      <c r="E87" s="30"/>
      <c r="F87" s="30"/>
      <c r="G87" s="119"/>
      <c r="H87" s="119"/>
      <c r="I87" s="78"/>
      <c r="J87" s="11" t="str">
        <f t="shared" si="22"/>
        <v/>
      </c>
      <c r="K87" s="2" t="str">
        <f t="shared" si="32"/>
        <v/>
      </c>
      <c r="L87" s="2" t="str">
        <f t="shared" si="23"/>
        <v/>
      </c>
      <c r="M87" s="2" t="str">
        <f t="shared" si="33"/>
        <v/>
      </c>
      <c r="N87" s="2" t="str">
        <f t="shared" si="34"/>
        <v/>
      </c>
      <c r="O87" s="2" t="str">
        <f t="shared" si="35"/>
        <v/>
      </c>
      <c r="P87" s="11" t="str">
        <f t="shared" si="36"/>
        <v/>
      </c>
      <c r="Q87" s="11" t="str">
        <f t="shared" si="37"/>
        <v/>
      </c>
      <c r="R87" s="2" t="str">
        <f t="shared" si="38"/>
        <v/>
      </c>
      <c r="S87" s="11" t="str">
        <f t="shared" si="39"/>
        <v/>
      </c>
      <c r="T87" s="175" t="str">
        <f t="shared" si="40"/>
        <v/>
      </c>
      <c r="U87" s="11" t="str">
        <f t="shared" si="41"/>
        <v/>
      </c>
      <c r="V87" s="136"/>
      <c r="W87" s="136"/>
      <c r="X87" s="139">
        <f t="shared" si="24"/>
        <v>0</v>
      </c>
      <c r="Y87" s="31">
        <f t="shared" si="25"/>
        <v>0</v>
      </c>
      <c r="Z87" s="31"/>
      <c r="AA87" s="140">
        <f t="shared" si="26"/>
        <v>0</v>
      </c>
      <c r="AB87" s="12"/>
      <c r="AC87" s="8">
        <f t="shared" si="27"/>
        <v>9.0359999999999996</v>
      </c>
      <c r="AD87" s="8">
        <f t="shared" si="28"/>
        <v>-184.49199999999999</v>
      </c>
      <c r="AE87"/>
      <c r="AF87" t="e">
        <f>IF(D87="M",IF(AI87&lt;78,LMS!$D$5*AI87^3+LMS!$E$5*AI87^2+LMS!$F$5*AI87+LMS!$G$5,IF(AI87&lt;150,LMS!$D$6*AI87^3+LMS!$E$6*AI87^2+LMS!$F$6*AI87+LMS!$G$6,LMS!$D$7*AI87^3+LMS!$E$7*AI87^2+LMS!$F$7*AI87+LMS!$G$7)),IF(AI87&lt;69,LMS!$D$9*AI87^3+LMS!$E$9*AI87^2+LMS!$F$9*AI87+LMS!$G$9,IF(AI87&lt;150,LMS!$D$10*AI87^3+LMS!$E$10*AI87^2+LMS!$F$10*AI87+LMS!$G$10,LMS!$D$11*AI87^3+LMS!$E$11*AI87^2+LMS!$F$11*AI87+LMS!$G$11)))</f>
        <v>#VALUE!</v>
      </c>
      <c r="AG87" t="e">
        <f>IF(D87="M",(IF(AI87&lt;2.5,LMS!$D$21*AI87^3+LMS!$E$21*AI87^2+LMS!$F$21*AI87+LMS!$G$21,IF(AI87&lt;9.5,LMS!$D$22*AI87^3+LMS!$E$22*AI87^2+LMS!$F$22*AI87+LMS!$G$22,IF(AI87&lt;26.75,LMS!$D$23*AI87^3+LMS!$E$23*AI87^2+LMS!$F$23*AI87+LMS!$G$23,IF(AI87&lt;90,LMS!$D$24*AI87^3+LMS!$E$24*AI87^2+LMS!$F$24*AI87+LMS!$G$24,LMS!$D$25*AI87^3+LMS!$E$25*AI87^2+LMS!$F$25*AI87+LMS!$G$25))))),(IF(AI87&lt;2.5,LMS!$D$27*AI87^3+LMS!$E$27*AI87^2+LMS!$F$27*AI87+LMS!$G$27,IF(AI87&lt;9.5,LMS!$D$28*AI87^3+LMS!$E$28*AI87^2+LMS!$F$28*AI87+LMS!$G$28,IF(AI87&lt;26.75,LMS!$D$29*AI87^3+LMS!$E$29*AI87^2+LMS!$F$29*AI87+LMS!$G$29,IF(AI87&lt;90,LMS!$D$30*AI87^3+LMS!$E$30*AI87^2+LMS!$F$30*AI87+LMS!$G$30,IF(AI87&lt;150,LMS!$D$31*AI87^3+LMS!$E$31*AI87^2+LMS!$F$31*AI87+LMS!$G$31,LMS!$D$32*AI87^3+LMS!$E$32*AI87^2+LMS!$F$32*AI87+LMS!$G$32)))))))</f>
        <v>#VALUE!</v>
      </c>
      <c r="AH87" t="e">
        <f>IF(D87="M",(IF(AI87&lt;90,LMS!$D$14*AI87^3+LMS!$E$14*AI87^2+LMS!$F$14*AI87+LMS!$G$14,LMS!$D$15*AI87^3+LMS!$E$15*AI87^2+LMS!$F$15*AI87+LMS!$G$15)),(IF(AI87&lt;90,LMS!$D$17*AI87^3+LMS!$E$17*AI87^2+LMS!$F$17*AI87+LMS!$G$17,LMS!$D$18*AI87^3+LMS!$E$18*AI87^2+LMS!$F$18*AI87+LMS!$G$18)))</f>
        <v>#VALUE!</v>
      </c>
      <c r="AI87" s="7" t="e">
        <f t="shared" si="42"/>
        <v>#VALUE!</v>
      </c>
      <c r="AJ87" s="7">
        <f t="shared" si="43"/>
        <v>0</v>
      </c>
      <c r="AL87" s="7">
        <f>IF(D87="M",WeightSDS!P$5*$AJ87^7+WeightSDS!Q$5*$AJ87^6+WeightSDS!R$5*$AJ87^5+WeightSDS!S$5*$AJ87^4+WeightSDS!T$5*$AJ87^3+WeightSDS!U$5*$AJ87^2+WeightSDS!V$5*$AJ87+WeightSDS!W$5,IF($AJ87&lt;186,WeightSDS!P$8*$AJ87^7+WeightSDS!Q$8*$AJ87^6+WeightSDS!R$8*$AJ87^5+WeightSDS!S$8*$AJ87^4+WeightSDS!T$8*$AJ87^3+WeightSDS!U$8*$AJ87^2+WeightSDS!V$8*$AJ87+WeightSDS!W$8,WeightSDS!$U$9+WeightSDS!$V$9*($AJ87-WeightSDS!$W$9)))</f>
        <v>0.75407122999999998</v>
      </c>
      <c r="AM87" s="7">
        <f>IF(D87="M",IF($AJ87&lt;45,WeightSDS!M$23*$AJ87^10+WeightSDS!N$23*$AJ87^9+WeightSDS!O$23*$AJ87^8+WeightSDS!P$23*$AJ87^7+WeightSDS!Q$23*$AJ87^6+WeightSDS!R$23*$AJ87^5+WeightSDS!S$23*$AJ87^4+WeightSDS!T$23*$AJ87^3+WeightSDS!U$23*$AJ87^2+WeightSDS!V$23*$AJ87+WeightSDS!W$23,IF($AJ87&lt;153,WeightSDS!M$25*$AJ87^10+WeightSDS!N$25*$AJ87^9+WeightSDS!O$25*$AJ87^8+WeightSDS!P$25*$AJ87^7+WeightSDS!Q$25*$AJ87^6+WeightSDS!R$25*$AJ87^5+WeightSDS!S$25*$AJ87^4+WeightSDS!T$25*$AJ87^3+WeightSDS!U$25*$AJ87^2+WeightSDS!V$25*$AJ87+WeightSDS!W$25,WeightSDS!M$27+WeightSDS!N$27/(1+EXP(WeightSDS!O$27+WeightSDS!P$27*$AJ87)))),IF($AJ87&lt;43.8,WeightSDS!M$29*$AJ87^10+WeightSDS!N$29*$AJ87^9+WeightSDS!O$29*$AJ87^8+WeightSDS!P$29*$AJ87^7+WeightSDS!Q$29*$AJ87^6+WeightSDS!R$29*$AJ87^5+WeightSDS!S$29*$AJ87^4+WeightSDS!T$29*$AJ87^3+WeightSDS!U$29*$AJ87^2+WeightSDS!V$29*$AJ87+WeightSDS!W$29-0.010431*(1-$AJ87/210),IF($AJ87&lt;123,WeightSDS!M$30*$AJ87^10+WeightSDS!N$30*$AJ87^9+WeightSDS!O$30*$AJ87^8+WeightSDS!P$30*$AJ87^7+WeightSDS!Q$30*$AJ87^6+WeightSDS!R$30*$AJ87^5+WeightSDS!S$30*$AJ87^4+WeightSDS!T$30*$AJ87^3+WeightSDS!U$30*$AJ87^2+WeightSDS!V$30*$AJ87+WeightSDS!W$30-0.010431*(1-1/$AJ87),WeightSDS!M$32+WeightSDS!N$32/(1+EXP(WeightSDS!O$32+WeightSDS!P$32*$AJ87))-0.010431*(1-$AJ87/210))))</f>
        <v>2.9500001032655536</v>
      </c>
      <c r="AN87" s="7">
        <f>IF(D87="M",IF($AJ87&lt;162,WeightSDS!P$12*$AJ87^7+WeightSDS!Q$12*$AJ87^6+WeightSDS!R$12*$AJ87^5+WeightSDS!S$12*$AJ87^4+WeightSDS!T$12*$AJ87^3+WeightSDS!U$12*$AJ87^2+WeightSDS!V$12*$AJ87+WeightSDS!W$12,WeightSDS!P$14*$AJ87^7+WeightSDS!Q$14*$AJ87^6+WeightSDS!R$14*$AJ87^5+WeightSDS!S$14*$AJ87^4+WeightSDS!T$14*$AJ87^3+WeightSDS!U$14*$AJ87^2+WeightSDS!V$14*$AJ87+WeightSDS!W$14),IF($AJ87&lt;156,WeightSDS!O$17*$AJ87^8+WeightSDS!P$17*$AJ87^7+WeightSDS!Q$17*$AJ87^6+WeightSDS!R$17*$AJ87^5+WeightSDS!S$17*$AJ87^4+WeightSDS!T$17*$AJ87^3+WeightSDS!U$17*$AJ87^2+WeightSDS!V$17*$AJ87+WeightSDS!W$17,IF($AJ87&lt;186,WeightSDS!$U$18+(WeightSDS!$V$18-WeightSDS!$U$18)/24*($AJ87-186)+WeightSDS!$W$18*(-$AJ87+186)^2-0.005,WeightSDS!$U$18+(WeightSDS!$V$18-WeightSDS!$U$18)/24*($AJ87-186)-0.005)))</f>
        <v>0.14604529399999999</v>
      </c>
      <c r="AQ87" s="7">
        <f t="shared" si="29"/>
        <v>0.56299999999999994</v>
      </c>
      <c r="AR87" s="7">
        <f t="shared" si="30"/>
        <v>69</v>
      </c>
      <c r="AS87" s="7">
        <f t="shared" si="31"/>
        <v>0.51</v>
      </c>
    </row>
    <row r="88" spans="2:45" s="7" customFormat="1" x14ac:dyDescent="0.15">
      <c r="B88" s="118"/>
      <c r="C88" s="118"/>
      <c r="D88" s="118"/>
      <c r="E88" s="30"/>
      <c r="F88" s="30"/>
      <c r="G88" s="119"/>
      <c r="H88" s="119"/>
      <c r="I88" s="78"/>
      <c r="J88" s="11" t="str">
        <f t="shared" si="22"/>
        <v/>
      </c>
      <c r="K88" s="2" t="str">
        <f t="shared" si="32"/>
        <v/>
      </c>
      <c r="L88" s="2" t="str">
        <f t="shared" si="23"/>
        <v/>
      </c>
      <c r="M88" s="2" t="str">
        <f t="shared" si="33"/>
        <v/>
      </c>
      <c r="N88" s="2" t="str">
        <f t="shared" si="34"/>
        <v/>
      </c>
      <c r="O88" s="2" t="str">
        <f t="shared" si="35"/>
        <v/>
      </c>
      <c r="P88" s="11" t="str">
        <f t="shared" si="36"/>
        <v/>
      </c>
      <c r="Q88" s="11" t="str">
        <f t="shared" si="37"/>
        <v/>
      </c>
      <c r="R88" s="2" t="str">
        <f t="shared" si="38"/>
        <v/>
      </c>
      <c r="S88" s="11" t="str">
        <f t="shared" si="39"/>
        <v/>
      </c>
      <c r="T88" s="175" t="str">
        <f t="shared" si="40"/>
        <v/>
      </c>
      <c r="U88" s="11" t="str">
        <f t="shared" si="41"/>
        <v/>
      </c>
      <c r="V88" s="136"/>
      <c r="W88" s="136"/>
      <c r="X88" s="139">
        <f t="shared" si="24"/>
        <v>0</v>
      </c>
      <c r="Y88" s="31">
        <f t="shared" si="25"/>
        <v>0</v>
      </c>
      <c r="Z88" s="31"/>
      <c r="AA88" s="140">
        <f t="shared" si="26"/>
        <v>0</v>
      </c>
      <c r="AB88" s="12"/>
      <c r="AC88" s="8">
        <f t="shared" si="27"/>
        <v>9.0359999999999996</v>
      </c>
      <c r="AD88" s="8">
        <f t="shared" si="28"/>
        <v>-184.49199999999999</v>
      </c>
      <c r="AE88"/>
      <c r="AF88" t="e">
        <f>IF(D88="M",IF(AI88&lt;78,LMS!$D$5*AI88^3+LMS!$E$5*AI88^2+LMS!$F$5*AI88+LMS!$G$5,IF(AI88&lt;150,LMS!$D$6*AI88^3+LMS!$E$6*AI88^2+LMS!$F$6*AI88+LMS!$G$6,LMS!$D$7*AI88^3+LMS!$E$7*AI88^2+LMS!$F$7*AI88+LMS!$G$7)),IF(AI88&lt;69,LMS!$D$9*AI88^3+LMS!$E$9*AI88^2+LMS!$F$9*AI88+LMS!$G$9,IF(AI88&lt;150,LMS!$D$10*AI88^3+LMS!$E$10*AI88^2+LMS!$F$10*AI88+LMS!$G$10,LMS!$D$11*AI88^3+LMS!$E$11*AI88^2+LMS!$F$11*AI88+LMS!$G$11)))</f>
        <v>#VALUE!</v>
      </c>
      <c r="AG88" t="e">
        <f>IF(D88="M",(IF(AI88&lt;2.5,LMS!$D$21*AI88^3+LMS!$E$21*AI88^2+LMS!$F$21*AI88+LMS!$G$21,IF(AI88&lt;9.5,LMS!$D$22*AI88^3+LMS!$E$22*AI88^2+LMS!$F$22*AI88+LMS!$G$22,IF(AI88&lt;26.75,LMS!$D$23*AI88^3+LMS!$E$23*AI88^2+LMS!$F$23*AI88+LMS!$G$23,IF(AI88&lt;90,LMS!$D$24*AI88^3+LMS!$E$24*AI88^2+LMS!$F$24*AI88+LMS!$G$24,LMS!$D$25*AI88^3+LMS!$E$25*AI88^2+LMS!$F$25*AI88+LMS!$G$25))))),(IF(AI88&lt;2.5,LMS!$D$27*AI88^3+LMS!$E$27*AI88^2+LMS!$F$27*AI88+LMS!$G$27,IF(AI88&lt;9.5,LMS!$D$28*AI88^3+LMS!$E$28*AI88^2+LMS!$F$28*AI88+LMS!$G$28,IF(AI88&lt;26.75,LMS!$D$29*AI88^3+LMS!$E$29*AI88^2+LMS!$F$29*AI88+LMS!$G$29,IF(AI88&lt;90,LMS!$D$30*AI88^3+LMS!$E$30*AI88^2+LMS!$F$30*AI88+LMS!$G$30,IF(AI88&lt;150,LMS!$D$31*AI88^3+LMS!$E$31*AI88^2+LMS!$F$31*AI88+LMS!$G$31,LMS!$D$32*AI88^3+LMS!$E$32*AI88^2+LMS!$F$32*AI88+LMS!$G$32)))))))</f>
        <v>#VALUE!</v>
      </c>
      <c r="AH88" t="e">
        <f>IF(D88="M",(IF(AI88&lt;90,LMS!$D$14*AI88^3+LMS!$E$14*AI88^2+LMS!$F$14*AI88+LMS!$G$14,LMS!$D$15*AI88^3+LMS!$E$15*AI88^2+LMS!$F$15*AI88+LMS!$G$15)),(IF(AI88&lt;90,LMS!$D$17*AI88^3+LMS!$E$17*AI88^2+LMS!$F$17*AI88+LMS!$G$17,LMS!$D$18*AI88^3+LMS!$E$18*AI88^2+LMS!$F$18*AI88+LMS!$G$18)))</f>
        <v>#VALUE!</v>
      </c>
      <c r="AI88" s="7" t="e">
        <f t="shared" si="42"/>
        <v>#VALUE!</v>
      </c>
      <c r="AJ88" s="7">
        <f t="shared" si="43"/>
        <v>0</v>
      </c>
      <c r="AL88" s="7">
        <f>IF(D88="M",WeightSDS!P$5*$AJ88^7+WeightSDS!Q$5*$AJ88^6+WeightSDS!R$5*$AJ88^5+WeightSDS!S$5*$AJ88^4+WeightSDS!T$5*$AJ88^3+WeightSDS!U$5*$AJ88^2+WeightSDS!V$5*$AJ88+WeightSDS!W$5,IF($AJ88&lt;186,WeightSDS!P$8*$AJ88^7+WeightSDS!Q$8*$AJ88^6+WeightSDS!R$8*$AJ88^5+WeightSDS!S$8*$AJ88^4+WeightSDS!T$8*$AJ88^3+WeightSDS!U$8*$AJ88^2+WeightSDS!V$8*$AJ88+WeightSDS!W$8,WeightSDS!$U$9+WeightSDS!$V$9*($AJ88-WeightSDS!$W$9)))</f>
        <v>0.75407122999999998</v>
      </c>
      <c r="AM88" s="7">
        <f>IF(D88="M",IF($AJ88&lt;45,WeightSDS!M$23*$AJ88^10+WeightSDS!N$23*$AJ88^9+WeightSDS!O$23*$AJ88^8+WeightSDS!P$23*$AJ88^7+WeightSDS!Q$23*$AJ88^6+WeightSDS!R$23*$AJ88^5+WeightSDS!S$23*$AJ88^4+WeightSDS!T$23*$AJ88^3+WeightSDS!U$23*$AJ88^2+WeightSDS!V$23*$AJ88+WeightSDS!W$23,IF($AJ88&lt;153,WeightSDS!M$25*$AJ88^10+WeightSDS!N$25*$AJ88^9+WeightSDS!O$25*$AJ88^8+WeightSDS!P$25*$AJ88^7+WeightSDS!Q$25*$AJ88^6+WeightSDS!R$25*$AJ88^5+WeightSDS!S$25*$AJ88^4+WeightSDS!T$25*$AJ88^3+WeightSDS!U$25*$AJ88^2+WeightSDS!V$25*$AJ88+WeightSDS!W$25,WeightSDS!M$27+WeightSDS!N$27/(1+EXP(WeightSDS!O$27+WeightSDS!P$27*$AJ88)))),IF($AJ88&lt;43.8,WeightSDS!M$29*$AJ88^10+WeightSDS!N$29*$AJ88^9+WeightSDS!O$29*$AJ88^8+WeightSDS!P$29*$AJ88^7+WeightSDS!Q$29*$AJ88^6+WeightSDS!R$29*$AJ88^5+WeightSDS!S$29*$AJ88^4+WeightSDS!T$29*$AJ88^3+WeightSDS!U$29*$AJ88^2+WeightSDS!V$29*$AJ88+WeightSDS!W$29-0.010431*(1-$AJ88/210),IF($AJ88&lt;123,WeightSDS!M$30*$AJ88^10+WeightSDS!N$30*$AJ88^9+WeightSDS!O$30*$AJ88^8+WeightSDS!P$30*$AJ88^7+WeightSDS!Q$30*$AJ88^6+WeightSDS!R$30*$AJ88^5+WeightSDS!S$30*$AJ88^4+WeightSDS!T$30*$AJ88^3+WeightSDS!U$30*$AJ88^2+WeightSDS!V$30*$AJ88+WeightSDS!W$30-0.010431*(1-1/$AJ88),WeightSDS!M$32+WeightSDS!N$32/(1+EXP(WeightSDS!O$32+WeightSDS!P$32*$AJ88))-0.010431*(1-$AJ88/210))))</f>
        <v>2.9500001032655536</v>
      </c>
      <c r="AN88" s="7">
        <f>IF(D88="M",IF($AJ88&lt;162,WeightSDS!P$12*$AJ88^7+WeightSDS!Q$12*$AJ88^6+WeightSDS!R$12*$AJ88^5+WeightSDS!S$12*$AJ88^4+WeightSDS!T$12*$AJ88^3+WeightSDS!U$12*$AJ88^2+WeightSDS!V$12*$AJ88+WeightSDS!W$12,WeightSDS!P$14*$AJ88^7+WeightSDS!Q$14*$AJ88^6+WeightSDS!R$14*$AJ88^5+WeightSDS!S$14*$AJ88^4+WeightSDS!T$14*$AJ88^3+WeightSDS!U$14*$AJ88^2+WeightSDS!V$14*$AJ88+WeightSDS!W$14),IF($AJ88&lt;156,WeightSDS!O$17*$AJ88^8+WeightSDS!P$17*$AJ88^7+WeightSDS!Q$17*$AJ88^6+WeightSDS!R$17*$AJ88^5+WeightSDS!S$17*$AJ88^4+WeightSDS!T$17*$AJ88^3+WeightSDS!U$17*$AJ88^2+WeightSDS!V$17*$AJ88+WeightSDS!W$17,IF($AJ88&lt;186,WeightSDS!$U$18+(WeightSDS!$V$18-WeightSDS!$U$18)/24*($AJ88-186)+WeightSDS!$W$18*(-$AJ88+186)^2-0.005,WeightSDS!$U$18+(WeightSDS!$V$18-WeightSDS!$U$18)/24*($AJ88-186)-0.005)))</f>
        <v>0.14604529399999999</v>
      </c>
      <c r="AQ88" s="7">
        <f t="shared" si="29"/>
        <v>0.56299999999999994</v>
      </c>
      <c r="AR88" s="7">
        <f t="shared" si="30"/>
        <v>69</v>
      </c>
      <c r="AS88" s="7">
        <f t="shared" si="31"/>
        <v>0.51</v>
      </c>
    </row>
    <row r="89" spans="2:45" s="7" customFormat="1" x14ac:dyDescent="0.15">
      <c r="B89" s="118"/>
      <c r="C89" s="118"/>
      <c r="D89" s="118"/>
      <c r="E89" s="30"/>
      <c r="F89" s="30"/>
      <c r="G89" s="119"/>
      <c r="H89" s="119"/>
      <c r="I89" s="78"/>
      <c r="J89" s="11" t="str">
        <f t="shared" si="22"/>
        <v/>
      </c>
      <c r="K89" s="2" t="str">
        <f t="shared" si="32"/>
        <v/>
      </c>
      <c r="L89" s="2" t="str">
        <f t="shared" si="23"/>
        <v/>
      </c>
      <c r="M89" s="2" t="str">
        <f t="shared" si="33"/>
        <v/>
      </c>
      <c r="N89" s="2" t="str">
        <f t="shared" si="34"/>
        <v/>
      </c>
      <c r="O89" s="2" t="str">
        <f t="shared" si="35"/>
        <v/>
      </c>
      <c r="P89" s="11" t="str">
        <f t="shared" si="36"/>
        <v/>
      </c>
      <c r="Q89" s="11" t="str">
        <f t="shared" si="37"/>
        <v/>
      </c>
      <c r="R89" s="2" t="str">
        <f t="shared" si="38"/>
        <v/>
      </c>
      <c r="S89" s="11" t="str">
        <f t="shared" si="39"/>
        <v/>
      </c>
      <c r="T89" s="175" t="str">
        <f t="shared" si="40"/>
        <v/>
      </c>
      <c r="U89" s="11" t="str">
        <f t="shared" si="41"/>
        <v/>
      </c>
      <c r="V89" s="136"/>
      <c r="W89" s="136"/>
      <c r="X89" s="139">
        <f t="shared" si="24"/>
        <v>0</v>
      </c>
      <c r="Y89" s="31">
        <f t="shared" si="25"/>
        <v>0</v>
      </c>
      <c r="Z89" s="31"/>
      <c r="AA89" s="140">
        <f t="shared" si="26"/>
        <v>0</v>
      </c>
      <c r="AB89" s="12"/>
      <c r="AC89" s="8">
        <f t="shared" si="27"/>
        <v>9.0359999999999996</v>
      </c>
      <c r="AD89" s="8">
        <f t="shared" si="28"/>
        <v>-184.49199999999999</v>
      </c>
      <c r="AE89"/>
      <c r="AF89" t="e">
        <f>IF(D89="M",IF(AI89&lt;78,LMS!$D$5*AI89^3+LMS!$E$5*AI89^2+LMS!$F$5*AI89+LMS!$G$5,IF(AI89&lt;150,LMS!$D$6*AI89^3+LMS!$E$6*AI89^2+LMS!$F$6*AI89+LMS!$G$6,LMS!$D$7*AI89^3+LMS!$E$7*AI89^2+LMS!$F$7*AI89+LMS!$G$7)),IF(AI89&lt;69,LMS!$D$9*AI89^3+LMS!$E$9*AI89^2+LMS!$F$9*AI89+LMS!$G$9,IF(AI89&lt;150,LMS!$D$10*AI89^3+LMS!$E$10*AI89^2+LMS!$F$10*AI89+LMS!$G$10,LMS!$D$11*AI89^3+LMS!$E$11*AI89^2+LMS!$F$11*AI89+LMS!$G$11)))</f>
        <v>#VALUE!</v>
      </c>
      <c r="AG89" t="e">
        <f>IF(D89="M",(IF(AI89&lt;2.5,LMS!$D$21*AI89^3+LMS!$E$21*AI89^2+LMS!$F$21*AI89+LMS!$G$21,IF(AI89&lt;9.5,LMS!$D$22*AI89^3+LMS!$E$22*AI89^2+LMS!$F$22*AI89+LMS!$G$22,IF(AI89&lt;26.75,LMS!$D$23*AI89^3+LMS!$E$23*AI89^2+LMS!$F$23*AI89+LMS!$G$23,IF(AI89&lt;90,LMS!$D$24*AI89^3+LMS!$E$24*AI89^2+LMS!$F$24*AI89+LMS!$G$24,LMS!$D$25*AI89^3+LMS!$E$25*AI89^2+LMS!$F$25*AI89+LMS!$G$25))))),(IF(AI89&lt;2.5,LMS!$D$27*AI89^3+LMS!$E$27*AI89^2+LMS!$F$27*AI89+LMS!$G$27,IF(AI89&lt;9.5,LMS!$D$28*AI89^3+LMS!$E$28*AI89^2+LMS!$F$28*AI89+LMS!$G$28,IF(AI89&lt;26.75,LMS!$D$29*AI89^3+LMS!$E$29*AI89^2+LMS!$F$29*AI89+LMS!$G$29,IF(AI89&lt;90,LMS!$D$30*AI89^3+LMS!$E$30*AI89^2+LMS!$F$30*AI89+LMS!$G$30,IF(AI89&lt;150,LMS!$D$31*AI89^3+LMS!$E$31*AI89^2+LMS!$F$31*AI89+LMS!$G$31,LMS!$D$32*AI89^3+LMS!$E$32*AI89^2+LMS!$F$32*AI89+LMS!$G$32)))))))</f>
        <v>#VALUE!</v>
      </c>
      <c r="AH89" t="e">
        <f>IF(D89="M",(IF(AI89&lt;90,LMS!$D$14*AI89^3+LMS!$E$14*AI89^2+LMS!$F$14*AI89+LMS!$G$14,LMS!$D$15*AI89^3+LMS!$E$15*AI89^2+LMS!$F$15*AI89+LMS!$G$15)),(IF(AI89&lt;90,LMS!$D$17*AI89^3+LMS!$E$17*AI89^2+LMS!$F$17*AI89+LMS!$G$17,LMS!$D$18*AI89^3+LMS!$E$18*AI89^2+LMS!$F$18*AI89+LMS!$G$18)))</f>
        <v>#VALUE!</v>
      </c>
      <c r="AI89" s="7" t="e">
        <f t="shared" si="42"/>
        <v>#VALUE!</v>
      </c>
      <c r="AJ89" s="7">
        <f t="shared" si="43"/>
        <v>0</v>
      </c>
      <c r="AL89" s="7">
        <f>IF(D89="M",WeightSDS!P$5*$AJ89^7+WeightSDS!Q$5*$AJ89^6+WeightSDS!R$5*$AJ89^5+WeightSDS!S$5*$AJ89^4+WeightSDS!T$5*$AJ89^3+WeightSDS!U$5*$AJ89^2+WeightSDS!V$5*$AJ89+WeightSDS!W$5,IF($AJ89&lt;186,WeightSDS!P$8*$AJ89^7+WeightSDS!Q$8*$AJ89^6+WeightSDS!R$8*$AJ89^5+WeightSDS!S$8*$AJ89^4+WeightSDS!T$8*$AJ89^3+WeightSDS!U$8*$AJ89^2+WeightSDS!V$8*$AJ89+WeightSDS!W$8,WeightSDS!$U$9+WeightSDS!$V$9*($AJ89-WeightSDS!$W$9)))</f>
        <v>0.75407122999999998</v>
      </c>
      <c r="AM89" s="7">
        <f>IF(D89="M",IF($AJ89&lt;45,WeightSDS!M$23*$AJ89^10+WeightSDS!N$23*$AJ89^9+WeightSDS!O$23*$AJ89^8+WeightSDS!P$23*$AJ89^7+WeightSDS!Q$23*$AJ89^6+WeightSDS!R$23*$AJ89^5+WeightSDS!S$23*$AJ89^4+WeightSDS!T$23*$AJ89^3+WeightSDS!U$23*$AJ89^2+WeightSDS!V$23*$AJ89+WeightSDS!W$23,IF($AJ89&lt;153,WeightSDS!M$25*$AJ89^10+WeightSDS!N$25*$AJ89^9+WeightSDS!O$25*$AJ89^8+WeightSDS!P$25*$AJ89^7+WeightSDS!Q$25*$AJ89^6+WeightSDS!R$25*$AJ89^5+WeightSDS!S$25*$AJ89^4+WeightSDS!T$25*$AJ89^3+WeightSDS!U$25*$AJ89^2+WeightSDS!V$25*$AJ89+WeightSDS!W$25,WeightSDS!M$27+WeightSDS!N$27/(1+EXP(WeightSDS!O$27+WeightSDS!P$27*$AJ89)))),IF($AJ89&lt;43.8,WeightSDS!M$29*$AJ89^10+WeightSDS!N$29*$AJ89^9+WeightSDS!O$29*$AJ89^8+WeightSDS!P$29*$AJ89^7+WeightSDS!Q$29*$AJ89^6+WeightSDS!R$29*$AJ89^5+WeightSDS!S$29*$AJ89^4+WeightSDS!T$29*$AJ89^3+WeightSDS!U$29*$AJ89^2+WeightSDS!V$29*$AJ89+WeightSDS!W$29-0.010431*(1-$AJ89/210),IF($AJ89&lt;123,WeightSDS!M$30*$AJ89^10+WeightSDS!N$30*$AJ89^9+WeightSDS!O$30*$AJ89^8+WeightSDS!P$30*$AJ89^7+WeightSDS!Q$30*$AJ89^6+WeightSDS!R$30*$AJ89^5+WeightSDS!S$30*$AJ89^4+WeightSDS!T$30*$AJ89^3+WeightSDS!U$30*$AJ89^2+WeightSDS!V$30*$AJ89+WeightSDS!W$30-0.010431*(1-1/$AJ89),WeightSDS!M$32+WeightSDS!N$32/(1+EXP(WeightSDS!O$32+WeightSDS!P$32*$AJ89))-0.010431*(1-$AJ89/210))))</f>
        <v>2.9500001032655536</v>
      </c>
      <c r="AN89" s="7">
        <f>IF(D89="M",IF($AJ89&lt;162,WeightSDS!P$12*$AJ89^7+WeightSDS!Q$12*$AJ89^6+WeightSDS!R$12*$AJ89^5+WeightSDS!S$12*$AJ89^4+WeightSDS!T$12*$AJ89^3+WeightSDS!U$12*$AJ89^2+WeightSDS!V$12*$AJ89+WeightSDS!W$12,WeightSDS!P$14*$AJ89^7+WeightSDS!Q$14*$AJ89^6+WeightSDS!R$14*$AJ89^5+WeightSDS!S$14*$AJ89^4+WeightSDS!T$14*$AJ89^3+WeightSDS!U$14*$AJ89^2+WeightSDS!V$14*$AJ89+WeightSDS!W$14),IF($AJ89&lt;156,WeightSDS!O$17*$AJ89^8+WeightSDS!P$17*$AJ89^7+WeightSDS!Q$17*$AJ89^6+WeightSDS!R$17*$AJ89^5+WeightSDS!S$17*$AJ89^4+WeightSDS!T$17*$AJ89^3+WeightSDS!U$17*$AJ89^2+WeightSDS!V$17*$AJ89+WeightSDS!W$17,IF($AJ89&lt;186,WeightSDS!$U$18+(WeightSDS!$V$18-WeightSDS!$U$18)/24*($AJ89-186)+WeightSDS!$W$18*(-$AJ89+186)^2-0.005,WeightSDS!$U$18+(WeightSDS!$V$18-WeightSDS!$U$18)/24*($AJ89-186)-0.005)))</f>
        <v>0.14604529399999999</v>
      </c>
      <c r="AQ89" s="7">
        <f t="shared" si="29"/>
        <v>0.56299999999999994</v>
      </c>
      <c r="AR89" s="7">
        <f t="shared" si="30"/>
        <v>69</v>
      </c>
      <c r="AS89" s="7">
        <f t="shared" si="31"/>
        <v>0.51</v>
      </c>
    </row>
    <row r="90" spans="2:45" s="7" customFormat="1" x14ac:dyDescent="0.15">
      <c r="B90" s="118"/>
      <c r="C90" s="118"/>
      <c r="D90" s="118"/>
      <c r="E90" s="30"/>
      <c r="F90" s="30"/>
      <c r="G90" s="119"/>
      <c r="H90" s="119"/>
      <c r="I90" s="78"/>
      <c r="J90" s="11" t="str">
        <f t="shared" si="22"/>
        <v/>
      </c>
      <c r="K90" s="2" t="str">
        <f t="shared" si="32"/>
        <v/>
      </c>
      <c r="L90" s="2" t="str">
        <f t="shared" si="23"/>
        <v/>
      </c>
      <c r="M90" s="2" t="str">
        <f t="shared" si="33"/>
        <v/>
      </c>
      <c r="N90" s="2" t="str">
        <f t="shared" si="34"/>
        <v/>
      </c>
      <c r="O90" s="2" t="str">
        <f t="shared" si="35"/>
        <v/>
      </c>
      <c r="P90" s="11" t="str">
        <f t="shared" si="36"/>
        <v/>
      </c>
      <c r="Q90" s="11" t="str">
        <f t="shared" si="37"/>
        <v/>
      </c>
      <c r="R90" s="2" t="str">
        <f t="shared" si="38"/>
        <v/>
      </c>
      <c r="S90" s="11" t="str">
        <f t="shared" si="39"/>
        <v/>
      </c>
      <c r="T90" s="175" t="str">
        <f t="shared" si="40"/>
        <v/>
      </c>
      <c r="U90" s="11" t="str">
        <f t="shared" si="41"/>
        <v/>
      </c>
      <c r="V90" s="136"/>
      <c r="W90" s="136"/>
      <c r="X90" s="139">
        <f t="shared" si="24"/>
        <v>0</v>
      </c>
      <c r="Y90" s="31">
        <f t="shared" si="25"/>
        <v>0</v>
      </c>
      <c r="Z90" s="31"/>
      <c r="AA90" s="140">
        <f t="shared" si="26"/>
        <v>0</v>
      </c>
      <c r="AB90" s="12"/>
      <c r="AC90" s="8">
        <f t="shared" si="27"/>
        <v>9.0359999999999996</v>
      </c>
      <c r="AD90" s="8">
        <f t="shared" si="28"/>
        <v>-184.49199999999999</v>
      </c>
      <c r="AE90"/>
      <c r="AF90" t="e">
        <f>IF(D90="M",IF(AI90&lt;78,LMS!$D$5*AI90^3+LMS!$E$5*AI90^2+LMS!$F$5*AI90+LMS!$G$5,IF(AI90&lt;150,LMS!$D$6*AI90^3+LMS!$E$6*AI90^2+LMS!$F$6*AI90+LMS!$G$6,LMS!$D$7*AI90^3+LMS!$E$7*AI90^2+LMS!$F$7*AI90+LMS!$G$7)),IF(AI90&lt;69,LMS!$D$9*AI90^3+LMS!$E$9*AI90^2+LMS!$F$9*AI90+LMS!$G$9,IF(AI90&lt;150,LMS!$D$10*AI90^3+LMS!$E$10*AI90^2+LMS!$F$10*AI90+LMS!$G$10,LMS!$D$11*AI90^3+LMS!$E$11*AI90^2+LMS!$F$11*AI90+LMS!$G$11)))</f>
        <v>#VALUE!</v>
      </c>
      <c r="AG90" t="e">
        <f>IF(D90="M",(IF(AI90&lt;2.5,LMS!$D$21*AI90^3+LMS!$E$21*AI90^2+LMS!$F$21*AI90+LMS!$G$21,IF(AI90&lt;9.5,LMS!$D$22*AI90^3+LMS!$E$22*AI90^2+LMS!$F$22*AI90+LMS!$G$22,IF(AI90&lt;26.75,LMS!$D$23*AI90^3+LMS!$E$23*AI90^2+LMS!$F$23*AI90+LMS!$G$23,IF(AI90&lt;90,LMS!$D$24*AI90^3+LMS!$E$24*AI90^2+LMS!$F$24*AI90+LMS!$G$24,LMS!$D$25*AI90^3+LMS!$E$25*AI90^2+LMS!$F$25*AI90+LMS!$G$25))))),(IF(AI90&lt;2.5,LMS!$D$27*AI90^3+LMS!$E$27*AI90^2+LMS!$F$27*AI90+LMS!$G$27,IF(AI90&lt;9.5,LMS!$D$28*AI90^3+LMS!$E$28*AI90^2+LMS!$F$28*AI90+LMS!$G$28,IF(AI90&lt;26.75,LMS!$D$29*AI90^3+LMS!$E$29*AI90^2+LMS!$F$29*AI90+LMS!$G$29,IF(AI90&lt;90,LMS!$D$30*AI90^3+LMS!$E$30*AI90^2+LMS!$F$30*AI90+LMS!$G$30,IF(AI90&lt;150,LMS!$D$31*AI90^3+LMS!$E$31*AI90^2+LMS!$F$31*AI90+LMS!$G$31,LMS!$D$32*AI90^3+LMS!$E$32*AI90^2+LMS!$F$32*AI90+LMS!$G$32)))))))</f>
        <v>#VALUE!</v>
      </c>
      <c r="AH90" t="e">
        <f>IF(D90="M",(IF(AI90&lt;90,LMS!$D$14*AI90^3+LMS!$E$14*AI90^2+LMS!$F$14*AI90+LMS!$G$14,LMS!$D$15*AI90^3+LMS!$E$15*AI90^2+LMS!$F$15*AI90+LMS!$G$15)),(IF(AI90&lt;90,LMS!$D$17*AI90^3+LMS!$E$17*AI90^2+LMS!$F$17*AI90+LMS!$G$17,LMS!$D$18*AI90^3+LMS!$E$18*AI90^2+LMS!$F$18*AI90+LMS!$G$18)))</f>
        <v>#VALUE!</v>
      </c>
      <c r="AI90" s="7" t="e">
        <f t="shared" si="42"/>
        <v>#VALUE!</v>
      </c>
      <c r="AJ90" s="7">
        <f t="shared" si="43"/>
        <v>0</v>
      </c>
      <c r="AL90" s="7">
        <f>IF(D90="M",WeightSDS!P$5*$AJ90^7+WeightSDS!Q$5*$AJ90^6+WeightSDS!R$5*$AJ90^5+WeightSDS!S$5*$AJ90^4+WeightSDS!T$5*$AJ90^3+WeightSDS!U$5*$AJ90^2+WeightSDS!V$5*$AJ90+WeightSDS!W$5,IF($AJ90&lt;186,WeightSDS!P$8*$AJ90^7+WeightSDS!Q$8*$AJ90^6+WeightSDS!R$8*$AJ90^5+WeightSDS!S$8*$AJ90^4+WeightSDS!T$8*$AJ90^3+WeightSDS!U$8*$AJ90^2+WeightSDS!V$8*$AJ90+WeightSDS!W$8,WeightSDS!$U$9+WeightSDS!$V$9*($AJ90-WeightSDS!$W$9)))</f>
        <v>0.75407122999999998</v>
      </c>
      <c r="AM90" s="7">
        <f>IF(D90="M",IF($AJ90&lt;45,WeightSDS!M$23*$AJ90^10+WeightSDS!N$23*$AJ90^9+WeightSDS!O$23*$AJ90^8+WeightSDS!P$23*$AJ90^7+WeightSDS!Q$23*$AJ90^6+WeightSDS!R$23*$AJ90^5+WeightSDS!S$23*$AJ90^4+WeightSDS!T$23*$AJ90^3+WeightSDS!U$23*$AJ90^2+WeightSDS!V$23*$AJ90+WeightSDS!W$23,IF($AJ90&lt;153,WeightSDS!M$25*$AJ90^10+WeightSDS!N$25*$AJ90^9+WeightSDS!O$25*$AJ90^8+WeightSDS!P$25*$AJ90^7+WeightSDS!Q$25*$AJ90^6+WeightSDS!R$25*$AJ90^5+WeightSDS!S$25*$AJ90^4+WeightSDS!T$25*$AJ90^3+WeightSDS!U$25*$AJ90^2+WeightSDS!V$25*$AJ90+WeightSDS!W$25,WeightSDS!M$27+WeightSDS!N$27/(1+EXP(WeightSDS!O$27+WeightSDS!P$27*$AJ90)))),IF($AJ90&lt;43.8,WeightSDS!M$29*$AJ90^10+WeightSDS!N$29*$AJ90^9+WeightSDS!O$29*$AJ90^8+WeightSDS!P$29*$AJ90^7+WeightSDS!Q$29*$AJ90^6+WeightSDS!R$29*$AJ90^5+WeightSDS!S$29*$AJ90^4+WeightSDS!T$29*$AJ90^3+WeightSDS!U$29*$AJ90^2+WeightSDS!V$29*$AJ90+WeightSDS!W$29-0.010431*(1-$AJ90/210),IF($AJ90&lt;123,WeightSDS!M$30*$AJ90^10+WeightSDS!N$30*$AJ90^9+WeightSDS!O$30*$AJ90^8+WeightSDS!P$30*$AJ90^7+WeightSDS!Q$30*$AJ90^6+WeightSDS!R$30*$AJ90^5+WeightSDS!S$30*$AJ90^4+WeightSDS!T$30*$AJ90^3+WeightSDS!U$30*$AJ90^2+WeightSDS!V$30*$AJ90+WeightSDS!W$30-0.010431*(1-1/$AJ90),WeightSDS!M$32+WeightSDS!N$32/(1+EXP(WeightSDS!O$32+WeightSDS!P$32*$AJ90))-0.010431*(1-$AJ90/210))))</f>
        <v>2.9500001032655536</v>
      </c>
      <c r="AN90" s="7">
        <f>IF(D90="M",IF($AJ90&lt;162,WeightSDS!P$12*$AJ90^7+WeightSDS!Q$12*$AJ90^6+WeightSDS!R$12*$AJ90^5+WeightSDS!S$12*$AJ90^4+WeightSDS!T$12*$AJ90^3+WeightSDS!U$12*$AJ90^2+WeightSDS!V$12*$AJ90+WeightSDS!W$12,WeightSDS!P$14*$AJ90^7+WeightSDS!Q$14*$AJ90^6+WeightSDS!R$14*$AJ90^5+WeightSDS!S$14*$AJ90^4+WeightSDS!T$14*$AJ90^3+WeightSDS!U$14*$AJ90^2+WeightSDS!V$14*$AJ90+WeightSDS!W$14),IF($AJ90&lt;156,WeightSDS!O$17*$AJ90^8+WeightSDS!P$17*$AJ90^7+WeightSDS!Q$17*$AJ90^6+WeightSDS!R$17*$AJ90^5+WeightSDS!S$17*$AJ90^4+WeightSDS!T$17*$AJ90^3+WeightSDS!U$17*$AJ90^2+WeightSDS!V$17*$AJ90+WeightSDS!W$17,IF($AJ90&lt;186,WeightSDS!$U$18+(WeightSDS!$V$18-WeightSDS!$U$18)/24*($AJ90-186)+WeightSDS!$W$18*(-$AJ90+186)^2-0.005,WeightSDS!$U$18+(WeightSDS!$V$18-WeightSDS!$U$18)/24*($AJ90-186)-0.005)))</f>
        <v>0.14604529399999999</v>
      </c>
      <c r="AQ90" s="7">
        <f t="shared" si="29"/>
        <v>0.56299999999999994</v>
      </c>
      <c r="AR90" s="7">
        <f t="shared" si="30"/>
        <v>69</v>
      </c>
      <c r="AS90" s="7">
        <f t="shared" si="31"/>
        <v>0.51</v>
      </c>
    </row>
    <row r="91" spans="2:45" s="7" customFormat="1" x14ac:dyDescent="0.15">
      <c r="B91" s="118"/>
      <c r="C91" s="118"/>
      <c r="D91" s="118"/>
      <c r="E91" s="30"/>
      <c r="F91" s="30"/>
      <c r="G91" s="119"/>
      <c r="H91" s="119"/>
      <c r="I91" s="78"/>
      <c r="J91" s="11" t="str">
        <f t="shared" si="22"/>
        <v/>
      </c>
      <c r="K91" s="2" t="str">
        <f t="shared" si="32"/>
        <v/>
      </c>
      <c r="L91" s="2" t="str">
        <f t="shared" si="23"/>
        <v/>
      </c>
      <c r="M91" s="2" t="str">
        <f t="shared" si="33"/>
        <v/>
      </c>
      <c r="N91" s="2" t="str">
        <f t="shared" si="34"/>
        <v/>
      </c>
      <c r="O91" s="2" t="str">
        <f t="shared" si="35"/>
        <v/>
      </c>
      <c r="P91" s="11" t="str">
        <f t="shared" si="36"/>
        <v/>
      </c>
      <c r="Q91" s="11" t="str">
        <f t="shared" si="37"/>
        <v/>
      </c>
      <c r="R91" s="2" t="str">
        <f t="shared" si="38"/>
        <v/>
      </c>
      <c r="S91" s="11" t="str">
        <f t="shared" si="39"/>
        <v/>
      </c>
      <c r="T91" s="175" t="str">
        <f t="shared" si="40"/>
        <v/>
      </c>
      <c r="U91" s="11" t="str">
        <f t="shared" si="41"/>
        <v/>
      </c>
      <c r="V91" s="136"/>
      <c r="W91" s="136"/>
      <c r="X91" s="139">
        <f t="shared" si="24"/>
        <v>0</v>
      </c>
      <c r="Y91" s="31">
        <f t="shared" si="25"/>
        <v>0</v>
      </c>
      <c r="Z91" s="31"/>
      <c r="AA91" s="140">
        <f t="shared" si="26"/>
        <v>0</v>
      </c>
      <c r="AB91" s="12"/>
      <c r="AC91" s="8">
        <f t="shared" si="27"/>
        <v>9.0359999999999996</v>
      </c>
      <c r="AD91" s="8">
        <f t="shared" si="28"/>
        <v>-184.49199999999999</v>
      </c>
      <c r="AE91"/>
      <c r="AF91" t="e">
        <f>IF(D91="M",IF(AI91&lt;78,LMS!$D$5*AI91^3+LMS!$E$5*AI91^2+LMS!$F$5*AI91+LMS!$G$5,IF(AI91&lt;150,LMS!$D$6*AI91^3+LMS!$E$6*AI91^2+LMS!$F$6*AI91+LMS!$G$6,LMS!$D$7*AI91^3+LMS!$E$7*AI91^2+LMS!$F$7*AI91+LMS!$G$7)),IF(AI91&lt;69,LMS!$D$9*AI91^3+LMS!$E$9*AI91^2+LMS!$F$9*AI91+LMS!$G$9,IF(AI91&lt;150,LMS!$D$10*AI91^3+LMS!$E$10*AI91^2+LMS!$F$10*AI91+LMS!$G$10,LMS!$D$11*AI91^3+LMS!$E$11*AI91^2+LMS!$F$11*AI91+LMS!$G$11)))</f>
        <v>#VALUE!</v>
      </c>
      <c r="AG91" t="e">
        <f>IF(D91="M",(IF(AI91&lt;2.5,LMS!$D$21*AI91^3+LMS!$E$21*AI91^2+LMS!$F$21*AI91+LMS!$G$21,IF(AI91&lt;9.5,LMS!$D$22*AI91^3+LMS!$E$22*AI91^2+LMS!$F$22*AI91+LMS!$G$22,IF(AI91&lt;26.75,LMS!$D$23*AI91^3+LMS!$E$23*AI91^2+LMS!$F$23*AI91+LMS!$G$23,IF(AI91&lt;90,LMS!$D$24*AI91^3+LMS!$E$24*AI91^2+LMS!$F$24*AI91+LMS!$G$24,LMS!$D$25*AI91^3+LMS!$E$25*AI91^2+LMS!$F$25*AI91+LMS!$G$25))))),(IF(AI91&lt;2.5,LMS!$D$27*AI91^3+LMS!$E$27*AI91^2+LMS!$F$27*AI91+LMS!$G$27,IF(AI91&lt;9.5,LMS!$D$28*AI91^3+LMS!$E$28*AI91^2+LMS!$F$28*AI91+LMS!$G$28,IF(AI91&lt;26.75,LMS!$D$29*AI91^3+LMS!$E$29*AI91^2+LMS!$F$29*AI91+LMS!$G$29,IF(AI91&lt;90,LMS!$D$30*AI91^3+LMS!$E$30*AI91^2+LMS!$F$30*AI91+LMS!$G$30,IF(AI91&lt;150,LMS!$D$31*AI91^3+LMS!$E$31*AI91^2+LMS!$F$31*AI91+LMS!$G$31,LMS!$D$32*AI91^3+LMS!$E$32*AI91^2+LMS!$F$32*AI91+LMS!$G$32)))))))</f>
        <v>#VALUE!</v>
      </c>
      <c r="AH91" t="e">
        <f>IF(D91="M",(IF(AI91&lt;90,LMS!$D$14*AI91^3+LMS!$E$14*AI91^2+LMS!$F$14*AI91+LMS!$G$14,LMS!$D$15*AI91^3+LMS!$E$15*AI91^2+LMS!$F$15*AI91+LMS!$G$15)),(IF(AI91&lt;90,LMS!$D$17*AI91^3+LMS!$E$17*AI91^2+LMS!$F$17*AI91+LMS!$G$17,LMS!$D$18*AI91^3+LMS!$E$18*AI91^2+LMS!$F$18*AI91+LMS!$G$18)))</f>
        <v>#VALUE!</v>
      </c>
      <c r="AI91" s="7" t="e">
        <f t="shared" si="42"/>
        <v>#VALUE!</v>
      </c>
      <c r="AJ91" s="7">
        <f t="shared" si="43"/>
        <v>0</v>
      </c>
      <c r="AL91" s="7">
        <f>IF(D91="M",WeightSDS!P$5*$AJ91^7+WeightSDS!Q$5*$AJ91^6+WeightSDS!R$5*$AJ91^5+WeightSDS!S$5*$AJ91^4+WeightSDS!T$5*$AJ91^3+WeightSDS!U$5*$AJ91^2+WeightSDS!V$5*$AJ91+WeightSDS!W$5,IF($AJ91&lt;186,WeightSDS!P$8*$AJ91^7+WeightSDS!Q$8*$AJ91^6+WeightSDS!R$8*$AJ91^5+WeightSDS!S$8*$AJ91^4+WeightSDS!T$8*$AJ91^3+WeightSDS!U$8*$AJ91^2+WeightSDS!V$8*$AJ91+WeightSDS!W$8,WeightSDS!$U$9+WeightSDS!$V$9*($AJ91-WeightSDS!$W$9)))</f>
        <v>0.75407122999999998</v>
      </c>
      <c r="AM91" s="7">
        <f>IF(D91="M",IF($AJ91&lt;45,WeightSDS!M$23*$AJ91^10+WeightSDS!N$23*$AJ91^9+WeightSDS!O$23*$AJ91^8+WeightSDS!P$23*$AJ91^7+WeightSDS!Q$23*$AJ91^6+WeightSDS!R$23*$AJ91^5+WeightSDS!S$23*$AJ91^4+WeightSDS!T$23*$AJ91^3+WeightSDS!U$23*$AJ91^2+WeightSDS!V$23*$AJ91+WeightSDS!W$23,IF($AJ91&lt;153,WeightSDS!M$25*$AJ91^10+WeightSDS!N$25*$AJ91^9+WeightSDS!O$25*$AJ91^8+WeightSDS!P$25*$AJ91^7+WeightSDS!Q$25*$AJ91^6+WeightSDS!R$25*$AJ91^5+WeightSDS!S$25*$AJ91^4+WeightSDS!T$25*$AJ91^3+WeightSDS!U$25*$AJ91^2+WeightSDS!V$25*$AJ91+WeightSDS!W$25,WeightSDS!M$27+WeightSDS!N$27/(1+EXP(WeightSDS!O$27+WeightSDS!P$27*$AJ91)))),IF($AJ91&lt;43.8,WeightSDS!M$29*$AJ91^10+WeightSDS!N$29*$AJ91^9+WeightSDS!O$29*$AJ91^8+WeightSDS!P$29*$AJ91^7+WeightSDS!Q$29*$AJ91^6+WeightSDS!R$29*$AJ91^5+WeightSDS!S$29*$AJ91^4+WeightSDS!T$29*$AJ91^3+WeightSDS!U$29*$AJ91^2+WeightSDS!V$29*$AJ91+WeightSDS!W$29-0.010431*(1-$AJ91/210),IF($AJ91&lt;123,WeightSDS!M$30*$AJ91^10+WeightSDS!N$30*$AJ91^9+WeightSDS!O$30*$AJ91^8+WeightSDS!P$30*$AJ91^7+WeightSDS!Q$30*$AJ91^6+WeightSDS!R$30*$AJ91^5+WeightSDS!S$30*$AJ91^4+WeightSDS!T$30*$AJ91^3+WeightSDS!U$30*$AJ91^2+WeightSDS!V$30*$AJ91+WeightSDS!W$30-0.010431*(1-1/$AJ91),WeightSDS!M$32+WeightSDS!N$32/(1+EXP(WeightSDS!O$32+WeightSDS!P$32*$AJ91))-0.010431*(1-$AJ91/210))))</f>
        <v>2.9500001032655536</v>
      </c>
      <c r="AN91" s="7">
        <f>IF(D91="M",IF($AJ91&lt;162,WeightSDS!P$12*$AJ91^7+WeightSDS!Q$12*$AJ91^6+WeightSDS!R$12*$AJ91^5+WeightSDS!S$12*$AJ91^4+WeightSDS!T$12*$AJ91^3+WeightSDS!U$12*$AJ91^2+WeightSDS!V$12*$AJ91+WeightSDS!W$12,WeightSDS!P$14*$AJ91^7+WeightSDS!Q$14*$AJ91^6+WeightSDS!R$14*$AJ91^5+WeightSDS!S$14*$AJ91^4+WeightSDS!T$14*$AJ91^3+WeightSDS!U$14*$AJ91^2+WeightSDS!V$14*$AJ91+WeightSDS!W$14),IF($AJ91&lt;156,WeightSDS!O$17*$AJ91^8+WeightSDS!P$17*$AJ91^7+WeightSDS!Q$17*$AJ91^6+WeightSDS!R$17*$AJ91^5+WeightSDS!S$17*$AJ91^4+WeightSDS!T$17*$AJ91^3+WeightSDS!U$17*$AJ91^2+WeightSDS!V$17*$AJ91+WeightSDS!W$17,IF($AJ91&lt;186,WeightSDS!$U$18+(WeightSDS!$V$18-WeightSDS!$U$18)/24*($AJ91-186)+WeightSDS!$W$18*(-$AJ91+186)^2-0.005,WeightSDS!$U$18+(WeightSDS!$V$18-WeightSDS!$U$18)/24*($AJ91-186)-0.005)))</f>
        <v>0.14604529399999999</v>
      </c>
      <c r="AQ91" s="7">
        <f t="shared" si="29"/>
        <v>0.56299999999999994</v>
      </c>
      <c r="AR91" s="7">
        <f t="shared" si="30"/>
        <v>69</v>
      </c>
      <c r="AS91" s="7">
        <f t="shared" si="31"/>
        <v>0.51</v>
      </c>
    </row>
    <row r="92" spans="2:45" s="7" customFormat="1" x14ac:dyDescent="0.15">
      <c r="B92" s="118"/>
      <c r="C92" s="118"/>
      <c r="D92" s="118"/>
      <c r="E92" s="30"/>
      <c r="F92" s="30"/>
      <c r="G92" s="119"/>
      <c r="H92" s="119"/>
      <c r="I92" s="78"/>
      <c r="J92" s="11" t="str">
        <f t="shared" si="22"/>
        <v/>
      </c>
      <c r="K92" s="2" t="str">
        <f t="shared" si="32"/>
        <v/>
      </c>
      <c r="L92" s="2" t="str">
        <f t="shared" si="23"/>
        <v/>
      </c>
      <c r="M92" s="2" t="str">
        <f t="shared" si="33"/>
        <v/>
      </c>
      <c r="N92" s="2" t="str">
        <f t="shared" si="34"/>
        <v/>
      </c>
      <c r="O92" s="2" t="str">
        <f t="shared" si="35"/>
        <v/>
      </c>
      <c r="P92" s="11" t="str">
        <f t="shared" si="36"/>
        <v/>
      </c>
      <c r="Q92" s="11" t="str">
        <f t="shared" si="37"/>
        <v/>
      </c>
      <c r="R92" s="2" t="str">
        <f t="shared" si="38"/>
        <v/>
      </c>
      <c r="S92" s="11" t="str">
        <f t="shared" si="39"/>
        <v/>
      </c>
      <c r="T92" s="175" t="str">
        <f t="shared" si="40"/>
        <v/>
      </c>
      <c r="U92" s="11" t="str">
        <f t="shared" si="41"/>
        <v/>
      </c>
      <c r="V92" s="136"/>
      <c r="W92" s="136"/>
      <c r="X92" s="139">
        <f t="shared" si="24"/>
        <v>0</v>
      </c>
      <c r="Y92" s="31">
        <f t="shared" si="25"/>
        <v>0</v>
      </c>
      <c r="Z92" s="31"/>
      <c r="AA92" s="140">
        <f t="shared" si="26"/>
        <v>0</v>
      </c>
      <c r="AB92" s="12"/>
      <c r="AC92" s="8">
        <f t="shared" si="27"/>
        <v>9.0359999999999996</v>
      </c>
      <c r="AD92" s="8">
        <f t="shared" si="28"/>
        <v>-184.49199999999999</v>
      </c>
      <c r="AE92"/>
      <c r="AF92" t="e">
        <f>IF(D92="M",IF(AI92&lt;78,LMS!$D$5*AI92^3+LMS!$E$5*AI92^2+LMS!$F$5*AI92+LMS!$G$5,IF(AI92&lt;150,LMS!$D$6*AI92^3+LMS!$E$6*AI92^2+LMS!$F$6*AI92+LMS!$G$6,LMS!$D$7*AI92^3+LMS!$E$7*AI92^2+LMS!$F$7*AI92+LMS!$G$7)),IF(AI92&lt;69,LMS!$D$9*AI92^3+LMS!$E$9*AI92^2+LMS!$F$9*AI92+LMS!$G$9,IF(AI92&lt;150,LMS!$D$10*AI92^3+LMS!$E$10*AI92^2+LMS!$F$10*AI92+LMS!$G$10,LMS!$D$11*AI92^3+LMS!$E$11*AI92^2+LMS!$F$11*AI92+LMS!$G$11)))</f>
        <v>#VALUE!</v>
      </c>
      <c r="AG92" t="e">
        <f>IF(D92="M",(IF(AI92&lt;2.5,LMS!$D$21*AI92^3+LMS!$E$21*AI92^2+LMS!$F$21*AI92+LMS!$G$21,IF(AI92&lt;9.5,LMS!$D$22*AI92^3+LMS!$E$22*AI92^2+LMS!$F$22*AI92+LMS!$G$22,IF(AI92&lt;26.75,LMS!$D$23*AI92^3+LMS!$E$23*AI92^2+LMS!$F$23*AI92+LMS!$G$23,IF(AI92&lt;90,LMS!$D$24*AI92^3+LMS!$E$24*AI92^2+LMS!$F$24*AI92+LMS!$G$24,LMS!$D$25*AI92^3+LMS!$E$25*AI92^2+LMS!$F$25*AI92+LMS!$G$25))))),(IF(AI92&lt;2.5,LMS!$D$27*AI92^3+LMS!$E$27*AI92^2+LMS!$F$27*AI92+LMS!$G$27,IF(AI92&lt;9.5,LMS!$D$28*AI92^3+LMS!$E$28*AI92^2+LMS!$F$28*AI92+LMS!$G$28,IF(AI92&lt;26.75,LMS!$D$29*AI92^3+LMS!$E$29*AI92^2+LMS!$F$29*AI92+LMS!$G$29,IF(AI92&lt;90,LMS!$D$30*AI92^3+LMS!$E$30*AI92^2+LMS!$F$30*AI92+LMS!$G$30,IF(AI92&lt;150,LMS!$D$31*AI92^3+LMS!$E$31*AI92^2+LMS!$F$31*AI92+LMS!$G$31,LMS!$D$32*AI92^3+LMS!$E$32*AI92^2+LMS!$F$32*AI92+LMS!$G$32)))))))</f>
        <v>#VALUE!</v>
      </c>
      <c r="AH92" t="e">
        <f>IF(D92="M",(IF(AI92&lt;90,LMS!$D$14*AI92^3+LMS!$E$14*AI92^2+LMS!$F$14*AI92+LMS!$G$14,LMS!$D$15*AI92^3+LMS!$E$15*AI92^2+LMS!$F$15*AI92+LMS!$G$15)),(IF(AI92&lt;90,LMS!$D$17*AI92^3+LMS!$E$17*AI92^2+LMS!$F$17*AI92+LMS!$G$17,LMS!$D$18*AI92^3+LMS!$E$18*AI92^2+LMS!$F$18*AI92+LMS!$G$18)))</f>
        <v>#VALUE!</v>
      </c>
      <c r="AI92" s="7" t="e">
        <f t="shared" si="42"/>
        <v>#VALUE!</v>
      </c>
      <c r="AJ92" s="7">
        <f t="shared" si="43"/>
        <v>0</v>
      </c>
      <c r="AL92" s="7">
        <f>IF(D92="M",WeightSDS!P$5*$AJ92^7+WeightSDS!Q$5*$AJ92^6+WeightSDS!R$5*$AJ92^5+WeightSDS!S$5*$AJ92^4+WeightSDS!T$5*$AJ92^3+WeightSDS!U$5*$AJ92^2+WeightSDS!V$5*$AJ92+WeightSDS!W$5,IF($AJ92&lt;186,WeightSDS!P$8*$AJ92^7+WeightSDS!Q$8*$AJ92^6+WeightSDS!R$8*$AJ92^5+WeightSDS!S$8*$AJ92^4+WeightSDS!T$8*$AJ92^3+WeightSDS!U$8*$AJ92^2+WeightSDS!V$8*$AJ92+WeightSDS!W$8,WeightSDS!$U$9+WeightSDS!$V$9*($AJ92-WeightSDS!$W$9)))</f>
        <v>0.75407122999999998</v>
      </c>
      <c r="AM92" s="7">
        <f>IF(D92="M",IF($AJ92&lt;45,WeightSDS!M$23*$AJ92^10+WeightSDS!N$23*$AJ92^9+WeightSDS!O$23*$AJ92^8+WeightSDS!P$23*$AJ92^7+WeightSDS!Q$23*$AJ92^6+WeightSDS!R$23*$AJ92^5+WeightSDS!S$23*$AJ92^4+WeightSDS!T$23*$AJ92^3+WeightSDS!U$23*$AJ92^2+WeightSDS!V$23*$AJ92+WeightSDS!W$23,IF($AJ92&lt;153,WeightSDS!M$25*$AJ92^10+WeightSDS!N$25*$AJ92^9+WeightSDS!O$25*$AJ92^8+WeightSDS!P$25*$AJ92^7+WeightSDS!Q$25*$AJ92^6+WeightSDS!R$25*$AJ92^5+WeightSDS!S$25*$AJ92^4+WeightSDS!T$25*$AJ92^3+WeightSDS!U$25*$AJ92^2+WeightSDS!V$25*$AJ92+WeightSDS!W$25,WeightSDS!M$27+WeightSDS!N$27/(1+EXP(WeightSDS!O$27+WeightSDS!P$27*$AJ92)))),IF($AJ92&lt;43.8,WeightSDS!M$29*$AJ92^10+WeightSDS!N$29*$AJ92^9+WeightSDS!O$29*$AJ92^8+WeightSDS!P$29*$AJ92^7+WeightSDS!Q$29*$AJ92^6+WeightSDS!R$29*$AJ92^5+WeightSDS!S$29*$AJ92^4+WeightSDS!T$29*$AJ92^3+WeightSDS!U$29*$AJ92^2+WeightSDS!V$29*$AJ92+WeightSDS!W$29-0.010431*(1-$AJ92/210),IF($AJ92&lt;123,WeightSDS!M$30*$AJ92^10+WeightSDS!N$30*$AJ92^9+WeightSDS!O$30*$AJ92^8+WeightSDS!P$30*$AJ92^7+WeightSDS!Q$30*$AJ92^6+WeightSDS!R$30*$AJ92^5+WeightSDS!S$30*$AJ92^4+WeightSDS!T$30*$AJ92^3+WeightSDS!U$30*$AJ92^2+WeightSDS!V$30*$AJ92+WeightSDS!W$30-0.010431*(1-1/$AJ92),WeightSDS!M$32+WeightSDS!N$32/(1+EXP(WeightSDS!O$32+WeightSDS!P$32*$AJ92))-0.010431*(1-$AJ92/210))))</f>
        <v>2.9500001032655536</v>
      </c>
      <c r="AN92" s="7">
        <f>IF(D92="M",IF($AJ92&lt;162,WeightSDS!P$12*$AJ92^7+WeightSDS!Q$12*$AJ92^6+WeightSDS!R$12*$AJ92^5+WeightSDS!S$12*$AJ92^4+WeightSDS!T$12*$AJ92^3+WeightSDS!U$12*$AJ92^2+WeightSDS!V$12*$AJ92+WeightSDS!W$12,WeightSDS!P$14*$AJ92^7+WeightSDS!Q$14*$AJ92^6+WeightSDS!R$14*$AJ92^5+WeightSDS!S$14*$AJ92^4+WeightSDS!T$14*$AJ92^3+WeightSDS!U$14*$AJ92^2+WeightSDS!V$14*$AJ92+WeightSDS!W$14),IF($AJ92&lt;156,WeightSDS!O$17*$AJ92^8+WeightSDS!P$17*$AJ92^7+WeightSDS!Q$17*$AJ92^6+WeightSDS!R$17*$AJ92^5+WeightSDS!S$17*$AJ92^4+WeightSDS!T$17*$AJ92^3+WeightSDS!U$17*$AJ92^2+WeightSDS!V$17*$AJ92+WeightSDS!W$17,IF($AJ92&lt;186,WeightSDS!$U$18+(WeightSDS!$V$18-WeightSDS!$U$18)/24*($AJ92-186)+WeightSDS!$W$18*(-$AJ92+186)^2-0.005,WeightSDS!$U$18+(WeightSDS!$V$18-WeightSDS!$U$18)/24*($AJ92-186)-0.005)))</f>
        <v>0.14604529399999999</v>
      </c>
      <c r="AQ92" s="7">
        <f t="shared" si="29"/>
        <v>0.56299999999999994</v>
      </c>
      <c r="AR92" s="7">
        <f t="shared" si="30"/>
        <v>69</v>
      </c>
      <c r="AS92" s="7">
        <f t="shared" si="31"/>
        <v>0.51</v>
      </c>
    </row>
    <row r="93" spans="2:45" s="7" customFormat="1" x14ac:dyDescent="0.15">
      <c r="B93" s="118"/>
      <c r="C93" s="118"/>
      <c r="D93" s="118"/>
      <c r="E93" s="30"/>
      <c r="F93" s="30"/>
      <c r="G93" s="119"/>
      <c r="H93" s="119"/>
      <c r="I93" s="78"/>
      <c r="J93" s="11" t="str">
        <f t="shared" si="22"/>
        <v/>
      </c>
      <c r="K93" s="2" t="str">
        <f t="shared" si="32"/>
        <v/>
      </c>
      <c r="L93" s="2" t="str">
        <f t="shared" si="23"/>
        <v/>
      </c>
      <c r="M93" s="2" t="str">
        <f t="shared" si="33"/>
        <v/>
      </c>
      <c r="N93" s="2" t="str">
        <f t="shared" si="34"/>
        <v/>
      </c>
      <c r="O93" s="2" t="str">
        <f t="shared" si="35"/>
        <v/>
      </c>
      <c r="P93" s="11" t="str">
        <f t="shared" si="36"/>
        <v/>
      </c>
      <c r="Q93" s="11" t="str">
        <f t="shared" si="37"/>
        <v/>
      </c>
      <c r="R93" s="2" t="str">
        <f t="shared" si="38"/>
        <v/>
      </c>
      <c r="S93" s="11" t="str">
        <f t="shared" si="39"/>
        <v/>
      </c>
      <c r="T93" s="175" t="str">
        <f t="shared" si="40"/>
        <v/>
      </c>
      <c r="U93" s="11" t="str">
        <f t="shared" si="41"/>
        <v/>
      </c>
      <c r="V93" s="136"/>
      <c r="W93" s="136"/>
      <c r="X93" s="139">
        <f t="shared" si="24"/>
        <v>0</v>
      </c>
      <c r="Y93" s="31">
        <f t="shared" si="25"/>
        <v>0</v>
      </c>
      <c r="Z93" s="31"/>
      <c r="AA93" s="140">
        <f t="shared" si="26"/>
        <v>0</v>
      </c>
      <c r="AB93" s="12"/>
      <c r="AC93" s="8">
        <f t="shared" si="27"/>
        <v>9.0359999999999996</v>
      </c>
      <c r="AD93" s="8">
        <f t="shared" si="28"/>
        <v>-184.49199999999999</v>
      </c>
      <c r="AE93"/>
      <c r="AF93" t="e">
        <f>IF(D93="M",IF(AI93&lt;78,LMS!$D$5*AI93^3+LMS!$E$5*AI93^2+LMS!$F$5*AI93+LMS!$G$5,IF(AI93&lt;150,LMS!$D$6*AI93^3+LMS!$E$6*AI93^2+LMS!$F$6*AI93+LMS!$G$6,LMS!$D$7*AI93^3+LMS!$E$7*AI93^2+LMS!$F$7*AI93+LMS!$G$7)),IF(AI93&lt;69,LMS!$D$9*AI93^3+LMS!$E$9*AI93^2+LMS!$F$9*AI93+LMS!$G$9,IF(AI93&lt;150,LMS!$D$10*AI93^3+LMS!$E$10*AI93^2+LMS!$F$10*AI93+LMS!$G$10,LMS!$D$11*AI93^3+LMS!$E$11*AI93^2+LMS!$F$11*AI93+LMS!$G$11)))</f>
        <v>#VALUE!</v>
      </c>
      <c r="AG93" t="e">
        <f>IF(D93="M",(IF(AI93&lt;2.5,LMS!$D$21*AI93^3+LMS!$E$21*AI93^2+LMS!$F$21*AI93+LMS!$G$21,IF(AI93&lt;9.5,LMS!$D$22*AI93^3+LMS!$E$22*AI93^2+LMS!$F$22*AI93+LMS!$G$22,IF(AI93&lt;26.75,LMS!$D$23*AI93^3+LMS!$E$23*AI93^2+LMS!$F$23*AI93+LMS!$G$23,IF(AI93&lt;90,LMS!$D$24*AI93^3+LMS!$E$24*AI93^2+LMS!$F$24*AI93+LMS!$G$24,LMS!$D$25*AI93^3+LMS!$E$25*AI93^2+LMS!$F$25*AI93+LMS!$G$25))))),(IF(AI93&lt;2.5,LMS!$D$27*AI93^3+LMS!$E$27*AI93^2+LMS!$F$27*AI93+LMS!$G$27,IF(AI93&lt;9.5,LMS!$D$28*AI93^3+LMS!$E$28*AI93^2+LMS!$F$28*AI93+LMS!$G$28,IF(AI93&lt;26.75,LMS!$D$29*AI93^3+LMS!$E$29*AI93^2+LMS!$F$29*AI93+LMS!$G$29,IF(AI93&lt;90,LMS!$D$30*AI93^3+LMS!$E$30*AI93^2+LMS!$F$30*AI93+LMS!$G$30,IF(AI93&lt;150,LMS!$D$31*AI93^3+LMS!$E$31*AI93^2+LMS!$F$31*AI93+LMS!$G$31,LMS!$D$32*AI93^3+LMS!$E$32*AI93^2+LMS!$F$32*AI93+LMS!$G$32)))))))</f>
        <v>#VALUE!</v>
      </c>
      <c r="AH93" t="e">
        <f>IF(D93="M",(IF(AI93&lt;90,LMS!$D$14*AI93^3+LMS!$E$14*AI93^2+LMS!$F$14*AI93+LMS!$G$14,LMS!$D$15*AI93^3+LMS!$E$15*AI93^2+LMS!$F$15*AI93+LMS!$G$15)),(IF(AI93&lt;90,LMS!$D$17*AI93^3+LMS!$E$17*AI93^2+LMS!$F$17*AI93+LMS!$G$17,LMS!$D$18*AI93^3+LMS!$E$18*AI93^2+LMS!$F$18*AI93+LMS!$G$18)))</f>
        <v>#VALUE!</v>
      </c>
      <c r="AI93" s="7" t="e">
        <f t="shared" si="42"/>
        <v>#VALUE!</v>
      </c>
      <c r="AJ93" s="7">
        <f t="shared" si="43"/>
        <v>0</v>
      </c>
      <c r="AL93" s="7">
        <f>IF(D93="M",WeightSDS!P$5*$AJ93^7+WeightSDS!Q$5*$AJ93^6+WeightSDS!R$5*$AJ93^5+WeightSDS!S$5*$AJ93^4+WeightSDS!T$5*$AJ93^3+WeightSDS!U$5*$AJ93^2+WeightSDS!V$5*$AJ93+WeightSDS!W$5,IF($AJ93&lt;186,WeightSDS!P$8*$AJ93^7+WeightSDS!Q$8*$AJ93^6+WeightSDS!R$8*$AJ93^5+WeightSDS!S$8*$AJ93^4+WeightSDS!T$8*$AJ93^3+WeightSDS!U$8*$AJ93^2+WeightSDS!V$8*$AJ93+WeightSDS!W$8,WeightSDS!$U$9+WeightSDS!$V$9*($AJ93-WeightSDS!$W$9)))</f>
        <v>0.75407122999999998</v>
      </c>
      <c r="AM93" s="7">
        <f>IF(D93="M",IF($AJ93&lt;45,WeightSDS!M$23*$AJ93^10+WeightSDS!N$23*$AJ93^9+WeightSDS!O$23*$AJ93^8+WeightSDS!P$23*$AJ93^7+WeightSDS!Q$23*$AJ93^6+WeightSDS!R$23*$AJ93^5+WeightSDS!S$23*$AJ93^4+WeightSDS!T$23*$AJ93^3+WeightSDS!U$23*$AJ93^2+WeightSDS!V$23*$AJ93+WeightSDS!W$23,IF($AJ93&lt;153,WeightSDS!M$25*$AJ93^10+WeightSDS!N$25*$AJ93^9+WeightSDS!O$25*$AJ93^8+WeightSDS!P$25*$AJ93^7+WeightSDS!Q$25*$AJ93^6+WeightSDS!R$25*$AJ93^5+WeightSDS!S$25*$AJ93^4+WeightSDS!T$25*$AJ93^3+WeightSDS!U$25*$AJ93^2+WeightSDS!V$25*$AJ93+WeightSDS!W$25,WeightSDS!M$27+WeightSDS!N$27/(1+EXP(WeightSDS!O$27+WeightSDS!P$27*$AJ93)))),IF($AJ93&lt;43.8,WeightSDS!M$29*$AJ93^10+WeightSDS!N$29*$AJ93^9+WeightSDS!O$29*$AJ93^8+WeightSDS!P$29*$AJ93^7+WeightSDS!Q$29*$AJ93^6+WeightSDS!R$29*$AJ93^5+WeightSDS!S$29*$AJ93^4+WeightSDS!T$29*$AJ93^3+WeightSDS!U$29*$AJ93^2+WeightSDS!V$29*$AJ93+WeightSDS!W$29-0.010431*(1-$AJ93/210),IF($AJ93&lt;123,WeightSDS!M$30*$AJ93^10+WeightSDS!N$30*$AJ93^9+WeightSDS!O$30*$AJ93^8+WeightSDS!P$30*$AJ93^7+WeightSDS!Q$30*$AJ93^6+WeightSDS!R$30*$AJ93^5+WeightSDS!S$30*$AJ93^4+WeightSDS!T$30*$AJ93^3+WeightSDS!U$30*$AJ93^2+WeightSDS!V$30*$AJ93+WeightSDS!W$30-0.010431*(1-1/$AJ93),WeightSDS!M$32+WeightSDS!N$32/(1+EXP(WeightSDS!O$32+WeightSDS!P$32*$AJ93))-0.010431*(1-$AJ93/210))))</f>
        <v>2.9500001032655536</v>
      </c>
      <c r="AN93" s="7">
        <f>IF(D93="M",IF($AJ93&lt;162,WeightSDS!P$12*$AJ93^7+WeightSDS!Q$12*$AJ93^6+WeightSDS!R$12*$AJ93^5+WeightSDS!S$12*$AJ93^4+WeightSDS!T$12*$AJ93^3+WeightSDS!U$12*$AJ93^2+WeightSDS!V$12*$AJ93+WeightSDS!W$12,WeightSDS!P$14*$AJ93^7+WeightSDS!Q$14*$AJ93^6+WeightSDS!R$14*$AJ93^5+WeightSDS!S$14*$AJ93^4+WeightSDS!T$14*$AJ93^3+WeightSDS!U$14*$AJ93^2+WeightSDS!V$14*$AJ93+WeightSDS!W$14),IF($AJ93&lt;156,WeightSDS!O$17*$AJ93^8+WeightSDS!P$17*$AJ93^7+WeightSDS!Q$17*$AJ93^6+WeightSDS!R$17*$AJ93^5+WeightSDS!S$17*$AJ93^4+WeightSDS!T$17*$AJ93^3+WeightSDS!U$17*$AJ93^2+WeightSDS!V$17*$AJ93+WeightSDS!W$17,IF($AJ93&lt;186,WeightSDS!$U$18+(WeightSDS!$V$18-WeightSDS!$U$18)/24*($AJ93-186)+WeightSDS!$W$18*(-$AJ93+186)^2-0.005,WeightSDS!$U$18+(WeightSDS!$V$18-WeightSDS!$U$18)/24*($AJ93-186)-0.005)))</f>
        <v>0.14604529399999999</v>
      </c>
      <c r="AQ93" s="7">
        <f t="shared" si="29"/>
        <v>0.56299999999999994</v>
      </c>
      <c r="AR93" s="7">
        <f t="shared" si="30"/>
        <v>69</v>
      </c>
      <c r="AS93" s="7">
        <f t="shared" si="31"/>
        <v>0.51</v>
      </c>
    </row>
    <row r="94" spans="2:45" s="7" customFormat="1" x14ac:dyDescent="0.15">
      <c r="B94" s="118"/>
      <c r="C94" s="118"/>
      <c r="D94" s="118"/>
      <c r="E94" s="30"/>
      <c r="F94" s="30"/>
      <c r="G94" s="119"/>
      <c r="H94" s="119"/>
      <c r="I94" s="78"/>
      <c r="J94" s="11" t="str">
        <f t="shared" si="22"/>
        <v/>
      </c>
      <c r="K94" s="2" t="str">
        <f t="shared" si="32"/>
        <v/>
      </c>
      <c r="L94" s="2" t="str">
        <f t="shared" si="23"/>
        <v/>
      </c>
      <c r="M94" s="2" t="str">
        <f t="shared" si="33"/>
        <v/>
      </c>
      <c r="N94" s="2" t="str">
        <f t="shared" si="34"/>
        <v/>
      </c>
      <c r="O94" s="2" t="str">
        <f t="shared" si="35"/>
        <v/>
      </c>
      <c r="P94" s="11" t="str">
        <f t="shared" si="36"/>
        <v/>
      </c>
      <c r="Q94" s="11" t="str">
        <f t="shared" si="37"/>
        <v/>
      </c>
      <c r="R94" s="2" t="str">
        <f t="shared" si="38"/>
        <v/>
      </c>
      <c r="S94" s="11" t="str">
        <f t="shared" si="39"/>
        <v/>
      </c>
      <c r="T94" s="175" t="str">
        <f t="shared" si="40"/>
        <v/>
      </c>
      <c r="U94" s="11" t="str">
        <f t="shared" si="41"/>
        <v/>
      </c>
      <c r="V94" s="136"/>
      <c r="W94" s="136"/>
      <c r="X94" s="139">
        <f t="shared" si="24"/>
        <v>0</v>
      </c>
      <c r="Y94" s="31">
        <f t="shared" si="25"/>
        <v>0</v>
      </c>
      <c r="Z94" s="31"/>
      <c r="AA94" s="140">
        <f t="shared" si="26"/>
        <v>0</v>
      </c>
      <c r="AB94" s="12"/>
      <c r="AC94" s="8">
        <f t="shared" si="27"/>
        <v>9.0359999999999996</v>
      </c>
      <c r="AD94" s="8">
        <f t="shared" si="28"/>
        <v>-184.49199999999999</v>
      </c>
      <c r="AE94"/>
      <c r="AF94" t="e">
        <f>IF(D94="M",IF(AI94&lt;78,LMS!$D$5*AI94^3+LMS!$E$5*AI94^2+LMS!$F$5*AI94+LMS!$G$5,IF(AI94&lt;150,LMS!$D$6*AI94^3+LMS!$E$6*AI94^2+LMS!$F$6*AI94+LMS!$G$6,LMS!$D$7*AI94^3+LMS!$E$7*AI94^2+LMS!$F$7*AI94+LMS!$G$7)),IF(AI94&lt;69,LMS!$D$9*AI94^3+LMS!$E$9*AI94^2+LMS!$F$9*AI94+LMS!$G$9,IF(AI94&lt;150,LMS!$D$10*AI94^3+LMS!$E$10*AI94^2+LMS!$F$10*AI94+LMS!$G$10,LMS!$D$11*AI94^3+LMS!$E$11*AI94^2+LMS!$F$11*AI94+LMS!$G$11)))</f>
        <v>#VALUE!</v>
      </c>
      <c r="AG94" t="e">
        <f>IF(D94="M",(IF(AI94&lt;2.5,LMS!$D$21*AI94^3+LMS!$E$21*AI94^2+LMS!$F$21*AI94+LMS!$G$21,IF(AI94&lt;9.5,LMS!$D$22*AI94^3+LMS!$E$22*AI94^2+LMS!$F$22*AI94+LMS!$G$22,IF(AI94&lt;26.75,LMS!$D$23*AI94^3+LMS!$E$23*AI94^2+LMS!$F$23*AI94+LMS!$G$23,IF(AI94&lt;90,LMS!$D$24*AI94^3+LMS!$E$24*AI94^2+LMS!$F$24*AI94+LMS!$G$24,LMS!$D$25*AI94^3+LMS!$E$25*AI94^2+LMS!$F$25*AI94+LMS!$G$25))))),(IF(AI94&lt;2.5,LMS!$D$27*AI94^3+LMS!$E$27*AI94^2+LMS!$F$27*AI94+LMS!$G$27,IF(AI94&lt;9.5,LMS!$D$28*AI94^3+LMS!$E$28*AI94^2+LMS!$F$28*AI94+LMS!$G$28,IF(AI94&lt;26.75,LMS!$D$29*AI94^3+LMS!$E$29*AI94^2+LMS!$F$29*AI94+LMS!$G$29,IF(AI94&lt;90,LMS!$D$30*AI94^3+LMS!$E$30*AI94^2+LMS!$F$30*AI94+LMS!$G$30,IF(AI94&lt;150,LMS!$D$31*AI94^3+LMS!$E$31*AI94^2+LMS!$F$31*AI94+LMS!$G$31,LMS!$D$32*AI94^3+LMS!$E$32*AI94^2+LMS!$F$32*AI94+LMS!$G$32)))))))</f>
        <v>#VALUE!</v>
      </c>
      <c r="AH94" t="e">
        <f>IF(D94="M",(IF(AI94&lt;90,LMS!$D$14*AI94^3+LMS!$E$14*AI94^2+LMS!$F$14*AI94+LMS!$G$14,LMS!$D$15*AI94^3+LMS!$E$15*AI94^2+LMS!$F$15*AI94+LMS!$G$15)),(IF(AI94&lt;90,LMS!$D$17*AI94^3+LMS!$E$17*AI94^2+LMS!$F$17*AI94+LMS!$G$17,LMS!$D$18*AI94^3+LMS!$E$18*AI94^2+LMS!$F$18*AI94+LMS!$G$18)))</f>
        <v>#VALUE!</v>
      </c>
      <c r="AI94" s="7" t="e">
        <f t="shared" si="42"/>
        <v>#VALUE!</v>
      </c>
      <c r="AJ94" s="7">
        <f t="shared" si="43"/>
        <v>0</v>
      </c>
      <c r="AL94" s="7">
        <f>IF(D94="M",WeightSDS!P$5*$AJ94^7+WeightSDS!Q$5*$AJ94^6+WeightSDS!R$5*$AJ94^5+WeightSDS!S$5*$AJ94^4+WeightSDS!T$5*$AJ94^3+WeightSDS!U$5*$AJ94^2+WeightSDS!V$5*$AJ94+WeightSDS!W$5,IF($AJ94&lt;186,WeightSDS!P$8*$AJ94^7+WeightSDS!Q$8*$AJ94^6+WeightSDS!R$8*$AJ94^5+WeightSDS!S$8*$AJ94^4+WeightSDS!T$8*$AJ94^3+WeightSDS!U$8*$AJ94^2+WeightSDS!V$8*$AJ94+WeightSDS!W$8,WeightSDS!$U$9+WeightSDS!$V$9*($AJ94-WeightSDS!$W$9)))</f>
        <v>0.75407122999999998</v>
      </c>
      <c r="AM94" s="7">
        <f>IF(D94="M",IF($AJ94&lt;45,WeightSDS!M$23*$AJ94^10+WeightSDS!N$23*$AJ94^9+WeightSDS!O$23*$AJ94^8+WeightSDS!P$23*$AJ94^7+WeightSDS!Q$23*$AJ94^6+WeightSDS!R$23*$AJ94^5+WeightSDS!S$23*$AJ94^4+WeightSDS!T$23*$AJ94^3+WeightSDS!U$23*$AJ94^2+WeightSDS!V$23*$AJ94+WeightSDS!W$23,IF($AJ94&lt;153,WeightSDS!M$25*$AJ94^10+WeightSDS!N$25*$AJ94^9+WeightSDS!O$25*$AJ94^8+WeightSDS!P$25*$AJ94^7+WeightSDS!Q$25*$AJ94^6+WeightSDS!R$25*$AJ94^5+WeightSDS!S$25*$AJ94^4+WeightSDS!T$25*$AJ94^3+WeightSDS!U$25*$AJ94^2+WeightSDS!V$25*$AJ94+WeightSDS!W$25,WeightSDS!M$27+WeightSDS!N$27/(1+EXP(WeightSDS!O$27+WeightSDS!P$27*$AJ94)))),IF($AJ94&lt;43.8,WeightSDS!M$29*$AJ94^10+WeightSDS!N$29*$AJ94^9+WeightSDS!O$29*$AJ94^8+WeightSDS!P$29*$AJ94^7+WeightSDS!Q$29*$AJ94^6+WeightSDS!R$29*$AJ94^5+WeightSDS!S$29*$AJ94^4+WeightSDS!T$29*$AJ94^3+WeightSDS!U$29*$AJ94^2+WeightSDS!V$29*$AJ94+WeightSDS!W$29-0.010431*(1-$AJ94/210),IF($AJ94&lt;123,WeightSDS!M$30*$AJ94^10+WeightSDS!N$30*$AJ94^9+WeightSDS!O$30*$AJ94^8+WeightSDS!P$30*$AJ94^7+WeightSDS!Q$30*$AJ94^6+WeightSDS!R$30*$AJ94^5+WeightSDS!S$30*$AJ94^4+WeightSDS!T$30*$AJ94^3+WeightSDS!U$30*$AJ94^2+WeightSDS!V$30*$AJ94+WeightSDS!W$30-0.010431*(1-1/$AJ94),WeightSDS!M$32+WeightSDS!N$32/(1+EXP(WeightSDS!O$32+WeightSDS!P$32*$AJ94))-0.010431*(1-$AJ94/210))))</f>
        <v>2.9500001032655536</v>
      </c>
      <c r="AN94" s="7">
        <f>IF(D94="M",IF($AJ94&lt;162,WeightSDS!P$12*$AJ94^7+WeightSDS!Q$12*$AJ94^6+WeightSDS!R$12*$AJ94^5+WeightSDS!S$12*$AJ94^4+WeightSDS!T$12*$AJ94^3+WeightSDS!U$12*$AJ94^2+WeightSDS!V$12*$AJ94+WeightSDS!W$12,WeightSDS!P$14*$AJ94^7+WeightSDS!Q$14*$AJ94^6+WeightSDS!R$14*$AJ94^5+WeightSDS!S$14*$AJ94^4+WeightSDS!T$14*$AJ94^3+WeightSDS!U$14*$AJ94^2+WeightSDS!V$14*$AJ94+WeightSDS!W$14),IF($AJ94&lt;156,WeightSDS!O$17*$AJ94^8+WeightSDS!P$17*$AJ94^7+WeightSDS!Q$17*$AJ94^6+WeightSDS!R$17*$AJ94^5+WeightSDS!S$17*$AJ94^4+WeightSDS!T$17*$AJ94^3+WeightSDS!U$17*$AJ94^2+WeightSDS!V$17*$AJ94+WeightSDS!W$17,IF($AJ94&lt;186,WeightSDS!$U$18+(WeightSDS!$V$18-WeightSDS!$U$18)/24*($AJ94-186)+WeightSDS!$W$18*(-$AJ94+186)^2-0.005,WeightSDS!$U$18+(WeightSDS!$V$18-WeightSDS!$U$18)/24*($AJ94-186)-0.005)))</f>
        <v>0.14604529399999999</v>
      </c>
      <c r="AQ94" s="7">
        <f t="shared" si="29"/>
        <v>0.56299999999999994</v>
      </c>
      <c r="AR94" s="7">
        <f t="shared" si="30"/>
        <v>69</v>
      </c>
      <c r="AS94" s="7">
        <f t="shared" si="31"/>
        <v>0.51</v>
      </c>
    </row>
    <row r="95" spans="2:45" s="7" customFormat="1" x14ac:dyDescent="0.15">
      <c r="B95" s="118"/>
      <c r="C95" s="118"/>
      <c r="D95" s="118"/>
      <c r="E95" s="30"/>
      <c r="F95" s="30"/>
      <c r="G95" s="119"/>
      <c r="H95" s="119"/>
      <c r="I95" s="78"/>
      <c r="J95" s="11" t="str">
        <f t="shared" si="22"/>
        <v/>
      </c>
      <c r="K95" s="2" t="str">
        <f t="shared" si="32"/>
        <v/>
      </c>
      <c r="L95" s="2" t="str">
        <f t="shared" si="23"/>
        <v/>
      </c>
      <c r="M95" s="2" t="str">
        <f t="shared" si="33"/>
        <v/>
      </c>
      <c r="N95" s="2" t="str">
        <f t="shared" si="34"/>
        <v/>
      </c>
      <c r="O95" s="2" t="str">
        <f t="shared" si="35"/>
        <v/>
      </c>
      <c r="P95" s="11" t="str">
        <f t="shared" si="36"/>
        <v/>
      </c>
      <c r="Q95" s="11" t="str">
        <f t="shared" si="37"/>
        <v/>
      </c>
      <c r="R95" s="2" t="str">
        <f t="shared" si="38"/>
        <v/>
      </c>
      <c r="S95" s="11" t="str">
        <f t="shared" si="39"/>
        <v/>
      </c>
      <c r="T95" s="175" t="str">
        <f t="shared" si="40"/>
        <v/>
      </c>
      <c r="U95" s="11" t="str">
        <f t="shared" si="41"/>
        <v/>
      </c>
      <c r="V95" s="136"/>
      <c r="W95" s="136"/>
      <c r="X95" s="139">
        <f t="shared" si="24"/>
        <v>0</v>
      </c>
      <c r="Y95" s="31">
        <f t="shared" si="25"/>
        <v>0</v>
      </c>
      <c r="Z95" s="31"/>
      <c r="AA95" s="140">
        <f t="shared" si="26"/>
        <v>0</v>
      </c>
      <c r="AB95" s="12"/>
      <c r="AC95" s="8">
        <f t="shared" si="27"/>
        <v>9.0359999999999996</v>
      </c>
      <c r="AD95" s="8">
        <f t="shared" si="28"/>
        <v>-184.49199999999999</v>
      </c>
      <c r="AE95"/>
      <c r="AF95" t="e">
        <f>IF(D95="M",IF(AI95&lt;78,LMS!$D$5*AI95^3+LMS!$E$5*AI95^2+LMS!$F$5*AI95+LMS!$G$5,IF(AI95&lt;150,LMS!$D$6*AI95^3+LMS!$E$6*AI95^2+LMS!$F$6*AI95+LMS!$G$6,LMS!$D$7*AI95^3+LMS!$E$7*AI95^2+LMS!$F$7*AI95+LMS!$G$7)),IF(AI95&lt;69,LMS!$D$9*AI95^3+LMS!$E$9*AI95^2+LMS!$F$9*AI95+LMS!$G$9,IF(AI95&lt;150,LMS!$D$10*AI95^3+LMS!$E$10*AI95^2+LMS!$F$10*AI95+LMS!$G$10,LMS!$D$11*AI95^3+LMS!$E$11*AI95^2+LMS!$F$11*AI95+LMS!$G$11)))</f>
        <v>#VALUE!</v>
      </c>
      <c r="AG95" t="e">
        <f>IF(D95="M",(IF(AI95&lt;2.5,LMS!$D$21*AI95^3+LMS!$E$21*AI95^2+LMS!$F$21*AI95+LMS!$G$21,IF(AI95&lt;9.5,LMS!$D$22*AI95^3+LMS!$E$22*AI95^2+LMS!$F$22*AI95+LMS!$G$22,IF(AI95&lt;26.75,LMS!$D$23*AI95^3+LMS!$E$23*AI95^2+LMS!$F$23*AI95+LMS!$G$23,IF(AI95&lt;90,LMS!$D$24*AI95^3+LMS!$E$24*AI95^2+LMS!$F$24*AI95+LMS!$G$24,LMS!$D$25*AI95^3+LMS!$E$25*AI95^2+LMS!$F$25*AI95+LMS!$G$25))))),(IF(AI95&lt;2.5,LMS!$D$27*AI95^3+LMS!$E$27*AI95^2+LMS!$F$27*AI95+LMS!$G$27,IF(AI95&lt;9.5,LMS!$D$28*AI95^3+LMS!$E$28*AI95^2+LMS!$F$28*AI95+LMS!$G$28,IF(AI95&lt;26.75,LMS!$D$29*AI95^3+LMS!$E$29*AI95^2+LMS!$F$29*AI95+LMS!$G$29,IF(AI95&lt;90,LMS!$D$30*AI95^3+LMS!$E$30*AI95^2+LMS!$F$30*AI95+LMS!$G$30,IF(AI95&lt;150,LMS!$D$31*AI95^3+LMS!$E$31*AI95^2+LMS!$F$31*AI95+LMS!$G$31,LMS!$D$32*AI95^3+LMS!$E$32*AI95^2+LMS!$F$32*AI95+LMS!$G$32)))))))</f>
        <v>#VALUE!</v>
      </c>
      <c r="AH95" t="e">
        <f>IF(D95="M",(IF(AI95&lt;90,LMS!$D$14*AI95^3+LMS!$E$14*AI95^2+LMS!$F$14*AI95+LMS!$G$14,LMS!$D$15*AI95^3+LMS!$E$15*AI95^2+LMS!$F$15*AI95+LMS!$G$15)),(IF(AI95&lt;90,LMS!$D$17*AI95^3+LMS!$E$17*AI95^2+LMS!$F$17*AI95+LMS!$G$17,LMS!$D$18*AI95^3+LMS!$E$18*AI95^2+LMS!$F$18*AI95+LMS!$G$18)))</f>
        <v>#VALUE!</v>
      </c>
      <c r="AI95" s="7" t="e">
        <f t="shared" si="42"/>
        <v>#VALUE!</v>
      </c>
      <c r="AJ95" s="7">
        <f t="shared" si="43"/>
        <v>0</v>
      </c>
      <c r="AL95" s="7">
        <f>IF(D95="M",WeightSDS!P$5*$AJ95^7+WeightSDS!Q$5*$AJ95^6+WeightSDS!R$5*$AJ95^5+WeightSDS!S$5*$AJ95^4+WeightSDS!T$5*$AJ95^3+WeightSDS!U$5*$AJ95^2+WeightSDS!V$5*$AJ95+WeightSDS!W$5,IF($AJ95&lt;186,WeightSDS!P$8*$AJ95^7+WeightSDS!Q$8*$AJ95^6+WeightSDS!R$8*$AJ95^5+WeightSDS!S$8*$AJ95^4+WeightSDS!T$8*$AJ95^3+WeightSDS!U$8*$AJ95^2+WeightSDS!V$8*$AJ95+WeightSDS!W$8,WeightSDS!$U$9+WeightSDS!$V$9*($AJ95-WeightSDS!$W$9)))</f>
        <v>0.75407122999999998</v>
      </c>
      <c r="AM95" s="7">
        <f>IF(D95="M",IF($AJ95&lt;45,WeightSDS!M$23*$AJ95^10+WeightSDS!N$23*$AJ95^9+WeightSDS!O$23*$AJ95^8+WeightSDS!P$23*$AJ95^7+WeightSDS!Q$23*$AJ95^6+WeightSDS!R$23*$AJ95^5+WeightSDS!S$23*$AJ95^4+WeightSDS!T$23*$AJ95^3+WeightSDS!U$23*$AJ95^2+WeightSDS!V$23*$AJ95+WeightSDS!W$23,IF($AJ95&lt;153,WeightSDS!M$25*$AJ95^10+WeightSDS!N$25*$AJ95^9+WeightSDS!O$25*$AJ95^8+WeightSDS!P$25*$AJ95^7+WeightSDS!Q$25*$AJ95^6+WeightSDS!R$25*$AJ95^5+WeightSDS!S$25*$AJ95^4+WeightSDS!T$25*$AJ95^3+WeightSDS!U$25*$AJ95^2+WeightSDS!V$25*$AJ95+WeightSDS!W$25,WeightSDS!M$27+WeightSDS!N$27/(1+EXP(WeightSDS!O$27+WeightSDS!P$27*$AJ95)))),IF($AJ95&lt;43.8,WeightSDS!M$29*$AJ95^10+WeightSDS!N$29*$AJ95^9+WeightSDS!O$29*$AJ95^8+WeightSDS!P$29*$AJ95^7+WeightSDS!Q$29*$AJ95^6+WeightSDS!R$29*$AJ95^5+WeightSDS!S$29*$AJ95^4+WeightSDS!T$29*$AJ95^3+WeightSDS!U$29*$AJ95^2+WeightSDS!V$29*$AJ95+WeightSDS!W$29-0.010431*(1-$AJ95/210),IF($AJ95&lt;123,WeightSDS!M$30*$AJ95^10+WeightSDS!N$30*$AJ95^9+WeightSDS!O$30*$AJ95^8+WeightSDS!P$30*$AJ95^7+WeightSDS!Q$30*$AJ95^6+WeightSDS!R$30*$AJ95^5+WeightSDS!S$30*$AJ95^4+WeightSDS!T$30*$AJ95^3+WeightSDS!U$30*$AJ95^2+WeightSDS!V$30*$AJ95+WeightSDS!W$30-0.010431*(1-1/$AJ95),WeightSDS!M$32+WeightSDS!N$32/(1+EXP(WeightSDS!O$32+WeightSDS!P$32*$AJ95))-0.010431*(1-$AJ95/210))))</f>
        <v>2.9500001032655536</v>
      </c>
      <c r="AN95" s="7">
        <f>IF(D95="M",IF($AJ95&lt;162,WeightSDS!P$12*$AJ95^7+WeightSDS!Q$12*$AJ95^6+WeightSDS!R$12*$AJ95^5+WeightSDS!S$12*$AJ95^4+WeightSDS!T$12*$AJ95^3+WeightSDS!U$12*$AJ95^2+WeightSDS!V$12*$AJ95+WeightSDS!W$12,WeightSDS!P$14*$AJ95^7+WeightSDS!Q$14*$AJ95^6+WeightSDS!R$14*$AJ95^5+WeightSDS!S$14*$AJ95^4+WeightSDS!T$14*$AJ95^3+WeightSDS!U$14*$AJ95^2+WeightSDS!V$14*$AJ95+WeightSDS!W$14),IF($AJ95&lt;156,WeightSDS!O$17*$AJ95^8+WeightSDS!P$17*$AJ95^7+WeightSDS!Q$17*$AJ95^6+WeightSDS!R$17*$AJ95^5+WeightSDS!S$17*$AJ95^4+WeightSDS!T$17*$AJ95^3+WeightSDS!U$17*$AJ95^2+WeightSDS!V$17*$AJ95+WeightSDS!W$17,IF($AJ95&lt;186,WeightSDS!$U$18+(WeightSDS!$V$18-WeightSDS!$U$18)/24*($AJ95-186)+WeightSDS!$W$18*(-$AJ95+186)^2-0.005,WeightSDS!$U$18+(WeightSDS!$V$18-WeightSDS!$U$18)/24*($AJ95-186)-0.005)))</f>
        <v>0.14604529399999999</v>
      </c>
      <c r="AQ95" s="7">
        <f t="shared" si="29"/>
        <v>0.56299999999999994</v>
      </c>
      <c r="AR95" s="7">
        <f t="shared" si="30"/>
        <v>69</v>
      </c>
      <c r="AS95" s="7">
        <f t="shared" si="31"/>
        <v>0.51</v>
      </c>
    </row>
    <row r="96" spans="2:45" s="7" customFormat="1" x14ac:dyDescent="0.15">
      <c r="B96" s="118"/>
      <c r="C96" s="118"/>
      <c r="D96" s="118"/>
      <c r="E96" s="30"/>
      <c r="F96" s="30"/>
      <c r="G96" s="119"/>
      <c r="H96" s="119"/>
      <c r="I96" s="78"/>
      <c r="J96" s="11" t="str">
        <f t="shared" si="22"/>
        <v/>
      </c>
      <c r="K96" s="2" t="str">
        <f t="shared" si="32"/>
        <v/>
      </c>
      <c r="L96" s="2" t="str">
        <f t="shared" si="23"/>
        <v/>
      </c>
      <c r="M96" s="2" t="str">
        <f t="shared" si="33"/>
        <v/>
      </c>
      <c r="N96" s="2" t="str">
        <f t="shared" si="34"/>
        <v/>
      </c>
      <c r="O96" s="2" t="str">
        <f t="shared" si="35"/>
        <v/>
      </c>
      <c r="P96" s="11" t="str">
        <f t="shared" si="36"/>
        <v/>
      </c>
      <c r="Q96" s="11" t="str">
        <f t="shared" si="37"/>
        <v/>
      </c>
      <c r="R96" s="2" t="str">
        <f t="shared" si="38"/>
        <v/>
      </c>
      <c r="S96" s="11" t="str">
        <f t="shared" si="39"/>
        <v/>
      </c>
      <c r="T96" s="175" t="str">
        <f t="shared" si="40"/>
        <v/>
      </c>
      <c r="U96" s="11" t="str">
        <f t="shared" si="41"/>
        <v/>
      </c>
      <c r="V96" s="136"/>
      <c r="W96" s="136"/>
      <c r="X96" s="139">
        <f t="shared" si="24"/>
        <v>0</v>
      </c>
      <c r="Y96" s="31">
        <f t="shared" si="25"/>
        <v>0</v>
      </c>
      <c r="Z96" s="31"/>
      <c r="AA96" s="140">
        <f t="shared" si="26"/>
        <v>0</v>
      </c>
      <c r="AB96" s="12"/>
      <c r="AC96" s="8">
        <f t="shared" si="27"/>
        <v>9.0359999999999996</v>
      </c>
      <c r="AD96" s="8">
        <f t="shared" si="28"/>
        <v>-184.49199999999999</v>
      </c>
      <c r="AE96"/>
      <c r="AF96" t="e">
        <f>IF(D96="M",IF(AI96&lt;78,LMS!$D$5*AI96^3+LMS!$E$5*AI96^2+LMS!$F$5*AI96+LMS!$G$5,IF(AI96&lt;150,LMS!$D$6*AI96^3+LMS!$E$6*AI96^2+LMS!$F$6*AI96+LMS!$G$6,LMS!$D$7*AI96^3+LMS!$E$7*AI96^2+LMS!$F$7*AI96+LMS!$G$7)),IF(AI96&lt;69,LMS!$D$9*AI96^3+LMS!$E$9*AI96^2+LMS!$F$9*AI96+LMS!$G$9,IF(AI96&lt;150,LMS!$D$10*AI96^3+LMS!$E$10*AI96^2+LMS!$F$10*AI96+LMS!$G$10,LMS!$D$11*AI96^3+LMS!$E$11*AI96^2+LMS!$F$11*AI96+LMS!$G$11)))</f>
        <v>#VALUE!</v>
      </c>
      <c r="AG96" t="e">
        <f>IF(D96="M",(IF(AI96&lt;2.5,LMS!$D$21*AI96^3+LMS!$E$21*AI96^2+LMS!$F$21*AI96+LMS!$G$21,IF(AI96&lt;9.5,LMS!$D$22*AI96^3+LMS!$E$22*AI96^2+LMS!$F$22*AI96+LMS!$G$22,IF(AI96&lt;26.75,LMS!$D$23*AI96^3+LMS!$E$23*AI96^2+LMS!$F$23*AI96+LMS!$G$23,IF(AI96&lt;90,LMS!$D$24*AI96^3+LMS!$E$24*AI96^2+LMS!$F$24*AI96+LMS!$G$24,LMS!$D$25*AI96^3+LMS!$E$25*AI96^2+LMS!$F$25*AI96+LMS!$G$25))))),(IF(AI96&lt;2.5,LMS!$D$27*AI96^3+LMS!$E$27*AI96^2+LMS!$F$27*AI96+LMS!$G$27,IF(AI96&lt;9.5,LMS!$D$28*AI96^3+LMS!$E$28*AI96^2+LMS!$F$28*AI96+LMS!$G$28,IF(AI96&lt;26.75,LMS!$D$29*AI96^3+LMS!$E$29*AI96^2+LMS!$F$29*AI96+LMS!$G$29,IF(AI96&lt;90,LMS!$D$30*AI96^3+LMS!$E$30*AI96^2+LMS!$F$30*AI96+LMS!$G$30,IF(AI96&lt;150,LMS!$D$31*AI96^3+LMS!$E$31*AI96^2+LMS!$F$31*AI96+LMS!$G$31,LMS!$D$32*AI96^3+LMS!$E$32*AI96^2+LMS!$F$32*AI96+LMS!$G$32)))))))</f>
        <v>#VALUE!</v>
      </c>
      <c r="AH96" t="e">
        <f>IF(D96="M",(IF(AI96&lt;90,LMS!$D$14*AI96^3+LMS!$E$14*AI96^2+LMS!$F$14*AI96+LMS!$G$14,LMS!$D$15*AI96^3+LMS!$E$15*AI96^2+LMS!$F$15*AI96+LMS!$G$15)),(IF(AI96&lt;90,LMS!$D$17*AI96^3+LMS!$E$17*AI96^2+LMS!$F$17*AI96+LMS!$G$17,LMS!$D$18*AI96^3+LMS!$E$18*AI96^2+LMS!$F$18*AI96+LMS!$G$18)))</f>
        <v>#VALUE!</v>
      </c>
      <c r="AI96" s="7" t="e">
        <f t="shared" si="42"/>
        <v>#VALUE!</v>
      </c>
      <c r="AJ96" s="7">
        <f t="shared" si="43"/>
        <v>0</v>
      </c>
      <c r="AL96" s="7">
        <f>IF(D96="M",WeightSDS!P$5*$AJ96^7+WeightSDS!Q$5*$AJ96^6+WeightSDS!R$5*$AJ96^5+WeightSDS!S$5*$AJ96^4+WeightSDS!T$5*$AJ96^3+WeightSDS!U$5*$AJ96^2+WeightSDS!V$5*$AJ96+WeightSDS!W$5,IF($AJ96&lt;186,WeightSDS!P$8*$AJ96^7+WeightSDS!Q$8*$AJ96^6+WeightSDS!R$8*$AJ96^5+WeightSDS!S$8*$AJ96^4+WeightSDS!T$8*$AJ96^3+WeightSDS!U$8*$AJ96^2+WeightSDS!V$8*$AJ96+WeightSDS!W$8,WeightSDS!$U$9+WeightSDS!$V$9*($AJ96-WeightSDS!$W$9)))</f>
        <v>0.75407122999999998</v>
      </c>
      <c r="AM96" s="7">
        <f>IF(D96="M",IF($AJ96&lt;45,WeightSDS!M$23*$AJ96^10+WeightSDS!N$23*$AJ96^9+WeightSDS!O$23*$AJ96^8+WeightSDS!P$23*$AJ96^7+WeightSDS!Q$23*$AJ96^6+WeightSDS!R$23*$AJ96^5+WeightSDS!S$23*$AJ96^4+WeightSDS!T$23*$AJ96^3+WeightSDS!U$23*$AJ96^2+WeightSDS!V$23*$AJ96+WeightSDS!W$23,IF($AJ96&lt;153,WeightSDS!M$25*$AJ96^10+WeightSDS!N$25*$AJ96^9+WeightSDS!O$25*$AJ96^8+WeightSDS!P$25*$AJ96^7+WeightSDS!Q$25*$AJ96^6+WeightSDS!R$25*$AJ96^5+WeightSDS!S$25*$AJ96^4+WeightSDS!T$25*$AJ96^3+WeightSDS!U$25*$AJ96^2+WeightSDS!V$25*$AJ96+WeightSDS!W$25,WeightSDS!M$27+WeightSDS!N$27/(1+EXP(WeightSDS!O$27+WeightSDS!P$27*$AJ96)))),IF($AJ96&lt;43.8,WeightSDS!M$29*$AJ96^10+WeightSDS!N$29*$AJ96^9+WeightSDS!O$29*$AJ96^8+WeightSDS!P$29*$AJ96^7+WeightSDS!Q$29*$AJ96^6+WeightSDS!R$29*$AJ96^5+WeightSDS!S$29*$AJ96^4+WeightSDS!T$29*$AJ96^3+WeightSDS!U$29*$AJ96^2+WeightSDS!V$29*$AJ96+WeightSDS!W$29-0.010431*(1-$AJ96/210),IF($AJ96&lt;123,WeightSDS!M$30*$AJ96^10+WeightSDS!N$30*$AJ96^9+WeightSDS!O$30*$AJ96^8+WeightSDS!P$30*$AJ96^7+WeightSDS!Q$30*$AJ96^6+WeightSDS!R$30*$AJ96^5+WeightSDS!S$30*$AJ96^4+WeightSDS!T$30*$AJ96^3+WeightSDS!U$30*$AJ96^2+WeightSDS!V$30*$AJ96+WeightSDS!W$30-0.010431*(1-1/$AJ96),WeightSDS!M$32+WeightSDS!N$32/(1+EXP(WeightSDS!O$32+WeightSDS!P$32*$AJ96))-0.010431*(1-$AJ96/210))))</f>
        <v>2.9500001032655536</v>
      </c>
      <c r="AN96" s="7">
        <f>IF(D96="M",IF($AJ96&lt;162,WeightSDS!P$12*$AJ96^7+WeightSDS!Q$12*$AJ96^6+WeightSDS!R$12*$AJ96^5+WeightSDS!S$12*$AJ96^4+WeightSDS!T$12*$AJ96^3+WeightSDS!U$12*$AJ96^2+WeightSDS!V$12*$AJ96+WeightSDS!W$12,WeightSDS!P$14*$AJ96^7+WeightSDS!Q$14*$AJ96^6+WeightSDS!R$14*$AJ96^5+WeightSDS!S$14*$AJ96^4+WeightSDS!T$14*$AJ96^3+WeightSDS!U$14*$AJ96^2+WeightSDS!V$14*$AJ96+WeightSDS!W$14),IF($AJ96&lt;156,WeightSDS!O$17*$AJ96^8+WeightSDS!P$17*$AJ96^7+WeightSDS!Q$17*$AJ96^6+WeightSDS!R$17*$AJ96^5+WeightSDS!S$17*$AJ96^4+WeightSDS!T$17*$AJ96^3+WeightSDS!U$17*$AJ96^2+WeightSDS!V$17*$AJ96+WeightSDS!W$17,IF($AJ96&lt;186,WeightSDS!$U$18+(WeightSDS!$V$18-WeightSDS!$U$18)/24*($AJ96-186)+WeightSDS!$W$18*(-$AJ96+186)^2-0.005,WeightSDS!$U$18+(WeightSDS!$V$18-WeightSDS!$U$18)/24*($AJ96-186)-0.005)))</f>
        <v>0.14604529399999999</v>
      </c>
      <c r="AQ96" s="7">
        <f t="shared" si="29"/>
        <v>0.56299999999999994</v>
      </c>
      <c r="AR96" s="7">
        <f t="shared" si="30"/>
        <v>69</v>
      </c>
      <c r="AS96" s="7">
        <f t="shared" si="31"/>
        <v>0.51</v>
      </c>
    </row>
    <row r="97" spans="2:45" s="7" customFormat="1" x14ac:dyDescent="0.15">
      <c r="B97" s="118"/>
      <c r="C97" s="118"/>
      <c r="D97" s="118"/>
      <c r="E97" s="30"/>
      <c r="F97" s="30"/>
      <c r="G97" s="119"/>
      <c r="H97" s="119"/>
      <c r="I97" s="78"/>
      <c r="J97" s="11" t="str">
        <f t="shared" si="22"/>
        <v/>
      </c>
      <c r="K97" s="2" t="str">
        <f t="shared" si="32"/>
        <v/>
      </c>
      <c r="L97" s="2" t="str">
        <f t="shared" si="23"/>
        <v/>
      </c>
      <c r="M97" s="2" t="str">
        <f t="shared" si="33"/>
        <v/>
      </c>
      <c r="N97" s="2" t="str">
        <f t="shared" si="34"/>
        <v/>
      </c>
      <c r="O97" s="2" t="str">
        <f t="shared" si="35"/>
        <v/>
      </c>
      <c r="P97" s="11" t="str">
        <f t="shared" si="36"/>
        <v/>
      </c>
      <c r="Q97" s="11" t="str">
        <f t="shared" si="37"/>
        <v/>
      </c>
      <c r="R97" s="2" t="str">
        <f t="shared" si="38"/>
        <v/>
      </c>
      <c r="S97" s="11" t="str">
        <f t="shared" si="39"/>
        <v/>
      </c>
      <c r="T97" s="175" t="str">
        <f t="shared" si="40"/>
        <v/>
      </c>
      <c r="U97" s="11" t="str">
        <f t="shared" si="41"/>
        <v/>
      </c>
      <c r="V97" s="136"/>
      <c r="W97" s="136"/>
      <c r="X97" s="139">
        <f t="shared" si="24"/>
        <v>0</v>
      </c>
      <c r="Y97" s="31">
        <f t="shared" si="25"/>
        <v>0</v>
      </c>
      <c r="Z97" s="31"/>
      <c r="AA97" s="140">
        <f t="shared" si="26"/>
        <v>0</v>
      </c>
      <c r="AB97" s="12"/>
      <c r="AC97" s="8">
        <f t="shared" si="27"/>
        <v>9.0359999999999996</v>
      </c>
      <c r="AD97" s="8">
        <f t="shared" si="28"/>
        <v>-184.49199999999999</v>
      </c>
      <c r="AE97"/>
      <c r="AF97" t="e">
        <f>IF(D97="M",IF(AI97&lt;78,LMS!$D$5*AI97^3+LMS!$E$5*AI97^2+LMS!$F$5*AI97+LMS!$G$5,IF(AI97&lt;150,LMS!$D$6*AI97^3+LMS!$E$6*AI97^2+LMS!$F$6*AI97+LMS!$G$6,LMS!$D$7*AI97^3+LMS!$E$7*AI97^2+LMS!$F$7*AI97+LMS!$G$7)),IF(AI97&lt;69,LMS!$D$9*AI97^3+LMS!$E$9*AI97^2+LMS!$F$9*AI97+LMS!$G$9,IF(AI97&lt;150,LMS!$D$10*AI97^3+LMS!$E$10*AI97^2+LMS!$F$10*AI97+LMS!$G$10,LMS!$D$11*AI97^3+LMS!$E$11*AI97^2+LMS!$F$11*AI97+LMS!$G$11)))</f>
        <v>#VALUE!</v>
      </c>
      <c r="AG97" t="e">
        <f>IF(D97="M",(IF(AI97&lt;2.5,LMS!$D$21*AI97^3+LMS!$E$21*AI97^2+LMS!$F$21*AI97+LMS!$G$21,IF(AI97&lt;9.5,LMS!$D$22*AI97^3+LMS!$E$22*AI97^2+LMS!$F$22*AI97+LMS!$G$22,IF(AI97&lt;26.75,LMS!$D$23*AI97^3+LMS!$E$23*AI97^2+LMS!$F$23*AI97+LMS!$G$23,IF(AI97&lt;90,LMS!$D$24*AI97^3+LMS!$E$24*AI97^2+LMS!$F$24*AI97+LMS!$G$24,LMS!$D$25*AI97^3+LMS!$E$25*AI97^2+LMS!$F$25*AI97+LMS!$G$25))))),(IF(AI97&lt;2.5,LMS!$D$27*AI97^3+LMS!$E$27*AI97^2+LMS!$F$27*AI97+LMS!$G$27,IF(AI97&lt;9.5,LMS!$D$28*AI97^3+LMS!$E$28*AI97^2+LMS!$F$28*AI97+LMS!$G$28,IF(AI97&lt;26.75,LMS!$D$29*AI97^3+LMS!$E$29*AI97^2+LMS!$F$29*AI97+LMS!$G$29,IF(AI97&lt;90,LMS!$D$30*AI97^3+LMS!$E$30*AI97^2+LMS!$F$30*AI97+LMS!$G$30,IF(AI97&lt;150,LMS!$D$31*AI97^3+LMS!$E$31*AI97^2+LMS!$F$31*AI97+LMS!$G$31,LMS!$D$32*AI97^3+LMS!$E$32*AI97^2+LMS!$F$32*AI97+LMS!$G$32)))))))</f>
        <v>#VALUE!</v>
      </c>
      <c r="AH97" t="e">
        <f>IF(D97="M",(IF(AI97&lt;90,LMS!$D$14*AI97^3+LMS!$E$14*AI97^2+LMS!$F$14*AI97+LMS!$G$14,LMS!$D$15*AI97^3+LMS!$E$15*AI97^2+LMS!$F$15*AI97+LMS!$G$15)),(IF(AI97&lt;90,LMS!$D$17*AI97^3+LMS!$E$17*AI97^2+LMS!$F$17*AI97+LMS!$G$17,LMS!$D$18*AI97^3+LMS!$E$18*AI97^2+LMS!$F$18*AI97+LMS!$G$18)))</f>
        <v>#VALUE!</v>
      </c>
      <c r="AI97" s="7" t="e">
        <f t="shared" si="42"/>
        <v>#VALUE!</v>
      </c>
      <c r="AJ97" s="7">
        <f t="shared" si="43"/>
        <v>0</v>
      </c>
      <c r="AL97" s="7">
        <f>IF(D97="M",WeightSDS!P$5*$AJ97^7+WeightSDS!Q$5*$AJ97^6+WeightSDS!R$5*$AJ97^5+WeightSDS!S$5*$AJ97^4+WeightSDS!T$5*$AJ97^3+WeightSDS!U$5*$AJ97^2+WeightSDS!V$5*$AJ97+WeightSDS!W$5,IF($AJ97&lt;186,WeightSDS!P$8*$AJ97^7+WeightSDS!Q$8*$AJ97^6+WeightSDS!R$8*$AJ97^5+WeightSDS!S$8*$AJ97^4+WeightSDS!T$8*$AJ97^3+WeightSDS!U$8*$AJ97^2+WeightSDS!V$8*$AJ97+WeightSDS!W$8,WeightSDS!$U$9+WeightSDS!$V$9*($AJ97-WeightSDS!$W$9)))</f>
        <v>0.75407122999999998</v>
      </c>
      <c r="AM97" s="7">
        <f>IF(D97="M",IF($AJ97&lt;45,WeightSDS!M$23*$AJ97^10+WeightSDS!N$23*$AJ97^9+WeightSDS!O$23*$AJ97^8+WeightSDS!P$23*$AJ97^7+WeightSDS!Q$23*$AJ97^6+WeightSDS!R$23*$AJ97^5+WeightSDS!S$23*$AJ97^4+WeightSDS!T$23*$AJ97^3+WeightSDS!U$23*$AJ97^2+WeightSDS!V$23*$AJ97+WeightSDS!W$23,IF($AJ97&lt;153,WeightSDS!M$25*$AJ97^10+WeightSDS!N$25*$AJ97^9+WeightSDS!O$25*$AJ97^8+WeightSDS!P$25*$AJ97^7+WeightSDS!Q$25*$AJ97^6+WeightSDS!R$25*$AJ97^5+WeightSDS!S$25*$AJ97^4+WeightSDS!T$25*$AJ97^3+WeightSDS!U$25*$AJ97^2+WeightSDS!V$25*$AJ97+WeightSDS!W$25,WeightSDS!M$27+WeightSDS!N$27/(1+EXP(WeightSDS!O$27+WeightSDS!P$27*$AJ97)))),IF($AJ97&lt;43.8,WeightSDS!M$29*$AJ97^10+WeightSDS!N$29*$AJ97^9+WeightSDS!O$29*$AJ97^8+WeightSDS!P$29*$AJ97^7+WeightSDS!Q$29*$AJ97^6+WeightSDS!R$29*$AJ97^5+WeightSDS!S$29*$AJ97^4+WeightSDS!T$29*$AJ97^3+WeightSDS!U$29*$AJ97^2+WeightSDS!V$29*$AJ97+WeightSDS!W$29-0.010431*(1-$AJ97/210),IF($AJ97&lt;123,WeightSDS!M$30*$AJ97^10+WeightSDS!N$30*$AJ97^9+WeightSDS!O$30*$AJ97^8+WeightSDS!P$30*$AJ97^7+WeightSDS!Q$30*$AJ97^6+WeightSDS!R$30*$AJ97^5+WeightSDS!S$30*$AJ97^4+WeightSDS!T$30*$AJ97^3+WeightSDS!U$30*$AJ97^2+WeightSDS!V$30*$AJ97+WeightSDS!W$30-0.010431*(1-1/$AJ97),WeightSDS!M$32+WeightSDS!N$32/(1+EXP(WeightSDS!O$32+WeightSDS!P$32*$AJ97))-0.010431*(1-$AJ97/210))))</f>
        <v>2.9500001032655536</v>
      </c>
      <c r="AN97" s="7">
        <f>IF(D97="M",IF($AJ97&lt;162,WeightSDS!P$12*$AJ97^7+WeightSDS!Q$12*$AJ97^6+WeightSDS!R$12*$AJ97^5+WeightSDS!S$12*$AJ97^4+WeightSDS!T$12*$AJ97^3+WeightSDS!U$12*$AJ97^2+WeightSDS!V$12*$AJ97+WeightSDS!W$12,WeightSDS!P$14*$AJ97^7+WeightSDS!Q$14*$AJ97^6+WeightSDS!R$14*$AJ97^5+WeightSDS!S$14*$AJ97^4+WeightSDS!T$14*$AJ97^3+WeightSDS!U$14*$AJ97^2+WeightSDS!V$14*$AJ97+WeightSDS!W$14),IF($AJ97&lt;156,WeightSDS!O$17*$AJ97^8+WeightSDS!P$17*$AJ97^7+WeightSDS!Q$17*$AJ97^6+WeightSDS!R$17*$AJ97^5+WeightSDS!S$17*$AJ97^4+WeightSDS!T$17*$AJ97^3+WeightSDS!U$17*$AJ97^2+WeightSDS!V$17*$AJ97+WeightSDS!W$17,IF($AJ97&lt;186,WeightSDS!$U$18+(WeightSDS!$V$18-WeightSDS!$U$18)/24*($AJ97-186)+WeightSDS!$W$18*(-$AJ97+186)^2-0.005,WeightSDS!$U$18+(WeightSDS!$V$18-WeightSDS!$U$18)/24*($AJ97-186)-0.005)))</f>
        <v>0.14604529399999999</v>
      </c>
      <c r="AQ97" s="7">
        <f t="shared" si="29"/>
        <v>0.56299999999999994</v>
      </c>
      <c r="AR97" s="7">
        <f t="shared" si="30"/>
        <v>69</v>
      </c>
      <c r="AS97" s="7">
        <f t="shared" si="31"/>
        <v>0.51</v>
      </c>
    </row>
    <row r="98" spans="2:45" s="7" customFormat="1" x14ac:dyDescent="0.15">
      <c r="B98" s="118"/>
      <c r="C98" s="118"/>
      <c r="D98" s="118"/>
      <c r="E98" s="30"/>
      <c r="F98" s="30"/>
      <c r="G98" s="119"/>
      <c r="H98" s="119"/>
      <c r="I98" s="78"/>
      <c r="J98" s="11" t="str">
        <f t="shared" si="22"/>
        <v/>
      </c>
      <c r="K98" s="2" t="str">
        <f t="shared" si="32"/>
        <v/>
      </c>
      <c r="L98" s="2" t="str">
        <f t="shared" si="23"/>
        <v/>
      </c>
      <c r="M98" s="2" t="str">
        <f t="shared" si="33"/>
        <v/>
      </c>
      <c r="N98" s="2" t="str">
        <f t="shared" si="34"/>
        <v/>
      </c>
      <c r="O98" s="2" t="str">
        <f t="shared" si="35"/>
        <v/>
      </c>
      <c r="P98" s="11" t="str">
        <f t="shared" si="36"/>
        <v/>
      </c>
      <c r="Q98" s="11" t="str">
        <f t="shared" si="37"/>
        <v/>
      </c>
      <c r="R98" s="2" t="str">
        <f t="shared" si="38"/>
        <v/>
      </c>
      <c r="S98" s="11" t="str">
        <f t="shared" si="39"/>
        <v/>
      </c>
      <c r="T98" s="175" t="str">
        <f t="shared" si="40"/>
        <v/>
      </c>
      <c r="U98" s="11" t="str">
        <f t="shared" si="41"/>
        <v/>
      </c>
      <c r="V98" s="136"/>
      <c r="W98" s="136"/>
      <c r="X98" s="139">
        <f t="shared" si="24"/>
        <v>0</v>
      </c>
      <c r="Y98" s="31">
        <f t="shared" si="25"/>
        <v>0</v>
      </c>
      <c r="Z98" s="31"/>
      <c r="AA98" s="140">
        <f t="shared" si="26"/>
        <v>0</v>
      </c>
      <c r="AB98" s="12"/>
      <c r="AC98" s="8">
        <f t="shared" si="27"/>
        <v>9.0359999999999996</v>
      </c>
      <c r="AD98" s="8">
        <f t="shared" si="28"/>
        <v>-184.49199999999999</v>
      </c>
      <c r="AE98"/>
      <c r="AF98" t="e">
        <f>IF(D98="M",IF(AI98&lt;78,LMS!$D$5*AI98^3+LMS!$E$5*AI98^2+LMS!$F$5*AI98+LMS!$G$5,IF(AI98&lt;150,LMS!$D$6*AI98^3+LMS!$E$6*AI98^2+LMS!$F$6*AI98+LMS!$G$6,LMS!$D$7*AI98^3+LMS!$E$7*AI98^2+LMS!$F$7*AI98+LMS!$G$7)),IF(AI98&lt;69,LMS!$D$9*AI98^3+LMS!$E$9*AI98^2+LMS!$F$9*AI98+LMS!$G$9,IF(AI98&lt;150,LMS!$D$10*AI98^3+LMS!$E$10*AI98^2+LMS!$F$10*AI98+LMS!$G$10,LMS!$D$11*AI98^3+LMS!$E$11*AI98^2+LMS!$F$11*AI98+LMS!$G$11)))</f>
        <v>#VALUE!</v>
      </c>
      <c r="AG98" t="e">
        <f>IF(D98="M",(IF(AI98&lt;2.5,LMS!$D$21*AI98^3+LMS!$E$21*AI98^2+LMS!$F$21*AI98+LMS!$G$21,IF(AI98&lt;9.5,LMS!$D$22*AI98^3+LMS!$E$22*AI98^2+LMS!$F$22*AI98+LMS!$G$22,IF(AI98&lt;26.75,LMS!$D$23*AI98^3+LMS!$E$23*AI98^2+LMS!$F$23*AI98+LMS!$G$23,IF(AI98&lt;90,LMS!$D$24*AI98^3+LMS!$E$24*AI98^2+LMS!$F$24*AI98+LMS!$G$24,LMS!$D$25*AI98^3+LMS!$E$25*AI98^2+LMS!$F$25*AI98+LMS!$G$25))))),(IF(AI98&lt;2.5,LMS!$D$27*AI98^3+LMS!$E$27*AI98^2+LMS!$F$27*AI98+LMS!$G$27,IF(AI98&lt;9.5,LMS!$D$28*AI98^3+LMS!$E$28*AI98^2+LMS!$F$28*AI98+LMS!$G$28,IF(AI98&lt;26.75,LMS!$D$29*AI98^3+LMS!$E$29*AI98^2+LMS!$F$29*AI98+LMS!$G$29,IF(AI98&lt;90,LMS!$D$30*AI98^3+LMS!$E$30*AI98^2+LMS!$F$30*AI98+LMS!$G$30,IF(AI98&lt;150,LMS!$D$31*AI98^3+LMS!$E$31*AI98^2+LMS!$F$31*AI98+LMS!$G$31,LMS!$D$32*AI98^3+LMS!$E$32*AI98^2+LMS!$F$32*AI98+LMS!$G$32)))))))</f>
        <v>#VALUE!</v>
      </c>
      <c r="AH98" t="e">
        <f>IF(D98="M",(IF(AI98&lt;90,LMS!$D$14*AI98^3+LMS!$E$14*AI98^2+LMS!$F$14*AI98+LMS!$G$14,LMS!$D$15*AI98^3+LMS!$E$15*AI98^2+LMS!$F$15*AI98+LMS!$G$15)),(IF(AI98&lt;90,LMS!$D$17*AI98^3+LMS!$E$17*AI98^2+LMS!$F$17*AI98+LMS!$G$17,LMS!$D$18*AI98^3+LMS!$E$18*AI98^2+LMS!$F$18*AI98+LMS!$G$18)))</f>
        <v>#VALUE!</v>
      </c>
      <c r="AI98" s="7" t="e">
        <f t="shared" si="42"/>
        <v>#VALUE!</v>
      </c>
      <c r="AJ98" s="7">
        <f t="shared" si="43"/>
        <v>0</v>
      </c>
      <c r="AL98" s="7">
        <f>IF(D98="M",WeightSDS!P$5*$AJ98^7+WeightSDS!Q$5*$AJ98^6+WeightSDS!R$5*$AJ98^5+WeightSDS!S$5*$AJ98^4+WeightSDS!T$5*$AJ98^3+WeightSDS!U$5*$AJ98^2+WeightSDS!V$5*$AJ98+WeightSDS!W$5,IF($AJ98&lt;186,WeightSDS!P$8*$AJ98^7+WeightSDS!Q$8*$AJ98^6+WeightSDS!R$8*$AJ98^5+WeightSDS!S$8*$AJ98^4+WeightSDS!T$8*$AJ98^3+WeightSDS!U$8*$AJ98^2+WeightSDS!V$8*$AJ98+WeightSDS!W$8,WeightSDS!$U$9+WeightSDS!$V$9*($AJ98-WeightSDS!$W$9)))</f>
        <v>0.75407122999999998</v>
      </c>
      <c r="AM98" s="7">
        <f>IF(D98="M",IF($AJ98&lt;45,WeightSDS!M$23*$AJ98^10+WeightSDS!N$23*$AJ98^9+WeightSDS!O$23*$AJ98^8+WeightSDS!P$23*$AJ98^7+WeightSDS!Q$23*$AJ98^6+WeightSDS!R$23*$AJ98^5+WeightSDS!S$23*$AJ98^4+WeightSDS!T$23*$AJ98^3+WeightSDS!U$23*$AJ98^2+WeightSDS!V$23*$AJ98+WeightSDS!W$23,IF($AJ98&lt;153,WeightSDS!M$25*$AJ98^10+WeightSDS!N$25*$AJ98^9+WeightSDS!O$25*$AJ98^8+WeightSDS!P$25*$AJ98^7+WeightSDS!Q$25*$AJ98^6+WeightSDS!R$25*$AJ98^5+WeightSDS!S$25*$AJ98^4+WeightSDS!T$25*$AJ98^3+WeightSDS!U$25*$AJ98^2+WeightSDS!V$25*$AJ98+WeightSDS!W$25,WeightSDS!M$27+WeightSDS!N$27/(1+EXP(WeightSDS!O$27+WeightSDS!P$27*$AJ98)))),IF($AJ98&lt;43.8,WeightSDS!M$29*$AJ98^10+WeightSDS!N$29*$AJ98^9+WeightSDS!O$29*$AJ98^8+WeightSDS!P$29*$AJ98^7+WeightSDS!Q$29*$AJ98^6+WeightSDS!R$29*$AJ98^5+WeightSDS!S$29*$AJ98^4+WeightSDS!T$29*$AJ98^3+WeightSDS!U$29*$AJ98^2+WeightSDS!V$29*$AJ98+WeightSDS!W$29-0.010431*(1-$AJ98/210),IF($AJ98&lt;123,WeightSDS!M$30*$AJ98^10+WeightSDS!N$30*$AJ98^9+WeightSDS!O$30*$AJ98^8+WeightSDS!P$30*$AJ98^7+WeightSDS!Q$30*$AJ98^6+WeightSDS!R$30*$AJ98^5+WeightSDS!S$30*$AJ98^4+WeightSDS!T$30*$AJ98^3+WeightSDS!U$30*$AJ98^2+WeightSDS!V$30*$AJ98+WeightSDS!W$30-0.010431*(1-1/$AJ98),WeightSDS!M$32+WeightSDS!N$32/(1+EXP(WeightSDS!O$32+WeightSDS!P$32*$AJ98))-0.010431*(1-$AJ98/210))))</f>
        <v>2.9500001032655536</v>
      </c>
      <c r="AN98" s="7">
        <f>IF(D98="M",IF($AJ98&lt;162,WeightSDS!P$12*$AJ98^7+WeightSDS!Q$12*$AJ98^6+WeightSDS!R$12*$AJ98^5+WeightSDS!S$12*$AJ98^4+WeightSDS!T$12*$AJ98^3+WeightSDS!U$12*$AJ98^2+WeightSDS!V$12*$AJ98+WeightSDS!W$12,WeightSDS!P$14*$AJ98^7+WeightSDS!Q$14*$AJ98^6+WeightSDS!R$14*$AJ98^5+WeightSDS!S$14*$AJ98^4+WeightSDS!T$14*$AJ98^3+WeightSDS!U$14*$AJ98^2+WeightSDS!V$14*$AJ98+WeightSDS!W$14),IF($AJ98&lt;156,WeightSDS!O$17*$AJ98^8+WeightSDS!P$17*$AJ98^7+WeightSDS!Q$17*$AJ98^6+WeightSDS!R$17*$AJ98^5+WeightSDS!S$17*$AJ98^4+WeightSDS!T$17*$AJ98^3+WeightSDS!U$17*$AJ98^2+WeightSDS!V$17*$AJ98+WeightSDS!W$17,IF($AJ98&lt;186,WeightSDS!$U$18+(WeightSDS!$V$18-WeightSDS!$U$18)/24*($AJ98-186)+WeightSDS!$W$18*(-$AJ98+186)^2-0.005,WeightSDS!$U$18+(WeightSDS!$V$18-WeightSDS!$U$18)/24*($AJ98-186)-0.005)))</f>
        <v>0.14604529399999999</v>
      </c>
      <c r="AQ98" s="7">
        <f t="shared" si="29"/>
        <v>0.56299999999999994</v>
      </c>
      <c r="AR98" s="7">
        <f t="shared" si="30"/>
        <v>69</v>
      </c>
      <c r="AS98" s="7">
        <f t="shared" si="31"/>
        <v>0.51</v>
      </c>
    </row>
    <row r="99" spans="2:45" s="7" customFormat="1" x14ac:dyDescent="0.15">
      <c r="B99" s="118"/>
      <c r="C99" s="118"/>
      <c r="D99" s="118"/>
      <c r="E99" s="30"/>
      <c r="F99" s="30"/>
      <c r="G99" s="119"/>
      <c r="H99" s="119"/>
      <c r="I99" s="78"/>
      <c r="J99" s="11" t="str">
        <f t="shared" si="22"/>
        <v/>
      </c>
      <c r="K99" s="2" t="str">
        <f t="shared" si="32"/>
        <v/>
      </c>
      <c r="L99" s="2" t="str">
        <f t="shared" si="23"/>
        <v/>
      </c>
      <c r="M99" s="2" t="str">
        <f t="shared" si="33"/>
        <v/>
      </c>
      <c r="N99" s="2" t="str">
        <f t="shared" si="34"/>
        <v/>
      </c>
      <c r="O99" s="2" t="str">
        <f t="shared" si="35"/>
        <v/>
      </c>
      <c r="P99" s="11" t="str">
        <f t="shared" si="36"/>
        <v/>
      </c>
      <c r="Q99" s="11" t="str">
        <f t="shared" si="37"/>
        <v/>
      </c>
      <c r="R99" s="2" t="str">
        <f t="shared" si="38"/>
        <v/>
      </c>
      <c r="S99" s="11" t="str">
        <f t="shared" si="39"/>
        <v/>
      </c>
      <c r="T99" s="175" t="str">
        <f t="shared" si="40"/>
        <v/>
      </c>
      <c r="U99" s="11" t="str">
        <f t="shared" si="41"/>
        <v/>
      </c>
      <c r="V99" s="136"/>
      <c r="W99" s="136"/>
      <c r="X99" s="139">
        <f t="shared" si="24"/>
        <v>0</v>
      </c>
      <c r="Y99" s="31">
        <f t="shared" si="25"/>
        <v>0</v>
      </c>
      <c r="Z99" s="31"/>
      <c r="AA99" s="140">
        <f t="shared" si="26"/>
        <v>0</v>
      </c>
      <c r="AB99" s="12"/>
      <c r="AC99" s="8">
        <f t="shared" si="27"/>
        <v>9.0359999999999996</v>
      </c>
      <c r="AD99" s="8">
        <f t="shared" si="28"/>
        <v>-184.49199999999999</v>
      </c>
      <c r="AE99"/>
      <c r="AF99" t="e">
        <f>IF(D99="M",IF(AI99&lt;78,LMS!$D$5*AI99^3+LMS!$E$5*AI99^2+LMS!$F$5*AI99+LMS!$G$5,IF(AI99&lt;150,LMS!$D$6*AI99^3+LMS!$E$6*AI99^2+LMS!$F$6*AI99+LMS!$G$6,LMS!$D$7*AI99^3+LMS!$E$7*AI99^2+LMS!$F$7*AI99+LMS!$G$7)),IF(AI99&lt;69,LMS!$D$9*AI99^3+LMS!$E$9*AI99^2+LMS!$F$9*AI99+LMS!$G$9,IF(AI99&lt;150,LMS!$D$10*AI99^3+LMS!$E$10*AI99^2+LMS!$F$10*AI99+LMS!$G$10,LMS!$D$11*AI99^3+LMS!$E$11*AI99^2+LMS!$F$11*AI99+LMS!$G$11)))</f>
        <v>#VALUE!</v>
      </c>
      <c r="AG99" t="e">
        <f>IF(D99="M",(IF(AI99&lt;2.5,LMS!$D$21*AI99^3+LMS!$E$21*AI99^2+LMS!$F$21*AI99+LMS!$G$21,IF(AI99&lt;9.5,LMS!$D$22*AI99^3+LMS!$E$22*AI99^2+LMS!$F$22*AI99+LMS!$G$22,IF(AI99&lt;26.75,LMS!$D$23*AI99^3+LMS!$E$23*AI99^2+LMS!$F$23*AI99+LMS!$G$23,IF(AI99&lt;90,LMS!$D$24*AI99^3+LMS!$E$24*AI99^2+LMS!$F$24*AI99+LMS!$G$24,LMS!$D$25*AI99^3+LMS!$E$25*AI99^2+LMS!$F$25*AI99+LMS!$G$25))))),(IF(AI99&lt;2.5,LMS!$D$27*AI99^3+LMS!$E$27*AI99^2+LMS!$F$27*AI99+LMS!$G$27,IF(AI99&lt;9.5,LMS!$D$28*AI99^3+LMS!$E$28*AI99^2+LMS!$F$28*AI99+LMS!$G$28,IF(AI99&lt;26.75,LMS!$D$29*AI99^3+LMS!$E$29*AI99^2+LMS!$F$29*AI99+LMS!$G$29,IF(AI99&lt;90,LMS!$D$30*AI99^3+LMS!$E$30*AI99^2+LMS!$F$30*AI99+LMS!$G$30,IF(AI99&lt;150,LMS!$D$31*AI99^3+LMS!$E$31*AI99^2+LMS!$F$31*AI99+LMS!$G$31,LMS!$D$32*AI99^3+LMS!$E$32*AI99^2+LMS!$F$32*AI99+LMS!$G$32)))))))</f>
        <v>#VALUE!</v>
      </c>
      <c r="AH99" t="e">
        <f>IF(D99="M",(IF(AI99&lt;90,LMS!$D$14*AI99^3+LMS!$E$14*AI99^2+LMS!$F$14*AI99+LMS!$G$14,LMS!$D$15*AI99^3+LMS!$E$15*AI99^2+LMS!$F$15*AI99+LMS!$G$15)),(IF(AI99&lt;90,LMS!$D$17*AI99^3+LMS!$E$17*AI99^2+LMS!$F$17*AI99+LMS!$G$17,LMS!$D$18*AI99^3+LMS!$E$18*AI99^2+LMS!$F$18*AI99+LMS!$G$18)))</f>
        <v>#VALUE!</v>
      </c>
      <c r="AI99" s="7" t="e">
        <f t="shared" si="42"/>
        <v>#VALUE!</v>
      </c>
      <c r="AJ99" s="7">
        <f t="shared" si="43"/>
        <v>0</v>
      </c>
      <c r="AL99" s="7">
        <f>IF(D99="M",WeightSDS!P$5*$AJ99^7+WeightSDS!Q$5*$AJ99^6+WeightSDS!R$5*$AJ99^5+WeightSDS!S$5*$AJ99^4+WeightSDS!T$5*$AJ99^3+WeightSDS!U$5*$AJ99^2+WeightSDS!V$5*$AJ99+WeightSDS!W$5,IF($AJ99&lt;186,WeightSDS!P$8*$AJ99^7+WeightSDS!Q$8*$AJ99^6+WeightSDS!R$8*$AJ99^5+WeightSDS!S$8*$AJ99^4+WeightSDS!T$8*$AJ99^3+WeightSDS!U$8*$AJ99^2+WeightSDS!V$8*$AJ99+WeightSDS!W$8,WeightSDS!$U$9+WeightSDS!$V$9*($AJ99-WeightSDS!$W$9)))</f>
        <v>0.75407122999999998</v>
      </c>
      <c r="AM99" s="7">
        <f>IF(D99="M",IF($AJ99&lt;45,WeightSDS!M$23*$AJ99^10+WeightSDS!N$23*$AJ99^9+WeightSDS!O$23*$AJ99^8+WeightSDS!P$23*$AJ99^7+WeightSDS!Q$23*$AJ99^6+WeightSDS!R$23*$AJ99^5+WeightSDS!S$23*$AJ99^4+WeightSDS!T$23*$AJ99^3+WeightSDS!U$23*$AJ99^2+WeightSDS!V$23*$AJ99+WeightSDS!W$23,IF($AJ99&lt;153,WeightSDS!M$25*$AJ99^10+WeightSDS!N$25*$AJ99^9+WeightSDS!O$25*$AJ99^8+WeightSDS!P$25*$AJ99^7+WeightSDS!Q$25*$AJ99^6+WeightSDS!R$25*$AJ99^5+WeightSDS!S$25*$AJ99^4+WeightSDS!T$25*$AJ99^3+WeightSDS!U$25*$AJ99^2+WeightSDS!V$25*$AJ99+WeightSDS!W$25,WeightSDS!M$27+WeightSDS!N$27/(1+EXP(WeightSDS!O$27+WeightSDS!P$27*$AJ99)))),IF($AJ99&lt;43.8,WeightSDS!M$29*$AJ99^10+WeightSDS!N$29*$AJ99^9+WeightSDS!O$29*$AJ99^8+WeightSDS!P$29*$AJ99^7+WeightSDS!Q$29*$AJ99^6+WeightSDS!R$29*$AJ99^5+WeightSDS!S$29*$AJ99^4+WeightSDS!T$29*$AJ99^3+WeightSDS!U$29*$AJ99^2+WeightSDS!V$29*$AJ99+WeightSDS!W$29-0.010431*(1-$AJ99/210),IF($AJ99&lt;123,WeightSDS!M$30*$AJ99^10+WeightSDS!N$30*$AJ99^9+WeightSDS!O$30*$AJ99^8+WeightSDS!P$30*$AJ99^7+WeightSDS!Q$30*$AJ99^6+WeightSDS!R$30*$AJ99^5+WeightSDS!S$30*$AJ99^4+WeightSDS!T$30*$AJ99^3+WeightSDS!U$30*$AJ99^2+WeightSDS!V$30*$AJ99+WeightSDS!W$30-0.010431*(1-1/$AJ99),WeightSDS!M$32+WeightSDS!N$32/(1+EXP(WeightSDS!O$32+WeightSDS!P$32*$AJ99))-0.010431*(1-$AJ99/210))))</f>
        <v>2.9500001032655536</v>
      </c>
      <c r="AN99" s="7">
        <f>IF(D99="M",IF($AJ99&lt;162,WeightSDS!P$12*$AJ99^7+WeightSDS!Q$12*$AJ99^6+WeightSDS!R$12*$AJ99^5+WeightSDS!S$12*$AJ99^4+WeightSDS!T$12*$AJ99^3+WeightSDS!U$12*$AJ99^2+WeightSDS!V$12*$AJ99+WeightSDS!W$12,WeightSDS!P$14*$AJ99^7+WeightSDS!Q$14*$AJ99^6+WeightSDS!R$14*$AJ99^5+WeightSDS!S$14*$AJ99^4+WeightSDS!T$14*$AJ99^3+WeightSDS!U$14*$AJ99^2+WeightSDS!V$14*$AJ99+WeightSDS!W$14),IF($AJ99&lt;156,WeightSDS!O$17*$AJ99^8+WeightSDS!P$17*$AJ99^7+WeightSDS!Q$17*$AJ99^6+WeightSDS!R$17*$AJ99^5+WeightSDS!S$17*$AJ99^4+WeightSDS!T$17*$AJ99^3+WeightSDS!U$17*$AJ99^2+WeightSDS!V$17*$AJ99+WeightSDS!W$17,IF($AJ99&lt;186,WeightSDS!$U$18+(WeightSDS!$V$18-WeightSDS!$U$18)/24*($AJ99-186)+WeightSDS!$W$18*(-$AJ99+186)^2-0.005,WeightSDS!$U$18+(WeightSDS!$V$18-WeightSDS!$U$18)/24*($AJ99-186)-0.005)))</f>
        <v>0.14604529399999999</v>
      </c>
      <c r="AQ99" s="7">
        <f t="shared" si="29"/>
        <v>0.56299999999999994</v>
      </c>
      <c r="AR99" s="7">
        <f t="shared" si="30"/>
        <v>69</v>
      </c>
      <c r="AS99" s="7">
        <f t="shared" si="31"/>
        <v>0.51</v>
      </c>
    </row>
    <row r="100" spans="2:45" s="7" customFormat="1" x14ac:dyDescent="0.15">
      <c r="B100" s="118"/>
      <c r="C100" s="118"/>
      <c r="D100" s="118"/>
      <c r="E100" s="30"/>
      <c r="F100" s="30"/>
      <c r="G100" s="119"/>
      <c r="H100" s="119"/>
      <c r="I100" s="78"/>
      <c r="J100" s="11" t="str">
        <f t="shared" si="22"/>
        <v/>
      </c>
      <c r="K100" s="2" t="str">
        <f t="shared" si="32"/>
        <v/>
      </c>
      <c r="L100" s="2" t="str">
        <f t="shared" si="23"/>
        <v/>
      </c>
      <c r="M100" s="2" t="str">
        <f t="shared" si="33"/>
        <v/>
      </c>
      <c r="N100" s="2" t="str">
        <f t="shared" si="34"/>
        <v/>
      </c>
      <c r="O100" s="2" t="str">
        <f t="shared" si="35"/>
        <v/>
      </c>
      <c r="P100" s="11" t="str">
        <f t="shared" si="36"/>
        <v/>
      </c>
      <c r="Q100" s="11" t="str">
        <f t="shared" si="37"/>
        <v/>
      </c>
      <c r="R100" s="2" t="str">
        <f t="shared" si="38"/>
        <v/>
      </c>
      <c r="S100" s="11" t="str">
        <f t="shared" si="39"/>
        <v/>
      </c>
      <c r="T100" s="175" t="str">
        <f t="shared" si="40"/>
        <v/>
      </c>
      <c r="U100" s="11" t="str">
        <f t="shared" si="41"/>
        <v/>
      </c>
      <c r="V100" s="136"/>
      <c r="W100" s="136"/>
      <c r="X100" s="139">
        <f t="shared" si="24"/>
        <v>0</v>
      </c>
      <c r="Y100" s="31">
        <f t="shared" si="25"/>
        <v>0</v>
      </c>
      <c r="Z100" s="31"/>
      <c r="AA100" s="140">
        <f t="shared" si="26"/>
        <v>0</v>
      </c>
      <c r="AB100" s="12"/>
      <c r="AC100" s="8">
        <f t="shared" si="27"/>
        <v>9.0359999999999996</v>
      </c>
      <c r="AD100" s="8">
        <f t="shared" si="28"/>
        <v>-184.49199999999999</v>
      </c>
      <c r="AE100"/>
      <c r="AF100" t="e">
        <f>IF(D100="M",IF(AI100&lt;78,LMS!$D$5*AI100^3+LMS!$E$5*AI100^2+LMS!$F$5*AI100+LMS!$G$5,IF(AI100&lt;150,LMS!$D$6*AI100^3+LMS!$E$6*AI100^2+LMS!$F$6*AI100+LMS!$G$6,LMS!$D$7*AI100^3+LMS!$E$7*AI100^2+LMS!$F$7*AI100+LMS!$G$7)),IF(AI100&lt;69,LMS!$D$9*AI100^3+LMS!$E$9*AI100^2+LMS!$F$9*AI100+LMS!$G$9,IF(AI100&lt;150,LMS!$D$10*AI100^3+LMS!$E$10*AI100^2+LMS!$F$10*AI100+LMS!$G$10,LMS!$D$11*AI100^3+LMS!$E$11*AI100^2+LMS!$F$11*AI100+LMS!$G$11)))</f>
        <v>#VALUE!</v>
      </c>
      <c r="AG100" t="e">
        <f>IF(D100="M",(IF(AI100&lt;2.5,LMS!$D$21*AI100^3+LMS!$E$21*AI100^2+LMS!$F$21*AI100+LMS!$G$21,IF(AI100&lt;9.5,LMS!$D$22*AI100^3+LMS!$E$22*AI100^2+LMS!$F$22*AI100+LMS!$G$22,IF(AI100&lt;26.75,LMS!$D$23*AI100^3+LMS!$E$23*AI100^2+LMS!$F$23*AI100+LMS!$G$23,IF(AI100&lt;90,LMS!$D$24*AI100^3+LMS!$E$24*AI100^2+LMS!$F$24*AI100+LMS!$G$24,LMS!$D$25*AI100^3+LMS!$E$25*AI100^2+LMS!$F$25*AI100+LMS!$G$25))))),(IF(AI100&lt;2.5,LMS!$D$27*AI100^3+LMS!$E$27*AI100^2+LMS!$F$27*AI100+LMS!$G$27,IF(AI100&lt;9.5,LMS!$D$28*AI100^3+LMS!$E$28*AI100^2+LMS!$F$28*AI100+LMS!$G$28,IF(AI100&lt;26.75,LMS!$D$29*AI100^3+LMS!$E$29*AI100^2+LMS!$F$29*AI100+LMS!$G$29,IF(AI100&lt;90,LMS!$D$30*AI100^3+LMS!$E$30*AI100^2+LMS!$F$30*AI100+LMS!$G$30,IF(AI100&lt;150,LMS!$D$31*AI100^3+LMS!$E$31*AI100^2+LMS!$F$31*AI100+LMS!$G$31,LMS!$D$32*AI100^3+LMS!$E$32*AI100^2+LMS!$F$32*AI100+LMS!$G$32)))))))</f>
        <v>#VALUE!</v>
      </c>
      <c r="AH100" t="e">
        <f>IF(D100="M",(IF(AI100&lt;90,LMS!$D$14*AI100^3+LMS!$E$14*AI100^2+LMS!$F$14*AI100+LMS!$G$14,LMS!$D$15*AI100^3+LMS!$E$15*AI100^2+LMS!$F$15*AI100+LMS!$G$15)),(IF(AI100&lt;90,LMS!$D$17*AI100^3+LMS!$E$17*AI100^2+LMS!$F$17*AI100+LMS!$G$17,LMS!$D$18*AI100^3+LMS!$E$18*AI100^2+LMS!$F$18*AI100+LMS!$G$18)))</f>
        <v>#VALUE!</v>
      </c>
      <c r="AI100" s="7" t="e">
        <f t="shared" si="42"/>
        <v>#VALUE!</v>
      </c>
      <c r="AJ100" s="7">
        <f t="shared" si="43"/>
        <v>0</v>
      </c>
      <c r="AL100" s="7">
        <f>IF(D100="M",WeightSDS!P$5*$AJ100^7+WeightSDS!Q$5*$AJ100^6+WeightSDS!R$5*$AJ100^5+WeightSDS!S$5*$AJ100^4+WeightSDS!T$5*$AJ100^3+WeightSDS!U$5*$AJ100^2+WeightSDS!V$5*$AJ100+WeightSDS!W$5,IF($AJ100&lt;186,WeightSDS!P$8*$AJ100^7+WeightSDS!Q$8*$AJ100^6+WeightSDS!R$8*$AJ100^5+WeightSDS!S$8*$AJ100^4+WeightSDS!T$8*$AJ100^3+WeightSDS!U$8*$AJ100^2+WeightSDS!V$8*$AJ100+WeightSDS!W$8,WeightSDS!$U$9+WeightSDS!$V$9*($AJ100-WeightSDS!$W$9)))</f>
        <v>0.75407122999999998</v>
      </c>
      <c r="AM100" s="7">
        <f>IF(D100="M",IF($AJ100&lt;45,WeightSDS!M$23*$AJ100^10+WeightSDS!N$23*$AJ100^9+WeightSDS!O$23*$AJ100^8+WeightSDS!P$23*$AJ100^7+WeightSDS!Q$23*$AJ100^6+WeightSDS!R$23*$AJ100^5+WeightSDS!S$23*$AJ100^4+WeightSDS!T$23*$AJ100^3+WeightSDS!U$23*$AJ100^2+WeightSDS!V$23*$AJ100+WeightSDS!W$23,IF($AJ100&lt;153,WeightSDS!M$25*$AJ100^10+WeightSDS!N$25*$AJ100^9+WeightSDS!O$25*$AJ100^8+WeightSDS!P$25*$AJ100^7+WeightSDS!Q$25*$AJ100^6+WeightSDS!R$25*$AJ100^5+WeightSDS!S$25*$AJ100^4+WeightSDS!T$25*$AJ100^3+WeightSDS!U$25*$AJ100^2+WeightSDS!V$25*$AJ100+WeightSDS!W$25,WeightSDS!M$27+WeightSDS!N$27/(1+EXP(WeightSDS!O$27+WeightSDS!P$27*$AJ100)))),IF($AJ100&lt;43.8,WeightSDS!M$29*$AJ100^10+WeightSDS!N$29*$AJ100^9+WeightSDS!O$29*$AJ100^8+WeightSDS!P$29*$AJ100^7+WeightSDS!Q$29*$AJ100^6+WeightSDS!R$29*$AJ100^5+WeightSDS!S$29*$AJ100^4+WeightSDS!T$29*$AJ100^3+WeightSDS!U$29*$AJ100^2+WeightSDS!V$29*$AJ100+WeightSDS!W$29-0.010431*(1-$AJ100/210),IF($AJ100&lt;123,WeightSDS!M$30*$AJ100^10+WeightSDS!N$30*$AJ100^9+WeightSDS!O$30*$AJ100^8+WeightSDS!P$30*$AJ100^7+WeightSDS!Q$30*$AJ100^6+WeightSDS!R$30*$AJ100^5+WeightSDS!S$30*$AJ100^4+WeightSDS!T$30*$AJ100^3+WeightSDS!U$30*$AJ100^2+WeightSDS!V$30*$AJ100+WeightSDS!W$30-0.010431*(1-1/$AJ100),WeightSDS!M$32+WeightSDS!N$32/(1+EXP(WeightSDS!O$32+WeightSDS!P$32*$AJ100))-0.010431*(1-$AJ100/210))))</f>
        <v>2.9500001032655536</v>
      </c>
      <c r="AN100" s="7">
        <f>IF(D100="M",IF($AJ100&lt;162,WeightSDS!P$12*$AJ100^7+WeightSDS!Q$12*$AJ100^6+WeightSDS!R$12*$AJ100^5+WeightSDS!S$12*$AJ100^4+WeightSDS!T$12*$AJ100^3+WeightSDS!U$12*$AJ100^2+WeightSDS!V$12*$AJ100+WeightSDS!W$12,WeightSDS!P$14*$AJ100^7+WeightSDS!Q$14*$AJ100^6+WeightSDS!R$14*$AJ100^5+WeightSDS!S$14*$AJ100^4+WeightSDS!T$14*$AJ100^3+WeightSDS!U$14*$AJ100^2+WeightSDS!V$14*$AJ100+WeightSDS!W$14),IF($AJ100&lt;156,WeightSDS!O$17*$AJ100^8+WeightSDS!P$17*$AJ100^7+WeightSDS!Q$17*$AJ100^6+WeightSDS!R$17*$AJ100^5+WeightSDS!S$17*$AJ100^4+WeightSDS!T$17*$AJ100^3+WeightSDS!U$17*$AJ100^2+WeightSDS!V$17*$AJ100+WeightSDS!W$17,IF($AJ100&lt;186,WeightSDS!$U$18+(WeightSDS!$V$18-WeightSDS!$U$18)/24*($AJ100-186)+WeightSDS!$W$18*(-$AJ100+186)^2-0.005,WeightSDS!$U$18+(WeightSDS!$V$18-WeightSDS!$U$18)/24*($AJ100-186)-0.005)))</f>
        <v>0.14604529399999999</v>
      </c>
      <c r="AQ100" s="7">
        <f t="shared" si="29"/>
        <v>0.56299999999999994</v>
      </c>
      <c r="AR100" s="7">
        <f t="shared" si="30"/>
        <v>69</v>
      </c>
      <c r="AS100" s="7">
        <f t="shared" si="31"/>
        <v>0.51</v>
      </c>
    </row>
    <row r="101" spans="2:45" s="7" customFormat="1" x14ac:dyDescent="0.15">
      <c r="B101" s="118"/>
      <c r="C101" s="118"/>
      <c r="D101" s="118"/>
      <c r="E101" s="30"/>
      <c r="F101" s="30"/>
      <c r="G101" s="119"/>
      <c r="H101" s="119"/>
      <c r="I101" s="78"/>
      <c r="J101" s="11" t="str">
        <f t="shared" si="22"/>
        <v/>
      </c>
      <c r="K101" s="2" t="str">
        <f t="shared" si="32"/>
        <v/>
      </c>
      <c r="L101" s="2" t="str">
        <f t="shared" si="23"/>
        <v/>
      </c>
      <c r="M101" s="2" t="str">
        <f t="shared" si="33"/>
        <v/>
      </c>
      <c r="N101" s="2" t="str">
        <f t="shared" si="34"/>
        <v/>
      </c>
      <c r="O101" s="2" t="str">
        <f t="shared" si="35"/>
        <v/>
      </c>
      <c r="P101" s="11" t="str">
        <f t="shared" si="36"/>
        <v/>
      </c>
      <c r="Q101" s="11" t="str">
        <f t="shared" si="37"/>
        <v/>
      </c>
      <c r="R101" s="2" t="str">
        <f t="shared" si="38"/>
        <v/>
      </c>
      <c r="S101" s="11" t="str">
        <f t="shared" si="39"/>
        <v/>
      </c>
      <c r="T101" s="175" t="str">
        <f t="shared" si="40"/>
        <v/>
      </c>
      <c r="U101" s="11" t="str">
        <f t="shared" si="41"/>
        <v/>
      </c>
      <c r="V101" s="136"/>
      <c r="W101" s="136"/>
      <c r="X101" s="139">
        <f t="shared" si="24"/>
        <v>0</v>
      </c>
      <c r="Y101" s="31">
        <f t="shared" si="25"/>
        <v>0</v>
      </c>
      <c r="Z101" s="31"/>
      <c r="AA101" s="140">
        <f t="shared" si="26"/>
        <v>0</v>
      </c>
      <c r="AB101" s="12"/>
      <c r="AC101" s="8">
        <f t="shared" si="27"/>
        <v>9.0359999999999996</v>
      </c>
      <c r="AD101" s="8">
        <f t="shared" si="28"/>
        <v>-184.49199999999999</v>
      </c>
      <c r="AE101"/>
      <c r="AF101" t="e">
        <f>IF(D101="M",IF(AI101&lt;78,LMS!$D$5*AI101^3+LMS!$E$5*AI101^2+LMS!$F$5*AI101+LMS!$G$5,IF(AI101&lt;150,LMS!$D$6*AI101^3+LMS!$E$6*AI101^2+LMS!$F$6*AI101+LMS!$G$6,LMS!$D$7*AI101^3+LMS!$E$7*AI101^2+LMS!$F$7*AI101+LMS!$G$7)),IF(AI101&lt;69,LMS!$D$9*AI101^3+LMS!$E$9*AI101^2+LMS!$F$9*AI101+LMS!$G$9,IF(AI101&lt;150,LMS!$D$10*AI101^3+LMS!$E$10*AI101^2+LMS!$F$10*AI101+LMS!$G$10,LMS!$D$11*AI101^3+LMS!$E$11*AI101^2+LMS!$F$11*AI101+LMS!$G$11)))</f>
        <v>#VALUE!</v>
      </c>
      <c r="AG101" t="e">
        <f>IF(D101="M",(IF(AI101&lt;2.5,LMS!$D$21*AI101^3+LMS!$E$21*AI101^2+LMS!$F$21*AI101+LMS!$G$21,IF(AI101&lt;9.5,LMS!$D$22*AI101^3+LMS!$E$22*AI101^2+LMS!$F$22*AI101+LMS!$G$22,IF(AI101&lt;26.75,LMS!$D$23*AI101^3+LMS!$E$23*AI101^2+LMS!$F$23*AI101+LMS!$G$23,IF(AI101&lt;90,LMS!$D$24*AI101^3+LMS!$E$24*AI101^2+LMS!$F$24*AI101+LMS!$G$24,LMS!$D$25*AI101^3+LMS!$E$25*AI101^2+LMS!$F$25*AI101+LMS!$G$25))))),(IF(AI101&lt;2.5,LMS!$D$27*AI101^3+LMS!$E$27*AI101^2+LMS!$F$27*AI101+LMS!$G$27,IF(AI101&lt;9.5,LMS!$D$28*AI101^3+LMS!$E$28*AI101^2+LMS!$F$28*AI101+LMS!$G$28,IF(AI101&lt;26.75,LMS!$D$29*AI101^3+LMS!$E$29*AI101^2+LMS!$F$29*AI101+LMS!$G$29,IF(AI101&lt;90,LMS!$D$30*AI101^3+LMS!$E$30*AI101^2+LMS!$F$30*AI101+LMS!$G$30,IF(AI101&lt;150,LMS!$D$31*AI101^3+LMS!$E$31*AI101^2+LMS!$F$31*AI101+LMS!$G$31,LMS!$D$32*AI101^3+LMS!$E$32*AI101^2+LMS!$F$32*AI101+LMS!$G$32)))))))</f>
        <v>#VALUE!</v>
      </c>
      <c r="AH101" t="e">
        <f>IF(D101="M",(IF(AI101&lt;90,LMS!$D$14*AI101^3+LMS!$E$14*AI101^2+LMS!$F$14*AI101+LMS!$G$14,LMS!$D$15*AI101^3+LMS!$E$15*AI101^2+LMS!$F$15*AI101+LMS!$G$15)),(IF(AI101&lt;90,LMS!$D$17*AI101^3+LMS!$E$17*AI101^2+LMS!$F$17*AI101+LMS!$G$17,LMS!$D$18*AI101^3+LMS!$E$18*AI101^2+LMS!$F$18*AI101+LMS!$G$18)))</f>
        <v>#VALUE!</v>
      </c>
      <c r="AI101" s="7" t="e">
        <f t="shared" si="42"/>
        <v>#VALUE!</v>
      </c>
      <c r="AJ101" s="7">
        <f t="shared" si="43"/>
        <v>0</v>
      </c>
      <c r="AL101" s="7">
        <f>IF(D101="M",WeightSDS!P$5*$AJ101^7+WeightSDS!Q$5*$AJ101^6+WeightSDS!R$5*$AJ101^5+WeightSDS!S$5*$AJ101^4+WeightSDS!T$5*$AJ101^3+WeightSDS!U$5*$AJ101^2+WeightSDS!V$5*$AJ101+WeightSDS!W$5,IF($AJ101&lt;186,WeightSDS!P$8*$AJ101^7+WeightSDS!Q$8*$AJ101^6+WeightSDS!R$8*$AJ101^5+WeightSDS!S$8*$AJ101^4+WeightSDS!T$8*$AJ101^3+WeightSDS!U$8*$AJ101^2+WeightSDS!V$8*$AJ101+WeightSDS!W$8,WeightSDS!$U$9+WeightSDS!$V$9*($AJ101-WeightSDS!$W$9)))</f>
        <v>0.75407122999999998</v>
      </c>
      <c r="AM101" s="7">
        <f>IF(D101="M",IF($AJ101&lt;45,WeightSDS!M$23*$AJ101^10+WeightSDS!N$23*$AJ101^9+WeightSDS!O$23*$AJ101^8+WeightSDS!P$23*$AJ101^7+WeightSDS!Q$23*$AJ101^6+WeightSDS!R$23*$AJ101^5+WeightSDS!S$23*$AJ101^4+WeightSDS!T$23*$AJ101^3+WeightSDS!U$23*$AJ101^2+WeightSDS!V$23*$AJ101+WeightSDS!W$23,IF($AJ101&lt;153,WeightSDS!M$25*$AJ101^10+WeightSDS!N$25*$AJ101^9+WeightSDS!O$25*$AJ101^8+WeightSDS!P$25*$AJ101^7+WeightSDS!Q$25*$AJ101^6+WeightSDS!R$25*$AJ101^5+WeightSDS!S$25*$AJ101^4+WeightSDS!T$25*$AJ101^3+WeightSDS!U$25*$AJ101^2+WeightSDS!V$25*$AJ101+WeightSDS!W$25,WeightSDS!M$27+WeightSDS!N$27/(1+EXP(WeightSDS!O$27+WeightSDS!P$27*$AJ101)))),IF($AJ101&lt;43.8,WeightSDS!M$29*$AJ101^10+WeightSDS!N$29*$AJ101^9+WeightSDS!O$29*$AJ101^8+WeightSDS!P$29*$AJ101^7+WeightSDS!Q$29*$AJ101^6+WeightSDS!R$29*$AJ101^5+WeightSDS!S$29*$AJ101^4+WeightSDS!T$29*$AJ101^3+WeightSDS!U$29*$AJ101^2+WeightSDS!V$29*$AJ101+WeightSDS!W$29-0.010431*(1-$AJ101/210),IF($AJ101&lt;123,WeightSDS!M$30*$AJ101^10+WeightSDS!N$30*$AJ101^9+WeightSDS!O$30*$AJ101^8+WeightSDS!P$30*$AJ101^7+WeightSDS!Q$30*$AJ101^6+WeightSDS!R$30*$AJ101^5+WeightSDS!S$30*$AJ101^4+WeightSDS!T$30*$AJ101^3+WeightSDS!U$30*$AJ101^2+WeightSDS!V$30*$AJ101+WeightSDS!W$30-0.010431*(1-1/$AJ101),WeightSDS!M$32+WeightSDS!N$32/(1+EXP(WeightSDS!O$32+WeightSDS!P$32*$AJ101))-0.010431*(1-$AJ101/210))))</f>
        <v>2.9500001032655536</v>
      </c>
      <c r="AN101" s="7">
        <f>IF(D101="M",IF($AJ101&lt;162,WeightSDS!P$12*$AJ101^7+WeightSDS!Q$12*$AJ101^6+WeightSDS!R$12*$AJ101^5+WeightSDS!S$12*$AJ101^4+WeightSDS!T$12*$AJ101^3+WeightSDS!U$12*$AJ101^2+WeightSDS!V$12*$AJ101+WeightSDS!W$12,WeightSDS!P$14*$AJ101^7+WeightSDS!Q$14*$AJ101^6+WeightSDS!R$14*$AJ101^5+WeightSDS!S$14*$AJ101^4+WeightSDS!T$14*$AJ101^3+WeightSDS!U$14*$AJ101^2+WeightSDS!V$14*$AJ101+WeightSDS!W$14),IF($AJ101&lt;156,WeightSDS!O$17*$AJ101^8+WeightSDS!P$17*$AJ101^7+WeightSDS!Q$17*$AJ101^6+WeightSDS!R$17*$AJ101^5+WeightSDS!S$17*$AJ101^4+WeightSDS!T$17*$AJ101^3+WeightSDS!U$17*$AJ101^2+WeightSDS!V$17*$AJ101+WeightSDS!W$17,IF($AJ101&lt;186,WeightSDS!$U$18+(WeightSDS!$V$18-WeightSDS!$U$18)/24*($AJ101-186)+WeightSDS!$W$18*(-$AJ101+186)^2-0.005,WeightSDS!$U$18+(WeightSDS!$V$18-WeightSDS!$U$18)/24*($AJ101-186)-0.005)))</f>
        <v>0.14604529399999999</v>
      </c>
      <c r="AQ101" s="7">
        <f t="shared" si="29"/>
        <v>0.56299999999999994</v>
      </c>
      <c r="AR101" s="7">
        <f t="shared" si="30"/>
        <v>69</v>
      </c>
      <c r="AS101" s="7">
        <f t="shared" si="31"/>
        <v>0.51</v>
      </c>
    </row>
    <row r="102" spans="2:45" s="7" customFormat="1" x14ac:dyDescent="0.15">
      <c r="B102" s="118"/>
      <c r="C102" s="118"/>
      <c r="D102" s="118"/>
      <c r="E102" s="30"/>
      <c r="F102" s="30"/>
      <c r="G102" s="119"/>
      <c r="H102" s="119"/>
      <c r="I102" s="78"/>
      <c r="J102" s="11" t="str">
        <f t="shared" si="22"/>
        <v/>
      </c>
      <c r="K102" s="2" t="str">
        <f t="shared" si="32"/>
        <v/>
      </c>
      <c r="L102" s="2" t="str">
        <f t="shared" si="23"/>
        <v/>
      </c>
      <c r="M102" s="2" t="str">
        <f t="shared" si="33"/>
        <v/>
      </c>
      <c r="N102" s="2" t="str">
        <f t="shared" si="34"/>
        <v/>
      </c>
      <c r="O102" s="2" t="str">
        <f t="shared" si="35"/>
        <v/>
      </c>
      <c r="P102" s="11" t="str">
        <f t="shared" si="36"/>
        <v/>
      </c>
      <c r="Q102" s="11" t="str">
        <f t="shared" si="37"/>
        <v/>
      </c>
      <c r="R102" s="2" t="str">
        <f t="shared" si="38"/>
        <v/>
      </c>
      <c r="S102" s="11" t="str">
        <f t="shared" si="39"/>
        <v/>
      </c>
      <c r="T102" s="175" t="str">
        <f t="shared" si="40"/>
        <v/>
      </c>
      <c r="U102" s="11" t="str">
        <f t="shared" si="41"/>
        <v/>
      </c>
      <c r="V102" s="136"/>
      <c r="W102" s="136"/>
      <c r="X102" s="139">
        <f t="shared" si="24"/>
        <v>0</v>
      </c>
      <c r="Y102" s="31">
        <f t="shared" si="25"/>
        <v>0</v>
      </c>
      <c r="Z102" s="31"/>
      <c r="AA102" s="140">
        <f t="shared" si="26"/>
        <v>0</v>
      </c>
      <c r="AB102" s="12"/>
      <c r="AC102" s="8">
        <f t="shared" si="27"/>
        <v>9.0359999999999996</v>
      </c>
      <c r="AD102" s="8">
        <f t="shared" si="28"/>
        <v>-184.49199999999999</v>
      </c>
      <c r="AE102"/>
      <c r="AF102" t="e">
        <f>IF(D102="M",IF(AI102&lt;78,LMS!$D$5*AI102^3+LMS!$E$5*AI102^2+LMS!$F$5*AI102+LMS!$G$5,IF(AI102&lt;150,LMS!$D$6*AI102^3+LMS!$E$6*AI102^2+LMS!$F$6*AI102+LMS!$G$6,LMS!$D$7*AI102^3+LMS!$E$7*AI102^2+LMS!$F$7*AI102+LMS!$G$7)),IF(AI102&lt;69,LMS!$D$9*AI102^3+LMS!$E$9*AI102^2+LMS!$F$9*AI102+LMS!$G$9,IF(AI102&lt;150,LMS!$D$10*AI102^3+LMS!$E$10*AI102^2+LMS!$F$10*AI102+LMS!$G$10,LMS!$D$11*AI102^3+LMS!$E$11*AI102^2+LMS!$F$11*AI102+LMS!$G$11)))</f>
        <v>#VALUE!</v>
      </c>
      <c r="AG102" t="e">
        <f>IF(D102="M",(IF(AI102&lt;2.5,LMS!$D$21*AI102^3+LMS!$E$21*AI102^2+LMS!$F$21*AI102+LMS!$G$21,IF(AI102&lt;9.5,LMS!$D$22*AI102^3+LMS!$E$22*AI102^2+LMS!$F$22*AI102+LMS!$G$22,IF(AI102&lt;26.75,LMS!$D$23*AI102^3+LMS!$E$23*AI102^2+LMS!$F$23*AI102+LMS!$G$23,IF(AI102&lt;90,LMS!$D$24*AI102^3+LMS!$E$24*AI102^2+LMS!$F$24*AI102+LMS!$G$24,LMS!$D$25*AI102^3+LMS!$E$25*AI102^2+LMS!$F$25*AI102+LMS!$G$25))))),(IF(AI102&lt;2.5,LMS!$D$27*AI102^3+LMS!$E$27*AI102^2+LMS!$F$27*AI102+LMS!$G$27,IF(AI102&lt;9.5,LMS!$D$28*AI102^3+LMS!$E$28*AI102^2+LMS!$F$28*AI102+LMS!$G$28,IF(AI102&lt;26.75,LMS!$D$29*AI102^3+LMS!$E$29*AI102^2+LMS!$F$29*AI102+LMS!$G$29,IF(AI102&lt;90,LMS!$D$30*AI102^3+LMS!$E$30*AI102^2+LMS!$F$30*AI102+LMS!$G$30,IF(AI102&lt;150,LMS!$D$31*AI102^3+LMS!$E$31*AI102^2+LMS!$F$31*AI102+LMS!$G$31,LMS!$D$32*AI102^3+LMS!$E$32*AI102^2+LMS!$F$32*AI102+LMS!$G$32)))))))</f>
        <v>#VALUE!</v>
      </c>
      <c r="AH102" t="e">
        <f>IF(D102="M",(IF(AI102&lt;90,LMS!$D$14*AI102^3+LMS!$E$14*AI102^2+LMS!$F$14*AI102+LMS!$G$14,LMS!$D$15*AI102^3+LMS!$E$15*AI102^2+LMS!$F$15*AI102+LMS!$G$15)),(IF(AI102&lt;90,LMS!$D$17*AI102^3+LMS!$E$17*AI102^2+LMS!$F$17*AI102+LMS!$G$17,LMS!$D$18*AI102^3+LMS!$E$18*AI102^2+LMS!$F$18*AI102+LMS!$G$18)))</f>
        <v>#VALUE!</v>
      </c>
      <c r="AI102" s="7" t="e">
        <f t="shared" si="42"/>
        <v>#VALUE!</v>
      </c>
      <c r="AJ102" s="7">
        <f t="shared" si="43"/>
        <v>0</v>
      </c>
      <c r="AL102" s="7">
        <f>IF(D102="M",WeightSDS!P$5*$AJ102^7+WeightSDS!Q$5*$AJ102^6+WeightSDS!R$5*$AJ102^5+WeightSDS!S$5*$AJ102^4+WeightSDS!T$5*$AJ102^3+WeightSDS!U$5*$AJ102^2+WeightSDS!V$5*$AJ102+WeightSDS!W$5,IF($AJ102&lt;186,WeightSDS!P$8*$AJ102^7+WeightSDS!Q$8*$AJ102^6+WeightSDS!R$8*$AJ102^5+WeightSDS!S$8*$AJ102^4+WeightSDS!T$8*$AJ102^3+WeightSDS!U$8*$AJ102^2+WeightSDS!V$8*$AJ102+WeightSDS!W$8,WeightSDS!$U$9+WeightSDS!$V$9*($AJ102-WeightSDS!$W$9)))</f>
        <v>0.75407122999999998</v>
      </c>
      <c r="AM102" s="7">
        <f>IF(D102="M",IF($AJ102&lt;45,WeightSDS!M$23*$AJ102^10+WeightSDS!N$23*$AJ102^9+WeightSDS!O$23*$AJ102^8+WeightSDS!P$23*$AJ102^7+WeightSDS!Q$23*$AJ102^6+WeightSDS!R$23*$AJ102^5+WeightSDS!S$23*$AJ102^4+WeightSDS!T$23*$AJ102^3+WeightSDS!U$23*$AJ102^2+WeightSDS!V$23*$AJ102+WeightSDS!W$23,IF($AJ102&lt;153,WeightSDS!M$25*$AJ102^10+WeightSDS!N$25*$AJ102^9+WeightSDS!O$25*$AJ102^8+WeightSDS!P$25*$AJ102^7+WeightSDS!Q$25*$AJ102^6+WeightSDS!R$25*$AJ102^5+WeightSDS!S$25*$AJ102^4+WeightSDS!T$25*$AJ102^3+WeightSDS!U$25*$AJ102^2+WeightSDS!V$25*$AJ102+WeightSDS!W$25,WeightSDS!M$27+WeightSDS!N$27/(1+EXP(WeightSDS!O$27+WeightSDS!P$27*$AJ102)))),IF($AJ102&lt;43.8,WeightSDS!M$29*$AJ102^10+WeightSDS!N$29*$AJ102^9+WeightSDS!O$29*$AJ102^8+WeightSDS!P$29*$AJ102^7+WeightSDS!Q$29*$AJ102^6+WeightSDS!R$29*$AJ102^5+WeightSDS!S$29*$AJ102^4+WeightSDS!T$29*$AJ102^3+WeightSDS!U$29*$AJ102^2+WeightSDS!V$29*$AJ102+WeightSDS!W$29-0.010431*(1-$AJ102/210),IF($AJ102&lt;123,WeightSDS!M$30*$AJ102^10+WeightSDS!N$30*$AJ102^9+WeightSDS!O$30*$AJ102^8+WeightSDS!P$30*$AJ102^7+WeightSDS!Q$30*$AJ102^6+WeightSDS!R$30*$AJ102^5+WeightSDS!S$30*$AJ102^4+WeightSDS!T$30*$AJ102^3+WeightSDS!U$30*$AJ102^2+WeightSDS!V$30*$AJ102+WeightSDS!W$30-0.010431*(1-1/$AJ102),WeightSDS!M$32+WeightSDS!N$32/(1+EXP(WeightSDS!O$32+WeightSDS!P$32*$AJ102))-0.010431*(1-$AJ102/210))))</f>
        <v>2.9500001032655536</v>
      </c>
      <c r="AN102" s="7">
        <f>IF(D102="M",IF($AJ102&lt;162,WeightSDS!P$12*$AJ102^7+WeightSDS!Q$12*$AJ102^6+WeightSDS!R$12*$AJ102^5+WeightSDS!S$12*$AJ102^4+WeightSDS!T$12*$AJ102^3+WeightSDS!U$12*$AJ102^2+WeightSDS!V$12*$AJ102+WeightSDS!W$12,WeightSDS!P$14*$AJ102^7+WeightSDS!Q$14*$AJ102^6+WeightSDS!R$14*$AJ102^5+WeightSDS!S$14*$AJ102^4+WeightSDS!T$14*$AJ102^3+WeightSDS!U$14*$AJ102^2+WeightSDS!V$14*$AJ102+WeightSDS!W$14),IF($AJ102&lt;156,WeightSDS!O$17*$AJ102^8+WeightSDS!P$17*$AJ102^7+WeightSDS!Q$17*$AJ102^6+WeightSDS!R$17*$AJ102^5+WeightSDS!S$17*$AJ102^4+WeightSDS!T$17*$AJ102^3+WeightSDS!U$17*$AJ102^2+WeightSDS!V$17*$AJ102+WeightSDS!W$17,IF($AJ102&lt;186,WeightSDS!$U$18+(WeightSDS!$V$18-WeightSDS!$U$18)/24*($AJ102-186)+WeightSDS!$W$18*(-$AJ102+186)^2-0.005,WeightSDS!$U$18+(WeightSDS!$V$18-WeightSDS!$U$18)/24*($AJ102-186)-0.005)))</f>
        <v>0.14604529399999999</v>
      </c>
      <c r="AQ102" s="7">
        <f t="shared" si="29"/>
        <v>0.56299999999999994</v>
      </c>
      <c r="AR102" s="7">
        <f t="shared" si="30"/>
        <v>69</v>
      </c>
      <c r="AS102" s="7">
        <f t="shared" si="31"/>
        <v>0.51</v>
      </c>
    </row>
    <row r="103" spans="2:45" s="7" customFormat="1" x14ac:dyDescent="0.15">
      <c r="B103" s="118"/>
      <c r="C103" s="118"/>
      <c r="D103" s="118"/>
      <c r="E103" s="30"/>
      <c r="F103" s="30"/>
      <c r="G103" s="119"/>
      <c r="H103" s="119"/>
      <c r="I103" s="78"/>
      <c r="J103" s="11" t="str">
        <f t="shared" si="22"/>
        <v/>
      </c>
      <c r="K103" s="2" t="str">
        <f t="shared" si="32"/>
        <v/>
      </c>
      <c r="L103" s="2" t="str">
        <f t="shared" si="23"/>
        <v/>
      </c>
      <c r="M103" s="2" t="str">
        <f t="shared" si="33"/>
        <v/>
      </c>
      <c r="N103" s="2" t="str">
        <f t="shared" si="34"/>
        <v/>
      </c>
      <c r="O103" s="2" t="str">
        <f t="shared" si="35"/>
        <v/>
      </c>
      <c r="P103" s="11" t="str">
        <f t="shared" si="36"/>
        <v/>
      </c>
      <c r="Q103" s="11" t="str">
        <f t="shared" si="37"/>
        <v/>
      </c>
      <c r="R103" s="2" t="str">
        <f t="shared" si="38"/>
        <v/>
      </c>
      <c r="S103" s="11" t="str">
        <f t="shared" si="39"/>
        <v/>
      </c>
      <c r="T103" s="175" t="str">
        <f t="shared" si="40"/>
        <v/>
      </c>
      <c r="U103" s="11" t="str">
        <f t="shared" si="41"/>
        <v/>
      </c>
      <c r="V103" s="136"/>
      <c r="W103" s="136"/>
      <c r="X103" s="139">
        <f t="shared" si="24"/>
        <v>0</v>
      </c>
      <c r="Y103" s="31">
        <f t="shared" si="25"/>
        <v>0</v>
      </c>
      <c r="Z103" s="31"/>
      <c r="AA103" s="140">
        <f t="shared" si="26"/>
        <v>0</v>
      </c>
      <c r="AB103" s="12"/>
      <c r="AC103" s="8">
        <f t="shared" si="27"/>
        <v>9.0359999999999996</v>
      </c>
      <c r="AD103" s="8">
        <f t="shared" si="28"/>
        <v>-184.49199999999999</v>
      </c>
      <c r="AE103"/>
      <c r="AF103" t="e">
        <f>IF(D103="M",IF(AI103&lt;78,LMS!$D$5*AI103^3+LMS!$E$5*AI103^2+LMS!$F$5*AI103+LMS!$G$5,IF(AI103&lt;150,LMS!$D$6*AI103^3+LMS!$E$6*AI103^2+LMS!$F$6*AI103+LMS!$G$6,LMS!$D$7*AI103^3+LMS!$E$7*AI103^2+LMS!$F$7*AI103+LMS!$G$7)),IF(AI103&lt;69,LMS!$D$9*AI103^3+LMS!$E$9*AI103^2+LMS!$F$9*AI103+LMS!$G$9,IF(AI103&lt;150,LMS!$D$10*AI103^3+LMS!$E$10*AI103^2+LMS!$F$10*AI103+LMS!$G$10,LMS!$D$11*AI103^3+LMS!$E$11*AI103^2+LMS!$F$11*AI103+LMS!$G$11)))</f>
        <v>#VALUE!</v>
      </c>
      <c r="AG103" t="e">
        <f>IF(D103="M",(IF(AI103&lt;2.5,LMS!$D$21*AI103^3+LMS!$E$21*AI103^2+LMS!$F$21*AI103+LMS!$G$21,IF(AI103&lt;9.5,LMS!$D$22*AI103^3+LMS!$E$22*AI103^2+LMS!$F$22*AI103+LMS!$G$22,IF(AI103&lt;26.75,LMS!$D$23*AI103^3+LMS!$E$23*AI103^2+LMS!$F$23*AI103+LMS!$G$23,IF(AI103&lt;90,LMS!$D$24*AI103^3+LMS!$E$24*AI103^2+LMS!$F$24*AI103+LMS!$G$24,LMS!$D$25*AI103^3+LMS!$E$25*AI103^2+LMS!$F$25*AI103+LMS!$G$25))))),(IF(AI103&lt;2.5,LMS!$D$27*AI103^3+LMS!$E$27*AI103^2+LMS!$F$27*AI103+LMS!$G$27,IF(AI103&lt;9.5,LMS!$D$28*AI103^3+LMS!$E$28*AI103^2+LMS!$F$28*AI103+LMS!$G$28,IF(AI103&lt;26.75,LMS!$D$29*AI103^3+LMS!$E$29*AI103^2+LMS!$F$29*AI103+LMS!$G$29,IF(AI103&lt;90,LMS!$D$30*AI103^3+LMS!$E$30*AI103^2+LMS!$F$30*AI103+LMS!$G$30,IF(AI103&lt;150,LMS!$D$31*AI103^3+LMS!$E$31*AI103^2+LMS!$F$31*AI103+LMS!$G$31,LMS!$D$32*AI103^3+LMS!$E$32*AI103^2+LMS!$F$32*AI103+LMS!$G$32)))))))</f>
        <v>#VALUE!</v>
      </c>
      <c r="AH103" t="e">
        <f>IF(D103="M",(IF(AI103&lt;90,LMS!$D$14*AI103^3+LMS!$E$14*AI103^2+LMS!$F$14*AI103+LMS!$G$14,LMS!$D$15*AI103^3+LMS!$E$15*AI103^2+LMS!$F$15*AI103+LMS!$G$15)),(IF(AI103&lt;90,LMS!$D$17*AI103^3+LMS!$E$17*AI103^2+LMS!$F$17*AI103+LMS!$G$17,LMS!$D$18*AI103^3+LMS!$E$18*AI103^2+LMS!$F$18*AI103+LMS!$G$18)))</f>
        <v>#VALUE!</v>
      </c>
      <c r="AI103" s="7" t="e">
        <f t="shared" ref="AI103:AI124" si="44">T103*365.25/30.4375</f>
        <v>#VALUE!</v>
      </c>
      <c r="AJ103" s="7">
        <f t="shared" si="43"/>
        <v>0</v>
      </c>
      <c r="AL103" s="7">
        <f>IF(D103="M",WeightSDS!P$5*$AJ103^7+WeightSDS!Q$5*$AJ103^6+WeightSDS!R$5*$AJ103^5+WeightSDS!S$5*$AJ103^4+WeightSDS!T$5*$AJ103^3+WeightSDS!U$5*$AJ103^2+WeightSDS!V$5*$AJ103+WeightSDS!W$5,IF($AJ103&lt;186,WeightSDS!P$8*$AJ103^7+WeightSDS!Q$8*$AJ103^6+WeightSDS!R$8*$AJ103^5+WeightSDS!S$8*$AJ103^4+WeightSDS!T$8*$AJ103^3+WeightSDS!U$8*$AJ103^2+WeightSDS!V$8*$AJ103+WeightSDS!W$8,WeightSDS!$U$9+WeightSDS!$V$9*($AJ103-WeightSDS!$W$9)))</f>
        <v>0.75407122999999998</v>
      </c>
      <c r="AM103" s="7">
        <f>IF(D103="M",IF($AJ103&lt;45,WeightSDS!M$23*$AJ103^10+WeightSDS!N$23*$AJ103^9+WeightSDS!O$23*$AJ103^8+WeightSDS!P$23*$AJ103^7+WeightSDS!Q$23*$AJ103^6+WeightSDS!R$23*$AJ103^5+WeightSDS!S$23*$AJ103^4+WeightSDS!T$23*$AJ103^3+WeightSDS!U$23*$AJ103^2+WeightSDS!V$23*$AJ103+WeightSDS!W$23,IF($AJ103&lt;153,WeightSDS!M$25*$AJ103^10+WeightSDS!N$25*$AJ103^9+WeightSDS!O$25*$AJ103^8+WeightSDS!P$25*$AJ103^7+WeightSDS!Q$25*$AJ103^6+WeightSDS!R$25*$AJ103^5+WeightSDS!S$25*$AJ103^4+WeightSDS!T$25*$AJ103^3+WeightSDS!U$25*$AJ103^2+WeightSDS!V$25*$AJ103+WeightSDS!W$25,WeightSDS!M$27+WeightSDS!N$27/(1+EXP(WeightSDS!O$27+WeightSDS!P$27*$AJ103)))),IF($AJ103&lt;43.8,WeightSDS!M$29*$AJ103^10+WeightSDS!N$29*$AJ103^9+WeightSDS!O$29*$AJ103^8+WeightSDS!P$29*$AJ103^7+WeightSDS!Q$29*$AJ103^6+WeightSDS!R$29*$AJ103^5+WeightSDS!S$29*$AJ103^4+WeightSDS!T$29*$AJ103^3+WeightSDS!U$29*$AJ103^2+WeightSDS!V$29*$AJ103+WeightSDS!W$29-0.010431*(1-$AJ103/210),IF($AJ103&lt;123,WeightSDS!M$30*$AJ103^10+WeightSDS!N$30*$AJ103^9+WeightSDS!O$30*$AJ103^8+WeightSDS!P$30*$AJ103^7+WeightSDS!Q$30*$AJ103^6+WeightSDS!R$30*$AJ103^5+WeightSDS!S$30*$AJ103^4+WeightSDS!T$30*$AJ103^3+WeightSDS!U$30*$AJ103^2+WeightSDS!V$30*$AJ103+WeightSDS!W$30-0.010431*(1-1/$AJ103),WeightSDS!M$32+WeightSDS!N$32/(1+EXP(WeightSDS!O$32+WeightSDS!P$32*$AJ103))-0.010431*(1-$AJ103/210))))</f>
        <v>2.9500001032655536</v>
      </c>
      <c r="AN103" s="7">
        <f>IF(D103="M",IF($AJ103&lt;162,WeightSDS!P$12*$AJ103^7+WeightSDS!Q$12*$AJ103^6+WeightSDS!R$12*$AJ103^5+WeightSDS!S$12*$AJ103^4+WeightSDS!T$12*$AJ103^3+WeightSDS!U$12*$AJ103^2+WeightSDS!V$12*$AJ103+WeightSDS!W$12,WeightSDS!P$14*$AJ103^7+WeightSDS!Q$14*$AJ103^6+WeightSDS!R$14*$AJ103^5+WeightSDS!S$14*$AJ103^4+WeightSDS!T$14*$AJ103^3+WeightSDS!U$14*$AJ103^2+WeightSDS!V$14*$AJ103+WeightSDS!W$14),IF($AJ103&lt;156,WeightSDS!O$17*$AJ103^8+WeightSDS!P$17*$AJ103^7+WeightSDS!Q$17*$AJ103^6+WeightSDS!R$17*$AJ103^5+WeightSDS!S$17*$AJ103^4+WeightSDS!T$17*$AJ103^3+WeightSDS!U$17*$AJ103^2+WeightSDS!V$17*$AJ103+WeightSDS!W$17,IF($AJ103&lt;186,WeightSDS!$U$18+(WeightSDS!$V$18-WeightSDS!$U$18)/24*($AJ103-186)+WeightSDS!$W$18*(-$AJ103+186)^2-0.005,WeightSDS!$U$18+(WeightSDS!$V$18-WeightSDS!$U$18)/24*($AJ103-186)-0.005)))</f>
        <v>0.14604529399999999</v>
      </c>
      <c r="AQ103" s="7">
        <f t="shared" si="29"/>
        <v>0.56299999999999994</v>
      </c>
      <c r="AR103" s="7">
        <f t="shared" si="30"/>
        <v>69</v>
      </c>
      <c r="AS103" s="7">
        <f t="shared" si="31"/>
        <v>0.51</v>
      </c>
    </row>
    <row r="104" spans="2:45" s="7" customFormat="1" x14ac:dyDescent="0.15">
      <c r="B104" s="118"/>
      <c r="C104" s="118"/>
      <c r="D104" s="118"/>
      <c r="E104" s="30"/>
      <c r="F104" s="30"/>
      <c r="G104" s="119"/>
      <c r="H104" s="119"/>
      <c r="I104" s="78"/>
      <c r="J104" s="11" t="str">
        <f t="shared" si="22"/>
        <v/>
      </c>
      <c r="K104" s="2" t="str">
        <f t="shared" si="32"/>
        <v/>
      </c>
      <c r="L104" s="2" t="str">
        <f t="shared" si="23"/>
        <v/>
      </c>
      <c r="M104" s="2" t="str">
        <f t="shared" si="33"/>
        <v/>
      </c>
      <c r="N104" s="2" t="str">
        <f t="shared" si="34"/>
        <v/>
      </c>
      <c r="O104" s="2" t="str">
        <f t="shared" si="35"/>
        <v/>
      </c>
      <c r="P104" s="11" t="str">
        <f t="shared" si="36"/>
        <v/>
      </c>
      <c r="Q104" s="11" t="str">
        <f t="shared" si="37"/>
        <v/>
      </c>
      <c r="R104" s="2" t="str">
        <f t="shared" si="38"/>
        <v/>
      </c>
      <c r="S104" s="11" t="str">
        <f t="shared" si="39"/>
        <v/>
      </c>
      <c r="T104" s="175" t="str">
        <f t="shared" si="40"/>
        <v/>
      </c>
      <c r="U104" s="11" t="str">
        <f t="shared" si="41"/>
        <v/>
      </c>
      <c r="V104" s="136"/>
      <c r="W104" s="136"/>
      <c r="X104" s="139">
        <f t="shared" si="24"/>
        <v>0</v>
      </c>
      <c r="Y104" s="31">
        <f t="shared" si="25"/>
        <v>0</v>
      </c>
      <c r="Z104" s="31"/>
      <c r="AA104" s="140">
        <f t="shared" si="26"/>
        <v>0</v>
      </c>
      <c r="AB104" s="12"/>
      <c r="AC104" s="8">
        <f t="shared" si="27"/>
        <v>9.0359999999999996</v>
      </c>
      <c r="AD104" s="8">
        <f t="shared" si="28"/>
        <v>-184.49199999999999</v>
      </c>
      <c r="AE104"/>
      <c r="AF104" t="e">
        <f>IF(D104="M",IF(AI104&lt;78,LMS!$D$5*AI104^3+LMS!$E$5*AI104^2+LMS!$F$5*AI104+LMS!$G$5,IF(AI104&lt;150,LMS!$D$6*AI104^3+LMS!$E$6*AI104^2+LMS!$F$6*AI104+LMS!$G$6,LMS!$D$7*AI104^3+LMS!$E$7*AI104^2+LMS!$F$7*AI104+LMS!$G$7)),IF(AI104&lt;69,LMS!$D$9*AI104^3+LMS!$E$9*AI104^2+LMS!$F$9*AI104+LMS!$G$9,IF(AI104&lt;150,LMS!$D$10*AI104^3+LMS!$E$10*AI104^2+LMS!$F$10*AI104+LMS!$G$10,LMS!$D$11*AI104^3+LMS!$E$11*AI104^2+LMS!$F$11*AI104+LMS!$G$11)))</f>
        <v>#VALUE!</v>
      </c>
      <c r="AG104" t="e">
        <f>IF(D104="M",(IF(AI104&lt;2.5,LMS!$D$21*AI104^3+LMS!$E$21*AI104^2+LMS!$F$21*AI104+LMS!$G$21,IF(AI104&lt;9.5,LMS!$D$22*AI104^3+LMS!$E$22*AI104^2+LMS!$F$22*AI104+LMS!$G$22,IF(AI104&lt;26.75,LMS!$D$23*AI104^3+LMS!$E$23*AI104^2+LMS!$F$23*AI104+LMS!$G$23,IF(AI104&lt;90,LMS!$D$24*AI104^3+LMS!$E$24*AI104^2+LMS!$F$24*AI104+LMS!$G$24,LMS!$D$25*AI104^3+LMS!$E$25*AI104^2+LMS!$F$25*AI104+LMS!$G$25))))),(IF(AI104&lt;2.5,LMS!$D$27*AI104^3+LMS!$E$27*AI104^2+LMS!$F$27*AI104+LMS!$G$27,IF(AI104&lt;9.5,LMS!$D$28*AI104^3+LMS!$E$28*AI104^2+LMS!$F$28*AI104+LMS!$G$28,IF(AI104&lt;26.75,LMS!$D$29*AI104^3+LMS!$E$29*AI104^2+LMS!$F$29*AI104+LMS!$G$29,IF(AI104&lt;90,LMS!$D$30*AI104^3+LMS!$E$30*AI104^2+LMS!$F$30*AI104+LMS!$G$30,IF(AI104&lt;150,LMS!$D$31*AI104^3+LMS!$E$31*AI104^2+LMS!$F$31*AI104+LMS!$G$31,LMS!$D$32*AI104^3+LMS!$E$32*AI104^2+LMS!$F$32*AI104+LMS!$G$32)))))))</f>
        <v>#VALUE!</v>
      </c>
      <c r="AH104" t="e">
        <f>IF(D104="M",(IF(AI104&lt;90,LMS!$D$14*AI104^3+LMS!$E$14*AI104^2+LMS!$F$14*AI104+LMS!$G$14,LMS!$D$15*AI104^3+LMS!$E$15*AI104^2+LMS!$F$15*AI104+LMS!$G$15)),(IF(AI104&lt;90,LMS!$D$17*AI104^3+LMS!$E$17*AI104^2+LMS!$F$17*AI104+LMS!$G$17,LMS!$D$18*AI104^3+LMS!$E$18*AI104^2+LMS!$F$18*AI104+LMS!$G$18)))</f>
        <v>#VALUE!</v>
      </c>
      <c r="AI104" s="7" t="e">
        <f t="shared" si="44"/>
        <v>#VALUE!</v>
      </c>
      <c r="AJ104" s="7">
        <f t="shared" si="43"/>
        <v>0</v>
      </c>
      <c r="AL104" s="7">
        <f>IF(D104="M",WeightSDS!P$5*$AJ104^7+WeightSDS!Q$5*$AJ104^6+WeightSDS!R$5*$AJ104^5+WeightSDS!S$5*$AJ104^4+WeightSDS!T$5*$AJ104^3+WeightSDS!U$5*$AJ104^2+WeightSDS!V$5*$AJ104+WeightSDS!W$5,IF($AJ104&lt;186,WeightSDS!P$8*$AJ104^7+WeightSDS!Q$8*$AJ104^6+WeightSDS!R$8*$AJ104^5+WeightSDS!S$8*$AJ104^4+WeightSDS!T$8*$AJ104^3+WeightSDS!U$8*$AJ104^2+WeightSDS!V$8*$AJ104+WeightSDS!W$8,WeightSDS!$U$9+WeightSDS!$V$9*($AJ104-WeightSDS!$W$9)))</f>
        <v>0.75407122999999998</v>
      </c>
      <c r="AM104" s="7">
        <f>IF(D104="M",IF($AJ104&lt;45,WeightSDS!M$23*$AJ104^10+WeightSDS!N$23*$AJ104^9+WeightSDS!O$23*$AJ104^8+WeightSDS!P$23*$AJ104^7+WeightSDS!Q$23*$AJ104^6+WeightSDS!R$23*$AJ104^5+WeightSDS!S$23*$AJ104^4+WeightSDS!T$23*$AJ104^3+WeightSDS!U$23*$AJ104^2+WeightSDS!V$23*$AJ104+WeightSDS!W$23,IF($AJ104&lt;153,WeightSDS!M$25*$AJ104^10+WeightSDS!N$25*$AJ104^9+WeightSDS!O$25*$AJ104^8+WeightSDS!P$25*$AJ104^7+WeightSDS!Q$25*$AJ104^6+WeightSDS!R$25*$AJ104^5+WeightSDS!S$25*$AJ104^4+WeightSDS!T$25*$AJ104^3+WeightSDS!U$25*$AJ104^2+WeightSDS!V$25*$AJ104+WeightSDS!W$25,WeightSDS!M$27+WeightSDS!N$27/(1+EXP(WeightSDS!O$27+WeightSDS!P$27*$AJ104)))),IF($AJ104&lt;43.8,WeightSDS!M$29*$AJ104^10+WeightSDS!N$29*$AJ104^9+WeightSDS!O$29*$AJ104^8+WeightSDS!P$29*$AJ104^7+WeightSDS!Q$29*$AJ104^6+WeightSDS!R$29*$AJ104^5+WeightSDS!S$29*$AJ104^4+WeightSDS!T$29*$AJ104^3+WeightSDS!U$29*$AJ104^2+WeightSDS!V$29*$AJ104+WeightSDS!W$29-0.010431*(1-$AJ104/210),IF($AJ104&lt;123,WeightSDS!M$30*$AJ104^10+WeightSDS!N$30*$AJ104^9+WeightSDS!O$30*$AJ104^8+WeightSDS!P$30*$AJ104^7+WeightSDS!Q$30*$AJ104^6+WeightSDS!R$30*$AJ104^5+WeightSDS!S$30*$AJ104^4+WeightSDS!T$30*$AJ104^3+WeightSDS!U$30*$AJ104^2+WeightSDS!V$30*$AJ104+WeightSDS!W$30-0.010431*(1-1/$AJ104),WeightSDS!M$32+WeightSDS!N$32/(1+EXP(WeightSDS!O$32+WeightSDS!P$32*$AJ104))-0.010431*(1-$AJ104/210))))</f>
        <v>2.9500001032655536</v>
      </c>
      <c r="AN104" s="7">
        <f>IF(D104="M",IF($AJ104&lt;162,WeightSDS!P$12*$AJ104^7+WeightSDS!Q$12*$AJ104^6+WeightSDS!R$12*$AJ104^5+WeightSDS!S$12*$AJ104^4+WeightSDS!T$12*$AJ104^3+WeightSDS!U$12*$AJ104^2+WeightSDS!V$12*$AJ104+WeightSDS!W$12,WeightSDS!P$14*$AJ104^7+WeightSDS!Q$14*$AJ104^6+WeightSDS!R$14*$AJ104^5+WeightSDS!S$14*$AJ104^4+WeightSDS!T$14*$AJ104^3+WeightSDS!U$14*$AJ104^2+WeightSDS!V$14*$AJ104+WeightSDS!W$14),IF($AJ104&lt;156,WeightSDS!O$17*$AJ104^8+WeightSDS!P$17*$AJ104^7+WeightSDS!Q$17*$AJ104^6+WeightSDS!R$17*$AJ104^5+WeightSDS!S$17*$AJ104^4+WeightSDS!T$17*$AJ104^3+WeightSDS!U$17*$AJ104^2+WeightSDS!V$17*$AJ104+WeightSDS!W$17,IF($AJ104&lt;186,WeightSDS!$U$18+(WeightSDS!$V$18-WeightSDS!$U$18)/24*($AJ104-186)+WeightSDS!$W$18*(-$AJ104+186)^2-0.005,WeightSDS!$U$18+(WeightSDS!$V$18-WeightSDS!$U$18)/24*($AJ104-186)-0.005)))</f>
        <v>0.14604529399999999</v>
      </c>
      <c r="AQ104" s="7">
        <f t="shared" si="29"/>
        <v>0.56299999999999994</v>
      </c>
      <c r="AR104" s="7">
        <f t="shared" si="30"/>
        <v>69</v>
      </c>
      <c r="AS104" s="7">
        <f t="shared" si="31"/>
        <v>0.51</v>
      </c>
    </row>
    <row r="105" spans="2:45" s="7" customFormat="1" x14ac:dyDescent="0.15">
      <c r="B105" s="118"/>
      <c r="C105" s="118"/>
      <c r="D105" s="118"/>
      <c r="E105" s="30"/>
      <c r="F105" s="30"/>
      <c r="G105" s="119"/>
      <c r="H105" s="119"/>
      <c r="I105" s="78"/>
      <c r="J105" s="11" t="str">
        <f t="shared" si="22"/>
        <v/>
      </c>
      <c r="K105" s="2" t="str">
        <f t="shared" si="32"/>
        <v/>
      </c>
      <c r="L105" s="2" t="str">
        <f t="shared" si="23"/>
        <v/>
      </c>
      <c r="M105" s="2" t="str">
        <f t="shared" si="33"/>
        <v/>
      </c>
      <c r="N105" s="2" t="str">
        <f t="shared" si="34"/>
        <v/>
      </c>
      <c r="O105" s="2" t="str">
        <f t="shared" si="35"/>
        <v/>
      </c>
      <c r="P105" s="11" t="str">
        <f t="shared" si="36"/>
        <v/>
      </c>
      <c r="Q105" s="11" t="str">
        <f t="shared" si="37"/>
        <v/>
      </c>
      <c r="R105" s="2" t="str">
        <f t="shared" si="38"/>
        <v/>
      </c>
      <c r="S105" s="11" t="str">
        <f t="shared" si="39"/>
        <v/>
      </c>
      <c r="T105" s="175" t="str">
        <f t="shared" si="40"/>
        <v/>
      </c>
      <c r="U105" s="11" t="str">
        <f t="shared" si="41"/>
        <v/>
      </c>
      <c r="V105" s="136"/>
      <c r="W105" s="136"/>
      <c r="X105" s="139">
        <f t="shared" si="24"/>
        <v>0</v>
      </c>
      <c r="Y105" s="31">
        <f t="shared" si="25"/>
        <v>0</v>
      </c>
      <c r="Z105" s="31"/>
      <c r="AA105" s="140">
        <f t="shared" si="26"/>
        <v>0</v>
      </c>
      <c r="AB105" s="12"/>
      <c r="AC105" s="8">
        <f t="shared" si="27"/>
        <v>9.0359999999999996</v>
      </c>
      <c r="AD105" s="8">
        <f t="shared" si="28"/>
        <v>-184.49199999999999</v>
      </c>
      <c r="AE105"/>
      <c r="AF105" t="e">
        <f>IF(D105="M",IF(AI105&lt;78,LMS!$D$5*AI105^3+LMS!$E$5*AI105^2+LMS!$F$5*AI105+LMS!$G$5,IF(AI105&lt;150,LMS!$D$6*AI105^3+LMS!$E$6*AI105^2+LMS!$F$6*AI105+LMS!$G$6,LMS!$D$7*AI105^3+LMS!$E$7*AI105^2+LMS!$F$7*AI105+LMS!$G$7)),IF(AI105&lt;69,LMS!$D$9*AI105^3+LMS!$E$9*AI105^2+LMS!$F$9*AI105+LMS!$G$9,IF(AI105&lt;150,LMS!$D$10*AI105^3+LMS!$E$10*AI105^2+LMS!$F$10*AI105+LMS!$G$10,LMS!$D$11*AI105^3+LMS!$E$11*AI105^2+LMS!$F$11*AI105+LMS!$G$11)))</f>
        <v>#VALUE!</v>
      </c>
      <c r="AG105" t="e">
        <f>IF(D105="M",(IF(AI105&lt;2.5,LMS!$D$21*AI105^3+LMS!$E$21*AI105^2+LMS!$F$21*AI105+LMS!$G$21,IF(AI105&lt;9.5,LMS!$D$22*AI105^3+LMS!$E$22*AI105^2+LMS!$F$22*AI105+LMS!$G$22,IF(AI105&lt;26.75,LMS!$D$23*AI105^3+LMS!$E$23*AI105^2+LMS!$F$23*AI105+LMS!$G$23,IF(AI105&lt;90,LMS!$D$24*AI105^3+LMS!$E$24*AI105^2+LMS!$F$24*AI105+LMS!$G$24,LMS!$D$25*AI105^3+LMS!$E$25*AI105^2+LMS!$F$25*AI105+LMS!$G$25))))),(IF(AI105&lt;2.5,LMS!$D$27*AI105^3+LMS!$E$27*AI105^2+LMS!$F$27*AI105+LMS!$G$27,IF(AI105&lt;9.5,LMS!$D$28*AI105^3+LMS!$E$28*AI105^2+LMS!$F$28*AI105+LMS!$G$28,IF(AI105&lt;26.75,LMS!$D$29*AI105^3+LMS!$E$29*AI105^2+LMS!$F$29*AI105+LMS!$G$29,IF(AI105&lt;90,LMS!$D$30*AI105^3+LMS!$E$30*AI105^2+LMS!$F$30*AI105+LMS!$G$30,IF(AI105&lt;150,LMS!$D$31*AI105^3+LMS!$E$31*AI105^2+LMS!$F$31*AI105+LMS!$G$31,LMS!$D$32*AI105^3+LMS!$E$32*AI105^2+LMS!$F$32*AI105+LMS!$G$32)))))))</f>
        <v>#VALUE!</v>
      </c>
      <c r="AH105" t="e">
        <f>IF(D105="M",(IF(AI105&lt;90,LMS!$D$14*AI105^3+LMS!$E$14*AI105^2+LMS!$F$14*AI105+LMS!$G$14,LMS!$D$15*AI105^3+LMS!$E$15*AI105^2+LMS!$F$15*AI105+LMS!$G$15)),(IF(AI105&lt;90,LMS!$D$17*AI105^3+LMS!$E$17*AI105^2+LMS!$F$17*AI105+LMS!$G$17,LMS!$D$18*AI105^3+LMS!$E$18*AI105^2+LMS!$F$18*AI105+LMS!$G$18)))</f>
        <v>#VALUE!</v>
      </c>
      <c r="AI105" s="7" t="e">
        <f t="shared" si="44"/>
        <v>#VALUE!</v>
      </c>
      <c r="AJ105" s="7">
        <f t="shared" si="43"/>
        <v>0</v>
      </c>
      <c r="AL105" s="7">
        <f>IF(D105="M",WeightSDS!P$5*$AJ105^7+WeightSDS!Q$5*$AJ105^6+WeightSDS!R$5*$AJ105^5+WeightSDS!S$5*$AJ105^4+WeightSDS!T$5*$AJ105^3+WeightSDS!U$5*$AJ105^2+WeightSDS!V$5*$AJ105+WeightSDS!W$5,IF($AJ105&lt;186,WeightSDS!P$8*$AJ105^7+WeightSDS!Q$8*$AJ105^6+WeightSDS!R$8*$AJ105^5+WeightSDS!S$8*$AJ105^4+WeightSDS!T$8*$AJ105^3+WeightSDS!U$8*$AJ105^2+WeightSDS!V$8*$AJ105+WeightSDS!W$8,WeightSDS!$U$9+WeightSDS!$V$9*($AJ105-WeightSDS!$W$9)))</f>
        <v>0.75407122999999998</v>
      </c>
      <c r="AM105" s="7">
        <f>IF(D105="M",IF($AJ105&lt;45,WeightSDS!M$23*$AJ105^10+WeightSDS!N$23*$AJ105^9+WeightSDS!O$23*$AJ105^8+WeightSDS!P$23*$AJ105^7+WeightSDS!Q$23*$AJ105^6+WeightSDS!R$23*$AJ105^5+WeightSDS!S$23*$AJ105^4+WeightSDS!T$23*$AJ105^3+WeightSDS!U$23*$AJ105^2+WeightSDS!V$23*$AJ105+WeightSDS!W$23,IF($AJ105&lt;153,WeightSDS!M$25*$AJ105^10+WeightSDS!N$25*$AJ105^9+WeightSDS!O$25*$AJ105^8+WeightSDS!P$25*$AJ105^7+WeightSDS!Q$25*$AJ105^6+WeightSDS!R$25*$AJ105^5+WeightSDS!S$25*$AJ105^4+WeightSDS!T$25*$AJ105^3+WeightSDS!U$25*$AJ105^2+WeightSDS!V$25*$AJ105+WeightSDS!W$25,WeightSDS!M$27+WeightSDS!N$27/(1+EXP(WeightSDS!O$27+WeightSDS!P$27*$AJ105)))),IF($AJ105&lt;43.8,WeightSDS!M$29*$AJ105^10+WeightSDS!N$29*$AJ105^9+WeightSDS!O$29*$AJ105^8+WeightSDS!P$29*$AJ105^7+WeightSDS!Q$29*$AJ105^6+WeightSDS!R$29*$AJ105^5+WeightSDS!S$29*$AJ105^4+WeightSDS!T$29*$AJ105^3+WeightSDS!U$29*$AJ105^2+WeightSDS!V$29*$AJ105+WeightSDS!W$29-0.010431*(1-$AJ105/210),IF($AJ105&lt;123,WeightSDS!M$30*$AJ105^10+WeightSDS!N$30*$AJ105^9+WeightSDS!O$30*$AJ105^8+WeightSDS!P$30*$AJ105^7+WeightSDS!Q$30*$AJ105^6+WeightSDS!R$30*$AJ105^5+WeightSDS!S$30*$AJ105^4+WeightSDS!T$30*$AJ105^3+WeightSDS!U$30*$AJ105^2+WeightSDS!V$30*$AJ105+WeightSDS!W$30-0.010431*(1-1/$AJ105),WeightSDS!M$32+WeightSDS!N$32/(1+EXP(WeightSDS!O$32+WeightSDS!P$32*$AJ105))-0.010431*(1-$AJ105/210))))</f>
        <v>2.9500001032655536</v>
      </c>
      <c r="AN105" s="7">
        <f>IF(D105="M",IF($AJ105&lt;162,WeightSDS!P$12*$AJ105^7+WeightSDS!Q$12*$AJ105^6+WeightSDS!R$12*$AJ105^5+WeightSDS!S$12*$AJ105^4+WeightSDS!T$12*$AJ105^3+WeightSDS!U$12*$AJ105^2+WeightSDS!V$12*$AJ105+WeightSDS!W$12,WeightSDS!P$14*$AJ105^7+WeightSDS!Q$14*$AJ105^6+WeightSDS!R$14*$AJ105^5+WeightSDS!S$14*$AJ105^4+WeightSDS!T$14*$AJ105^3+WeightSDS!U$14*$AJ105^2+WeightSDS!V$14*$AJ105+WeightSDS!W$14),IF($AJ105&lt;156,WeightSDS!O$17*$AJ105^8+WeightSDS!P$17*$AJ105^7+WeightSDS!Q$17*$AJ105^6+WeightSDS!R$17*$AJ105^5+WeightSDS!S$17*$AJ105^4+WeightSDS!T$17*$AJ105^3+WeightSDS!U$17*$AJ105^2+WeightSDS!V$17*$AJ105+WeightSDS!W$17,IF($AJ105&lt;186,WeightSDS!$U$18+(WeightSDS!$V$18-WeightSDS!$U$18)/24*($AJ105-186)+WeightSDS!$W$18*(-$AJ105+186)^2-0.005,WeightSDS!$U$18+(WeightSDS!$V$18-WeightSDS!$U$18)/24*($AJ105-186)-0.005)))</f>
        <v>0.14604529399999999</v>
      </c>
      <c r="AQ105" s="7">
        <f t="shared" si="29"/>
        <v>0.56299999999999994</v>
      </c>
      <c r="AR105" s="7">
        <f t="shared" si="30"/>
        <v>69</v>
      </c>
      <c r="AS105" s="7">
        <f t="shared" si="31"/>
        <v>0.51</v>
      </c>
    </row>
    <row r="106" spans="2:45" s="7" customFormat="1" x14ac:dyDescent="0.15">
      <c r="B106" s="118"/>
      <c r="C106" s="118"/>
      <c r="D106" s="118"/>
      <c r="E106" s="30"/>
      <c r="F106" s="30"/>
      <c r="G106" s="119"/>
      <c r="H106" s="119"/>
      <c r="I106" s="78"/>
      <c r="J106" s="11" t="str">
        <f t="shared" si="22"/>
        <v/>
      </c>
      <c r="K106" s="2" t="str">
        <f t="shared" si="32"/>
        <v/>
      </c>
      <c r="L106" s="2" t="str">
        <f t="shared" si="23"/>
        <v/>
      </c>
      <c r="M106" s="2" t="str">
        <f t="shared" si="33"/>
        <v/>
      </c>
      <c r="N106" s="2" t="str">
        <f t="shared" si="34"/>
        <v/>
      </c>
      <c r="O106" s="2" t="str">
        <f t="shared" si="35"/>
        <v/>
      </c>
      <c r="P106" s="11" t="str">
        <f t="shared" si="36"/>
        <v/>
      </c>
      <c r="Q106" s="11" t="str">
        <f t="shared" si="37"/>
        <v/>
      </c>
      <c r="R106" s="2" t="str">
        <f t="shared" si="38"/>
        <v/>
      </c>
      <c r="S106" s="11" t="str">
        <f t="shared" si="39"/>
        <v/>
      </c>
      <c r="T106" s="175" t="str">
        <f t="shared" si="40"/>
        <v/>
      </c>
      <c r="U106" s="11" t="str">
        <f t="shared" si="41"/>
        <v/>
      </c>
      <c r="V106" s="136"/>
      <c r="W106" s="136"/>
      <c r="X106" s="139">
        <f t="shared" si="24"/>
        <v>0</v>
      </c>
      <c r="Y106" s="31">
        <f t="shared" si="25"/>
        <v>0</v>
      </c>
      <c r="Z106" s="31"/>
      <c r="AA106" s="140">
        <f t="shared" si="26"/>
        <v>0</v>
      </c>
      <c r="AB106" s="12"/>
      <c r="AC106" s="8">
        <f t="shared" si="27"/>
        <v>9.0359999999999996</v>
      </c>
      <c r="AD106" s="8">
        <f t="shared" si="28"/>
        <v>-184.49199999999999</v>
      </c>
      <c r="AE106"/>
      <c r="AF106" t="e">
        <f>IF(D106="M",IF(AI106&lt;78,LMS!$D$5*AI106^3+LMS!$E$5*AI106^2+LMS!$F$5*AI106+LMS!$G$5,IF(AI106&lt;150,LMS!$D$6*AI106^3+LMS!$E$6*AI106^2+LMS!$F$6*AI106+LMS!$G$6,LMS!$D$7*AI106^3+LMS!$E$7*AI106^2+LMS!$F$7*AI106+LMS!$G$7)),IF(AI106&lt;69,LMS!$D$9*AI106^3+LMS!$E$9*AI106^2+LMS!$F$9*AI106+LMS!$G$9,IF(AI106&lt;150,LMS!$D$10*AI106^3+LMS!$E$10*AI106^2+LMS!$F$10*AI106+LMS!$G$10,LMS!$D$11*AI106^3+LMS!$E$11*AI106^2+LMS!$F$11*AI106+LMS!$G$11)))</f>
        <v>#VALUE!</v>
      </c>
      <c r="AG106" t="e">
        <f>IF(D106="M",(IF(AI106&lt;2.5,LMS!$D$21*AI106^3+LMS!$E$21*AI106^2+LMS!$F$21*AI106+LMS!$G$21,IF(AI106&lt;9.5,LMS!$D$22*AI106^3+LMS!$E$22*AI106^2+LMS!$F$22*AI106+LMS!$G$22,IF(AI106&lt;26.75,LMS!$D$23*AI106^3+LMS!$E$23*AI106^2+LMS!$F$23*AI106+LMS!$G$23,IF(AI106&lt;90,LMS!$D$24*AI106^3+LMS!$E$24*AI106^2+LMS!$F$24*AI106+LMS!$G$24,LMS!$D$25*AI106^3+LMS!$E$25*AI106^2+LMS!$F$25*AI106+LMS!$G$25))))),(IF(AI106&lt;2.5,LMS!$D$27*AI106^3+LMS!$E$27*AI106^2+LMS!$F$27*AI106+LMS!$G$27,IF(AI106&lt;9.5,LMS!$D$28*AI106^3+LMS!$E$28*AI106^2+LMS!$F$28*AI106+LMS!$G$28,IF(AI106&lt;26.75,LMS!$D$29*AI106^3+LMS!$E$29*AI106^2+LMS!$F$29*AI106+LMS!$G$29,IF(AI106&lt;90,LMS!$D$30*AI106^3+LMS!$E$30*AI106^2+LMS!$F$30*AI106+LMS!$G$30,IF(AI106&lt;150,LMS!$D$31*AI106^3+LMS!$E$31*AI106^2+LMS!$F$31*AI106+LMS!$G$31,LMS!$D$32*AI106^3+LMS!$E$32*AI106^2+LMS!$F$32*AI106+LMS!$G$32)))))))</f>
        <v>#VALUE!</v>
      </c>
      <c r="AH106" t="e">
        <f>IF(D106="M",(IF(AI106&lt;90,LMS!$D$14*AI106^3+LMS!$E$14*AI106^2+LMS!$F$14*AI106+LMS!$G$14,LMS!$D$15*AI106^3+LMS!$E$15*AI106^2+LMS!$F$15*AI106+LMS!$G$15)),(IF(AI106&lt;90,LMS!$D$17*AI106^3+LMS!$E$17*AI106^2+LMS!$F$17*AI106+LMS!$G$17,LMS!$D$18*AI106^3+LMS!$E$18*AI106^2+LMS!$F$18*AI106+LMS!$G$18)))</f>
        <v>#VALUE!</v>
      </c>
      <c r="AI106" s="7" t="e">
        <f t="shared" si="44"/>
        <v>#VALUE!</v>
      </c>
      <c r="AJ106" s="7">
        <f t="shared" si="43"/>
        <v>0</v>
      </c>
      <c r="AL106" s="7">
        <f>IF(D106="M",WeightSDS!P$5*$AJ106^7+WeightSDS!Q$5*$AJ106^6+WeightSDS!R$5*$AJ106^5+WeightSDS!S$5*$AJ106^4+WeightSDS!T$5*$AJ106^3+WeightSDS!U$5*$AJ106^2+WeightSDS!V$5*$AJ106+WeightSDS!W$5,IF($AJ106&lt;186,WeightSDS!P$8*$AJ106^7+WeightSDS!Q$8*$AJ106^6+WeightSDS!R$8*$AJ106^5+WeightSDS!S$8*$AJ106^4+WeightSDS!T$8*$AJ106^3+WeightSDS!U$8*$AJ106^2+WeightSDS!V$8*$AJ106+WeightSDS!W$8,WeightSDS!$U$9+WeightSDS!$V$9*($AJ106-WeightSDS!$W$9)))</f>
        <v>0.75407122999999998</v>
      </c>
      <c r="AM106" s="7">
        <f>IF(D106="M",IF($AJ106&lt;45,WeightSDS!M$23*$AJ106^10+WeightSDS!N$23*$AJ106^9+WeightSDS!O$23*$AJ106^8+WeightSDS!P$23*$AJ106^7+WeightSDS!Q$23*$AJ106^6+WeightSDS!R$23*$AJ106^5+WeightSDS!S$23*$AJ106^4+WeightSDS!T$23*$AJ106^3+WeightSDS!U$23*$AJ106^2+WeightSDS!V$23*$AJ106+WeightSDS!W$23,IF($AJ106&lt;153,WeightSDS!M$25*$AJ106^10+WeightSDS!N$25*$AJ106^9+WeightSDS!O$25*$AJ106^8+WeightSDS!P$25*$AJ106^7+WeightSDS!Q$25*$AJ106^6+WeightSDS!R$25*$AJ106^5+WeightSDS!S$25*$AJ106^4+WeightSDS!T$25*$AJ106^3+WeightSDS!U$25*$AJ106^2+WeightSDS!V$25*$AJ106+WeightSDS!W$25,WeightSDS!M$27+WeightSDS!N$27/(1+EXP(WeightSDS!O$27+WeightSDS!P$27*$AJ106)))),IF($AJ106&lt;43.8,WeightSDS!M$29*$AJ106^10+WeightSDS!N$29*$AJ106^9+WeightSDS!O$29*$AJ106^8+WeightSDS!P$29*$AJ106^7+WeightSDS!Q$29*$AJ106^6+WeightSDS!R$29*$AJ106^5+WeightSDS!S$29*$AJ106^4+WeightSDS!T$29*$AJ106^3+WeightSDS!U$29*$AJ106^2+WeightSDS!V$29*$AJ106+WeightSDS!W$29-0.010431*(1-$AJ106/210),IF($AJ106&lt;123,WeightSDS!M$30*$AJ106^10+WeightSDS!N$30*$AJ106^9+WeightSDS!O$30*$AJ106^8+WeightSDS!P$30*$AJ106^7+WeightSDS!Q$30*$AJ106^6+WeightSDS!R$30*$AJ106^5+WeightSDS!S$30*$AJ106^4+WeightSDS!T$30*$AJ106^3+WeightSDS!U$30*$AJ106^2+WeightSDS!V$30*$AJ106+WeightSDS!W$30-0.010431*(1-1/$AJ106),WeightSDS!M$32+WeightSDS!N$32/(1+EXP(WeightSDS!O$32+WeightSDS!P$32*$AJ106))-0.010431*(1-$AJ106/210))))</f>
        <v>2.9500001032655536</v>
      </c>
      <c r="AN106" s="7">
        <f>IF(D106="M",IF($AJ106&lt;162,WeightSDS!P$12*$AJ106^7+WeightSDS!Q$12*$AJ106^6+WeightSDS!R$12*$AJ106^5+WeightSDS!S$12*$AJ106^4+WeightSDS!T$12*$AJ106^3+WeightSDS!U$12*$AJ106^2+WeightSDS!V$12*$AJ106+WeightSDS!W$12,WeightSDS!P$14*$AJ106^7+WeightSDS!Q$14*$AJ106^6+WeightSDS!R$14*$AJ106^5+WeightSDS!S$14*$AJ106^4+WeightSDS!T$14*$AJ106^3+WeightSDS!U$14*$AJ106^2+WeightSDS!V$14*$AJ106+WeightSDS!W$14),IF($AJ106&lt;156,WeightSDS!O$17*$AJ106^8+WeightSDS!P$17*$AJ106^7+WeightSDS!Q$17*$AJ106^6+WeightSDS!R$17*$AJ106^5+WeightSDS!S$17*$AJ106^4+WeightSDS!T$17*$AJ106^3+WeightSDS!U$17*$AJ106^2+WeightSDS!V$17*$AJ106+WeightSDS!W$17,IF($AJ106&lt;186,WeightSDS!$U$18+(WeightSDS!$V$18-WeightSDS!$U$18)/24*($AJ106-186)+WeightSDS!$W$18*(-$AJ106+186)^2-0.005,WeightSDS!$U$18+(WeightSDS!$V$18-WeightSDS!$U$18)/24*($AJ106-186)-0.005)))</f>
        <v>0.14604529399999999</v>
      </c>
      <c r="AQ106" s="7">
        <f t="shared" si="29"/>
        <v>0.56299999999999994</v>
      </c>
      <c r="AR106" s="7">
        <f t="shared" si="30"/>
        <v>69</v>
      </c>
      <c r="AS106" s="7">
        <f t="shared" si="31"/>
        <v>0.51</v>
      </c>
    </row>
    <row r="107" spans="2:45" s="7" customFormat="1" x14ac:dyDescent="0.15">
      <c r="B107" s="118"/>
      <c r="C107" s="118"/>
      <c r="D107" s="118"/>
      <c r="E107" s="30"/>
      <c r="F107" s="30"/>
      <c r="G107" s="119"/>
      <c r="H107" s="119"/>
      <c r="I107" s="78"/>
      <c r="J107" s="11" t="str">
        <f t="shared" si="22"/>
        <v/>
      </c>
      <c r="K107" s="2" t="str">
        <f t="shared" si="32"/>
        <v/>
      </c>
      <c r="L107" s="2" t="str">
        <f t="shared" si="23"/>
        <v/>
      </c>
      <c r="M107" s="2" t="str">
        <f t="shared" si="33"/>
        <v/>
      </c>
      <c r="N107" s="2" t="str">
        <f t="shared" si="34"/>
        <v/>
      </c>
      <c r="O107" s="2" t="str">
        <f t="shared" si="35"/>
        <v/>
      </c>
      <c r="P107" s="11" t="str">
        <f t="shared" si="36"/>
        <v/>
      </c>
      <c r="Q107" s="11" t="str">
        <f t="shared" si="37"/>
        <v/>
      </c>
      <c r="R107" s="2" t="str">
        <f t="shared" si="38"/>
        <v/>
      </c>
      <c r="S107" s="11" t="str">
        <f t="shared" si="39"/>
        <v/>
      </c>
      <c r="T107" s="175" t="str">
        <f t="shared" si="40"/>
        <v/>
      </c>
      <c r="U107" s="11" t="str">
        <f t="shared" si="41"/>
        <v/>
      </c>
      <c r="V107" s="136"/>
      <c r="W107" s="136"/>
      <c r="X107" s="139">
        <f t="shared" si="24"/>
        <v>0</v>
      </c>
      <c r="Y107" s="31">
        <f t="shared" si="25"/>
        <v>0</v>
      </c>
      <c r="Z107" s="31"/>
      <c r="AA107" s="140">
        <f t="shared" si="26"/>
        <v>0</v>
      </c>
      <c r="AB107" s="12"/>
      <c r="AC107" s="8">
        <f t="shared" si="27"/>
        <v>9.0359999999999996</v>
      </c>
      <c r="AD107" s="8">
        <f t="shared" si="28"/>
        <v>-184.49199999999999</v>
      </c>
      <c r="AE107"/>
      <c r="AF107" t="e">
        <f>IF(D107="M",IF(AI107&lt;78,LMS!$D$5*AI107^3+LMS!$E$5*AI107^2+LMS!$F$5*AI107+LMS!$G$5,IF(AI107&lt;150,LMS!$D$6*AI107^3+LMS!$E$6*AI107^2+LMS!$F$6*AI107+LMS!$G$6,LMS!$D$7*AI107^3+LMS!$E$7*AI107^2+LMS!$F$7*AI107+LMS!$G$7)),IF(AI107&lt;69,LMS!$D$9*AI107^3+LMS!$E$9*AI107^2+LMS!$F$9*AI107+LMS!$G$9,IF(AI107&lt;150,LMS!$D$10*AI107^3+LMS!$E$10*AI107^2+LMS!$F$10*AI107+LMS!$G$10,LMS!$D$11*AI107^3+LMS!$E$11*AI107^2+LMS!$F$11*AI107+LMS!$G$11)))</f>
        <v>#VALUE!</v>
      </c>
      <c r="AG107" t="e">
        <f>IF(D107="M",(IF(AI107&lt;2.5,LMS!$D$21*AI107^3+LMS!$E$21*AI107^2+LMS!$F$21*AI107+LMS!$G$21,IF(AI107&lt;9.5,LMS!$D$22*AI107^3+LMS!$E$22*AI107^2+LMS!$F$22*AI107+LMS!$G$22,IF(AI107&lt;26.75,LMS!$D$23*AI107^3+LMS!$E$23*AI107^2+LMS!$F$23*AI107+LMS!$G$23,IF(AI107&lt;90,LMS!$D$24*AI107^3+LMS!$E$24*AI107^2+LMS!$F$24*AI107+LMS!$G$24,LMS!$D$25*AI107^3+LMS!$E$25*AI107^2+LMS!$F$25*AI107+LMS!$G$25))))),(IF(AI107&lt;2.5,LMS!$D$27*AI107^3+LMS!$E$27*AI107^2+LMS!$F$27*AI107+LMS!$G$27,IF(AI107&lt;9.5,LMS!$D$28*AI107^3+LMS!$E$28*AI107^2+LMS!$F$28*AI107+LMS!$G$28,IF(AI107&lt;26.75,LMS!$D$29*AI107^3+LMS!$E$29*AI107^2+LMS!$F$29*AI107+LMS!$G$29,IF(AI107&lt;90,LMS!$D$30*AI107^3+LMS!$E$30*AI107^2+LMS!$F$30*AI107+LMS!$G$30,IF(AI107&lt;150,LMS!$D$31*AI107^3+LMS!$E$31*AI107^2+LMS!$F$31*AI107+LMS!$G$31,LMS!$D$32*AI107^3+LMS!$E$32*AI107^2+LMS!$F$32*AI107+LMS!$G$32)))))))</f>
        <v>#VALUE!</v>
      </c>
      <c r="AH107" t="e">
        <f>IF(D107="M",(IF(AI107&lt;90,LMS!$D$14*AI107^3+LMS!$E$14*AI107^2+LMS!$F$14*AI107+LMS!$G$14,LMS!$D$15*AI107^3+LMS!$E$15*AI107^2+LMS!$F$15*AI107+LMS!$G$15)),(IF(AI107&lt;90,LMS!$D$17*AI107^3+LMS!$E$17*AI107^2+LMS!$F$17*AI107+LMS!$G$17,LMS!$D$18*AI107^3+LMS!$E$18*AI107^2+LMS!$F$18*AI107+LMS!$G$18)))</f>
        <v>#VALUE!</v>
      </c>
      <c r="AI107" s="7" t="e">
        <f t="shared" si="44"/>
        <v>#VALUE!</v>
      </c>
      <c r="AJ107" s="7">
        <f t="shared" si="43"/>
        <v>0</v>
      </c>
      <c r="AL107" s="7">
        <f>IF(D107="M",WeightSDS!P$5*$AJ107^7+WeightSDS!Q$5*$AJ107^6+WeightSDS!R$5*$AJ107^5+WeightSDS!S$5*$AJ107^4+WeightSDS!T$5*$AJ107^3+WeightSDS!U$5*$AJ107^2+WeightSDS!V$5*$AJ107+WeightSDS!W$5,IF($AJ107&lt;186,WeightSDS!P$8*$AJ107^7+WeightSDS!Q$8*$AJ107^6+WeightSDS!R$8*$AJ107^5+WeightSDS!S$8*$AJ107^4+WeightSDS!T$8*$AJ107^3+WeightSDS!U$8*$AJ107^2+WeightSDS!V$8*$AJ107+WeightSDS!W$8,WeightSDS!$U$9+WeightSDS!$V$9*($AJ107-WeightSDS!$W$9)))</f>
        <v>0.75407122999999998</v>
      </c>
      <c r="AM107" s="7">
        <f>IF(D107="M",IF($AJ107&lt;45,WeightSDS!M$23*$AJ107^10+WeightSDS!N$23*$AJ107^9+WeightSDS!O$23*$AJ107^8+WeightSDS!P$23*$AJ107^7+WeightSDS!Q$23*$AJ107^6+WeightSDS!R$23*$AJ107^5+WeightSDS!S$23*$AJ107^4+WeightSDS!T$23*$AJ107^3+WeightSDS!U$23*$AJ107^2+WeightSDS!V$23*$AJ107+WeightSDS!W$23,IF($AJ107&lt;153,WeightSDS!M$25*$AJ107^10+WeightSDS!N$25*$AJ107^9+WeightSDS!O$25*$AJ107^8+WeightSDS!P$25*$AJ107^7+WeightSDS!Q$25*$AJ107^6+WeightSDS!R$25*$AJ107^5+WeightSDS!S$25*$AJ107^4+WeightSDS!T$25*$AJ107^3+WeightSDS!U$25*$AJ107^2+WeightSDS!V$25*$AJ107+WeightSDS!W$25,WeightSDS!M$27+WeightSDS!N$27/(1+EXP(WeightSDS!O$27+WeightSDS!P$27*$AJ107)))),IF($AJ107&lt;43.8,WeightSDS!M$29*$AJ107^10+WeightSDS!N$29*$AJ107^9+WeightSDS!O$29*$AJ107^8+WeightSDS!P$29*$AJ107^7+WeightSDS!Q$29*$AJ107^6+WeightSDS!R$29*$AJ107^5+WeightSDS!S$29*$AJ107^4+WeightSDS!T$29*$AJ107^3+WeightSDS!U$29*$AJ107^2+WeightSDS!V$29*$AJ107+WeightSDS!W$29-0.010431*(1-$AJ107/210),IF($AJ107&lt;123,WeightSDS!M$30*$AJ107^10+WeightSDS!N$30*$AJ107^9+WeightSDS!O$30*$AJ107^8+WeightSDS!P$30*$AJ107^7+WeightSDS!Q$30*$AJ107^6+WeightSDS!R$30*$AJ107^5+WeightSDS!S$30*$AJ107^4+WeightSDS!T$30*$AJ107^3+WeightSDS!U$30*$AJ107^2+WeightSDS!V$30*$AJ107+WeightSDS!W$30-0.010431*(1-1/$AJ107),WeightSDS!M$32+WeightSDS!N$32/(1+EXP(WeightSDS!O$32+WeightSDS!P$32*$AJ107))-0.010431*(1-$AJ107/210))))</f>
        <v>2.9500001032655536</v>
      </c>
      <c r="AN107" s="7">
        <f>IF(D107="M",IF($AJ107&lt;162,WeightSDS!P$12*$AJ107^7+WeightSDS!Q$12*$AJ107^6+WeightSDS!R$12*$AJ107^5+WeightSDS!S$12*$AJ107^4+WeightSDS!T$12*$AJ107^3+WeightSDS!U$12*$AJ107^2+WeightSDS!V$12*$AJ107+WeightSDS!W$12,WeightSDS!P$14*$AJ107^7+WeightSDS!Q$14*$AJ107^6+WeightSDS!R$14*$AJ107^5+WeightSDS!S$14*$AJ107^4+WeightSDS!T$14*$AJ107^3+WeightSDS!U$14*$AJ107^2+WeightSDS!V$14*$AJ107+WeightSDS!W$14),IF($AJ107&lt;156,WeightSDS!O$17*$AJ107^8+WeightSDS!P$17*$AJ107^7+WeightSDS!Q$17*$AJ107^6+WeightSDS!R$17*$AJ107^5+WeightSDS!S$17*$AJ107^4+WeightSDS!T$17*$AJ107^3+WeightSDS!U$17*$AJ107^2+WeightSDS!V$17*$AJ107+WeightSDS!W$17,IF($AJ107&lt;186,WeightSDS!$U$18+(WeightSDS!$V$18-WeightSDS!$U$18)/24*($AJ107-186)+WeightSDS!$W$18*(-$AJ107+186)^2-0.005,WeightSDS!$U$18+(WeightSDS!$V$18-WeightSDS!$U$18)/24*($AJ107-186)-0.005)))</f>
        <v>0.14604529399999999</v>
      </c>
      <c r="AQ107" s="7">
        <f t="shared" si="29"/>
        <v>0.56299999999999994</v>
      </c>
      <c r="AR107" s="7">
        <f t="shared" si="30"/>
        <v>69</v>
      </c>
      <c r="AS107" s="7">
        <f t="shared" si="31"/>
        <v>0.51</v>
      </c>
    </row>
    <row r="108" spans="2:45" s="7" customFormat="1" x14ac:dyDescent="0.15">
      <c r="B108" s="118"/>
      <c r="C108" s="118"/>
      <c r="D108" s="118"/>
      <c r="E108" s="30"/>
      <c r="F108" s="30"/>
      <c r="G108" s="119"/>
      <c r="H108" s="119"/>
      <c r="I108" s="78"/>
      <c r="J108" s="11" t="str">
        <f t="shared" si="22"/>
        <v/>
      </c>
      <c r="K108" s="2" t="str">
        <f t="shared" si="32"/>
        <v/>
      </c>
      <c r="L108" s="2" t="str">
        <f t="shared" si="23"/>
        <v/>
      </c>
      <c r="M108" s="2" t="str">
        <f t="shared" si="33"/>
        <v/>
      </c>
      <c r="N108" s="2" t="str">
        <f t="shared" si="34"/>
        <v/>
      </c>
      <c r="O108" s="2" t="str">
        <f t="shared" si="35"/>
        <v/>
      </c>
      <c r="P108" s="11" t="str">
        <f t="shared" si="36"/>
        <v/>
      </c>
      <c r="Q108" s="11" t="str">
        <f t="shared" si="37"/>
        <v/>
      </c>
      <c r="R108" s="2" t="str">
        <f t="shared" si="38"/>
        <v/>
      </c>
      <c r="S108" s="11" t="str">
        <f t="shared" si="39"/>
        <v/>
      </c>
      <c r="T108" s="175" t="str">
        <f t="shared" si="40"/>
        <v/>
      </c>
      <c r="U108" s="11" t="str">
        <f t="shared" si="41"/>
        <v/>
      </c>
      <c r="V108" s="136"/>
      <c r="W108" s="136"/>
      <c r="X108" s="139">
        <f t="shared" si="24"/>
        <v>0</v>
      </c>
      <c r="Y108" s="31">
        <f t="shared" si="25"/>
        <v>0</v>
      </c>
      <c r="Z108" s="31"/>
      <c r="AA108" s="140">
        <f t="shared" si="26"/>
        <v>0</v>
      </c>
      <c r="AB108" s="12"/>
      <c r="AC108" s="8">
        <f t="shared" si="27"/>
        <v>9.0359999999999996</v>
      </c>
      <c r="AD108" s="8">
        <f t="shared" si="28"/>
        <v>-184.49199999999999</v>
      </c>
      <c r="AE108"/>
      <c r="AF108" t="e">
        <f>IF(D108="M",IF(AI108&lt;78,LMS!$D$5*AI108^3+LMS!$E$5*AI108^2+LMS!$F$5*AI108+LMS!$G$5,IF(AI108&lt;150,LMS!$D$6*AI108^3+LMS!$E$6*AI108^2+LMS!$F$6*AI108+LMS!$G$6,LMS!$D$7*AI108^3+LMS!$E$7*AI108^2+LMS!$F$7*AI108+LMS!$G$7)),IF(AI108&lt;69,LMS!$D$9*AI108^3+LMS!$E$9*AI108^2+LMS!$F$9*AI108+LMS!$G$9,IF(AI108&lt;150,LMS!$D$10*AI108^3+LMS!$E$10*AI108^2+LMS!$F$10*AI108+LMS!$G$10,LMS!$D$11*AI108^3+LMS!$E$11*AI108^2+LMS!$F$11*AI108+LMS!$G$11)))</f>
        <v>#VALUE!</v>
      </c>
      <c r="AG108" t="e">
        <f>IF(D108="M",(IF(AI108&lt;2.5,LMS!$D$21*AI108^3+LMS!$E$21*AI108^2+LMS!$F$21*AI108+LMS!$G$21,IF(AI108&lt;9.5,LMS!$D$22*AI108^3+LMS!$E$22*AI108^2+LMS!$F$22*AI108+LMS!$G$22,IF(AI108&lt;26.75,LMS!$D$23*AI108^3+LMS!$E$23*AI108^2+LMS!$F$23*AI108+LMS!$G$23,IF(AI108&lt;90,LMS!$D$24*AI108^3+LMS!$E$24*AI108^2+LMS!$F$24*AI108+LMS!$G$24,LMS!$D$25*AI108^3+LMS!$E$25*AI108^2+LMS!$F$25*AI108+LMS!$G$25))))),(IF(AI108&lt;2.5,LMS!$D$27*AI108^3+LMS!$E$27*AI108^2+LMS!$F$27*AI108+LMS!$G$27,IF(AI108&lt;9.5,LMS!$D$28*AI108^3+LMS!$E$28*AI108^2+LMS!$F$28*AI108+LMS!$G$28,IF(AI108&lt;26.75,LMS!$D$29*AI108^3+LMS!$E$29*AI108^2+LMS!$F$29*AI108+LMS!$G$29,IF(AI108&lt;90,LMS!$D$30*AI108^3+LMS!$E$30*AI108^2+LMS!$F$30*AI108+LMS!$G$30,IF(AI108&lt;150,LMS!$D$31*AI108^3+LMS!$E$31*AI108^2+LMS!$F$31*AI108+LMS!$G$31,LMS!$D$32*AI108^3+LMS!$E$32*AI108^2+LMS!$F$32*AI108+LMS!$G$32)))))))</f>
        <v>#VALUE!</v>
      </c>
      <c r="AH108" t="e">
        <f>IF(D108="M",(IF(AI108&lt;90,LMS!$D$14*AI108^3+LMS!$E$14*AI108^2+LMS!$F$14*AI108+LMS!$G$14,LMS!$D$15*AI108^3+LMS!$E$15*AI108^2+LMS!$F$15*AI108+LMS!$G$15)),(IF(AI108&lt;90,LMS!$D$17*AI108^3+LMS!$E$17*AI108^2+LMS!$F$17*AI108+LMS!$G$17,LMS!$D$18*AI108^3+LMS!$E$18*AI108^2+LMS!$F$18*AI108+LMS!$G$18)))</f>
        <v>#VALUE!</v>
      </c>
      <c r="AI108" s="7" t="e">
        <f t="shared" si="44"/>
        <v>#VALUE!</v>
      </c>
      <c r="AJ108" s="7">
        <f t="shared" si="43"/>
        <v>0</v>
      </c>
      <c r="AL108" s="7">
        <f>IF(D108="M",WeightSDS!P$5*$AJ108^7+WeightSDS!Q$5*$AJ108^6+WeightSDS!R$5*$AJ108^5+WeightSDS!S$5*$AJ108^4+WeightSDS!T$5*$AJ108^3+WeightSDS!U$5*$AJ108^2+WeightSDS!V$5*$AJ108+WeightSDS!W$5,IF($AJ108&lt;186,WeightSDS!P$8*$AJ108^7+WeightSDS!Q$8*$AJ108^6+WeightSDS!R$8*$AJ108^5+WeightSDS!S$8*$AJ108^4+WeightSDS!T$8*$AJ108^3+WeightSDS!U$8*$AJ108^2+WeightSDS!V$8*$AJ108+WeightSDS!W$8,WeightSDS!$U$9+WeightSDS!$V$9*($AJ108-WeightSDS!$W$9)))</f>
        <v>0.75407122999999998</v>
      </c>
      <c r="AM108" s="7">
        <f>IF(D108="M",IF($AJ108&lt;45,WeightSDS!M$23*$AJ108^10+WeightSDS!N$23*$AJ108^9+WeightSDS!O$23*$AJ108^8+WeightSDS!P$23*$AJ108^7+WeightSDS!Q$23*$AJ108^6+WeightSDS!R$23*$AJ108^5+WeightSDS!S$23*$AJ108^4+WeightSDS!T$23*$AJ108^3+WeightSDS!U$23*$AJ108^2+WeightSDS!V$23*$AJ108+WeightSDS!W$23,IF($AJ108&lt;153,WeightSDS!M$25*$AJ108^10+WeightSDS!N$25*$AJ108^9+WeightSDS!O$25*$AJ108^8+WeightSDS!P$25*$AJ108^7+WeightSDS!Q$25*$AJ108^6+WeightSDS!R$25*$AJ108^5+WeightSDS!S$25*$AJ108^4+WeightSDS!T$25*$AJ108^3+WeightSDS!U$25*$AJ108^2+WeightSDS!V$25*$AJ108+WeightSDS!W$25,WeightSDS!M$27+WeightSDS!N$27/(1+EXP(WeightSDS!O$27+WeightSDS!P$27*$AJ108)))),IF($AJ108&lt;43.8,WeightSDS!M$29*$AJ108^10+WeightSDS!N$29*$AJ108^9+WeightSDS!O$29*$AJ108^8+WeightSDS!P$29*$AJ108^7+WeightSDS!Q$29*$AJ108^6+WeightSDS!R$29*$AJ108^5+WeightSDS!S$29*$AJ108^4+WeightSDS!T$29*$AJ108^3+WeightSDS!U$29*$AJ108^2+WeightSDS!V$29*$AJ108+WeightSDS!W$29-0.010431*(1-$AJ108/210),IF($AJ108&lt;123,WeightSDS!M$30*$AJ108^10+WeightSDS!N$30*$AJ108^9+WeightSDS!O$30*$AJ108^8+WeightSDS!P$30*$AJ108^7+WeightSDS!Q$30*$AJ108^6+WeightSDS!R$30*$AJ108^5+WeightSDS!S$30*$AJ108^4+WeightSDS!T$30*$AJ108^3+WeightSDS!U$30*$AJ108^2+WeightSDS!V$30*$AJ108+WeightSDS!W$30-0.010431*(1-1/$AJ108),WeightSDS!M$32+WeightSDS!N$32/(1+EXP(WeightSDS!O$32+WeightSDS!P$32*$AJ108))-0.010431*(1-$AJ108/210))))</f>
        <v>2.9500001032655536</v>
      </c>
      <c r="AN108" s="7">
        <f>IF(D108="M",IF($AJ108&lt;162,WeightSDS!P$12*$AJ108^7+WeightSDS!Q$12*$AJ108^6+WeightSDS!R$12*$AJ108^5+WeightSDS!S$12*$AJ108^4+WeightSDS!T$12*$AJ108^3+WeightSDS!U$12*$AJ108^2+WeightSDS!V$12*$AJ108+WeightSDS!W$12,WeightSDS!P$14*$AJ108^7+WeightSDS!Q$14*$AJ108^6+WeightSDS!R$14*$AJ108^5+WeightSDS!S$14*$AJ108^4+WeightSDS!T$14*$AJ108^3+WeightSDS!U$14*$AJ108^2+WeightSDS!V$14*$AJ108+WeightSDS!W$14),IF($AJ108&lt;156,WeightSDS!O$17*$AJ108^8+WeightSDS!P$17*$AJ108^7+WeightSDS!Q$17*$AJ108^6+WeightSDS!R$17*$AJ108^5+WeightSDS!S$17*$AJ108^4+WeightSDS!T$17*$AJ108^3+WeightSDS!U$17*$AJ108^2+WeightSDS!V$17*$AJ108+WeightSDS!W$17,IF($AJ108&lt;186,WeightSDS!$U$18+(WeightSDS!$V$18-WeightSDS!$U$18)/24*($AJ108-186)+WeightSDS!$W$18*(-$AJ108+186)^2-0.005,WeightSDS!$U$18+(WeightSDS!$V$18-WeightSDS!$U$18)/24*($AJ108-186)-0.005)))</f>
        <v>0.14604529399999999</v>
      </c>
      <c r="AQ108" s="7">
        <f t="shared" si="29"/>
        <v>0.56299999999999994</v>
      </c>
      <c r="AR108" s="7">
        <f t="shared" si="30"/>
        <v>69</v>
      </c>
      <c r="AS108" s="7">
        <f t="shared" si="31"/>
        <v>0.51</v>
      </c>
    </row>
    <row r="109" spans="2:45" s="7" customFormat="1" x14ac:dyDescent="0.15">
      <c r="B109" s="118"/>
      <c r="C109" s="118"/>
      <c r="D109" s="118"/>
      <c r="E109" s="30"/>
      <c r="F109" s="30"/>
      <c r="G109" s="119"/>
      <c r="H109" s="119"/>
      <c r="I109" s="78"/>
      <c r="J109" s="11" t="str">
        <f t="shared" si="22"/>
        <v/>
      </c>
      <c r="K109" s="2" t="str">
        <f t="shared" si="32"/>
        <v/>
      </c>
      <c r="L109" s="2" t="str">
        <f t="shared" si="23"/>
        <v/>
      </c>
      <c r="M109" s="2" t="str">
        <f t="shared" si="33"/>
        <v/>
      </c>
      <c r="N109" s="2" t="str">
        <f t="shared" si="34"/>
        <v/>
      </c>
      <c r="O109" s="2" t="str">
        <f t="shared" si="35"/>
        <v/>
      </c>
      <c r="P109" s="11" t="str">
        <f t="shared" si="36"/>
        <v/>
      </c>
      <c r="Q109" s="11" t="str">
        <f t="shared" si="37"/>
        <v/>
      </c>
      <c r="R109" s="2" t="str">
        <f t="shared" si="38"/>
        <v/>
      </c>
      <c r="S109" s="11" t="str">
        <f t="shared" si="39"/>
        <v/>
      </c>
      <c r="T109" s="175" t="str">
        <f t="shared" si="40"/>
        <v/>
      </c>
      <c r="U109" s="11" t="str">
        <f t="shared" si="41"/>
        <v/>
      </c>
      <c r="V109" s="136"/>
      <c r="W109" s="136"/>
      <c r="X109" s="139">
        <f t="shared" si="24"/>
        <v>0</v>
      </c>
      <c r="Y109" s="31">
        <f t="shared" si="25"/>
        <v>0</v>
      </c>
      <c r="Z109" s="31"/>
      <c r="AA109" s="140">
        <f t="shared" si="26"/>
        <v>0</v>
      </c>
      <c r="AB109" s="12"/>
      <c r="AC109" s="8">
        <f t="shared" si="27"/>
        <v>9.0359999999999996</v>
      </c>
      <c r="AD109" s="8">
        <f t="shared" si="28"/>
        <v>-184.49199999999999</v>
      </c>
      <c r="AE109"/>
      <c r="AF109" t="e">
        <f>IF(D109="M",IF(AI109&lt;78,LMS!$D$5*AI109^3+LMS!$E$5*AI109^2+LMS!$F$5*AI109+LMS!$G$5,IF(AI109&lt;150,LMS!$D$6*AI109^3+LMS!$E$6*AI109^2+LMS!$F$6*AI109+LMS!$G$6,LMS!$D$7*AI109^3+LMS!$E$7*AI109^2+LMS!$F$7*AI109+LMS!$G$7)),IF(AI109&lt;69,LMS!$D$9*AI109^3+LMS!$E$9*AI109^2+LMS!$F$9*AI109+LMS!$G$9,IF(AI109&lt;150,LMS!$D$10*AI109^3+LMS!$E$10*AI109^2+LMS!$F$10*AI109+LMS!$G$10,LMS!$D$11*AI109^3+LMS!$E$11*AI109^2+LMS!$F$11*AI109+LMS!$G$11)))</f>
        <v>#VALUE!</v>
      </c>
      <c r="AG109" t="e">
        <f>IF(D109="M",(IF(AI109&lt;2.5,LMS!$D$21*AI109^3+LMS!$E$21*AI109^2+LMS!$F$21*AI109+LMS!$G$21,IF(AI109&lt;9.5,LMS!$D$22*AI109^3+LMS!$E$22*AI109^2+LMS!$F$22*AI109+LMS!$G$22,IF(AI109&lt;26.75,LMS!$D$23*AI109^3+LMS!$E$23*AI109^2+LMS!$F$23*AI109+LMS!$G$23,IF(AI109&lt;90,LMS!$D$24*AI109^3+LMS!$E$24*AI109^2+LMS!$F$24*AI109+LMS!$G$24,LMS!$D$25*AI109^3+LMS!$E$25*AI109^2+LMS!$F$25*AI109+LMS!$G$25))))),(IF(AI109&lt;2.5,LMS!$D$27*AI109^3+LMS!$E$27*AI109^2+LMS!$F$27*AI109+LMS!$G$27,IF(AI109&lt;9.5,LMS!$D$28*AI109^3+LMS!$E$28*AI109^2+LMS!$F$28*AI109+LMS!$G$28,IF(AI109&lt;26.75,LMS!$D$29*AI109^3+LMS!$E$29*AI109^2+LMS!$F$29*AI109+LMS!$G$29,IF(AI109&lt;90,LMS!$D$30*AI109^3+LMS!$E$30*AI109^2+LMS!$F$30*AI109+LMS!$G$30,IF(AI109&lt;150,LMS!$D$31*AI109^3+LMS!$E$31*AI109^2+LMS!$F$31*AI109+LMS!$G$31,LMS!$D$32*AI109^3+LMS!$E$32*AI109^2+LMS!$F$32*AI109+LMS!$G$32)))))))</f>
        <v>#VALUE!</v>
      </c>
      <c r="AH109" t="e">
        <f>IF(D109="M",(IF(AI109&lt;90,LMS!$D$14*AI109^3+LMS!$E$14*AI109^2+LMS!$F$14*AI109+LMS!$G$14,LMS!$D$15*AI109^3+LMS!$E$15*AI109^2+LMS!$F$15*AI109+LMS!$G$15)),(IF(AI109&lt;90,LMS!$D$17*AI109^3+LMS!$E$17*AI109^2+LMS!$F$17*AI109+LMS!$G$17,LMS!$D$18*AI109^3+LMS!$E$18*AI109^2+LMS!$F$18*AI109+LMS!$G$18)))</f>
        <v>#VALUE!</v>
      </c>
      <c r="AI109" s="7" t="e">
        <f t="shared" si="44"/>
        <v>#VALUE!</v>
      </c>
      <c r="AJ109" s="7">
        <f t="shared" si="43"/>
        <v>0</v>
      </c>
      <c r="AL109" s="7">
        <f>IF(D109="M",WeightSDS!P$5*$AJ109^7+WeightSDS!Q$5*$AJ109^6+WeightSDS!R$5*$AJ109^5+WeightSDS!S$5*$AJ109^4+WeightSDS!T$5*$AJ109^3+WeightSDS!U$5*$AJ109^2+WeightSDS!V$5*$AJ109+WeightSDS!W$5,IF($AJ109&lt;186,WeightSDS!P$8*$AJ109^7+WeightSDS!Q$8*$AJ109^6+WeightSDS!R$8*$AJ109^5+WeightSDS!S$8*$AJ109^4+WeightSDS!T$8*$AJ109^3+WeightSDS!U$8*$AJ109^2+WeightSDS!V$8*$AJ109+WeightSDS!W$8,WeightSDS!$U$9+WeightSDS!$V$9*($AJ109-WeightSDS!$W$9)))</f>
        <v>0.75407122999999998</v>
      </c>
      <c r="AM109" s="7">
        <f>IF(D109="M",IF($AJ109&lt;45,WeightSDS!M$23*$AJ109^10+WeightSDS!N$23*$AJ109^9+WeightSDS!O$23*$AJ109^8+WeightSDS!P$23*$AJ109^7+WeightSDS!Q$23*$AJ109^6+WeightSDS!R$23*$AJ109^5+WeightSDS!S$23*$AJ109^4+WeightSDS!T$23*$AJ109^3+WeightSDS!U$23*$AJ109^2+WeightSDS!V$23*$AJ109+WeightSDS!W$23,IF($AJ109&lt;153,WeightSDS!M$25*$AJ109^10+WeightSDS!N$25*$AJ109^9+WeightSDS!O$25*$AJ109^8+WeightSDS!P$25*$AJ109^7+WeightSDS!Q$25*$AJ109^6+WeightSDS!R$25*$AJ109^5+WeightSDS!S$25*$AJ109^4+WeightSDS!T$25*$AJ109^3+WeightSDS!U$25*$AJ109^2+WeightSDS!V$25*$AJ109+WeightSDS!W$25,WeightSDS!M$27+WeightSDS!N$27/(1+EXP(WeightSDS!O$27+WeightSDS!P$27*$AJ109)))),IF($AJ109&lt;43.8,WeightSDS!M$29*$AJ109^10+WeightSDS!N$29*$AJ109^9+WeightSDS!O$29*$AJ109^8+WeightSDS!P$29*$AJ109^7+WeightSDS!Q$29*$AJ109^6+WeightSDS!R$29*$AJ109^5+WeightSDS!S$29*$AJ109^4+WeightSDS!T$29*$AJ109^3+WeightSDS!U$29*$AJ109^2+WeightSDS!V$29*$AJ109+WeightSDS!W$29-0.010431*(1-$AJ109/210),IF($AJ109&lt;123,WeightSDS!M$30*$AJ109^10+WeightSDS!N$30*$AJ109^9+WeightSDS!O$30*$AJ109^8+WeightSDS!P$30*$AJ109^7+WeightSDS!Q$30*$AJ109^6+WeightSDS!R$30*$AJ109^5+WeightSDS!S$30*$AJ109^4+WeightSDS!T$30*$AJ109^3+WeightSDS!U$30*$AJ109^2+WeightSDS!V$30*$AJ109+WeightSDS!W$30-0.010431*(1-1/$AJ109),WeightSDS!M$32+WeightSDS!N$32/(1+EXP(WeightSDS!O$32+WeightSDS!P$32*$AJ109))-0.010431*(1-$AJ109/210))))</f>
        <v>2.9500001032655536</v>
      </c>
      <c r="AN109" s="7">
        <f>IF(D109="M",IF($AJ109&lt;162,WeightSDS!P$12*$AJ109^7+WeightSDS!Q$12*$AJ109^6+WeightSDS!R$12*$AJ109^5+WeightSDS!S$12*$AJ109^4+WeightSDS!T$12*$AJ109^3+WeightSDS!U$12*$AJ109^2+WeightSDS!V$12*$AJ109+WeightSDS!W$12,WeightSDS!P$14*$AJ109^7+WeightSDS!Q$14*$AJ109^6+WeightSDS!R$14*$AJ109^5+WeightSDS!S$14*$AJ109^4+WeightSDS!T$14*$AJ109^3+WeightSDS!U$14*$AJ109^2+WeightSDS!V$14*$AJ109+WeightSDS!W$14),IF($AJ109&lt;156,WeightSDS!O$17*$AJ109^8+WeightSDS!P$17*$AJ109^7+WeightSDS!Q$17*$AJ109^6+WeightSDS!R$17*$AJ109^5+WeightSDS!S$17*$AJ109^4+WeightSDS!T$17*$AJ109^3+WeightSDS!U$17*$AJ109^2+WeightSDS!V$17*$AJ109+WeightSDS!W$17,IF($AJ109&lt;186,WeightSDS!$U$18+(WeightSDS!$V$18-WeightSDS!$U$18)/24*($AJ109-186)+WeightSDS!$W$18*(-$AJ109+186)^2-0.005,WeightSDS!$U$18+(WeightSDS!$V$18-WeightSDS!$U$18)/24*($AJ109-186)-0.005)))</f>
        <v>0.14604529399999999</v>
      </c>
      <c r="AQ109" s="7">
        <f t="shared" si="29"/>
        <v>0.56299999999999994</v>
      </c>
      <c r="AR109" s="7">
        <f t="shared" si="30"/>
        <v>69</v>
      </c>
      <c r="AS109" s="7">
        <f t="shared" si="31"/>
        <v>0.51</v>
      </c>
    </row>
    <row r="110" spans="2:45" s="7" customFormat="1" x14ac:dyDescent="0.15">
      <c r="B110" s="118"/>
      <c r="C110" s="118"/>
      <c r="D110" s="118"/>
      <c r="E110" s="30"/>
      <c r="F110" s="30"/>
      <c r="G110" s="119"/>
      <c r="H110" s="119"/>
      <c r="I110" s="78"/>
      <c r="J110" s="11" t="str">
        <f t="shared" si="22"/>
        <v/>
      </c>
      <c r="K110" s="2" t="str">
        <f t="shared" si="32"/>
        <v/>
      </c>
      <c r="L110" s="2" t="str">
        <f t="shared" si="23"/>
        <v/>
      </c>
      <c r="M110" s="2" t="str">
        <f t="shared" si="33"/>
        <v/>
      </c>
      <c r="N110" s="2" t="str">
        <f t="shared" si="34"/>
        <v/>
      </c>
      <c r="O110" s="2" t="str">
        <f t="shared" si="35"/>
        <v/>
      </c>
      <c r="P110" s="11" t="str">
        <f t="shared" si="36"/>
        <v/>
      </c>
      <c r="Q110" s="11" t="str">
        <f t="shared" si="37"/>
        <v/>
      </c>
      <c r="R110" s="2" t="str">
        <f t="shared" si="38"/>
        <v/>
      </c>
      <c r="S110" s="11" t="str">
        <f t="shared" si="39"/>
        <v/>
      </c>
      <c r="T110" s="175" t="str">
        <f t="shared" si="40"/>
        <v/>
      </c>
      <c r="U110" s="11" t="str">
        <f t="shared" si="41"/>
        <v/>
      </c>
      <c r="V110" s="136"/>
      <c r="W110" s="136"/>
      <c r="X110" s="139">
        <f t="shared" si="24"/>
        <v>0</v>
      </c>
      <c r="Y110" s="31">
        <f t="shared" si="25"/>
        <v>0</v>
      </c>
      <c r="Z110" s="31"/>
      <c r="AA110" s="140">
        <f t="shared" si="26"/>
        <v>0</v>
      </c>
      <c r="AB110" s="12"/>
      <c r="AC110" s="8">
        <f t="shared" si="27"/>
        <v>9.0359999999999996</v>
      </c>
      <c r="AD110" s="8">
        <f t="shared" si="28"/>
        <v>-184.49199999999999</v>
      </c>
      <c r="AE110"/>
      <c r="AF110" t="e">
        <f>IF(D110="M",IF(AI110&lt;78,LMS!$D$5*AI110^3+LMS!$E$5*AI110^2+LMS!$F$5*AI110+LMS!$G$5,IF(AI110&lt;150,LMS!$D$6*AI110^3+LMS!$E$6*AI110^2+LMS!$F$6*AI110+LMS!$G$6,LMS!$D$7*AI110^3+LMS!$E$7*AI110^2+LMS!$F$7*AI110+LMS!$G$7)),IF(AI110&lt;69,LMS!$D$9*AI110^3+LMS!$E$9*AI110^2+LMS!$F$9*AI110+LMS!$G$9,IF(AI110&lt;150,LMS!$D$10*AI110^3+LMS!$E$10*AI110^2+LMS!$F$10*AI110+LMS!$G$10,LMS!$D$11*AI110^3+LMS!$E$11*AI110^2+LMS!$F$11*AI110+LMS!$G$11)))</f>
        <v>#VALUE!</v>
      </c>
      <c r="AG110" t="e">
        <f>IF(D110="M",(IF(AI110&lt;2.5,LMS!$D$21*AI110^3+LMS!$E$21*AI110^2+LMS!$F$21*AI110+LMS!$G$21,IF(AI110&lt;9.5,LMS!$D$22*AI110^3+LMS!$E$22*AI110^2+LMS!$F$22*AI110+LMS!$G$22,IF(AI110&lt;26.75,LMS!$D$23*AI110^3+LMS!$E$23*AI110^2+LMS!$F$23*AI110+LMS!$G$23,IF(AI110&lt;90,LMS!$D$24*AI110^3+LMS!$E$24*AI110^2+LMS!$F$24*AI110+LMS!$G$24,LMS!$D$25*AI110^3+LMS!$E$25*AI110^2+LMS!$F$25*AI110+LMS!$G$25))))),(IF(AI110&lt;2.5,LMS!$D$27*AI110^3+LMS!$E$27*AI110^2+LMS!$F$27*AI110+LMS!$G$27,IF(AI110&lt;9.5,LMS!$D$28*AI110^3+LMS!$E$28*AI110^2+LMS!$F$28*AI110+LMS!$G$28,IF(AI110&lt;26.75,LMS!$D$29*AI110^3+LMS!$E$29*AI110^2+LMS!$F$29*AI110+LMS!$G$29,IF(AI110&lt;90,LMS!$D$30*AI110^3+LMS!$E$30*AI110^2+LMS!$F$30*AI110+LMS!$G$30,IF(AI110&lt;150,LMS!$D$31*AI110^3+LMS!$E$31*AI110^2+LMS!$F$31*AI110+LMS!$G$31,LMS!$D$32*AI110^3+LMS!$E$32*AI110^2+LMS!$F$32*AI110+LMS!$G$32)))))))</f>
        <v>#VALUE!</v>
      </c>
      <c r="AH110" t="e">
        <f>IF(D110="M",(IF(AI110&lt;90,LMS!$D$14*AI110^3+LMS!$E$14*AI110^2+LMS!$F$14*AI110+LMS!$G$14,LMS!$D$15*AI110^3+LMS!$E$15*AI110^2+LMS!$F$15*AI110+LMS!$G$15)),(IF(AI110&lt;90,LMS!$D$17*AI110^3+LMS!$E$17*AI110^2+LMS!$F$17*AI110+LMS!$G$17,LMS!$D$18*AI110^3+LMS!$E$18*AI110^2+LMS!$F$18*AI110+LMS!$G$18)))</f>
        <v>#VALUE!</v>
      </c>
      <c r="AI110" s="7" t="e">
        <f t="shared" si="44"/>
        <v>#VALUE!</v>
      </c>
      <c r="AJ110" s="7">
        <f t="shared" si="43"/>
        <v>0</v>
      </c>
      <c r="AL110" s="7">
        <f>IF(D110="M",WeightSDS!P$5*$AJ110^7+WeightSDS!Q$5*$AJ110^6+WeightSDS!R$5*$AJ110^5+WeightSDS!S$5*$AJ110^4+WeightSDS!T$5*$AJ110^3+WeightSDS!U$5*$AJ110^2+WeightSDS!V$5*$AJ110+WeightSDS!W$5,IF($AJ110&lt;186,WeightSDS!P$8*$AJ110^7+WeightSDS!Q$8*$AJ110^6+WeightSDS!R$8*$AJ110^5+WeightSDS!S$8*$AJ110^4+WeightSDS!T$8*$AJ110^3+WeightSDS!U$8*$AJ110^2+WeightSDS!V$8*$AJ110+WeightSDS!W$8,WeightSDS!$U$9+WeightSDS!$V$9*($AJ110-WeightSDS!$W$9)))</f>
        <v>0.75407122999999998</v>
      </c>
      <c r="AM110" s="7">
        <f>IF(D110="M",IF($AJ110&lt;45,WeightSDS!M$23*$AJ110^10+WeightSDS!N$23*$AJ110^9+WeightSDS!O$23*$AJ110^8+WeightSDS!P$23*$AJ110^7+WeightSDS!Q$23*$AJ110^6+WeightSDS!R$23*$AJ110^5+WeightSDS!S$23*$AJ110^4+WeightSDS!T$23*$AJ110^3+WeightSDS!U$23*$AJ110^2+WeightSDS!V$23*$AJ110+WeightSDS!W$23,IF($AJ110&lt;153,WeightSDS!M$25*$AJ110^10+WeightSDS!N$25*$AJ110^9+WeightSDS!O$25*$AJ110^8+WeightSDS!P$25*$AJ110^7+WeightSDS!Q$25*$AJ110^6+WeightSDS!R$25*$AJ110^5+WeightSDS!S$25*$AJ110^4+WeightSDS!T$25*$AJ110^3+WeightSDS!U$25*$AJ110^2+WeightSDS!V$25*$AJ110+WeightSDS!W$25,WeightSDS!M$27+WeightSDS!N$27/(1+EXP(WeightSDS!O$27+WeightSDS!P$27*$AJ110)))),IF($AJ110&lt;43.8,WeightSDS!M$29*$AJ110^10+WeightSDS!N$29*$AJ110^9+WeightSDS!O$29*$AJ110^8+WeightSDS!P$29*$AJ110^7+WeightSDS!Q$29*$AJ110^6+WeightSDS!R$29*$AJ110^5+WeightSDS!S$29*$AJ110^4+WeightSDS!T$29*$AJ110^3+WeightSDS!U$29*$AJ110^2+WeightSDS!V$29*$AJ110+WeightSDS!W$29-0.010431*(1-$AJ110/210),IF($AJ110&lt;123,WeightSDS!M$30*$AJ110^10+WeightSDS!N$30*$AJ110^9+WeightSDS!O$30*$AJ110^8+WeightSDS!P$30*$AJ110^7+WeightSDS!Q$30*$AJ110^6+WeightSDS!R$30*$AJ110^5+WeightSDS!S$30*$AJ110^4+WeightSDS!T$30*$AJ110^3+WeightSDS!U$30*$AJ110^2+WeightSDS!V$30*$AJ110+WeightSDS!W$30-0.010431*(1-1/$AJ110),WeightSDS!M$32+WeightSDS!N$32/(1+EXP(WeightSDS!O$32+WeightSDS!P$32*$AJ110))-0.010431*(1-$AJ110/210))))</f>
        <v>2.9500001032655536</v>
      </c>
      <c r="AN110" s="7">
        <f>IF(D110="M",IF($AJ110&lt;162,WeightSDS!P$12*$AJ110^7+WeightSDS!Q$12*$AJ110^6+WeightSDS!R$12*$AJ110^5+WeightSDS!S$12*$AJ110^4+WeightSDS!T$12*$AJ110^3+WeightSDS!U$12*$AJ110^2+WeightSDS!V$12*$AJ110+WeightSDS!W$12,WeightSDS!P$14*$AJ110^7+WeightSDS!Q$14*$AJ110^6+WeightSDS!R$14*$AJ110^5+WeightSDS!S$14*$AJ110^4+WeightSDS!T$14*$AJ110^3+WeightSDS!U$14*$AJ110^2+WeightSDS!V$14*$AJ110+WeightSDS!W$14),IF($AJ110&lt;156,WeightSDS!O$17*$AJ110^8+WeightSDS!P$17*$AJ110^7+WeightSDS!Q$17*$AJ110^6+WeightSDS!R$17*$AJ110^5+WeightSDS!S$17*$AJ110^4+WeightSDS!T$17*$AJ110^3+WeightSDS!U$17*$AJ110^2+WeightSDS!V$17*$AJ110+WeightSDS!W$17,IF($AJ110&lt;186,WeightSDS!$U$18+(WeightSDS!$V$18-WeightSDS!$U$18)/24*($AJ110-186)+WeightSDS!$W$18*(-$AJ110+186)^2-0.005,WeightSDS!$U$18+(WeightSDS!$V$18-WeightSDS!$U$18)/24*($AJ110-186)-0.005)))</f>
        <v>0.14604529399999999</v>
      </c>
      <c r="AQ110" s="7">
        <f t="shared" si="29"/>
        <v>0.56299999999999994</v>
      </c>
      <c r="AR110" s="7">
        <f t="shared" si="30"/>
        <v>69</v>
      </c>
      <c r="AS110" s="7">
        <f t="shared" si="31"/>
        <v>0.51</v>
      </c>
    </row>
    <row r="111" spans="2:45" s="7" customFormat="1" x14ac:dyDescent="0.15">
      <c r="B111" s="118"/>
      <c r="C111" s="118"/>
      <c r="D111" s="118"/>
      <c r="E111" s="30"/>
      <c r="F111" s="30"/>
      <c r="G111" s="119"/>
      <c r="H111" s="119"/>
      <c r="I111" s="78"/>
      <c r="J111" s="11" t="str">
        <f t="shared" si="22"/>
        <v/>
      </c>
      <c r="K111" s="2" t="str">
        <f t="shared" si="32"/>
        <v/>
      </c>
      <c r="L111" s="2" t="str">
        <f t="shared" si="23"/>
        <v/>
      </c>
      <c r="M111" s="2" t="str">
        <f t="shared" si="33"/>
        <v/>
      </c>
      <c r="N111" s="2" t="str">
        <f t="shared" si="34"/>
        <v/>
      </c>
      <c r="O111" s="2" t="str">
        <f t="shared" si="35"/>
        <v/>
      </c>
      <c r="P111" s="11" t="str">
        <f t="shared" si="36"/>
        <v/>
      </c>
      <c r="Q111" s="11" t="str">
        <f t="shared" si="37"/>
        <v/>
      </c>
      <c r="R111" s="2" t="str">
        <f t="shared" si="38"/>
        <v/>
      </c>
      <c r="S111" s="11" t="str">
        <f t="shared" si="39"/>
        <v/>
      </c>
      <c r="T111" s="175" t="str">
        <f t="shared" si="40"/>
        <v/>
      </c>
      <c r="U111" s="11" t="str">
        <f t="shared" si="41"/>
        <v/>
      </c>
      <c r="V111" s="136"/>
      <c r="W111" s="136"/>
      <c r="X111" s="139">
        <f t="shared" si="24"/>
        <v>0</v>
      </c>
      <c r="Y111" s="31">
        <f t="shared" si="25"/>
        <v>0</v>
      </c>
      <c r="Z111" s="31"/>
      <c r="AA111" s="140">
        <f t="shared" si="26"/>
        <v>0</v>
      </c>
      <c r="AB111" s="12"/>
      <c r="AC111" s="8">
        <f t="shared" si="27"/>
        <v>9.0359999999999996</v>
      </c>
      <c r="AD111" s="8">
        <f t="shared" si="28"/>
        <v>-184.49199999999999</v>
      </c>
      <c r="AE111"/>
      <c r="AF111" t="e">
        <f>IF(D111="M",IF(AI111&lt;78,LMS!$D$5*AI111^3+LMS!$E$5*AI111^2+LMS!$F$5*AI111+LMS!$G$5,IF(AI111&lt;150,LMS!$D$6*AI111^3+LMS!$E$6*AI111^2+LMS!$F$6*AI111+LMS!$G$6,LMS!$D$7*AI111^3+LMS!$E$7*AI111^2+LMS!$F$7*AI111+LMS!$G$7)),IF(AI111&lt;69,LMS!$D$9*AI111^3+LMS!$E$9*AI111^2+LMS!$F$9*AI111+LMS!$G$9,IF(AI111&lt;150,LMS!$D$10*AI111^3+LMS!$E$10*AI111^2+LMS!$F$10*AI111+LMS!$G$10,LMS!$D$11*AI111^3+LMS!$E$11*AI111^2+LMS!$F$11*AI111+LMS!$G$11)))</f>
        <v>#VALUE!</v>
      </c>
      <c r="AG111" t="e">
        <f>IF(D111="M",(IF(AI111&lt;2.5,LMS!$D$21*AI111^3+LMS!$E$21*AI111^2+LMS!$F$21*AI111+LMS!$G$21,IF(AI111&lt;9.5,LMS!$D$22*AI111^3+LMS!$E$22*AI111^2+LMS!$F$22*AI111+LMS!$G$22,IF(AI111&lt;26.75,LMS!$D$23*AI111^3+LMS!$E$23*AI111^2+LMS!$F$23*AI111+LMS!$G$23,IF(AI111&lt;90,LMS!$D$24*AI111^3+LMS!$E$24*AI111^2+LMS!$F$24*AI111+LMS!$G$24,LMS!$D$25*AI111^3+LMS!$E$25*AI111^2+LMS!$F$25*AI111+LMS!$G$25))))),(IF(AI111&lt;2.5,LMS!$D$27*AI111^3+LMS!$E$27*AI111^2+LMS!$F$27*AI111+LMS!$G$27,IF(AI111&lt;9.5,LMS!$D$28*AI111^3+LMS!$E$28*AI111^2+LMS!$F$28*AI111+LMS!$G$28,IF(AI111&lt;26.75,LMS!$D$29*AI111^3+LMS!$E$29*AI111^2+LMS!$F$29*AI111+LMS!$G$29,IF(AI111&lt;90,LMS!$D$30*AI111^3+LMS!$E$30*AI111^2+LMS!$F$30*AI111+LMS!$G$30,IF(AI111&lt;150,LMS!$D$31*AI111^3+LMS!$E$31*AI111^2+LMS!$F$31*AI111+LMS!$G$31,LMS!$D$32*AI111^3+LMS!$E$32*AI111^2+LMS!$F$32*AI111+LMS!$G$32)))))))</f>
        <v>#VALUE!</v>
      </c>
      <c r="AH111" t="e">
        <f>IF(D111="M",(IF(AI111&lt;90,LMS!$D$14*AI111^3+LMS!$E$14*AI111^2+LMS!$F$14*AI111+LMS!$G$14,LMS!$D$15*AI111^3+LMS!$E$15*AI111^2+LMS!$F$15*AI111+LMS!$G$15)),(IF(AI111&lt;90,LMS!$D$17*AI111^3+LMS!$E$17*AI111^2+LMS!$F$17*AI111+LMS!$G$17,LMS!$D$18*AI111^3+LMS!$E$18*AI111^2+LMS!$F$18*AI111+LMS!$G$18)))</f>
        <v>#VALUE!</v>
      </c>
      <c r="AI111" s="7" t="e">
        <f t="shared" si="44"/>
        <v>#VALUE!</v>
      </c>
      <c r="AJ111" s="7">
        <f t="shared" si="43"/>
        <v>0</v>
      </c>
      <c r="AL111" s="7">
        <f>IF(D111="M",WeightSDS!P$5*$AJ111^7+WeightSDS!Q$5*$AJ111^6+WeightSDS!R$5*$AJ111^5+WeightSDS!S$5*$AJ111^4+WeightSDS!T$5*$AJ111^3+WeightSDS!U$5*$AJ111^2+WeightSDS!V$5*$AJ111+WeightSDS!W$5,IF($AJ111&lt;186,WeightSDS!P$8*$AJ111^7+WeightSDS!Q$8*$AJ111^6+WeightSDS!R$8*$AJ111^5+WeightSDS!S$8*$AJ111^4+WeightSDS!T$8*$AJ111^3+WeightSDS!U$8*$AJ111^2+WeightSDS!V$8*$AJ111+WeightSDS!W$8,WeightSDS!$U$9+WeightSDS!$V$9*($AJ111-WeightSDS!$W$9)))</f>
        <v>0.75407122999999998</v>
      </c>
      <c r="AM111" s="7">
        <f>IF(D111="M",IF($AJ111&lt;45,WeightSDS!M$23*$AJ111^10+WeightSDS!N$23*$AJ111^9+WeightSDS!O$23*$AJ111^8+WeightSDS!P$23*$AJ111^7+WeightSDS!Q$23*$AJ111^6+WeightSDS!R$23*$AJ111^5+WeightSDS!S$23*$AJ111^4+WeightSDS!T$23*$AJ111^3+WeightSDS!U$23*$AJ111^2+WeightSDS!V$23*$AJ111+WeightSDS!W$23,IF($AJ111&lt;153,WeightSDS!M$25*$AJ111^10+WeightSDS!N$25*$AJ111^9+WeightSDS!O$25*$AJ111^8+WeightSDS!P$25*$AJ111^7+WeightSDS!Q$25*$AJ111^6+WeightSDS!R$25*$AJ111^5+WeightSDS!S$25*$AJ111^4+WeightSDS!T$25*$AJ111^3+WeightSDS!U$25*$AJ111^2+WeightSDS!V$25*$AJ111+WeightSDS!W$25,WeightSDS!M$27+WeightSDS!N$27/(1+EXP(WeightSDS!O$27+WeightSDS!P$27*$AJ111)))),IF($AJ111&lt;43.8,WeightSDS!M$29*$AJ111^10+WeightSDS!N$29*$AJ111^9+WeightSDS!O$29*$AJ111^8+WeightSDS!P$29*$AJ111^7+WeightSDS!Q$29*$AJ111^6+WeightSDS!R$29*$AJ111^5+WeightSDS!S$29*$AJ111^4+WeightSDS!T$29*$AJ111^3+WeightSDS!U$29*$AJ111^2+WeightSDS!V$29*$AJ111+WeightSDS!W$29-0.010431*(1-$AJ111/210),IF($AJ111&lt;123,WeightSDS!M$30*$AJ111^10+WeightSDS!N$30*$AJ111^9+WeightSDS!O$30*$AJ111^8+WeightSDS!P$30*$AJ111^7+WeightSDS!Q$30*$AJ111^6+WeightSDS!R$30*$AJ111^5+WeightSDS!S$30*$AJ111^4+WeightSDS!T$30*$AJ111^3+WeightSDS!U$30*$AJ111^2+WeightSDS!V$30*$AJ111+WeightSDS!W$30-0.010431*(1-1/$AJ111),WeightSDS!M$32+WeightSDS!N$32/(1+EXP(WeightSDS!O$32+WeightSDS!P$32*$AJ111))-0.010431*(1-$AJ111/210))))</f>
        <v>2.9500001032655536</v>
      </c>
      <c r="AN111" s="7">
        <f>IF(D111="M",IF($AJ111&lt;162,WeightSDS!P$12*$AJ111^7+WeightSDS!Q$12*$AJ111^6+WeightSDS!R$12*$AJ111^5+WeightSDS!S$12*$AJ111^4+WeightSDS!T$12*$AJ111^3+WeightSDS!U$12*$AJ111^2+WeightSDS!V$12*$AJ111+WeightSDS!W$12,WeightSDS!P$14*$AJ111^7+WeightSDS!Q$14*$AJ111^6+WeightSDS!R$14*$AJ111^5+WeightSDS!S$14*$AJ111^4+WeightSDS!T$14*$AJ111^3+WeightSDS!U$14*$AJ111^2+WeightSDS!V$14*$AJ111+WeightSDS!W$14),IF($AJ111&lt;156,WeightSDS!O$17*$AJ111^8+WeightSDS!P$17*$AJ111^7+WeightSDS!Q$17*$AJ111^6+WeightSDS!R$17*$AJ111^5+WeightSDS!S$17*$AJ111^4+WeightSDS!T$17*$AJ111^3+WeightSDS!U$17*$AJ111^2+WeightSDS!V$17*$AJ111+WeightSDS!W$17,IF($AJ111&lt;186,WeightSDS!$U$18+(WeightSDS!$V$18-WeightSDS!$U$18)/24*($AJ111-186)+WeightSDS!$W$18*(-$AJ111+186)^2-0.005,WeightSDS!$U$18+(WeightSDS!$V$18-WeightSDS!$U$18)/24*($AJ111-186)-0.005)))</f>
        <v>0.14604529399999999</v>
      </c>
      <c r="AQ111" s="7">
        <f t="shared" si="29"/>
        <v>0.56299999999999994</v>
      </c>
      <c r="AR111" s="7">
        <f t="shared" si="30"/>
        <v>69</v>
      </c>
      <c r="AS111" s="7">
        <f t="shared" si="31"/>
        <v>0.51</v>
      </c>
    </row>
    <row r="112" spans="2:45" s="7" customFormat="1" x14ac:dyDescent="0.15">
      <c r="B112" s="118"/>
      <c r="C112" s="118"/>
      <c r="D112" s="118"/>
      <c r="E112" s="30"/>
      <c r="F112" s="30"/>
      <c r="G112" s="119"/>
      <c r="H112" s="119"/>
      <c r="I112" s="78"/>
      <c r="J112" s="11" t="str">
        <f t="shared" si="22"/>
        <v/>
      </c>
      <c r="K112" s="2" t="str">
        <f t="shared" si="32"/>
        <v/>
      </c>
      <c r="L112" s="2" t="str">
        <f t="shared" si="23"/>
        <v/>
      </c>
      <c r="M112" s="2" t="str">
        <f t="shared" si="33"/>
        <v/>
      </c>
      <c r="N112" s="2" t="str">
        <f t="shared" si="34"/>
        <v/>
      </c>
      <c r="O112" s="2" t="str">
        <f t="shared" si="35"/>
        <v/>
      </c>
      <c r="P112" s="11" t="str">
        <f t="shared" si="36"/>
        <v/>
      </c>
      <c r="Q112" s="11" t="str">
        <f t="shared" si="37"/>
        <v/>
      </c>
      <c r="R112" s="2" t="str">
        <f t="shared" si="38"/>
        <v/>
      </c>
      <c r="S112" s="11" t="str">
        <f t="shared" si="39"/>
        <v/>
      </c>
      <c r="T112" s="175" t="str">
        <f t="shared" si="40"/>
        <v/>
      </c>
      <c r="U112" s="11" t="str">
        <f t="shared" si="41"/>
        <v/>
      </c>
      <c r="V112" s="136"/>
      <c r="W112" s="136"/>
      <c r="X112" s="139">
        <f t="shared" si="24"/>
        <v>0</v>
      </c>
      <c r="Y112" s="31">
        <f t="shared" si="25"/>
        <v>0</v>
      </c>
      <c r="Z112" s="31"/>
      <c r="AA112" s="140">
        <f t="shared" si="26"/>
        <v>0</v>
      </c>
      <c r="AB112" s="12"/>
      <c r="AC112" s="8">
        <f t="shared" si="27"/>
        <v>9.0359999999999996</v>
      </c>
      <c r="AD112" s="8">
        <f t="shared" si="28"/>
        <v>-184.49199999999999</v>
      </c>
      <c r="AE112"/>
      <c r="AF112" t="e">
        <f>IF(D112="M",IF(AI112&lt;78,LMS!$D$5*AI112^3+LMS!$E$5*AI112^2+LMS!$F$5*AI112+LMS!$G$5,IF(AI112&lt;150,LMS!$D$6*AI112^3+LMS!$E$6*AI112^2+LMS!$F$6*AI112+LMS!$G$6,LMS!$D$7*AI112^3+LMS!$E$7*AI112^2+LMS!$F$7*AI112+LMS!$G$7)),IF(AI112&lt;69,LMS!$D$9*AI112^3+LMS!$E$9*AI112^2+LMS!$F$9*AI112+LMS!$G$9,IF(AI112&lt;150,LMS!$D$10*AI112^3+LMS!$E$10*AI112^2+LMS!$F$10*AI112+LMS!$G$10,LMS!$D$11*AI112^3+LMS!$E$11*AI112^2+LMS!$F$11*AI112+LMS!$G$11)))</f>
        <v>#VALUE!</v>
      </c>
      <c r="AG112" t="e">
        <f>IF(D112="M",(IF(AI112&lt;2.5,LMS!$D$21*AI112^3+LMS!$E$21*AI112^2+LMS!$F$21*AI112+LMS!$G$21,IF(AI112&lt;9.5,LMS!$D$22*AI112^3+LMS!$E$22*AI112^2+LMS!$F$22*AI112+LMS!$G$22,IF(AI112&lt;26.75,LMS!$D$23*AI112^3+LMS!$E$23*AI112^2+LMS!$F$23*AI112+LMS!$G$23,IF(AI112&lt;90,LMS!$D$24*AI112^3+LMS!$E$24*AI112^2+LMS!$F$24*AI112+LMS!$G$24,LMS!$D$25*AI112^3+LMS!$E$25*AI112^2+LMS!$F$25*AI112+LMS!$G$25))))),(IF(AI112&lt;2.5,LMS!$D$27*AI112^3+LMS!$E$27*AI112^2+LMS!$F$27*AI112+LMS!$G$27,IF(AI112&lt;9.5,LMS!$D$28*AI112^3+LMS!$E$28*AI112^2+LMS!$F$28*AI112+LMS!$G$28,IF(AI112&lt;26.75,LMS!$D$29*AI112^3+LMS!$E$29*AI112^2+LMS!$F$29*AI112+LMS!$G$29,IF(AI112&lt;90,LMS!$D$30*AI112^3+LMS!$E$30*AI112^2+LMS!$F$30*AI112+LMS!$G$30,IF(AI112&lt;150,LMS!$D$31*AI112^3+LMS!$E$31*AI112^2+LMS!$F$31*AI112+LMS!$G$31,LMS!$D$32*AI112^3+LMS!$E$32*AI112^2+LMS!$F$32*AI112+LMS!$G$32)))))))</f>
        <v>#VALUE!</v>
      </c>
      <c r="AH112" t="e">
        <f>IF(D112="M",(IF(AI112&lt;90,LMS!$D$14*AI112^3+LMS!$E$14*AI112^2+LMS!$F$14*AI112+LMS!$G$14,LMS!$D$15*AI112^3+LMS!$E$15*AI112^2+LMS!$F$15*AI112+LMS!$G$15)),(IF(AI112&lt;90,LMS!$D$17*AI112^3+LMS!$E$17*AI112^2+LMS!$F$17*AI112+LMS!$G$17,LMS!$D$18*AI112^3+LMS!$E$18*AI112^2+LMS!$F$18*AI112+LMS!$G$18)))</f>
        <v>#VALUE!</v>
      </c>
      <c r="AI112" s="7" t="e">
        <f t="shared" si="44"/>
        <v>#VALUE!</v>
      </c>
      <c r="AJ112" s="7">
        <f t="shared" si="43"/>
        <v>0</v>
      </c>
      <c r="AL112" s="7">
        <f>IF(D112="M",WeightSDS!P$5*$AJ112^7+WeightSDS!Q$5*$AJ112^6+WeightSDS!R$5*$AJ112^5+WeightSDS!S$5*$AJ112^4+WeightSDS!T$5*$AJ112^3+WeightSDS!U$5*$AJ112^2+WeightSDS!V$5*$AJ112+WeightSDS!W$5,IF($AJ112&lt;186,WeightSDS!P$8*$AJ112^7+WeightSDS!Q$8*$AJ112^6+WeightSDS!R$8*$AJ112^5+WeightSDS!S$8*$AJ112^4+WeightSDS!T$8*$AJ112^3+WeightSDS!U$8*$AJ112^2+WeightSDS!V$8*$AJ112+WeightSDS!W$8,WeightSDS!$U$9+WeightSDS!$V$9*($AJ112-WeightSDS!$W$9)))</f>
        <v>0.75407122999999998</v>
      </c>
      <c r="AM112" s="7">
        <f>IF(D112="M",IF($AJ112&lt;45,WeightSDS!M$23*$AJ112^10+WeightSDS!N$23*$AJ112^9+WeightSDS!O$23*$AJ112^8+WeightSDS!P$23*$AJ112^7+WeightSDS!Q$23*$AJ112^6+WeightSDS!R$23*$AJ112^5+WeightSDS!S$23*$AJ112^4+WeightSDS!T$23*$AJ112^3+WeightSDS!U$23*$AJ112^2+WeightSDS!V$23*$AJ112+WeightSDS!W$23,IF($AJ112&lt;153,WeightSDS!M$25*$AJ112^10+WeightSDS!N$25*$AJ112^9+WeightSDS!O$25*$AJ112^8+WeightSDS!P$25*$AJ112^7+WeightSDS!Q$25*$AJ112^6+WeightSDS!R$25*$AJ112^5+WeightSDS!S$25*$AJ112^4+WeightSDS!T$25*$AJ112^3+WeightSDS!U$25*$AJ112^2+WeightSDS!V$25*$AJ112+WeightSDS!W$25,WeightSDS!M$27+WeightSDS!N$27/(1+EXP(WeightSDS!O$27+WeightSDS!P$27*$AJ112)))),IF($AJ112&lt;43.8,WeightSDS!M$29*$AJ112^10+WeightSDS!N$29*$AJ112^9+WeightSDS!O$29*$AJ112^8+WeightSDS!P$29*$AJ112^7+WeightSDS!Q$29*$AJ112^6+WeightSDS!R$29*$AJ112^5+WeightSDS!S$29*$AJ112^4+WeightSDS!T$29*$AJ112^3+WeightSDS!U$29*$AJ112^2+WeightSDS!V$29*$AJ112+WeightSDS!W$29-0.010431*(1-$AJ112/210),IF($AJ112&lt;123,WeightSDS!M$30*$AJ112^10+WeightSDS!N$30*$AJ112^9+WeightSDS!O$30*$AJ112^8+WeightSDS!P$30*$AJ112^7+WeightSDS!Q$30*$AJ112^6+WeightSDS!R$30*$AJ112^5+WeightSDS!S$30*$AJ112^4+WeightSDS!T$30*$AJ112^3+WeightSDS!U$30*$AJ112^2+WeightSDS!V$30*$AJ112+WeightSDS!W$30-0.010431*(1-1/$AJ112),WeightSDS!M$32+WeightSDS!N$32/(1+EXP(WeightSDS!O$32+WeightSDS!P$32*$AJ112))-0.010431*(1-$AJ112/210))))</f>
        <v>2.9500001032655536</v>
      </c>
      <c r="AN112" s="7">
        <f>IF(D112="M",IF($AJ112&lt;162,WeightSDS!P$12*$AJ112^7+WeightSDS!Q$12*$AJ112^6+WeightSDS!R$12*$AJ112^5+WeightSDS!S$12*$AJ112^4+WeightSDS!T$12*$AJ112^3+WeightSDS!U$12*$AJ112^2+WeightSDS!V$12*$AJ112+WeightSDS!W$12,WeightSDS!P$14*$AJ112^7+WeightSDS!Q$14*$AJ112^6+WeightSDS!R$14*$AJ112^5+WeightSDS!S$14*$AJ112^4+WeightSDS!T$14*$AJ112^3+WeightSDS!U$14*$AJ112^2+WeightSDS!V$14*$AJ112+WeightSDS!W$14),IF($AJ112&lt;156,WeightSDS!O$17*$AJ112^8+WeightSDS!P$17*$AJ112^7+WeightSDS!Q$17*$AJ112^6+WeightSDS!R$17*$AJ112^5+WeightSDS!S$17*$AJ112^4+WeightSDS!T$17*$AJ112^3+WeightSDS!U$17*$AJ112^2+WeightSDS!V$17*$AJ112+WeightSDS!W$17,IF($AJ112&lt;186,WeightSDS!$U$18+(WeightSDS!$V$18-WeightSDS!$U$18)/24*($AJ112-186)+WeightSDS!$W$18*(-$AJ112+186)^2-0.005,WeightSDS!$U$18+(WeightSDS!$V$18-WeightSDS!$U$18)/24*($AJ112-186)-0.005)))</f>
        <v>0.14604529399999999</v>
      </c>
      <c r="AQ112" s="7">
        <f t="shared" si="29"/>
        <v>0.56299999999999994</v>
      </c>
      <c r="AR112" s="7">
        <f t="shared" si="30"/>
        <v>69</v>
      </c>
      <c r="AS112" s="7">
        <f t="shared" si="31"/>
        <v>0.51</v>
      </c>
    </row>
    <row r="113" spans="2:45" s="7" customFormat="1" x14ac:dyDescent="0.15">
      <c r="B113" s="118"/>
      <c r="C113" s="118"/>
      <c r="D113" s="118"/>
      <c r="E113" s="30"/>
      <c r="F113" s="30"/>
      <c r="G113" s="119"/>
      <c r="H113" s="119"/>
      <c r="I113" s="78"/>
      <c r="J113" s="11" t="str">
        <f t="shared" si="22"/>
        <v/>
      </c>
      <c r="K113" s="2" t="str">
        <f t="shared" si="32"/>
        <v/>
      </c>
      <c r="L113" s="2" t="str">
        <f t="shared" si="23"/>
        <v/>
      </c>
      <c r="M113" s="2" t="str">
        <f t="shared" si="33"/>
        <v/>
      </c>
      <c r="N113" s="2" t="str">
        <f t="shared" si="34"/>
        <v/>
      </c>
      <c r="O113" s="2" t="str">
        <f t="shared" si="35"/>
        <v/>
      </c>
      <c r="P113" s="11" t="str">
        <f t="shared" si="36"/>
        <v/>
      </c>
      <c r="Q113" s="11" t="str">
        <f t="shared" si="37"/>
        <v/>
      </c>
      <c r="R113" s="2" t="str">
        <f t="shared" si="38"/>
        <v/>
      </c>
      <c r="S113" s="11" t="str">
        <f t="shared" si="39"/>
        <v/>
      </c>
      <c r="T113" s="175" t="str">
        <f t="shared" si="40"/>
        <v/>
      </c>
      <c r="U113" s="11" t="str">
        <f t="shared" si="41"/>
        <v/>
      </c>
      <c r="V113" s="136"/>
      <c r="W113" s="136"/>
      <c r="X113" s="139">
        <f t="shared" si="24"/>
        <v>0</v>
      </c>
      <c r="Y113" s="31">
        <f t="shared" si="25"/>
        <v>0</v>
      </c>
      <c r="Z113" s="31"/>
      <c r="AA113" s="140">
        <f t="shared" si="26"/>
        <v>0</v>
      </c>
      <c r="AB113" s="12"/>
      <c r="AC113" s="8">
        <f t="shared" si="27"/>
        <v>9.0359999999999996</v>
      </c>
      <c r="AD113" s="8">
        <f t="shared" si="28"/>
        <v>-184.49199999999999</v>
      </c>
      <c r="AE113"/>
      <c r="AF113" t="e">
        <f>IF(D113="M",IF(AI113&lt;78,LMS!$D$5*AI113^3+LMS!$E$5*AI113^2+LMS!$F$5*AI113+LMS!$G$5,IF(AI113&lt;150,LMS!$D$6*AI113^3+LMS!$E$6*AI113^2+LMS!$F$6*AI113+LMS!$G$6,LMS!$D$7*AI113^3+LMS!$E$7*AI113^2+LMS!$F$7*AI113+LMS!$G$7)),IF(AI113&lt;69,LMS!$D$9*AI113^3+LMS!$E$9*AI113^2+LMS!$F$9*AI113+LMS!$G$9,IF(AI113&lt;150,LMS!$D$10*AI113^3+LMS!$E$10*AI113^2+LMS!$F$10*AI113+LMS!$G$10,LMS!$D$11*AI113^3+LMS!$E$11*AI113^2+LMS!$F$11*AI113+LMS!$G$11)))</f>
        <v>#VALUE!</v>
      </c>
      <c r="AG113" t="e">
        <f>IF(D113="M",(IF(AI113&lt;2.5,LMS!$D$21*AI113^3+LMS!$E$21*AI113^2+LMS!$F$21*AI113+LMS!$G$21,IF(AI113&lt;9.5,LMS!$D$22*AI113^3+LMS!$E$22*AI113^2+LMS!$F$22*AI113+LMS!$G$22,IF(AI113&lt;26.75,LMS!$D$23*AI113^3+LMS!$E$23*AI113^2+LMS!$F$23*AI113+LMS!$G$23,IF(AI113&lt;90,LMS!$D$24*AI113^3+LMS!$E$24*AI113^2+LMS!$F$24*AI113+LMS!$G$24,LMS!$D$25*AI113^3+LMS!$E$25*AI113^2+LMS!$F$25*AI113+LMS!$G$25))))),(IF(AI113&lt;2.5,LMS!$D$27*AI113^3+LMS!$E$27*AI113^2+LMS!$F$27*AI113+LMS!$G$27,IF(AI113&lt;9.5,LMS!$D$28*AI113^3+LMS!$E$28*AI113^2+LMS!$F$28*AI113+LMS!$G$28,IF(AI113&lt;26.75,LMS!$D$29*AI113^3+LMS!$E$29*AI113^2+LMS!$F$29*AI113+LMS!$G$29,IF(AI113&lt;90,LMS!$D$30*AI113^3+LMS!$E$30*AI113^2+LMS!$F$30*AI113+LMS!$G$30,IF(AI113&lt;150,LMS!$D$31*AI113^3+LMS!$E$31*AI113^2+LMS!$F$31*AI113+LMS!$G$31,LMS!$D$32*AI113^3+LMS!$E$32*AI113^2+LMS!$F$32*AI113+LMS!$G$32)))))))</f>
        <v>#VALUE!</v>
      </c>
      <c r="AH113" t="e">
        <f>IF(D113="M",(IF(AI113&lt;90,LMS!$D$14*AI113^3+LMS!$E$14*AI113^2+LMS!$F$14*AI113+LMS!$G$14,LMS!$D$15*AI113^3+LMS!$E$15*AI113^2+LMS!$F$15*AI113+LMS!$G$15)),(IF(AI113&lt;90,LMS!$D$17*AI113^3+LMS!$E$17*AI113^2+LMS!$F$17*AI113+LMS!$G$17,LMS!$D$18*AI113^3+LMS!$E$18*AI113^2+LMS!$F$18*AI113+LMS!$G$18)))</f>
        <v>#VALUE!</v>
      </c>
      <c r="AI113" s="7" t="e">
        <f t="shared" si="44"/>
        <v>#VALUE!</v>
      </c>
      <c r="AJ113" s="7">
        <f t="shared" si="43"/>
        <v>0</v>
      </c>
      <c r="AL113" s="7">
        <f>IF(D113="M",WeightSDS!P$5*$AJ113^7+WeightSDS!Q$5*$AJ113^6+WeightSDS!R$5*$AJ113^5+WeightSDS!S$5*$AJ113^4+WeightSDS!T$5*$AJ113^3+WeightSDS!U$5*$AJ113^2+WeightSDS!V$5*$AJ113+WeightSDS!W$5,IF($AJ113&lt;186,WeightSDS!P$8*$AJ113^7+WeightSDS!Q$8*$AJ113^6+WeightSDS!R$8*$AJ113^5+WeightSDS!S$8*$AJ113^4+WeightSDS!T$8*$AJ113^3+WeightSDS!U$8*$AJ113^2+WeightSDS!V$8*$AJ113+WeightSDS!W$8,WeightSDS!$U$9+WeightSDS!$V$9*($AJ113-WeightSDS!$W$9)))</f>
        <v>0.75407122999999998</v>
      </c>
      <c r="AM113" s="7">
        <f>IF(D113="M",IF($AJ113&lt;45,WeightSDS!M$23*$AJ113^10+WeightSDS!N$23*$AJ113^9+WeightSDS!O$23*$AJ113^8+WeightSDS!P$23*$AJ113^7+WeightSDS!Q$23*$AJ113^6+WeightSDS!R$23*$AJ113^5+WeightSDS!S$23*$AJ113^4+WeightSDS!T$23*$AJ113^3+WeightSDS!U$23*$AJ113^2+WeightSDS!V$23*$AJ113+WeightSDS!W$23,IF($AJ113&lt;153,WeightSDS!M$25*$AJ113^10+WeightSDS!N$25*$AJ113^9+WeightSDS!O$25*$AJ113^8+WeightSDS!P$25*$AJ113^7+WeightSDS!Q$25*$AJ113^6+WeightSDS!R$25*$AJ113^5+WeightSDS!S$25*$AJ113^4+WeightSDS!T$25*$AJ113^3+WeightSDS!U$25*$AJ113^2+WeightSDS!V$25*$AJ113+WeightSDS!W$25,WeightSDS!M$27+WeightSDS!N$27/(1+EXP(WeightSDS!O$27+WeightSDS!P$27*$AJ113)))),IF($AJ113&lt;43.8,WeightSDS!M$29*$AJ113^10+WeightSDS!N$29*$AJ113^9+WeightSDS!O$29*$AJ113^8+WeightSDS!P$29*$AJ113^7+WeightSDS!Q$29*$AJ113^6+WeightSDS!R$29*$AJ113^5+WeightSDS!S$29*$AJ113^4+WeightSDS!T$29*$AJ113^3+WeightSDS!U$29*$AJ113^2+WeightSDS!V$29*$AJ113+WeightSDS!W$29-0.010431*(1-$AJ113/210),IF($AJ113&lt;123,WeightSDS!M$30*$AJ113^10+WeightSDS!N$30*$AJ113^9+WeightSDS!O$30*$AJ113^8+WeightSDS!P$30*$AJ113^7+WeightSDS!Q$30*$AJ113^6+WeightSDS!R$30*$AJ113^5+WeightSDS!S$30*$AJ113^4+WeightSDS!T$30*$AJ113^3+WeightSDS!U$30*$AJ113^2+WeightSDS!V$30*$AJ113+WeightSDS!W$30-0.010431*(1-1/$AJ113),WeightSDS!M$32+WeightSDS!N$32/(1+EXP(WeightSDS!O$32+WeightSDS!P$32*$AJ113))-0.010431*(1-$AJ113/210))))</f>
        <v>2.9500001032655536</v>
      </c>
      <c r="AN113" s="7">
        <f>IF(D113="M",IF($AJ113&lt;162,WeightSDS!P$12*$AJ113^7+WeightSDS!Q$12*$AJ113^6+WeightSDS!R$12*$AJ113^5+WeightSDS!S$12*$AJ113^4+WeightSDS!T$12*$AJ113^3+WeightSDS!U$12*$AJ113^2+WeightSDS!V$12*$AJ113+WeightSDS!W$12,WeightSDS!P$14*$AJ113^7+WeightSDS!Q$14*$AJ113^6+WeightSDS!R$14*$AJ113^5+WeightSDS!S$14*$AJ113^4+WeightSDS!T$14*$AJ113^3+WeightSDS!U$14*$AJ113^2+WeightSDS!V$14*$AJ113+WeightSDS!W$14),IF($AJ113&lt;156,WeightSDS!O$17*$AJ113^8+WeightSDS!P$17*$AJ113^7+WeightSDS!Q$17*$AJ113^6+WeightSDS!R$17*$AJ113^5+WeightSDS!S$17*$AJ113^4+WeightSDS!T$17*$AJ113^3+WeightSDS!U$17*$AJ113^2+WeightSDS!V$17*$AJ113+WeightSDS!W$17,IF($AJ113&lt;186,WeightSDS!$U$18+(WeightSDS!$V$18-WeightSDS!$U$18)/24*($AJ113-186)+WeightSDS!$W$18*(-$AJ113+186)^2-0.005,WeightSDS!$U$18+(WeightSDS!$V$18-WeightSDS!$U$18)/24*($AJ113-186)-0.005)))</f>
        <v>0.14604529399999999</v>
      </c>
      <c r="AQ113" s="7">
        <f t="shared" si="29"/>
        <v>0.56299999999999994</v>
      </c>
      <c r="AR113" s="7">
        <f t="shared" si="30"/>
        <v>69</v>
      </c>
      <c r="AS113" s="7">
        <f t="shared" si="31"/>
        <v>0.51</v>
      </c>
    </row>
    <row r="114" spans="2:45" s="7" customFormat="1" x14ac:dyDescent="0.15">
      <c r="B114" s="118"/>
      <c r="C114" s="118"/>
      <c r="D114" s="118"/>
      <c r="E114" s="30"/>
      <c r="F114" s="30"/>
      <c r="G114" s="119"/>
      <c r="H114" s="119"/>
      <c r="I114" s="78"/>
      <c r="J114" s="11" t="str">
        <f t="shared" si="22"/>
        <v/>
      </c>
      <c r="K114" s="2" t="str">
        <f t="shared" si="32"/>
        <v/>
      </c>
      <c r="L114" s="2" t="str">
        <f t="shared" si="23"/>
        <v/>
      </c>
      <c r="M114" s="2" t="str">
        <f t="shared" si="33"/>
        <v/>
      </c>
      <c r="N114" s="2" t="str">
        <f t="shared" si="34"/>
        <v/>
      </c>
      <c r="O114" s="2" t="str">
        <f t="shared" si="35"/>
        <v/>
      </c>
      <c r="P114" s="11" t="str">
        <f t="shared" si="36"/>
        <v/>
      </c>
      <c r="Q114" s="11" t="str">
        <f t="shared" si="37"/>
        <v/>
      </c>
      <c r="R114" s="2" t="str">
        <f t="shared" si="38"/>
        <v/>
      </c>
      <c r="S114" s="11" t="str">
        <f t="shared" si="39"/>
        <v/>
      </c>
      <c r="T114" s="175" t="str">
        <f t="shared" si="40"/>
        <v/>
      </c>
      <c r="U114" s="11" t="str">
        <f t="shared" si="41"/>
        <v/>
      </c>
      <c r="V114" s="136"/>
      <c r="W114" s="136"/>
      <c r="X114" s="139">
        <f t="shared" si="24"/>
        <v>0</v>
      </c>
      <c r="Y114" s="31">
        <f t="shared" si="25"/>
        <v>0</v>
      </c>
      <c r="Z114" s="31"/>
      <c r="AA114" s="140">
        <f t="shared" si="26"/>
        <v>0</v>
      </c>
      <c r="AB114" s="12"/>
      <c r="AC114" s="8">
        <f t="shared" si="27"/>
        <v>9.0359999999999996</v>
      </c>
      <c r="AD114" s="8">
        <f t="shared" si="28"/>
        <v>-184.49199999999999</v>
      </c>
      <c r="AE114"/>
      <c r="AF114" t="e">
        <f>IF(D114="M",IF(AI114&lt;78,LMS!$D$5*AI114^3+LMS!$E$5*AI114^2+LMS!$F$5*AI114+LMS!$G$5,IF(AI114&lt;150,LMS!$D$6*AI114^3+LMS!$E$6*AI114^2+LMS!$F$6*AI114+LMS!$G$6,LMS!$D$7*AI114^3+LMS!$E$7*AI114^2+LMS!$F$7*AI114+LMS!$G$7)),IF(AI114&lt;69,LMS!$D$9*AI114^3+LMS!$E$9*AI114^2+LMS!$F$9*AI114+LMS!$G$9,IF(AI114&lt;150,LMS!$D$10*AI114^3+LMS!$E$10*AI114^2+LMS!$F$10*AI114+LMS!$G$10,LMS!$D$11*AI114^3+LMS!$E$11*AI114^2+LMS!$F$11*AI114+LMS!$G$11)))</f>
        <v>#VALUE!</v>
      </c>
      <c r="AG114" t="e">
        <f>IF(D114="M",(IF(AI114&lt;2.5,LMS!$D$21*AI114^3+LMS!$E$21*AI114^2+LMS!$F$21*AI114+LMS!$G$21,IF(AI114&lt;9.5,LMS!$D$22*AI114^3+LMS!$E$22*AI114^2+LMS!$F$22*AI114+LMS!$G$22,IF(AI114&lt;26.75,LMS!$D$23*AI114^3+LMS!$E$23*AI114^2+LMS!$F$23*AI114+LMS!$G$23,IF(AI114&lt;90,LMS!$D$24*AI114^3+LMS!$E$24*AI114^2+LMS!$F$24*AI114+LMS!$G$24,LMS!$D$25*AI114^3+LMS!$E$25*AI114^2+LMS!$F$25*AI114+LMS!$G$25))))),(IF(AI114&lt;2.5,LMS!$D$27*AI114^3+LMS!$E$27*AI114^2+LMS!$F$27*AI114+LMS!$G$27,IF(AI114&lt;9.5,LMS!$D$28*AI114^3+LMS!$E$28*AI114^2+LMS!$F$28*AI114+LMS!$G$28,IF(AI114&lt;26.75,LMS!$D$29*AI114^3+LMS!$E$29*AI114^2+LMS!$F$29*AI114+LMS!$G$29,IF(AI114&lt;90,LMS!$D$30*AI114^3+LMS!$E$30*AI114^2+LMS!$F$30*AI114+LMS!$G$30,IF(AI114&lt;150,LMS!$D$31*AI114^3+LMS!$E$31*AI114^2+LMS!$F$31*AI114+LMS!$G$31,LMS!$D$32*AI114^3+LMS!$E$32*AI114^2+LMS!$F$32*AI114+LMS!$G$32)))))))</f>
        <v>#VALUE!</v>
      </c>
      <c r="AH114" t="e">
        <f>IF(D114="M",(IF(AI114&lt;90,LMS!$D$14*AI114^3+LMS!$E$14*AI114^2+LMS!$F$14*AI114+LMS!$G$14,LMS!$D$15*AI114^3+LMS!$E$15*AI114^2+LMS!$F$15*AI114+LMS!$G$15)),(IF(AI114&lt;90,LMS!$D$17*AI114^3+LMS!$E$17*AI114^2+LMS!$F$17*AI114+LMS!$G$17,LMS!$D$18*AI114^3+LMS!$E$18*AI114^2+LMS!$F$18*AI114+LMS!$G$18)))</f>
        <v>#VALUE!</v>
      </c>
      <c r="AI114" s="7" t="e">
        <f t="shared" si="44"/>
        <v>#VALUE!</v>
      </c>
      <c r="AJ114" s="7">
        <f t="shared" si="43"/>
        <v>0</v>
      </c>
      <c r="AL114" s="7">
        <f>IF(D114="M",WeightSDS!P$5*$AJ114^7+WeightSDS!Q$5*$AJ114^6+WeightSDS!R$5*$AJ114^5+WeightSDS!S$5*$AJ114^4+WeightSDS!T$5*$AJ114^3+WeightSDS!U$5*$AJ114^2+WeightSDS!V$5*$AJ114+WeightSDS!W$5,IF($AJ114&lt;186,WeightSDS!P$8*$AJ114^7+WeightSDS!Q$8*$AJ114^6+WeightSDS!R$8*$AJ114^5+WeightSDS!S$8*$AJ114^4+WeightSDS!T$8*$AJ114^3+WeightSDS!U$8*$AJ114^2+WeightSDS!V$8*$AJ114+WeightSDS!W$8,WeightSDS!$U$9+WeightSDS!$V$9*($AJ114-WeightSDS!$W$9)))</f>
        <v>0.75407122999999998</v>
      </c>
      <c r="AM114" s="7">
        <f>IF(D114="M",IF($AJ114&lt;45,WeightSDS!M$23*$AJ114^10+WeightSDS!N$23*$AJ114^9+WeightSDS!O$23*$AJ114^8+WeightSDS!P$23*$AJ114^7+WeightSDS!Q$23*$AJ114^6+WeightSDS!R$23*$AJ114^5+WeightSDS!S$23*$AJ114^4+WeightSDS!T$23*$AJ114^3+WeightSDS!U$23*$AJ114^2+WeightSDS!V$23*$AJ114+WeightSDS!W$23,IF($AJ114&lt;153,WeightSDS!M$25*$AJ114^10+WeightSDS!N$25*$AJ114^9+WeightSDS!O$25*$AJ114^8+WeightSDS!P$25*$AJ114^7+WeightSDS!Q$25*$AJ114^6+WeightSDS!R$25*$AJ114^5+WeightSDS!S$25*$AJ114^4+WeightSDS!T$25*$AJ114^3+WeightSDS!U$25*$AJ114^2+WeightSDS!V$25*$AJ114+WeightSDS!W$25,WeightSDS!M$27+WeightSDS!N$27/(1+EXP(WeightSDS!O$27+WeightSDS!P$27*$AJ114)))),IF($AJ114&lt;43.8,WeightSDS!M$29*$AJ114^10+WeightSDS!N$29*$AJ114^9+WeightSDS!O$29*$AJ114^8+WeightSDS!P$29*$AJ114^7+WeightSDS!Q$29*$AJ114^6+WeightSDS!R$29*$AJ114^5+WeightSDS!S$29*$AJ114^4+WeightSDS!T$29*$AJ114^3+WeightSDS!U$29*$AJ114^2+WeightSDS!V$29*$AJ114+WeightSDS!W$29-0.010431*(1-$AJ114/210),IF($AJ114&lt;123,WeightSDS!M$30*$AJ114^10+WeightSDS!N$30*$AJ114^9+WeightSDS!O$30*$AJ114^8+WeightSDS!P$30*$AJ114^7+WeightSDS!Q$30*$AJ114^6+WeightSDS!R$30*$AJ114^5+WeightSDS!S$30*$AJ114^4+WeightSDS!T$30*$AJ114^3+WeightSDS!U$30*$AJ114^2+WeightSDS!V$30*$AJ114+WeightSDS!W$30-0.010431*(1-1/$AJ114),WeightSDS!M$32+WeightSDS!N$32/(1+EXP(WeightSDS!O$32+WeightSDS!P$32*$AJ114))-0.010431*(1-$AJ114/210))))</f>
        <v>2.9500001032655536</v>
      </c>
      <c r="AN114" s="7">
        <f>IF(D114="M",IF($AJ114&lt;162,WeightSDS!P$12*$AJ114^7+WeightSDS!Q$12*$AJ114^6+WeightSDS!R$12*$AJ114^5+WeightSDS!S$12*$AJ114^4+WeightSDS!T$12*$AJ114^3+WeightSDS!U$12*$AJ114^2+WeightSDS!V$12*$AJ114+WeightSDS!W$12,WeightSDS!P$14*$AJ114^7+WeightSDS!Q$14*$AJ114^6+WeightSDS!R$14*$AJ114^5+WeightSDS!S$14*$AJ114^4+WeightSDS!T$14*$AJ114^3+WeightSDS!U$14*$AJ114^2+WeightSDS!V$14*$AJ114+WeightSDS!W$14),IF($AJ114&lt;156,WeightSDS!O$17*$AJ114^8+WeightSDS!P$17*$AJ114^7+WeightSDS!Q$17*$AJ114^6+WeightSDS!R$17*$AJ114^5+WeightSDS!S$17*$AJ114^4+WeightSDS!T$17*$AJ114^3+WeightSDS!U$17*$AJ114^2+WeightSDS!V$17*$AJ114+WeightSDS!W$17,IF($AJ114&lt;186,WeightSDS!$U$18+(WeightSDS!$V$18-WeightSDS!$U$18)/24*($AJ114-186)+WeightSDS!$W$18*(-$AJ114+186)^2-0.005,WeightSDS!$U$18+(WeightSDS!$V$18-WeightSDS!$U$18)/24*($AJ114-186)-0.005)))</f>
        <v>0.14604529399999999</v>
      </c>
      <c r="AQ114" s="7">
        <f t="shared" si="29"/>
        <v>0.56299999999999994</v>
      </c>
      <c r="AR114" s="7">
        <f t="shared" si="30"/>
        <v>69</v>
      </c>
      <c r="AS114" s="7">
        <f t="shared" si="31"/>
        <v>0.51</v>
      </c>
    </row>
    <row r="115" spans="2:45" s="7" customFormat="1" x14ac:dyDescent="0.15">
      <c r="B115" s="118"/>
      <c r="C115" s="118"/>
      <c r="D115" s="118"/>
      <c r="E115" s="30"/>
      <c r="F115" s="30"/>
      <c r="G115" s="119"/>
      <c r="H115" s="119"/>
      <c r="I115" s="78"/>
      <c r="J115" s="11" t="str">
        <f t="shared" si="22"/>
        <v/>
      </c>
      <c r="K115" s="2" t="str">
        <f t="shared" si="32"/>
        <v/>
      </c>
      <c r="L115" s="2" t="str">
        <f t="shared" si="23"/>
        <v/>
      </c>
      <c r="M115" s="2" t="str">
        <f t="shared" si="33"/>
        <v/>
      </c>
      <c r="N115" s="2" t="str">
        <f t="shared" si="34"/>
        <v/>
      </c>
      <c r="O115" s="2" t="str">
        <f t="shared" si="35"/>
        <v/>
      </c>
      <c r="P115" s="11" t="str">
        <f t="shared" si="36"/>
        <v/>
      </c>
      <c r="Q115" s="11" t="str">
        <f t="shared" si="37"/>
        <v/>
      </c>
      <c r="R115" s="2" t="str">
        <f t="shared" si="38"/>
        <v/>
      </c>
      <c r="S115" s="11" t="str">
        <f t="shared" si="39"/>
        <v/>
      </c>
      <c r="T115" s="175" t="str">
        <f t="shared" si="40"/>
        <v/>
      </c>
      <c r="U115" s="11" t="str">
        <f t="shared" si="41"/>
        <v/>
      </c>
      <c r="V115" s="136"/>
      <c r="W115" s="136"/>
      <c r="X115" s="139">
        <f t="shared" si="24"/>
        <v>0</v>
      </c>
      <c r="Y115" s="31">
        <f t="shared" si="25"/>
        <v>0</v>
      </c>
      <c r="Z115" s="31"/>
      <c r="AA115" s="140">
        <f t="shared" si="26"/>
        <v>0</v>
      </c>
      <c r="AB115" s="12"/>
      <c r="AC115" s="8">
        <f t="shared" si="27"/>
        <v>9.0359999999999996</v>
      </c>
      <c r="AD115" s="8">
        <f t="shared" si="28"/>
        <v>-184.49199999999999</v>
      </c>
      <c r="AE115"/>
      <c r="AF115" t="e">
        <f>IF(D115="M",IF(AI115&lt;78,LMS!$D$5*AI115^3+LMS!$E$5*AI115^2+LMS!$F$5*AI115+LMS!$G$5,IF(AI115&lt;150,LMS!$D$6*AI115^3+LMS!$E$6*AI115^2+LMS!$F$6*AI115+LMS!$G$6,LMS!$D$7*AI115^3+LMS!$E$7*AI115^2+LMS!$F$7*AI115+LMS!$G$7)),IF(AI115&lt;69,LMS!$D$9*AI115^3+LMS!$E$9*AI115^2+LMS!$F$9*AI115+LMS!$G$9,IF(AI115&lt;150,LMS!$D$10*AI115^3+LMS!$E$10*AI115^2+LMS!$F$10*AI115+LMS!$G$10,LMS!$D$11*AI115^3+LMS!$E$11*AI115^2+LMS!$F$11*AI115+LMS!$G$11)))</f>
        <v>#VALUE!</v>
      </c>
      <c r="AG115" t="e">
        <f>IF(D115="M",(IF(AI115&lt;2.5,LMS!$D$21*AI115^3+LMS!$E$21*AI115^2+LMS!$F$21*AI115+LMS!$G$21,IF(AI115&lt;9.5,LMS!$D$22*AI115^3+LMS!$E$22*AI115^2+LMS!$F$22*AI115+LMS!$G$22,IF(AI115&lt;26.75,LMS!$D$23*AI115^3+LMS!$E$23*AI115^2+LMS!$F$23*AI115+LMS!$G$23,IF(AI115&lt;90,LMS!$D$24*AI115^3+LMS!$E$24*AI115^2+LMS!$F$24*AI115+LMS!$G$24,LMS!$D$25*AI115^3+LMS!$E$25*AI115^2+LMS!$F$25*AI115+LMS!$G$25))))),(IF(AI115&lt;2.5,LMS!$D$27*AI115^3+LMS!$E$27*AI115^2+LMS!$F$27*AI115+LMS!$G$27,IF(AI115&lt;9.5,LMS!$D$28*AI115^3+LMS!$E$28*AI115^2+LMS!$F$28*AI115+LMS!$G$28,IF(AI115&lt;26.75,LMS!$D$29*AI115^3+LMS!$E$29*AI115^2+LMS!$F$29*AI115+LMS!$G$29,IF(AI115&lt;90,LMS!$D$30*AI115^3+LMS!$E$30*AI115^2+LMS!$F$30*AI115+LMS!$G$30,IF(AI115&lt;150,LMS!$D$31*AI115^3+LMS!$E$31*AI115^2+LMS!$F$31*AI115+LMS!$G$31,LMS!$D$32*AI115^3+LMS!$E$32*AI115^2+LMS!$F$32*AI115+LMS!$G$32)))))))</f>
        <v>#VALUE!</v>
      </c>
      <c r="AH115" t="e">
        <f>IF(D115="M",(IF(AI115&lt;90,LMS!$D$14*AI115^3+LMS!$E$14*AI115^2+LMS!$F$14*AI115+LMS!$G$14,LMS!$D$15*AI115^3+LMS!$E$15*AI115^2+LMS!$F$15*AI115+LMS!$G$15)),(IF(AI115&lt;90,LMS!$D$17*AI115^3+LMS!$E$17*AI115^2+LMS!$F$17*AI115+LMS!$G$17,LMS!$D$18*AI115^3+LMS!$E$18*AI115^2+LMS!$F$18*AI115+LMS!$G$18)))</f>
        <v>#VALUE!</v>
      </c>
      <c r="AI115" s="7" t="e">
        <f t="shared" si="44"/>
        <v>#VALUE!</v>
      </c>
      <c r="AJ115" s="7">
        <f t="shared" si="43"/>
        <v>0</v>
      </c>
      <c r="AL115" s="7">
        <f>IF(D115="M",WeightSDS!P$5*$AJ115^7+WeightSDS!Q$5*$AJ115^6+WeightSDS!R$5*$AJ115^5+WeightSDS!S$5*$AJ115^4+WeightSDS!T$5*$AJ115^3+WeightSDS!U$5*$AJ115^2+WeightSDS!V$5*$AJ115+WeightSDS!W$5,IF($AJ115&lt;186,WeightSDS!P$8*$AJ115^7+WeightSDS!Q$8*$AJ115^6+WeightSDS!R$8*$AJ115^5+WeightSDS!S$8*$AJ115^4+WeightSDS!T$8*$AJ115^3+WeightSDS!U$8*$AJ115^2+WeightSDS!V$8*$AJ115+WeightSDS!W$8,WeightSDS!$U$9+WeightSDS!$V$9*($AJ115-WeightSDS!$W$9)))</f>
        <v>0.75407122999999998</v>
      </c>
      <c r="AM115" s="7">
        <f>IF(D115="M",IF($AJ115&lt;45,WeightSDS!M$23*$AJ115^10+WeightSDS!N$23*$AJ115^9+WeightSDS!O$23*$AJ115^8+WeightSDS!P$23*$AJ115^7+WeightSDS!Q$23*$AJ115^6+WeightSDS!R$23*$AJ115^5+WeightSDS!S$23*$AJ115^4+WeightSDS!T$23*$AJ115^3+WeightSDS!U$23*$AJ115^2+WeightSDS!V$23*$AJ115+WeightSDS!W$23,IF($AJ115&lt;153,WeightSDS!M$25*$AJ115^10+WeightSDS!N$25*$AJ115^9+WeightSDS!O$25*$AJ115^8+WeightSDS!P$25*$AJ115^7+WeightSDS!Q$25*$AJ115^6+WeightSDS!R$25*$AJ115^5+WeightSDS!S$25*$AJ115^4+WeightSDS!T$25*$AJ115^3+WeightSDS!U$25*$AJ115^2+WeightSDS!V$25*$AJ115+WeightSDS!W$25,WeightSDS!M$27+WeightSDS!N$27/(1+EXP(WeightSDS!O$27+WeightSDS!P$27*$AJ115)))),IF($AJ115&lt;43.8,WeightSDS!M$29*$AJ115^10+WeightSDS!N$29*$AJ115^9+WeightSDS!O$29*$AJ115^8+WeightSDS!P$29*$AJ115^7+WeightSDS!Q$29*$AJ115^6+WeightSDS!R$29*$AJ115^5+WeightSDS!S$29*$AJ115^4+WeightSDS!T$29*$AJ115^3+WeightSDS!U$29*$AJ115^2+WeightSDS!V$29*$AJ115+WeightSDS!W$29-0.010431*(1-$AJ115/210),IF($AJ115&lt;123,WeightSDS!M$30*$AJ115^10+WeightSDS!N$30*$AJ115^9+WeightSDS!O$30*$AJ115^8+WeightSDS!P$30*$AJ115^7+WeightSDS!Q$30*$AJ115^6+WeightSDS!R$30*$AJ115^5+WeightSDS!S$30*$AJ115^4+WeightSDS!T$30*$AJ115^3+WeightSDS!U$30*$AJ115^2+WeightSDS!V$30*$AJ115+WeightSDS!W$30-0.010431*(1-1/$AJ115),WeightSDS!M$32+WeightSDS!N$32/(1+EXP(WeightSDS!O$32+WeightSDS!P$32*$AJ115))-0.010431*(1-$AJ115/210))))</f>
        <v>2.9500001032655536</v>
      </c>
      <c r="AN115" s="7">
        <f>IF(D115="M",IF($AJ115&lt;162,WeightSDS!P$12*$AJ115^7+WeightSDS!Q$12*$AJ115^6+WeightSDS!R$12*$AJ115^5+WeightSDS!S$12*$AJ115^4+WeightSDS!T$12*$AJ115^3+WeightSDS!U$12*$AJ115^2+WeightSDS!V$12*$AJ115+WeightSDS!W$12,WeightSDS!P$14*$AJ115^7+WeightSDS!Q$14*$AJ115^6+WeightSDS!R$14*$AJ115^5+WeightSDS!S$14*$AJ115^4+WeightSDS!T$14*$AJ115^3+WeightSDS!U$14*$AJ115^2+WeightSDS!V$14*$AJ115+WeightSDS!W$14),IF($AJ115&lt;156,WeightSDS!O$17*$AJ115^8+WeightSDS!P$17*$AJ115^7+WeightSDS!Q$17*$AJ115^6+WeightSDS!R$17*$AJ115^5+WeightSDS!S$17*$AJ115^4+WeightSDS!T$17*$AJ115^3+WeightSDS!U$17*$AJ115^2+WeightSDS!V$17*$AJ115+WeightSDS!W$17,IF($AJ115&lt;186,WeightSDS!$U$18+(WeightSDS!$V$18-WeightSDS!$U$18)/24*($AJ115-186)+WeightSDS!$W$18*(-$AJ115+186)^2-0.005,WeightSDS!$U$18+(WeightSDS!$V$18-WeightSDS!$U$18)/24*($AJ115-186)-0.005)))</f>
        <v>0.14604529399999999</v>
      </c>
      <c r="AQ115" s="7">
        <f t="shared" si="29"/>
        <v>0.56299999999999994</v>
      </c>
      <c r="AR115" s="7">
        <f t="shared" si="30"/>
        <v>69</v>
      </c>
      <c r="AS115" s="7">
        <f t="shared" si="31"/>
        <v>0.51</v>
      </c>
    </row>
    <row r="116" spans="2:45" s="7" customFormat="1" x14ac:dyDescent="0.15">
      <c r="B116" s="118"/>
      <c r="C116" s="118"/>
      <c r="D116" s="118"/>
      <c r="E116" s="30"/>
      <c r="F116" s="30"/>
      <c r="G116" s="119"/>
      <c r="H116" s="119"/>
      <c r="I116" s="78"/>
      <c r="J116" s="11" t="str">
        <f t="shared" si="22"/>
        <v/>
      </c>
      <c r="K116" s="2" t="str">
        <f t="shared" si="32"/>
        <v/>
      </c>
      <c r="L116" s="2" t="str">
        <f t="shared" si="23"/>
        <v/>
      </c>
      <c r="M116" s="2" t="str">
        <f t="shared" si="33"/>
        <v/>
      </c>
      <c r="N116" s="2" t="str">
        <f t="shared" si="34"/>
        <v/>
      </c>
      <c r="O116" s="2" t="str">
        <f t="shared" si="35"/>
        <v/>
      </c>
      <c r="P116" s="11" t="str">
        <f t="shared" si="36"/>
        <v/>
      </c>
      <c r="Q116" s="11" t="str">
        <f t="shared" si="37"/>
        <v/>
      </c>
      <c r="R116" s="2" t="str">
        <f t="shared" si="38"/>
        <v/>
      </c>
      <c r="S116" s="11" t="str">
        <f t="shared" si="39"/>
        <v/>
      </c>
      <c r="T116" s="175" t="str">
        <f t="shared" si="40"/>
        <v/>
      </c>
      <c r="U116" s="11" t="str">
        <f t="shared" si="41"/>
        <v/>
      </c>
      <c r="V116" s="136"/>
      <c r="W116" s="136"/>
      <c r="X116" s="139">
        <f t="shared" si="24"/>
        <v>0</v>
      </c>
      <c r="Y116" s="31">
        <f t="shared" si="25"/>
        <v>0</v>
      </c>
      <c r="Z116" s="31"/>
      <c r="AA116" s="140">
        <f t="shared" si="26"/>
        <v>0</v>
      </c>
      <c r="AB116" s="12"/>
      <c r="AC116" s="8">
        <f t="shared" si="27"/>
        <v>9.0359999999999996</v>
      </c>
      <c r="AD116" s="8">
        <f t="shared" si="28"/>
        <v>-184.49199999999999</v>
      </c>
      <c r="AE116"/>
      <c r="AF116" t="e">
        <f>IF(D116="M",IF(AI116&lt;78,LMS!$D$5*AI116^3+LMS!$E$5*AI116^2+LMS!$F$5*AI116+LMS!$G$5,IF(AI116&lt;150,LMS!$D$6*AI116^3+LMS!$E$6*AI116^2+LMS!$F$6*AI116+LMS!$G$6,LMS!$D$7*AI116^3+LMS!$E$7*AI116^2+LMS!$F$7*AI116+LMS!$G$7)),IF(AI116&lt;69,LMS!$D$9*AI116^3+LMS!$E$9*AI116^2+LMS!$F$9*AI116+LMS!$G$9,IF(AI116&lt;150,LMS!$D$10*AI116^3+LMS!$E$10*AI116^2+LMS!$F$10*AI116+LMS!$G$10,LMS!$D$11*AI116^3+LMS!$E$11*AI116^2+LMS!$F$11*AI116+LMS!$G$11)))</f>
        <v>#VALUE!</v>
      </c>
      <c r="AG116" t="e">
        <f>IF(D116="M",(IF(AI116&lt;2.5,LMS!$D$21*AI116^3+LMS!$E$21*AI116^2+LMS!$F$21*AI116+LMS!$G$21,IF(AI116&lt;9.5,LMS!$D$22*AI116^3+LMS!$E$22*AI116^2+LMS!$F$22*AI116+LMS!$G$22,IF(AI116&lt;26.75,LMS!$D$23*AI116^3+LMS!$E$23*AI116^2+LMS!$F$23*AI116+LMS!$G$23,IF(AI116&lt;90,LMS!$D$24*AI116^3+LMS!$E$24*AI116^2+LMS!$F$24*AI116+LMS!$G$24,LMS!$D$25*AI116^3+LMS!$E$25*AI116^2+LMS!$F$25*AI116+LMS!$G$25))))),(IF(AI116&lt;2.5,LMS!$D$27*AI116^3+LMS!$E$27*AI116^2+LMS!$F$27*AI116+LMS!$G$27,IF(AI116&lt;9.5,LMS!$D$28*AI116^3+LMS!$E$28*AI116^2+LMS!$F$28*AI116+LMS!$G$28,IF(AI116&lt;26.75,LMS!$D$29*AI116^3+LMS!$E$29*AI116^2+LMS!$F$29*AI116+LMS!$G$29,IF(AI116&lt;90,LMS!$D$30*AI116^3+LMS!$E$30*AI116^2+LMS!$F$30*AI116+LMS!$G$30,IF(AI116&lt;150,LMS!$D$31*AI116^3+LMS!$E$31*AI116^2+LMS!$F$31*AI116+LMS!$G$31,LMS!$D$32*AI116^3+LMS!$E$32*AI116^2+LMS!$F$32*AI116+LMS!$G$32)))))))</f>
        <v>#VALUE!</v>
      </c>
      <c r="AH116" t="e">
        <f>IF(D116="M",(IF(AI116&lt;90,LMS!$D$14*AI116^3+LMS!$E$14*AI116^2+LMS!$F$14*AI116+LMS!$G$14,LMS!$D$15*AI116^3+LMS!$E$15*AI116^2+LMS!$F$15*AI116+LMS!$G$15)),(IF(AI116&lt;90,LMS!$D$17*AI116^3+LMS!$E$17*AI116^2+LMS!$F$17*AI116+LMS!$G$17,LMS!$D$18*AI116^3+LMS!$E$18*AI116^2+LMS!$F$18*AI116+LMS!$G$18)))</f>
        <v>#VALUE!</v>
      </c>
      <c r="AI116" s="7" t="e">
        <f t="shared" si="44"/>
        <v>#VALUE!</v>
      </c>
      <c r="AJ116" s="7">
        <f t="shared" si="43"/>
        <v>0</v>
      </c>
      <c r="AL116" s="7">
        <f>IF(D116="M",WeightSDS!P$5*$AJ116^7+WeightSDS!Q$5*$AJ116^6+WeightSDS!R$5*$AJ116^5+WeightSDS!S$5*$AJ116^4+WeightSDS!T$5*$AJ116^3+WeightSDS!U$5*$AJ116^2+WeightSDS!V$5*$AJ116+WeightSDS!W$5,IF($AJ116&lt;186,WeightSDS!P$8*$AJ116^7+WeightSDS!Q$8*$AJ116^6+WeightSDS!R$8*$AJ116^5+WeightSDS!S$8*$AJ116^4+WeightSDS!T$8*$AJ116^3+WeightSDS!U$8*$AJ116^2+WeightSDS!V$8*$AJ116+WeightSDS!W$8,WeightSDS!$U$9+WeightSDS!$V$9*($AJ116-WeightSDS!$W$9)))</f>
        <v>0.75407122999999998</v>
      </c>
      <c r="AM116" s="7">
        <f>IF(D116="M",IF($AJ116&lt;45,WeightSDS!M$23*$AJ116^10+WeightSDS!N$23*$AJ116^9+WeightSDS!O$23*$AJ116^8+WeightSDS!P$23*$AJ116^7+WeightSDS!Q$23*$AJ116^6+WeightSDS!R$23*$AJ116^5+WeightSDS!S$23*$AJ116^4+WeightSDS!T$23*$AJ116^3+WeightSDS!U$23*$AJ116^2+WeightSDS!V$23*$AJ116+WeightSDS!W$23,IF($AJ116&lt;153,WeightSDS!M$25*$AJ116^10+WeightSDS!N$25*$AJ116^9+WeightSDS!O$25*$AJ116^8+WeightSDS!P$25*$AJ116^7+WeightSDS!Q$25*$AJ116^6+WeightSDS!R$25*$AJ116^5+WeightSDS!S$25*$AJ116^4+WeightSDS!T$25*$AJ116^3+WeightSDS!U$25*$AJ116^2+WeightSDS!V$25*$AJ116+WeightSDS!W$25,WeightSDS!M$27+WeightSDS!N$27/(1+EXP(WeightSDS!O$27+WeightSDS!P$27*$AJ116)))),IF($AJ116&lt;43.8,WeightSDS!M$29*$AJ116^10+WeightSDS!N$29*$AJ116^9+WeightSDS!O$29*$AJ116^8+WeightSDS!P$29*$AJ116^7+WeightSDS!Q$29*$AJ116^6+WeightSDS!R$29*$AJ116^5+WeightSDS!S$29*$AJ116^4+WeightSDS!T$29*$AJ116^3+WeightSDS!U$29*$AJ116^2+WeightSDS!V$29*$AJ116+WeightSDS!W$29-0.010431*(1-$AJ116/210),IF($AJ116&lt;123,WeightSDS!M$30*$AJ116^10+WeightSDS!N$30*$AJ116^9+WeightSDS!O$30*$AJ116^8+WeightSDS!P$30*$AJ116^7+WeightSDS!Q$30*$AJ116^6+WeightSDS!R$30*$AJ116^5+WeightSDS!S$30*$AJ116^4+WeightSDS!T$30*$AJ116^3+WeightSDS!U$30*$AJ116^2+WeightSDS!V$30*$AJ116+WeightSDS!W$30-0.010431*(1-1/$AJ116),WeightSDS!M$32+WeightSDS!N$32/(1+EXP(WeightSDS!O$32+WeightSDS!P$32*$AJ116))-0.010431*(1-$AJ116/210))))</f>
        <v>2.9500001032655536</v>
      </c>
      <c r="AN116" s="7">
        <f>IF(D116="M",IF($AJ116&lt;162,WeightSDS!P$12*$AJ116^7+WeightSDS!Q$12*$AJ116^6+WeightSDS!R$12*$AJ116^5+WeightSDS!S$12*$AJ116^4+WeightSDS!T$12*$AJ116^3+WeightSDS!U$12*$AJ116^2+WeightSDS!V$12*$AJ116+WeightSDS!W$12,WeightSDS!P$14*$AJ116^7+WeightSDS!Q$14*$AJ116^6+WeightSDS!R$14*$AJ116^5+WeightSDS!S$14*$AJ116^4+WeightSDS!T$14*$AJ116^3+WeightSDS!U$14*$AJ116^2+WeightSDS!V$14*$AJ116+WeightSDS!W$14),IF($AJ116&lt;156,WeightSDS!O$17*$AJ116^8+WeightSDS!P$17*$AJ116^7+WeightSDS!Q$17*$AJ116^6+WeightSDS!R$17*$AJ116^5+WeightSDS!S$17*$AJ116^4+WeightSDS!T$17*$AJ116^3+WeightSDS!U$17*$AJ116^2+WeightSDS!V$17*$AJ116+WeightSDS!W$17,IF($AJ116&lt;186,WeightSDS!$U$18+(WeightSDS!$V$18-WeightSDS!$U$18)/24*($AJ116-186)+WeightSDS!$W$18*(-$AJ116+186)^2-0.005,WeightSDS!$U$18+(WeightSDS!$V$18-WeightSDS!$U$18)/24*($AJ116-186)-0.005)))</f>
        <v>0.14604529399999999</v>
      </c>
      <c r="AQ116" s="7">
        <f t="shared" si="29"/>
        <v>0.56299999999999994</v>
      </c>
      <c r="AR116" s="7">
        <f t="shared" si="30"/>
        <v>69</v>
      </c>
      <c r="AS116" s="7">
        <f t="shared" si="31"/>
        <v>0.51</v>
      </c>
    </row>
    <row r="117" spans="2:45" s="7" customFormat="1" x14ac:dyDescent="0.15">
      <c r="B117" s="118"/>
      <c r="C117" s="118"/>
      <c r="D117" s="118"/>
      <c r="E117" s="30"/>
      <c r="F117" s="30"/>
      <c r="G117" s="119"/>
      <c r="H117" s="119"/>
      <c r="I117" s="78"/>
      <c r="J117" s="11" t="str">
        <f t="shared" si="22"/>
        <v/>
      </c>
      <c r="K117" s="2" t="str">
        <f t="shared" si="32"/>
        <v/>
      </c>
      <c r="L117" s="2" t="str">
        <f t="shared" si="23"/>
        <v/>
      </c>
      <c r="M117" s="2" t="str">
        <f t="shared" si="33"/>
        <v/>
      </c>
      <c r="N117" s="2" t="str">
        <f t="shared" si="34"/>
        <v/>
      </c>
      <c r="O117" s="2" t="str">
        <f t="shared" si="35"/>
        <v/>
      </c>
      <c r="P117" s="11" t="str">
        <f t="shared" si="36"/>
        <v/>
      </c>
      <c r="Q117" s="11" t="str">
        <f t="shared" si="37"/>
        <v/>
      </c>
      <c r="R117" s="2" t="str">
        <f t="shared" si="38"/>
        <v/>
      </c>
      <c r="S117" s="11" t="str">
        <f t="shared" si="39"/>
        <v/>
      </c>
      <c r="T117" s="175" t="str">
        <f t="shared" si="40"/>
        <v/>
      </c>
      <c r="U117" s="11" t="str">
        <f t="shared" si="41"/>
        <v/>
      </c>
      <c r="V117" s="136"/>
      <c r="W117" s="136"/>
      <c r="X117" s="139">
        <f t="shared" si="24"/>
        <v>0</v>
      </c>
      <c r="Y117" s="31">
        <f t="shared" si="25"/>
        <v>0</v>
      </c>
      <c r="Z117" s="31"/>
      <c r="AA117" s="140">
        <f t="shared" si="26"/>
        <v>0</v>
      </c>
      <c r="AB117" s="12"/>
      <c r="AC117" s="8">
        <f t="shared" si="27"/>
        <v>9.0359999999999996</v>
      </c>
      <c r="AD117" s="8">
        <f t="shared" si="28"/>
        <v>-184.49199999999999</v>
      </c>
      <c r="AE117"/>
      <c r="AF117" t="e">
        <f>IF(D117="M",IF(AI117&lt;78,LMS!$D$5*AI117^3+LMS!$E$5*AI117^2+LMS!$F$5*AI117+LMS!$G$5,IF(AI117&lt;150,LMS!$D$6*AI117^3+LMS!$E$6*AI117^2+LMS!$F$6*AI117+LMS!$G$6,LMS!$D$7*AI117^3+LMS!$E$7*AI117^2+LMS!$F$7*AI117+LMS!$G$7)),IF(AI117&lt;69,LMS!$D$9*AI117^3+LMS!$E$9*AI117^2+LMS!$F$9*AI117+LMS!$G$9,IF(AI117&lt;150,LMS!$D$10*AI117^3+LMS!$E$10*AI117^2+LMS!$F$10*AI117+LMS!$G$10,LMS!$D$11*AI117^3+LMS!$E$11*AI117^2+LMS!$F$11*AI117+LMS!$G$11)))</f>
        <v>#VALUE!</v>
      </c>
      <c r="AG117" t="e">
        <f>IF(D117="M",(IF(AI117&lt;2.5,LMS!$D$21*AI117^3+LMS!$E$21*AI117^2+LMS!$F$21*AI117+LMS!$G$21,IF(AI117&lt;9.5,LMS!$D$22*AI117^3+LMS!$E$22*AI117^2+LMS!$F$22*AI117+LMS!$G$22,IF(AI117&lt;26.75,LMS!$D$23*AI117^3+LMS!$E$23*AI117^2+LMS!$F$23*AI117+LMS!$G$23,IF(AI117&lt;90,LMS!$D$24*AI117^3+LMS!$E$24*AI117^2+LMS!$F$24*AI117+LMS!$G$24,LMS!$D$25*AI117^3+LMS!$E$25*AI117^2+LMS!$F$25*AI117+LMS!$G$25))))),(IF(AI117&lt;2.5,LMS!$D$27*AI117^3+LMS!$E$27*AI117^2+LMS!$F$27*AI117+LMS!$G$27,IF(AI117&lt;9.5,LMS!$D$28*AI117^3+LMS!$E$28*AI117^2+LMS!$F$28*AI117+LMS!$G$28,IF(AI117&lt;26.75,LMS!$D$29*AI117^3+LMS!$E$29*AI117^2+LMS!$F$29*AI117+LMS!$G$29,IF(AI117&lt;90,LMS!$D$30*AI117^3+LMS!$E$30*AI117^2+LMS!$F$30*AI117+LMS!$G$30,IF(AI117&lt;150,LMS!$D$31*AI117^3+LMS!$E$31*AI117^2+LMS!$F$31*AI117+LMS!$G$31,LMS!$D$32*AI117^3+LMS!$E$32*AI117^2+LMS!$F$32*AI117+LMS!$G$32)))))))</f>
        <v>#VALUE!</v>
      </c>
      <c r="AH117" t="e">
        <f>IF(D117="M",(IF(AI117&lt;90,LMS!$D$14*AI117^3+LMS!$E$14*AI117^2+LMS!$F$14*AI117+LMS!$G$14,LMS!$D$15*AI117^3+LMS!$E$15*AI117^2+LMS!$F$15*AI117+LMS!$G$15)),(IF(AI117&lt;90,LMS!$D$17*AI117^3+LMS!$E$17*AI117^2+LMS!$F$17*AI117+LMS!$G$17,LMS!$D$18*AI117^3+LMS!$E$18*AI117^2+LMS!$F$18*AI117+LMS!$G$18)))</f>
        <v>#VALUE!</v>
      </c>
      <c r="AI117" s="7" t="e">
        <f t="shared" si="44"/>
        <v>#VALUE!</v>
      </c>
      <c r="AJ117" s="7">
        <f t="shared" si="43"/>
        <v>0</v>
      </c>
      <c r="AL117" s="7">
        <f>IF(D117="M",WeightSDS!P$5*$AJ117^7+WeightSDS!Q$5*$AJ117^6+WeightSDS!R$5*$AJ117^5+WeightSDS!S$5*$AJ117^4+WeightSDS!T$5*$AJ117^3+WeightSDS!U$5*$AJ117^2+WeightSDS!V$5*$AJ117+WeightSDS!W$5,IF($AJ117&lt;186,WeightSDS!P$8*$AJ117^7+WeightSDS!Q$8*$AJ117^6+WeightSDS!R$8*$AJ117^5+WeightSDS!S$8*$AJ117^4+WeightSDS!T$8*$AJ117^3+WeightSDS!U$8*$AJ117^2+WeightSDS!V$8*$AJ117+WeightSDS!W$8,WeightSDS!$U$9+WeightSDS!$V$9*($AJ117-WeightSDS!$W$9)))</f>
        <v>0.75407122999999998</v>
      </c>
      <c r="AM117" s="7">
        <f>IF(D117="M",IF($AJ117&lt;45,WeightSDS!M$23*$AJ117^10+WeightSDS!N$23*$AJ117^9+WeightSDS!O$23*$AJ117^8+WeightSDS!P$23*$AJ117^7+WeightSDS!Q$23*$AJ117^6+WeightSDS!R$23*$AJ117^5+WeightSDS!S$23*$AJ117^4+WeightSDS!T$23*$AJ117^3+WeightSDS!U$23*$AJ117^2+WeightSDS!V$23*$AJ117+WeightSDS!W$23,IF($AJ117&lt;153,WeightSDS!M$25*$AJ117^10+WeightSDS!N$25*$AJ117^9+WeightSDS!O$25*$AJ117^8+WeightSDS!P$25*$AJ117^7+WeightSDS!Q$25*$AJ117^6+WeightSDS!R$25*$AJ117^5+WeightSDS!S$25*$AJ117^4+WeightSDS!T$25*$AJ117^3+WeightSDS!U$25*$AJ117^2+WeightSDS!V$25*$AJ117+WeightSDS!W$25,WeightSDS!M$27+WeightSDS!N$27/(1+EXP(WeightSDS!O$27+WeightSDS!P$27*$AJ117)))),IF($AJ117&lt;43.8,WeightSDS!M$29*$AJ117^10+WeightSDS!N$29*$AJ117^9+WeightSDS!O$29*$AJ117^8+WeightSDS!P$29*$AJ117^7+WeightSDS!Q$29*$AJ117^6+WeightSDS!R$29*$AJ117^5+WeightSDS!S$29*$AJ117^4+WeightSDS!T$29*$AJ117^3+WeightSDS!U$29*$AJ117^2+WeightSDS!V$29*$AJ117+WeightSDS!W$29-0.010431*(1-$AJ117/210),IF($AJ117&lt;123,WeightSDS!M$30*$AJ117^10+WeightSDS!N$30*$AJ117^9+WeightSDS!O$30*$AJ117^8+WeightSDS!P$30*$AJ117^7+WeightSDS!Q$30*$AJ117^6+WeightSDS!R$30*$AJ117^5+WeightSDS!S$30*$AJ117^4+WeightSDS!T$30*$AJ117^3+WeightSDS!U$30*$AJ117^2+WeightSDS!V$30*$AJ117+WeightSDS!W$30-0.010431*(1-1/$AJ117),WeightSDS!M$32+WeightSDS!N$32/(1+EXP(WeightSDS!O$32+WeightSDS!P$32*$AJ117))-0.010431*(1-$AJ117/210))))</f>
        <v>2.9500001032655536</v>
      </c>
      <c r="AN117" s="7">
        <f>IF(D117="M",IF($AJ117&lt;162,WeightSDS!P$12*$AJ117^7+WeightSDS!Q$12*$AJ117^6+WeightSDS!R$12*$AJ117^5+WeightSDS!S$12*$AJ117^4+WeightSDS!T$12*$AJ117^3+WeightSDS!U$12*$AJ117^2+WeightSDS!V$12*$AJ117+WeightSDS!W$12,WeightSDS!P$14*$AJ117^7+WeightSDS!Q$14*$AJ117^6+WeightSDS!R$14*$AJ117^5+WeightSDS!S$14*$AJ117^4+WeightSDS!T$14*$AJ117^3+WeightSDS!U$14*$AJ117^2+WeightSDS!V$14*$AJ117+WeightSDS!W$14),IF($AJ117&lt;156,WeightSDS!O$17*$AJ117^8+WeightSDS!P$17*$AJ117^7+WeightSDS!Q$17*$AJ117^6+WeightSDS!R$17*$AJ117^5+WeightSDS!S$17*$AJ117^4+WeightSDS!T$17*$AJ117^3+WeightSDS!U$17*$AJ117^2+WeightSDS!V$17*$AJ117+WeightSDS!W$17,IF($AJ117&lt;186,WeightSDS!$U$18+(WeightSDS!$V$18-WeightSDS!$U$18)/24*($AJ117-186)+WeightSDS!$W$18*(-$AJ117+186)^2-0.005,WeightSDS!$U$18+(WeightSDS!$V$18-WeightSDS!$U$18)/24*($AJ117-186)-0.005)))</f>
        <v>0.14604529399999999</v>
      </c>
      <c r="AQ117" s="7">
        <f t="shared" si="29"/>
        <v>0.56299999999999994</v>
      </c>
      <c r="AR117" s="7">
        <f t="shared" si="30"/>
        <v>69</v>
      </c>
      <c r="AS117" s="7">
        <f t="shared" si="31"/>
        <v>0.51</v>
      </c>
    </row>
    <row r="118" spans="2:45" s="7" customFormat="1" x14ac:dyDescent="0.15">
      <c r="B118" s="118"/>
      <c r="C118" s="118"/>
      <c r="D118" s="118"/>
      <c r="E118" s="30"/>
      <c r="F118" s="30"/>
      <c r="G118" s="119"/>
      <c r="H118" s="119"/>
      <c r="I118" s="78"/>
      <c r="J118" s="11" t="str">
        <f t="shared" si="22"/>
        <v/>
      </c>
      <c r="K118" s="2" t="str">
        <f t="shared" si="32"/>
        <v/>
      </c>
      <c r="L118" s="2" t="str">
        <f t="shared" si="23"/>
        <v/>
      </c>
      <c r="M118" s="2" t="str">
        <f t="shared" si="33"/>
        <v/>
      </c>
      <c r="N118" s="2" t="str">
        <f t="shared" si="34"/>
        <v/>
      </c>
      <c r="O118" s="2" t="str">
        <f t="shared" si="35"/>
        <v/>
      </c>
      <c r="P118" s="11" t="str">
        <f t="shared" si="36"/>
        <v/>
      </c>
      <c r="Q118" s="11" t="str">
        <f t="shared" si="37"/>
        <v/>
      </c>
      <c r="R118" s="2" t="str">
        <f t="shared" si="38"/>
        <v/>
      </c>
      <c r="S118" s="11" t="str">
        <f t="shared" si="39"/>
        <v/>
      </c>
      <c r="T118" s="175" t="str">
        <f t="shared" si="40"/>
        <v/>
      </c>
      <c r="U118" s="11" t="str">
        <f t="shared" si="41"/>
        <v/>
      </c>
      <c r="V118" s="136"/>
      <c r="W118" s="136"/>
      <c r="X118" s="139">
        <f t="shared" si="24"/>
        <v>0</v>
      </c>
      <c r="Y118" s="31">
        <f t="shared" si="25"/>
        <v>0</v>
      </c>
      <c r="Z118" s="31"/>
      <c r="AA118" s="140">
        <f t="shared" si="26"/>
        <v>0</v>
      </c>
      <c r="AB118" s="12"/>
      <c r="AC118" s="8">
        <f t="shared" si="27"/>
        <v>9.0359999999999996</v>
      </c>
      <c r="AD118" s="8">
        <f t="shared" si="28"/>
        <v>-184.49199999999999</v>
      </c>
      <c r="AE118"/>
      <c r="AF118" t="e">
        <f>IF(D118="M",IF(AI118&lt;78,LMS!$D$5*AI118^3+LMS!$E$5*AI118^2+LMS!$F$5*AI118+LMS!$G$5,IF(AI118&lt;150,LMS!$D$6*AI118^3+LMS!$E$6*AI118^2+LMS!$F$6*AI118+LMS!$G$6,LMS!$D$7*AI118^3+LMS!$E$7*AI118^2+LMS!$F$7*AI118+LMS!$G$7)),IF(AI118&lt;69,LMS!$D$9*AI118^3+LMS!$E$9*AI118^2+LMS!$F$9*AI118+LMS!$G$9,IF(AI118&lt;150,LMS!$D$10*AI118^3+LMS!$E$10*AI118^2+LMS!$F$10*AI118+LMS!$G$10,LMS!$D$11*AI118^3+LMS!$E$11*AI118^2+LMS!$F$11*AI118+LMS!$G$11)))</f>
        <v>#VALUE!</v>
      </c>
      <c r="AG118" t="e">
        <f>IF(D118="M",(IF(AI118&lt;2.5,LMS!$D$21*AI118^3+LMS!$E$21*AI118^2+LMS!$F$21*AI118+LMS!$G$21,IF(AI118&lt;9.5,LMS!$D$22*AI118^3+LMS!$E$22*AI118^2+LMS!$F$22*AI118+LMS!$G$22,IF(AI118&lt;26.75,LMS!$D$23*AI118^3+LMS!$E$23*AI118^2+LMS!$F$23*AI118+LMS!$G$23,IF(AI118&lt;90,LMS!$D$24*AI118^3+LMS!$E$24*AI118^2+LMS!$F$24*AI118+LMS!$G$24,LMS!$D$25*AI118^3+LMS!$E$25*AI118^2+LMS!$F$25*AI118+LMS!$G$25))))),(IF(AI118&lt;2.5,LMS!$D$27*AI118^3+LMS!$E$27*AI118^2+LMS!$F$27*AI118+LMS!$G$27,IF(AI118&lt;9.5,LMS!$D$28*AI118^3+LMS!$E$28*AI118^2+LMS!$F$28*AI118+LMS!$G$28,IF(AI118&lt;26.75,LMS!$D$29*AI118^3+LMS!$E$29*AI118^2+LMS!$F$29*AI118+LMS!$G$29,IF(AI118&lt;90,LMS!$D$30*AI118^3+LMS!$E$30*AI118^2+LMS!$F$30*AI118+LMS!$G$30,IF(AI118&lt;150,LMS!$D$31*AI118^3+LMS!$E$31*AI118^2+LMS!$F$31*AI118+LMS!$G$31,LMS!$D$32*AI118^3+LMS!$E$32*AI118^2+LMS!$F$32*AI118+LMS!$G$32)))))))</f>
        <v>#VALUE!</v>
      </c>
      <c r="AH118" t="e">
        <f>IF(D118="M",(IF(AI118&lt;90,LMS!$D$14*AI118^3+LMS!$E$14*AI118^2+LMS!$F$14*AI118+LMS!$G$14,LMS!$D$15*AI118^3+LMS!$E$15*AI118^2+LMS!$F$15*AI118+LMS!$G$15)),(IF(AI118&lt;90,LMS!$D$17*AI118^3+LMS!$E$17*AI118^2+LMS!$F$17*AI118+LMS!$G$17,LMS!$D$18*AI118^3+LMS!$E$18*AI118^2+LMS!$F$18*AI118+LMS!$G$18)))</f>
        <v>#VALUE!</v>
      </c>
      <c r="AI118" s="7" t="e">
        <f t="shared" si="44"/>
        <v>#VALUE!</v>
      </c>
      <c r="AJ118" s="7">
        <f t="shared" si="43"/>
        <v>0</v>
      </c>
      <c r="AL118" s="7">
        <f>IF(D118="M",WeightSDS!P$5*$AJ118^7+WeightSDS!Q$5*$AJ118^6+WeightSDS!R$5*$AJ118^5+WeightSDS!S$5*$AJ118^4+WeightSDS!T$5*$AJ118^3+WeightSDS!U$5*$AJ118^2+WeightSDS!V$5*$AJ118+WeightSDS!W$5,IF($AJ118&lt;186,WeightSDS!P$8*$AJ118^7+WeightSDS!Q$8*$AJ118^6+WeightSDS!R$8*$AJ118^5+WeightSDS!S$8*$AJ118^4+WeightSDS!T$8*$AJ118^3+WeightSDS!U$8*$AJ118^2+WeightSDS!V$8*$AJ118+WeightSDS!W$8,WeightSDS!$U$9+WeightSDS!$V$9*($AJ118-WeightSDS!$W$9)))</f>
        <v>0.75407122999999998</v>
      </c>
      <c r="AM118" s="7">
        <f>IF(D118="M",IF($AJ118&lt;45,WeightSDS!M$23*$AJ118^10+WeightSDS!N$23*$AJ118^9+WeightSDS!O$23*$AJ118^8+WeightSDS!P$23*$AJ118^7+WeightSDS!Q$23*$AJ118^6+WeightSDS!R$23*$AJ118^5+WeightSDS!S$23*$AJ118^4+WeightSDS!T$23*$AJ118^3+WeightSDS!U$23*$AJ118^2+WeightSDS!V$23*$AJ118+WeightSDS!W$23,IF($AJ118&lt;153,WeightSDS!M$25*$AJ118^10+WeightSDS!N$25*$AJ118^9+WeightSDS!O$25*$AJ118^8+WeightSDS!P$25*$AJ118^7+WeightSDS!Q$25*$AJ118^6+WeightSDS!R$25*$AJ118^5+WeightSDS!S$25*$AJ118^4+WeightSDS!T$25*$AJ118^3+WeightSDS!U$25*$AJ118^2+WeightSDS!V$25*$AJ118+WeightSDS!W$25,WeightSDS!M$27+WeightSDS!N$27/(1+EXP(WeightSDS!O$27+WeightSDS!P$27*$AJ118)))),IF($AJ118&lt;43.8,WeightSDS!M$29*$AJ118^10+WeightSDS!N$29*$AJ118^9+WeightSDS!O$29*$AJ118^8+WeightSDS!P$29*$AJ118^7+WeightSDS!Q$29*$AJ118^6+WeightSDS!R$29*$AJ118^5+WeightSDS!S$29*$AJ118^4+WeightSDS!T$29*$AJ118^3+WeightSDS!U$29*$AJ118^2+WeightSDS!V$29*$AJ118+WeightSDS!W$29-0.010431*(1-$AJ118/210),IF($AJ118&lt;123,WeightSDS!M$30*$AJ118^10+WeightSDS!N$30*$AJ118^9+WeightSDS!O$30*$AJ118^8+WeightSDS!P$30*$AJ118^7+WeightSDS!Q$30*$AJ118^6+WeightSDS!R$30*$AJ118^5+WeightSDS!S$30*$AJ118^4+WeightSDS!T$30*$AJ118^3+WeightSDS!U$30*$AJ118^2+WeightSDS!V$30*$AJ118+WeightSDS!W$30-0.010431*(1-1/$AJ118),WeightSDS!M$32+WeightSDS!N$32/(1+EXP(WeightSDS!O$32+WeightSDS!P$32*$AJ118))-0.010431*(1-$AJ118/210))))</f>
        <v>2.9500001032655536</v>
      </c>
      <c r="AN118" s="7">
        <f>IF(D118="M",IF($AJ118&lt;162,WeightSDS!P$12*$AJ118^7+WeightSDS!Q$12*$AJ118^6+WeightSDS!R$12*$AJ118^5+WeightSDS!S$12*$AJ118^4+WeightSDS!T$12*$AJ118^3+WeightSDS!U$12*$AJ118^2+WeightSDS!V$12*$AJ118+WeightSDS!W$12,WeightSDS!P$14*$AJ118^7+WeightSDS!Q$14*$AJ118^6+WeightSDS!R$14*$AJ118^5+WeightSDS!S$14*$AJ118^4+WeightSDS!T$14*$AJ118^3+WeightSDS!U$14*$AJ118^2+WeightSDS!V$14*$AJ118+WeightSDS!W$14),IF($AJ118&lt;156,WeightSDS!O$17*$AJ118^8+WeightSDS!P$17*$AJ118^7+WeightSDS!Q$17*$AJ118^6+WeightSDS!R$17*$AJ118^5+WeightSDS!S$17*$AJ118^4+WeightSDS!T$17*$AJ118^3+WeightSDS!U$17*$AJ118^2+WeightSDS!V$17*$AJ118+WeightSDS!W$17,IF($AJ118&lt;186,WeightSDS!$U$18+(WeightSDS!$V$18-WeightSDS!$U$18)/24*($AJ118-186)+WeightSDS!$W$18*(-$AJ118+186)^2-0.005,WeightSDS!$U$18+(WeightSDS!$V$18-WeightSDS!$U$18)/24*($AJ118-186)-0.005)))</f>
        <v>0.14604529399999999</v>
      </c>
      <c r="AQ118" s="7">
        <f t="shared" si="29"/>
        <v>0.56299999999999994</v>
      </c>
      <c r="AR118" s="7">
        <f t="shared" si="30"/>
        <v>69</v>
      </c>
      <c r="AS118" s="7">
        <f t="shared" si="31"/>
        <v>0.51</v>
      </c>
    </row>
    <row r="119" spans="2:45" s="7" customFormat="1" x14ac:dyDescent="0.15">
      <c r="B119" s="118"/>
      <c r="C119" s="118"/>
      <c r="D119" s="118"/>
      <c r="E119" s="30"/>
      <c r="F119" s="30"/>
      <c r="G119" s="119"/>
      <c r="H119" s="119"/>
      <c r="I119" s="78"/>
      <c r="J119" s="11" t="str">
        <f t="shared" si="22"/>
        <v/>
      </c>
      <c r="K119" s="2" t="str">
        <f t="shared" si="32"/>
        <v/>
      </c>
      <c r="L119" s="2" t="str">
        <f t="shared" si="23"/>
        <v/>
      </c>
      <c r="M119" s="2" t="str">
        <f t="shared" si="33"/>
        <v/>
      </c>
      <c r="N119" s="2" t="str">
        <f t="shared" si="34"/>
        <v/>
      </c>
      <c r="O119" s="2" t="str">
        <f t="shared" si="35"/>
        <v/>
      </c>
      <c r="P119" s="11" t="str">
        <f t="shared" si="36"/>
        <v/>
      </c>
      <c r="Q119" s="11" t="str">
        <f t="shared" si="37"/>
        <v/>
      </c>
      <c r="R119" s="2" t="str">
        <f t="shared" si="38"/>
        <v/>
      </c>
      <c r="S119" s="11" t="str">
        <f t="shared" si="39"/>
        <v/>
      </c>
      <c r="T119" s="175" t="str">
        <f t="shared" si="40"/>
        <v/>
      </c>
      <c r="U119" s="11" t="str">
        <f t="shared" si="41"/>
        <v/>
      </c>
      <c r="V119" s="136"/>
      <c r="W119" s="136"/>
      <c r="X119" s="139">
        <f t="shared" si="24"/>
        <v>0</v>
      </c>
      <c r="Y119" s="31">
        <f t="shared" si="25"/>
        <v>0</v>
      </c>
      <c r="Z119" s="31"/>
      <c r="AA119" s="140">
        <f t="shared" si="26"/>
        <v>0</v>
      </c>
      <c r="AB119" s="12"/>
      <c r="AC119" s="8">
        <f t="shared" si="27"/>
        <v>9.0359999999999996</v>
      </c>
      <c r="AD119" s="8">
        <f t="shared" si="28"/>
        <v>-184.49199999999999</v>
      </c>
      <c r="AE119"/>
      <c r="AF119" t="e">
        <f>IF(D119="M",IF(AI119&lt;78,LMS!$D$5*AI119^3+LMS!$E$5*AI119^2+LMS!$F$5*AI119+LMS!$G$5,IF(AI119&lt;150,LMS!$D$6*AI119^3+LMS!$E$6*AI119^2+LMS!$F$6*AI119+LMS!$G$6,LMS!$D$7*AI119^3+LMS!$E$7*AI119^2+LMS!$F$7*AI119+LMS!$G$7)),IF(AI119&lt;69,LMS!$D$9*AI119^3+LMS!$E$9*AI119^2+LMS!$F$9*AI119+LMS!$G$9,IF(AI119&lt;150,LMS!$D$10*AI119^3+LMS!$E$10*AI119^2+LMS!$F$10*AI119+LMS!$G$10,LMS!$D$11*AI119^3+LMS!$E$11*AI119^2+LMS!$F$11*AI119+LMS!$G$11)))</f>
        <v>#VALUE!</v>
      </c>
      <c r="AG119" t="e">
        <f>IF(D119="M",(IF(AI119&lt;2.5,LMS!$D$21*AI119^3+LMS!$E$21*AI119^2+LMS!$F$21*AI119+LMS!$G$21,IF(AI119&lt;9.5,LMS!$D$22*AI119^3+LMS!$E$22*AI119^2+LMS!$F$22*AI119+LMS!$G$22,IF(AI119&lt;26.75,LMS!$D$23*AI119^3+LMS!$E$23*AI119^2+LMS!$F$23*AI119+LMS!$G$23,IF(AI119&lt;90,LMS!$D$24*AI119^3+LMS!$E$24*AI119^2+LMS!$F$24*AI119+LMS!$G$24,LMS!$D$25*AI119^3+LMS!$E$25*AI119^2+LMS!$F$25*AI119+LMS!$G$25))))),(IF(AI119&lt;2.5,LMS!$D$27*AI119^3+LMS!$E$27*AI119^2+LMS!$F$27*AI119+LMS!$G$27,IF(AI119&lt;9.5,LMS!$D$28*AI119^3+LMS!$E$28*AI119^2+LMS!$F$28*AI119+LMS!$G$28,IF(AI119&lt;26.75,LMS!$D$29*AI119^3+LMS!$E$29*AI119^2+LMS!$F$29*AI119+LMS!$G$29,IF(AI119&lt;90,LMS!$D$30*AI119^3+LMS!$E$30*AI119^2+LMS!$F$30*AI119+LMS!$G$30,IF(AI119&lt;150,LMS!$D$31*AI119^3+LMS!$E$31*AI119^2+LMS!$F$31*AI119+LMS!$G$31,LMS!$D$32*AI119^3+LMS!$E$32*AI119^2+LMS!$F$32*AI119+LMS!$G$32)))))))</f>
        <v>#VALUE!</v>
      </c>
      <c r="AH119" t="e">
        <f>IF(D119="M",(IF(AI119&lt;90,LMS!$D$14*AI119^3+LMS!$E$14*AI119^2+LMS!$F$14*AI119+LMS!$G$14,LMS!$D$15*AI119^3+LMS!$E$15*AI119^2+LMS!$F$15*AI119+LMS!$G$15)),(IF(AI119&lt;90,LMS!$D$17*AI119^3+LMS!$E$17*AI119^2+LMS!$F$17*AI119+LMS!$G$17,LMS!$D$18*AI119^3+LMS!$E$18*AI119^2+LMS!$F$18*AI119+LMS!$G$18)))</f>
        <v>#VALUE!</v>
      </c>
      <c r="AI119" s="7" t="e">
        <f t="shared" si="44"/>
        <v>#VALUE!</v>
      </c>
      <c r="AJ119" s="7">
        <f t="shared" si="43"/>
        <v>0</v>
      </c>
      <c r="AL119" s="7">
        <f>IF(D119="M",WeightSDS!P$5*$AJ119^7+WeightSDS!Q$5*$AJ119^6+WeightSDS!R$5*$AJ119^5+WeightSDS!S$5*$AJ119^4+WeightSDS!T$5*$AJ119^3+WeightSDS!U$5*$AJ119^2+WeightSDS!V$5*$AJ119+WeightSDS!W$5,IF($AJ119&lt;186,WeightSDS!P$8*$AJ119^7+WeightSDS!Q$8*$AJ119^6+WeightSDS!R$8*$AJ119^5+WeightSDS!S$8*$AJ119^4+WeightSDS!T$8*$AJ119^3+WeightSDS!U$8*$AJ119^2+WeightSDS!V$8*$AJ119+WeightSDS!W$8,WeightSDS!$U$9+WeightSDS!$V$9*($AJ119-WeightSDS!$W$9)))</f>
        <v>0.75407122999999998</v>
      </c>
      <c r="AM119" s="7">
        <f>IF(D119="M",IF($AJ119&lt;45,WeightSDS!M$23*$AJ119^10+WeightSDS!N$23*$AJ119^9+WeightSDS!O$23*$AJ119^8+WeightSDS!P$23*$AJ119^7+WeightSDS!Q$23*$AJ119^6+WeightSDS!R$23*$AJ119^5+WeightSDS!S$23*$AJ119^4+WeightSDS!T$23*$AJ119^3+WeightSDS!U$23*$AJ119^2+WeightSDS!V$23*$AJ119+WeightSDS!W$23,IF($AJ119&lt;153,WeightSDS!M$25*$AJ119^10+WeightSDS!N$25*$AJ119^9+WeightSDS!O$25*$AJ119^8+WeightSDS!P$25*$AJ119^7+WeightSDS!Q$25*$AJ119^6+WeightSDS!R$25*$AJ119^5+WeightSDS!S$25*$AJ119^4+WeightSDS!T$25*$AJ119^3+WeightSDS!U$25*$AJ119^2+WeightSDS!V$25*$AJ119+WeightSDS!W$25,WeightSDS!M$27+WeightSDS!N$27/(1+EXP(WeightSDS!O$27+WeightSDS!P$27*$AJ119)))),IF($AJ119&lt;43.8,WeightSDS!M$29*$AJ119^10+WeightSDS!N$29*$AJ119^9+WeightSDS!O$29*$AJ119^8+WeightSDS!P$29*$AJ119^7+WeightSDS!Q$29*$AJ119^6+WeightSDS!R$29*$AJ119^5+WeightSDS!S$29*$AJ119^4+WeightSDS!T$29*$AJ119^3+WeightSDS!U$29*$AJ119^2+WeightSDS!V$29*$AJ119+WeightSDS!W$29-0.010431*(1-$AJ119/210),IF($AJ119&lt;123,WeightSDS!M$30*$AJ119^10+WeightSDS!N$30*$AJ119^9+WeightSDS!O$30*$AJ119^8+WeightSDS!P$30*$AJ119^7+WeightSDS!Q$30*$AJ119^6+WeightSDS!R$30*$AJ119^5+WeightSDS!S$30*$AJ119^4+WeightSDS!T$30*$AJ119^3+WeightSDS!U$30*$AJ119^2+WeightSDS!V$30*$AJ119+WeightSDS!W$30-0.010431*(1-1/$AJ119),WeightSDS!M$32+WeightSDS!N$32/(1+EXP(WeightSDS!O$32+WeightSDS!P$32*$AJ119))-0.010431*(1-$AJ119/210))))</f>
        <v>2.9500001032655536</v>
      </c>
      <c r="AN119" s="7">
        <f>IF(D119="M",IF($AJ119&lt;162,WeightSDS!P$12*$AJ119^7+WeightSDS!Q$12*$AJ119^6+WeightSDS!R$12*$AJ119^5+WeightSDS!S$12*$AJ119^4+WeightSDS!T$12*$AJ119^3+WeightSDS!U$12*$AJ119^2+WeightSDS!V$12*$AJ119+WeightSDS!W$12,WeightSDS!P$14*$AJ119^7+WeightSDS!Q$14*$AJ119^6+WeightSDS!R$14*$AJ119^5+WeightSDS!S$14*$AJ119^4+WeightSDS!T$14*$AJ119^3+WeightSDS!U$14*$AJ119^2+WeightSDS!V$14*$AJ119+WeightSDS!W$14),IF($AJ119&lt;156,WeightSDS!O$17*$AJ119^8+WeightSDS!P$17*$AJ119^7+WeightSDS!Q$17*$AJ119^6+WeightSDS!R$17*$AJ119^5+WeightSDS!S$17*$AJ119^4+WeightSDS!T$17*$AJ119^3+WeightSDS!U$17*$AJ119^2+WeightSDS!V$17*$AJ119+WeightSDS!W$17,IF($AJ119&lt;186,WeightSDS!$U$18+(WeightSDS!$V$18-WeightSDS!$U$18)/24*($AJ119-186)+WeightSDS!$W$18*(-$AJ119+186)^2-0.005,WeightSDS!$U$18+(WeightSDS!$V$18-WeightSDS!$U$18)/24*($AJ119-186)-0.005)))</f>
        <v>0.14604529399999999</v>
      </c>
      <c r="AQ119" s="7">
        <f t="shared" si="29"/>
        <v>0.56299999999999994</v>
      </c>
      <c r="AR119" s="7">
        <f t="shared" si="30"/>
        <v>69</v>
      </c>
      <c r="AS119" s="7">
        <f t="shared" si="31"/>
        <v>0.51</v>
      </c>
    </row>
    <row r="120" spans="2:45" s="7" customFormat="1" x14ac:dyDescent="0.15">
      <c r="B120" s="118"/>
      <c r="C120" s="118"/>
      <c r="D120" s="118"/>
      <c r="E120" s="30"/>
      <c r="F120" s="30"/>
      <c r="G120" s="119"/>
      <c r="H120" s="119"/>
      <c r="I120" s="78"/>
      <c r="J120" s="11" t="str">
        <f t="shared" si="22"/>
        <v/>
      </c>
      <c r="K120" s="2" t="str">
        <f t="shared" si="32"/>
        <v/>
      </c>
      <c r="L120" s="2" t="str">
        <f t="shared" si="23"/>
        <v/>
      </c>
      <c r="M120" s="2" t="str">
        <f t="shared" si="33"/>
        <v/>
      </c>
      <c r="N120" s="2" t="str">
        <f t="shared" si="34"/>
        <v/>
      </c>
      <c r="O120" s="2" t="str">
        <f t="shared" si="35"/>
        <v/>
      </c>
      <c r="P120" s="11" t="str">
        <f t="shared" si="36"/>
        <v/>
      </c>
      <c r="Q120" s="11" t="str">
        <f t="shared" si="37"/>
        <v/>
      </c>
      <c r="R120" s="2" t="str">
        <f t="shared" si="38"/>
        <v/>
      </c>
      <c r="S120" s="11" t="str">
        <f t="shared" si="39"/>
        <v/>
      </c>
      <c r="T120" s="175" t="str">
        <f t="shared" si="40"/>
        <v/>
      </c>
      <c r="U120" s="11" t="str">
        <f t="shared" si="41"/>
        <v/>
      </c>
      <c r="V120" s="136"/>
      <c r="W120" s="136"/>
      <c r="X120" s="139">
        <f t="shared" si="24"/>
        <v>0</v>
      </c>
      <c r="Y120" s="31">
        <f t="shared" si="25"/>
        <v>0</v>
      </c>
      <c r="Z120" s="31"/>
      <c r="AA120" s="140">
        <f t="shared" si="26"/>
        <v>0</v>
      </c>
      <c r="AB120" s="12"/>
      <c r="AC120" s="8">
        <f t="shared" si="27"/>
        <v>9.0359999999999996</v>
      </c>
      <c r="AD120" s="8">
        <f t="shared" si="28"/>
        <v>-184.49199999999999</v>
      </c>
      <c r="AE120"/>
      <c r="AF120" t="e">
        <f>IF(D120="M",IF(AI120&lt;78,LMS!$D$5*AI120^3+LMS!$E$5*AI120^2+LMS!$F$5*AI120+LMS!$G$5,IF(AI120&lt;150,LMS!$D$6*AI120^3+LMS!$E$6*AI120^2+LMS!$F$6*AI120+LMS!$G$6,LMS!$D$7*AI120^3+LMS!$E$7*AI120^2+LMS!$F$7*AI120+LMS!$G$7)),IF(AI120&lt;69,LMS!$D$9*AI120^3+LMS!$E$9*AI120^2+LMS!$F$9*AI120+LMS!$G$9,IF(AI120&lt;150,LMS!$D$10*AI120^3+LMS!$E$10*AI120^2+LMS!$F$10*AI120+LMS!$G$10,LMS!$D$11*AI120^3+LMS!$E$11*AI120^2+LMS!$F$11*AI120+LMS!$G$11)))</f>
        <v>#VALUE!</v>
      </c>
      <c r="AG120" t="e">
        <f>IF(D120="M",(IF(AI120&lt;2.5,LMS!$D$21*AI120^3+LMS!$E$21*AI120^2+LMS!$F$21*AI120+LMS!$G$21,IF(AI120&lt;9.5,LMS!$D$22*AI120^3+LMS!$E$22*AI120^2+LMS!$F$22*AI120+LMS!$G$22,IF(AI120&lt;26.75,LMS!$D$23*AI120^3+LMS!$E$23*AI120^2+LMS!$F$23*AI120+LMS!$G$23,IF(AI120&lt;90,LMS!$D$24*AI120^3+LMS!$E$24*AI120^2+LMS!$F$24*AI120+LMS!$G$24,LMS!$D$25*AI120^3+LMS!$E$25*AI120^2+LMS!$F$25*AI120+LMS!$G$25))))),(IF(AI120&lt;2.5,LMS!$D$27*AI120^3+LMS!$E$27*AI120^2+LMS!$F$27*AI120+LMS!$G$27,IF(AI120&lt;9.5,LMS!$D$28*AI120^3+LMS!$E$28*AI120^2+LMS!$F$28*AI120+LMS!$G$28,IF(AI120&lt;26.75,LMS!$D$29*AI120^3+LMS!$E$29*AI120^2+LMS!$F$29*AI120+LMS!$G$29,IF(AI120&lt;90,LMS!$D$30*AI120^3+LMS!$E$30*AI120^2+LMS!$F$30*AI120+LMS!$G$30,IF(AI120&lt;150,LMS!$D$31*AI120^3+LMS!$E$31*AI120^2+LMS!$F$31*AI120+LMS!$G$31,LMS!$D$32*AI120^3+LMS!$E$32*AI120^2+LMS!$F$32*AI120+LMS!$G$32)))))))</f>
        <v>#VALUE!</v>
      </c>
      <c r="AH120" t="e">
        <f>IF(D120="M",(IF(AI120&lt;90,LMS!$D$14*AI120^3+LMS!$E$14*AI120^2+LMS!$F$14*AI120+LMS!$G$14,LMS!$D$15*AI120^3+LMS!$E$15*AI120^2+LMS!$F$15*AI120+LMS!$G$15)),(IF(AI120&lt;90,LMS!$D$17*AI120^3+LMS!$E$17*AI120^2+LMS!$F$17*AI120+LMS!$G$17,LMS!$D$18*AI120^3+LMS!$E$18*AI120^2+LMS!$F$18*AI120+LMS!$G$18)))</f>
        <v>#VALUE!</v>
      </c>
      <c r="AI120" s="7" t="e">
        <f t="shared" si="44"/>
        <v>#VALUE!</v>
      </c>
      <c r="AJ120" s="7">
        <f t="shared" si="43"/>
        <v>0</v>
      </c>
      <c r="AL120" s="7">
        <f>IF(D120="M",WeightSDS!P$5*$AJ120^7+WeightSDS!Q$5*$AJ120^6+WeightSDS!R$5*$AJ120^5+WeightSDS!S$5*$AJ120^4+WeightSDS!T$5*$AJ120^3+WeightSDS!U$5*$AJ120^2+WeightSDS!V$5*$AJ120+WeightSDS!W$5,IF($AJ120&lt;186,WeightSDS!P$8*$AJ120^7+WeightSDS!Q$8*$AJ120^6+WeightSDS!R$8*$AJ120^5+WeightSDS!S$8*$AJ120^4+WeightSDS!T$8*$AJ120^3+WeightSDS!U$8*$AJ120^2+WeightSDS!V$8*$AJ120+WeightSDS!W$8,WeightSDS!$U$9+WeightSDS!$V$9*($AJ120-WeightSDS!$W$9)))</f>
        <v>0.75407122999999998</v>
      </c>
      <c r="AM120" s="7">
        <f>IF(D120="M",IF($AJ120&lt;45,WeightSDS!M$23*$AJ120^10+WeightSDS!N$23*$AJ120^9+WeightSDS!O$23*$AJ120^8+WeightSDS!P$23*$AJ120^7+WeightSDS!Q$23*$AJ120^6+WeightSDS!R$23*$AJ120^5+WeightSDS!S$23*$AJ120^4+WeightSDS!T$23*$AJ120^3+WeightSDS!U$23*$AJ120^2+WeightSDS!V$23*$AJ120+WeightSDS!W$23,IF($AJ120&lt;153,WeightSDS!M$25*$AJ120^10+WeightSDS!N$25*$AJ120^9+WeightSDS!O$25*$AJ120^8+WeightSDS!P$25*$AJ120^7+WeightSDS!Q$25*$AJ120^6+WeightSDS!R$25*$AJ120^5+WeightSDS!S$25*$AJ120^4+WeightSDS!T$25*$AJ120^3+WeightSDS!U$25*$AJ120^2+WeightSDS!V$25*$AJ120+WeightSDS!W$25,WeightSDS!M$27+WeightSDS!N$27/(1+EXP(WeightSDS!O$27+WeightSDS!P$27*$AJ120)))),IF($AJ120&lt;43.8,WeightSDS!M$29*$AJ120^10+WeightSDS!N$29*$AJ120^9+WeightSDS!O$29*$AJ120^8+WeightSDS!P$29*$AJ120^7+WeightSDS!Q$29*$AJ120^6+WeightSDS!R$29*$AJ120^5+WeightSDS!S$29*$AJ120^4+WeightSDS!T$29*$AJ120^3+WeightSDS!U$29*$AJ120^2+WeightSDS!V$29*$AJ120+WeightSDS!W$29-0.010431*(1-$AJ120/210),IF($AJ120&lt;123,WeightSDS!M$30*$AJ120^10+WeightSDS!N$30*$AJ120^9+WeightSDS!O$30*$AJ120^8+WeightSDS!P$30*$AJ120^7+WeightSDS!Q$30*$AJ120^6+WeightSDS!R$30*$AJ120^5+WeightSDS!S$30*$AJ120^4+WeightSDS!T$30*$AJ120^3+WeightSDS!U$30*$AJ120^2+WeightSDS!V$30*$AJ120+WeightSDS!W$30-0.010431*(1-1/$AJ120),WeightSDS!M$32+WeightSDS!N$32/(1+EXP(WeightSDS!O$32+WeightSDS!P$32*$AJ120))-0.010431*(1-$AJ120/210))))</f>
        <v>2.9500001032655536</v>
      </c>
      <c r="AN120" s="7">
        <f>IF(D120="M",IF($AJ120&lt;162,WeightSDS!P$12*$AJ120^7+WeightSDS!Q$12*$AJ120^6+WeightSDS!R$12*$AJ120^5+WeightSDS!S$12*$AJ120^4+WeightSDS!T$12*$AJ120^3+WeightSDS!U$12*$AJ120^2+WeightSDS!V$12*$AJ120+WeightSDS!W$12,WeightSDS!P$14*$AJ120^7+WeightSDS!Q$14*$AJ120^6+WeightSDS!R$14*$AJ120^5+WeightSDS!S$14*$AJ120^4+WeightSDS!T$14*$AJ120^3+WeightSDS!U$14*$AJ120^2+WeightSDS!V$14*$AJ120+WeightSDS!W$14),IF($AJ120&lt;156,WeightSDS!O$17*$AJ120^8+WeightSDS!P$17*$AJ120^7+WeightSDS!Q$17*$AJ120^6+WeightSDS!R$17*$AJ120^5+WeightSDS!S$17*$AJ120^4+WeightSDS!T$17*$AJ120^3+WeightSDS!U$17*$AJ120^2+WeightSDS!V$17*$AJ120+WeightSDS!W$17,IF($AJ120&lt;186,WeightSDS!$U$18+(WeightSDS!$V$18-WeightSDS!$U$18)/24*($AJ120-186)+WeightSDS!$W$18*(-$AJ120+186)^2-0.005,WeightSDS!$U$18+(WeightSDS!$V$18-WeightSDS!$U$18)/24*($AJ120-186)-0.005)))</f>
        <v>0.14604529399999999</v>
      </c>
      <c r="AQ120" s="7">
        <f t="shared" si="29"/>
        <v>0.56299999999999994</v>
      </c>
      <c r="AR120" s="7">
        <f t="shared" si="30"/>
        <v>69</v>
      </c>
      <c r="AS120" s="7">
        <f t="shared" si="31"/>
        <v>0.51</v>
      </c>
    </row>
    <row r="121" spans="2:45" s="7" customFormat="1" x14ac:dyDescent="0.15">
      <c r="B121" s="118"/>
      <c r="C121" s="118"/>
      <c r="D121" s="118"/>
      <c r="E121" s="30"/>
      <c r="F121" s="30"/>
      <c r="G121" s="119"/>
      <c r="H121" s="119"/>
      <c r="I121" s="78"/>
      <c r="J121" s="11" t="str">
        <f t="shared" si="22"/>
        <v/>
      </c>
      <c r="K121" s="2" t="str">
        <f t="shared" si="32"/>
        <v/>
      </c>
      <c r="L121" s="2" t="str">
        <f t="shared" si="23"/>
        <v/>
      </c>
      <c r="M121" s="2" t="str">
        <f t="shared" si="33"/>
        <v/>
      </c>
      <c r="N121" s="2" t="str">
        <f t="shared" si="34"/>
        <v/>
      </c>
      <c r="O121" s="2" t="str">
        <f t="shared" si="35"/>
        <v/>
      </c>
      <c r="P121" s="11" t="str">
        <f t="shared" si="36"/>
        <v/>
      </c>
      <c r="Q121" s="11" t="str">
        <f t="shared" si="37"/>
        <v/>
      </c>
      <c r="R121" s="2" t="str">
        <f t="shared" si="38"/>
        <v/>
      </c>
      <c r="S121" s="11" t="str">
        <f t="shared" si="39"/>
        <v/>
      </c>
      <c r="T121" s="175" t="str">
        <f t="shared" si="40"/>
        <v/>
      </c>
      <c r="U121" s="11" t="str">
        <f t="shared" si="41"/>
        <v/>
      </c>
      <c r="V121" s="136"/>
      <c r="W121" s="136"/>
      <c r="X121" s="139">
        <f t="shared" si="24"/>
        <v>0</v>
      </c>
      <c r="Y121" s="31">
        <f t="shared" si="25"/>
        <v>0</v>
      </c>
      <c r="Z121" s="31"/>
      <c r="AA121" s="140">
        <f t="shared" si="26"/>
        <v>0</v>
      </c>
      <c r="AB121" s="12"/>
      <c r="AC121" s="8">
        <f t="shared" si="27"/>
        <v>9.0359999999999996</v>
      </c>
      <c r="AD121" s="8">
        <f t="shared" si="28"/>
        <v>-184.49199999999999</v>
      </c>
      <c r="AE121"/>
      <c r="AF121" t="e">
        <f>IF(D121="M",IF(AI121&lt;78,LMS!$D$5*AI121^3+LMS!$E$5*AI121^2+LMS!$F$5*AI121+LMS!$G$5,IF(AI121&lt;150,LMS!$D$6*AI121^3+LMS!$E$6*AI121^2+LMS!$F$6*AI121+LMS!$G$6,LMS!$D$7*AI121^3+LMS!$E$7*AI121^2+LMS!$F$7*AI121+LMS!$G$7)),IF(AI121&lt;69,LMS!$D$9*AI121^3+LMS!$E$9*AI121^2+LMS!$F$9*AI121+LMS!$G$9,IF(AI121&lt;150,LMS!$D$10*AI121^3+LMS!$E$10*AI121^2+LMS!$F$10*AI121+LMS!$G$10,LMS!$D$11*AI121^3+LMS!$E$11*AI121^2+LMS!$F$11*AI121+LMS!$G$11)))</f>
        <v>#VALUE!</v>
      </c>
      <c r="AG121" t="e">
        <f>IF(D121="M",(IF(AI121&lt;2.5,LMS!$D$21*AI121^3+LMS!$E$21*AI121^2+LMS!$F$21*AI121+LMS!$G$21,IF(AI121&lt;9.5,LMS!$D$22*AI121^3+LMS!$E$22*AI121^2+LMS!$F$22*AI121+LMS!$G$22,IF(AI121&lt;26.75,LMS!$D$23*AI121^3+LMS!$E$23*AI121^2+LMS!$F$23*AI121+LMS!$G$23,IF(AI121&lt;90,LMS!$D$24*AI121^3+LMS!$E$24*AI121^2+LMS!$F$24*AI121+LMS!$G$24,LMS!$D$25*AI121^3+LMS!$E$25*AI121^2+LMS!$F$25*AI121+LMS!$G$25))))),(IF(AI121&lt;2.5,LMS!$D$27*AI121^3+LMS!$E$27*AI121^2+LMS!$F$27*AI121+LMS!$G$27,IF(AI121&lt;9.5,LMS!$D$28*AI121^3+LMS!$E$28*AI121^2+LMS!$F$28*AI121+LMS!$G$28,IF(AI121&lt;26.75,LMS!$D$29*AI121^3+LMS!$E$29*AI121^2+LMS!$F$29*AI121+LMS!$G$29,IF(AI121&lt;90,LMS!$D$30*AI121^3+LMS!$E$30*AI121^2+LMS!$F$30*AI121+LMS!$G$30,IF(AI121&lt;150,LMS!$D$31*AI121^3+LMS!$E$31*AI121^2+LMS!$F$31*AI121+LMS!$G$31,LMS!$D$32*AI121^3+LMS!$E$32*AI121^2+LMS!$F$32*AI121+LMS!$G$32)))))))</f>
        <v>#VALUE!</v>
      </c>
      <c r="AH121" t="e">
        <f>IF(D121="M",(IF(AI121&lt;90,LMS!$D$14*AI121^3+LMS!$E$14*AI121^2+LMS!$F$14*AI121+LMS!$G$14,LMS!$D$15*AI121^3+LMS!$E$15*AI121^2+LMS!$F$15*AI121+LMS!$G$15)),(IF(AI121&lt;90,LMS!$D$17*AI121^3+LMS!$E$17*AI121^2+LMS!$F$17*AI121+LMS!$G$17,LMS!$D$18*AI121^3+LMS!$E$18*AI121^2+LMS!$F$18*AI121+LMS!$G$18)))</f>
        <v>#VALUE!</v>
      </c>
      <c r="AI121" s="7" t="e">
        <f t="shared" si="44"/>
        <v>#VALUE!</v>
      </c>
      <c r="AJ121" s="7">
        <f t="shared" si="43"/>
        <v>0</v>
      </c>
      <c r="AL121" s="7">
        <f>IF(D121="M",WeightSDS!P$5*$AJ121^7+WeightSDS!Q$5*$AJ121^6+WeightSDS!R$5*$AJ121^5+WeightSDS!S$5*$AJ121^4+WeightSDS!T$5*$AJ121^3+WeightSDS!U$5*$AJ121^2+WeightSDS!V$5*$AJ121+WeightSDS!W$5,IF($AJ121&lt;186,WeightSDS!P$8*$AJ121^7+WeightSDS!Q$8*$AJ121^6+WeightSDS!R$8*$AJ121^5+WeightSDS!S$8*$AJ121^4+WeightSDS!T$8*$AJ121^3+WeightSDS!U$8*$AJ121^2+WeightSDS!V$8*$AJ121+WeightSDS!W$8,WeightSDS!$U$9+WeightSDS!$V$9*($AJ121-WeightSDS!$W$9)))</f>
        <v>0.75407122999999998</v>
      </c>
      <c r="AM121" s="7">
        <f>IF(D121="M",IF($AJ121&lt;45,WeightSDS!M$23*$AJ121^10+WeightSDS!N$23*$AJ121^9+WeightSDS!O$23*$AJ121^8+WeightSDS!P$23*$AJ121^7+WeightSDS!Q$23*$AJ121^6+WeightSDS!R$23*$AJ121^5+WeightSDS!S$23*$AJ121^4+WeightSDS!T$23*$AJ121^3+WeightSDS!U$23*$AJ121^2+WeightSDS!V$23*$AJ121+WeightSDS!W$23,IF($AJ121&lt;153,WeightSDS!M$25*$AJ121^10+WeightSDS!N$25*$AJ121^9+WeightSDS!O$25*$AJ121^8+WeightSDS!P$25*$AJ121^7+WeightSDS!Q$25*$AJ121^6+WeightSDS!R$25*$AJ121^5+WeightSDS!S$25*$AJ121^4+WeightSDS!T$25*$AJ121^3+WeightSDS!U$25*$AJ121^2+WeightSDS!V$25*$AJ121+WeightSDS!W$25,WeightSDS!M$27+WeightSDS!N$27/(1+EXP(WeightSDS!O$27+WeightSDS!P$27*$AJ121)))),IF($AJ121&lt;43.8,WeightSDS!M$29*$AJ121^10+WeightSDS!N$29*$AJ121^9+WeightSDS!O$29*$AJ121^8+WeightSDS!P$29*$AJ121^7+WeightSDS!Q$29*$AJ121^6+WeightSDS!R$29*$AJ121^5+WeightSDS!S$29*$AJ121^4+WeightSDS!T$29*$AJ121^3+WeightSDS!U$29*$AJ121^2+WeightSDS!V$29*$AJ121+WeightSDS!W$29-0.010431*(1-$AJ121/210),IF($AJ121&lt;123,WeightSDS!M$30*$AJ121^10+WeightSDS!N$30*$AJ121^9+WeightSDS!O$30*$AJ121^8+WeightSDS!P$30*$AJ121^7+WeightSDS!Q$30*$AJ121^6+WeightSDS!R$30*$AJ121^5+WeightSDS!S$30*$AJ121^4+WeightSDS!T$30*$AJ121^3+WeightSDS!U$30*$AJ121^2+WeightSDS!V$30*$AJ121+WeightSDS!W$30-0.010431*(1-1/$AJ121),WeightSDS!M$32+WeightSDS!N$32/(1+EXP(WeightSDS!O$32+WeightSDS!P$32*$AJ121))-0.010431*(1-$AJ121/210))))</f>
        <v>2.9500001032655536</v>
      </c>
      <c r="AN121" s="7">
        <f>IF(D121="M",IF($AJ121&lt;162,WeightSDS!P$12*$AJ121^7+WeightSDS!Q$12*$AJ121^6+WeightSDS!R$12*$AJ121^5+WeightSDS!S$12*$AJ121^4+WeightSDS!T$12*$AJ121^3+WeightSDS!U$12*$AJ121^2+WeightSDS!V$12*$AJ121+WeightSDS!W$12,WeightSDS!P$14*$AJ121^7+WeightSDS!Q$14*$AJ121^6+WeightSDS!R$14*$AJ121^5+WeightSDS!S$14*$AJ121^4+WeightSDS!T$14*$AJ121^3+WeightSDS!U$14*$AJ121^2+WeightSDS!V$14*$AJ121+WeightSDS!W$14),IF($AJ121&lt;156,WeightSDS!O$17*$AJ121^8+WeightSDS!P$17*$AJ121^7+WeightSDS!Q$17*$AJ121^6+WeightSDS!R$17*$AJ121^5+WeightSDS!S$17*$AJ121^4+WeightSDS!T$17*$AJ121^3+WeightSDS!U$17*$AJ121^2+WeightSDS!V$17*$AJ121+WeightSDS!W$17,IF($AJ121&lt;186,WeightSDS!$U$18+(WeightSDS!$V$18-WeightSDS!$U$18)/24*($AJ121-186)+WeightSDS!$W$18*(-$AJ121+186)^2-0.005,WeightSDS!$U$18+(WeightSDS!$V$18-WeightSDS!$U$18)/24*($AJ121-186)-0.005)))</f>
        <v>0.14604529399999999</v>
      </c>
      <c r="AQ121" s="7">
        <f t="shared" si="29"/>
        <v>0.56299999999999994</v>
      </c>
      <c r="AR121" s="7">
        <f t="shared" si="30"/>
        <v>69</v>
      </c>
      <c r="AS121" s="7">
        <f t="shared" si="31"/>
        <v>0.51</v>
      </c>
    </row>
    <row r="122" spans="2:45" s="7" customFormat="1" x14ac:dyDescent="0.15">
      <c r="B122" s="118"/>
      <c r="C122" s="118"/>
      <c r="D122" s="118"/>
      <c r="E122" s="30"/>
      <c r="F122" s="30"/>
      <c r="G122" s="119"/>
      <c r="H122" s="119"/>
      <c r="I122" s="78"/>
      <c r="J122" s="11" t="str">
        <f t="shared" si="22"/>
        <v/>
      </c>
      <c r="K122" s="2" t="str">
        <f t="shared" si="32"/>
        <v/>
      </c>
      <c r="L122" s="2" t="str">
        <f t="shared" si="23"/>
        <v/>
      </c>
      <c r="M122" s="2" t="str">
        <f t="shared" si="33"/>
        <v/>
      </c>
      <c r="N122" s="2" t="str">
        <f t="shared" si="34"/>
        <v/>
      </c>
      <c r="O122" s="2" t="str">
        <f t="shared" si="35"/>
        <v/>
      </c>
      <c r="P122" s="11" t="str">
        <f t="shared" si="36"/>
        <v/>
      </c>
      <c r="Q122" s="11" t="str">
        <f t="shared" si="37"/>
        <v/>
      </c>
      <c r="R122" s="2" t="str">
        <f t="shared" si="38"/>
        <v/>
      </c>
      <c r="S122" s="11" t="str">
        <f t="shared" si="39"/>
        <v/>
      </c>
      <c r="T122" s="175" t="str">
        <f t="shared" si="40"/>
        <v/>
      </c>
      <c r="U122" s="11" t="str">
        <f t="shared" si="41"/>
        <v/>
      </c>
      <c r="V122" s="136"/>
      <c r="W122" s="136"/>
      <c r="X122" s="139">
        <f t="shared" si="24"/>
        <v>0</v>
      </c>
      <c r="Y122" s="31">
        <f t="shared" si="25"/>
        <v>0</v>
      </c>
      <c r="Z122" s="31"/>
      <c r="AA122" s="140">
        <f t="shared" si="26"/>
        <v>0</v>
      </c>
      <c r="AB122" s="12"/>
      <c r="AC122" s="8">
        <f t="shared" si="27"/>
        <v>9.0359999999999996</v>
      </c>
      <c r="AD122" s="8">
        <f t="shared" si="28"/>
        <v>-184.49199999999999</v>
      </c>
      <c r="AE122"/>
      <c r="AF122" t="e">
        <f>IF(D122="M",IF(AI122&lt;78,LMS!$D$5*AI122^3+LMS!$E$5*AI122^2+LMS!$F$5*AI122+LMS!$G$5,IF(AI122&lt;150,LMS!$D$6*AI122^3+LMS!$E$6*AI122^2+LMS!$F$6*AI122+LMS!$G$6,LMS!$D$7*AI122^3+LMS!$E$7*AI122^2+LMS!$F$7*AI122+LMS!$G$7)),IF(AI122&lt;69,LMS!$D$9*AI122^3+LMS!$E$9*AI122^2+LMS!$F$9*AI122+LMS!$G$9,IF(AI122&lt;150,LMS!$D$10*AI122^3+LMS!$E$10*AI122^2+LMS!$F$10*AI122+LMS!$G$10,LMS!$D$11*AI122^3+LMS!$E$11*AI122^2+LMS!$F$11*AI122+LMS!$G$11)))</f>
        <v>#VALUE!</v>
      </c>
      <c r="AG122" t="e">
        <f>IF(D122="M",(IF(AI122&lt;2.5,LMS!$D$21*AI122^3+LMS!$E$21*AI122^2+LMS!$F$21*AI122+LMS!$G$21,IF(AI122&lt;9.5,LMS!$D$22*AI122^3+LMS!$E$22*AI122^2+LMS!$F$22*AI122+LMS!$G$22,IF(AI122&lt;26.75,LMS!$D$23*AI122^3+LMS!$E$23*AI122^2+LMS!$F$23*AI122+LMS!$G$23,IF(AI122&lt;90,LMS!$D$24*AI122^3+LMS!$E$24*AI122^2+LMS!$F$24*AI122+LMS!$G$24,LMS!$D$25*AI122^3+LMS!$E$25*AI122^2+LMS!$F$25*AI122+LMS!$G$25))))),(IF(AI122&lt;2.5,LMS!$D$27*AI122^3+LMS!$E$27*AI122^2+LMS!$F$27*AI122+LMS!$G$27,IF(AI122&lt;9.5,LMS!$D$28*AI122^3+LMS!$E$28*AI122^2+LMS!$F$28*AI122+LMS!$G$28,IF(AI122&lt;26.75,LMS!$D$29*AI122^3+LMS!$E$29*AI122^2+LMS!$F$29*AI122+LMS!$G$29,IF(AI122&lt;90,LMS!$D$30*AI122^3+LMS!$E$30*AI122^2+LMS!$F$30*AI122+LMS!$G$30,IF(AI122&lt;150,LMS!$D$31*AI122^3+LMS!$E$31*AI122^2+LMS!$F$31*AI122+LMS!$G$31,LMS!$D$32*AI122^3+LMS!$E$32*AI122^2+LMS!$F$32*AI122+LMS!$G$32)))))))</f>
        <v>#VALUE!</v>
      </c>
      <c r="AH122" t="e">
        <f>IF(D122="M",(IF(AI122&lt;90,LMS!$D$14*AI122^3+LMS!$E$14*AI122^2+LMS!$F$14*AI122+LMS!$G$14,LMS!$D$15*AI122^3+LMS!$E$15*AI122^2+LMS!$F$15*AI122+LMS!$G$15)),(IF(AI122&lt;90,LMS!$D$17*AI122^3+LMS!$E$17*AI122^2+LMS!$F$17*AI122+LMS!$G$17,LMS!$D$18*AI122^3+LMS!$E$18*AI122^2+LMS!$F$18*AI122+LMS!$G$18)))</f>
        <v>#VALUE!</v>
      </c>
      <c r="AI122" s="7" t="e">
        <f t="shared" si="44"/>
        <v>#VALUE!</v>
      </c>
      <c r="AJ122" s="7">
        <f t="shared" si="43"/>
        <v>0</v>
      </c>
      <c r="AL122" s="7">
        <f>IF(D122="M",WeightSDS!P$5*$AJ122^7+WeightSDS!Q$5*$AJ122^6+WeightSDS!R$5*$AJ122^5+WeightSDS!S$5*$AJ122^4+WeightSDS!T$5*$AJ122^3+WeightSDS!U$5*$AJ122^2+WeightSDS!V$5*$AJ122+WeightSDS!W$5,IF($AJ122&lt;186,WeightSDS!P$8*$AJ122^7+WeightSDS!Q$8*$AJ122^6+WeightSDS!R$8*$AJ122^5+WeightSDS!S$8*$AJ122^4+WeightSDS!T$8*$AJ122^3+WeightSDS!U$8*$AJ122^2+WeightSDS!V$8*$AJ122+WeightSDS!W$8,WeightSDS!$U$9+WeightSDS!$V$9*($AJ122-WeightSDS!$W$9)))</f>
        <v>0.75407122999999998</v>
      </c>
      <c r="AM122" s="7">
        <f>IF(D122="M",IF($AJ122&lt;45,WeightSDS!M$23*$AJ122^10+WeightSDS!N$23*$AJ122^9+WeightSDS!O$23*$AJ122^8+WeightSDS!P$23*$AJ122^7+WeightSDS!Q$23*$AJ122^6+WeightSDS!R$23*$AJ122^5+WeightSDS!S$23*$AJ122^4+WeightSDS!T$23*$AJ122^3+WeightSDS!U$23*$AJ122^2+WeightSDS!V$23*$AJ122+WeightSDS!W$23,IF($AJ122&lt;153,WeightSDS!M$25*$AJ122^10+WeightSDS!N$25*$AJ122^9+WeightSDS!O$25*$AJ122^8+WeightSDS!P$25*$AJ122^7+WeightSDS!Q$25*$AJ122^6+WeightSDS!R$25*$AJ122^5+WeightSDS!S$25*$AJ122^4+WeightSDS!T$25*$AJ122^3+WeightSDS!U$25*$AJ122^2+WeightSDS!V$25*$AJ122+WeightSDS!W$25,WeightSDS!M$27+WeightSDS!N$27/(1+EXP(WeightSDS!O$27+WeightSDS!P$27*$AJ122)))),IF($AJ122&lt;43.8,WeightSDS!M$29*$AJ122^10+WeightSDS!N$29*$AJ122^9+WeightSDS!O$29*$AJ122^8+WeightSDS!P$29*$AJ122^7+WeightSDS!Q$29*$AJ122^6+WeightSDS!R$29*$AJ122^5+WeightSDS!S$29*$AJ122^4+WeightSDS!T$29*$AJ122^3+WeightSDS!U$29*$AJ122^2+WeightSDS!V$29*$AJ122+WeightSDS!W$29-0.010431*(1-$AJ122/210),IF($AJ122&lt;123,WeightSDS!M$30*$AJ122^10+WeightSDS!N$30*$AJ122^9+WeightSDS!O$30*$AJ122^8+WeightSDS!P$30*$AJ122^7+WeightSDS!Q$30*$AJ122^6+WeightSDS!R$30*$AJ122^5+WeightSDS!S$30*$AJ122^4+WeightSDS!T$30*$AJ122^3+WeightSDS!U$30*$AJ122^2+WeightSDS!V$30*$AJ122+WeightSDS!W$30-0.010431*(1-1/$AJ122),WeightSDS!M$32+WeightSDS!N$32/(1+EXP(WeightSDS!O$32+WeightSDS!P$32*$AJ122))-0.010431*(1-$AJ122/210))))</f>
        <v>2.9500001032655536</v>
      </c>
      <c r="AN122" s="7">
        <f>IF(D122="M",IF($AJ122&lt;162,WeightSDS!P$12*$AJ122^7+WeightSDS!Q$12*$AJ122^6+WeightSDS!R$12*$AJ122^5+WeightSDS!S$12*$AJ122^4+WeightSDS!T$12*$AJ122^3+WeightSDS!U$12*$AJ122^2+WeightSDS!V$12*$AJ122+WeightSDS!W$12,WeightSDS!P$14*$AJ122^7+WeightSDS!Q$14*$AJ122^6+WeightSDS!R$14*$AJ122^5+WeightSDS!S$14*$AJ122^4+WeightSDS!T$14*$AJ122^3+WeightSDS!U$14*$AJ122^2+WeightSDS!V$14*$AJ122+WeightSDS!W$14),IF($AJ122&lt;156,WeightSDS!O$17*$AJ122^8+WeightSDS!P$17*$AJ122^7+WeightSDS!Q$17*$AJ122^6+WeightSDS!R$17*$AJ122^5+WeightSDS!S$17*$AJ122^4+WeightSDS!T$17*$AJ122^3+WeightSDS!U$17*$AJ122^2+WeightSDS!V$17*$AJ122+WeightSDS!W$17,IF($AJ122&lt;186,WeightSDS!$U$18+(WeightSDS!$V$18-WeightSDS!$U$18)/24*($AJ122-186)+WeightSDS!$W$18*(-$AJ122+186)^2-0.005,WeightSDS!$U$18+(WeightSDS!$V$18-WeightSDS!$U$18)/24*($AJ122-186)-0.005)))</f>
        <v>0.14604529399999999</v>
      </c>
      <c r="AQ122" s="7">
        <f t="shared" si="29"/>
        <v>0.56299999999999994</v>
      </c>
      <c r="AR122" s="7">
        <f t="shared" si="30"/>
        <v>69</v>
      </c>
      <c r="AS122" s="7">
        <f t="shared" si="31"/>
        <v>0.51</v>
      </c>
    </row>
    <row r="123" spans="2:45" s="7" customFormat="1" x14ac:dyDescent="0.15">
      <c r="B123" s="118"/>
      <c r="C123" s="118"/>
      <c r="D123" s="118"/>
      <c r="E123" s="30"/>
      <c r="F123" s="30"/>
      <c r="G123" s="119"/>
      <c r="H123" s="119"/>
      <c r="I123" s="78"/>
      <c r="J123" s="11" t="str">
        <f t="shared" si="22"/>
        <v/>
      </c>
      <c r="K123" s="2" t="str">
        <f t="shared" si="32"/>
        <v/>
      </c>
      <c r="L123" s="2" t="str">
        <f t="shared" si="23"/>
        <v/>
      </c>
      <c r="M123" s="2" t="str">
        <f t="shared" si="33"/>
        <v/>
      </c>
      <c r="N123" s="2" t="str">
        <f t="shared" si="34"/>
        <v/>
      </c>
      <c r="O123" s="2" t="str">
        <f t="shared" si="35"/>
        <v/>
      </c>
      <c r="P123" s="11" t="str">
        <f t="shared" si="36"/>
        <v/>
      </c>
      <c r="Q123" s="11" t="str">
        <f t="shared" si="37"/>
        <v/>
      </c>
      <c r="R123" s="2" t="str">
        <f t="shared" si="38"/>
        <v/>
      </c>
      <c r="S123" s="11" t="str">
        <f t="shared" si="39"/>
        <v/>
      </c>
      <c r="T123" s="175" t="str">
        <f t="shared" si="40"/>
        <v/>
      </c>
      <c r="U123" s="11" t="str">
        <f t="shared" si="41"/>
        <v/>
      </c>
      <c r="V123" s="136"/>
      <c r="W123" s="136"/>
      <c r="X123" s="139">
        <f t="shared" si="24"/>
        <v>0</v>
      </c>
      <c r="Y123" s="31">
        <f t="shared" si="25"/>
        <v>0</v>
      </c>
      <c r="Z123" s="31"/>
      <c r="AA123" s="140">
        <f t="shared" si="26"/>
        <v>0</v>
      </c>
      <c r="AB123" s="12"/>
      <c r="AC123" s="8">
        <f t="shared" si="27"/>
        <v>9.0359999999999996</v>
      </c>
      <c r="AD123" s="8">
        <f t="shared" si="28"/>
        <v>-184.49199999999999</v>
      </c>
      <c r="AE123"/>
      <c r="AF123" t="e">
        <f>IF(D123="M",IF(AI123&lt;78,LMS!$D$5*AI123^3+LMS!$E$5*AI123^2+LMS!$F$5*AI123+LMS!$G$5,IF(AI123&lt;150,LMS!$D$6*AI123^3+LMS!$E$6*AI123^2+LMS!$F$6*AI123+LMS!$G$6,LMS!$D$7*AI123^3+LMS!$E$7*AI123^2+LMS!$F$7*AI123+LMS!$G$7)),IF(AI123&lt;69,LMS!$D$9*AI123^3+LMS!$E$9*AI123^2+LMS!$F$9*AI123+LMS!$G$9,IF(AI123&lt;150,LMS!$D$10*AI123^3+LMS!$E$10*AI123^2+LMS!$F$10*AI123+LMS!$G$10,LMS!$D$11*AI123^3+LMS!$E$11*AI123^2+LMS!$F$11*AI123+LMS!$G$11)))</f>
        <v>#VALUE!</v>
      </c>
      <c r="AG123" t="e">
        <f>IF(D123="M",(IF(AI123&lt;2.5,LMS!$D$21*AI123^3+LMS!$E$21*AI123^2+LMS!$F$21*AI123+LMS!$G$21,IF(AI123&lt;9.5,LMS!$D$22*AI123^3+LMS!$E$22*AI123^2+LMS!$F$22*AI123+LMS!$G$22,IF(AI123&lt;26.75,LMS!$D$23*AI123^3+LMS!$E$23*AI123^2+LMS!$F$23*AI123+LMS!$G$23,IF(AI123&lt;90,LMS!$D$24*AI123^3+LMS!$E$24*AI123^2+LMS!$F$24*AI123+LMS!$G$24,LMS!$D$25*AI123^3+LMS!$E$25*AI123^2+LMS!$F$25*AI123+LMS!$G$25))))),(IF(AI123&lt;2.5,LMS!$D$27*AI123^3+LMS!$E$27*AI123^2+LMS!$F$27*AI123+LMS!$G$27,IF(AI123&lt;9.5,LMS!$D$28*AI123^3+LMS!$E$28*AI123^2+LMS!$F$28*AI123+LMS!$G$28,IF(AI123&lt;26.75,LMS!$D$29*AI123^3+LMS!$E$29*AI123^2+LMS!$F$29*AI123+LMS!$G$29,IF(AI123&lt;90,LMS!$D$30*AI123^3+LMS!$E$30*AI123^2+LMS!$F$30*AI123+LMS!$G$30,IF(AI123&lt;150,LMS!$D$31*AI123^3+LMS!$E$31*AI123^2+LMS!$F$31*AI123+LMS!$G$31,LMS!$D$32*AI123^3+LMS!$E$32*AI123^2+LMS!$F$32*AI123+LMS!$G$32)))))))</f>
        <v>#VALUE!</v>
      </c>
      <c r="AH123" t="e">
        <f>IF(D123="M",(IF(AI123&lt;90,LMS!$D$14*AI123^3+LMS!$E$14*AI123^2+LMS!$F$14*AI123+LMS!$G$14,LMS!$D$15*AI123^3+LMS!$E$15*AI123^2+LMS!$F$15*AI123+LMS!$G$15)),(IF(AI123&lt;90,LMS!$D$17*AI123^3+LMS!$E$17*AI123^2+LMS!$F$17*AI123+LMS!$G$17,LMS!$D$18*AI123^3+LMS!$E$18*AI123^2+LMS!$F$18*AI123+LMS!$G$18)))</f>
        <v>#VALUE!</v>
      </c>
      <c r="AI123" s="7" t="e">
        <f t="shared" si="44"/>
        <v>#VALUE!</v>
      </c>
      <c r="AJ123" s="7">
        <f t="shared" si="43"/>
        <v>0</v>
      </c>
      <c r="AL123" s="7">
        <f>IF(D123="M",WeightSDS!P$5*$AJ123^7+WeightSDS!Q$5*$AJ123^6+WeightSDS!R$5*$AJ123^5+WeightSDS!S$5*$AJ123^4+WeightSDS!T$5*$AJ123^3+WeightSDS!U$5*$AJ123^2+WeightSDS!V$5*$AJ123+WeightSDS!W$5,IF($AJ123&lt;186,WeightSDS!P$8*$AJ123^7+WeightSDS!Q$8*$AJ123^6+WeightSDS!R$8*$AJ123^5+WeightSDS!S$8*$AJ123^4+WeightSDS!T$8*$AJ123^3+WeightSDS!U$8*$AJ123^2+WeightSDS!V$8*$AJ123+WeightSDS!W$8,WeightSDS!$U$9+WeightSDS!$V$9*($AJ123-WeightSDS!$W$9)))</f>
        <v>0.75407122999999998</v>
      </c>
      <c r="AM123" s="7">
        <f>IF(D123="M",IF($AJ123&lt;45,WeightSDS!M$23*$AJ123^10+WeightSDS!N$23*$AJ123^9+WeightSDS!O$23*$AJ123^8+WeightSDS!P$23*$AJ123^7+WeightSDS!Q$23*$AJ123^6+WeightSDS!R$23*$AJ123^5+WeightSDS!S$23*$AJ123^4+WeightSDS!T$23*$AJ123^3+WeightSDS!U$23*$AJ123^2+WeightSDS!V$23*$AJ123+WeightSDS!W$23,IF($AJ123&lt;153,WeightSDS!M$25*$AJ123^10+WeightSDS!N$25*$AJ123^9+WeightSDS!O$25*$AJ123^8+WeightSDS!P$25*$AJ123^7+WeightSDS!Q$25*$AJ123^6+WeightSDS!R$25*$AJ123^5+WeightSDS!S$25*$AJ123^4+WeightSDS!T$25*$AJ123^3+WeightSDS!U$25*$AJ123^2+WeightSDS!V$25*$AJ123+WeightSDS!W$25,WeightSDS!M$27+WeightSDS!N$27/(1+EXP(WeightSDS!O$27+WeightSDS!P$27*$AJ123)))),IF($AJ123&lt;43.8,WeightSDS!M$29*$AJ123^10+WeightSDS!N$29*$AJ123^9+WeightSDS!O$29*$AJ123^8+WeightSDS!P$29*$AJ123^7+WeightSDS!Q$29*$AJ123^6+WeightSDS!R$29*$AJ123^5+WeightSDS!S$29*$AJ123^4+WeightSDS!T$29*$AJ123^3+WeightSDS!U$29*$AJ123^2+WeightSDS!V$29*$AJ123+WeightSDS!W$29-0.010431*(1-$AJ123/210),IF($AJ123&lt;123,WeightSDS!M$30*$AJ123^10+WeightSDS!N$30*$AJ123^9+WeightSDS!O$30*$AJ123^8+WeightSDS!P$30*$AJ123^7+WeightSDS!Q$30*$AJ123^6+WeightSDS!R$30*$AJ123^5+WeightSDS!S$30*$AJ123^4+WeightSDS!T$30*$AJ123^3+WeightSDS!U$30*$AJ123^2+WeightSDS!V$30*$AJ123+WeightSDS!W$30-0.010431*(1-1/$AJ123),WeightSDS!M$32+WeightSDS!N$32/(1+EXP(WeightSDS!O$32+WeightSDS!P$32*$AJ123))-0.010431*(1-$AJ123/210))))</f>
        <v>2.9500001032655536</v>
      </c>
      <c r="AN123" s="7">
        <f>IF(D123="M",IF($AJ123&lt;162,WeightSDS!P$12*$AJ123^7+WeightSDS!Q$12*$AJ123^6+WeightSDS!R$12*$AJ123^5+WeightSDS!S$12*$AJ123^4+WeightSDS!T$12*$AJ123^3+WeightSDS!U$12*$AJ123^2+WeightSDS!V$12*$AJ123+WeightSDS!W$12,WeightSDS!P$14*$AJ123^7+WeightSDS!Q$14*$AJ123^6+WeightSDS!R$14*$AJ123^5+WeightSDS!S$14*$AJ123^4+WeightSDS!T$14*$AJ123^3+WeightSDS!U$14*$AJ123^2+WeightSDS!V$14*$AJ123+WeightSDS!W$14),IF($AJ123&lt;156,WeightSDS!O$17*$AJ123^8+WeightSDS!P$17*$AJ123^7+WeightSDS!Q$17*$AJ123^6+WeightSDS!R$17*$AJ123^5+WeightSDS!S$17*$AJ123^4+WeightSDS!T$17*$AJ123^3+WeightSDS!U$17*$AJ123^2+WeightSDS!V$17*$AJ123+WeightSDS!W$17,IF($AJ123&lt;186,WeightSDS!$U$18+(WeightSDS!$V$18-WeightSDS!$U$18)/24*($AJ123-186)+WeightSDS!$W$18*(-$AJ123+186)^2-0.005,WeightSDS!$U$18+(WeightSDS!$V$18-WeightSDS!$U$18)/24*($AJ123-186)-0.005)))</f>
        <v>0.14604529399999999</v>
      </c>
      <c r="AQ123" s="7">
        <f t="shared" si="29"/>
        <v>0.56299999999999994</v>
      </c>
      <c r="AR123" s="7">
        <f t="shared" si="30"/>
        <v>69</v>
      </c>
      <c r="AS123" s="7">
        <f t="shared" si="31"/>
        <v>0.51</v>
      </c>
    </row>
    <row r="124" spans="2:45" s="7" customFormat="1" x14ac:dyDescent="0.15">
      <c r="B124" s="118"/>
      <c r="C124" s="118"/>
      <c r="D124" s="118"/>
      <c r="E124" s="30"/>
      <c r="F124" s="30"/>
      <c r="G124" s="119"/>
      <c r="H124" s="119"/>
      <c r="I124" s="78"/>
      <c r="J124" s="11" t="str">
        <f t="shared" si="22"/>
        <v/>
      </c>
      <c r="K124" s="2" t="str">
        <f t="shared" si="32"/>
        <v/>
      </c>
      <c r="L124" s="2" t="str">
        <f t="shared" si="23"/>
        <v/>
      </c>
      <c r="M124" s="2" t="str">
        <f t="shared" si="33"/>
        <v/>
      </c>
      <c r="N124" s="2" t="str">
        <f t="shared" si="34"/>
        <v/>
      </c>
      <c r="O124" s="2" t="str">
        <f t="shared" si="35"/>
        <v/>
      </c>
      <c r="P124" s="11" t="str">
        <f t="shared" si="36"/>
        <v/>
      </c>
      <c r="Q124" s="11" t="str">
        <f t="shared" si="37"/>
        <v/>
      </c>
      <c r="R124" s="2" t="str">
        <f t="shared" si="38"/>
        <v/>
      </c>
      <c r="S124" s="11" t="str">
        <f t="shared" si="39"/>
        <v/>
      </c>
      <c r="T124" s="175" t="str">
        <f t="shared" si="40"/>
        <v/>
      </c>
      <c r="U124" s="11" t="str">
        <f t="shared" si="41"/>
        <v/>
      </c>
      <c r="V124" s="136"/>
      <c r="W124" s="136"/>
      <c r="X124" s="139">
        <f t="shared" si="24"/>
        <v>0</v>
      </c>
      <c r="Y124" s="31">
        <f t="shared" si="25"/>
        <v>0</v>
      </c>
      <c r="Z124" s="31"/>
      <c r="AA124" s="140">
        <f t="shared" si="26"/>
        <v>0</v>
      </c>
      <c r="AB124" s="12"/>
      <c r="AC124" s="8">
        <f t="shared" si="27"/>
        <v>9.0359999999999996</v>
      </c>
      <c r="AD124" s="8">
        <f t="shared" si="28"/>
        <v>-184.49199999999999</v>
      </c>
      <c r="AE124"/>
      <c r="AF124" t="e">
        <f>IF(D124="M",IF(AI124&lt;78,LMS!$D$5*AI124^3+LMS!$E$5*AI124^2+LMS!$F$5*AI124+LMS!$G$5,IF(AI124&lt;150,LMS!$D$6*AI124^3+LMS!$E$6*AI124^2+LMS!$F$6*AI124+LMS!$G$6,LMS!$D$7*AI124^3+LMS!$E$7*AI124^2+LMS!$F$7*AI124+LMS!$G$7)),IF(AI124&lt;69,LMS!$D$9*AI124^3+LMS!$E$9*AI124^2+LMS!$F$9*AI124+LMS!$G$9,IF(AI124&lt;150,LMS!$D$10*AI124^3+LMS!$E$10*AI124^2+LMS!$F$10*AI124+LMS!$G$10,LMS!$D$11*AI124^3+LMS!$E$11*AI124^2+LMS!$F$11*AI124+LMS!$G$11)))</f>
        <v>#VALUE!</v>
      </c>
      <c r="AG124" t="e">
        <f>IF(D124="M",(IF(AI124&lt;2.5,LMS!$D$21*AI124^3+LMS!$E$21*AI124^2+LMS!$F$21*AI124+LMS!$G$21,IF(AI124&lt;9.5,LMS!$D$22*AI124^3+LMS!$E$22*AI124^2+LMS!$F$22*AI124+LMS!$G$22,IF(AI124&lt;26.75,LMS!$D$23*AI124^3+LMS!$E$23*AI124^2+LMS!$F$23*AI124+LMS!$G$23,IF(AI124&lt;90,LMS!$D$24*AI124^3+LMS!$E$24*AI124^2+LMS!$F$24*AI124+LMS!$G$24,LMS!$D$25*AI124^3+LMS!$E$25*AI124^2+LMS!$F$25*AI124+LMS!$G$25))))),(IF(AI124&lt;2.5,LMS!$D$27*AI124^3+LMS!$E$27*AI124^2+LMS!$F$27*AI124+LMS!$G$27,IF(AI124&lt;9.5,LMS!$D$28*AI124^3+LMS!$E$28*AI124^2+LMS!$F$28*AI124+LMS!$G$28,IF(AI124&lt;26.75,LMS!$D$29*AI124^3+LMS!$E$29*AI124^2+LMS!$F$29*AI124+LMS!$G$29,IF(AI124&lt;90,LMS!$D$30*AI124^3+LMS!$E$30*AI124^2+LMS!$F$30*AI124+LMS!$G$30,IF(AI124&lt;150,LMS!$D$31*AI124^3+LMS!$E$31*AI124^2+LMS!$F$31*AI124+LMS!$G$31,LMS!$D$32*AI124^3+LMS!$E$32*AI124^2+LMS!$F$32*AI124+LMS!$G$32)))))))</f>
        <v>#VALUE!</v>
      </c>
      <c r="AH124" t="e">
        <f>IF(D124="M",(IF(AI124&lt;90,LMS!$D$14*AI124^3+LMS!$E$14*AI124^2+LMS!$F$14*AI124+LMS!$G$14,LMS!$D$15*AI124^3+LMS!$E$15*AI124^2+LMS!$F$15*AI124+LMS!$G$15)),(IF(AI124&lt;90,LMS!$D$17*AI124^3+LMS!$E$17*AI124^2+LMS!$F$17*AI124+LMS!$G$17,LMS!$D$18*AI124^3+LMS!$E$18*AI124^2+LMS!$F$18*AI124+LMS!$G$18)))</f>
        <v>#VALUE!</v>
      </c>
      <c r="AI124" s="7" t="e">
        <f t="shared" si="44"/>
        <v>#VALUE!</v>
      </c>
      <c r="AJ124" s="7">
        <f t="shared" si="43"/>
        <v>0</v>
      </c>
      <c r="AL124" s="7">
        <f>IF(D124="M",WeightSDS!P$5*$AJ124^7+WeightSDS!Q$5*$AJ124^6+WeightSDS!R$5*$AJ124^5+WeightSDS!S$5*$AJ124^4+WeightSDS!T$5*$AJ124^3+WeightSDS!U$5*$AJ124^2+WeightSDS!V$5*$AJ124+WeightSDS!W$5,IF($AJ124&lt;186,WeightSDS!P$8*$AJ124^7+WeightSDS!Q$8*$AJ124^6+WeightSDS!R$8*$AJ124^5+WeightSDS!S$8*$AJ124^4+WeightSDS!T$8*$AJ124^3+WeightSDS!U$8*$AJ124^2+WeightSDS!V$8*$AJ124+WeightSDS!W$8,WeightSDS!$U$9+WeightSDS!$V$9*($AJ124-WeightSDS!$W$9)))</f>
        <v>0.75407122999999998</v>
      </c>
      <c r="AM124" s="7">
        <f>IF(D124="M",IF($AJ124&lt;45,WeightSDS!M$23*$AJ124^10+WeightSDS!N$23*$AJ124^9+WeightSDS!O$23*$AJ124^8+WeightSDS!P$23*$AJ124^7+WeightSDS!Q$23*$AJ124^6+WeightSDS!R$23*$AJ124^5+WeightSDS!S$23*$AJ124^4+WeightSDS!T$23*$AJ124^3+WeightSDS!U$23*$AJ124^2+WeightSDS!V$23*$AJ124+WeightSDS!W$23,IF($AJ124&lt;153,WeightSDS!M$25*$AJ124^10+WeightSDS!N$25*$AJ124^9+WeightSDS!O$25*$AJ124^8+WeightSDS!P$25*$AJ124^7+WeightSDS!Q$25*$AJ124^6+WeightSDS!R$25*$AJ124^5+WeightSDS!S$25*$AJ124^4+WeightSDS!T$25*$AJ124^3+WeightSDS!U$25*$AJ124^2+WeightSDS!V$25*$AJ124+WeightSDS!W$25,WeightSDS!M$27+WeightSDS!N$27/(1+EXP(WeightSDS!O$27+WeightSDS!P$27*$AJ124)))),IF($AJ124&lt;43.8,WeightSDS!M$29*$AJ124^10+WeightSDS!N$29*$AJ124^9+WeightSDS!O$29*$AJ124^8+WeightSDS!P$29*$AJ124^7+WeightSDS!Q$29*$AJ124^6+WeightSDS!R$29*$AJ124^5+WeightSDS!S$29*$AJ124^4+WeightSDS!T$29*$AJ124^3+WeightSDS!U$29*$AJ124^2+WeightSDS!V$29*$AJ124+WeightSDS!W$29-0.010431*(1-$AJ124/210),IF($AJ124&lt;123,WeightSDS!M$30*$AJ124^10+WeightSDS!N$30*$AJ124^9+WeightSDS!O$30*$AJ124^8+WeightSDS!P$30*$AJ124^7+WeightSDS!Q$30*$AJ124^6+WeightSDS!R$30*$AJ124^5+WeightSDS!S$30*$AJ124^4+WeightSDS!T$30*$AJ124^3+WeightSDS!U$30*$AJ124^2+WeightSDS!V$30*$AJ124+WeightSDS!W$30-0.010431*(1-1/$AJ124),WeightSDS!M$32+WeightSDS!N$32/(1+EXP(WeightSDS!O$32+WeightSDS!P$32*$AJ124))-0.010431*(1-$AJ124/210))))</f>
        <v>2.9500001032655536</v>
      </c>
      <c r="AN124" s="7">
        <f>IF(D124="M",IF($AJ124&lt;162,WeightSDS!P$12*$AJ124^7+WeightSDS!Q$12*$AJ124^6+WeightSDS!R$12*$AJ124^5+WeightSDS!S$12*$AJ124^4+WeightSDS!T$12*$AJ124^3+WeightSDS!U$12*$AJ124^2+WeightSDS!V$12*$AJ124+WeightSDS!W$12,WeightSDS!P$14*$AJ124^7+WeightSDS!Q$14*$AJ124^6+WeightSDS!R$14*$AJ124^5+WeightSDS!S$14*$AJ124^4+WeightSDS!T$14*$AJ124^3+WeightSDS!U$14*$AJ124^2+WeightSDS!V$14*$AJ124+WeightSDS!W$14),IF($AJ124&lt;156,WeightSDS!O$17*$AJ124^8+WeightSDS!P$17*$AJ124^7+WeightSDS!Q$17*$AJ124^6+WeightSDS!R$17*$AJ124^5+WeightSDS!S$17*$AJ124^4+WeightSDS!T$17*$AJ124^3+WeightSDS!U$17*$AJ124^2+WeightSDS!V$17*$AJ124+WeightSDS!W$17,IF($AJ124&lt;186,WeightSDS!$U$18+(WeightSDS!$V$18-WeightSDS!$U$18)/24*($AJ124-186)+WeightSDS!$W$18*(-$AJ124+186)^2-0.005,WeightSDS!$U$18+(WeightSDS!$V$18-WeightSDS!$U$18)/24*($AJ124-186)-0.005)))</f>
        <v>0.14604529399999999</v>
      </c>
      <c r="AQ124" s="7">
        <f t="shared" si="29"/>
        <v>0.56299999999999994</v>
      </c>
      <c r="AR124" s="7">
        <f t="shared" si="30"/>
        <v>69</v>
      </c>
      <c r="AS124" s="7">
        <f t="shared" si="31"/>
        <v>0.51</v>
      </c>
    </row>
    <row r="125" spans="2:45" s="7" customFormat="1" x14ac:dyDescent="0.15">
      <c r="B125" s="118"/>
      <c r="C125" s="118"/>
      <c r="D125" s="118"/>
      <c r="E125" s="30"/>
      <c r="F125" s="30"/>
      <c r="G125" s="119"/>
      <c r="H125" s="119"/>
      <c r="I125" s="78"/>
      <c r="J125" s="11" t="str">
        <f t="shared" si="22"/>
        <v/>
      </c>
      <c r="K125" s="2" t="str">
        <f t="shared" si="32"/>
        <v/>
      </c>
      <c r="L125" s="2" t="str">
        <f t="shared" si="23"/>
        <v/>
      </c>
      <c r="M125" s="2" t="str">
        <f t="shared" si="33"/>
        <v/>
      </c>
      <c r="N125" s="2" t="str">
        <f t="shared" si="34"/>
        <v/>
      </c>
      <c r="O125" s="2" t="str">
        <f t="shared" si="35"/>
        <v/>
      </c>
      <c r="P125" s="11" t="str">
        <f t="shared" si="36"/>
        <v/>
      </c>
      <c r="Q125" s="11" t="str">
        <f t="shared" si="37"/>
        <v/>
      </c>
      <c r="R125" s="2" t="str">
        <f t="shared" si="38"/>
        <v/>
      </c>
      <c r="S125" s="11" t="str">
        <f t="shared" si="39"/>
        <v/>
      </c>
      <c r="T125" s="175" t="str">
        <f t="shared" si="40"/>
        <v/>
      </c>
      <c r="U125" s="11" t="str">
        <f t="shared" si="41"/>
        <v/>
      </c>
      <c r="V125" s="136"/>
      <c r="W125" s="136"/>
      <c r="X125" s="139">
        <f t="shared" si="24"/>
        <v>0</v>
      </c>
      <c r="Y125" s="31">
        <f t="shared" si="25"/>
        <v>0</v>
      </c>
      <c r="Z125" s="31"/>
      <c r="AA125" s="140">
        <f t="shared" si="26"/>
        <v>0</v>
      </c>
      <c r="AB125" s="12"/>
      <c r="AC125" s="8">
        <f t="shared" si="27"/>
        <v>9.0359999999999996</v>
      </c>
      <c r="AD125" s="8">
        <f t="shared" si="28"/>
        <v>-184.49199999999999</v>
      </c>
      <c r="AE125"/>
      <c r="AF125" t="e">
        <f>IF(D125="M",IF(AI125&lt;78,LMS!$D$5*AI125^3+LMS!$E$5*AI125^2+LMS!$F$5*AI125+LMS!$G$5,IF(AI125&lt;150,LMS!$D$6*AI125^3+LMS!$E$6*AI125^2+LMS!$F$6*AI125+LMS!$G$6,LMS!$D$7*AI125^3+LMS!$E$7*AI125^2+LMS!$F$7*AI125+LMS!$G$7)),IF(AI125&lt;69,LMS!$D$9*AI125^3+LMS!$E$9*AI125^2+LMS!$F$9*AI125+LMS!$G$9,IF(AI125&lt;150,LMS!$D$10*AI125^3+LMS!$E$10*AI125^2+LMS!$F$10*AI125+LMS!$G$10,LMS!$D$11*AI125^3+LMS!$E$11*AI125^2+LMS!$F$11*AI125+LMS!$G$11)))</f>
        <v>#VALUE!</v>
      </c>
      <c r="AG125" t="e">
        <f>IF(D125="M",(IF(AI125&lt;2.5,LMS!$D$21*AI125^3+LMS!$E$21*AI125^2+LMS!$F$21*AI125+LMS!$G$21,IF(AI125&lt;9.5,LMS!$D$22*AI125^3+LMS!$E$22*AI125^2+LMS!$F$22*AI125+LMS!$G$22,IF(AI125&lt;26.75,LMS!$D$23*AI125^3+LMS!$E$23*AI125^2+LMS!$F$23*AI125+LMS!$G$23,IF(AI125&lt;90,LMS!$D$24*AI125^3+LMS!$E$24*AI125^2+LMS!$F$24*AI125+LMS!$G$24,LMS!$D$25*AI125^3+LMS!$E$25*AI125^2+LMS!$F$25*AI125+LMS!$G$25))))),(IF(AI125&lt;2.5,LMS!$D$27*AI125^3+LMS!$E$27*AI125^2+LMS!$F$27*AI125+LMS!$G$27,IF(AI125&lt;9.5,LMS!$D$28*AI125^3+LMS!$E$28*AI125^2+LMS!$F$28*AI125+LMS!$G$28,IF(AI125&lt;26.75,LMS!$D$29*AI125^3+LMS!$E$29*AI125^2+LMS!$F$29*AI125+LMS!$G$29,IF(AI125&lt;90,LMS!$D$30*AI125^3+LMS!$E$30*AI125^2+LMS!$F$30*AI125+LMS!$G$30,IF(AI125&lt;150,LMS!$D$31*AI125^3+LMS!$E$31*AI125^2+LMS!$F$31*AI125+LMS!$G$31,LMS!$D$32*AI125^3+LMS!$E$32*AI125^2+LMS!$F$32*AI125+LMS!$G$32)))))))</f>
        <v>#VALUE!</v>
      </c>
      <c r="AH125" t="e">
        <f>IF(D125="M",(IF(AI125&lt;90,LMS!$D$14*AI125^3+LMS!$E$14*AI125^2+LMS!$F$14*AI125+LMS!$G$14,LMS!$D$15*AI125^3+LMS!$E$15*AI125^2+LMS!$F$15*AI125+LMS!$G$15)),(IF(AI125&lt;90,LMS!$D$17*AI125^3+LMS!$E$17*AI125^2+LMS!$F$17*AI125+LMS!$G$17,LMS!$D$18*AI125^3+LMS!$E$18*AI125^2+LMS!$F$18*AI125+LMS!$G$18)))</f>
        <v>#VALUE!</v>
      </c>
      <c r="AI125" s="7" t="e">
        <f t="shared" ref="AI125:AI188" si="45">T125*365.25/30.4375</f>
        <v>#VALUE!</v>
      </c>
      <c r="AJ125" s="7">
        <f t="shared" si="43"/>
        <v>0</v>
      </c>
      <c r="AL125" s="7">
        <f>IF(D125="M",WeightSDS!P$5*$AJ125^7+WeightSDS!Q$5*$AJ125^6+WeightSDS!R$5*$AJ125^5+WeightSDS!S$5*$AJ125^4+WeightSDS!T$5*$AJ125^3+WeightSDS!U$5*$AJ125^2+WeightSDS!V$5*$AJ125+WeightSDS!W$5,IF($AJ125&lt;186,WeightSDS!P$8*$AJ125^7+WeightSDS!Q$8*$AJ125^6+WeightSDS!R$8*$AJ125^5+WeightSDS!S$8*$AJ125^4+WeightSDS!T$8*$AJ125^3+WeightSDS!U$8*$AJ125^2+WeightSDS!V$8*$AJ125+WeightSDS!W$8,WeightSDS!$U$9+WeightSDS!$V$9*($AJ125-WeightSDS!$W$9)))</f>
        <v>0.75407122999999998</v>
      </c>
      <c r="AM125" s="7">
        <f>IF(D125="M",IF($AJ125&lt;45,WeightSDS!M$23*$AJ125^10+WeightSDS!N$23*$AJ125^9+WeightSDS!O$23*$AJ125^8+WeightSDS!P$23*$AJ125^7+WeightSDS!Q$23*$AJ125^6+WeightSDS!R$23*$AJ125^5+WeightSDS!S$23*$AJ125^4+WeightSDS!T$23*$AJ125^3+WeightSDS!U$23*$AJ125^2+WeightSDS!V$23*$AJ125+WeightSDS!W$23,IF($AJ125&lt;153,WeightSDS!M$25*$AJ125^10+WeightSDS!N$25*$AJ125^9+WeightSDS!O$25*$AJ125^8+WeightSDS!P$25*$AJ125^7+WeightSDS!Q$25*$AJ125^6+WeightSDS!R$25*$AJ125^5+WeightSDS!S$25*$AJ125^4+WeightSDS!T$25*$AJ125^3+WeightSDS!U$25*$AJ125^2+WeightSDS!V$25*$AJ125+WeightSDS!W$25,WeightSDS!M$27+WeightSDS!N$27/(1+EXP(WeightSDS!O$27+WeightSDS!P$27*$AJ125)))),IF($AJ125&lt;43.8,WeightSDS!M$29*$AJ125^10+WeightSDS!N$29*$AJ125^9+WeightSDS!O$29*$AJ125^8+WeightSDS!P$29*$AJ125^7+WeightSDS!Q$29*$AJ125^6+WeightSDS!R$29*$AJ125^5+WeightSDS!S$29*$AJ125^4+WeightSDS!T$29*$AJ125^3+WeightSDS!U$29*$AJ125^2+WeightSDS!V$29*$AJ125+WeightSDS!W$29-0.010431*(1-$AJ125/210),IF($AJ125&lt;123,WeightSDS!M$30*$AJ125^10+WeightSDS!N$30*$AJ125^9+WeightSDS!O$30*$AJ125^8+WeightSDS!P$30*$AJ125^7+WeightSDS!Q$30*$AJ125^6+WeightSDS!R$30*$AJ125^5+WeightSDS!S$30*$AJ125^4+WeightSDS!T$30*$AJ125^3+WeightSDS!U$30*$AJ125^2+WeightSDS!V$30*$AJ125+WeightSDS!W$30-0.010431*(1-1/$AJ125),WeightSDS!M$32+WeightSDS!N$32/(1+EXP(WeightSDS!O$32+WeightSDS!P$32*$AJ125))-0.010431*(1-$AJ125/210))))</f>
        <v>2.9500001032655536</v>
      </c>
      <c r="AN125" s="7">
        <f>IF(D125="M",IF($AJ125&lt;162,WeightSDS!P$12*$AJ125^7+WeightSDS!Q$12*$AJ125^6+WeightSDS!R$12*$AJ125^5+WeightSDS!S$12*$AJ125^4+WeightSDS!T$12*$AJ125^3+WeightSDS!U$12*$AJ125^2+WeightSDS!V$12*$AJ125+WeightSDS!W$12,WeightSDS!P$14*$AJ125^7+WeightSDS!Q$14*$AJ125^6+WeightSDS!R$14*$AJ125^5+WeightSDS!S$14*$AJ125^4+WeightSDS!T$14*$AJ125^3+WeightSDS!U$14*$AJ125^2+WeightSDS!V$14*$AJ125+WeightSDS!W$14),IF($AJ125&lt;156,WeightSDS!O$17*$AJ125^8+WeightSDS!P$17*$AJ125^7+WeightSDS!Q$17*$AJ125^6+WeightSDS!R$17*$AJ125^5+WeightSDS!S$17*$AJ125^4+WeightSDS!T$17*$AJ125^3+WeightSDS!U$17*$AJ125^2+WeightSDS!V$17*$AJ125+WeightSDS!W$17,IF($AJ125&lt;186,WeightSDS!$U$18+(WeightSDS!$V$18-WeightSDS!$U$18)/24*($AJ125-186)+WeightSDS!$W$18*(-$AJ125+186)^2-0.005,WeightSDS!$U$18+(WeightSDS!$V$18-WeightSDS!$U$18)/24*($AJ125-186)-0.005)))</f>
        <v>0.14604529399999999</v>
      </c>
      <c r="AQ125" s="7">
        <f t="shared" si="29"/>
        <v>0.56299999999999994</v>
      </c>
      <c r="AR125" s="7">
        <f t="shared" si="30"/>
        <v>69</v>
      </c>
      <c r="AS125" s="7">
        <f t="shared" si="31"/>
        <v>0.51</v>
      </c>
    </row>
    <row r="126" spans="2:45" s="7" customFormat="1" x14ac:dyDescent="0.15">
      <c r="B126" s="118"/>
      <c r="C126" s="118"/>
      <c r="D126" s="118"/>
      <c r="E126" s="30"/>
      <c r="F126" s="30"/>
      <c r="G126" s="119"/>
      <c r="H126" s="119"/>
      <c r="I126" s="78"/>
      <c r="J126" s="11" t="str">
        <f t="shared" si="22"/>
        <v/>
      </c>
      <c r="K126" s="2" t="str">
        <f t="shared" si="32"/>
        <v/>
      </c>
      <c r="L126" s="2" t="str">
        <f t="shared" si="23"/>
        <v/>
      </c>
      <c r="M126" s="2" t="str">
        <f t="shared" si="33"/>
        <v/>
      </c>
      <c r="N126" s="2" t="str">
        <f t="shared" si="34"/>
        <v/>
      </c>
      <c r="O126" s="2" t="str">
        <f t="shared" si="35"/>
        <v/>
      </c>
      <c r="P126" s="11" t="str">
        <f t="shared" si="36"/>
        <v/>
      </c>
      <c r="Q126" s="11" t="str">
        <f t="shared" si="37"/>
        <v/>
      </c>
      <c r="R126" s="2" t="str">
        <f t="shared" si="38"/>
        <v/>
      </c>
      <c r="S126" s="11" t="str">
        <f t="shared" si="39"/>
        <v/>
      </c>
      <c r="T126" s="175" t="str">
        <f t="shared" si="40"/>
        <v/>
      </c>
      <c r="U126" s="11" t="str">
        <f t="shared" si="41"/>
        <v/>
      </c>
      <c r="V126" s="136"/>
      <c r="W126" s="136"/>
      <c r="X126" s="139">
        <f t="shared" si="24"/>
        <v>0</v>
      </c>
      <c r="Y126" s="31">
        <f t="shared" si="25"/>
        <v>0</v>
      </c>
      <c r="Z126" s="31"/>
      <c r="AA126" s="140">
        <f t="shared" si="26"/>
        <v>0</v>
      </c>
      <c r="AB126" s="12"/>
      <c r="AC126" s="8">
        <f t="shared" si="27"/>
        <v>9.0359999999999996</v>
      </c>
      <c r="AD126" s="8">
        <f t="shared" si="28"/>
        <v>-184.49199999999999</v>
      </c>
      <c r="AE126"/>
      <c r="AF126" t="e">
        <f>IF(D126="M",IF(AI126&lt;78,LMS!$D$5*AI126^3+LMS!$E$5*AI126^2+LMS!$F$5*AI126+LMS!$G$5,IF(AI126&lt;150,LMS!$D$6*AI126^3+LMS!$E$6*AI126^2+LMS!$F$6*AI126+LMS!$G$6,LMS!$D$7*AI126^3+LMS!$E$7*AI126^2+LMS!$F$7*AI126+LMS!$G$7)),IF(AI126&lt;69,LMS!$D$9*AI126^3+LMS!$E$9*AI126^2+LMS!$F$9*AI126+LMS!$G$9,IF(AI126&lt;150,LMS!$D$10*AI126^3+LMS!$E$10*AI126^2+LMS!$F$10*AI126+LMS!$G$10,LMS!$D$11*AI126^3+LMS!$E$11*AI126^2+LMS!$F$11*AI126+LMS!$G$11)))</f>
        <v>#VALUE!</v>
      </c>
      <c r="AG126" t="e">
        <f>IF(D126="M",(IF(AI126&lt;2.5,LMS!$D$21*AI126^3+LMS!$E$21*AI126^2+LMS!$F$21*AI126+LMS!$G$21,IF(AI126&lt;9.5,LMS!$D$22*AI126^3+LMS!$E$22*AI126^2+LMS!$F$22*AI126+LMS!$G$22,IF(AI126&lt;26.75,LMS!$D$23*AI126^3+LMS!$E$23*AI126^2+LMS!$F$23*AI126+LMS!$G$23,IF(AI126&lt;90,LMS!$D$24*AI126^3+LMS!$E$24*AI126^2+LMS!$F$24*AI126+LMS!$G$24,LMS!$D$25*AI126^3+LMS!$E$25*AI126^2+LMS!$F$25*AI126+LMS!$G$25))))),(IF(AI126&lt;2.5,LMS!$D$27*AI126^3+LMS!$E$27*AI126^2+LMS!$F$27*AI126+LMS!$G$27,IF(AI126&lt;9.5,LMS!$D$28*AI126^3+LMS!$E$28*AI126^2+LMS!$F$28*AI126+LMS!$G$28,IF(AI126&lt;26.75,LMS!$D$29*AI126^3+LMS!$E$29*AI126^2+LMS!$F$29*AI126+LMS!$G$29,IF(AI126&lt;90,LMS!$D$30*AI126^3+LMS!$E$30*AI126^2+LMS!$F$30*AI126+LMS!$G$30,IF(AI126&lt;150,LMS!$D$31*AI126^3+LMS!$E$31*AI126^2+LMS!$F$31*AI126+LMS!$G$31,LMS!$D$32*AI126^3+LMS!$E$32*AI126^2+LMS!$F$32*AI126+LMS!$G$32)))))))</f>
        <v>#VALUE!</v>
      </c>
      <c r="AH126" t="e">
        <f>IF(D126="M",(IF(AI126&lt;90,LMS!$D$14*AI126^3+LMS!$E$14*AI126^2+LMS!$F$14*AI126+LMS!$G$14,LMS!$D$15*AI126^3+LMS!$E$15*AI126^2+LMS!$F$15*AI126+LMS!$G$15)),(IF(AI126&lt;90,LMS!$D$17*AI126^3+LMS!$E$17*AI126^2+LMS!$F$17*AI126+LMS!$G$17,LMS!$D$18*AI126^3+LMS!$E$18*AI126^2+LMS!$F$18*AI126+LMS!$G$18)))</f>
        <v>#VALUE!</v>
      </c>
      <c r="AI126" s="7" t="e">
        <f t="shared" si="45"/>
        <v>#VALUE!</v>
      </c>
      <c r="AJ126" s="7">
        <f t="shared" si="43"/>
        <v>0</v>
      </c>
      <c r="AL126" s="7">
        <f>IF(D126="M",WeightSDS!P$5*$AJ126^7+WeightSDS!Q$5*$AJ126^6+WeightSDS!R$5*$AJ126^5+WeightSDS!S$5*$AJ126^4+WeightSDS!T$5*$AJ126^3+WeightSDS!U$5*$AJ126^2+WeightSDS!V$5*$AJ126+WeightSDS!W$5,IF($AJ126&lt;186,WeightSDS!P$8*$AJ126^7+WeightSDS!Q$8*$AJ126^6+WeightSDS!R$8*$AJ126^5+WeightSDS!S$8*$AJ126^4+WeightSDS!T$8*$AJ126^3+WeightSDS!U$8*$AJ126^2+WeightSDS!V$8*$AJ126+WeightSDS!W$8,WeightSDS!$U$9+WeightSDS!$V$9*($AJ126-WeightSDS!$W$9)))</f>
        <v>0.75407122999999998</v>
      </c>
      <c r="AM126" s="7">
        <f>IF(D126="M",IF($AJ126&lt;45,WeightSDS!M$23*$AJ126^10+WeightSDS!N$23*$AJ126^9+WeightSDS!O$23*$AJ126^8+WeightSDS!P$23*$AJ126^7+WeightSDS!Q$23*$AJ126^6+WeightSDS!R$23*$AJ126^5+WeightSDS!S$23*$AJ126^4+WeightSDS!T$23*$AJ126^3+WeightSDS!U$23*$AJ126^2+WeightSDS!V$23*$AJ126+WeightSDS!W$23,IF($AJ126&lt;153,WeightSDS!M$25*$AJ126^10+WeightSDS!N$25*$AJ126^9+WeightSDS!O$25*$AJ126^8+WeightSDS!P$25*$AJ126^7+WeightSDS!Q$25*$AJ126^6+WeightSDS!R$25*$AJ126^5+WeightSDS!S$25*$AJ126^4+WeightSDS!T$25*$AJ126^3+WeightSDS!U$25*$AJ126^2+WeightSDS!V$25*$AJ126+WeightSDS!W$25,WeightSDS!M$27+WeightSDS!N$27/(1+EXP(WeightSDS!O$27+WeightSDS!P$27*$AJ126)))),IF($AJ126&lt;43.8,WeightSDS!M$29*$AJ126^10+WeightSDS!N$29*$AJ126^9+WeightSDS!O$29*$AJ126^8+WeightSDS!P$29*$AJ126^7+WeightSDS!Q$29*$AJ126^6+WeightSDS!R$29*$AJ126^5+WeightSDS!S$29*$AJ126^4+WeightSDS!T$29*$AJ126^3+WeightSDS!U$29*$AJ126^2+WeightSDS!V$29*$AJ126+WeightSDS!W$29-0.010431*(1-$AJ126/210),IF($AJ126&lt;123,WeightSDS!M$30*$AJ126^10+WeightSDS!N$30*$AJ126^9+WeightSDS!O$30*$AJ126^8+WeightSDS!P$30*$AJ126^7+WeightSDS!Q$30*$AJ126^6+WeightSDS!R$30*$AJ126^5+WeightSDS!S$30*$AJ126^4+WeightSDS!T$30*$AJ126^3+WeightSDS!U$30*$AJ126^2+WeightSDS!V$30*$AJ126+WeightSDS!W$30-0.010431*(1-1/$AJ126),WeightSDS!M$32+WeightSDS!N$32/(1+EXP(WeightSDS!O$32+WeightSDS!P$32*$AJ126))-0.010431*(1-$AJ126/210))))</f>
        <v>2.9500001032655536</v>
      </c>
      <c r="AN126" s="7">
        <f>IF(D126="M",IF($AJ126&lt;162,WeightSDS!P$12*$AJ126^7+WeightSDS!Q$12*$AJ126^6+WeightSDS!R$12*$AJ126^5+WeightSDS!S$12*$AJ126^4+WeightSDS!T$12*$AJ126^3+WeightSDS!U$12*$AJ126^2+WeightSDS!V$12*$AJ126+WeightSDS!W$12,WeightSDS!P$14*$AJ126^7+WeightSDS!Q$14*$AJ126^6+WeightSDS!R$14*$AJ126^5+WeightSDS!S$14*$AJ126^4+WeightSDS!T$14*$AJ126^3+WeightSDS!U$14*$AJ126^2+WeightSDS!V$14*$AJ126+WeightSDS!W$14),IF($AJ126&lt;156,WeightSDS!O$17*$AJ126^8+WeightSDS!P$17*$AJ126^7+WeightSDS!Q$17*$AJ126^6+WeightSDS!R$17*$AJ126^5+WeightSDS!S$17*$AJ126^4+WeightSDS!T$17*$AJ126^3+WeightSDS!U$17*$AJ126^2+WeightSDS!V$17*$AJ126+WeightSDS!W$17,IF($AJ126&lt;186,WeightSDS!$U$18+(WeightSDS!$V$18-WeightSDS!$U$18)/24*($AJ126-186)+WeightSDS!$W$18*(-$AJ126+186)^2-0.005,WeightSDS!$U$18+(WeightSDS!$V$18-WeightSDS!$U$18)/24*($AJ126-186)-0.005)))</f>
        <v>0.14604529399999999</v>
      </c>
      <c r="AQ126" s="7">
        <f t="shared" si="29"/>
        <v>0.56299999999999994</v>
      </c>
      <c r="AR126" s="7">
        <f t="shared" si="30"/>
        <v>69</v>
      </c>
      <c r="AS126" s="7">
        <f t="shared" si="31"/>
        <v>0.51</v>
      </c>
    </row>
    <row r="127" spans="2:45" s="7" customFormat="1" x14ac:dyDescent="0.15">
      <c r="B127" s="118"/>
      <c r="C127" s="118"/>
      <c r="D127" s="118"/>
      <c r="E127" s="30"/>
      <c r="F127" s="30"/>
      <c r="G127" s="119"/>
      <c r="H127" s="119"/>
      <c r="I127" s="78"/>
      <c r="J127" s="11" t="str">
        <f t="shared" si="22"/>
        <v/>
      </c>
      <c r="K127" s="2" t="str">
        <f t="shared" si="32"/>
        <v/>
      </c>
      <c r="L127" s="2" t="str">
        <f t="shared" si="23"/>
        <v/>
      </c>
      <c r="M127" s="2" t="str">
        <f t="shared" si="33"/>
        <v/>
      </c>
      <c r="N127" s="2" t="str">
        <f t="shared" si="34"/>
        <v/>
      </c>
      <c r="O127" s="2" t="str">
        <f t="shared" si="35"/>
        <v/>
      </c>
      <c r="P127" s="11" t="str">
        <f t="shared" si="36"/>
        <v/>
      </c>
      <c r="Q127" s="11" t="str">
        <f t="shared" si="37"/>
        <v/>
      </c>
      <c r="R127" s="2" t="str">
        <f t="shared" si="38"/>
        <v/>
      </c>
      <c r="S127" s="11" t="str">
        <f t="shared" si="39"/>
        <v/>
      </c>
      <c r="T127" s="175" t="str">
        <f t="shared" si="40"/>
        <v/>
      </c>
      <c r="U127" s="11" t="str">
        <f t="shared" si="41"/>
        <v/>
      </c>
      <c r="V127" s="136"/>
      <c r="W127" s="136"/>
      <c r="X127" s="139">
        <f t="shared" si="24"/>
        <v>0</v>
      </c>
      <c r="Y127" s="31">
        <f t="shared" si="25"/>
        <v>0</v>
      </c>
      <c r="Z127" s="31"/>
      <c r="AA127" s="140">
        <f t="shared" si="26"/>
        <v>0</v>
      </c>
      <c r="AB127" s="12"/>
      <c r="AC127" s="8">
        <f t="shared" si="27"/>
        <v>9.0359999999999996</v>
      </c>
      <c r="AD127" s="8">
        <f t="shared" si="28"/>
        <v>-184.49199999999999</v>
      </c>
      <c r="AE127"/>
      <c r="AF127" t="e">
        <f>IF(D127="M",IF(AI127&lt;78,LMS!$D$5*AI127^3+LMS!$E$5*AI127^2+LMS!$F$5*AI127+LMS!$G$5,IF(AI127&lt;150,LMS!$D$6*AI127^3+LMS!$E$6*AI127^2+LMS!$F$6*AI127+LMS!$G$6,LMS!$D$7*AI127^3+LMS!$E$7*AI127^2+LMS!$F$7*AI127+LMS!$G$7)),IF(AI127&lt;69,LMS!$D$9*AI127^3+LMS!$E$9*AI127^2+LMS!$F$9*AI127+LMS!$G$9,IF(AI127&lt;150,LMS!$D$10*AI127^3+LMS!$E$10*AI127^2+LMS!$F$10*AI127+LMS!$G$10,LMS!$D$11*AI127^3+LMS!$E$11*AI127^2+LMS!$F$11*AI127+LMS!$G$11)))</f>
        <v>#VALUE!</v>
      </c>
      <c r="AG127" t="e">
        <f>IF(D127="M",(IF(AI127&lt;2.5,LMS!$D$21*AI127^3+LMS!$E$21*AI127^2+LMS!$F$21*AI127+LMS!$G$21,IF(AI127&lt;9.5,LMS!$D$22*AI127^3+LMS!$E$22*AI127^2+LMS!$F$22*AI127+LMS!$G$22,IF(AI127&lt;26.75,LMS!$D$23*AI127^3+LMS!$E$23*AI127^2+LMS!$F$23*AI127+LMS!$G$23,IF(AI127&lt;90,LMS!$D$24*AI127^3+LMS!$E$24*AI127^2+LMS!$F$24*AI127+LMS!$G$24,LMS!$D$25*AI127^3+LMS!$E$25*AI127^2+LMS!$F$25*AI127+LMS!$G$25))))),(IF(AI127&lt;2.5,LMS!$D$27*AI127^3+LMS!$E$27*AI127^2+LMS!$F$27*AI127+LMS!$G$27,IF(AI127&lt;9.5,LMS!$D$28*AI127^3+LMS!$E$28*AI127^2+LMS!$F$28*AI127+LMS!$G$28,IF(AI127&lt;26.75,LMS!$D$29*AI127^3+LMS!$E$29*AI127^2+LMS!$F$29*AI127+LMS!$G$29,IF(AI127&lt;90,LMS!$D$30*AI127^3+LMS!$E$30*AI127^2+LMS!$F$30*AI127+LMS!$G$30,IF(AI127&lt;150,LMS!$D$31*AI127^3+LMS!$E$31*AI127^2+LMS!$F$31*AI127+LMS!$G$31,LMS!$D$32*AI127^3+LMS!$E$32*AI127^2+LMS!$F$32*AI127+LMS!$G$32)))))))</f>
        <v>#VALUE!</v>
      </c>
      <c r="AH127" t="e">
        <f>IF(D127="M",(IF(AI127&lt;90,LMS!$D$14*AI127^3+LMS!$E$14*AI127^2+LMS!$F$14*AI127+LMS!$G$14,LMS!$D$15*AI127^3+LMS!$E$15*AI127^2+LMS!$F$15*AI127+LMS!$G$15)),(IF(AI127&lt;90,LMS!$D$17*AI127^3+LMS!$E$17*AI127^2+LMS!$F$17*AI127+LMS!$G$17,LMS!$D$18*AI127^3+LMS!$E$18*AI127^2+LMS!$F$18*AI127+LMS!$G$18)))</f>
        <v>#VALUE!</v>
      </c>
      <c r="AI127" s="7" t="e">
        <f t="shared" si="45"/>
        <v>#VALUE!</v>
      </c>
      <c r="AJ127" s="7">
        <f t="shared" si="43"/>
        <v>0</v>
      </c>
      <c r="AL127" s="7">
        <f>IF(D127="M",WeightSDS!P$5*$AJ127^7+WeightSDS!Q$5*$AJ127^6+WeightSDS!R$5*$AJ127^5+WeightSDS!S$5*$AJ127^4+WeightSDS!T$5*$AJ127^3+WeightSDS!U$5*$AJ127^2+WeightSDS!V$5*$AJ127+WeightSDS!W$5,IF($AJ127&lt;186,WeightSDS!P$8*$AJ127^7+WeightSDS!Q$8*$AJ127^6+WeightSDS!R$8*$AJ127^5+WeightSDS!S$8*$AJ127^4+WeightSDS!T$8*$AJ127^3+WeightSDS!U$8*$AJ127^2+WeightSDS!V$8*$AJ127+WeightSDS!W$8,WeightSDS!$U$9+WeightSDS!$V$9*($AJ127-WeightSDS!$W$9)))</f>
        <v>0.75407122999999998</v>
      </c>
      <c r="AM127" s="7">
        <f>IF(D127="M",IF($AJ127&lt;45,WeightSDS!M$23*$AJ127^10+WeightSDS!N$23*$AJ127^9+WeightSDS!O$23*$AJ127^8+WeightSDS!P$23*$AJ127^7+WeightSDS!Q$23*$AJ127^6+WeightSDS!R$23*$AJ127^5+WeightSDS!S$23*$AJ127^4+WeightSDS!T$23*$AJ127^3+WeightSDS!U$23*$AJ127^2+WeightSDS!V$23*$AJ127+WeightSDS!W$23,IF($AJ127&lt;153,WeightSDS!M$25*$AJ127^10+WeightSDS!N$25*$AJ127^9+WeightSDS!O$25*$AJ127^8+WeightSDS!P$25*$AJ127^7+WeightSDS!Q$25*$AJ127^6+WeightSDS!R$25*$AJ127^5+WeightSDS!S$25*$AJ127^4+WeightSDS!T$25*$AJ127^3+WeightSDS!U$25*$AJ127^2+WeightSDS!V$25*$AJ127+WeightSDS!W$25,WeightSDS!M$27+WeightSDS!N$27/(1+EXP(WeightSDS!O$27+WeightSDS!P$27*$AJ127)))),IF($AJ127&lt;43.8,WeightSDS!M$29*$AJ127^10+WeightSDS!N$29*$AJ127^9+WeightSDS!O$29*$AJ127^8+WeightSDS!P$29*$AJ127^7+WeightSDS!Q$29*$AJ127^6+WeightSDS!R$29*$AJ127^5+WeightSDS!S$29*$AJ127^4+WeightSDS!T$29*$AJ127^3+WeightSDS!U$29*$AJ127^2+WeightSDS!V$29*$AJ127+WeightSDS!W$29-0.010431*(1-$AJ127/210),IF($AJ127&lt;123,WeightSDS!M$30*$AJ127^10+WeightSDS!N$30*$AJ127^9+WeightSDS!O$30*$AJ127^8+WeightSDS!P$30*$AJ127^7+WeightSDS!Q$30*$AJ127^6+WeightSDS!R$30*$AJ127^5+WeightSDS!S$30*$AJ127^4+WeightSDS!T$30*$AJ127^3+WeightSDS!U$30*$AJ127^2+WeightSDS!V$30*$AJ127+WeightSDS!W$30-0.010431*(1-1/$AJ127),WeightSDS!M$32+WeightSDS!N$32/(1+EXP(WeightSDS!O$32+WeightSDS!P$32*$AJ127))-0.010431*(1-$AJ127/210))))</f>
        <v>2.9500001032655536</v>
      </c>
      <c r="AN127" s="7">
        <f>IF(D127="M",IF($AJ127&lt;162,WeightSDS!P$12*$AJ127^7+WeightSDS!Q$12*$AJ127^6+WeightSDS!R$12*$AJ127^5+WeightSDS!S$12*$AJ127^4+WeightSDS!T$12*$AJ127^3+WeightSDS!U$12*$AJ127^2+WeightSDS!V$12*$AJ127+WeightSDS!W$12,WeightSDS!P$14*$AJ127^7+WeightSDS!Q$14*$AJ127^6+WeightSDS!R$14*$AJ127^5+WeightSDS!S$14*$AJ127^4+WeightSDS!T$14*$AJ127^3+WeightSDS!U$14*$AJ127^2+WeightSDS!V$14*$AJ127+WeightSDS!W$14),IF($AJ127&lt;156,WeightSDS!O$17*$AJ127^8+WeightSDS!P$17*$AJ127^7+WeightSDS!Q$17*$AJ127^6+WeightSDS!R$17*$AJ127^5+WeightSDS!S$17*$AJ127^4+WeightSDS!T$17*$AJ127^3+WeightSDS!U$17*$AJ127^2+WeightSDS!V$17*$AJ127+WeightSDS!W$17,IF($AJ127&lt;186,WeightSDS!$U$18+(WeightSDS!$V$18-WeightSDS!$U$18)/24*($AJ127-186)+WeightSDS!$W$18*(-$AJ127+186)^2-0.005,WeightSDS!$U$18+(WeightSDS!$V$18-WeightSDS!$U$18)/24*($AJ127-186)-0.005)))</f>
        <v>0.14604529399999999</v>
      </c>
      <c r="AQ127" s="7">
        <f t="shared" si="29"/>
        <v>0.56299999999999994</v>
      </c>
      <c r="AR127" s="7">
        <f t="shared" si="30"/>
        <v>69</v>
      </c>
      <c r="AS127" s="7">
        <f t="shared" si="31"/>
        <v>0.51</v>
      </c>
    </row>
    <row r="128" spans="2:45" s="7" customFormat="1" x14ac:dyDescent="0.15">
      <c r="B128" s="118"/>
      <c r="C128" s="118"/>
      <c r="D128" s="118"/>
      <c r="E128" s="30"/>
      <c r="F128" s="30"/>
      <c r="G128" s="119"/>
      <c r="H128" s="119"/>
      <c r="I128" s="78"/>
      <c r="J128" s="11" t="str">
        <f t="shared" si="22"/>
        <v/>
      </c>
      <c r="K128" s="2" t="str">
        <f t="shared" si="32"/>
        <v/>
      </c>
      <c r="L128" s="2" t="str">
        <f t="shared" si="23"/>
        <v/>
      </c>
      <c r="M128" s="2" t="str">
        <f t="shared" si="33"/>
        <v/>
      </c>
      <c r="N128" s="2" t="str">
        <f t="shared" si="34"/>
        <v/>
      </c>
      <c r="O128" s="2" t="str">
        <f t="shared" si="35"/>
        <v/>
      </c>
      <c r="P128" s="11" t="str">
        <f t="shared" si="36"/>
        <v/>
      </c>
      <c r="Q128" s="11" t="str">
        <f t="shared" si="37"/>
        <v/>
      </c>
      <c r="R128" s="2" t="str">
        <f t="shared" si="38"/>
        <v/>
      </c>
      <c r="S128" s="11" t="str">
        <f t="shared" si="39"/>
        <v/>
      </c>
      <c r="T128" s="175" t="str">
        <f t="shared" si="40"/>
        <v/>
      </c>
      <c r="U128" s="11" t="str">
        <f t="shared" si="41"/>
        <v/>
      </c>
      <c r="V128" s="136"/>
      <c r="W128" s="136"/>
      <c r="X128" s="139">
        <f t="shared" si="24"/>
        <v>0</v>
      </c>
      <c r="Y128" s="31">
        <f t="shared" si="25"/>
        <v>0</v>
      </c>
      <c r="Z128" s="31"/>
      <c r="AA128" s="140">
        <f t="shared" si="26"/>
        <v>0</v>
      </c>
      <c r="AB128" s="12"/>
      <c r="AC128" s="8">
        <f t="shared" si="27"/>
        <v>9.0359999999999996</v>
      </c>
      <c r="AD128" s="8">
        <f t="shared" si="28"/>
        <v>-184.49199999999999</v>
      </c>
      <c r="AE128"/>
      <c r="AF128" t="e">
        <f>IF(D128="M",IF(AI128&lt;78,LMS!$D$5*AI128^3+LMS!$E$5*AI128^2+LMS!$F$5*AI128+LMS!$G$5,IF(AI128&lt;150,LMS!$D$6*AI128^3+LMS!$E$6*AI128^2+LMS!$F$6*AI128+LMS!$G$6,LMS!$D$7*AI128^3+LMS!$E$7*AI128^2+LMS!$F$7*AI128+LMS!$G$7)),IF(AI128&lt;69,LMS!$D$9*AI128^3+LMS!$E$9*AI128^2+LMS!$F$9*AI128+LMS!$G$9,IF(AI128&lt;150,LMS!$D$10*AI128^3+LMS!$E$10*AI128^2+LMS!$F$10*AI128+LMS!$G$10,LMS!$D$11*AI128^3+LMS!$E$11*AI128^2+LMS!$F$11*AI128+LMS!$G$11)))</f>
        <v>#VALUE!</v>
      </c>
      <c r="AG128" t="e">
        <f>IF(D128="M",(IF(AI128&lt;2.5,LMS!$D$21*AI128^3+LMS!$E$21*AI128^2+LMS!$F$21*AI128+LMS!$G$21,IF(AI128&lt;9.5,LMS!$D$22*AI128^3+LMS!$E$22*AI128^2+LMS!$F$22*AI128+LMS!$G$22,IF(AI128&lt;26.75,LMS!$D$23*AI128^3+LMS!$E$23*AI128^2+LMS!$F$23*AI128+LMS!$G$23,IF(AI128&lt;90,LMS!$D$24*AI128^3+LMS!$E$24*AI128^2+LMS!$F$24*AI128+LMS!$G$24,LMS!$D$25*AI128^3+LMS!$E$25*AI128^2+LMS!$F$25*AI128+LMS!$G$25))))),(IF(AI128&lt;2.5,LMS!$D$27*AI128^3+LMS!$E$27*AI128^2+LMS!$F$27*AI128+LMS!$G$27,IF(AI128&lt;9.5,LMS!$D$28*AI128^3+LMS!$E$28*AI128^2+LMS!$F$28*AI128+LMS!$G$28,IF(AI128&lt;26.75,LMS!$D$29*AI128^3+LMS!$E$29*AI128^2+LMS!$F$29*AI128+LMS!$G$29,IF(AI128&lt;90,LMS!$D$30*AI128^3+LMS!$E$30*AI128^2+LMS!$F$30*AI128+LMS!$G$30,IF(AI128&lt;150,LMS!$D$31*AI128^3+LMS!$E$31*AI128^2+LMS!$F$31*AI128+LMS!$G$31,LMS!$D$32*AI128^3+LMS!$E$32*AI128^2+LMS!$F$32*AI128+LMS!$G$32)))))))</f>
        <v>#VALUE!</v>
      </c>
      <c r="AH128" t="e">
        <f>IF(D128="M",(IF(AI128&lt;90,LMS!$D$14*AI128^3+LMS!$E$14*AI128^2+LMS!$F$14*AI128+LMS!$G$14,LMS!$D$15*AI128^3+LMS!$E$15*AI128^2+LMS!$F$15*AI128+LMS!$G$15)),(IF(AI128&lt;90,LMS!$D$17*AI128^3+LMS!$E$17*AI128^2+LMS!$F$17*AI128+LMS!$G$17,LMS!$D$18*AI128^3+LMS!$E$18*AI128^2+LMS!$F$18*AI128+LMS!$G$18)))</f>
        <v>#VALUE!</v>
      </c>
      <c r="AI128" s="7" t="e">
        <f t="shared" si="45"/>
        <v>#VALUE!</v>
      </c>
      <c r="AJ128" s="7">
        <f t="shared" si="43"/>
        <v>0</v>
      </c>
      <c r="AL128" s="7">
        <f>IF(D128="M",WeightSDS!P$5*$AJ128^7+WeightSDS!Q$5*$AJ128^6+WeightSDS!R$5*$AJ128^5+WeightSDS!S$5*$AJ128^4+WeightSDS!T$5*$AJ128^3+WeightSDS!U$5*$AJ128^2+WeightSDS!V$5*$AJ128+WeightSDS!W$5,IF($AJ128&lt;186,WeightSDS!P$8*$AJ128^7+WeightSDS!Q$8*$AJ128^6+WeightSDS!R$8*$AJ128^5+WeightSDS!S$8*$AJ128^4+WeightSDS!T$8*$AJ128^3+WeightSDS!U$8*$AJ128^2+WeightSDS!V$8*$AJ128+WeightSDS!W$8,WeightSDS!$U$9+WeightSDS!$V$9*($AJ128-WeightSDS!$W$9)))</f>
        <v>0.75407122999999998</v>
      </c>
      <c r="AM128" s="7">
        <f>IF(D128="M",IF($AJ128&lt;45,WeightSDS!M$23*$AJ128^10+WeightSDS!N$23*$AJ128^9+WeightSDS!O$23*$AJ128^8+WeightSDS!P$23*$AJ128^7+WeightSDS!Q$23*$AJ128^6+WeightSDS!R$23*$AJ128^5+WeightSDS!S$23*$AJ128^4+WeightSDS!T$23*$AJ128^3+WeightSDS!U$23*$AJ128^2+WeightSDS!V$23*$AJ128+WeightSDS!W$23,IF($AJ128&lt;153,WeightSDS!M$25*$AJ128^10+WeightSDS!N$25*$AJ128^9+WeightSDS!O$25*$AJ128^8+WeightSDS!P$25*$AJ128^7+WeightSDS!Q$25*$AJ128^6+WeightSDS!R$25*$AJ128^5+WeightSDS!S$25*$AJ128^4+WeightSDS!T$25*$AJ128^3+WeightSDS!U$25*$AJ128^2+WeightSDS!V$25*$AJ128+WeightSDS!W$25,WeightSDS!M$27+WeightSDS!N$27/(1+EXP(WeightSDS!O$27+WeightSDS!P$27*$AJ128)))),IF($AJ128&lt;43.8,WeightSDS!M$29*$AJ128^10+WeightSDS!N$29*$AJ128^9+WeightSDS!O$29*$AJ128^8+WeightSDS!P$29*$AJ128^7+WeightSDS!Q$29*$AJ128^6+WeightSDS!R$29*$AJ128^5+WeightSDS!S$29*$AJ128^4+WeightSDS!T$29*$AJ128^3+WeightSDS!U$29*$AJ128^2+WeightSDS!V$29*$AJ128+WeightSDS!W$29-0.010431*(1-$AJ128/210),IF($AJ128&lt;123,WeightSDS!M$30*$AJ128^10+WeightSDS!N$30*$AJ128^9+WeightSDS!O$30*$AJ128^8+WeightSDS!P$30*$AJ128^7+WeightSDS!Q$30*$AJ128^6+WeightSDS!R$30*$AJ128^5+WeightSDS!S$30*$AJ128^4+WeightSDS!T$30*$AJ128^3+WeightSDS!U$30*$AJ128^2+WeightSDS!V$30*$AJ128+WeightSDS!W$30-0.010431*(1-1/$AJ128),WeightSDS!M$32+WeightSDS!N$32/(1+EXP(WeightSDS!O$32+WeightSDS!P$32*$AJ128))-0.010431*(1-$AJ128/210))))</f>
        <v>2.9500001032655536</v>
      </c>
      <c r="AN128" s="7">
        <f>IF(D128="M",IF($AJ128&lt;162,WeightSDS!P$12*$AJ128^7+WeightSDS!Q$12*$AJ128^6+WeightSDS!R$12*$AJ128^5+WeightSDS!S$12*$AJ128^4+WeightSDS!T$12*$AJ128^3+WeightSDS!U$12*$AJ128^2+WeightSDS!V$12*$AJ128+WeightSDS!W$12,WeightSDS!P$14*$AJ128^7+WeightSDS!Q$14*$AJ128^6+WeightSDS!R$14*$AJ128^5+WeightSDS!S$14*$AJ128^4+WeightSDS!T$14*$AJ128^3+WeightSDS!U$14*$AJ128^2+WeightSDS!V$14*$AJ128+WeightSDS!W$14),IF($AJ128&lt;156,WeightSDS!O$17*$AJ128^8+WeightSDS!P$17*$AJ128^7+WeightSDS!Q$17*$AJ128^6+WeightSDS!R$17*$AJ128^5+WeightSDS!S$17*$AJ128^4+WeightSDS!T$17*$AJ128^3+WeightSDS!U$17*$AJ128^2+WeightSDS!V$17*$AJ128+WeightSDS!W$17,IF($AJ128&lt;186,WeightSDS!$U$18+(WeightSDS!$V$18-WeightSDS!$U$18)/24*($AJ128-186)+WeightSDS!$W$18*(-$AJ128+186)^2-0.005,WeightSDS!$U$18+(WeightSDS!$V$18-WeightSDS!$U$18)/24*($AJ128-186)-0.005)))</f>
        <v>0.14604529399999999</v>
      </c>
      <c r="AQ128" s="7">
        <f t="shared" si="29"/>
        <v>0.56299999999999994</v>
      </c>
      <c r="AR128" s="7">
        <f t="shared" si="30"/>
        <v>69</v>
      </c>
      <c r="AS128" s="7">
        <f t="shared" si="31"/>
        <v>0.51</v>
      </c>
    </row>
    <row r="129" spans="2:45" s="7" customFormat="1" x14ac:dyDescent="0.15">
      <c r="B129" s="118"/>
      <c r="C129" s="118"/>
      <c r="D129" s="118"/>
      <c r="E129" s="30"/>
      <c r="F129" s="30"/>
      <c r="G129" s="119"/>
      <c r="H129" s="119"/>
      <c r="I129" s="78"/>
      <c r="J129" s="11" t="str">
        <f t="shared" si="22"/>
        <v/>
      </c>
      <c r="K129" s="2" t="str">
        <f t="shared" si="32"/>
        <v/>
      </c>
      <c r="L129" s="2" t="str">
        <f t="shared" si="23"/>
        <v/>
      </c>
      <c r="M129" s="2" t="str">
        <f t="shared" si="33"/>
        <v/>
      </c>
      <c r="N129" s="2" t="str">
        <f t="shared" si="34"/>
        <v/>
      </c>
      <c r="O129" s="2" t="str">
        <f t="shared" si="35"/>
        <v/>
      </c>
      <c r="P129" s="11" t="str">
        <f t="shared" si="36"/>
        <v/>
      </c>
      <c r="Q129" s="11" t="str">
        <f t="shared" si="37"/>
        <v/>
      </c>
      <c r="R129" s="2" t="str">
        <f t="shared" si="38"/>
        <v/>
      </c>
      <c r="S129" s="11" t="str">
        <f t="shared" si="39"/>
        <v/>
      </c>
      <c r="T129" s="175" t="str">
        <f t="shared" si="40"/>
        <v/>
      </c>
      <c r="U129" s="11" t="str">
        <f t="shared" si="41"/>
        <v/>
      </c>
      <c r="V129" s="136"/>
      <c r="W129" s="136"/>
      <c r="X129" s="139">
        <f t="shared" si="24"/>
        <v>0</v>
      </c>
      <c r="Y129" s="31">
        <f t="shared" si="25"/>
        <v>0</v>
      </c>
      <c r="Z129" s="31"/>
      <c r="AA129" s="140">
        <f t="shared" si="26"/>
        <v>0</v>
      </c>
      <c r="AB129" s="12"/>
      <c r="AC129" s="8">
        <f t="shared" si="27"/>
        <v>9.0359999999999996</v>
      </c>
      <c r="AD129" s="8">
        <f t="shared" si="28"/>
        <v>-184.49199999999999</v>
      </c>
      <c r="AE129"/>
      <c r="AF129" t="e">
        <f>IF(D129="M",IF(AI129&lt;78,LMS!$D$5*AI129^3+LMS!$E$5*AI129^2+LMS!$F$5*AI129+LMS!$G$5,IF(AI129&lt;150,LMS!$D$6*AI129^3+LMS!$E$6*AI129^2+LMS!$F$6*AI129+LMS!$G$6,LMS!$D$7*AI129^3+LMS!$E$7*AI129^2+LMS!$F$7*AI129+LMS!$G$7)),IF(AI129&lt;69,LMS!$D$9*AI129^3+LMS!$E$9*AI129^2+LMS!$F$9*AI129+LMS!$G$9,IF(AI129&lt;150,LMS!$D$10*AI129^3+LMS!$E$10*AI129^2+LMS!$F$10*AI129+LMS!$G$10,LMS!$D$11*AI129^3+LMS!$E$11*AI129^2+LMS!$F$11*AI129+LMS!$G$11)))</f>
        <v>#VALUE!</v>
      </c>
      <c r="AG129" t="e">
        <f>IF(D129="M",(IF(AI129&lt;2.5,LMS!$D$21*AI129^3+LMS!$E$21*AI129^2+LMS!$F$21*AI129+LMS!$G$21,IF(AI129&lt;9.5,LMS!$D$22*AI129^3+LMS!$E$22*AI129^2+LMS!$F$22*AI129+LMS!$G$22,IF(AI129&lt;26.75,LMS!$D$23*AI129^3+LMS!$E$23*AI129^2+LMS!$F$23*AI129+LMS!$G$23,IF(AI129&lt;90,LMS!$D$24*AI129^3+LMS!$E$24*AI129^2+LMS!$F$24*AI129+LMS!$G$24,LMS!$D$25*AI129^3+LMS!$E$25*AI129^2+LMS!$F$25*AI129+LMS!$G$25))))),(IF(AI129&lt;2.5,LMS!$D$27*AI129^3+LMS!$E$27*AI129^2+LMS!$F$27*AI129+LMS!$G$27,IF(AI129&lt;9.5,LMS!$D$28*AI129^3+LMS!$E$28*AI129^2+LMS!$F$28*AI129+LMS!$G$28,IF(AI129&lt;26.75,LMS!$D$29*AI129^3+LMS!$E$29*AI129^2+LMS!$F$29*AI129+LMS!$G$29,IF(AI129&lt;90,LMS!$D$30*AI129^3+LMS!$E$30*AI129^2+LMS!$F$30*AI129+LMS!$G$30,IF(AI129&lt;150,LMS!$D$31*AI129^3+LMS!$E$31*AI129^2+LMS!$F$31*AI129+LMS!$G$31,LMS!$D$32*AI129^3+LMS!$E$32*AI129^2+LMS!$F$32*AI129+LMS!$G$32)))))))</f>
        <v>#VALUE!</v>
      </c>
      <c r="AH129" t="e">
        <f>IF(D129="M",(IF(AI129&lt;90,LMS!$D$14*AI129^3+LMS!$E$14*AI129^2+LMS!$F$14*AI129+LMS!$G$14,LMS!$D$15*AI129^3+LMS!$E$15*AI129^2+LMS!$F$15*AI129+LMS!$G$15)),(IF(AI129&lt;90,LMS!$D$17*AI129^3+LMS!$E$17*AI129^2+LMS!$F$17*AI129+LMS!$G$17,LMS!$D$18*AI129^3+LMS!$E$18*AI129^2+LMS!$F$18*AI129+LMS!$G$18)))</f>
        <v>#VALUE!</v>
      </c>
      <c r="AI129" s="7" t="e">
        <f t="shared" si="45"/>
        <v>#VALUE!</v>
      </c>
      <c r="AJ129" s="7">
        <f t="shared" si="43"/>
        <v>0</v>
      </c>
      <c r="AL129" s="7">
        <f>IF(D129="M",WeightSDS!P$5*$AJ129^7+WeightSDS!Q$5*$AJ129^6+WeightSDS!R$5*$AJ129^5+WeightSDS!S$5*$AJ129^4+WeightSDS!T$5*$AJ129^3+WeightSDS!U$5*$AJ129^2+WeightSDS!V$5*$AJ129+WeightSDS!W$5,IF($AJ129&lt;186,WeightSDS!P$8*$AJ129^7+WeightSDS!Q$8*$AJ129^6+WeightSDS!R$8*$AJ129^5+WeightSDS!S$8*$AJ129^4+WeightSDS!T$8*$AJ129^3+WeightSDS!U$8*$AJ129^2+WeightSDS!V$8*$AJ129+WeightSDS!W$8,WeightSDS!$U$9+WeightSDS!$V$9*($AJ129-WeightSDS!$W$9)))</f>
        <v>0.75407122999999998</v>
      </c>
      <c r="AM129" s="7">
        <f>IF(D129="M",IF($AJ129&lt;45,WeightSDS!M$23*$AJ129^10+WeightSDS!N$23*$AJ129^9+WeightSDS!O$23*$AJ129^8+WeightSDS!P$23*$AJ129^7+WeightSDS!Q$23*$AJ129^6+WeightSDS!R$23*$AJ129^5+WeightSDS!S$23*$AJ129^4+WeightSDS!T$23*$AJ129^3+WeightSDS!U$23*$AJ129^2+WeightSDS!V$23*$AJ129+WeightSDS!W$23,IF($AJ129&lt;153,WeightSDS!M$25*$AJ129^10+WeightSDS!N$25*$AJ129^9+WeightSDS!O$25*$AJ129^8+WeightSDS!P$25*$AJ129^7+WeightSDS!Q$25*$AJ129^6+WeightSDS!R$25*$AJ129^5+WeightSDS!S$25*$AJ129^4+WeightSDS!T$25*$AJ129^3+WeightSDS!U$25*$AJ129^2+WeightSDS!V$25*$AJ129+WeightSDS!W$25,WeightSDS!M$27+WeightSDS!N$27/(1+EXP(WeightSDS!O$27+WeightSDS!P$27*$AJ129)))),IF($AJ129&lt;43.8,WeightSDS!M$29*$AJ129^10+WeightSDS!N$29*$AJ129^9+WeightSDS!O$29*$AJ129^8+WeightSDS!P$29*$AJ129^7+WeightSDS!Q$29*$AJ129^6+WeightSDS!R$29*$AJ129^5+WeightSDS!S$29*$AJ129^4+WeightSDS!T$29*$AJ129^3+WeightSDS!U$29*$AJ129^2+WeightSDS!V$29*$AJ129+WeightSDS!W$29-0.010431*(1-$AJ129/210),IF($AJ129&lt;123,WeightSDS!M$30*$AJ129^10+WeightSDS!N$30*$AJ129^9+WeightSDS!O$30*$AJ129^8+WeightSDS!P$30*$AJ129^7+WeightSDS!Q$30*$AJ129^6+WeightSDS!R$30*$AJ129^5+WeightSDS!S$30*$AJ129^4+WeightSDS!T$30*$AJ129^3+WeightSDS!U$30*$AJ129^2+WeightSDS!V$30*$AJ129+WeightSDS!W$30-0.010431*(1-1/$AJ129),WeightSDS!M$32+WeightSDS!N$32/(1+EXP(WeightSDS!O$32+WeightSDS!P$32*$AJ129))-0.010431*(1-$AJ129/210))))</f>
        <v>2.9500001032655536</v>
      </c>
      <c r="AN129" s="7">
        <f>IF(D129="M",IF($AJ129&lt;162,WeightSDS!P$12*$AJ129^7+WeightSDS!Q$12*$AJ129^6+WeightSDS!R$12*$AJ129^5+WeightSDS!S$12*$AJ129^4+WeightSDS!T$12*$AJ129^3+WeightSDS!U$12*$AJ129^2+WeightSDS!V$12*$AJ129+WeightSDS!W$12,WeightSDS!P$14*$AJ129^7+WeightSDS!Q$14*$AJ129^6+WeightSDS!R$14*$AJ129^5+WeightSDS!S$14*$AJ129^4+WeightSDS!T$14*$AJ129^3+WeightSDS!U$14*$AJ129^2+WeightSDS!V$14*$AJ129+WeightSDS!W$14),IF($AJ129&lt;156,WeightSDS!O$17*$AJ129^8+WeightSDS!P$17*$AJ129^7+WeightSDS!Q$17*$AJ129^6+WeightSDS!R$17*$AJ129^5+WeightSDS!S$17*$AJ129^4+WeightSDS!T$17*$AJ129^3+WeightSDS!U$17*$AJ129^2+WeightSDS!V$17*$AJ129+WeightSDS!W$17,IF($AJ129&lt;186,WeightSDS!$U$18+(WeightSDS!$V$18-WeightSDS!$U$18)/24*($AJ129-186)+WeightSDS!$W$18*(-$AJ129+186)^2-0.005,WeightSDS!$U$18+(WeightSDS!$V$18-WeightSDS!$U$18)/24*($AJ129-186)-0.005)))</f>
        <v>0.14604529399999999</v>
      </c>
      <c r="AQ129" s="7">
        <f t="shared" si="29"/>
        <v>0.56299999999999994</v>
      </c>
      <c r="AR129" s="7">
        <f t="shared" si="30"/>
        <v>69</v>
      </c>
      <c r="AS129" s="7">
        <f t="shared" si="31"/>
        <v>0.51</v>
      </c>
    </row>
    <row r="130" spans="2:45" s="7" customFormat="1" x14ac:dyDescent="0.15">
      <c r="B130" s="118"/>
      <c r="C130" s="118"/>
      <c r="D130" s="118"/>
      <c r="E130" s="30"/>
      <c r="F130" s="30"/>
      <c r="G130" s="119"/>
      <c r="H130" s="119"/>
      <c r="I130" s="78"/>
      <c r="J130" s="11" t="str">
        <f t="shared" si="22"/>
        <v/>
      </c>
      <c r="K130" s="2" t="str">
        <f t="shared" si="32"/>
        <v/>
      </c>
      <c r="L130" s="2" t="str">
        <f t="shared" si="23"/>
        <v/>
      </c>
      <c r="M130" s="2" t="str">
        <f t="shared" si="33"/>
        <v/>
      </c>
      <c r="N130" s="2" t="str">
        <f t="shared" si="34"/>
        <v/>
      </c>
      <c r="O130" s="2" t="str">
        <f t="shared" si="35"/>
        <v/>
      </c>
      <c r="P130" s="11" t="str">
        <f t="shared" si="36"/>
        <v/>
      </c>
      <c r="Q130" s="11" t="str">
        <f t="shared" si="37"/>
        <v/>
      </c>
      <c r="R130" s="2" t="str">
        <f t="shared" si="38"/>
        <v/>
      </c>
      <c r="S130" s="11" t="str">
        <f t="shared" si="39"/>
        <v/>
      </c>
      <c r="T130" s="175" t="str">
        <f t="shared" si="40"/>
        <v/>
      </c>
      <c r="U130" s="11" t="str">
        <f t="shared" si="41"/>
        <v/>
      </c>
      <c r="V130" s="136"/>
      <c r="W130" s="136"/>
      <c r="X130" s="139">
        <f t="shared" si="24"/>
        <v>0</v>
      </c>
      <c r="Y130" s="31">
        <f t="shared" si="25"/>
        <v>0</v>
      </c>
      <c r="Z130" s="31"/>
      <c r="AA130" s="140">
        <f t="shared" si="26"/>
        <v>0</v>
      </c>
      <c r="AB130" s="12"/>
      <c r="AC130" s="8">
        <f t="shared" si="27"/>
        <v>9.0359999999999996</v>
      </c>
      <c r="AD130" s="8">
        <f t="shared" si="28"/>
        <v>-184.49199999999999</v>
      </c>
      <c r="AE130"/>
      <c r="AF130" t="e">
        <f>IF(D130="M",IF(AI130&lt;78,LMS!$D$5*AI130^3+LMS!$E$5*AI130^2+LMS!$F$5*AI130+LMS!$G$5,IF(AI130&lt;150,LMS!$D$6*AI130^3+LMS!$E$6*AI130^2+LMS!$F$6*AI130+LMS!$G$6,LMS!$D$7*AI130^3+LMS!$E$7*AI130^2+LMS!$F$7*AI130+LMS!$G$7)),IF(AI130&lt;69,LMS!$D$9*AI130^3+LMS!$E$9*AI130^2+LMS!$F$9*AI130+LMS!$G$9,IF(AI130&lt;150,LMS!$D$10*AI130^3+LMS!$E$10*AI130^2+LMS!$F$10*AI130+LMS!$G$10,LMS!$D$11*AI130^3+LMS!$E$11*AI130^2+LMS!$F$11*AI130+LMS!$G$11)))</f>
        <v>#VALUE!</v>
      </c>
      <c r="AG130" t="e">
        <f>IF(D130="M",(IF(AI130&lt;2.5,LMS!$D$21*AI130^3+LMS!$E$21*AI130^2+LMS!$F$21*AI130+LMS!$G$21,IF(AI130&lt;9.5,LMS!$D$22*AI130^3+LMS!$E$22*AI130^2+LMS!$F$22*AI130+LMS!$G$22,IF(AI130&lt;26.75,LMS!$D$23*AI130^3+LMS!$E$23*AI130^2+LMS!$F$23*AI130+LMS!$G$23,IF(AI130&lt;90,LMS!$D$24*AI130^3+LMS!$E$24*AI130^2+LMS!$F$24*AI130+LMS!$G$24,LMS!$D$25*AI130^3+LMS!$E$25*AI130^2+LMS!$F$25*AI130+LMS!$G$25))))),(IF(AI130&lt;2.5,LMS!$D$27*AI130^3+LMS!$E$27*AI130^2+LMS!$F$27*AI130+LMS!$G$27,IF(AI130&lt;9.5,LMS!$D$28*AI130^3+LMS!$E$28*AI130^2+LMS!$F$28*AI130+LMS!$G$28,IF(AI130&lt;26.75,LMS!$D$29*AI130^3+LMS!$E$29*AI130^2+LMS!$F$29*AI130+LMS!$G$29,IF(AI130&lt;90,LMS!$D$30*AI130^3+LMS!$E$30*AI130^2+LMS!$F$30*AI130+LMS!$G$30,IF(AI130&lt;150,LMS!$D$31*AI130^3+LMS!$E$31*AI130^2+LMS!$F$31*AI130+LMS!$G$31,LMS!$D$32*AI130^3+LMS!$E$32*AI130^2+LMS!$F$32*AI130+LMS!$G$32)))))))</f>
        <v>#VALUE!</v>
      </c>
      <c r="AH130" t="e">
        <f>IF(D130="M",(IF(AI130&lt;90,LMS!$D$14*AI130^3+LMS!$E$14*AI130^2+LMS!$F$14*AI130+LMS!$G$14,LMS!$D$15*AI130^3+LMS!$E$15*AI130^2+LMS!$F$15*AI130+LMS!$G$15)),(IF(AI130&lt;90,LMS!$D$17*AI130^3+LMS!$E$17*AI130^2+LMS!$F$17*AI130+LMS!$G$17,LMS!$D$18*AI130^3+LMS!$E$18*AI130^2+LMS!$F$18*AI130+LMS!$G$18)))</f>
        <v>#VALUE!</v>
      </c>
      <c r="AI130" s="7" t="e">
        <f t="shared" si="45"/>
        <v>#VALUE!</v>
      </c>
      <c r="AJ130" s="7">
        <f t="shared" si="43"/>
        <v>0</v>
      </c>
      <c r="AL130" s="7">
        <f>IF(D130="M",WeightSDS!P$5*$AJ130^7+WeightSDS!Q$5*$AJ130^6+WeightSDS!R$5*$AJ130^5+WeightSDS!S$5*$AJ130^4+WeightSDS!T$5*$AJ130^3+WeightSDS!U$5*$AJ130^2+WeightSDS!V$5*$AJ130+WeightSDS!W$5,IF($AJ130&lt;186,WeightSDS!P$8*$AJ130^7+WeightSDS!Q$8*$AJ130^6+WeightSDS!R$8*$AJ130^5+WeightSDS!S$8*$AJ130^4+WeightSDS!T$8*$AJ130^3+WeightSDS!U$8*$AJ130^2+WeightSDS!V$8*$AJ130+WeightSDS!W$8,WeightSDS!$U$9+WeightSDS!$V$9*($AJ130-WeightSDS!$W$9)))</f>
        <v>0.75407122999999998</v>
      </c>
      <c r="AM130" s="7">
        <f>IF(D130="M",IF($AJ130&lt;45,WeightSDS!M$23*$AJ130^10+WeightSDS!N$23*$AJ130^9+WeightSDS!O$23*$AJ130^8+WeightSDS!P$23*$AJ130^7+WeightSDS!Q$23*$AJ130^6+WeightSDS!R$23*$AJ130^5+WeightSDS!S$23*$AJ130^4+WeightSDS!T$23*$AJ130^3+WeightSDS!U$23*$AJ130^2+WeightSDS!V$23*$AJ130+WeightSDS!W$23,IF($AJ130&lt;153,WeightSDS!M$25*$AJ130^10+WeightSDS!N$25*$AJ130^9+WeightSDS!O$25*$AJ130^8+WeightSDS!P$25*$AJ130^7+WeightSDS!Q$25*$AJ130^6+WeightSDS!R$25*$AJ130^5+WeightSDS!S$25*$AJ130^4+WeightSDS!T$25*$AJ130^3+WeightSDS!U$25*$AJ130^2+WeightSDS!V$25*$AJ130+WeightSDS!W$25,WeightSDS!M$27+WeightSDS!N$27/(1+EXP(WeightSDS!O$27+WeightSDS!P$27*$AJ130)))),IF($AJ130&lt;43.8,WeightSDS!M$29*$AJ130^10+WeightSDS!N$29*$AJ130^9+WeightSDS!O$29*$AJ130^8+WeightSDS!P$29*$AJ130^7+WeightSDS!Q$29*$AJ130^6+WeightSDS!R$29*$AJ130^5+WeightSDS!S$29*$AJ130^4+WeightSDS!T$29*$AJ130^3+WeightSDS!U$29*$AJ130^2+WeightSDS!V$29*$AJ130+WeightSDS!W$29-0.010431*(1-$AJ130/210),IF($AJ130&lt;123,WeightSDS!M$30*$AJ130^10+WeightSDS!N$30*$AJ130^9+WeightSDS!O$30*$AJ130^8+WeightSDS!P$30*$AJ130^7+WeightSDS!Q$30*$AJ130^6+WeightSDS!R$30*$AJ130^5+WeightSDS!S$30*$AJ130^4+WeightSDS!T$30*$AJ130^3+WeightSDS!U$30*$AJ130^2+WeightSDS!V$30*$AJ130+WeightSDS!W$30-0.010431*(1-1/$AJ130),WeightSDS!M$32+WeightSDS!N$32/(1+EXP(WeightSDS!O$32+WeightSDS!P$32*$AJ130))-0.010431*(1-$AJ130/210))))</f>
        <v>2.9500001032655536</v>
      </c>
      <c r="AN130" s="7">
        <f>IF(D130="M",IF($AJ130&lt;162,WeightSDS!P$12*$AJ130^7+WeightSDS!Q$12*$AJ130^6+WeightSDS!R$12*$AJ130^5+WeightSDS!S$12*$AJ130^4+WeightSDS!T$12*$AJ130^3+WeightSDS!U$12*$AJ130^2+WeightSDS!V$12*$AJ130+WeightSDS!W$12,WeightSDS!P$14*$AJ130^7+WeightSDS!Q$14*$AJ130^6+WeightSDS!R$14*$AJ130^5+WeightSDS!S$14*$AJ130^4+WeightSDS!T$14*$AJ130^3+WeightSDS!U$14*$AJ130^2+WeightSDS!V$14*$AJ130+WeightSDS!W$14),IF($AJ130&lt;156,WeightSDS!O$17*$AJ130^8+WeightSDS!P$17*$AJ130^7+WeightSDS!Q$17*$AJ130^6+WeightSDS!R$17*$AJ130^5+WeightSDS!S$17*$AJ130^4+WeightSDS!T$17*$AJ130^3+WeightSDS!U$17*$AJ130^2+WeightSDS!V$17*$AJ130+WeightSDS!W$17,IF($AJ130&lt;186,WeightSDS!$U$18+(WeightSDS!$V$18-WeightSDS!$U$18)/24*($AJ130-186)+WeightSDS!$W$18*(-$AJ130+186)^2-0.005,WeightSDS!$U$18+(WeightSDS!$V$18-WeightSDS!$U$18)/24*($AJ130-186)-0.005)))</f>
        <v>0.14604529399999999</v>
      </c>
      <c r="AQ130" s="7">
        <f t="shared" si="29"/>
        <v>0.56299999999999994</v>
      </c>
      <c r="AR130" s="7">
        <f t="shared" si="30"/>
        <v>69</v>
      </c>
      <c r="AS130" s="7">
        <f t="shared" si="31"/>
        <v>0.51</v>
      </c>
    </row>
    <row r="131" spans="2:45" s="7" customFormat="1" x14ac:dyDescent="0.15">
      <c r="B131" s="118"/>
      <c r="C131" s="118"/>
      <c r="D131" s="118"/>
      <c r="E131" s="30"/>
      <c r="F131" s="30"/>
      <c r="G131" s="119"/>
      <c r="H131" s="119"/>
      <c r="I131" s="78"/>
      <c r="J131" s="11" t="str">
        <f t="shared" ref="J131:J194" si="46">IF(COUNTA(D131,E131,F131,G131)=4,IF(X131+Y131/12&gt;17.583,"*",(G131-(INDEX(IF(D131="F",Hfemalemean,Hmalemean),Y131+1,INT(T131)+1))))/(INDEX(IF(D131="F",Hfemalesd,Hmalesd),Y131+1,INT(T131)+1)),"")</f>
        <v/>
      </c>
      <c r="K131" s="2" t="str">
        <f t="shared" si="32"/>
        <v/>
      </c>
      <c r="L131" s="2" t="str">
        <f t="shared" ref="L131:L194" si="47">IF(COUNTA(D131,E131,F131,G131,H131)&lt;5,"",IF(T131&lt;6,"*",IF(X131&gt;17,"*",(H131-G131*INDEX(IF(D131="F",muratafemale,muratamale),INT(T131)-4,1)-INDEX(IF(D131="F",muratafemale,muratamale),INT(T131)-4,2))/(G131*INDEX(IF(D131="F",muratafemale,muratamale),INT(T131)-4,1)+INDEX(IF(D131="F",muratafemale,muratamale),INT(T131)-4,2))*100)))</f>
        <v/>
      </c>
      <c r="M131" s="2" t="str">
        <f t="shared" si="33"/>
        <v/>
      </c>
      <c r="N131" s="2" t="str">
        <f t="shared" si="34"/>
        <v/>
      </c>
      <c r="O131" s="2" t="str">
        <f t="shared" si="35"/>
        <v/>
      </c>
      <c r="P131" s="11" t="str">
        <f t="shared" si="36"/>
        <v/>
      </c>
      <c r="Q131" s="11" t="str">
        <f t="shared" si="37"/>
        <v/>
      </c>
      <c r="R131" s="2" t="str">
        <f t="shared" si="38"/>
        <v/>
      </c>
      <c r="S131" s="11" t="str">
        <f t="shared" si="39"/>
        <v/>
      </c>
      <c r="T131" s="175" t="str">
        <f t="shared" si="40"/>
        <v/>
      </c>
      <c r="U131" s="11" t="str">
        <f t="shared" si="41"/>
        <v/>
      </c>
      <c r="V131" s="136"/>
      <c r="W131" s="136"/>
      <c r="X131" s="139">
        <f t="shared" ref="X131:X194" si="48">DATEDIF(E131,F131,"Y")</f>
        <v>0</v>
      </c>
      <c r="Y131" s="31">
        <f t="shared" ref="Y131:Y194" si="49">DATEDIF(E131,F131,"YM")</f>
        <v>0</v>
      </c>
      <c r="Z131" s="31"/>
      <c r="AA131" s="140">
        <f t="shared" ref="AA131:AA194" si="50">DATEDIF(E131,F131,"Y")+(F131-(DATE(YEAR(E131)+DATEDIF(E131,F131,"Y"),MONTH(E131),DAY(E131))))/(365+IF(MOD(YEAR((DATE(YEAR(F131)-1,MONTH(E131),DAY(E131)))),4)=0,IF((DATE(YEAR(F131)-1,MONTH(E131),DAY(E131)))&gt;DATE(YEAR((DATE(YEAR(F131)-1,MONTH(E131),DAY(E131)))),2,29),0,1),0)+IF(MOD(YEAR(F131),4)=0,IF(F131&gt;DATE(YEAR(F131),2,29),1,0),0))</f>
        <v>0</v>
      </c>
      <c r="AB131" s="12"/>
      <c r="AC131" s="8">
        <f t="shared" ref="AC131:AC194" si="51">IF(D131="M",2.06*10^-3*G131^2-0.1166*G131+6.5273,2.49*10^-3*G131^2-0.1858*G131+9.036)</f>
        <v>9.0359999999999996</v>
      </c>
      <c r="AD131" s="8">
        <f t="shared" ref="AD131:AD194" si="52">((G131/100)^3*INDEX(itoOI,IF(D131="M",0,3)+IF(G131&lt;140,1,IF(G131&lt;=149,2,3)),1)+(G131/100)^2*INDEX(itoOI,IF(D131="M",0,3)+IF(G131&lt;140,1,IF(G131&lt;=149,2,3)),2)+(G131/100)*INDEX(itoOI,IF(D131="M",0,3)+IF(G131&lt;140,1,IF(G131&lt;=149,2,3)),3)+INDEX(itoOI,IF(D131="M",0,3)+IF(G131&lt;140,1,IF(G131&lt;=149,2,3)),4))</f>
        <v>-184.49199999999999</v>
      </c>
      <c r="AE131"/>
      <c r="AF131" t="e">
        <f>IF(D131="M",IF(AI131&lt;78,LMS!$D$5*AI131^3+LMS!$E$5*AI131^2+LMS!$F$5*AI131+LMS!$G$5,IF(AI131&lt;150,LMS!$D$6*AI131^3+LMS!$E$6*AI131^2+LMS!$F$6*AI131+LMS!$G$6,LMS!$D$7*AI131^3+LMS!$E$7*AI131^2+LMS!$F$7*AI131+LMS!$G$7)),IF(AI131&lt;69,LMS!$D$9*AI131^3+LMS!$E$9*AI131^2+LMS!$F$9*AI131+LMS!$G$9,IF(AI131&lt;150,LMS!$D$10*AI131^3+LMS!$E$10*AI131^2+LMS!$F$10*AI131+LMS!$G$10,LMS!$D$11*AI131^3+LMS!$E$11*AI131^2+LMS!$F$11*AI131+LMS!$G$11)))</f>
        <v>#VALUE!</v>
      </c>
      <c r="AG131" t="e">
        <f>IF(D131="M",(IF(AI131&lt;2.5,LMS!$D$21*AI131^3+LMS!$E$21*AI131^2+LMS!$F$21*AI131+LMS!$G$21,IF(AI131&lt;9.5,LMS!$D$22*AI131^3+LMS!$E$22*AI131^2+LMS!$F$22*AI131+LMS!$G$22,IF(AI131&lt;26.75,LMS!$D$23*AI131^3+LMS!$E$23*AI131^2+LMS!$F$23*AI131+LMS!$G$23,IF(AI131&lt;90,LMS!$D$24*AI131^3+LMS!$E$24*AI131^2+LMS!$F$24*AI131+LMS!$G$24,LMS!$D$25*AI131^3+LMS!$E$25*AI131^2+LMS!$F$25*AI131+LMS!$G$25))))),(IF(AI131&lt;2.5,LMS!$D$27*AI131^3+LMS!$E$27*AI131^2+LMS!$F$27*AI131+LMS!$G$27,IF(AI131&lt;9.5,LMS!$D$28*AI131^3+LMS!$E$28*AI131^2+LMS!$F$28*AI131+LMS!$G$28,IF(AI131&lt;26.75,LMS!$D$29*AI131^3+LMS!$E$29*AI131^2+LMS!$F$29*AI131+LMS!$G$29,IF(AI131&lt;90,LMS!$D$30*AI131^3+LMS!$E$30*AI131^2+LMS!$F$30*AI131+LMS!$G$30,IF(AI131&lt;150,LMS!$D$31*AI131^3+LMS!$E$31*AI131^2+LMS!$F$31*AI131+LMS!$G$31,LMS!$D$32*AI131^3+LMS!$E$32*AI131^2+LMS!$F$32*AI131+LMS!$G$32)))))))</f>
        <v>#VALUE!</v>
      </c>
      <c r="AH131" t="e">
        <f>IF(D131="M",(IF(AI131&lt;90,LMS!$D$14*AI131^3+LMS!$E$14*AI131^2+LMS!$F$14*AI131+LMS!$G$14,LMS!$D$15*AI131^3+LMS!$E$15*AI131^2+LMS!$F$15*AI131+LMS!$G$15)),(IF(AI131&lt;90,LMS!$D$17*AI131^3+LMS!$E$17*AI131^2+LMS!$F$17*AI131+LMS!$G$17,LMS!$D$18*AI131^3+LMS!$E$18*AI131^2+LMS!$F$18*AI131+LMS!$G$18)))</f>
        <v>#VALUE!</v>
      </c>
      <c r="AI131" s="7" t="e">
        <f t="shared" si="45"/>
        <v>#VALUE!</v>
      </c>
      <c r="AJ131" s="7">
        <f t="shared" si="43"/>
        <v>0</v>
      </c>
      <c r="AL131" s="7">
        <f>IF(D131="M",WeightSDS!P$5*$AJ131^7+WeightSDS!Q$5*$AJ131^6+WeightSDS!R$5*$AJ131^5+WeightSDS!S$5*$AJ131^4+WeightSDS!T$5*$AJ131^3+WeightSDS!U$5*$AJ131^2+WeightSDS!V$5*$AJ131+WeightSDS!W$5,IF($AJ131&lt;186,WeightSDS!P$8*$AJ131^7+WeightSDS!Q$8*$AJ131^6+WeightSDS!R$8*$AJ131^5+WeightSDS!S$8*$AJ131^4+WeightSDS!T$8*$AJ131^3+WeightSDS!U$8*$AJ131^2+WeightSDS!V$8*$AJ131+WeightSDS!W$8,WeightSDS!$U$9+WeightSDS!$V$9*($AJ131-WeightSDS!$W$9)))</f>
        <v>0.75407122999999998</v>
      </c>
      <c r="AM131" s="7">
        <f>IF(D131="M",IF($AJ131&lt;45,WeightSDS!M$23*$AJ131^10+WeightSDS!N$23*$AJ131^9+WeightSDS!O$23*$AJ131^8+WeightSDS!P$23*$AJ131^7+WeightSDS!Q$23*$AJ131^6+WeightSDS!R$23*$AJ131^5+WeightSDS!S$23*$AJ131^4+WeightSDS!T$23*$AJ131^3+WeightSDS!U$23*$AJ131^2+WeightSDS!V$23*$AJ131+WeightSDS!W$23,IF($AJ131&lt;153,WeightSDS!M$25*$AJ131^10+WeightSDS!N$25*$AJ131^9+WeightSDS!O$25*$AJ131^8+WeightSDS!P$25*$AJ131^7+WeightSDS!Q$25*$AJ131^6+WeightSDS!R$25*$AJ131^5+WeightSDS!S$25*$AJ131^4+WeightSDS!T$25*$AJ131^3+WeightSDS!U$25*$AJ131^2+WeightSDS!V$25*$AJ131+WeightSDS!W$25,WeightSDS!M$27+WeightSDS!N$27/(1+EXP(WeightSDS!O$27+WeightSDS!P$27*$AJ131)))),IF($AJ131&lt;43.8,WeightSDS!M$29*$AJ131^10+WeightSDS!N$29*$AJ131^9+WeightSDS!O$29*$AJ131^8+WeightSDS!P$29*$AJ131^7+WeightSDS!Q$29*$AJ131^6+WeightSDS!R$29*$AJ131^5+WeightSDS!S$29*$AJ131^4+WeightSDS!T$29*$AJ131^3+WeightSDS!U$29*$AJ131^2+WeightSDS!V$29*$AJ131+WeightSDS!W$29-0.010431*(1-$AJ131/210),IF($AJ131&lt;123,WeightSDS!M$30*$AJ131^10+WeightSDS!N$30*$AJ131^9+WeightSDS!O$30*$AJ131^8+WeightSDS!P$30*$AJ131^7+WeightSDS!Q$30*$AJ131^6+WeightSDS!R$30*$AJ131^5+WeightSDS!S$30*$AJ131^4+WeightSDS!T$30*$AJ131^3+WeightSDS!U$30*$AJ131^2+WeightSDS!V$30*$AJ131+WeightSDS!W$30-0.010431*(1-1/$AJ131),WeightSDS!M$32+WeightSDS!N$32/(1+EXP(WeightSDS!O$32+WeightSDS!P$32*$AJ131))-0.010431*(1-$AJ131/210))))</f>
        <v>2.9500001032655536</v>
      </c>
      <c r="AN131" s="7">
        <f>IF(D131="M",IF($AJ131&lt;162,WeightSDS!P$12*$AJ131^7+WeightSDS!Q$12*$AJ131^6+WeightSDS!R$12*$AJ131^5+WeightSDS!S$12*$AJ131^4+WeightSDS!T$12*$AJ131^3+WeightSDS!U$12*$AJ131^2+WeightSDS!V$12*$AJ131+WeightSDS!W$12,WeightSDS!P$14*$AJ131^7+WeightSDS!Q$14*$AJ131^6+WeightSDS!R$14*$AJ131^5+WeightSDS!S$14*$AJ131^4+WeightSDS!T$14*$AJ131^3+WeightSDS!U$14*$AJ131^2+WeightSDS!V$14*$AJ131+WeightSDS!W$14),IF($AJ131&lt;156,WeightSDS!O$17*$AJ131^8+WeightSDS!P$17*$AJ131^7+WeightSDS!Q$17*$AJ131^6+WeightSDS!R$17*$AJ131^5+WeightSDS!S$17*$AJ131^4+WeightSDS!T$17*$AJ131^3+WeightSDS!U$17*$AJ131^2+WeightSDS!V$17*$AJ131+WeightSDS!W$17,IF($AJ131&lt;186,WeightSDS!$U$18+(WeightSDS!$V$18-WeightSDS!$U$18)/24*($AJ131-186)+WeightSDS!$W$18*(-$AJ131+186)^2-0.005,WeightSDS!$U$18+(WeightSDS!$V$18-WeightSDS!$U$18)/24*($AJ131-186)-0.005)))</f>
        <v>0.14604529399999999</v>
      </c>
      <c r="AQ131" s="7">
        <f t="shared" ref="AQ131:AQ194" si="53">INDEX(IF(D131="M",IGFmale, IGFfemale), Y131+1,1)</f>
        <v>0.56299999999999994</v>
      </c>
      <c r="AR131" s="7">
        <f t="shared" ref="AR131:AR194" si="54">INDEX(IF(D131="M",IGFmale, IGFfemale), Y131+1,2)</f>
        <v>69</v>
      </c>
      <c r="AS131" s="7">
        <f t="shared" ref="AS131:AS194" si="55">INDEX(IF(D131="M",IGFmale, IGFfemale), Y131+1,3)</f>
        <v>0.51</v>
      </c>
    </row>
    <row r="132" spans="2:45" s="7" customFormat="1" x14ac:dyDescent="0.15">
      <c r="B132" s="118"/>
      <c r="C132" s="118"/>
      <c r="D132" s="118"/>
      <c r="E132" s="30"/>
      <c r="F132" s="30"/>
      <c r="G132" s="119"/>
      <c r="H132" s="119"/>
      <c r="I132" s="78"/>
      <c r="J132" s="11" t="str">
        <f t="shared" si="46"/>
        <v/>
      </c>
      <c r="K132" s="2" t="str">
        <f t="shared" ref="K132:K195" si="56">IF(COUNTA(D132,E132,F132,G132,H132)=5,IF(T132&lt;1,"*",IF(T132&gt;=6,"*",IF(G132&gt;=120,"*",IF(G132&lt;70,"*",(H132-AC132)/AC132*100)))),"")</f>
        <v/>
      </c>
      <c r="L132" s="2" t="str">
        <f t="shared" si="47"/>
        <v/>
      </c>
      <c r="M132" s="2" t="str">
        <f t="shared" ref="M132:M195" si="57">IF(COUNTA(D132,E132,F132,G132,H132)=5,IF(G132&gt;=IF(D132="M",181,174),"*",IF(G132&lt;101,"*",IF(T132&lt;6,"*",IF(X132&gt;17.583,"*",(H132-AD132)/AD132*100)))),"")</f>
        <v/>
      </c>
      <c r="N132" s="2" t="str">
        <f t="shared" ref="N132:N195" si="58">IF(COUNTA(D132,E132,F132,G132,H132)=5,H132/G132^2*10000,"")</f>
        <v/>
      </c>
      <c r="O132" s="2" t="str">
        <f t="shared" ref="O132:O195" si="59">IF(COUNTA(D132,E132,F132,G132,H132)=5,IF(X132+Y132/12&gt;17.583,"*",NORMSDIST(((N132/AG132)^(AF132)-1)/AF132/AH132)*100),"")</f>
        <v/>
      </c>
      <c r="P132" s="11" t="str">
        <f t="shared" ref="P132:P195" si="60">IF(COUNTA(D132,E132,F132,G132,H132)=5,IF(X132+Y132/12&gt;17.583,"*",((N132/AG132)^(AF132)-1)/AF132/AH132),"")</f>
        <v/>
      </c>
      <c r="Q132" s="11" t="str">
        <f t="shared" ref="Q132:Q195" si="61">IF(COUNTA(D132,E132,F132,G132,H132)=5,IF(X132+Y132/12&gt;17.583,"   *",((H132/AM132)^(AL132)-1)/AL132/AN132),"")</f>
        <v/>
      </c>
      <c r="R132" s="2" t="str">
        <f t="shared" ref="R132:R195" si="62">IF(COUNTA(D132,E132,F132,I132)=4,IF(AA132&gt;77,"*",NORMSDIST(((I132/AR132)^(AQ132)-1)/AQ132/AS132)*100),"")</f>
        <v/>
      </c>
      <c r="S132" s="11" t="str">
        <f t="shared" ref="S132:S195" si="63">IF(COUNTA(D132,E132,F132,I132)=4,IF(AA132&gt;77,"*",((I132/AR132)^(AQ132)-1)/AQ132/AS132),"")</f>
        <v/>
      </c>
      <c r="T132" s="175" t="str">
        <f t="shared" ref="T132:T195" si="64">IF(COUNTA(E132,F132)=2,AA132,"")</f>
        <v/>
      </c>
      <c r="U132" s="11" t="str">
        <f t="shared" ref="U132:U195" si="65">IF(COUNTA(E132,F132)=2,IF(X132&lt;10,"0","")&amp;X132&amp;"歳"&amp;IF(Y132&lt;10,"0","")&amp;Y132&amp;"か月","")</f>
        <v/>
      </c>
      <c r="V132" s="136"/>
      <c r="W132" s="136"/>
      <c r="X132" s="139">
        <f t="shared" si="48"/>
        <v>0</v>
      </c>
      <c r="Y132" s="31">
        <f t="shared" si="49"/>
        <v>0</v>
      </c>
      <c r="Z132" s="31"/>
      <c r="AA132" s="140">
        <f t="shared" si="50"/>
        <v>0</v>
      </c>
      <c r="AB132" s="12"/>
      <c r="AC132" s="8">
        <f t="shared" si="51"/>
        <v>9.0359999999999996</v>
      </c>
      <c r="AD132" s="8">
        <f t="shared" si="52"/>
        <v>-184.49199999999999</v>
      </c>
      <c r="AE132"/>
      <c r="AF132" t="e">
        <f>IF(D132="M",IF(AI132&lt;78,LMS!$D$5*AI132^3+LMS!$E$5*AI132^2+LMS!$F$5*AI132+LMS!$G$5,IF(AI132&lt;150,LMS!$D$6*AI132^3+LMS!$E$6*AI132^2+LMS!$F$6*AI132+LMS!$G$6,LMS!$D$7*AI132^3+LMS!$E$7*AI132^2+LMS!$F$7*AI132+LMS!$G$7)),IF(AI132&lt;69,LMS!$D$9*AI132^3+LMS!$E$9*AI132^2+LMS!$F$9*AI132+LMS!$G$9,IF(AI132&lt;150,LMS!$D$10*AI132^3+LMS!$E$10*AI132^2+LMS!$F$10*AI132+LMS!$G$10,LMS!$D$11*AI132^3+LMS!$E$11*AI132^2+LMS!$F$11*AI132+LMS!$G$11)))</f>
        <v>#VALUE!</v>
      </c>
      <c r="AG132" t="e">
        <f>IF(D132="M",(IF(AI132&lt;2.5,LMS!$D$21*AI132^3+LMS!$E$21*AI132^2+LMS!$F$21*AI132+LMS!$G$21,IF(AI132&lt;9.5,LMS!$D$22*AI132^3+LMS!$E$22*AI132^2+LMS!$F$22*AI132+LMS!$G$22,IF(AI132&lt;26.75,LMS!$D$23*AI132^3+LMS!$E$23*AI132^2+LMS!$F$23*AI132+LMS!$G$23,IF(AI132&lt;90,LMS!$D$24*AI132^3+LMS!$E$24*AI132^2+LMS!$F$24*AI132+LMS!$G$24,LMS!$D$25*AI132^3+LMS!$E$25*AI132^2+LMS!$F$25*AI132+LMS!$G$25))))),(IF(AI132&lt;2.5,LMS!$D$27*AI132^3+LMS!$E$27*AI132^2+LMS!$F$27*AI132+LMS!$G$27,IF(AI132&lt;9.5,LMS!$D$28*AI132^3+LMS!$E$28*AI132^2+LMS!$F$28*AI132+LMS!$G$28,IF(AI132&lt;26.75,LMS!$D$29*AI132^3+LMS!$E$29*AI132^2+LMS!$F$29*AI132+LMS!$G$29,IF(AI132&lt;90,LMS!$D$30*AI132^3+LMS!$E$30*AI132^2+LMS!$F$30*AI132+LMS!$G$30,IF(AI132&lt;150,LMS!$D$31*AI132^3+LMS!$E$31*AI132^2+LMS!$F$31*AI132+LMS!$G$31,LMS!$D$32*AI132^3+LMS!$E$32*AI132^2+LMS!$F$32*AI132+LMS!$G$32)))))))</f>
        <v>#VALUE!</v>
      </c>
      <c r="AH132" t="e">
        <f>IF(D132="M",(IF(AI132&lt;90,LMS!$D$14*AI132^3+LMS!$E$14*AI132^2+LMS!$F$14*AI132+LMS!$G$14,LMS!$D$15*AI132^3+LMS!$E$15*AI132^2+LMS!$F$15*AI132+LMS!$G$15)),(IF(AI132&lt;90,LMS!$D$17*AI132^3+LMS!$E$17*AI132^2+LMS!$F$17*AI132+LMS!$G$17,LMS!$D$18*AI132^3+LMS!$E$18*AI132^2+LMS!$F$18*AI132+LMS!$G$18)))</f>
        <v>#VALUE!</v>
      </c>
      <c r="AI132" s="7" t="e">
        <f t="shared" si="45"/>
        <v>#VALUE!</v>
      </c>
      <c r="AJ132" s="7">
        <f t="shared" ref="AJ132:AJ195" si="66">X132*12+Y132</f>
        <v>0</v>
      </c>
      <c r="AL132" s="7">
        <f>IF(D132="M",WeightSDS!P$5*$AJ132^7+WeightSDS!Q$5*$AJ132^6+WeightSDS!R$5*$AJ132^5+WeightSDS!S$5*$AJ132^4+WeightSDS!T$5*$AJ132^3+WeightSDS!U$5*$AJ132^2+WeightSDS!V$5*$AJ132+WeightSDS!W$5,IF($AJ132&lt;186,WeightSDS!P$8*$AJ132^7+WeightSDS!Q$8*$AJ132^6+WeightSDS!R$8*$AJ132^5+WeightSDS!S$8*$AJ132^4+WeightSDS!T$8*$AJ132^3+WeightSDS!U$8*$AJ132^2+WeightSDS!V$8*$AJ132+WeightSDS!W$8,WeightSDS!$U$9+WeightSDS!$V$9*($AJ132-WeightSDS!$W$9)))</f>
        <v>0.75407122999999998</v>
      </c>
      <c r="AM132" s="7">
        <f>IF(D132="M",IF($AJ132&lt;45,WeightSDS!M$23*$AJ132^10+WeightSDS!N$23*$AJ132^9+WeightSDS!O$23*$AJ132^8+WeightSDS!P$23*$AJ132^7+WeightSDS!Q$23*$AJ132^6+WeightSDS!R$23*$AJ132^5+WeightSDS!S$23*$AJ132^4+WeightSDS!T$23*$AJ132^3+WeightSDS!U$23*$AJ132^2+WeightSDS!V$23*$AJ132+WeightSDS!W$23,IF($AJ132&lt;153,WeightSDS!M$25*$AJ132^10+WeightSDS!N$25*$AJ132^9+WeightSDS!O$25*$AJ132^8+WeightSDS!P$25*$AJ132^7+WeightSDS!Q$25*$AJ132^6+WeightSDS!R$25*$AJ132^5+WeightSDS!S$25*$AJ132^4+WeightSDS!T$25*$AJ132^3+WeightSDS!U$25*$AJ132^2+WeightSDS!V$25*$AJ132+WeightSDS!W$25,WeightSDS!M$27+WeightSDS!N$27/(1+EXP(WeightSDS!O$27+WeightSDS!P$27*$AJ132)))),IF($AJ132&lt;43.8,WeightSDS!M$29*$AJ132^10+WeightSDS!N$29*$AJ132^9+WeightSDS!O$29*$AJ132^8+WeightSDS!P$29*$AJ132^7+WeightSDS!Q$29*$AJ132^6+WeightSDS!R$29*$AJ132^5+WeightSDS!S$29*$AJ132^4+WeightSDS!T$29*$AJ132^3+WeightSDS!U$29*$AJ132^2+WeightSDS!V$29*$AJ132+WeightSDS!W$29-0.010431*(1-$AJ132/210),IF($AJ132&lt;123,WeightSDS!M$30*$AJ132^10+WeightSDS!N$30*$AJ132^9+WeightSDS!O$30*$AJ132^8+WeightSDS!P$30*$AJ132^7+WeightSDS!Q$30*$AJ132^6+WeightSDS!R$30*$AJ132^5+WeightSDS!S$30*$AJ132^4+WeightSDS!T$30*$AJ132^3+WeightSDS!U$30*$AJ132^2+WeightSDS!V$30*$AJ132+WeightSDS!W$30-0.010431*(1-1/$AJ132),WeightSDS!M$32+WeightSDS!N$32/(1+EXP(WeightSDS!O$32+WeightSDS!P$32*$AJ132))-0.010431*(1-$AJ132/210))))</f>
        <v>2.9500001032655536</v>
      </c>
      <c r="AN132" s="7">
        <f>IF(D132="M",IF($AJ132&lt;162,WeightSDS!P$12*$AJ132^7+WeightSDS!Q$12*$AJ132^6+WeightSDS!R$12*$AJ132^5+WeightSDS!S$12*$AJ132^4+WeightSDS!T$12*$AJ132^3+WeightSDS!U$12*$AJ132^2+WeightSDS!V$12*$AJ132+WeightSDS!W$12,WeightSDS!P$14*$AJ132^7+WeightSDS!Q$14*$AJ132^6+WeightSDS!R$14*$AJ132^5+WeightSDS!S$14*$AJ132^4+WeightSDS!T$14*$AJ132^3+WeightSDS!U$14*$AJ132^2+WeightSDS!V$14*$AJ132+WeightSDS!W$14),IF($AJ132&lt;156,WeightSDS!O$17*$AJ132^8+WeightSDS!P$17*$AJ132^7+WeightSDS!Q$17*$AJ132^6+WeightSDS!R$17*$AJ132^5+WeightSDS!S$17*$AJ132^4+WeightSDS!T$17*$AJ132^3+WeightSDS!U$17*$AJ132^2+WeightSDS!V$17*$AJ132+WeightSDS!W$17,IF($AJ132&lt;186,WeightSDS!$U$18+(WeightSDS!$V$18-WeightSDS!$U$18)/24*($AJ132-186)+WeightSDS!$W$18*(-$AJ132+186)^2-0.005,WeightSDS!$U$18+(WeightSDS!$V$18-WeightSDS!$U$18)/24*($AJ132-186)-0.005)))</f>
        <v>0.14604529399999999</v>
      </c>
      <c r="AQ132" s="7">
        <f t="shared" si="53"/>
        <v>0.56299999999999994</v>
      </c>
      <c r="AR132" s="7">
        <f t="shared" si="54"/>
        <v>69</v>
      </c>
      <c r="AS132" s="7">
        <f t="shared" si="55"/>
        <v>0.51</v>
      </c>
    </row>
    <row r="133" spans="2:45" s="7" customFormat="1" x14ac:dyDescent="0.15">
      <c r="B133" s="118"/>
      <c r="C133" s="118"/>
      <c r="D133" s="118"/>
      <c r="E133" s="30"/>
      <c r="F133" s="30"/>
      <c r="G133" s="119"/>
      <c r="H133" s="119"/>
      <c r="I133" s="78"/>
      <c r="J133" s="11" t="str">
        <f t="shared" si="46"/>
        <v/>
      </c>
      <c r="K133" s="2" t="str">
        <f t="shared" si="56"/>
        <v/>
      </c>
      <c r="L133" s="2" t="str">
        <f t="shared" si="47"/>
        <v/>
      </c>
      <c r="M133" s="2" t="str">
        <f t="shared" si="57"/>
        <v/>
      </c>
      <c r="N133" s="2" t="str">
        <f t="shared" si="58"/>
        <v/>
      </c>
      <c r="O133" s="2" t="str">
        <f t="shared" si="59"/>
        <v/>
      </c>
      <c r="P133" s="11" t="str">
        <f t="shared" si="60"/>
        <v/>
      </c>
      <c r="Q133" s="11" t="str">
        <f t="shared" si="61"/>
        <v/>
      </c>
      <c r="R133" s="2" t="str">
        <f t="shared" si="62"/>
        <v/>
      </c>
      <c r="S133" s="11" t="str">
        <f t="shared" si="63"/>
        <v/>
      </c>
      <c r="T133" s="175" t="str">
        <f t="shared" si="64"/>
        <v/>
      </c>
      <c r="U133" s="11" t="str">
        <f t="shared" si="65"/>
        <v/>
      </c>
      <c r="V133" s="136"/>
      <c r="W133" s="136"/>
      <c r="X133" s="139">
        <f t="shared" si="48"/>
        <v>0</v>
      </c>
      <c r="Y133" s="31">
        <f t="shared" si="49"/>
        <v>0</v>
      </c>
      <c r="Z133" s="31"/>
      <c r="AA133" s="140">
        <f t="shared" si="50"/>
        <v>0</v>
      </c>
      <c r="AB133" s="12"/>
      <c r="AC133" s="8">
        <f t="shared" si="51"/>
        <v>9.0359999999999996</v>
      </c>
      <c r="AD133" s="8">
        <f t="shared" si="52"/>
        <v>-184.49199999999999</v>
      </c>
      <c r="AE133"/>
      <c r="AF133" t="e">
        <f>IF(D133="M",IF(AI133&lt;78,LMS!$D$5*AI133^3+LMS!$E$5*AI133^2+LMS!$F$5*AI133+LMS!$G$5,IF(AI133&lt;150,LMS!$D$6*AI133^3+LMS!$E$6*AI133^2+LMS!$F$6*AI133+LMS!$G$6,LMS!$D$7*AI133^3+LMS!$E$7*AI133^2+LMS!$F$7*AI133+LMS!$G$7)),IF(AI133&lt;69,LMS!$D$9*AI133^3+LMS!$E$9*AI133^2+LMS!$F$9*AI133+LMS!$G$9,IF(AI133&lt;150,LMS!$D$10*AI133^3+LMS!$E$10*AI133^2+LMS!$F$10*AI133+LMS!$G$10,LMS!$D$11*AI133^3+LMS!$E$11*AI133^2+LMS!$F$11*AI133+LMS!$G$11)))</f>
        <v>#VALUE!</v>
      </c>
      <c r="AG133" t="e">
        <f>IF(D133="M",(IF(AI133&lt;2.5,LMS!$D$21*AI133^3+LMS!$E$21*AI133^2+LMS!$F$21*AI133+LMS!$G$21,IF(AI133&lt;9.5,LMS!$D$22*AI133^3+LMS!$E$22*AI133^2+LMS!$F$22*AI133+LMS!$G$22,IF(AI133&lt;26.75,LMS!$D$23*AI133^3+LMS!$E$23*AI133^2+LMS!$F$23*AI133+LMS!$G$23,IF(AI133&lt;90,LMS!$D$24*AI133^3+LMS!$E$24*AI133^2+LMS!$F$24*AI133+LMS!$G$24,LMS!$D$25*AI133^3+LMS!$E$25*AI133^2+LMS!$F$25*AI133+LMS!$G$25))))),(IF(AI133&lt;2.5,LMS!$D$27*AI133^3+LMS!$E$27*AI133^2+LMS!$F$27*AI133+LMS!$G$27,IF(AI133&lt;9.5,LMS!$D$28*AI133^3+LMS!$E$28*AI133^2+LMS!$F$28*AI133+LMS!$G$28,IF(AI133&lt;26.75,LMS!$D$29*AI133^3+LMS!$E$29*AI133^2+LMS!$F$29*AI133+LMS!$G$29,IF(AI133&lt;90,LMS!$D$30*AI133^3+LMS!$E$30*AI133^2+LMS!$F$30*AI133+LMS!$G$30,IF(AI133&lt;150,LMS!$D$31*AI133^3+LMS!$E$31*AI133^2+LMS!$F$31*AI133+LMS!$G$31,LMS!$D$32*AI133^3+LMS!$E$32*AI133^2+LMS!$F$32*AI133+LMS!$G$32)))))))</f>
        <v>#VALUE!</v>
      </c>
      <c r="AH133" t="e">
        <f>IF(D133="M",(IF(AI133&lt;90,LMS!$D$14*AI133^3+LMS!$E$14*AI133^2+LMS!$F$14*AI133+LMS!$G$14,LMS!$D$15*AI133^3+LMS!$E$15*AI133^2+LMS!$F$15*AI133+LMS!$G$15)),(IF(AI133&lt;90,LMS!$D$17*AI133^3+LMS!$E$17*AI133^2+LMS!$F$17*AI133+LMS!$G$17,LMS!$D$18*AI133^3+LMS!$E$18*AI133^2+LMS!$F$18*AI133+LMS!$G$18)))</f>
        <v>#VALUE!</v>
      </c>
      <c r="AI133" s="7" t="e">
        <f t="shared" si="45"/>
        <v>#VALUE!</v>
      </c>
      <c r="AJ133" s="7">
        <f t="shared" si="66"/>
        <v>0</v>
      </c>
      <c r="AL133" s="7">
        <f>IF(D133="M",WeightSDS!P$5*$AJ133^7+WeightSDS!Q$5*$AJ133^6+WeightSDS!R$5*$AJ133^5+WeightSDS!S$5*$AJ133^4+WeightSDS!T$5*$AJ133^3+WeightSDS!U$5*$AJ133^2+WeightSDS!V$5*$AJ133+WeightSDS!W$5,IF($AJ133&lt;186,WeightSDS!P$8*$AJ133^7+WeightSDS!Q$8*$AJ133^6+WeightSDS!R$8*$AJ133^5+WeightSDS!S$8*$AJ133^4+WeightSDS!T$8*$AJ133^3+WeightSDS!U$8*$AJ133^2+WeightSDS!V$8*$AJ133+WeightSDS!W$8,WeightSDS!$U$9+WeightSDS!$V$9*($AJ133-WeightSDS!$W$9)))</f>
        <v>0.75407122999999998</v>
      </c>
      <c r="AM133" s="7">
        <f>IF(D133="M",IF($AJ133&lt;45,WeightSDS!M$23*$AJ133^10+WeightSDS!N$23*$AJ133^9+WeightSDS!O$23*$AJ133^8+WeightSDS!P$23*$AJ133^7+WeightSDS!Q$23*$AJ133^6+WeightSDS!R$23*$AJ133^5+WeightSDS!S$23*$AJ133^4+WeightSDS!T$23*$AJ133^3+WeightSDS!U$23*$AJ133^2+WeightSDS!V$23*$AJ133+WeightSDS!W$23,IF($AJ133&lt;153,WeightSDS!M$25*$AJ133^10+WeightSDS!N$25*$AJ133^9+WeightSDS!O$25*$AJ133^8+WeightSDS!P$25*$AJ133^7+WeightSDS!Q$25*$AJ133^6+WeightSDS!R$25*$AJ133^5+WeightSDS!S$25*$AJ133^4+WeightSDS!T$25*$AJ133^3+WeightSDS!U$25*$AJ133^2+WeightSDS!V$25*$AJ133+WeightSDS!W$25,WeightSDS!M$27+WeightSDS!N$27/(1+EXP(WeightSDS!O$27+WeightSDS!P$27*$AJ133)))),IF($AJ133&lt;43.8,WeightSDS!M$29*$AJ133^10+WeightSDS!N$29*$AJ133^9+WeightSDS!O$29*$AJ133^8+WeightSDS!P$29*$AJ133^7+WeightSDS!Q$29*$AJ133^6+WeightSDS!R$29*$AJ133^5+WeightSDS!S$29*$AJ133^4+WeightSDS!T$29*$AJ133^3+WeightSDS!U$29*$AJ133^2+WeightSDS!V$29*$AJ133+WeightSDS!W$29-0.010431*(1-$AJ133/210),IF($AJ133&lt;123,WeightSDS!M$30*$AJ133^10+WeightSDS!N$30*$AJ133^9+WeightSDS!O$30*$AJ133^8+WeightSDS!P$30*$AJ133^7+WeightSDS!Q$30*$AJ133^6+WeightSDS!R$30*$AJ133^5+WeightSDS!S$30*$AJ133^4+WeightSDS!T$30*$AJ133^3+WeightSDS!U$30*$AJ133^2+WeightSDS!V$30*$AJ133+WeightSDS!W$30-0.010431*(1-1/$AJ133),WeightSDS!M$32+WeightSDS!N$32/(1+EXP(WeightSDS!O$32+WeightSDS!P$32*$AJ133))-0.010431*(1-$AJ133/210))))</f>
        <v>2.9500001032655536</v>
      </c>
      <c r="AN133" s="7">
        <f>IF(D133="M",IF($AJ133&lt;162,WeightSDS!P$12*$AJ133^7+WeightSDS!Q$12*$AJ133^6+WeightSDS!R$12*$AJ133^5+WeightSDS!S$12*$AJ133^4+WeightSDS!T$12*$AJ133^3+WeightSDS!U$12*$AJ133^2+WeightSDS!V$12*$AJ133+WeightSDS!W$12,WeightSDS!P$14*$AJ133^7+WeightSDS!Q$14*$AJ133^6+WeightSDS!R$14*$AJ133^5+WeightSDS!S$14*$AJ133^4+WeightSDS!T$14*$AJ133^3+WeightSDS!U$14*$AJ133^2+WeightSDS!V$14*$AJ133+WeightSDS!W$14),IF($AJ133&lt;156,WeightSDS!O$17*$AJ133^8+WeightSDS!P$17*$AJ133^7+WeightSDS!Q$17*$AJ133^6+WeightSDS!R$17*$AJ133^5+WeightSDS!S$17*$AJ133^4+WeightSDS!T$17*$AJ133^3+WeightSDS!U$17*$AJ133^2+WeightSDS!V$17*$AJ133+WeightSDS!W$17,IF($AJ133&lt;186,WeightSDS!$U$18+(WeightSDS!$V$18-WeightSDS!$U$18)/24*($AJ133-186)+WeightSDS!$W$18*(-$AJ133+186)^2-0.005,WeightSDS!$U$18+(WeightSDS!$V$18-WeightSDS!$U$18)/24*($AJ133-186)-0.005)))</f>
        <v>0.14604529399999999</v>
      </c>
      <c r="AQ133" s="7">
        <f t="shared" si="53"/>
        <v>0.56299999999999994</v>
      </c>
      <c r="AR133" s="7">
        <f t="shared" si="54"/>
        <v>69</v>
      </c>
      <c r="AS133" s="7">
        <f t="shared" si="55"/>
        <v>0.51</v>
      </c>
    </row>
    <row r="134" spans="2:45" s="7" customFormat="1" x14ac:dyDescent="0.15">
      <c r="B134" s="118"/>
      <c r="C134" s="118"/>
      <c r="D134" s="118"/>
      <c r="E134" s="30"/>
      <c r="F134" s="30"/>
      <c r="G134" s="119"/>
      <c r="H134" s="119"/>
      <c r="I134" s="78"/>
      <c r="J134" s="11" t="str">
        <f t="shared" si="46"/>
        <v/>
      </c>
      <c r="K134" s="2" t="str">
        <f t="shared" si="56"/>
        <v/>
      </c>
      <c r="L134" s="2" t="str">
        <f t="shared" si="47"/>
        <v/>
      </c>
      <c r="M134" s="2" t="str">
        <f t="shared" si="57"/>
        <v/>
      </c>
      <c r="N134" s="2" t="str">
        <f t="shared" si="58"/>
        <v/>
      </c>
      <c r="O134" s="2" t="str">
        <f t="shared" si="59"/>
        <v/>
      </c>
      <c r="P134" s="11" t="str">
        <f t="shared" si="60"/>
        <v/>
      </c>
      <c r="Q134" s="11" t="str">
        <f t="shared" si="61"/>
        <v/>
      </c>
      <c r="R134" s="2" t="str">
        <f t="shared" si="62"/>
        <v/>
      </c>
      <c r="S134" s="11" t="str">
        <f t="shared" si="63"/>
        <v/>
      </c>
      <c r="T134" s="175" t="str">
        <f t="shared" si="64"/>
        <v/>
      </c>
      <c r="U134" s="11" t="str">
        <f t="shared" si="65"/>
        <v/>
      </c>
      <c r="V134" s="136"/>
      <c r="W134" s="136"/>
      <c r="X134" s="139">
        <f t="shared" si="48"/>
        <v>0</v>
      </c>
      <c r="Y134" s="31">
        <f t="shared" si="49"/>
        <v>0</v>
      </c>
      <c r="Z134" s="31"/>
      <c r="AA134" s="140">
        <f t="shared" si="50"/>
        <v>0</v>
      </c>
      <c r="AB134" s="12"/>
      <c r="AC134" s="8">
        <f t="shared" si="51"/>
        <v>9.0359999999999996</v>
      </c>
      <c r="AD134" s="8">
        <f t="shared" si="52"/>
        <v>-184.49199999999999</v>
      </c>
      <c r="AE134"/>
      <c r="AF134" t="e">
        <f>IF(D134="M",IF(AI134&lt;78,LMS!$D$5*AI134^3+LMS!$E$5*AI134^2+LMS!$F$5*AI134+LMS!$G$5,IF(AI134&lt;150,LMS!$D$6*AI134^3+LMS!$E$6*AI134^2+LMS!$F$6*AI134+LMS!$G$6,LMS!$D$7*AI134^3+LMS!$E$7*AI134^2+LMS!$F$7*AI134+LMS!$G$7)),IF(AI134&lt;69,LMS!$D$9*AI134^3+LMS!$E$9*AI134^2+LMS!$F$9*AI134+LMS!$G$9,IF(AI134&lt;150,LMS!$D$10*AI134^3+LMS!$E$10*AI134^2+LMS!$F$10*AI134+LMS!$G$10,LMS!$D$11*AI134^3+LMS!$E$11*AI134^2+LMS!$F$11*AI134+LMS!$G$11)))</f>
        <v>#VALUE!</v>
      </c>
      <c r="AG134" t="e">
        <f>IF(D134="M",(IF(AI134&lt;2.5,LMS!$D$21*AI134^3+LMS!$E$21*AI134^2+LMS!$F$21*AI134+LMS!$G$21,IF(AI134&lt;9.5,LMS!$D$22*AI134^3+LMS!$E$22*AI134^2+LMS!$F$22*AI134+LMS!$G$22,IF(AI134&lt;26.75,LMS!$D$23*AI134^3+LMS!$E$23*AI134^2+LMS!$F$23*AI134+LMS!$G$23,IF(AI134&lt;90,LMS!$D$24*AI134^3+LMS!$E$24*AI134^2+LMS!$F$24*AI134+LMS!$G$24,LMS!$D$25*AI134^3+LMS!$E$25*AI134^2+LMS!$F$25*AI134+LMS!$G$25))))),(IF(AI134&lt;2.5,LMS!$D$27*AI134^3+LMS!$E$27*AI134^2+LMS!$F$27*AI134+LMS!$G$27,IF(AI134&lt;9.5,LMS!$D$28*AI134^3+LMS!$E$28*AI134^2+LMS!$F$28*AI134+LMS!$G$28,IF(AI134&lt;26.75,LMS!$D$29*AI134^3+LMS!$E$29*AI134^2+LMS!$F$29*AI134+LMS!$G$29,IF(AI134&lt;90,LMS!$D$30*AI134^3+LMS!$E$30*AI134^2+LMS!$F$30*AI134+LMS!$G$30,IF(AI134&lt;150,LMS!$D$31*AI134^3+LMS!$E$31*AI134^2+LMS!$F$31*AI134+LMS!$G$31,LMS!$D$32*AI134^3+LMS!$E$32*AI134^2+LMS!$F$32*AI134+LMS!$G$32)))))))</f>
        <v>#VALUE!</v>
      </c>
      <c r="AH134" t="e">
        <f>IF(D134="M",(IF(AI134&lt;90,LMS!$D$14*AI134^3+LMS!$E$14*AI134^2+LMS!$F$14*AI134+LMS!$G$14,LMS!$D$15*AI134^3+LMS!$E$15*AI134^2+LMS!$F$15*AI134+LMS!$G$15)),(IF(AI134&lt;90,LMS!$D$17*AI134^3+LMS!$E$17*AI134^2+LMS!$F$17*AI134+LMS!$G$17,LMS!$D$18*AI134^3+LMS!$E$18*AI134^2+LMS!$F$18*AI134+LMS!$G$18)))</f>
        <v>#VALUE!</v>
      </c>
      <c r="AI134" s="7" t="e">
        <f t="shared" si="45"/>
        <v>#VALUE!</v>
      </c>
      <c r="AJ134" s="7">
        <f t="shared" si="66"/>
        <v>0</v>
      </c>
      <c r="AL134" s="7">
        <f>IF(D134="M",WeightSDS!P$5*$AJ134^7+WeightSDS!Q$5*$AJ134^6+WeightSDS!R$5*$AJ134^5+WeightSDS!S$5*$AJ134^4+WeightSDS!T$5*$AJ134^3+WeightSDS!U$5*$AJ134^2+WeightSDS!V$5*$AJ134+WeightSDS!W$5,IF($AJ134&lt;186,WeightSDS!P$8*$AJ134^7+WeightSDS!Q$8*$AJ134^6+WeightSDS!R$8*$AJ134^5+WeightSDS!S$8*$AJ134^4+WeightSDS!T$8*$AJ134^3+WeightSDS!U$8*$AJ134^2+WeightSDS!V$8*$AJ134+WeightSDS!W$8,WeightSDS!$U$9+WeightSDS!$V$9*($AJ134-WeightSDS!$W$9)))</f>
        <v>0.75407122999999998</v>
      </c>
      <c r="AM134" s="7">
        <f>IF(D134="M",IF($AJ134&lt;45,WeightSDS!M$23*$AJ134^10+WeightSDS!N$23*$AJ134^9+WeightSDS!O$23*$AJ134^8+WeightSDS!P$23*$AJ134^7+WeightSDS!Q$23*$AJ134^6+WeightSDS!R$23*$AJ134^5+WeightSDS!S$23*$AJ134^4+WeightSDS!T$23*$AJ134^3+WeightSDS!U$23*$AJ134^2+WeightSDS!V$23*$AJ134+WeightSDS!W$23,IF($AJ134&lt;153,WeightSDS!M$25*$AJ134^10+WeightSDS!N$25*$AJ134^9+WeightSDS!O$25*$AJ134^8+WeightSDS!P$25*$AJ134^7+WeightSDS!Q$25*$AJ134^6+WeightSDS!R$25*$AJ134^5+WeightSDS!S$25*$AJ134^4+WeightSDS!T$25*$AJ134^3+WeightSDS!U$25*$AJ134^2+WeightSDS!V$25*$AJ134+WeightSDS!W$25,WeightSDS!M$27+WeightSDS!N$27/(1+EXP(WeightSDS!O$27+WeightSDS!P$27*$AJ134)))),IF($AJ134&lt;43.8,WeightSDS!M$29*$AJ134^10+WeightSDS!N$29*$AJ134^9+WeightSDS!O$29*$AJ134^8+WeightSDS!P$29*$AJ134^7+WeightSDS!Q$29*$AJ134^6+WeightSDS!R$29*$AJ134^5+WeightSDS!S$29*$AJ134^4+WeightSDS!T$29*$AJ134^3+WeightSDS!U$29*$AJ134^2+WeightSDS!V$29*$AJ134+WeightSDS!W$29-0.010431*(1-$AJ134/210),IF($AJ134&lt;123,WeightSDS!M$30*$AJ134^10+WeightSDS!N$30*$AJ134^9+WeightSDS!O$30*$AJ134^8+WeightSDS!P$30*$AJ134^7+WeightSDS!Q$30*$AJ134^6+WeightSDS!R$30*$AJ134^5+WeightSDS!S$30*$AJ134^4+WeightSDS!T$30*$AJ134^3+WeightSDS!U$30*$AJ134^2+WeightSDS!V$30*$AJ134+WeightSDS!W$30-0.010431*(1-1/$AJ134),WeightSDS!M$32+WeightSDS!N$32/(1+EXP(WeightSDS!O$32+WeightSDS!P$32*$AJ134))-0.010431*(1-$AJ134/210))))</f>
        <v>2.9500001032655536</v>
      </c>
      <c r="AN134" s="7">
        <f>IF(D134="M",IF($AJ134&lt;162,WeightSDS!P$12*$AJ134^7+WeightSDS!Q$12*$AJ134^6+WeightSDS!R$12*$AJ134^5+WeightSDS!S$12*$AJ134^4+WeightSDS!T$12*$AJ134^3+WeightSDS!U$12*$AJ134^2+WeightSDS!V$12*$AJ134+WeightSDS!W$12,WeightSDS!P$14*$AJ134^7+WeightSDS!Q$14*$AJ134^6+WeightSDS!R$14*$AJ134^5+WeightSDS!S$14*$AJ134^4+WeightSDS!T$14*$AJ134^3+WeightSDS!U$14*$AJ134^2+WeightSDS!V$14*$AJ134+WeightSDS!W$14),IF($AJ134&lt;156,WeightSDS!O$17*$AJ134^8+WeightSDS!P$17*$AJ134^7+WeightSDS!Q$17*$AJ134^6+WeightSDS!R$17*$AJ134^5+WeightSDS!S$17*$AJ134^4+WeightSDS!T$17*$AJ134^3+WeightSDS!U$17*$AJ134^2+WeightSDS!V$17*$AJ134+WeightSDS!W$17,IF($AJ134&lt;186,WeightSDS!$U$18+(WeightSDS!$V$18-WeightSDS!$U$18)/24*($AJ134-186)+WeightSDS!$W$18*(-$AJ134+186)^2-0.005,WeightSDS!$U$18+(WeightSDS!$V$18-WeightSDS!$U$18)/24*($AJ134-186)-0.005)))</f>
        <v>0.14604529399999999</v>
      </c>
      <c r="AQ134" s="7">
        <f t="shared" si="53"/>
        <v>0.56299999999999994</v>
      </c>
      <c r="AR134" s="7">
        <f t="shared" si="54"/>
        <v>69</v>
      </c>
      <c r="AS134" s="7">
        <f t="shared" si="55"/>
        <v>0.51</v>
      </c>
    </row>
    <row r="135" spans="2:45" s="7" customFormat="1" x14ac:dyDescent="0.15">
      <c r="B135" s="118"/>
      <c r="C135" s="118"/>
      <c r="D135" s="118"/>
      <c r="E135" s="30"/>
      <c r="F135" s="30"/>
      <c r="G135" s="119"/>
      <c r="H135" s="119"/>
      <c r="I135" s="78"/>
      <c r="J135" s="11" t="str">
        <f t="shared" si="46"/>
        <v/>
      </c>
      <c r="K135" s="2" t="str">
        <f t="shared" si="56"/>
        <v/>
      </c>
      <c r="L135" s="2" t="str">
        <f t="shared" si="47"/>
        <v/>
      </c>
      <c r="M135" s="2" t="str">
        <f t="shared" si="57"/>
        <v/>
      </c>
      <c r="N135" s="2" t="str">
        <f t="shared" si="58"/>
        <v/>
      </c>
      <c r="O135" s="2" t="str">
        <f t="shared" si="59"/>
        <v/>
      </c>
      <c r="P135" s="11" t="str">
        <f t="shared" si="60"/>
        <v/>
      </c>
      <c r="Q135" s="11" t="str">
        <f t="shared" si="61"/>
        <v/>
      </c>
      <c r="R135" s="2" t="str">
        <f t="shared" si="62"/>
        <v/>
      </c>
      <c r="S135" s="11" t="str">
        <f t="shared" si="63"/>
        <v/>
      </c>
      <c r="T135" s="175" t="str">
        <f t="shared" si="64"/>
        <v/>
      </c>
      <c r="U135" s="11" t="str">
        <f t="shared" si="65"/>
        <v/>
      </c>
      <c r="V135" s="136"/>
      <c r="W135" s="136"/>
      <c r="X135" s="139">
        <f t="shared" si="48"/>
        <v>0</v>
      </c>
      <c r="Y135" s="31">
        <f t="shared" si="49"/>
        <v>0</v>
      </c>
      <c r="Z135" s="31"/>
      <c r="AA135" s="140">
        <f t="shared" si="50"/>
        <v>0</v>
      </c>
      <c r="AB135" s="12"/>
      <c r="AC135" s="8">
        <f t="shared" si="51"/>
        <v>9.0359999999999996</v>
      </c>
      <c r="AD135" s="8">
        <f t="shared" si="52"/>
        <v>-184.49199999999999</v>
      </c>
      <c r="AE135"/>
      <c r="AF135" t="e">
        <f>IF(D135="M",IF(AI135&lt;78,LMS!$D$5*AI135^3+LMS!$E$5*AI135^2+LMS!$F$5*AI135+LMS!$G$5,IF(AI135&lt;150,LMS!$D$6*AI135^3+LMS!$E$6*AI135^2+LMS!$F$6*AI135+LMS!$G$6,LMS!$D$7*AI135^3+LMS!$E$7*AI135^2+LMS!$F$7*AI135+LMS!$G$7)),IF(AI135&lt;69,LMS!$D$9*AI135^3+LMS!$E$9*AI135^2+LMS!$F$9*AI135+LMS!$G$9,IF(AI135&lt;150,LMS!$D$10*AI135^3+LMS!$E$10*AI135^2+LMS!$F$10*AI135+LMS!$G$10,LMS!$D$11*AI135^3+LMS!$E$11*AI135^2+LMS!$F$11*AI135+LMS!$G$11)))</f>
        <v>#VALUE!</v>
      </c>
      <c r="AG135" t="e">
        <f>IF(D135="M",(IF(AI135&lt;2.5,LMS!$D$21*AI135^3+LMS!$E$21*AI135^2+LMS!$F$21*AI135+LMS!$G$21,IF(AI135&lt;9.5,LMS!$D$22*AI135^3+LMS!$E$22*AI135^2+LMS!$F$22*AI135+LMS!$G$22,IF(AI135&lt;26.75,LMS!$D$23*AI135^3+LMS!$E$23*AI135^2+LMS!$F$23*AI135+LMS!$G$23,IF(AI135&lt;90,LMS!$D$24*AI135^3+LMS!$E$24*AI135^2+LMS!$F$24*AI135+LMS!$G$24,LMS!$D$25*AI135^3+LMS!$E$25*AI135^2+LMS!$F$25*AI135+LMS!$G$25))))),(IF(AI135&lt;2.5,LMS!$D$27*AI135^3+LMS!$E$27*AI135^2+LMS!$F$27*AI135+LMS!$G$27,IF(AI135&lt;9.5,LMS!$D$28*AI135^3+LMS!$E$28*AI135^2+LMS!$F$28*AI135+LMS!$G$28,IF(AI135&lt;26.75,LMS!$D$29*AI135^3+LMS!$E$29*AI135^2+LMS!$F$29*AI135+LMS!$G$29,IF(AI135&lt;90,LMS!$D$30*AI135^3+LMS!$E$30*AI135^2+LMS!$F$30*AI135+LMS!$G$30,IF(AI135&lt;150,LMS!$D$31*AI135^3+LMS!$E$31*AI135^2+LMS!$F$31*AI135+LMS!$G$31,LMS!$D$32*AI135^3+LMS!$E$32*AI135^2+LMS!$F$32*AI135+LMS!$G$32)))))))</f>
        <v>#VALUE!</v>
      </c>
      <c r="AH135" t="e">
        <f>IF(D135="M",(IF(AI135&lt;90,LMS!$D$14*AI135^3+LMS!$E$14*AI135^2+LMS!$F$14*AI135+LMS!$G$14,LMS!$D$15*AI135^3+LMS!$E$15*AI135^2+LMS!$F$15*AI135+LMS!$G$15)),(IF(AI135&lt;90,LMS!$D$17*AI135^3+LMS!$E$17*AI135^2+LMS!$F$17*AI135+LMS!$G$17,LMS!$D$18*AI135^3+LMS!$E$18*AI135^2+LMS!$F$18*AI135+LMS!$G$18)))</f>
        <v>#VALUE!</v>
      </c>
      <c r="AI135" s="7" t="e">
        <f t="shared" si="45"/>
        <v>#VALUE!</v>
      </c>
      <c r="AJ135" s="7">
        <f t="shared" si="66"/>
        <v>0</v>
      </c>
      <c r="AL135" s="7">
        <f>IF(D135="M",WeightSDS!P$5*$AJ135^7+WeightSDS!Q$5*$AJ135^6+WeightSDS!R$5*$AJ135^5+WeightSDS!S$5*$AJ135^4+WeightSDS!T$5*$AJ135^3+WeightSDS!U$5*$AJ135^2+WeightSDS!V$5*$AJ135+WeightSDS!W$5,IF($AJ135&lt;186,WeightSDS!P$8*$AJ135^7+WeightSDS!Q$8*$AJ135^6+WeightSDS!R$8*$AJ135^5+WeightSDS!S$8*$AJ135^4+WeightSDS!T$8*$AJ135^3+WeightSDS!U$8*$AJ135^2+WeightSDS!V$8*$AJ135+WeightSDS!W$8,WeightSDS!$U$9+WeightSDS!$V$9*($AJ135-WeightSDS!$W$9)))</f>
        <v>0.75407122999999998</v>
      </c>
      <c r="AM135" s="7">
        <f>IF(D135="M",IF($AJ135&lt;45,WeightSDS!M$23*$AJ135^10+WeightSDS!N$23*$AJ135^9+WeightSDS!O$23*$AJ135^8+WeightSDS!P$23*$AJ135^7+WeightSDS!Q$23*$AJ135^6+WeightSDS!R$23*$AJ135^5+WeightSDS!S$23*$AJ135^4+WeightSDS!T$23*$AJ135^3+WeightSDS!U$23*$AJ135^2+WeightSDS!V$23*$AJ135+WeightSDS!W$23,IF($AJ135&lt;153,WeightSDS!M$25*$AJ135^10+WeightSDS!N$25*$AJ135^9+WeightSDS!O$25*$AJ135^8+WeightSDS!P$25*$AJ135^7+WeightSDS!Q$25*$AJ135^6+WeightSDS!R$25*$AJ135^5+WeightSDS!S$25*$AJ135^4+WeightSDS!T$25*$AJ135^3+WeightSDS!U$25*$AJ135^2+WeightSDS!V$25*$AJ135+WeightSDS!W$25,WeightSDS!M$27+WeightSDS!N$27/(1+EXP(WeightSDS!O$27+WeightSDS!P$27*$AJ135)))),IF($AJ135&lt;43.8,WeightSDS!M$29*$AJ135^10+WeightSDS!N$29*$AJ135^9+WeightSDS!O$29*$AJ135^8+WeightSDS!P$29*$AJ135^7+WeightSDS!Q$29*$AJ135^6+WeightSDS!R$29*$AJ135^5+WeightSDS!S$29*$AJ135^4+WeightSDS!T$29*$AJ135^3+WeightSDS!U$29*$AJ135^2+WeightSDS!V$29*$AJ135+WeightSDS!W$29-0.010431*(1-$AJ135/210),IF($AJ135&lt;123,WeightSDS!M$30*$AJ135^10+WeightSDS!N$30*$AJ135^9+WeightSDS!O$30*$AJ135^8+WeightSDS!P$30*$AJ135^7+WeightSDS!Q$30*$AJ135^6+WeightSDS!R$30*$AJ135^5+WeightSDS!S$30*$AJ135^4+WeightSDS!T$30*$AJ135^3+WeightSDS!U$30*$AJ135^2+WeightSDS!V$30*$AJ135+WeightSDS!W$30-0.010431*(1-1/$AJ135),WeightSDS!M$32+WeightSDS!N$32/(1+EXP(WeightSDS!O$32+WeightSDS!P$32*$AJ135))-0.010431*(1-$AJ135/210))))</f>
        <v>2.9500001032655536</v>
      </c>
      <c r="AN135" s="7">
        <f>IF(D135="M",IF($AJ135&lt;162,WeightSDS!P$12*$AJ135^7+WeightSDS!Q$12*$AJ135^6+WeightSDS!R$12*$AJ135^5+WeightSDS!S$12*$AJ135^4+WeightSDS!T$12*$AJ135^3+WeightSDS!U$12*$AJ135^2+WeightSDS!V$12*$AJ135+WeightSDS!W$12,WeightSDS!P$14*$AJ135^7+WeightSDS!Q$14*$AJ135^6+WeightSDS!R$14*$AJ135^5+WeightSDS!S$14*$AJ135^4+WeightSDS!T$14*$AJ135^3+WeightSDS!U$14*$AJ135^2+WeightSDS!V$14*$AJ135+WeightSDS!W$14),IF($AJ135&lt;156,WeightSDS!O$17*$AJ135^8+WeightSDS!P$17*$AJ135^7+WeightSDS!Q$17*$AJ135^6+WeightSDS!R$17*$AJ135^5+WeightSDS!S$17*$AJ135^4+WeightSDS!T$17*$AJ135^3+WeightSDS!U$17*$AJ135^2+WeightSDS!V$17*$AJ135+WeightSDS!W$17,IF($AJ135&lt;186,WeightSDS!$U$18+(WeightSDS!$V$18-WeightSDS!$U$18)/24*($AJ135-186)+WeightSDS!$W$18*(-$AJ135+186)^2-0.005,WeightSDS!$U$18+(WeightSDS!$V$18-WeightSDS!$U$18)/24*($AJ135-186)-0.005)))</f>
        <v>0.14604529399999999</v>
      </c>
      <c r="AQ135" s="7">
        <f t="shared" si="53"/>
        <v>0.56299999999999994</v>
      </c>
      <c r="AR135" s="7">
        <f t="shared" si="54"/>
        <v>69</v>
      </c>
      <c r="AS135" s="7">
        <f t="shared" si="55"/>
        <v>0.51</v>
      </c>
    </row>
    <row r="136" spans="2:45" s="7" customFormat="1" x14ac:dyDescent="0.15">
      <c r="B136" s="118"/>
      <c r="C136" s="118"/>
      <c r="D136" s="118"/>
      <c r="E136" s="30"/>
      <c r="F136" s="30"/>
      <c r="G136" s="119"/>
      <c r="H136" s="119"/>
      <c r="I136" s="78"/>
      <c r="J136" s="11" t="str">
        <f t="shared" si="46"/>
        <v/>
      </c>
      <c r="K136" s="2" t="str">
        <f t="shared" si="56"/>
        <v/>
      </c>
      <c r="L136" s="2" t="str">
        <f t="shared" si="47"/>
        <v/>
      </c>
      <c r="M136" s="2" t="str">
        <f t="shared" si="57"/>
        <v/>
      </c>
      <c r="N136" s="2" t="str">
        <f t="shared" si="58"/>
        <v/>
      </c>
      <c r="O136" s="2" t="str">
        <f t="shared" si="59"/>
        <v/>
      </c>
      <c r="P136" s="11" t="str">
        <f t="shared" si="60"/>
        <v/>
      </c>
      <c r="Q136" s="11" t="str">
        <f t="shared" si="61"/>
        <v/>
      </c>
      <c r="R136" s="2" t="str">
        <f t="shared" si="62"/>
        <v/>
      </c>
      <c r="S136" s="11" t="str">
        <f t="shared" si="63"/>
        <v/>
      </c>
      <c r="T136" s="175" t="str">
        <f t="shared" si="64"/>
        <v/>
      </c>
      <c r="U136" s="11" t="str">
        <f t="shared" si="65"/>
        <v/>
      </c>
      <c r="V136" s="136"/>
      <c r="W136" s="136"/>
      <c r="X136" s="139">
        <f t="shared" si="48"/>
        <v>0</v>
      </c>
      <c r="Y136" s="31">
        <f t="shared" si="49"/>
        <v>0</v>
      </c>
      <c r="Z136" s="31"/>
      <c r="AA136" s="140">
        <f t="shared" si="50"/>
        <v>0</v>
      </c>
      <c r="AB136" s="12"/>
      <c r="AC136" s="8">
        <f t="shared" si="51"/>
        <v>9.0359999999999996</v>
      </c>
      <c r="AD136" s="8">
        <f t="shared" si="52"/>
        <v>-184.49199999999999</v>
      </c>
      <c r="AE136"/>
      <c r="AF136" t="e">
        <f>IF(D136="M",IF(AI136&lt;78,LMS!$D$5*AI136^3+LMS!$E$5*AI136^2+LMS!$F$5*AI136+LMS!$G$5,IF(AI136&lt;150,LMS!$D$6*AI136^3+LMS!$E$6*AI136^2+LMS!$F$6*AI136+LMS!$G$6,LMS!$D$7*AI136^3+LMS!$E$7*AI136^2+LMS!$F$7*AI136+LMS!$G$7)),IF(AI136&lt;69,LMS!$D$9*AI136^3+LMS!$E$9*AI136^2+LMS!$F$9*AI136+LMS!$G$9,IF(AI136&lt;150,LMS!$D$10*AI136^3+LMS!$E$10*AI136^2+LMS!$F$10*AI136+LMS!$G$10,LMS!$D$11*AI136^3+LMS!$E$11*AI136^2+LMS!$F$11*AI136+LMS!$G$11)))</f>
        <v>#VALUE!</v>
      </c>
      <c r="AG136" t="e">
        <f>IF(D136="M",(IF(AI136&lt;2.5,LMS!$D$21*AI136^3+LMS!$E$21*AI136^2+LMS!$F$21*AI136+LMS!$G$21,IF(AI136&lt;9.5,LMS!$D$22*AI136^3+LMS!$E$22*AI136^2+LMS!$F$22*AI136+LMS!$G$22,IF(AI136&lt;26.75,LMS!$D$23*AI136^3+LMS!$E$23*AI136^2+LMS!$F$23*AI136+LMS!$G$23,IF(AI136&lt;90,LMS!$D$24*AI136^3+LMS!$E$24*AI136^2+LMS!$F$24*AI136+LMS!$G$24,LMS!$D$25*AI136^3+LMS!$E$25*AI136^2+LMS!$F$25*AI136+LMS!$G$25))))),(IF(AI136&lt;2.5,LMS!$D$27*AI136^3+LMS!$E$27*AI136^2+LMS!$F$27*AI136+LMS!$G$27,IF(AI136&lt;9.5,LMS!$D$28*AI136^3+LMS!$E$28*AI136^2+LMS!$F$28*AI136+LMS!$G$28,IF(AI136&lt;26.75,LMS!$D$29*AI136^3+LMS!$E$29*AI136^2+LMS!$F$29*AI136+LMS!$G$29,IF(AI136&lt;90,LMS!$D$30*AI136^3+LMS!$E$30*AI136^2+LMS!$F$30*AI136+LMS!$G$30,IF(AI136&lt;150,LMS!$D$31*AI136^3+LMS!$E$31*AI136^2+LMS!$F$31*AI136+LMS!$G$31,LMS!$D$32*AI136^3+LMS!$E$32*AI136^2+LMS!$F$32*AI136+LMS!$G$32)))))))</f>
        <v>#VALUE!</v>
      </c>
      <c r="AH136" t="e">
        <f>IF(D136="M",(IF(AI136&lt;90,LMS!$D$14*AI136^3+LMS!$E$14*AI136^2+LMS!$F$14*AI136+LMS!$G$14,LMS!$D$15*AI136^3+LMS!$E$15*AI136^2+LMS!$F$15*AI136+LMS!$G$15)),(IF(AI136&lt;90,LMS!$D$17*AI136^3+LMS!$E$17*AI136^2+LMS!$F$17*AI136+LMS!$G$17,LMS!$D$18*AI136^3+LMS!$E$18*AI136^2+LMS!$F$18*AI136+LMS!$G$18)))</f>
        <v>#VALUE!</v>
      </c>
      <c r="AI136" s="7" t="e">
        <f t="shared" si="45"/>
        <v>#VALUE!</v>
      </c>
      <c r="AJ136" s="7">
        <f t="shared" si="66"/>
        <v>0</v>
      </c>
      <c r="AL136" s="7">
        <f>IF(D136="M",WeightSDS!P$5*$AJ136^7+WeightSDS!Q$5*$AJ136^6+WeightSDS!R$5*$AJ136^5+WeightSDS!S$5*$AJ136^4+WeightSDS!T$5*$AJ136^3+WeightSDS!U$5*$AJ136^2+WeightSDS!V$5*$AJ136+WeightSDS!W$5,IF($AJ136&lt;186,WeightSDS!P$8*$AJ136^7+WeightSDS!Q$8*$AJ136^6+WeightSDS!R$8*$AJ136^5+WeightSDS!S$8*$AJ136^4+WeightSDS!T$8*$AJ136^3+WeightSDS!U$8*$AJ136^2+WeightSDS!V$8*$AJ136+WeightSDS!W$8,WeightSDS!$U$9+WeightSDS!$V$9*($AJ136-WeightSDS!$W$9)))</f>
        <v>0.75407122999999998</v>
      </c>
      <c r="AM136" s="7">
        <f>IF(D136="M",IF($AJ136&lt;45,WeightSDS!M$23*$AJ136^10+WeightSDS!N$23*$AJ136^9+WeightSDS!O$23*$AJ136^8+WeightSDS!P$23*$AJ136^7+WeightSDS!Q$23*$AJ136^6+WeightSDS!R$23*$AJ136^5+WeightSDS!S$23*$AJ136^4+WeightSDS!T$23*$AJ136^3+WeightSDS!U$23*$AJ136^2+WeightSDS!V$23*$AJ136+WeightSDS!W$23,IF($AJ136&lt;153,WeightSDS!M$25*$AJ136^10+WeightSDS!N$25*$AJ136^9+WeightSDS!O$25*$AJ136^8+WeightSDS!P$25*$AJ136^7+WeightSDS!Q$25*$AJ136^6+WeightSDS!R$25*$AJ136^5+WeightSDS!S$25*$AJ136^4+WeightSDS!T$25*$AJ136^3+WeightSDS!U$25*$AJ136^2+WeightSDS!V$25*$AJ136+WeightSDS!W$25,WeightSDS!M$27+WeightSDS!N$27/(1+EXP(WeightSDS!O$27+WeightSDS!P$27*$AJ136)))),IF($AJ136&lt;43.8,WeightSDS!M$29*$AJ136^10+WeightSDS!N$29*$AJ136^9+WeightSDS!O$29*$AJ136^8+WeightSDS!P$29*$AJ136^7+WeightSDS!Q$29*$AJ136^6+WeightSDS!R$29*$AJ136^5+WeightSDS!S$29*$AJ136^4+WeightSDS!T$29*$AJ136^3+WeightSDS!U$29*$AJ136^2+WeightSDS!V$29*$AJ136+WeightSDS!W$29-0.010431*(1-$AJ136/210),IF($AJ136&lt;123,WeightSDS!M$30*$AJ136^10+WeightSDS!N$30*$AJ136^9+WeightSDS!O$30*$AJ136^8+WeightSDS!P$30*$AJ136^7+WeightSDS!Q$30*$AJ136^6+WeightSDS!R$30*$AJ136^5+WeightSDS!S$30*$AJ136^4+WeightSDS!T$30*$AJ136^3+WeightSDS!U$30*$AJ136^2+WeightSDS!V$30*$AJ136+WeightSDS!W$30-0.010431*(1-1/$AJ136),WeightSDS!M$32+WeightSDS!N$32/(1+EXP(WeightSDS!O$32+WeightSDS!P$32*$AJ136))-0.010431*(1-$AJ136/210))))</f>
        <v>2.9500001032655536</v>
      </c>
      <c r="AN136" s="7">
        <f>IF(D136="M",IF($AJ136&lt;162,WeightSDS!P$12*$AJ136^7+WeightSDS!Q$12*$AJ136^6+WeightSDS!R$12*$AJ136^5+WeightSDS!S$12*$AJ136^4+WeightSDS!T$12*$AJ136^3+WeightSDS!U$12*$AJ136^2+WeightSDS!V$12*$AJ136+WeightSDS!W$12,WeightSDS!P$14*$AJ136^7+WeightSDS!Q$14*$AJ136^6+WeightSDS!R$14*$AJ136^5+WeightSDS!S$14*$AJ136^4+WeightSDS!T$14*$AJ136^3+WeightSDS!U$14*$AJ136^2+WeightSDS!V$14*$AJ136+WeightSDS!W$14),IF($AJ136&lt;156,WeightSDS!O$17*$AJ136^8+WeightSDS!P$17*$AJ136^7+WeightSDS!Q$17*$AJ136^6+WeightSDS!R$17*$AJ136^5+WeightSDS!S$17*$AJ136^4+WeightSDS!T$17*$AJ136^3+WeightSDS!U$17*$AJ136^2+WeightSDS!V$17*$AJ136+WeightSDS!W$17,IF($AJ136&lt;186,WeightSDS!$U$18+(WeightSDS!$V$18-WeightSDS!$U$18)/24*($AJ136-186)+WeightSDS!$W$18*(-$AJ136+186)^2-0.005,WeightSDS!$U$18+(WeightSDS!$V$18-WeightSDS!$U$18)/24*($AJ136-186)-0.005)))</f>
        <v>0.14604529399999999</v>
      </c>
      <c r="AQ136" s="7">
        <f t="shared" si="53"/>
        <v>0.56299999999999994</v>
      </c>
      <c r="AR136" s="7">
        <f t="shared" si="54"/>
        <v>69</v>
      </c>
      <c r="AS136" s="7">
        <f t="shared" si="55"/>
        <v>0.51</v>
      </c>
    </row>
    <row r="137" spans="2:45" s="7" customFormat="1" x14ac:dyDescent="0.15">
      <c r="B137" s="118"/>
      <c r="C137" s="118"/>
      <c r="D137" s="118"/>
      <c r="E137" s="30"/>
      <c r="F137" s="30"/>
      <c r="G137" s="119"/>
      <c r="H137" s="119"/>
      <c r="I137" s="78"/>
      <c r="J137" s="11" t="str">
        <f t="shared" si="46"/>
        <v/>
      </c>
      <c r="K137" s="2" t="str">
        <f t="shared" si="56"/>
        <v/>
      </c>
      <c r="L137" s="2" t="str">
        <f t="shared" si="47"/>
        <v/>
      </c>
      <c r="M137" s="2" t="str">
        <f t="shared" si="57"/>
        <v/>
      </c>
      <c r="N137" s="2" t="str">
        <f t="shared" si="58"/>
        <v/>
      </c>
      <c r="O137" s="2" t="str">
        <f t="shared" si="59"/>
        <v/>
      </c>
      <c r="P137" s="11" t="str">
        <f t="shared" si="60"/>
        <v/>
      </c>
      <c r="Q137" s="11" t="str">
        <f t="shared" si="61"/>
        <v/>
      </c>
      <c r="R137" s="2" t="str">
        <f t="shared" si="62"/>
        <v/>
      </c>
      <c r="S137" s="11" t="str">
        <f t="shared" si="63"/>
        <v/>
      </c>
      <c r="T137" s="175" t="str">
        <f t="shared" si="64"/>
        <v/>
      </c>
      <c r="U137" s="11" t="str">
        <f t="shared" si="65"/>
        <v/>
      </c>
      <c r="V137" s="136"/>
      <c r="W137" s="136"/>
      <c r="X137" s="139">
        <f t="shared" si="48"/>
        <v>0</v>
      </c>
      <c r="Y137" s="31">
        <f t="shared" si="49"/>
        <v>0</v>
      </c>
      <c r="Z137" s="31"/>
      <c r="AA137" s="140">
        <f t="shared" si="50"/>
        <v>0</v>
      </c>
      <c r="AB137" s="12"/>
      <c r="AC137" s="8">
        <f t="shared" si="51"/>
        <v>9.0359999999999996</v>
      </c>
      <c r="AD137" s="8">
        <f t="shared" si="52"/>
        <v>-184.49199999999999</v>
      </c>
      <c r="AE137"/>
      <c r="AF137" t="e">
        <f>IF(D137="M",IF(AI137&lt;78,LMS!$D$5*AI137^3+LMS!$E$5*AI137^2+LMS!$F$5*AI137+LMS!$G$5,IF(AI137&lt;150,LMS!$D$6*AI137^3+LMS!$E$6*AI137^2+LMS!$F$6*AI137+LMS!$G$6,LMS!$D$7*AI137^3+LMS!$E$7*AI137^2+LMS!$F$7*AI137+LMS!$G$7)),IF(AI137&lt;69,LMS!$D$9*AI137^3+LMS!$E$9*AI137^2+LMS!$F$9*AI137+LMS!$G$9,IF(AI137&lt;150,LMS!$D$10*AI137^3+LMS!$E$10*AI137^2+LMS!$F$10*AI137+LMS!$G$10,LMS!$D$11*AI137^3+LMS!$E$11*AI137^2+LMS!$F$11*AI137+LMS!$G$11)))</f>
        <v>#VALUE!</v>
      </c>
      <c r="AG137" t="e">
        <f>IF(D137="M",(IF(AI137&lt;2.5,LMS!$D$21*AI137^3+LMS!$E$21*AI137^2+LMS!$F$21*AI137+LMS!$G$21,IF(AI137&lt;9.5,LMS!$D$22*AI137^3+LMS!$E$22*AI137^2+LMS!$F$22*AI137+LMS!$G$22,IF(AI137&lt;26.75,LMS!$D$23*AI137^3+LMS!$E$23*AI137^2+LMS!$F$23*AI137+LMS!$G$23,IF(AI137&lt;90,LMS!$D$24*AI137^3+LMS!$E$24*AI137^2+LMS!$F$24*AI137+LMS!$G$24,LMS!$D$25*AI137^3+LMS!$E$25*AI137^2+LMS!$F$25*AI137+LMS!$G$25))))),(IF(AI137&lt;2.5,LMS!$D$27*AI137^3+LMS!$E$27*AI137^2+LMS!$F$27*AI137+LMS!$G$27,IF(AI137&lt;9.5,LMS!$D$28*AI137^3+LMS!$E$28*AI137^2+LMS!$F$28*AI137+LMS!$G$28,IF(AI137&lt;26.75,LMS!$D$29*AI137^3+LMS!$E$29*AI137^2+LMS!$F$29*AI137+LMS!$G$29,IF(AI137&lt;90,LMS!$D$30*AI137^3+LMS!$E$30*AI137^2+LMS!$F$30*AI137+LMS!$G$30,IF(AI137&lt;150,LMS!$D$31*AI137^3+LMS!$E$31*AI137^2+LMS!$F$31*AI137+LMS!$G$31,LMS!$D$32*AI137^3+LMS!$E$32*AI137^2+LMS!$F$32*AI137+LMS!$G$32)))))))</f>
        <v>#VALUE!</v>
      </c>
      <c r="AH137" t="e">
        <f>IF(D137="M",(IF(AI137&lt;90,LMS!$D$14*AI137^3+LMS!$E$14*AI137^2+LMS!$F$14*AI137+LMS!$G$14,LMS!$D$15*AI137^3+LMS!$E$15*AI137^2+LMS!$F$15*AI137+LMS!$G$15)),(IF(AI137&lt;90,LMS!$D$17*AI137^3+LMS!$E$17*AI137^2+LMS!$F$17*AI137+LMS!$G$17,LMS!$D$18*AI137^3+LMS!$E$18*AI137^2+LMS!$F$18*AI137+LMS!$G$18)))</f>
        <v>#VALUE!</v>
      </c>
      <c r="AI137" s="7" t="e">
        <f t="shared" si="45"/>
        <v>#VALUE!</v>
      </c>
      <c r="AJ137" s="7">
        <f t="shared" si="66"/>
        <v>0</v>
      </c>
      <c r="AL137" s="7">
        <f>IF(D137="M",WeightSDS!P$5*$AJ137^7+WeightSDS!Q$5*$AJ137^6+WeightSDS!R$5*$AJ137^5+WeightSDS!S$5*$AJ137^4+WeightSDS!T$5*$AJ137^3+WeightSDS!U$5*$AJ137^2+WeightSDS!V$5*$AJ137+WeightSDS!W$5,IF($AJ137&lt;186,WeightSDS!P$8*$AJ137^7+WeightSDS!Q$8*$AJ137^6+WeightSDS!R$8*$AJ137^5+WeightSDS!S$8*$AJ137^4+WeightSDS!T$8*$AJ137^3+WeightSDS!U$8*$AJ137^2+WeightSDS!V$8*$AJ137+WeightSDS!W$8,WeightSDS!$U$9+WeightSDS!$V$9*($AJ137-WeightSDS!$W$9)))</f>
        <v>0.75407122999999998</v>
      </c>
      <c r="AM137" s="7">
        <f>IF(D137="M",IF($AJ137&lt;45,WeightSDS!M$23*$AJ137^10+WeightSDS!N$23*$AJ137^9+WeightSDS!O$23*$AJ137^8+WeightSDS!P$23*$AJ137^7+WeightSDS!Q$23*$AJ137^6+WeightSDS!R$23*$AJ137^5+WeightSDS!S$23*$AJ137^4+WeightSDS!T$23*$AJ137^3+WeightSDS!U$23*$AJ137^2+WeightSDS!V$23*$AJ137+WeightSDS!W$23,IF($AJ137&lt;153,WeightSDS!M$25*$AJ137^10+WeightSDS!N$25*$AJ137^9+WeightSDS!O$25*$AJ137^8+WeightSDS!P$25*$AJ137^7+WeightSDS!Q$25*$AJ137^6+WeightSDS!R$25*$AJ137^5+WeightSDS!S$25*$AJ137^4+WeightSDS!T$25*$AJ137^3+WeightSDS!U$25*$AJ137^2+WeightSDS!V$25*$AJ137+WeightSDS!W$25,WeightSDS!M$27+WeightSDS!N$27/(1+EXP(WeightSDS!O$27+WeightSDS!P$27*$AJ137)))),IF($AJ137&lt;43.8,WeightSDS!M$29*$AJ137^10+WeightSDS!N$29*$AJ137^9+WeightSDS!O$29*$AJ137^8+WeightSDS!P$29*$AJ137^7+WeightSDS!Q$29*$AJ137^6+WeightSDS!R$29*$AJ137^5+WeightSDS!S$29*$AJ137^4+WeightSDS!T$29*$AJ137^3+WeightSDS!U$29*$AJ137^2+WeightSDS!V$29*$AJ137+WeightSDS!W$29-0.010431*(1-$AJ137/210),IF($AJ137&lt;123,WeightSDS!M$30*$AJ137^10+WeightSDS!N$30*$AJ137^9+WeightSDS!O$30*$AJ137^8+WeightSDS!P$30*$AJ137^7+WeightSDS!Q$30*$AJ137^6+WeightSDS!R$30*$AJ137^5+WeightSDS!S$30*$AJ137^4+WeightSDS!T$30*$AJ137^3+WeightSDS!U$30*$AJ137^2+WeightSDS!V$30*$AJ137+WeightSDS!W$30-0.010431*(1-1/$AJ137),WeightSDS!M$32+WeightSDS!N$32/(1+EXP(WeightSDS!O$32+WeightSDS!P$32*$AJ137))-0.010431*(1-$AJ137/210))))</f>
        <v>2.9500001032655536</v>
      </c>
      <c r="AN137" s="7">
        <f>IF(D137="M",IF($AJ137&lt;162,WeightSDS!P$12*$AJ137^7+WeightSDS!Q$12*$AJ137^6+WeightSDS!R$12*$AJ137^5+WeightSDS!S$12*$AJ137^4+WeightSDS!T$12*$AJ137^3+WeightSDS!U$12*$AJ137^2+WeightSDS!V$12*$AJ137+WeightSDS!W$12,WeightSDS!P$14*$AJ137^7+WeightSDS!Q$14*$AJ137^6+WeightSDS!R$14*$AJ137^5+WeightSDS!S$14*$AJ137^4+WeightSDS!T$14*$AJ137^3+WeightSDS!U$14*$AJ137^2+WeightSDS!V$14*$AJ137+WeightSDS!W$14),IF($AJ137&lt;156,WeightSDS!O$17*$AJ137^8+WeightSDS!P$17*$AJ137^7+WeightSDS!Q$17*$AJ137^6+WeightSDS!R$17*$AJ137^5+WeightSDS!S$17*$AJ137^4+WeightSDS!T$17*$AJ137^3+WeightSDS!U$17*$AJ137^2+WeightSDS!V$17*$AJ137+WeightSDS!W$17,IF($AJ137&lt;186,WeightSDS!$U$18+(WeightSDS!$V$18-WeightSDS!$U$18)/24*($AJ137-186)+WeightSDS!$W$18*(-$AJ137+186)^2-0.005,WeightSDS!$U$18+(WeightSDS!$V$18-WeightSDS!$U$18)/24*($AJ137-186)-0.005)))</f>
        <v>0.14604529399999999</v>
      </c>
      <c r="AQ137" s="7">
        <f t="shared" si="53"/>
        <v>0.56299999999999994</v>
      </c>
      <c r="AR137" s="7">
        <f t="shared" si="54"/>
        <v>69</v>
      </c>
      <c r="AS137" s="7">
        <f t="shared" si="55"/>
        <v>0.51</v>
      </c>
    </row>
    <row r="138" spans="2:45" s="7" customFormat="1" x14ac:dyDescent="0.15">
      <c r="B138" s="118"/>
      <c r="C138" s="118"/>
      <c r="D138" s="118"/>
      <c r="E138" s="30"/>
      <c r="F138" s="30"/>
      <c r="G138" s="119"/>
      <c r="H138" s="119"/>
      <c r="I138" s="78"/>
      <c r="J138" s="11" t="str">
        <f t="shared" si="46"/>
        <v/>
      </c>
      <c r="K138" s="2" t="str">
        <f t="shared" si="56"/>
        <v/>
      </c>
      <c r="L138" s="2" t="str">
        <f t="shared" si="47"/>
        <v/>
      </c>
      <c r="M138" s="2" t="str">
        <f t="shared" si="57"/>
        <v/>
      </c>
      <c r="N138" s="2" t="str">
        <f t="shared" si="58"/>
        <v/>
      </c>
      <c r="O138" s="2" t="str">
        <f t="shared" si="59"/>
        <v/>
      </c>
      <c r="P138" s="11" t="str">
        <f t="shared" si="60"/>
        <v/>
      </c>
      <c r="Q138" s="11" t="str">
        <f t="shared" si="61"/>
        <v/>
      </c>
      <c r="R138" s="2" t="str">
        <f t="shared" si="62"/>
        <v/>
      </c>
      <c r="S138" s="11" t="str">
        <f t="shared" si="63"/>
        <v/>
      </c>
      <c r="T138" s="175" t="str">
        <f t="shared" si="64"/>
        <v/>
      </c>
      <c r="U138" s="11" t="str">
        <f t="shared" si="65"/>
        <v/>
      </c>
      <c r="V138" s="136"/>
      <c r="W138" s="136"/>
      <c r="X138" s="139">
        <f t="shared" si="48"/>
        <v>0</v>
      </c>
      <c r="Y138" s="31">
        <f t="shared" si="49"/>
        <v>0</v>
      </c>
      <c r="Z138" s="31"/>
      <c r="AA138" s="140">
        <f t="shared" si="50"/>
        <v>0</v>
      </c>
      <c r="AB138" s="12"/>
      <c r="AC138" s="8">
        <f t="shared" si="51"/>
        <v>9.0359999999999996</v>
      </c>
      <c r="AD138" s="8">
        <f t="shared" si="52"/>
        <v>-184.49199999999999</v>
      </c>
      <c r="AE138"/>
      <c r="AF138" t="e">
        <f>IF(D138="M",IF(AI138&lt;78,LMS!$D$5*AI138^3+LMS!$E$5*AI138^2+LMS!$F$5*AI138+LMS!$G$5,IF(AI138&lt;150,LMS!$D$6*AI138^3+LMS!$E$6*AI138^2+LMS!$F$6*AI138+LMS!$G$6,LMS!$D$7*AI138^3+LMS!$E$7*AI138^2+LMS!$F$7*AI138+LMS!$G$7)),IF(AI138&lt;69,LMS!$D$9*AI138^3+LMS!$E$9*AI138^2+LMS!$F$9*AI138+LMS!$G$9,IF(AI138&lt;150,LMS!$D$10*AI138^3+LMS!$E$10*AI138^2+LMS!$F$10*AI138+LMS!$G$10,LMS!$D$11*AI138^3+LMS!$E$11*AI138^2+LMS!$F$11*AI138+LMS!$G$11)))</f>
        <v>#VALUE!</v>
      </c>
      <c r="AG138" t="e">
        <f>IF(D138="M",(IF(AI138&lt;2.5,LMS!$D$21*AI138^3+LMS!$E$21*AI138^2+LMS!$F$21*AI138+LMS!$G$21,IF(AI138&lt;9.5,LMS!$D$22*AI138^3+LMS!$E$22*AI138^2+LMS!$F$22*AI138+LMS!$G$22,IF(AI138&lt;26.75,LMS!$D$23*AI138^3+LMS!$E$23*AI138^2+LMS!$F$23*AI138+LMS!$G$23,IF(AI138&lt;90,LMS!$D$24*AI138^3+LMS!$E$24*AI138^2+LMS!$F$24*AI138+LMS!$G$24,LMS!$D$25*AI138^3+LMS!$E$25*AI138^2+LMS!$F$25*AI138+LMS!$G$25))))),(IF(AI138&lt;2.5,LMS!$D$27*AI138^3+LMS!$E$27*AI138^2+LMS!$F$27*AI138+LMS!$G$27,IF(AI138&lt;9.5,LMS!$D$28*AI138^3+LMS!$E$28*AI138^2+LMS!$F$28*AI138+LMS!$G$28,IF(AI138&lt;26.75,LMS!$D$29*AI138^3+LMS!$E$29*AI138^2+LMS!$F$29*AI138+LMS!$G$29,IF(AI138&lt;90,LMS!$D$30*AI138^3+LMS!$E$30*AI138^2+LMS!$F$30*AI138+LMS!$G$30,IF(AI138&lt;150,LMS!$D$31*AI138^3+LMS!$E$31*AI138^2+LMS!$F$31*AI138+LMS!$G$31,LMS!$D$32*AI138^3+LMS!$E$32*AI138^2+LMS!$F$32*AI138+LMS!$G$32)))))))</f>
        <v>#VALUE!</v>
      </c>
      <c r="AH138" t="e">
        <f>IF(D138="M",(IF(AI138&lt;90,LMS!$D$14*AI138^3+LMS!$E$14*AI138^2+LMS!$F$14*AI138+LMS!$G$14,LMS!$D$15*AI138^3+LMS!$E$15*AI138^2+LMS!$F$15*AI138+LMS!$G$15)),(IF(AI138&lt;90,LMS!$D$17*AI138^3+LMS!$E$17*AI138^2+LMS!$F$17*AI138+LMS!$G$17,LMS!$D$18*AI138^3+LMS!$E$18*AI138^2+LMS!$F$18*AI138+LMS!$G$18)))</f>
        <v>#VALUE!</v>
      </c>
      <c r="AI138" s="7" t="e">
        <f t="shared" si="45"/>
        <v>#VALUE!</v>
      </c>
      <c r="AJ138" s="7">
        <f t="shared" si="66"/>
        <v>0</v>
      </c>
      <c r="AL138" s="7">
        <f>IF(D138="M",WeightSDS!P$5*$AJ138^7+WeightSDS!Q$5*$AJ138^6+WeightSDS!R$5*$AJ138^5+WeightSDS!S$5*$AJ138^4+WeightSDS!T$5*$AJ138^3+WeightSDS!U$5*$AJ138^2+WeightSDS!V$5*$AJ138+WeightSDS!W$5,IF($AJ138&lt;186,WeightSDS!P$8*$AJ138^7+WeightSDS!Q$8*$AJ138^6+WeightSDS!R$8*$AJ138^5+WeightSDS!S$8*$AJ138^4+WeightSDS!T$8*$AJ138^3+WeightSDS!U$8*$AJ138^2+WeightSDS!V$8*$AJ138+WeightSDS!W$8,WeightSDS!$U$9+WeightSDS!$V$9*($AJ138-WeightSDS!$W$9)))</f>
        <v>0.75407122999999998</v>
      </c>
      <c r="AM138" s="7">
        <f>IF(D138="M",IF($AJ138&lt;45,WeightSDS!M$23*$AJ138^10+WeightSDS!N$23*$AJ138^9+WeightSDS!O$23*$AJ138^8+WeightSDS!P$23*$AJ138^7+WeightSDS!Q$23*$AJ138^6+WeightSDS!R$23*$AJ138^5+WeightSDS!S$23*$AJ138^4+WeightSDS!T$23*$AJ138^3+WeightSDS!U$23*$AJ138^2+WeightSDS!V$23*$AJ138+WeightSDS!W$23,IF($AJ138&lt;153,WeightSDS!M$25*$AJ138^10+WeightSDS!N$25*$AJ138^9+WeightSDS!O$25*$AJ138^8+WeightSDS!P$25*$AJ138^7+WeightSDS!Q$25*$AJ138^6+WeightSDS!R$25*$AJ138^5+WeightSDS!S$25*$AJ138^4+WeightSDS!T$25*$AJ138^3+WeightSDS!U$25*$AJ138^2+WeightSDS!V$25*$AJ138+WeightSDS!W$25,WeightSDS!M$27+WeightSDS!N$27/(1+EXP(WeightSDS!O$27+WeightSDS!P$27*$AJ138)))),IF($AJ138&lt;43.8,WeightSDS!M$29*$AJ138^10+WeightSDS!N$29*$AJ138^9+WeightSDS!O$29*$AJ138^8+WeightSDS!P$29*$AJ138^7+WeightSDS!Q$29*$AJ138^6+WeightSDS!R$29*$AJ138^5+WeightSDS!S$29*$AJ138^4+WeightSDS!T$29*$AJ138^3+WeightSDS!U$29*$AJ138^2+WeightSDS!V$29*$AJ138+WeightSDS!W$29-0.010431*(1-$AJ138/210),IF($AJ138&lt;123,WeightSDS!M$30*$AJ138^10+WeightSDS!N$30*$AJ138^9+WeightSDS!O$30*$AJ138^8+WeightSDS!P$30*$AJ138^7+WeightSDS!Q$30*$AJ138^6+WeightSDS!R$30*$AJ138^5+WeightSDS!S$30*$AJ138^4+WeightSDS!T$30*$AJ138^3+WeightSDS!U$30*$AJ138^2+WeightSDS!V$30*$AJ138+WeightSDS!W$30-0.010431*(1-1/$AJ138),WeightSDS!M$32+WeightSDS!N$32/(1+EXP(WeightSDS!O$32+WeightSDS!P$32*$AJ138))-0.010431*(1-$AJ138/210))))</f>
        <v>2.9500001032655536</v>
      </c>
      <c r="AN138" s="7">
        <f>IF(D138="M",IF($AJ138&lt;162,WeightSDS!P$12*$AJ138^7+WeightSDS!Q$12*$AJ138^6+WeightSDS!R$12*$AJ138^5+WeightSDS!S$12*$AJ138^4+WeightSDS!T$12*$AJ138^3+WeightSDS!U$12*$AJ138^2+WeightSDS!V$12*$AJ138+WeightSDS!W$12,WeightSDS!P$14*$AJ138^7+WeightSDS!Q$14*$AJ138^6+WeightSDS!R$14*$AJ138^5+WeightSDS!S$14*$AJ138^4+WeightSDS!T$14*$AJ138^3+WeightSDS!U$14*$AJ138^2+WeightSDS!V$14*$AJ138+WeightSDS!W$14),IF($AJ138&lt;156,WeightSDS!O$17*$AJ138^8+WeightSDS!P$17*$AJ138^7+WeightSDS!Q$17*$AJ138^6+WeightSDS!R$17*$AJ138^5+WeightSDS!S$17*$AJ138^4+WeightSDS!T$17*$AJ138^3+WeightSDS!U$17*$AJ138^2+WeightSDS!V$17*$AJ138+WeightSDS!W$17,IF($AJ138&lt;186,WeightSDS!$U$18+(WeightSDS!$V$18-WeightSDS!$U$18)/24*($AJ138-186)+WeightSDS!$W$18*(-$AJ138+186)^2-0.005,WeightSDS!$U$18+(WeightSDS!$V$18-WeightSDS!$U$18)/24*($AJ138-186)-0.005)))</f>
        <v>0.14604529399999999</v>
      </c>
      <c r="AQ138" s="7">
        <f t="shared" si="53"/>
        <v>0.56299999999999994</v>
      </c>
      <c r="AR138" s="7">
        <f t="shared" si="54"/>
        <v>69</v>
      </c>
      <c r="AS138" s="7">
        <f t="shared" si="55"/>
        <v>0.51</v>
      </c>
    </row>
    <row r="139" spans="2:45" s="7" customFormat="1" x14ac:dyDescent="0.15">
      <c r="B139" s="118"/>
      <c r="C139" s="118"/>
      <c r="D139" s="118"/>
      <c r="E139" s="30"/>
      <c r="F139" s="30"/>
      <c r="G139" s="119"/>
      <c r="H139" s="119"/>
      <c r="I139" s="78"/>
      <c r="J139" s="11" t="str">
        <f t="shared" si="46"/>
        <v/>
      </c>
      <c r="K139" s="2" t="str">
        <f t="shared" si="56"/>
        <v/>
      </c>
      <c r="L139" s="2" t="str">
        <f t="shared" si="47"/>
        <v/>
      </c>
      <c r="M139" s="2" t="str">
        <f t="shared" si="57"/>
        <v/>
      </c>
      <c r="N139" s="2" t="str">
        <f t="shared" si="58"/>
        <v/>
      </c>
      <c r="O139" s="2" t="str">
        <f t="shared" si="59"/>
        <v/>
      </c>
      <c r="P139" s="11" t="str">
        <f t="shared" si="60"/>
        <v/>
      </c>
      <c r="Q139" s="11" t="str">
        <f t="shared" si="61"/>
        <v/>
      </c>
      <c r="R139" s="2" t="str">
        <f t="shared" si="62"/>
        <v/>
      </c>
      <c r="S139" s="11" t="str">
        <f t="shared" si="63"/>
        <v/>
      </c>
      <c r="T139" s="175" t="str">
        <f t="shared" si="64"/>
        <v/>
      </c>
      <c r="U139" s="11" t="str">
        <f t="shared" si="65"/>
        <v/>
      </c>
      <c r="V139" s="136"/>
      <c r="W139" s="136"/>
      <c r="X139" s="139">
        <f t="shared" si="48"/>
        <v>0</v>
      </c>
      <c r="Y139" s="31">
        <f t="shared" si="49"/>
        <v>0</v>
      </c>
      <c r="Z139" s="31"/>
      <c r="AA139" s="140">
        <f t="shared" si="50"/>
        <v>0</v>
      </c>
      <c r="AB139" s="12"/>
      <c r="AC139" s="8">
        <f t="shared" si="51"/>
        <v>9.0359999999999996</v>
      </c>
      <c r="AD139" s="8">
        <f t="shared" si="52"/>
        <v>-184.49199999999999</v>
      </c>
      <c r="AE139"/>
      <c r="AF139" t="e">
        <f>IF(D139="M",IF(AI139&lt;78,LMS!$D$5*AI139^3+LMS!$E$5*AI139^2+LMS!$F$5*AI139+LMS!$G$5,IF(AI139&lt;150,LMS!$D$6*AI139^3+LMS!$E$6*AI139^2+LMS!$F$6*AI139+LMS!$G$6,LMS!$D$7*AI139^3+LMS!$E$7*AI139^2+LMS!$F$7*AI139+LMS!$G$7)),IF(AI139&lt;69,LMS!$D$9*AI139^3+LMS!$E$9*AI139^2+LMS!$F$9*AI139+LMS!$G$9,IF(AI139&lt;150,LMS!$D$10*AI139^3+LMS!$E$10*AI139^2+LMS!$F$10*AI139+LMS!$G$10,LMS!$D$11*AI139^3+LMS!$E$11*AI139^2+LMS!$F$11*AI139+LMS!$G$11)))</f>
        <v>#VALUE!</v>
      </c>
      <c r="AG139" t="e">
        <f>IF(D139="M",(IF(AI139&lt;2.5,LMS!$D$21*AI139^3+LMS!$E$21*AI139^2+LMS!$F$21*AI139+LMS!$G$21,IF(AI139&lt;9.5,LMS!$D$22*AI139^3+LMS!$E$22*AI139^2+LMS!$F$22*AI139+LMS!$G$22,IF(AI139&lt;26.75,LMS!$D$23*AI139^3+LMS!$E$23*AI139^2+LMS!$F$23*AI139+LMS!$G$23,IF(AI139&lt;90,LMS!$D$24*AI139^3+LMS!$E$24*AI139^2+LMS!$F$24*AI139+LMS!$G$24,LMS!$D$25*AI139^3+LMS!$E$25*AI139^2+LMS!$F$25*AI139+LMS!$G$25))))),(IF(AI139&lt;2.5,LMS!$D$27*AI139^3+LMS!$E$27*AI139^2+LMS!$F$27*AI139+LMS!$G$27,IF(AI139&lt;9.5,LMS!$D$28*AI139^3+LMS!$E$28*AI139^2+LMS!$F$28*AI139+LMS!$G$28,IF(AI139&lt;26.75,LMS!$D$29*AI139^3+LMS!$E$29*AI139^2+LMS!$F$29*AI139+LMS!$G$29,IF(AI139&lt;90,LMS!$D$30*AI139^3+LMS!$E$30*AI139^2+LMS!$F$30*AI139+LMS!$G$30,IF(AI139&lt;150,LMS!$D$31*AI139^3+LMS!$E$31*AI139^2+LMS!$F$31*AI139+LMS!$G$31,LMS!$D$32*AI139^3+LMS!$E$32*AI139^2+LMS!$F$32*AI139+LMS!$G$32)))))))</f>
        <v>#VALUE!</v>
      </c>
      <c r="AH139" t="e">
        <f>IF(D139="M",(IF(AI139&lt;90,LMS!$D$14*AI139^3+LMS!$E$14*AI139^2+LMS!$F$14*AI139+LMS!$G$14,LMS!$D$15*AI139^3+LMS!$E$15*AI139^2+LMS!$F$15*AI139+LMS!$G$15)),(IF(AI139&lt;90,LMS!$D$17*AI139^3+LMS!$E$17*AI139^2+LMS!$F$17*AI139+LMS!$G$17,LMS!$D$18*AI139^3+LMS!$E$18*AI139^2+LMS!$F$18*AI139+LMS!$G$18)))</f>
        <v>#VALUE!</v>
      </c>
      <c r="AI139" s="7" t="e">
        <f t="shared" si="45"/>
        <v>#VALUE!</v>
      </c>
      <c r="AJ139" s="7">
        <f t="shared" si="66"/>
        <v>0</v>
      </c>
      <c r="AL139" s="7">
        <f>IF(D139="M",WeightSDS!P$5*$AJ139^7+WeightSDS!Q$5*$AJ139^6+WeightSDS!R$5*$AJ139^5+WeightSDS!S$5*$AJ139^4+WeightSDS!T$5*$AJ139^3+WeightSDS!U$5*$AJ139^2+WeightSDS!V$5*$AJ139+WeightSDS!W$5,IF($AJ139&lt;186,WeightSDS!P$8*$AJ139^7+WeightSDS!Q$8*$AJ139^6+WeightSDS!R$8*$AJ139^5+WeightSDS!S$8*$AJ139^4+WeightSDS!T$8*$AJ139^3+WeightSDS!U$8*$AJ139^2+WeightSDS!V$8*$AJ139+WeightSDS!W$8,WeightSDS!$U$9+WeightSDS!$V$9*($AJ139-WeightSDS!$W$9)))</f>
        <v>0.75407122999999998</v>
      </c>
      <c r="AM139" s="7">
        <f>IF(D139="M",IF($AJ139&lt;45,WeightSDS!M$23*$AJ139^10+WeightSDS!N$23*$AJ139^9+WeightSDS!O$23*$AJ139^8+WeightSDS!P$23*$AJ139^7+WeightSDS!Q$23*$AJ139^6+WeightSDS!R$23*$AJ139^5+WeightSDS!S$23*$AJ139^4+WeightSDS!T$23*$AJ139^3+WeightSDS!U$23*$AJ139^2+WeightSDS!V$23*$AJ139+WeightSDS!W$23,IF($AJ139&lt;153,WeightSDS!M$25*$AJ139^10+WeightSDS!N$25*$AJ139^9+WeightSDS!O$25*$AJ139^8+WeightSDS!P$25*$AJ139^7+WeightSDS!Q$25*$AJ139^6+WeightSDS!R$25*$AJ139^5+WeightSDS!S$25*$AJ139^4+WeightSDS!T$25*$AJ139^3+WeightSDS!U$25*$AJ139^2+WeightSDS!V$25*$AJ139+WeightSDS!W$25,WeightSDS!M$27+WeightSDS!N$27/(1+EXP(WeightSDS!O$27+WeightSDS!P$27*$AJ139)))),IF($AJ139&lt;43.8,WeightSDS!M$29*$AJ139^10+WeightSDS!N$29*$AJ139^9+WeightSDS!O$29*$AJ139^8+WeightSDS!P$29*$AJ139^7+WeightSDS!Q$29*$AJ139^6+WeightSDS!R$29*$AJ139^5+WeightSDS!S$29*$AJ139^4+WeightSDS!T$29*$AJ139^3+WeightSDS!U$29*$AJ139^2+WeightSDS!V$29*$AJ139+WeightSDS!W$29-0.010431*(1-$AJ139/210),IF($AJ139&lt;123,WeightSDS!M$30*$AJ139^10+WeightSDS!N$30*$AJ139^9+WeightSDS!O$30*$AJ139^8+WeightSDS!P$30*$AJ139^7+WeightSDS!Q$30*$AJ139^6+WeightSDS!R$30*$AJ139^5+WeightSDS!S$30*$AJ139^4+WeightSDS!T$30*$AJ139^3+WeightSDS!U$30*$AJ139^2+WeightSDS!V$30*$AJ139+WeightSDS!W$30-0.010431*(1-1/$AJ139),WeightSDS!M$32+WeightSDS!N$32/(1+EXP(WeightSDS!O$32+WeightSDS!P$32*$AJ139))-0.010431*(1-$AJ139/210))))</f>
        <v>2.9500001032655536</v>
      </c>
      <c r="AN139" s="7">
        <f>IF(D139="M",IF($AJ139&lt;162,WeightSDS!P$12*$AJ139^7+WeightSDS!Q$12*$AJ139^6+WeightSDS!R$12*$AJ139^5+WeightSDS!S$12*$AJ139^4+WeightSDS!T$12*$AJ139^3+WeightSDS!U$12*$AJ139^2+WeightSDS!V$12*$AJ139+WeightSDS!W$12,WeightSDS!P$14*$AJ139^7+WeightSDS!Q$14*$AJ139^6+WeightSDS!R$14*$AJ139^5+WeightSDS!S$14*$AJ139^4+WeightSDS!T$14*$AJ139^3+WeightSDS!U$14*$AJ139^2+WeightSDS!V$14*$AJ139+WeightSDS!W$14),IF($AJ139&lt;156,WeightSDS!O$17*$AJ139^8+WeightSDS!P$17*$AJ139^7+WeightSDS!Q$17*$AJ139^6+WeightSDS!R$17*$AJ139^5+WeightSDS!S$17*$AJ139^4+WeightSDS!T$17*$AJ139^3+WeightSDS!U$17*$AJ139^2+WeightSDS!V$17*$AJ139+WeightSDS!W$17,IF($AJ139&lt;186,WeightSDS!$U$18+(WeightSDS!$V$18-WeightSDS!$U$18)/24*($AJ139-186)+WeightSDS!$W$18*(-$AJ139+186)^2-0.005,WeightSDS!$U$18+(WeightSDS!$V$18-WeightSDS!$U$18)/24*($AJ139-186)-0.005)))</f>
        <v>0.14604529399999999</v>
      </c>
      <c r="AQ139" s="7">
        <f t="shared" si="53"/>
        <v>0.56299999999999994</v>
      </c>
      <c r="AR139" s="7">
        <f t="shared" si="54"/>
        <v>69</v>
      </c>
      <c r="AS139" s="7">
        <f t="shared" si="55"/>
        <v>0.51</v>
      </c>
    </row>
    <row r="140" spans="2:45" s="7" customFormat="1" x14ac:dyDescent="0.15">
      <c r="B140" s="118"/>
      <c r="C140" s="118"/>
      <c r="D140" s="118"/>
      <c r="E140" s="30"/>
      <c r="F140" s="30"/>
      <c r="G140" s="119"/>
      <c r="H140" s="119"/>
      <c r="I140" s="78"/>
      <c r="J140" s="11" t="str">
        <f t="shared" si="46"/>
        <v/>
      </c>
      <c r="K140" s="2" t="str">
        <f t="shared" si="56"/>
        <v/>
      </c>
      <c r="L140" s="2" t="str">
        <f t="shared" si="47"/>
        <v/>
      </c>
      <c r="M140" s="2" t="str">
        <f t="shared" si="57"/>
        <v/>
      </c>
      <c r="N140" s="2" t="str">
        <f t="shared" si="58"/>
        <v/>
      </c>
      <c r="O140" s="2" t="str">
        <f t="shared" si="59"/>
        <v/>
      </c>
      <c r="P140" s="11" t="str">
        <f t="shared" si="60"/>
        <v/>
      </c>
      <c r="Q140" s="11" t="str">
        <f t="shared" si="61"/>
        <v/>
      </c>
      <c r="R140" s="2" t="str">
        <f t="shared" si="62"/>
        <v/>
      </c>
      <c r="S140" s="11" t="str">
        <f t="shared" si="63"/>
        <v/>
      </c>
      <c r="T140" s="175" t="str">
        <f t="shared" si="64"/>
        <v/>
      </c>
      <c r="U140" s="11" t="str">
        <f t="shared" si="65"/>
        <v/>
      </c>
      <c r="V140" s="136"/>
      <c r="W140" s="136"/>
      <c r="X140" s="139">
        <f t="shared" si="48"/>
        <v>0</v>
      </c>
      <c r="Y140" s="31">
        <f t="shared" si="49"/>
        <v>0</v>
      </c>
      <c r="Z140" s="31"/>
      <c r="AA140" s="140">
        <f t="shared" si="50"/>
        <v>0</v>
      </c>
      <c r="AB140" s="12"/>
      <c r="AC140" s="8">
        <f t="shared" si="51"/>
        <v>9.0359999999999996</v>
      </c>
      <c r="AD140" s="8">
        <f t="shared" si="52"/>
        <v>-184.49199999999999</v>
      </c>
      <c r="AE140"/>
      <c r="AF140" t="e">
        <f>IF(D140="M",IF(AI140&lt;78,LMS!$D$5*AI140^3+LMS!$E$5*AI140^2+LMS!$F$5*AI140+LMS!$G$5,IF(AI140&lt;150,LMS!$D$6*AI140^3+LMS!$E$6*AI140^2+LMS!$F$6*AI140+LMS!$G$6,LMS!$D$7*AI140^3+LMS!$E$7*AI140^2+LMS!$F$7*AI140+LMS!$G$7)),IF(AI140&lt;69,LMS!$D$9*AI140^3+LMS!$E$9*AI140^2+LMS!$F$9*AI140+LMS!$G$9,IF(AI140&lt;150,LMS!$D$10*AI140^3+LMS!$E$10*AI140^2+LMS!$F$10*AI140+LMS!$G$10,LMS!$D$11*AI140^3+LMS!$E$11*AI140^2+LMS!$F$11*AI140+LMS!$G$11)))</f>
        <v>#VALUE!</v>
      </c>
      <c r="AG140" t="e">
        <f>IF(D140="M",(IF(AI140&lt;2.5,LMS!$D$21*AI140^3+LMS!$E$21*AI140^2+LMS!$F$21*AI140+LMS!$G$21,IF(AI140&lt;9.5,LMS!$D$22*AI140^3+LMS!$E$22*AI140^2+LMS!$F$22*AI140+LMS!$G$22,IF(AI140&lt;26.75,LMS!$D$23*AI140^3+LMS!$E$23*AI140^2+LMS!$F$23*AI140+LMS!$G$23,IF(AI140&lt;90,LMS!$D$24*AI140^3+LMS!$E$24*AI140^2+LMS!$F$24*AI140+LMS!$G$24,LMS!$D$25*AI140^3+LMS!$E$25*AI140^2+LMS!$F$25*AI140+LMS!$G$25))))),(IF(AI140&lt;2.5,LMS!$D$27*AI140^3+LMS!$E$27*AI140^2+LMS!$F$27*AI140+LMS!$G$27,IF(AI140&lt;9.5,LMS!$D$28*AI140^3+LMS!$E$28*AI140^2+LMS!$F$28*AI140+LMS!$G$28,IF(AI140&lt;26.75,LMS!$D$29*AI140^3+LMS!$E$29*AI140^2+LMS!$F$29*AI140+LMS!$G$29,IF(AI140&lt;90,LMS!$D$30*AI140^3+LMS!$E$30*AI140^2+LMS!$F$30*AI140+LMS!$G$30,IF(AI140&lt;150,LMS!$D$31*AI140^3+LMS!$E$31*AI140^2+LMS!$F$31*AI140+LMS!$G$31,LMS!$D$32*AI140^3+LMS!$E$32*AI140^2+LMS!$F$32*AI140+LMS!$G$32)))))))</f>
        <v>#VALUE!</v>
      </c>
      <c r="AH140" t="e">
        <f>IF(D140="M",(IF(AI140&lt;90,LMS!$D$14*AI140^3+LMS!$E$14*AI140^2+LMS!$F$14*AI140+LMS!$G$14,LMS!$D$15*AI140^3+LMS!$E$15*AI140^2+LMS!$F$15*AI140+LMS!$G$15)),(IF(AI140&lt;90,LMS!$D$17*AI140^3+LMS!$E$17*AI140^2+LMS!$F$17*AI140+LMS!$G$17,LMS!$D$18*AI140^3+LMS!$E$18*AI140^2+LMS!$F$18*AI140+LMS!$G$18)))</f>
        <v>#VALUE!</v>
      </c>
      <c r="AI140" s="7" t="e">
        <f t="shared" si="45"/>
        <v>#VALUE!</v>
      </c>
      <c r="AJ140" s="7">
        <f t="shared" si="66"/>
        <v>0</v>
      </c>
      <c r="AL140" s="7">
        <f>IF(D140="M",WeightSDS!P$5*$AJ140^7+WeightSDS!Q$5*$AJ140^6+WeightSDS!R$5*$AJ140^5+WeightSDS!S$5*$AJ140^4+WeightSDS!T$5*$AJ140^3+WeightSDS!U$5*$AJ140^2+WeightSDS!V$5*$AJ140+WeightSDS!W$5,IF($AJ140&lt;186,WeightSDS!P$8*$AJ140^7+WeightSDS!Q$8*$AJ140^6+WeightSDS!R$8*$AJ140^5+WeightSDS!S$8*$AJ140^4+WeightSDS!T$8*$AJ140^3+WeightSDS!U$8*$AJ140^2+WeightSDS!V$8*$AJ140+WeightSDS!W$8,WeightSDS!$U$9+WeightSDS!$V$9*($AJ140-WeightSDS!$W$9)))</f>
        <v>0.75407122999999998</v>
      </c>
      <c r="AM140" s="7">
        <f>IF(D140="M",IF($AJ140&lt;45,WeightSDS!M$23*$AJ140^10+WeightSDS!N$23*$AJ140^9+WeightSDS!O$23*$AJ140^8+WeightSDS!P$23*$AJ140^7+WeightSDS!Q$23*$AJ140^6+WeightSDS!R$23*$AJ140^5+WeightSDS!S$23*$AJ140^4+WeightSDS!T$23*$AJ140^3+WeightSDS!U$23*$AJ140^2+WeightSDS!V$23*$AJ140+WeightSDS!W$23,IF($AJ140&lt;153,WeightSDS!M$25*$AJ140^10+WeightSDS!N$25*$AJ140^9+WeightSDS!O$25*$AJ140^8+WeightSDS!P$25*$AJ140^7+WeightSDS!Q$25*$AJ140^6+WeightSDS!R$25*$AJ140^5+WeightSDS!S$25*$AJ140^4+WeightSDS!T$25*$AJ140^3+WeightSDS!U$25*$AJ140^2+WeightSDS!V$25*$AJ140+WeightSDS!W$25,WeightSDS!M$27+WeightSDS!N$27/(1+EXP(WeightSDS!O$27+WeightSDS!P$27*$AJ140)))),IF($AJ140&lt;43.8,WeightSDS!M$29*$AJ140^10+WeightSDS!N$29*$AJ140^9+WeightSDS!O$29*$AJ140^8+WeightSDS!P$29*$AJ140^7+WeightSDS!Q$29*$AJ140^6+WeightSDS!R$29*$AJ140^5+WeightSDS!S$29*$AJ140^4+WeightSDS!T$29*$AJ140^3+WeightSDS!U$29*$AJ140^2+WeightSDS!V$29*$AJ140+WeightSDS!W$29-0.010431*(1-$AJ140/210),IF($AJ140&lt;123,WeightSDS!M$30*$AJ140^10+WeightSDS!N$30*$AJ140^9+WeightSDS!O$30*$AJ140^8+WeightSDS!P$30*$AJ140^7+WeightSDS!Q$30*$AJ140^6+WeightSDS!R$30*$AJ140^5+WeightSDS!S$30*$AJ140^4+WeightSDS!T$30*$AJ140^3+WeightSDS!U$30*$AJ140^2+WeightSDS!V$30*$AJ140+WeightSDS!W$30-0.010431*(1-1/$AJ140),WeightSDS!M$32+WeightSDS!N$32/(1+EXP(WeightSDS!O$32+WeightSDS!P$32*$AJ140))-0.010431*(1-$AJ140/210))))</f>
        <v>2.9500001032655536</v>
      </c>
      <c r="AN140" s="7">
        <f>IF(D140="M",IF($AJ140&lt;162,WeightSDS!P$12*$AJ140^7+WeightSDS!Q$12*$AJ140^6+WeightSDS!R$12*$AJ140^5+WeightSDS!S$12*$AJ140^4+WeightSDS!T$12*$AJ140^3+WeightSDS!U$12*$AJ140^2+WeightSDS!V$12*$AJ140+WeightSDS!W$12,WeightSDS!P$14*$AJ140^7+WeightSDS!Q$14*$AJ140^6+WeightSDS!R$14*$AJ140^5+WeightSDS!S$14*$AJ140^4+WeightSDS!T$14*$AJ140^3+WeightSDS!U$14*$AJ140^2+WeightSDS!V$14*$AJ140+WeightSDS!W$14),IF($AJ140&lt;156,WeightSDS!O$17*$AJ140^8+WeightSDS!P$17*$AJ140^7+WeightSDS!Q$17*$AJ140^6+WeightSDS!R$17*$AJ140^5+WeightSDS!S$17*$AJ140^4+WeightSDS!T$17*$AJ140^3+WeightSDS!U$17*$AJ140^2+WeightSDS!V$17*$AJ140+WeightSDS!W$17,IF($AJ140&lt;186,WeightSDS!$U$18+(WeightSDS!$V$18-WeightSDS!$U$18)/24*($AJ140-186)+WeightSDS!$W$18*(-$AJ140+186)^2-0.005,WeightSDS!$U$18+(WeightSDS!$V$18-WeightSDS!$U$18)/24*($AJ140-186)-0.005)))</f>
        <v>0.14604529399999999</v>
      </c>
      <c r="AQ140" s="7">
        <f t="shared" si="53"/>
        <v>0.56299999999999994</v>
      </c>
      <c r="AR140" s="7">
        <f t="shared" si="54"/>
        <v>69</v>
      </c>
      <c r="AS140" s="7">
        <f t="shared" si="55"/>
        <v>0.51</v>
      </c>
    </row>
    <row r="141" spans="2:45" s="7" customFormat="1" x14ac:dyDescent="0.15">
      <c r="B141" s="118"/>
      <c r="C141" s="118"/>
      <c r="D141" s="118"/>
      <c r="E141" s="30"/>
      <c r="F141" s="30"/>
      <c r="G141" s="119"/>
      <c r="H141" s="119"/>
      <c r="I141" s="78"/>
      <c r="J141" s="11" t="str">
        <f t="shared" si="46"/>
        <v/>
      </c>
      <c r="K141" s="2" t="str">
        <f t="shared" si="56"/>
        <v/>
      </c>
      <c r="L141" s="2" t="str">
        <f t="shared" si="47"/>
        <v/>
      </c>
      <c r="M141" s="2" t="str">
        <f t="shared" si="57"/>
        <v/>
      </c>
      <c r="N141" s="2" t="str">
        <f t="shared" si="58"/>
        <v/>
      </c>
      <c r="O141" s="2" t="str">
        <f t="shared" si="59"/>
        <v/>
      </c>
      <c r="P141" s="11" t="str">
        <f t="shared" si="60"/>
        <v/>
      </c>
      <c r="Q141" s="11" t="str">
        <f t="shared" si="61"/>
        <v/>
      </c>
      <c r="R141" s="2" t="str">
        <f t="shared" si="62"/>
        <v/>
      </c>
      <c r="S141" s="11" t="str">
        <f t="shared" si="63"/>
        <v/>
      </c>
      <c r="T141" s="175" t="str">
        <f t="shared" si="64"/>
        <v/>
      </c>
      <c r="U141" s="11" t="str">
        <f t="shared" si="65"/>
        <v/>
      </c>
      <c r="V141" s="136"/>
      <c r="W141" s="136"/>
      <c r="X141" s="139">
        <f t="shared" si="48"/>
        <v>0</v>
      </c>
      <c r="Y141" s="31">
        <f t="shared" si="49"/>
        <v>0</v>
      </c>
      <c r="Z141" s="31"/>
      <c r="AA141" s="140">
        <f t="shared" si="50"/>
        <v>0</v>
      </c>
      <c r="AB141" s="12"/>
      <c r="AC141" s="8">
        <f t="shared" si="51"/>
        <v>9.0359999999999996</v>
      </c>
      <c r="AD141" s="8">
        <f t="shared" si="52"/>
        <v>-184.49199999999999</v>
      </c>
      <c r="AE141"/>
      <c r="AF141" t="e">
        <f>IF(D141="M",IF(AI141&lt;78,LMS!$D$5*AI141^3+LMS!$E$5*AI141^2+LMS!$F$5*AI141+LMS!$G$5,IF(AI141&lt;150,LMS!$D$6*AI141^3+LMS!$E$6*AI141^2+LMS!$F$6*AI141+LMS!$G$6,LMS!$D$7*AI141^3+LMS!$E$7*AI141^2+LMS!$F$7*AI141+LMS!$G$7)),IF(AI141&lt;69,LMS!$D$9*AI141^3+LMS!$E$9*AI141^2+LMS!$F$9*AI141+LMS!$G$9,IF(AI141&lt;150,LMS!$D$10*AI141^3+LMS!$E$10*AI141^2+LMS!$F$10*AI141+LMS!$G$10,LMS!$D$11*AI141^3+LMS!$E$11*AI141^2+LMS!$F$11*AI141+LMS!$G$11)))</f>
        <v>#VALUE!</v>
      </c>
      <c r="AG141" t="e">
        <f>IF(D141="M",(IF(AI141&lt;2.5,LMS!$D$21*AI141^3+LMS!$E$21*AI141^2+LMS!$F$21*AI141+LMS!$G$21,IF(AI141&lt;9.5,LMS!$D$22*AI141^3+LMS!$E$22*AI141^2+LMS!$F$22*AI141+LMS!$G$22,IF(AI141&lt;26.75,LMS!$D$23*AI141^3+LMS!$E$23*AI141^2+LMS!$F$23*AI141+LMS!$G$23,IF(AI141&lt;90,LMS!$D$24*AI141^3+LMS!$E$24*AI141^2+LMS!$F$24*AI141+LMS!$G$24,LMS!$D$25*AI141^3+LMS!$E$25*AI141^2+LMS!$F$25*AI141+LMS!$G$25))))),(IF(AI141&lt;2.5,LMS!$D$27*AI141^3+LMS!$E$27*AI141^2+LMS!$F$27*AI141+LMS!$G$27,IF(AI141&lt;9.5,LMS!$D$28*AI141^3+LMS!$E$28*AI141^2+LMS!$F$28*AI141+LMS!$G$28,IF(AI141&lt;26.75,LMS!$D$29*AI141^3+LMS!$E$29*AI141^2+LMS!$F$29*AI141+LMS!$G$29,IF(AI141&lt;90,LMS!$D$30*AI141^3+LMS!$E$30*AI141^2+LMS!$F$30*AI141+LMS!$G$30,IF(AI141&lt;150,LMS!$D$31*AI141^3+LMS!$E$31*AI141^2+LMS!$F$31*AI141+LMS!$G$31,LMS!$D$32*AI141^3+LMS!$E$32*AI141^2+LMS!$F$32*AI141+LMS!$G$32)))))))</f>
        <v>#VALUE!</v>
      </c>
      <c r="AH141" t="e">
        <f>IF(D141="M",(IF(AI141&lt;90,LMS!$D$14*AI141^3+LMS!$E$14*AI141^2+LMS!$F$14*AI141+LMS!$G$14,LMS!$D$15*AI141^3+LMS!$E$15*AI141^2+LMS!$F$15*AI141+LMS!$G$15)),(IF(AI141&lt;90,LMS!$D$17*AI141^3+LMS!$E$17*AI141^2+LMS!$F$17*AI141+LMS!$G$17,LMS!$D$18*AI141^3+LMS!$E$18*AI141^2+LMS!$F$18*AI141+LMS!$G$18)))</f>
        <v>#VALUE!</v>
      </c>
      <c r="AI141" s="7" t="e">
        <f t="shared" si="45"/>
        <v>#VALUE!</v>
      </c>
      <c r="AJ141" s="7">
        <f t="shared" si="66"/>
        <v>0</v>
      </c>
      <c r="AL141" s="7">
        <f>IF(D141="M",WeightSDS!P$5*$AJ141^7+WeightSDS!Q$5*$AJ141^6+WeightSDS!R$5*$AJ141^5+WeightSDS!S$5*$AJ141^4+WeightSDS!T$5*$AJ141^3+WeightSDS!U$5*$AJ141^2+WeightSDS!V$5*$AJ141+WeightSDS!W$5,IF($AJ141&lt;186,WeightSDS!P$8*$AJ141^7+WeightSDS!Q$8*$AJ141^6+WeightSDS!R$8*$AJ141^5+WeightSDS!S$8*$AJ141^4+WeightSDS!T$8*$AJ141^3+WeightSDS!U$8*$AJ141^2+WeightSDS!V$8*$AJ141+WeightSDS!W$8,WeightSDS!$U$9+WeightSDS!$V$9*($AJ141-WeightSDS!$W$9)))</f>
        <v>0.75407122999999998</v>
      </c>
      <c r="AM141" s="7">
        <f>IF(D141="M",IF($AJ141&lt;45,WeightSDS!M$23*$AJ141^10+WeightSDS!N$23*$AJ141^9+WeightSDS!O$23*$AJ141^8+WeightSDS!P$23*$AJ141^7+WeightSDS!Q$23*$AJ141^6+WeightSDS!R$23*$AJ141^5+WeightSDS!S$23*$AJ141^4+WeightSDS!T$23*$AJ141^3+WeightSDS!U$23*$AJ141^2+WeightSDS!V$23*$AJ141+WeightSDS!W$23,IF($AJ141&lt;153,WeightSDS!M$25*$AJ141^10+WeightSDS!N$25*$AJ141^9+WeightSDS!O$25*$AJ141^8+WeightSDS!P$25*$AJ141^7+WeightSDS!Q$25*$AJ141^6+WeightSDS!R$25*$AJ141^5+WeightSDS!S$25*$AJ141^4+WeightSDS!T$25*$AJ141^3+WeightSDS!U$25*$AJ141^2+WeightSDS!V$25*$AJ141+WeightSDS!W$25,WeightSDS!M$27+WeightSDS!N$27/(1+EXP(WeightSDS!O$27+WeightSDS!P$27*$AJ141)))),IF($AJ141&lt;43.8,WeightSDS!M$29*$AJ141^10+WeightSDS!N$29*$AJ141^9+WeightSDS!O$29*$AJ141^8+WeightSDS!P$29*$AJ141^7+WeightSDS!Q$29*$AJ141^6+WeightSDS!R$29*$AJ141^5+WeightSDS!S$29*$AJ141^4+WeightSDS!T$29*$AJ141^3+WeightSDS!U$29*$AJ141^2+WeightSDS!V$29*$AJ141+WeightSDS!W$29-0.010431*(1-$AJ141/210),IF($AJ141&lt;123,WeightSDS!M$30*$AJ141^10+WeightSDS!N$30*$AJ141^9+WeightSDS!O$30*$AJ141^8+WeightSDS!P$30*$AJ141^7+WeightSDS!Q$30*$AJ141^6+WeightSDS!R$30*$AJ141^5+WeightSDS!S$30*$AJ141^4+WeightSDS!T$30*$AJ141^3+WeightSDS!U$30*$AJ141^2+WeightSDS!V$30*$AJ141+WeightSDS!W$30-0.010431*(1-1/$AJ141),WeightSDS!M$32+WeightSDS!N$32/(1+EXP(WeightSDS!O$32+WeightSDS!P$32*$AJ141))-0.010431*(1-$AJ141/210))))</f>
        <v>2.9500001032655536</v>
      </c>
      <c r="AN141" s="7">
        <f>IF(D141="M",IF($AJ141&lt;162,WeightSDS!P$12*$AJ141^7+WeightSDS!Q$12*$AJ141^6+WeightSDS!R$12*$AJ141^5+WeightSDS!S$12*$AJ141^4+WeightSDS!T$12*$AJ141^3+WeightSDS!U$12*$AJ141^2+WeightSDS!V$12*$AJ141+WeightSDS!W$12,WeightSDS!P$14*$AJ141^7+WeightSDS!Q$14*$AJ141^6+WeightSDS!R$14*$AJ141^5+WeightSDS!S$14*$AJ141^4+WeightSDS!T$14*$AJ141^3+WeightSDS!U$14*$AJ141^2+WeightSDS!V$14*$AJ141+WeightSDS!W$14),IF($AJ141&lt;156,WeightSDS!O$17*$AJ141^8+WeightSDS!P$17*$AJ141^7+WeightSDS!Q$17*$AJ141^6+WeightSDS!R$17*$AJ141^5+WeightSDS!S$17*$AJ141^4+WeightSDS!T$17*$AJ141^3+WeightSDS!U$17*$AJ141^2+WeightSDS!V$17*$AJ141+WeightSDS!W$17,IF($AJ141&lt;186,WeightSDS!$U$18+(WeightSDS!$V$18-WeightSDS!$U$18)/24*($AJ141-186)+WeightSDS!$W$18*(-$AJ141+186)^2-0.005,WeightSDS!$U$18+(WeightSDS!$V$18-WeightSDS!$U$18)/24*($AJ141-186)-0.005)))</f>
        <v>0.14604529399999999</v>
      </c>
      <c r="AQ141" s="7">
        <f t="shared" si="53"/>
        <v>0.56299999999999994</v>
      </c>
      <c r="AR141" s="7">
        <f t="shared" si="54"/>
        <v>69</v>
      </c>
      <c r="AS141" s="7">
        <f t="shared" si="55"/>
        <v>0.51</v>
      </c>
    </row>
    <row r="142" spans="2:45" s="7" customFormat="1" x14ac:dyDescent="0.15">
      <c r="B142" s="118"/>
      <c r="C142" s="118"/>
      <c r="D142" s="118"/>
      <c r="E142" s="30"/>
      <c r="F142" s="30"/>
      <c r="G142" s="119"/>
      <c r="H142" s="119"/>
      <c r="I142" s="78"/>
      <c r="J142" s="11" t="str">
        <f t="shared" si="46"/>
        <v/>
      </c>
      <c r="K142" s="2" t="str">
        <f t="shared" si="56"/>
        <v/>
      </c>
      <c r="L142" s="2" t="str">
        <f t="shared" si="47"/>
        <v/>
      </c>
      <c r="M142" s="2" t="str">
        <f t="shared" si="57"/>
        <v/>
      </c>
      <c r="N142" s="2" t="str">
        <f t="shared" si="58"/>
        <v/>
      </c>
      <c r="O142" s="2" t="str">
        <f t="shared" si="59"/>
        <v/>
      </c>
      <c r="P142" s="11" t="str">
        <f t="shared" si="60"/>
        <v/>
      </c>
      <c r="Q142" s="11" t="str">
        <f t="shared" si="61"/>
        <v/>
      </c>
      <c r="R142" s="2" t="str">
        <f t="shared" si="62"/>
        <v/>
      </c>
      <c r="S142" s="11" t="str">
        <f t="shared" si="63"/>
        <v/>
      </c>
      <c r="T142" s="175" t="str">
        <f t="shared" si="64"/>
        <v/>
      </c>
      <c r="U142" s="11" t="str">
        <f t="shared" si="65"/>
        <v/>
      </c>
      <c r="V142" s="136"/>
      <c r="W142" s="136"/>
      <c r="X142" s="139">
        <f t="shared" si="48"/>
        <v>0</v>
      </c>
      <c r="Y142" s="31">
        <f t="shared" si="49"/>
        <v>0</v>
      </c>
      <c r="Z142" s="31"/>
      <c r="AA142" s="140">
        <f t="shared" si="50"/>
        <v>0</v>
      </c>
      <c r="AB142" s="12"/>
      <c r="AC142" s="8">
        <f t="shared" si="51"/>
        <v>9.0359999999999996</v>
      </c>
      <c r="AD142" s="8">
        <f t="shared" si="52"/>
        <v>-184.49199999999999</v>
      </c>
      <c r="AE142"/>
      <c r="AF142" t="e">
        <f>IF(D142="M",IF(AI142&lt;78,LMS!$D$5*AI142^3+LMS!$E$5*AI142^2+LMS!$F$5*AI142+LMS!$G$5,IF(AI142&lt;150,LMS!$D$6*AI142^3+LMS!$E$6*AI142^2+LMS!$F$6*AI142+LMS!$G$6,LMS!$D$7*AI142^3+LMS!$E$7*AI142^2+LMS!$F$7*AI142+LMS!$G$7)),IF(AI142&lt;69,LMS!$D$9*AI142^3+LMS!$E$9*AI142^2+LMS!$F$9*AI142+LMS!$G$9,IF(AI142&lt;150,LMS!$D$10*AI142^3+LMS!$E$10*AI142^2+LMS!$F$10*AI142+LMS!$G$10,LMS!$D$11*AI142^3+LMS!$E$11*AI142^2+LMS!$F$11*AI142+LMS!$G$11)))</f>
        <v>#VALUE!</v>
      </c>
      <c r="AG142" t="e">
        <f>IF(D142="M",(IF(AI142&lt;2.5,LMS!$D$21*AI142^3+LMS!$E$21*AI142^2+LMS!$F$21*AI142+LMS!$G$21,IF(AI142&lt;9.5,LMS!$D$22*AI142^3+LMS!$E$22*AI142^2+LMS!$F$22*AI142+LMS!$G$22,IF(AI142&lt;26.75,LMS!$D$23*AI142^3+LMS!$E$23*AI142^2+LMS!$F$23*AI142+LMS!$G$23,IF(AI142&lt;90,LMS!$D$24*AI142^3+LMS!$E$24*AI142^2+LMS!$F$24*AI142+LMS!$G$24,LMS!$D$25*AI142^3+LMS!$E$25*AI142^2+LMS!$F$25*AI142+LMS!$G$25))))),(IF(AI142&lt;2.5,LMS!$D$27*AI142^3+LMS!$E$27*AI142^2+LMS!$F$27*AI142+LMS!$G$27,IF(AI142&lt;9.5,LMS!$D$28*AI142^3+LMS!$E$28*AI142^2+LMS!$F$28*AI142+LMS!$G$28,IF(AI142&lt;26.75,LMS!$D$29*AI142^3+LMS!$E$29*AI142^2+LMS!$F$29*AI142+LMS!$G$29,IF(AI142&lt;90,LMS!$D$30*AI142^3+LMS!$E$30*AI142^2+LMS!$F$30*AI142+LMS!$G$30,IF(AI142&lt;150,LMS!$D$31*AI142^3+LMS!$E$31*AI142^2+LMS!$F$31*AI142+LMS!$G$31,LMS!$D$32*AI142^3+LMS!$E$32*AI142^2+LMS!$F$32*AI142+LMS!$G$32)))))))</f>
        <v>#VALUE!</v>
      </c>
      <c r="AH142" t="e">
        <f>IF(D142="M",(IF(AI142&lt;90,LMS!$D$14*AI142^3+LMS!$E$14*AI142^2+LMS!$F$14*AI142+LMS!$G$14,LMS!$D$15*AI142^3+LMS!$E$15*AI142^2+LMS!$F$15*AI142+LMS!$G$15)),(IF(AI142&lt;90,LMS!$D$17*AI142^3+LMS!$E$17*AI142^2+LMS!$F$17*AI142+LMS!$G$17,LMS!$D$18*AI142^3+LMS!$E$18*AI142^2+LMS!$F$18*AI142+LMS!$G$18)))</f>
        <v>#VALUE!</v>
      </c>
      <c r="AI142" s="7" t="e">
        <f t="shared" si="45"/>
        <v>#VALUE!</v>
      </c>
      <c r="AJ142" s="7">
        <f t="shared" si="66"/>
        <v>0</v>
      </c>
      <c r="AL142" s="7">
        <f>IF(D142="M",WeightSDS!P$5*$AJ142^7+WeightSDS!Q$5*$AJ142^6+WeightSDS!R$5*$AJ142^5+WeightSDS!S$5*$AJ142^4+WeightSDS!T$5*$AJ142^3+WeightSDS!U$5*$AJ142^2+WeightSDS!V$5*$AJ142+WeightSDS!W$5,IF($AJ142&lt;186,WeightSDS!P$8*$AJ142^7+WeightSDS!Q$8*$AJ142^6+WeightSDS!R$8*$AJ142^5+WeightSDS!S$8*$AJ142^4+WeightSDS!T$8*$AJ142^3+WeightSDS!U$8*$AJ142^2+WeightSDS!V$8*$AJ142+WeightSDS!W$8,WeightSDS!$U$9+WeightSDS!$V$9*($AJ142-WeightSDS!$W$9)))</f>
        <v>0.75407122999999998</v>
      </c>
      <c r="AM142" s="7">
        <f>IF(D142="M",IF($AJ142&lt;45,WeightSDS!M$23*$AJ142^10+WeightSDS!N$23*$AJ142^9+WeightSDS!O$23*$AJ142^8+WeightSDS!P$23*$AJ142^7+WeightSDS!Q$23*$AJ142^6+WeightSDS!R$23*$AJ142^5+WeightSDS!S$23*$AJ142^4+WeightSDS!T$23*$AJ142^3+WeightSDS!U$23*$AJ142^2+WeightSDS!V$23*$AJ142+WeightSDS!W$23,IF($AJ142&lt;153,WeightSDS!M$25*$AJ142^10+WeightSDS!N$25*$AJ142^9+WeightSDS!O$25*$AJ142^8+WeightSDS!P$25*$AJ142^7+WeightSDS!Q$25*$AJ142^6+WeightSDS!R$25*$AJ142^5+WeightSDS!S$25*$AJ142^4+WeightSDS!T$25*$AJ142^3+WeightSDS!U$25*$AJ142^2+WeightSDS!V$25*$AJ142+WeightSDS!W$25,WeightSDS!M$27+WeightSDS!N$27/(1+EXP(WeightSDS!O$27+WeightSDS!P$27*$AJ142)))),IF($AJ142&lt;43.8,WeightSDS!M$29*$AJ142^10+WeightSDS!N$29*$AJ142^9+WeightSDS!O$29*$AJ142^8+WeightSDS!P$29*$AJ142^7+WeightSDS!Q$29*$AJ142^6+WeightSDS!R$29*$AJ142^5+WeightSDS!S$29*$AJ142^4+WeightSDS!T$29*$AJ142^3+WeightSDS!U$29*$AJ142^2+WeightSDS!V$29*$AJ142+WeightSDS!W$29-0.010431*(1-$AJ142/210),IF($AJ142&lt;123,WeightSDS!M$30*$AJ142^10+WeightSDS!N$30*$AJ142^9+WeightSDS!O$30*$AJ142^8+WeightSDS!P$30*$AJ142^7+WeightSDS!Q$30*$AJ142^6+WeightSDS!R$30*$AJ142^5+WeightSDS!S$30*$AJ142^4+WeightSDS!T$30*$AJ142^3+WeightSDS!U$30*$AJ142^2+WeightSDS!V$30*$AJ142+WeightSDS!W$30-0.010431*(1-1/$AJ142),WeightSDS!M$32+WeightSDS!N$32/(1+EXP(WeightSDS!O$32+WeightSDS!P$32*$AJ142))-0.010431*(1-$AJ142/210))))</f>
        <v>2.9500001032655536</v>
      </c>
      <c r="AN142" s="7">
        <f>IF(D142="M",IF($AJ142&lt;162,WeightSDS!P$12*$AJ142^7+WeightSDS!Q$12*$AJ142^6+WeightSDS!R$12*$AJ142^5+WeightSDS!S$12*$AJ142^4+WeightSDS!T$12*$AJ142^3+WeightSDS!U$12*$AJ142^2+WeightSDS!V$12*$AJ142+WeightSDS!W$12,WeightSDS!P$14*$AJ142^7+WeightSDS!Q$14*$AJ142^6+WeightSDS!R$14*$AJ142^5+WeightSDS!S$14*$AJ142^4+WeightSDS!T$14*$AJ142^3+WeightSDS!U$14*$AJ142^2+WeightSDS!V$14*$AJ142+WeightSDS!W$14),IF($AJ142&lt;156,WeightSDS!O$17*$AJ142^8+WeightSDS!P$17*$AJ142^7+WeightSDS!Q$17*$AJ142^6+WeightSDS!R$17*$AJ142^5+WeightSDS!S$17*$AJ142^4+WeightSDS!T$17*$AJ142^3+WeightSDS!U$17*$AJ142^2+WeightSDS!V$17*$AJ142+WeightSDS!W$17,IF($AJ142&lt;186,WeightSDS!$U$18+(WeightSDS!$V$18-WeightSDS!$U$18)/24*($AJ142-186)+WeightSDS!$W$18*(-$AJ142+186)^2-0.005,WeightSDS!$U$18+(WeightSDS!$V$18-WeightSDS!$U$18)/24*($AJ142-186)-0.005)))</f>
        <v>0.14604529399999999</v>
      </c>
      <c r="AQ142" s="7">
        <f t="shared" si="53"/>
        <v>0.56299999999999994</v>
      </c>
      <c r="AR142" s="7">
        <f t="shared" si="54"/>
        <v>69</v>
      </c>
      <c r="AS142" s="7">
        <f t="shared" si="55"/>
        <v>0.51</v>
      </c>
    </row>
    <row r="143" spans="2:45" s="7" customFormat="1" x14ac:dyDescent="0.15">
      <c r="B143" s="118"/>
      <c r="C143" s="118"/>
      <c r="D143" s="118"/>
      <c r="E143" s="30"/>
      <c r="F143" s="30"/>
      <c r="G143" s="119"/>
      <c r="H143" s="119"/>
      <c r="I143" s="78"/>
      <c r="J143" s="11" t="str">
        <f t="shared" si="46"/>
        <v/>
      </c>
      <c r="K143" s="2" t="str">
        <f t="shared" si="56"/>
        <v/>
      </c>
      <c r="L143" s="2" t="str">
        <f t="shared" si="47"/>
        <v/>
      </c>
      <c r="M143" s="2" t="str">
        <f t="shared" si="57"/>
        <v/>
      </c>
      <c r="N143" s="2" t="str">
        <f t="shared" si="58"/>
        <v/>
      </c>
      <c r="O143" s="2" t="str">
        <f t="shared" si="59"/>
        <v/>
      </c>
      <c r="P143" s="11" t="str">
        <f t="shared" si="60"/>
        <v/>
      </c>
      <c r="Q143" s="11" t="str">
        <f t="shared" si="61"/>
        <v/>
      </c>
      <c r="R143" s="2" t="str">
        <f t="shared" si="62"/>
        <v/>
      </c>
      <c r="S143" s="11" t="str">
        <f t="shared" si="63"/>
        <v/>
      </c>
      <c r="T143" s="175" t="str">
        <f t="shared" si="64"/>
        <v/>
      </c>
      <c r="U143" s="11" t="str">
        <f t="shared" si="65"/>
        <v/>
      </c>
      <c r="V143" s="136"/>
      <c r="W143" s="136"/>
      <c r="X143" s="139">
        <f t="shared" si="48"/>
        <v>0</v>
      </c>
      <c r="Y143" s="31">
        <f t="shared" si="49"/>
        <v>0</v>
      </c>
      <c r="Z143" s="31"/>
      <c r="AA143" s="140">
        <f t="shared" si="50"/>
        <v>0</v>
      </c>
      <c r="AB143" s="12"/>
      <c r="AC143" s="8">
        <f t="shared" si="51"/>
        <v>9.0359999999999996</v>
      </c>
      <c r="AD143" s="8">
        <f t="shared" si="52"/>
        <v>-184.49199999999999</v>
      </c>
      <c r="AE143"/>
      <c r="AF143" t="e">
        <f>IF(D143="M",IF(AI143&lt;78,LMS!$D$5*AI143^3+LMS!$E$5*AI143^2+LMS!$F$5*AI143+LMS!$G$5,IF(AI143&lt;150,LMS!$D$6*AI143^3+LMS!$E$6*AI143^2+LMS!$F$6*AI143+LMS!$G$6,LMS!$D$7*AI143^3+LMS!$E$7*AI143^2+LMS!$F$7*AI143+LMS!$G$7)),IF(AI143&lt;69,LMS!$D$9*AI143^3+LMS!$E$9*AI143^2+LMS!$F$9*AI143+LMS!$G$9,IF(AI143&lt;150,LMS!$D$10*AI143^3+LMS!$E$10*AI143^2+LMS!$F$10*AI143+LMS!$G$10,LMS!$D$11*AI143^3+LMS!$E$11*AI143^2+LMS!$F$11*AI143+LMS!$G$11)))</f>
        <v>#VALUE!</v>
      </c>
      <c r="AG143" t="e">
        <f>IF(D143="M",(IF(AI143&lt;2.5,LMS!$D$21*AI143^3+LMS!$E$21*AI143^2+LMS!$F$21*AI143+LMS!$G$21,IF(AI143&lt;9.5,LMS!$D$22*AI143^3+LMS!$E$22*AI143^2+LMS!$F$22*AI143+LMS!$G$22,IF(AI143&lt;26.75,LMS!$D$23*AI143^3+LMS!$E$23*AI143^2+LMS!$F$23*AI143+LMS!$G$23,IF(AI143&lt;90,LMS!$D$24*AI143^3+LMS!$E$24*AI143^2+LMS!$F$24*AI143+LMS!$G$24,LMS!$D$25*AI143^3+LMS!$E$25*AI143^2+LMS!$F$25*AI143+LMS!$G$25))))),(IF(AI143&lt;2.5,LMS!$D$27*AI143^3+LMS!$E$27*AI143^2+LMS!$F$27*AI143+LMS!$G$27,IF(AI143&lt;9.5,LMS!$D$28*AI143^3+LMS!$E$28*AI143^2+LMS!$F$28*AI143+LMS!$G$28,IF(AI143&lt;26.75,LMS!$D$29*AI143^3+LMS!$E$29*AI143^2+LMS!$F$29*AI143+LMS!$G$29,IF(AI143&lt;90,LMS!$D$30*AI143^3+LMS!$E$30*AI143^2+LMS!$F$30*AI143+LMS!$G$30,IF(AI143&lt;150,LMS!$D$31*AI143^3+LMS!$E$31*AI143^2+LMS!$F$31*AI143+LMS!$G$31,LMS!$D$32*AI143^3+LMS!$E$32*AI143^2+LMS!$F$32*AI143+LMS!$G$32)))))))</f>
        <v>#VALUE!</v>
      </c>
      <c r="AH143" t="e">
        <f>IF(D143="M",(IF(AI143&lt;90,LMS!$D$14*AI143^3+LMS!$E$14*AI143^2+LMS!$F$14*AI143+LMS!$G$14,LMS!$D$15*AI143^3+LMS!$E$15*AI143^2+LMS!$F$15*AI143+LMS!$G$15)),(IF(AI143&lt;90,LMS!$D$17*AI143^3+LMS!$E$17*AI143^2+LMS!$F$17*AI143+LMS!$G$17,LMS!$D$18*AI143^3+LMS!$E$18*AI143^2+LMS!$F$18*AI143+LMS!$G$18)))</f>
        <v>#VALUE!</v>
      </c>
      <c r="AI143" s="7" t="e">
        <f t="shared" si="45"/>
        <v>#VALUE!</v>
      </c>
      <c r="AJ143" s="7">
        <f t="shared" si="66"/>
        <v>0</v>
      </c>
      <c r="AL143" s="7">
        <f>IF(D143="M",WeightSDS!P$5*$AJ143^7+WeightSDS!Q$5*$AJ143^6+WeightSDS!R$5*$AJ143^5+WeightSDS!S$5*$AJ143^4+WeightSDS!T$5*$AJ143^3+WeightSDS!U$5*$AJ143^2+WeightSDS!V$5*$AJ143+WeightSDS!W$5,IF($AJ143&lt;186,WeightSDS!P$8*$AJ143^7+WeightSDS!Q$8*$AJ143^6+WeightSDS!R$8*$AJ143^5+WeightSDS!S$8*$AJ143^4+WeightSDS!T$8*$AJ143^3+WeightSDS!U$8*$AJ143^2+WeightSDS!V$8*$AJ143+WeightSDS!W$8,WeightSDS!$U$9+WeightSDS!$V$9*($AJ143-WeightSDS!$W$9)))</f>
        <v>0.75407122999999998</v>
      </c>
      <c r="AM143" s="7">
        <f>IF(D143="M",IF($AJ143&lt;45,WeightSDS!M$23*$AJ143^10+WeightSDS!N$23*$AJ143^9+WeightSDS!O$23*$AJ143^8+WeightSDS!P$23*$AJ143^7+WeightSDS!Q$23*$AJ143^6+WeightSDS!R$23*$AJ143^5+WeightSDS!S$23*$AJ143^4+WeightSDS!T$23*$AJ143^3+WeightSDS!U$23*$AJ143^2+WeightSDS!V$23*$AJ143+WeightSDS!W$23,IF($AJ143&lt;153,WeightSDS!M$25*$AJ143^10+WeightSDS!N$25*$AJ143^9+WeightSDS!O$25*$AJ143^8+WeightSDS!P$25*$AJ143^7+WeightSDS!Q$25*$AJ143^6+WeightSDS!R$25*$AJ143^5+WeightSDS!S$25*$AJ143^4+WeightSDS!T$25*$AJ143^3+WeightSDS!U$25*$AJ143^2+WeightSDS!V$25*$AJ143+WeightSDS!W$25,WeightSDS!M$27+WeightSDS!N$27/(1+EXP(WeightSDS!O$27+WeightSDS!P$27*$AJ143)))),IF($AJ143&lt;43.8,WeightSDS!M$29*$AJ143^10+WeightSDS!N$29*$AJ143^9+WeightSDS!O$29*$AJ143^8+WeightSDS!P$29*$AJ143^7+WeightSDS!Q$29*$AJ143^6+WeightSDS!R$29*$AJ143^5+WeightSDS!S$29*$AJ143^4+WeightSDS!T$29*$AJ143^3+WeightSDS!U$29*$AJ143^2+WeightSDS!V$29*$AJ143+WeightSDS!W$29-0.010431*(1-$AJ143/210),IF($AJ143&lt;123,WeightSDS!M$30*$AJ143^10+WeightSDS!N$30*$AJ143^9+WeightSDS!O$30*$AJ143^8+WeightSDS!P$30*$AJ143^7+WeightSDS!Q$30*$AJ143^6+WeightSDS!R$30*$AJ143^5+WeightSDS!S$30*$AJ143^4+WeightSDS!T$30*$AJ143^3+WeightSDS!U$30*$AJ143^2+WeightSDS!V$30*$AJ143+WeightSDS!W$30-0.010431*(1-1/$AJ143),WeightSDS!M$32+WeightSDS!N$32/(1+EXP(WeightSDS!O$32+WeightSDS!P$32*$AJ143))-0.010431*(1-$AJ143/210))))</f>
        <v>2.9500001032655536</v>
      </c>
      <c r="AN143" s="7">
        <f>IF(D143="M",IF($AJ143&lt;162,WeightSDS!P$12*$AJ143^7+WeightSDS!Q$12*$AJ143^6+WeightSDS!R$12*$AJ143^5+WeightSDS!S$12*$AJ143^4+WeightSDS!T$12*$AJ143^3+WeightSDS!U$12*$AJ143^2+WeightSDS!V$12*$AJ143+WeightSDS!W$12,WeightSDS!P$14*$AJ143^7+WeightSDS!Q$14*$AJ143^6+WeightSDS!R$14*$AJ143^5+WeightSDS!S$14*$AJ143^4+WeightSDS!T$14*$AJ143^3+WeightSDS!U$14*$AJ143^2+WeightSDS!V$14*$AJ143+WeightSDS!W$14),IF($AJ143&lt;156,WeightSDS!O$17*$AJ143^8+WeightSDS!P$17*$AJ143^7+WeightSDS!Q$17*$AJ143^6+WeightSDS!R$17*$AJ143^5+WeightSDS!S$17*$AJ143^4+WeightSDS!T$17*$AJ143^3+WeightSDS!U$17*$AJ143^2+WeightSDS!V$17*$AJ143+WeightSDS!W$17,IF($AJ143&lt;186,WeightSDS!$U$18+(WeightSDS!$V$18-WeightSDS!$U$18)/24*($AJ143-186)+WeightSDS!$W$18*(-$AJ143+186)^2-0.005,WeightSDS!$U$18+(WeightSDS!$V$18-WeightSDS!$U$18)/24*($AJ143-186)-0.005)))</f>
        <v>0.14604529399999999</v>
      </c>
      <c r="AQ143" s="7">
        <f t="shared" si="53"/>
        <v>0.56299999999999994</v>
      </c>
      <c r="AR143" s="7">
        <f t="shared" si="54"/>
        <v>69</v>
      </c>
      <c r="AS143" s="7">
        <f t="shared" si="55"/>
        <v>0.51</v>
      </c>
    </row>
    <row r="144" spans="2:45" s="7" customFormat="1" x14ac:dyDescent="0.15">
      <c r="B144" s="118"/>
      <c r="C144" s="118"/>
      <c r="D144" s="118"/>
      <c r="E144" s="30"/>
      <c r="F144" s="30"/>
      <c r="G144" s="119"/>
      <c r="H144" s="119"/>
      <c r="I144" s="78"/>
      <c r="J144" s="11" t="str">
        <f t="shared" si="46"/>
        <v/>
      </c>
      <c r="K144" s="2" t="str">
        <f t="shared" si="56"/>
        <v/>
      </c>
      <c r="L144" s="2" t="str">
        <f t="shared" si="47"/>
        <v/>
      </c>
      <c r="M144" s="2" t="str">
        <f t="shared" si="57"/>
        <v/>
      </c>
      <c r="N144" s="2" t="str">
        <f t="shared" si="58"/>
        <v/>
      </c>
      <c r="O144" s="2" t="str">
        <f t="shared" si="59"/>
        <v/>
      </c>
      <c r="P144" s="11" t="str">
        <f t="shared" si="60"/>
        <v/>
      </c>
      <c r="Q144" s="11" t="str">
        <f t="shared" si="61"/>
        <v/>
      </c>
      <c r="R144" s="2" t="str">
        <f t="shared" si="62"/>
        <v/>
      </c>
      <c r="S144" s="11" t="str">
        <f t="shared" si="63"/>
        <v/>
      </c>
      <c r="T144" s="175" t="str">
        <f t="shared" si="64"/>
        <v/>
      </c>
      <c r="U144" s="11" t="str">
        <f t="shared" si="65"/>
        <v/>
      </c>
      <c r="V144" s="136"/>
      <c r="W144" s="136"/>
      <c r="X144" s="139">
        <f t="shared" si="48"/>
        <v>0</v>
      </c>
      <c r="Y144" s="31">
        <f t="shared" si="49"/>
        <v>0</v>
      </c>
      <c r="Z144" s="31"/>
      <c r="AA144" s="140">
        <f t="shared" si="50"/>
        <v>0</v>
      </c>
      <c r="AB144" s="12"/>
      <c r="AC144" s="8">
        <f t="shared" si="51"/>
        <v>9.0359999999999996</v>
      </c>
      <c r="AD144" s="8">
        <f t="shared" si="52"/>
        <v>-184.49199999999999</v>
      </c>
      <c r="AE144"/>
      <c r="AF144" t="e">
        <f>IF(D144="M",IF(AI144&lt;78,LMS!$D$5*AI144^3+LMS!$E$5*AI144^2+LMS!$F$5*AI144+LMS!$G$5,IF(AI144&lt;150,LMS!$D$6*AI144^3+LMS!$E$6*AI144^2+LMS!$F$6*AI144+LMS!$G$6,LMS!$D$7*AI144^3+LMS!$E$7*AI144^2+LMS!$F$7*AI144+LMS!$G$7)),IF(AI144&lt;69,LMS!$D$9*AI144^3+LMS!$E$9*AI144^2+LMS!$F$9*AI144+LMS!$G$9,IF(AI144&lt;150,LMS!$D$10*AI144^3+LMS!$E$10*AI144^2+LMS!$F$10*AI144+LMS!$G$10,LMS!$D$11*AI144^3+LMS!$E$11*AI144^2+LMS!$F$11*AI144+LMS!$G$11)))</f>
        <v>#VALUE!</v>
      </c>
      <c r="AG144" t="e">
        <f>IF(D144="M",(IF(AI144&lt;2.5,LMS!$D$21*AI144^3+LMS!$E$21*AI144^2+LMS!$F$21*AI144+LMS!$G$21,IF(AI144&lt;9.5,LMS!$D$22*AI144^3+LMS!$E$22*AI144^2+LMS!$F$22*AI144+LMS!$G$22,IF(AI144&lt;26.75,LMS!$D$23*AI144^3+LMS!$E$23*AI144^2+LMS!$F$23*AI144+LMS!$G$23,IF(AI144&lt;90,LMS!$D$24*AI144^3+LMS!$E$24*AI144^2+LMS!$F$24*AI144+LMS!$G$24,LMS!$D$25*AI144^3+LMS!$E$25*AI144^2+LMS!$F$25*AI144+LMS!$G$25))))),(IF(AI144&lt;2.5,LMS!$D$27*AI144^3+LMS!$E$27*AI144^2+LMS!$F$27*AI144+LMS!$G$27,IF(AI144&lt;9.5,LMS!$D$28*AI144^3+LMS!$E$28*AI144^2+LMS!$F$28*AI144+LMS!$G$28,IF(AI144&lt;26.75,LMS!$D$29*AI144^3+LMS!$E$29*AI144^2+LMS!$F$29*AI144+LMS!$G$29,IF(AI144&lt;90,LMS!$D$30*AI144^3+LMS!$E$30*AI144^2+LMS!$F$30*AI144+LMS!$G$30,IF(AI144&lt;150,LMS!$D$31*AI144^3+LMS!$E$31*AI144^2+LMS!$F$31*AI144+LMS!$G$31,LMS!$D$32*AI144^3+LMS!$E$32*AI144^2+LMS!$F$32*AI144+LMS!$G$32)))))))</f>
        <v>#VALUE!</v>
      </c>
      <c r="AH144" t="e">
        <f>IF(D144="M",(IF(AI144&lt;90,LMS!$D$14*AI144^3+LMS!$E$14*AI144^2+LMS!$F$14*AI144+LMS!$G$14,LMS!$D$15*AI144^3+LMS!$E$15*AI144^2+LMS!$F$15*AI144+LMS!$G$15)),(IF(AI144&lt;90,LMS!$D$17*AI144^3+LMS!$E$17*AI144^2+LMS!$F$17*AI144+LMS!$G$17,LMS!$D$18*AI144^3+LMS!$E$18*AI144^2+LMS!$F$18*AI144+LMS!$G$18)))</f>
        <v>#VALUE!</v>
      </c>
      <c r="AI144" s="7" t="e">
        <f t="shared" si="45"/>
        <v>#VALUE!</v>
      </c>
      <c r="AJ144" s="7">
        <f t="shared" si="66"/>
        <v>0</v>
      </c>
      <c r="AL144" s="7">
        <f>IF(D144="M",WeightSDS!P$5*$AJ144^7+WeightSDS!Q$5*$AJ144^6+WeightSDS!R$5*$AJ144^5+WeightSDS!S$5*$AJ144^4+WeightSDS!T$5*$AJ144^3+WeightSDS!U$5*$AJ144^2+WeightSDS!V$5*$AJ144+WeightSDS!W$5,IF($AJ144&lt;186,WeightSDS!P$8*$AJ144^7+WeightSDS!Q$8*$AJ144^6+WeightSDS!R$8*$AJ144^5+WeightSDS!S$8*$AJ144^4+WeightSDS!T$8*$AJ144^3+WeightSDS!U$8*$AJ144^2+WeightSDS!V$8*$AJ144+WeightSDS!W$8,WeightSDS!$U$9+WeightSDS!$V$9*($AJ144-WeightSDS!$W$9)))</f>
        <v>0.75407122999999998</v>
      </c>
      <c r="AM144" s="7">
        <f>IF(D144="M",IF($AJ144&lt;45,WeightSDS!M$23*$AJ144^10+WeightSDS!N$23*$AJ144^9+WeightSDS!O$23*$AJ144^8+WeightSDS!P$23*$AJ144^7+WeightSDS!Q$23*$AJ144^6+WeightSDS!R$23*$AJ144^5+WeightSDS!S$23*$AJ144^4+WeightSDS!T$23*$AJ144^3+WeightSDS!U$23*$AJ144^2+WeightSDS!V$23*$AJ144+WeightSDS!W$23,IF($AJ144&lt;153,WeightSDS!M$25*$AJ144^10+WeightSDS!N$25*$AJ144^9+WeightSDS!O$25*$AJ144^8+WeightSDS!P$25*$AJ144^7+WeightSDS!Q$25*$AJ144^6+WeightSDS!R$25*$AJ144^5+WeightSDS!S$25*$AJ144^4+WeightSDS!T$25*$AJ144^3+WeightSDS!U$25*$AJ144^2+WeightSDS!V$25*$AJ144+WeightSDS!W$25,WeightSDS!M$27+WeightSDS!N$27/(1+EXP(WeightSDS!O$27+WeightSDS!P$27*$AJ144)))),IF($AJ144&lt;43.8,WeightSDS!M$29*$AJ144^10+WeightSDS!N$29*$AJ144^9+WeightSDS!O$29*$AJ144^8+WeightSDS!P$29*$AJ144^7+WeightSDS!Q$29*$AJ144^6+WeightSDS!R$29*$AJ144^5+WeightSDS!S$29*$AJ144^4+WeightSDS!T$29*$AJ144^3+WeightSDS!U$29*$AJ144^2+WeightSDS!V$29*$AJ144+WeightSDS!W$29-0.010431*(1-$AJ144/210),IF($AJ144&lt;123,WeightSDS!M$30*$AJ144^10+WeightSDS!N$30*$AJ144^9+WeightSDS!O$30*$AJ144^8+WeightSDS!P$30*$AJ144^7+WeightSDS!Q$30*$AJ144^6+WeightSDS!R$30*$AJ144^5+WeightSDS!S$30*$AJ144^4+WeightSDS!T$30*$AJ144^3+WeightSDS!U$30*$AJ144^2+WeightSDS!V$30*$AJ144+WeightSDS!W$30-0.010431*(1-1/$AJ144),WeightSDS!M$32+WeightSDS!N$32/(1+EXP(WeightSDS!O$32+WeightSDS!P$32*$AJ144))-0.010431*(1-$AJ144/210))))</f>
        <v>2.9500001032655536</v>
      </c>
      <c r="AN144" s="7">
        <f>IF(D144="M",IF($AJ144&lt;162,WeightSDS!P$12*$AJ144^7+WeightSDS!Q$12*$AJ144^6+WeightSDS!R$12*$AJ144^5+WeightSDS!S$12*$AJ144^4+WeightSDS!T$12*$AJ144^3+WeightSDS!U$12*$AJ144^2+WeightSDS!V$12*$AJ144+WeightSDS!W$12,WeightSDS!P$14*$AJ144^7+WeightSDS!Q$14*$AJ144^6+WeightSDS!R$14*$AJ144^5+WeightSDS!S$14*$AJ144^4+WeightSDS!T$14*$AJ144^3+WeightSDS!U$14*$AJ144^2+WeightSDS!V$14*$AJ144+WeightSDS!W$14),IF($AJ144&lt;156,WeightSDS!O$17*$AJ144^8+WeightSDS!P$17*$AJ144^7+WeightSDS!Q$17*$AJ144^6+WeightSDS!R$17*$AJ144^5+WeightSDS!S$17*$AJ144^4+WeightSDS!T$17*$AJ144^3+WeightSDS!U$17*$AJ144^2+WeightSDS!V$17*$AJ144+WeightSDS!W$17,IF($AJ144&lt;186,WeightSDS!$U$18+(WeightSDS!$V$18-WeightSDS!$U$18)/24*($AJ144-186)+WeightSDS!$W$18*(-$AJ144+186)^2-0.005,WeightSDS!$U$18+(WeightSDS!$V$18-WeightSDS!$U$18)/24*($AJ144-186)-0.005)))</f>
        <v>0.14604529399999999</v>
      </c>
      <c r="AQ144" s="7">
        <f t="shared" si="53"/>
        <v>0.56299999999999994</v>
      </c>
      <c r="AR144" s="7">
        <f t="shared" si="54"/>
        <v>69</v>
      </c>
      <c r="AS144" s="7">
        <f t="shared" si="55"/>
        <v>0.51</v>
      </c>
    </row>
    <row r="145" spans="2:45" s="7" customFormat="1" x14ac:dyDescent="0.15">
      <c r="B145" s="118"/>
      <c r="C145" s="118"/>
      <c r="D145" s="118"/>
      <c r="E145" s="30"/>
      <c r="F145" s="30"/>
      <c r="G145" s="119"/>
      <c r="H145" s="119"/>
      <c r="I145" s="78"/>
      <c r="J145" s="11" t="str">
        <f t="shared" si="46"/>
        <v/>
      </c>
      <c r="K145" s="2" t="str">
        <f t="shared" si="56"/>
        <v/>
      </c>
      <c r="L145" s="2" t="str">
        <f t="shared" si="47"/>
        <v/>
      </c>
      <c r="M145" s="2" t="str">
        <f t="shared" si="57"/>
        <v/>
      </c>
      <c r="N145" s="2" t="str">
        <f t="shared" si="58"/>
        <v/>
      </c>
      <c r="O145" s="2" t="str">
        <f t="shared" si="59"/>
        <v/>
      </c>
      <c r="P145" s="11" t="str">
        <f t="shared" si="60"/>
        <v/>
      </c>
      <c r="Q145" s="11" t="str">
        <f t="shared" si="61"/>
        <v/>
      </c>
      <c r="R145" s="2" t="str">
        <f t="shared" si="62"/>
        <v/>
      </c>
      <c r="S145" s="11" t="str">
        <f t="shared" si="63"/>
        <v/>
      </c>
      <c r="T145" s="175" t="str">
        <f t="shared" si="64"/>
        <v/>
      </c>
      <c r="U145" s="11" t="str">
        <f t="shared" si="65"/>
        <v/>
      </c>
      <c r="V145" s="136"/>
      <c r="W145" s="136"/>
      <c r="X145" s="139">
        <f t="shared" si="48"/>
        <v>0</v>
      </c>
      <c r="Y145" s="31">
        <f t="shared" si="49"/>
        <v>0</v>
      </c>
      <c r="Z145" s="31"/>
      <c r="AA145" s="140">
        <f t="shared" si="50"/>
        <v>0</v>
      </c>
      <c r="AB145" s="12"/>
      <c r="AC145" s="8">
        <f t="shared" si="51"/>
        <v>9.0359999999999996</v>
      </c>
      <c r="AD145" s="8">
        <f t="shared" si="52"/>
        <v>-184.49199999999999</v>
      </c>
      <c r="AE145"/>
      <c r="AF145" t="e">
        <f>IF(D145="M",IF(AI145&lt;78,LMS!$D$5*AI145^3+LMS!$E$5*AI145^2+LMS!$F$5*AI145+LMS!$G$5,IF(AI145&lt;150,LMS!$D$6*AI145^3+LMS!$E$6*AI145^2+LMS!$F$6*AI145+LMS!$G$6,LMS!$D$7*AI145^3+LMS!$E$7*AI145^2+LMS!$F$7*AI145+LMS!$G$7)),IF(AI145&lt;69,LMS!$D$9*AI145^3+LMS!$E$9*AI145^2+LMS!$F$9*AI145+LMS!$G$9,IF(AI145&lt;150,LMS!$D$10*AI145^3+LMS!$E$10*AI145^2+LMS!$F$10*AI145+LMS!$G$10,LMS!$D$11*AI145^3+LMS!$E$11*AI145^2+LMS!$F$11*AI145+LMS!$G$11)))</f>
        <v>#VALUE!</v>
      </c>
      <c r="AG145" t="e">
        <f>IF(D145="M",(IF(AI145&lt;2.5,LMS!$D$21*AI145^3+LMS!$E$21*AI145^2+LMS!$F$21*AI145+LMS!$G$21,IF(AI145&lt;9.5,LMS!$D$22*AI145^3+LMS!$E$22*AI145^2+LMS!$F$22*AI145+LMS!$G$22,IF(AI145&lt;26.75,LMS!$D$23*AI145^3+LMS!$E$23*AI145^2+LMS!$F$23*AI145+LMS!$G$23,IF(AI145&lt;90,LMS!$D$24*AI145^3+LMS!$E$24*AI145^2+LMS!$F$24*AI145+LMS!$G$24,LMS!$D$25*AI145^3+LMS!$E$25*AI145^2+LMS!$F$25*AI145+LMS!$G$25))))),(IF(AI145&lt;2.5,LMS!$D$27*AI145^3+LMS!$E$27*AI145^2+LMS!$F$27*AI145+LMS!$G$27,IF(AI145&lt;9.5,LMS!$D$28*AI145^3+LMS!$E$28*AI145^2+LMS!$F$28*AI145+LMS!$G$28,IF(AI145&lt;26.75,LMS!$D$29*AI145^3+LMS!$E$29*AI145^2+LMS!$F$29*AI145+LMS!$G$29,IF(AI145&lt;90,LMS!$D$30*AI145^3+LMS!$E$30*AI145^2+LMS!$F$30*AI145+LMS!$G$30,IF(AI145&lt;150,LMS!$D$31*AI145^3+LMS!$E$31*AI145^2+LMS!$F$31*AI145+LMS!$G$31,LMS!$D$32*AI145^3+LMS!$E$32*AI145^2+LMS!$F$32*AI145+LMS!$G$32)))))))</f>
        <v>#VALUE!</v>
      </c>
      <c r="AH145" t="e">
        <f>IF(D145="M",(IF(AI145&lt;90,LMS!$D$14*AI145^3+LMS!$E$14*AI145^2+LMS!$F$14*AI145+LMS!$G$14,LMS!$D$15*AI145^3+LMS!$E$15*AI145^2+LMS!$F$15*AI145+LMS!$G$15)),(IF(AI145&lt;90,LMS!$D$17*AI145^3+LMS!$E$17*AI145^2+LMS!$F$17*AI145+LMS!$G$17,LMS!$D$18*AI145^3+LMS!$E$18*AI145^2+LMS!$F$18*AI145+LMS!$G$18)))</f>
        <v>#VALUE!</v>
      </c>
      <c r="AI145" s="7" t="e">
        <f t="shared" si="45"/>
        <v>#VALUE!</v>
      </c>
      <c r="AJ145" s="7">
        <f t="shared" si="66"/>
        <v>0</v>
      </c>
      <c r="AL145" s="7">
        <f>IF(D145="M",WeightSDS!P$5*$AJ145^7+WeightSDS!Q$5*$AJ145^6+WeightSDS!R$5*$AJ145^5+WeightSDS!S$5*$AJ145^4+WeightSDS!T$5*$AJ145^3+WeightSDS!U$5*$AJ145^2+WeightSDS!V$5*$AJ145+WeightSDS!W$5,IF($AJ145&lt;186,WeightSDS!P$8*$AJ145^7+WeightSDS!Q$8*$AJ145^6+WeightSDS!R$8*$AJ145^5+WeightSDS!S$8*$AJ145^4+WeightSDS!T$8*$AJ145^3+WeightSDS!U$8*$AJ145^2+WeightSDS!V$8*$AJ145+WeightSDS!W$8,WeightSDS!$U$9+WeightSDS!$V$9*($AJ145-WeightSDS!$W$9)))</f>
        <v>0.75407122999999998</v>
      </c>
      <c r="AM145" s="7">
        <f>IF(D145="M",IF($AJ145&lt;45,WeightSDS!M$23*$AJ145^10+WeightSDS!N$23*$AJ145^9+WeightSDS!O$23*$AJ145^8+WeightSDS!P$23*$AJ145^7+WeightSDS!Q$23*$AJ145^6+WeightSDS!R$23*$AJ145^5+WeightSDS!S$23*$AJ145^4+WeightSDS!T$23*$AJ145^3+WeightSDS!U$23*$AJ145^2+WeightSDS!V$23*$AJ145+WeightSDS!W$23,IF($AJ145&lt;153,WeightSDS!M$25*$AJ145^10+WeightSDS!N$25*$AJ145^9+WeightSDS!O$25*$AJ145^8+WeightSDS!P$25*$AJ145^7+WeightSDS!Q$25*$AJ145^6+WeightSDS!R$25*$AJ145^5+WeightSDS!S$25*$AJ145^4+WeightSDS!T$25*$AJ145^3+WeightSDS!U$25*$AJ145^2+WeightSDS!V$25*$AJ145+WeightSDS!W$25,WeightSDS!M$27+WeightSDS!N$27/(1+EXP(WeightSDS!O$27+WeightSDS!P$27*$AJ145)))),IF($AJ145&lt;43.8,WeightSDS!M$29*$AJ145^10+WeightSDS!N$29*$AJ145^9+WeightSDS!O$29*$AJ145^8+WeightSDS!P$29*$AJ145^7+WeightSDS!Q$29*$AJ145^6+WeightSDS!R$29*$AJ145^5+WeightSDS!S$29*$AJ145^4+WeightSDS!T$29*$AJ145^3+WeightSDS!U$29*$AJ145^2+WeightSDS!V$29*$AJ145+WeightSDS!W$29-0.010431*(1-$AJ145/210),IF($AJ145&lt;123,WeightSDS!M$30*$AJ145^10+WeightSDS!N$30*$AJ145^9+WeightSDS!O$30*$AJ145^8+WeightSDS!P$30*$AJ145^7+WeightSDS!Q$30*$AJ145^6+WeightSDS!R$30*$AJ145^5+WeightSDS!S$30*$AJ145^4+WeightSDS!T$30*$AJ145^3+WeightSDS!U$30*$AJ145^2+WeightSDS!V$30*$AJ145+WeightSDS!W$30-0.010431*(1-1/$AJ145),WeightSDS!M$32+WeightSDS!N$32/(1+EXP(WeightSDS!O$32+WeightSDS!P$32*$AJ145))-0.010431*(1-$AJ145/210))))</f>
        <v>2.9500001032655536</v>
      </c>
      <c r="AN145" s="7">
        <f>IF(D145="M",IF($AJ145&lt;162,WeightSDS!P$12*$AJ145^7+WeightSDS!Q$12*$AJ145^6+WeightSDS!R$12*$AJ145^5+WeightSDS!S$12*$AJ145^4+WeightSDS!T$12*$AJ145^3+WeightSDS!U$12*$AJ145^2+WeightSDS!V$12*$AJ145+WeightSDS!W$12,WeightSDS!P$14*$AJ145^7+WeightSDS!Q$14*$AJ145^6+WeightSDS!R$14*$AJ145^5+WeightSDS!S$14*$AJ145^4+WeightSDS!T$14*$AJ145^3+WeightSDS!U$14*$AJ145^2+WeightSDS!V$14*$AJ145+WeightSDS!W$14),IF($AJ145&lt;156,WeightSDS!O$17*$AJ145^8+WeightSDS!P$17*$AJ145^7+WeightSDS!Q$17*$AJ145^6+WeightSDS!R$17*$AJ145^5+WeightSDS!S$17*$AJ145^4+WeightSDS!T$17*$AJ145^3+WeightSDS!U$17*$AJ145^2+WeightSDS!V$17*$AJ145+WeightSDS!W$17,IF($AJ145&lt;186,WeightSDS!$U$18+(WeightSDS!$V$18-WeightSDS!$U$18)/24*($AJ145-186)+WeightSDS!$W$18*(-$AJ145+186)^2-0.005,WeightSDS!$U$18+(WeightSDS!$V$18-WeightSDS!$U$18)/24*($AJ145-186)-0.005)))</f>
        <v>0.14604529399999999</v>
      </c>
      <c r="AQ145" s="7">
        <f t="shared" si="53"/>
        <v>0.56299999999999994</v>
      </c>
      <c r="AR145" s="7">
        <f t="shared" si="54"/>
        <v>69</v>
      </c>
      <c r="AS145" s="7">
        <f t="shared" si="55"/>
        <v>0.51</v>
      </c>
    </row>
    <row r="146" spans="2:45" s="7" customFormat="1" x14ac:dyDescent="0.15">
      <c r="B146" s="118"/>
      <c r="C146" s="118"/>
      <c r="D146" s="118"/>
      <c r="E146" s="30"/>
      <c r="F146" s="30"/>
      <c r="G146" s="119"/>
      <c r="H146" s="119"/>
      <c r="I146" s="78"/>
      <c r="J146" s="11" t="str">
        <f t="shared" si="46"/>
        <v/>
      </c>
      <c r="K146" s="2" t="str">
        <f t="shared" si="56"/>
        <v/>
      </c>
      <c r="L146" s="2" t="str">
        <f t="shared" si="47"/>
        <v/>
      </c>
      <c r="M146" s="2" t="str">
        <f t="shared" si="57"/>
        <v/>
      </c>
      <c r="N146" s="2" t="str">
        <f t="shared" si="58"/>
        <v/>
      </c>
      <c r="O146" s="2" t="str">
        <f t="shared" si="59"/>
        <v/>
      </c>
      <c r="P146" s="11" t="str">
        <f t="shared" si="60"/>
        <v/>
      </c>
      <c r="Q146" s="11" t="str">
        <f t="shared" si="61"/>
        <v/>
      </c>
      <c r="R146" s="2" t="str">
        <f t="shared" si="62"/>
        <v/>
      </c>
      <c r="S146" s="11" t="str">
        <f t="shared" si="63"/>
        <v/>
      </c>
      <c r="T146" s="175" t="str">
        <f t="shared" si="64"/>
        <v/>
      </c>
      <c r="U146" s="11" t="str">
        <f t="shared" si="65"/>
        <v/>
      </c>
      <c r="V146" s="136"/>
      <c r="W146" s="136"/>
      <c r="X146" s="139">
        <f t="shared" si="48"/>
        <v>0</v>
      </c>
      <c r="Y146" s="31">
        <f t="shared" si="49"/>
        <v>0</v>
      </c>
      <c r="Z146" s="31"/>
      <c r="AA146" s="140">
        <f t="shared" si="50"/>
        <v>0</v>
      </c>
      <c r="AB146" s="12"/>
      <c r="AC146" s="8">
        <f t="shared" si="51"/>
        <v>9.0359999999999996</v>
      </c>
      <c r="AD146" s="8">
        <f t="shared" si="52"/>
        <v>-184.49199999999999</v>
      </c>
      <c r="AE146"/>
      <c r="AF146" t="e">
        <f>IF(D146="M",IF(AI146&lt;78,LMS!$D$5*AI146^3+LMS!$E$5*AI146^2+LMS!$F$5*AI146+LMS!$G$5,IF(AI146&lt;150,LMS!$D$6*AI146^3+LMS!$E$6*AI146^2+LMS!$F$6*AI146+LMS!$G$6,LMS!$D$7*AI146^3+LMS!$E$7*AI146^2+LMS!$F$7*AI146+LMS!$G$7)),IF(AI146&lt;69,LMS!$D$9*AI146^3+LMS!$E$9*AI146^2+LMS!$F$9*AI146+LMS!$G$9,IF(AI146&lt;150,LMS!$D$10*AI146^3+LMS!$E$10*AI146^2+LMS!$F$10*AI146+LMS!$G$10,LMS!$D$11*AI146^3+LMS!$E$11*AI146^2+LMS!$F$11*AI146+LMS!$G$11)))</f>
        <v>#VALUE!</v>
      </c>
      <c r="AG146" t="e">
        <f>IF(D146="M",(IF(AI146&lt;2.5,LMS!$D$21*AI146^3+LMS!$E$21*AI146^2+LMS!$F$21*AI146+LMS!$G$21,IF(AI146&lt;9.5,LMS!$D$22*AI146^3+LMS!$E$22*AI146^2+LMS!$F$22*AI146+LMS!$G$22,IF(AI146&lt;26.75,LMS!$D$23*AI146^3+LMS!$E$23*AI146^2+LMS!$F$23*AI146+LMS!$G$23,IF(AI146&lt;90,LMS!$D$24*AI146^3+LMS!$E$24*AI146^2+LMS!$F$24*AI146+LMS!$G$24,LMS!$D$25*AI146^3+LMS!$E$25*AI146^2+LMS!$F$25*AI146+LMS!$G$25))))),(IF(AI146&lt;2.5,LMS!$D$27*AI146^3+LMS!$E$27*AI146^2+LMS!$F$27*AI146+LMS!$G$27,IF(AI146&lt;9.5,LMS!$D$28*AI146^3+LMS!$E$28*AI146^2+LMS!$F$28*AI146+LMS!$G$28,IF(AI146&lt;26.75,LMS!$D$29*AI146^3+LMS!$E$29*AI146^2+LMS!$F$29*AI146+LMS!$G$29,IF(AI146&lt;90,LMS!$D$30*AI146^3+LMS!$E$30*AI146^2+LMS!$F$30*AI146+LMS!$G$30,IF(AI146&lt;150,LMS!$D$31*AI146^3+LMS!$E$31*AI146^2+LMS!$F$31*AI146+LMS!$G$31,LMS!$D$32*AI146^3+LMS!$E$32*AI146^2+LMS!$F$32*AI146+LMS!$G$32)))))))</f>
        <v>#VALUE!</v>
      </c>
      <c r="AH146" t="e">
        <f>IF(D146="M",(IF(AI146&lt;90,LMS!$D$14*AI146^3+LMS!$E$14*AI146^2+LMS!$F$14*AI146+LMS!$G$14,LMS!$D$15*AI146^3+LMS!$E$15*AI146^2+LMS!$F$15*AI146+LMS!$G$15)),(IF(AI146&lt;90,LMS!$D$17*AI146^3+LMS!$E$17*AI146^2+LMS!$F$17*AI146+LMS!$G$17,LMS!$D$18*AI146^3+LMS!$E$18*AI146^2+LMS!$F$18*AI146+LMS!$G$18)))</f>
        <v>#VALUE!</v>
      </c>
      <c r="AI146" s="7" t="e">
        <f t="shared" si="45"/>
        <v>#VALUE!</v>
      </c>
      <c r="AJ146" s="7">
        <f t="shared" si="66"/>
        <v>0</v>
      </c>
      <c r="AL146" s="7">
        <f>IF(D146="M",WeightSDS!P$5*$AJ146^7+WeightSDS!Q$5*$AJ146^6+WeightSDS!R$5*$AJ146^5+WeightSDS!S$5*$AJ146^4+WeightSDS!T$5*$AJ146^3+WeightSDS!U$5*$AJ146^2+WeightSDS!V$5*$AJ146+WeightSDS!W$5,IF($AJ146&lt;186,WeightSDS!P$8*$AJ146^7+WeightSDS!Q$8*$AJ146^6+WeightSDS!R$8*$AJ146^5+WeightSDS!S$8*$AJ146^4+WeightSDS!T$8*$AJ146^3+WeightSDS!U$8*$AJ146^2+WeightSDS!V$8*$AJ146+WeightSDS!W$8,WeightSDS!$U$9+WeightSDS!$V$9*($AJ146-WeightSDS!$W$9)))</f>
        <v>0.75407122999999998</v>
      </c>
      <c r="AM146" s="7">
        <f>IF(D146="M",IF($AJ146&lt;45,WeightSDS!M$23*$AJ146^10+WeightSDS!N$23*$AJ146^9+WeightSDS!O$23*$AJ146^8+WeightSDS!P$23*$AJ146^7+WeightSDS!Q$23*$AJ146^6+WeightSDS!R$23*$AJ146^5+WeightSDS!S$23*$AJ146^4+WeightSDS!T$23*$AJ146^3+WeightSDS!U$23*$AJ146^2+WeightSDS!V$23*$AJ146+WeightSDS!W$23,IF($AJ146&lt;153,WeightSDS!M$25*$AJ146^10+WeightSDS!N$25*$AJ146^9+WeightSDS!O$25*$AJ146^8+WeightSDS!P$25*$AJ146^7+WeightSDS!Q$25*$AJ146^6+WeightSDS!R$25*$AJ146^5+WeightSDS!S$25*$AJ146^4+WeightSDS!T$25*$AJ146^3+WeightSDS!U$25*$AJ146^2+WeightSDS!V$25*$AJ146+WeightSDS!W$25,WeightSDS!M$27+WeightSDS!N$27/(1+EXP(WeightSDS!O$27+WeightSDS!P$27*$AJ146)))),IF($AJ146&lt;43.8,WeightSDS!M$29*$AJ146^10+WeightSDS!N$29*$AJ146^9+WeightSDS!O$29*$AJ146^8+WeightSDS!P$29*$AJ146^7+WeightSDS!Q$29*$AJ146^6+WeightSDS!R$29*$AJ146^5+WeightSDS!S$29*$AJ146^4+WeightSDS!T$29*$AJ146^3+WeightSDS!U$29*$AJ146^2+WeightSDS!V$29*$AJ146+WeightSDS!W$29-0.010431*(1-$AJ146/210),IF($AJ146&lt;123,WeightSDS!M$30*$AJ146^10+WeightSDS!N$30*$AJ146^9+WeightSDS!O$30*$AJ146^8+WeightSDS!P$30*$AJ146^7+WeightSDS!Q$30*$AJ146^6+WeightSDS!R$30*$AJ146^5+WeightSDS!S$30*$AJ146^4+WeightSDS!T$30*$AJ146^3+WeightSDS!U$30*$AJ146^2+WeightSDS!V$30*$AJ146+WeightSDS!W$30-0.010431*(1-1/$AJ146),WeightSDS!M$32+WeightSDS!N$32/(1+EXP(WeightSDS!O$32+WeightSDS!P$32*$AJ146))-0.010431*(1-$AJ146/210))))</f>
        <v>2.9500001032655536</v>
      </c>
      <c r="AN146" s="7">
        <f>IF(D146="M",IF($AJ146&lt;162,WeightSDS!P$12*$AJ146^7+WeightSDS!Q$12*$AJ146^6+WeightSDS!R$12*$AJ146^5+WeightSDS!S$12*$AJ146^4+WeightSDS!T$12*$AJ146^3+WeightSDS!U$12*$AJ146^2+WeightSDS!V$12*$AJ146+WeightSDS!W$12,WeightSDS!P$14*$AJ146^7+WeightSDS!Q$14*$AJ146^6+WeightSDS!R$14*$AJ146^5+WeightSDS!S$14*$AJ146^4+WeightSDS!T$14*$AJ146^3+WeightSDS!U$14*$AJ146^2+WeightSDS!V$14*$AJ146+WeightSDS!W$14),IF($AJ146&lt;156,WeightSDS!O$17*$AJ146^8+WeightSDS!P$17*$AJ146^7+WeightSDS!Q$17*$AJ146^6+WeightSDS!R$17*$AJ146^5+WeightSDS!S$17*$AJ146^4+WeightSDS!T$17*$AJ146^3+WeightSDS!U$17*$AJ146^2+WeightSDS!V$17*$AJ146+WeightSDS!W$17,IF($AJ146&lt;186,WeightSDS!$U$18+(WeightSDS!$V$18-WeightSDS!$U$18)/24*($AJ146-186)+WeightSDS!$W$18*(-$AJ146+186)^2-0.005,WeightSDS!$U$18+(WeightSDS!$V$18-WeightSDS!$U$18)/24*($AJ146-186)-0.005)))</f>
        <v>0.14604529399999999</v>
      </c>
      <c r="AQ146" s="7">
        <f t="shared" si="53"/>
        <v>0.56299999999999994</v>
      </c>
      <c r="AR146" s="7">
        <f t="shared" si="54"/>
        <v>69</v>
      </c>
      <c r="AS146" s="7">
        <f t="shared" si="55"/>
        <v>0.51</v>
      </c>
    </row>
    <row r="147" spans="2:45" s="7" customFormat="1" x14ac:dyDescent="0.15">
      <c r="B147" s="118"/>
      <c r="C147" s="118"/>
      <c r="D147" s="118"/>
      <c r="E147" s="30"/>
      <c r="F147" s="30"/>
      <c r="G147" s="119"/>
      <c r="H147" s="119"/>
      <c r="I147" s="78"/>
      <c r="J147" s="11" t="str">
        <f t="shared" si="46"/>
        <v/>
      </c>
      <c r="K147" s="2" t="str">
        <f t="shared" si="56"/>
        <v/>
      </c>
      <c r="L147" s="2" t="str">
        <f t="shared" si="47"/>
        <v/>
      </c>
      <c r="M147" s="2" t="str">
        <f t="shared" si="57"/>
        <v/>
      </c>
      <c r="N147" s="2" t="str">
        <f t="shared" si="58"/>
        <v/>
      </c>
      <c r="O147" s="2" t="str">
        <f t="shared" si="59"/>
        <v/>
      </c>
      <c r="P147" s="11" t="str">
        <f t="shared" si="60"/>
        <v/>
      </c>
      <c r="Q147" s="11" t="str">
        <f t="shared" si="61"/>
        <v/>
      </c>
      <c r="R147" s="2" t="str">
        <f t="shared" si="62"/>
        <v/>
      </c>
      <c r="S147" s="11" t="str">
        <f t="shared" si="63"/>
        <v/>
      </c>
      <c r="T147" s="175" t="str">
        <f t="shared" si="64"/>
        <v/>
      </c>
      <c r="U147" s="11" t="str">
        <f t="shared" si="65"/>
        <v/>
      </c>
      <c r="V147" s="136"/>
      <c r="W147" s="136"/>
      <c r="X147" s="139">
        <f t="shared" si="48"/>
        <v>0</v>
      </c>
      <c r="Y147" s="31">
        <f t="shared" si="49"/>
        <v>0</v>
      </c>
      <c r="Z147" s="31"/>
      <c r="AA147" s="140">
        <f t="shared" si="50"/>
        <v>0</v>
      </c>
      <c r="AB147" s="12"/>
      <c r="AC147" s="8">
        <f t="shared" si="51"/>
        <v>9.0359999999999996</v>
      </c>
      <c r="AD147" s="8">
        <f t="shared" si="52"/>
        <v>-184.49199999999999</v>
      </c>
      <c r="AE147"/>
      <c r="AF147" t="e">
        <f>IF(D147="M",IF(AI147&lt;78,LMS!$D$5*AI147^3+LMS!$E$5*AI147^2+LMS!$F$5*AI147+LMS!$G$5,IF(AI147&lt;150,LMS!$D$6*AI147^3+LMS!$E$6*AI147^2+LMS!$F$6*AI147+LMS!$G$6,LMS!$D$7*AI147^3+LMS!$E$7*AI147^2+LMS!$F$7*AI147+LMS!$G$7)),IF(AI147&lt;69,LMS!$D$9*AI147^3+LMS!$E$9*AI147^2+LMS!$F$9*AI147+LMS!$G$9,IF(AI147&lt;150,LMS!$D$10*AI147^3+LMS!$E$10*AI147^2+LMS!$F$10*AI147+LMS!$G$10,LMS!$D$11*AI147^3+LMS!$E$11*AI147^2+LMS!$F$11*AI147+LMS!$G$11)))</f>
        <v>#VALUE!</v>
      </c>
      <c r="AG147" t="e">
        <f>IF(D147="M",(IF(AI147&lt;2.5,LMS!$D$21*AI147^3+LMS!$E$21*AI147^2+LMS!$F$21*AI147+LMS!$G$21,IF(AI147&lt;9.5,LMS!$D$22*AI147^3+LMS!$E$22*AI147^2+LMS!$F$22*AI147+LMS!$G$22,IF(AI147&lt;26.75,LMS!$D$23*AI147^3+LMS!$E$23*AI147^2+LMS!$F$23*AI147+LMS!$G$23,IF(AI147&lt;90,LMS!$D$24*AI147^3+LMS!$E$24*AI147^2+LMS!$F$24*AI147+LMS!$G$24,LMS!$D$25*AI147^3+LMS!$E$25*AI147^2+LMS!$F$25*AI147+LMS!$G$25))))),(IF(AI147&lt;2.5,LMS!$D$27*AI147^3+LMS!$E$27*AI147^2+LMS!$F$27*AI147+LMS!$G$27,IF(AI147&lt;9.5,LMS!$D$28*AI147^3+LMS!$E$28*AI147^2+LMS!$F$28*AI147+LMS!$G$28,IF(AI147&lt;26.75,LMS!$D$29*AI147^3+LMS!$E$29*AI147^2+LMS!$F$29*AI147+LMS!$G$29,IF(AI147&lt;90,LMS!$D$30*AI147^3+LMS!$E$30*AI147^2+LMS!$F$30*AI147+LMS!$G$30,IF(AI147&lt;150,LMS!$D$31*AI147^3+LMS!$E$31*AI147^2+LMS!$F$31*AI147+LMS!$G$31,LMS!$D$32*AI147^3+LMS!$E$32*AI147^2+LMS!$F$32*AI147+LMS!$G$32)))))))</f>
        <v>#VALUE!</v>
      </c>
      <c r="AH147" t="e">
        <f>IF(D147="M",(IF(AI147&lt;90,LMS!$D$14*AI147^3+LMS!$E$14*AI147^2+LMS!$F$14*AI147+LMS!$G$14,LMS!$D$15*AI147^3+LMS!$E$15*AI147^2+LMS!$F$15*AI147+LMS!$G$15)),(IF(AI147&lt;90,LMS!$D$17*AI147^3+LMS!$E$17*AI147^2+LMS!$F$17*AI147+LMS!$G$17,LMS!$D$18*AI147^3+LMS!$E$18*AI147^2+LMS!$F$18*AI147+LMS!$G$18)))</f>
        <v>#VALUE!</v>
      </c>
      <c r="AI147" s="7" t="e">
        <f t="shared" si="45"/>
        <v>#VALUE!</v>
      </c>
      <c r="AJ147" s="7">
        <f t="shared" si="66"/>
        <v>0</v>
      </c>
      <c r="AL147" s="7">
        <f>IF(D147="M",WeightSDS!P$5*$AJ147^7+WeightSDS!Q$5*$AJ147^6+WeightSDS!R$5*$AJ147^5+WeightSDS!S$5*$AJ147^4+WeightSDS!T$5*$AJ147^3+WeightSDS!U$5*$AJ147^2+WeightSDS!V$5*$AJ147+WeightSDS!W$5,IF($AJ147&lt;186,WeightSDS!P$8*$AJ147^7+WeightSDS!Q$8*$AJ147^6+WeightSDS!R$8*$AJ147^5+WeightSDS!S$8*$AJ147^4+WeightSDS!T$8*$AJ147^3+WeightSDS!U$8*$AJ147^2+WeightSDS!V$8*$AJ147+WeightSDS!W$8,WeightSDS!$U$9+WeightSDS!$V$9*($AJ147-WeightSDS!$W$9)))</f>
        <v>0.75407122999999998</v>
      </c>
      <c r="AM147" s="7">
        <f>IF(D147="M",IF($AJ147&lt;45,WeightSDS!M$23*$AJ147^10+WeightSDS!N$23*$AJ147^9+WeightSDS!O$23*$AJ147^8+WeightSDS!P$23*$AJ147^7+WeightSDS!Q$23*$AJ147^6+WeightSDS!R$23*$AJ147^5+WeightSDS!S$23*$AJ147^4+WeightSDS!T$23*$AJ147^3+WeightSDS!U$23*$AJ147^2+WeightSDS!V$23*$AJ147+WeightSDS!W$23,IF($AJ147&lt;153,WeightSDS!M$25*$AJ147^10+WeightSDS!N$25*$AJ147^9+WeightSDS!O$25*$AJ147^8+WeightSDS!P$25*$AJ147^7+WeightSDS!Q$25*$AJ147^6+WeightSDS!R$25*$AJ147^5+WeightSDS!S$25*$AJ147^4+WeightSDS!T$25*$AJ147^3+WeightSDS!U$25*$AJ147^2+WeightSDS!V$25*$AJ147+WeightSDS!W$25,WeightSDS!M$27+WeightSDS!N$27/(1+EXP(WeightSDS!O$27+WeightSDS!P$27*$AJ147)))),IF($AJ147&lt;43.8,WeightSDS!M$29*$AJ147^10+WeightSDS!N$29*$AJ147^9+WeightSDS!O$29*$AJ147^8+WeightSDS!P$29*$AJ147^7+WeightSDS!Q$29*$AJ147^6+WeightSDS!R$29*$AJ147^5+WeightSDS!S$29*$AJ147^4+WeightSDS!T$29*$AJ147^3+WeightSDS!U$29*$AJ147^2+WeightSDS!V$29*$AJ147+WeightSDS!W$29-0.010431*(1-$AJ147/210),IF($AJ147&lt;123,WeightSDS!M$30*$AJ147^10+WeightSDS!N$30*$AJ147^9+WeightSDS!O$30*$AJ147^8+WeightSDS!P$30*$AJ147^7+WeightSDS!Q$30*$AJ147^6+WeightSDS!R$30*$AJ147^5+WeightSDS!S$30*$AJ147^4+WeightSDS!T$30*$AJ147^3+WeightSDS!U$30*$AJ147^2+WeightSDS!V$30*$AJ147+WeightSDS!W$30-0.010431*(1-1/$AJ147),WeightSDS!M$32+WeightSDS!N$32/(1+EXP(WeightSDS!O$32+WeightSDS!P$32*$AJ147))-0.010431*(1-$AJ147/210))))</f>
        <v>2.9500001032655536</v>
      </c>
      <c r="AN147" s="7">
        <f>IF(D147="M",IF($AJ147&lt;162,WeightSDS!P$12*$AJ147^7+WeightSDS!Q$12*$AJ147^6+WeightSDS!R$12*$AJ147^5+WeightSDS!S$12*$AJ147^4+WeightSDS!T$12*$AJ147^3+WeightSDS!U$12*$AJ147^2+WeightSDS!V$12*$AJ147+WeightSDS!W$12,WeightSDS!P$14*$AJ147^7+WeightSDS!Q$14*$AJ147^6+WeightSDS!R$14*$AJ147^5+WeightSDS!S$14*$AJ147^4+WeightSDS!T$14*$AJ147^3+WeightSDS!U$14*$AJ147^2+WeightSDS!V$14*$AJ147+WeightSDS!W$14),IF($AJ147&lt;156,WeightSDS!O$17*$AJ147^8+WeightSDS!P$17*$AJ147^7+WeightSDS!Q$17*$AJ147^6+WeightSDS!R$17*$AJ147^5+WeightSDS!S$17*$AJ147^4+WeightSDS!T$17*$AJ147^3+WeightSDS!U$17*$AJ147^2+WeightSDS!V$17*$AJ147+WeightSDS!W$17,IF($AJ147&lt;186,WeightSDS!$U$18+(WeightSDS!$V$18-WeightSDS!$U$18)/24*($AJ147-186)+WeightSDS!$W$18*(-$AJ147+186)^2-0.005,WeightSDS!$U$18+(WeightSDS!$V$18-WeightSDS!$U$18)/24*($AJ147-186)-0.005)))</f>
        <v>0.14604529399999999</v>
      </c>
      <c r="AQ147" s="7">
        <f t="shared" si="53"/>
        <v>0.56299999999999994</v>
      </c>
      <c r="AR147" s="7">
        <f t="shared" si="54"/>
        <v>69</v>
      </c>
      <c r="AS147" s="7">
        <f t="shared" si="55"/>
        <v>0.51</v>
      </c>
    </row>
    <row r="148" spans="2:45" s="7" customFormat="1" x14ac:dyDescent="0.15">
      <c r="B148" s="118"/>
      <c r="C148" s="118"/>
      <c r="D148" s="118"/>
      <c r="E148" s="30"/>
      <c r="F148" s="30"/>
      <c r="G148" s="119"/>
      <c r="H148" s="119"/>
      <c r="I148" s="78"/>
      <c r="J148" s="11" t="str">
        <f t="shared" si="46"/>
        <v/>
      </c>
      <c r="K148" s="2" t="str">
        <f t="shared" si="56"/>
        <v/>
      </c>
      <c r="L148" s="2" t="str">
        <f t="shared" si="47"/>
        <v/>
      </c>
      <c r="M148" s="2" t="str">
        <f t="shared" si="57"/>
        <v/>
      </c>
      <c r="N148" s="2" t="str">
        <f t="shared" si="58"/>
        <v/>
      </c>
      <c r="O148" s="2" t="str">
        <f t="shared" si="59"/>
        <v/>
      </c>
      <c r="P148" s="11" t="str">
        <f t="shared" si="60"/>
        <v/>
      </c>
      <c r="Q148" s="11" t="str">
        <f t="shared" si="61"/>
        <v/>
      </c>
      <c r="R148" s="2" t="str">
        <f t="shared" si="62"/>
        <v/>
      </c>
      <c r="S148" s="11" t="str">
        <f t="shared" si="63"/>
        <v/>
      </c>
      <c r="T148" s="175" t="str">
        <f t="shared" si="64"/>
        <v/>
      </c>
      <c r="U148" s="11" t="str">
        <f t="shared" si="65"/>
        <v/>
      </c>
      <c r="V148" s="136"/>
      <c r="W148" s="136"/>
      <c r="X148" s="139">
        <f t="shared" si="48"/>
        <v>0</v>
      </c>
      <c r="Y148" s="31">
        <f t="shared" si="49"/>
        <v>0</v>
      </c>
      <c r="Z148" s="31"/>
      <c r="AA148" s="140">
        <f t="shared" si="50"/>
        <v>0</v>
      </c>
      <c r="AB148" s="12"/>
      <c r="AC148" s="8">
        <f t="shared" si="51"/>
        <v>9.0359999999999996</v>
      </c>
      <c r="AD148" s="8">
        <f t="shared" si="52"/>
        <v>-184.49199999999999</v>
      </c>
      <c r="AE148"/>
      <c r="AF148" t="e">
        <f>IF(D148="M",IF(AI148&lt;78,LMS!$D$5*AI148^3+LMS!$E$5*AI148^2+LMS!$F$5*AI148+LMS!$G$5,IF(AI148&lt;150,LMS!$D$6*AI148^3+LMS!$E$6*AI148^2+LMS!$F$6*AI148+LMS!$G$6,LMS!$D$7*AI148^3+LMS!$E$7*AI148^2+LMS!$F$7*AI148+LMS!$G$7)),IF(AI148&lt;69,LMS!$D$9*AI148^3+LMS!$E$9*AI148^2+LMS!$F$9*AI148+LMS!$G$9,IF(AI148&lt;150,LMS!$D$10*AI148^3+LMS!$E$10*AI148^2+LMS!$F$10*AI148+LMS!$G$10,LMS!$D$11*AI148^3+LMS!$E$11*AI148^2+LMS!$F$11*AI148+LMS!$G$11)))</f>
        <v>#VALUE!</v>
      </c>
      <c r="AG148" t="e">
        <f>IF(D148="M",(IF(AI148&lt;2.5,LMS!$D$21*AI148^3+LMS!$E$21*AI148^2+LMS!$F$21*AI148+LMS!$G$21,IF(AI148&lt;9.5,LMS!$D$22*AI148^3+LMS!$E$22*AI148^2+LMS!$F$22*AI148+LMS!$G$22,IF(AI148&lt;26.75,LMS!$D$23*AI148^3+LMS!$E$23*AI148^2+LMS!$F$23*AI148+LMS!$G$23,IF(AI148&lt;90,LMS!$D$24*AI148^3+LMS!$E$24*AI148^2+LMS!$F$24*AI148+LMS!$G$24,LMS!$D$25*AI148^3+LMS!$E$25*AI148^2+LMS!$F$25*AI148+LMS!$G$25))))),(IF(AI148&lt;2.5,LMS!$D$27*AI148^3+LMS!$E$27*AI148^2+LMS!$F$27*AI148+LMS!$G$27,IF(AI148&lt;9.5,LMS!$D$28*AI148^3+LMS!$E$28*AI148^2+LMS!$F$28*AI148+LMS!$G$28,IF(AI148&lt;26.75,LMS!$D$29*AI148^3+LMS!$E$29*AI148^2+LMS!$F$29*AI148+LMS!$G$29,IF(AI148&lt;90,LMS!$D$30*AI148^3+LMS!$E$30*AI148^2+LMS!$F$30*AI148+LMS!$G$30,IF(AI148&lt;150,LMS!$D$31*AI148^3+LMS!$E$31*AI148^2+LMS!$F$31*AI148+LMS!$G$31,LMS!$D$32*AI148^3+LMS!$E$32*AI148^2+LMS!$F$32*AI148+LMS!$G$32)))))))</f>
        <v>#VALUE!</v>
      </c>
      <c r="AH148" t="e">
        <f>IF(D148="M",(IF(AI148&lt;90,LMS!$D$14*AI148^3+LMS!$E$14*AI148^2+LMS!$F$14*AI148+LMS!$G$14,LMS!$D$15*AI148^3+LMS!$E$15*AI148^2+LMS!$F$15*AI148+LMS!$G$15)),(IF(AI148&lt;90,LMS!$D$17*AI148^3+LMS!$E$17*AI148^2+LMS!$F$17*AI148+LMS!$G$17,LMS!$D$18*AI148^3+LMS!$E$18*AI148^2+LMS!$F$18*AI148+LMS!$G$18)))</f>
        <v>#VALUE!</v>
      </c>
      <c r="AI148" s="7" t="e">
        <f t="shared" si="45"/>
        <v>#VALUE!</v>
      </c>
      <c r="AJ148" s="7">
        <f t="shared" si="66"/>
        <v>0</v>
      </c>
      <c r="AL148" s="7">
        <f>IF(D148="M",WeightSDS!P$5*$AJ148^7+WeightSDS!Q$5*$AJ148^6+WeightSDS!R$5*$AJ148^5+WeightSDS!S$5*$AJ148^4+WeightSDS!T$5*$AJ148^3+WeightSDS!U$5*$AJ148^2+WeightSDS!V$5*$AJ148+WeightSDS!W$5,IF($AJ148&lt;186,WeightSDS!P$8*$AJ148^7+WeightSDS!Q$8*$AJ148^6+WeightSDS!R$8*$AJ148^5+WeightSDS!S$8*$AJ148^4+WeightSDS!T$8*$AJ148^3+WeightSDS!U$8*$AJ148^2+WeightSDS!V$8*$AJ148+WeightSDS!W$8,WeightSDS!$U$9+WeightSDS!$V$9*($AJ148-WeightSDS!$W$9)))</f>
        <v>0.75407122999999998</v>
      </c>
      <c r="AM148" s="7">
        <f>IF(D148="M",IF($AJ148&lt;45,WeightSDS!M$23*$AJ148^10+WeightSDS!N$23*$AJ148^9+WeightSDS!O$23*$AJ148^8+WeightSDS!P$23*$AJ148^7+WeightSDS!Q$23*$AJ148^6+WeightSDS!R$23*$AJ148^5+WeightSDS!S$23*$AJ148^4+WeightSDS!T$23*$AJ148^3+WeightSDS!U$23*$AJ148^2+WeightSDS!V$23*$AJ148+WeightSDS!W$23,IF($AJ148&lt;153,WeightSDS!M$25*$AJ148^10+WeightSDS!N$25*$AJ148^9+WeightSDS!O$25*$AJ148^8+WeightSDS!P$25*$AJ148^7+WeightSDS!Q$25*$AJ148^6+WeightSDS!R$25*$AJ148^5+WeightSDS!S$25*$AJ148^4+WeightSDS!T$25*$AJ148^3+WeightSDS!U$25*$AJ148^2+WeightSDS!V$25*$AJ148+WeightSDS!W$25,WeightSDS!M$27+WeightSDS!N$27/(1+EXP(WeightSDS!O$27+WeightSDS!P$27*$AJ148)))),IF($AJ148&lt;43.8,WeightSDS!M$29*$AJ148^10+WeightSDS!N$29*$AJ148^9+WeightSDS!O$29*$AJ148^8+WeightSDS!P$29*$AJ148^7+WeightSDS!Q$29*$AJ148^6+WeightSDS!R$29*$AJ148^5+WeightSDS!S$29*$AJ148^4+WeightSDS!T$29*$AJ148^3+WeightSDS!U$29*$AJ148^2+WeightSDS!V$29*$AJ148+WeightSDS!W$29-0.010431*(1-$AJ148/210),IF($AJ148&lt;123,WeightSDS!M$30*$AJ148^10+WeightSDS!N$30*$AJ148^9+WeightSDS!O$30*$AJ148^8+WeightSDS!P$30*$AJ148^7+WeightSDS!Q$30*$AJ148^6+WeightSDS!R$30*$AJ148^5+WeightSDS!S$30*$AJ148^4+WeightSDS!T$30*$AJ148^3+WeightSDS!U$30*$AJ148^2+WeightSDS!V$30*$AJ148+WeightSDS!W$30-0.010431*(1-1/$AJ148),WeightSDS!M$32+WeightSDS!N$32/(1+EXP(WeightSDS!O$32+WeightSDS!P$32*$AJ148))-0.010431*(1-$AJ148/210))))</f>
        <v>2.9500001032655536</v>
      </c>
      <c r="AN148" s="7">
        <f>IF(D148="M",IF($AJ148&lt;162,WeightSDS!P$12*$AJ148^7+WeightSDS!Q$12*$AJ148^6+WeightSDS!R$12*$AJ148^5+WeightSDS!S$12*$AJ148^4+WeightSDS!T$12*$AJ148^3+WeightSDS!U$12*$AJ148^2+WeightSDS!V$12*$AJ148+WeightSDS!W$12,WeightSDS!P$14*$AJ148^7+WeightSDS!Q$14*$AJ148^6+WeightSDS!R$14*$AJ148^5+WeightSDS!S$14*$AJ148^4+WeightSDS!T$14*$AJ148^3+WeightSDS!U$14*$AJ148^2+WeightSDS!V$14*$AJ148+WeightSDS!W$14),IF($AJ148&lt;156,WeightSDS!O$17*$AJ148^8+WeightSDS!P$17*$AJ148^7+WeightSDS!Q$17*$AJ148^6+WeightSDS!R$17*$AJ148^5+WeightSDS!S$17*$AJ148^4+WeightSDS!T$17*$AJ148^3+WeightSDS!U$17*$AJ148^2+WeightSDS!V$17*$AJ148+WeightSDS!W$17,IF($AJ148&lt;186,WeightSDS!$U$18+(WeightSDS!$V$18-WeightSDS!$U$18)/24*($AJ148-186)+WeightSDS!$W$18*(-$AJ148+186)^2-0.005,WeightSDS!$U$18+(WeightSDS!$V$18-WeightSDS!$U$18)/24*($AJ148-186)-0.005)))</f>
        <v>0.14604529399999999</v>
      </c>
      <c r="AQ148" s="7">
        <f t="shared" si="53"/>
        <v>0.56299999999999994</v>
      </c>
      <c r="AR148" s="7">
        <f t="shared" si="54"/>
        <v>69</v>
      </c>
      <c r="AS148" s="7">
        <f t="shared" si="55"/>
        <v>0.51</v>
      </c>
    </row>
    <row r="149" spans="2:45" s="7" customFormat="1" x14ac:dyDescent="0.15">
      <c r="B149" s="118"/>
      <c r="C149" s="118"/>
      <c r="D149" s="118"/>
      <c r="E149" s="30"/>
      <c r="F149" s="30"/>
      <c r="G149" s="119"/>
      <c r="H149" s="119"/>
      <c r="I149" s="78"/>
      <c r="J149" s="11" t="str">
        <f t="shared" si="46"/>
        <v/>
      </c>
      <c r="K149" s="2" t="str">
        <f t="shared" si="56"/>
        <v/>
      </c>
      <c r="L149" s="2" t="str">
        <f t="shared" si="47"/>
        <v/>
      </c>
      <c r="M149" s="2" t="str">
        <f t="shared" si="57"/>
        <v/>
      </c>
      <c r="N149" s="2" t="str">
        <f t="shared" si="58"/>
        <v/>
      </c>
      <c r="O149" s="2" t="str">
        <f t="shared" si="59"/>
        <v/>
      </c>
      <c r="P149" s="11" t="str">
        <f t="shared" si="60"/>
        <v/>
      </c>
      <c r="Q149" s="11" t="str">
        <f t="shared" si="61"/>
        <v/>
      </c>
      <c r="R149" s="2" t="str">
        <f t="shared" si="62"/>
        <v/>
      </c>
      <c r="S149" s="11" t="str">
        <f t="shared" si="63"/>
        <v/>
      </c>
      <c r="T149" s="175" t="str">
        <f t="shared" si="64"/>
        <v/>
      </c>
      <c r="U149" s="11" t="str">
        <f t="shared" si="65"/>
        <v/>
      </c>
      <c r="V149" s="136"/>
      <c r="W149" s="136"/>
      <c r="X149" s="139">
        <f t="shared" si="48"/>
        <v>0</v>
      </c>
      <c r="Y149" s="31">
        <f t="shared" si="49"/>
        <v>0</v>
      </c>
      <c r="Z149" s="31"/>
      <c r="AA149" s="140">
        <f t="shared" si="50"/>
        <v>0</v>
      </c>
      <c r="AB149" s="12"/>
      <c r="AC149" s="8">
        <f t="shared" si="51"/>
        <v>9.0359999999999996</v>
      </c>
      <c r="AD149" s="8">
        <f t="shared" si="52"/>
        <v>-184.49199999999999</v>
      </c>
      <c r="AE149"/>
      <c r="AF149" t="e">
        <f>IF(D149="M",IF(AI149&lt;78,LMS!$D$5*AI149^3+LMS!$E$5*AI149^2+LMS!$F$5*AI149+LMS!$G$5,IF(AI149&lt;150,LMS!$D$6*AI149^3+LMS!$E$6*AI149^2+LMS!$F$6*AI149+LMS!$G$6,LMS!$D$7*AI149^3+LMS!$E$7*AI149^2+LMS!$F$7*AI149+LMS!$G$7)),IF(AI149&lt;69,LMS!$D$9*AI149^3+LMS!$E$9*AI149^2+LMS!$F$9*AI149+LMS!$G$9,IF(AI149&lt;150,LMS!$D$10*AI149^3+LMS!$E$10*AI149^2+LMS!$F$10*AI149+LMS!$G$10,LMS!$D$11*AI149^3+LMS!$E$11*AI149^2+LMS!$F$11*AI149+LMS!$G$11)))</f>
        <v>#VALUE!</v>
      </c>
      <c r="AG149" t="e">
        <f>IF(D149="M",(IF(AI149&lt;2.5,LMS!$D$21*AI149^3+LMS!$E$21*AI149^2+LMS!$F$21*AI149+LMS!$G$21,IF(AI149&lt;9.5,LMS!$D$22*AI149^3+LMS!$E$22*AI149^2+LMS!$F$22*AI149+LMS!$G$22,IF(AI149&lt;26.75,LMS!$D$23*AI149^3+LMS!$E$23*AI149^2+LMS!$F$23*AI149+LMS!$G$23,IF(AI149&lt;90,LMS!$D$24*AI149^3+LMS!$E$24*AI149^2+LMS!$F$24*AI149+LMS!$G$24,LMS!$D$25*AI149^3+LMS!$E$25*AI149^2+LMS!$F$25*AI149+LMS!$G$25))))),(IF(AI149&lt;2.5,LMS!$D$27*AI149^3+LMS!$E$27*AI149^2+LMS!$F$27*AI149+LMS!$G$27,IF(AI149&lt;9.5,LMS!$D$28*AI149^3+LMS!$E$28*AI149^2+LMS!$F$28*AI149+LMS!$G$28,IF(AI149&lt;26.75,LMS!$D$29*AI149^3+LMS!$E$29*AI149^2+LMS!$F$29*AI149+LMS!$G$29,IF(AI149&lt;90,LMS!$D$30*AI149^3+LMS!$E$30*AI149^2+LMS!$F$30*AI149+LMS!$G$30,IF(AI149&lt;150,LMS!$D$31*AI149^3+LMS!$E$31*AI149^2+LMS!$F$31*AI149+LMS!$G$31,LMS!$D$32*AI149^3+LMS!$E$32*AI149^2+LMS!$F$32*AI149+LMS!$G$32)))))))</f>
        <v>#VALUE!</v>
      </c>
      <c r="AH149" t="e">
        <f>IF(D149="M",(IF(AI149&lt;90,LMS!$D$14*AI149^3+LMS!$E$14*AI149^2+LMS!$F$14*AI149+LMS!$G$14,LMS!$D$15*AI149^3+LMS!$E$15*AI149^2+LMS!$F$15*AI149+LMS!$G$15)),(IF(AI149&lt;90,LMS!$D$17*AI149^3+LMS!$E$17*AI149^2+LMS!$F$17*AI149+LMS!$G$17,LMS!$D$18*AI149^3+LMS!$E$18*AI149^2+LMS!$F$18*AI149+LMS!$G$18)))</f>
        <v>#VALUE!</v>
      </c>
      <c r="AI149" s="7" t="e">
        <f t="shared" si="45"/>
        <v>#VALUE!</v>
      </c>
      <c r="AJ149" s="7">
        <f t="shared" si="66"/>
        <v>0</v>
      </c>
      <c r="AL149" s="7">
        <f>IF(D149="M",WeightSDS!P$5*$AJ149^7+WeightSDS!Q$5*$AJ149^6+WeightSDS!R$5*$AJ149^5+WeightSDS!S$5*$AJ149^4+WeightSDS!T$5*$AJ149^3+WeightSDS!U$5*$AJ149^2+WeightSDS!V$5*$AJ149+WeightSDS!W$5,IF($AJ149&lt;186,WeightSDS!P$8*$AJ149^7+WeightSDS!Q$8*$AJ149^6+WeightSDS!R$8*$AJ149^5+WeightSDS!S$8*$AJ149^4+WeightSDS!T$8*$AJ149^3+WeightSDS!U$8*$AJ149^2+WeightSDS!V$8*$AJ149+WeightSDS!W$8,WeightSDS!$U$9+WeightSDS!$V$9*($AJ149-WeightSDS!$W$9)))</f>
        <v>0.75407122999999998</v>
      </c>
      <c r="AM149" s="7">
        <f>IF(D149="M",IF($AJ149&lt;45,WeightSDS!M$23*$AJ149^10+WeightSDS!N$23*$AJ149^9+WeightSDS!O$23*$AJ149^8+WeightSDS!P$23*$AJ149^7+WeightSDS!Q$23*$AJ149^6+WeightSDS!R$23*$AJ149^5+WeightSDS!S$23*$AJ149^4+WeightSDS!T$23*$AJ149^3+WeightSDS!U$23*$AJ149^2+WeightSDS!V$23*$AJ149+WeightSDS!W$23,IF($AJ149&lt;153,WeightSDS!M$25*$AJ149^10+WeightSDS!N$25*$AJ149^9+WeightSDS!O$25*$AJ149^8+WeightSDS!P$25*$AJ149^7+WeightSDS!Q$25*$AJ149^6+WeightSDS!R$25*$AJ149^5+WeightSDS!S$25*$AJ149^4+WeightSDS!T$25*$AJ149^3+WeightSDS!U$25*$AJ149^2+WeightSDS!V$25*$AJ149+WeightSDS!W$25,WeightSDS!M$27+WeightSDS!N$27/(1+EXP(WeightSDS!O$27+WeightSDS!P$27*$AJ149)))),IF($AJ149&lt;43.8,WeightSDS!M$29*$AJ149^10+WeightSDS!N$29*$AJ149^9+WeightSDS!O$29*$AJ149^8+WeightSDS!P$29*$AJ149^7+WeightSDS!Q$29*$AJ149^6+WeightSDS!R$29*$AJ149^5+WeightSDS!S$29*$AJ149^4+WeightSDS!T$29*$AJ149^3+WeightSDS!U$29*$AJ149^2+WeightSDS!V$29*$AJ149+WeightSDS!W$29-0.010431*(1-$AJ149/210),IF($AJ149&lt;123,WeightSDS!M$30*$AJ149^10+WeightSDS!N$30*$AJ149^9+WeightSDS!O$30*$AJ149^8+WeightSDS!P$30*$AJ149^7+WeightSDS!Q$30*$AJ149^6+WeightSDS!R$30*$AJ149^5+WeightSDS!S$30*$AJ149^4+WeightSDS!T$30*$AJ149^3+WeightSDS!U$30*$AJ149^2+WeightSDS!V$30*$AJ149+WeightSDS!W$30-0.010431*(1-1/$AJ149),WeightSDS!M$32+WeightSDS!N$32/(1+EXP(WeightSDS!O$32+WeightSDS!P$32*$AJ149))-0.010431*(1-$AJ149/210))))</f>
        <v>2.9500001032655536</v>
      </c>
      <c r="AN149" s="7">
        <f>IF(D149="M",IF($AJ149&lt;162,WeightSDS!P$12*$AJ149^7+WeightSDS!Q$12*$AJ149^6+WeightSDS!R$12*$AJ149^5+WeightSDS!S$12*$AJ149^4+WeightSDS!T$12*$AJ149^3+WeightSDS!U$12*$AJ149^2+WeightSDS!V$12*$AJ149+WeightSDS!W$12,WeightSDS!P$14*$AJ149^7+WeightSDS!Q$14*$AJ149^6+WeightSDS!R$14*$AJ149^5+WeightSDS!S$14*$AJ149^4+WeightSDS!T$14*$AJ149^3+WeightSDS!U$14*$AJ149^2+WeightSDS!V$14*$AJ149+WeightSDS!W$14),IF($AJ149&lt;156,WeightSDS!O$17*$AJ149^8+WeightSDS!P$17*$AJ149^7+WeightSDS!Q$17*$AJ149^6+WeightSDS!R$17*$AJ149^5+WeightSDS!S$17*$AJ149^4+WeightSDS!T$17*$AJ149^3+WeightSDS!U$17*$AJ149^2+WeightSDS!V$17*$AJ149+WeightSDS!W$17,IF($AJ149&lt;186,WeightSDS!$U$18+(WeightSDS!$V$18-WeightSDS!$U$18)/24*($AJ149-186)+WeightSDS!$W$18*(-$AJ149+186)^2-0.005,WeightSDS!$U$18+(WeightSDS!$V$18-WeightSDS!$U$18)/24*($AJ149-186)-0.005)))</f>
        <v>0.14604529399999999</v>
      </c>
      <c r="AQ149" s="7">
        <f t="shared" si="53"/>
        <v>0.56299999999999994</v>
      </c>
      <c r="AR149" s="7">
        <f t="shared" si="54"/>
        <v>69</v>
      </c>
      <c r="AS149" s="7">
        <f t="shared" si="55"/>
        <v>0.51</v>
      </c>
    </row>
    <row r="150" spans="2:45" s="7" customFormat="1" x14ac:dyDescent="0.15">
      <c r="B150" s="118"/>
      <c r="C150" s="118"/>
      <c r="D150" s="118"/>
      <c r="E150" s="30"/>
      <c r="F150" s="30"/>
      <c r="G150" s="119"/>
      <c r="H150" s="119"/>
      <c r="I150" s="78"/>
      <c r="J150" s="11" t="str">
        <f t="shared" si="46"/>
        <v/>
      </c>
      <c r="K150" s="2" t="str">
        <f t="shared" si="56"/>
        <v/>
      </c>
      <c r="L150" s="2" t="str">
        <f t="shared" si="47"/>
        <v/>
      </c>
      <c r="M150" s="2" t="str">
        <f t="shared" si="57"/>
        <v/>
      </c>
      <c r="N150" s="2" t="str">
        <f t="shared" si="58"/>
        <v/>
      </c>
      <c r="O150" s="2" t="str">
        <f t="shared" si="59"/>
        <v/>
      </c>
      <c r="P150" s="11" t="str">
        <f t="shared" si="60"/>
        <v/>
      </c>
      <c r="Q150" s="11" t="str">
        <f t="shared" si="61"/>
        <v/>
      </c>
      <c r="R150" s="2" t="str">
        <f t="shared" si="62"/>
        <v/>
      </c>
      <c r="S150" s="11" t="str">
        <f t="shared" si="63"/>
        <v/>
      </c>
      <c r="T150" s="175" t="str">
        <f t="shared" si="64"/>
        <v/>
      </c>
      <c r="U150" s="11" t="str">
        <f t="shared" si="65"/>
        <v/>
      </c>
      <c r="V150" s="136"/>
      <c r="W150" s="136"/>
      <c r="X150" s="139">
        <f t="shared" si="48"/>
        <v>0</v>
      </c>
      <c r="Y150" s="31">
        <f t="shared" si="49"/>
        <v>0</v>
      </c>
      <c r="Z150" s="31"/>
      <c r="AA150" s="140">
        <f t="shared" si="50"/>
        <v>0</v>
      </c>
      <c r="AB150" s="12"/>
      <c r="AC150" s="8">
        <f t="shared" si="51"/>
        <v>9.0359999999999996</v>
      </c>
      <c r="AD150" s="8">
        <f t="shared" si="52"/>
        <v>-184.49199999999999</v>
      </c>
      <c r="AE150"/>
      <c r="AF150" t="e">
        <f>IF(D150="M",IF(AI150&lt;78,LMS!$D$5*AI150^3+LMS!$E$5*AI150^2+LMS!$F$5*AI150+LMS!$G$5,IF(AI150&lt;150,LMS!$D$6*AI150^3+LMS!$E$6*AI150^2+LMS!$F$6*AI150+LMS!$G$6,LMS!$D$7*AI150^3+LMS!$E$7*AI150^2+LMS!$F$7*AI150+LMS!$G$7)),IF(AI150&lt;69,LMS!$D$9*AI150^3+LMS!$E$9*AI150^2+LMS!$F$9*AI150+LMS!$G$9,IF(AI150&lt;150,LMS!$D$10*AI150^3+LMS!$E$10*AI150^2+LMS!$F$10*AI150+LMS!$G$10,LMS!$D$11*AI150^3+LMS!$E$11*AI150^2+LMS!$F$11*AI150+LMS!$G$11)))</f>
        <v>#VALUE!</v>
      </c>
      <c r="AG150" t="e">
        <f>IF(D150="M",(IF(AI150&lt;2.5,LMS!$D$21*AI150^3+LMS!$E$21*AI150^2+LMS!$F$21*AI150+LMS!$G$21,IF(AI150&lt;9.5,LMS!$D$22*AI150^3+LMS!$E$22*AI150^2+LMS!$F$22*AI150+LMS!$G$22,IF(AI150&lt;26.75,LMS!$D$23*AI150^3+LMS!$E$23*AI150^2+LMS!$F$23*AI150+LMS!$G$23,IF(AI150&lt;90,LMS!$D$24*AI150^3+LMS!$E$24*AI150^2+LMS!$F$24*AI150+LMS!$G$24,LMS!$D$25*AI150^3+LMS!$E$25*AI150^2+LMS!$F$25*AI150+LMS!$G$25))))),(IF(AI150&lt;2.5,LMS!$D$27*AI150^3+LMS!$E$27*AI150^2+LMS!$F$27*AI150+LMS!$G$27,IF(AI150&lt;9.5,LMS!$D$28*AI150^3+LMS!$E$28*AI150^2+LMS!$F$28*AI150+LMS!$G$28,IF(AI150&lt;26.75,LMS!$D$29*AI150^3+LMS!$E$29*AI150^2+LMS!$F$29*AI150+LMS!$G$29,IF(AI150&lt;90,LMS!$D$30*AI150^3+LMS!$E$30*AI150^2+LMS!$F$30*AI150+LMS!$G$30,IF(AI150&lt;150,LMS!$D$31*AI150^3+LMS!$E$31*AI150^2+LMS!$F$31*AI150+LMS!$G$31,LMS!$D$32*AI150^3+LMS!$E$32*AI150^2+LMS!$F$32*AI150+LMS!$G$32)))))))</f>
        <v>#VALUE!</v>
      </c>
      <c r="AH150" t="e">
        <f>IF(D150="M",(IF(AI150&lt;90,LMS!$D$14*AI150^3+LMS!$E$14*AI150^2+LMS!$F$14*AI150+LMS!$G$14,LMS!$D$15*AI150^3+LMS!$E$15*AI150^2+LMS!$F$15*AI150+LMS!$G$15)),(IF(AI150&lt;90,LMS!$D$17*AI150^3+LMS!$E$17*AI150^2+LMS!$F$17*AI150+LMS!$G$17,LMS!$D$18*AI150^3+LMS!$E$18*AI150^2+LMS!$F$18*AI150+LMS!$G$18)))</f>
        <v>#VALUE!</v>
      </c>
      <c r="AI150" s="7" t="e">
        <f t="shared" si="45"/>
        <v>#VALUE!</v>
      </c>
      <c r="AJ150" s="7">
        <f t="shared" si="66"/>
        <v>0</v>
      </c>
      <c r="AL150" s="7">
        <f>IF(D150="M",WeightSDS!P$5*$AJ150^7+WeightSDS!Q$5*$AJ150^6+WeightSDS!R$5*$AJ150^5+WeightSDS!S$5*$AJ150^4+WeightSDS!T$5*$AJ150^3+WeightSDS!U$5*$AJ150^2+WeightSDS!V$5*$AJ150+WeightSDS!W$5,IF($AJ150&lt;186,WeightSDS!P$8*$AJ150^7+WeightSDS!Q$8*$AJ150^6+WeightSDS!R$8*$AJ150^5+WeightSDS!S$8*$AJ150^4+WeightSDS!T$8*$AJ150^3+WeightSDS!U$8*$AJ150^2+WeightSDS!V$8*$AJ150+WeightSDS!W$8,WeightSDS!$U$9+WeightSDS!$V$9*($AJ150-WeightSDS!$W$9)))</f>
        <v>0.75407122999999998</v>
      </c>
      <c r="AM150" s="7">
        <f>IF(D150="M",IF($AJ150&lt;45,WeightSDS!M$23*$AJ150^10+WeightSDS!N$23*$AJ150^9+WeightSDS!O$23*$AJ150^8+WeightSDS!P$23*$AJ150^7+WeightSDS!Q$23*$AJ150^6+WeightSDS!R$23*$AJ150^5+WeightSDS!S$23*$AJ150^4+WeightSDS!T$23*$AJ150^3+WeightSDS!U$23*$AJ150^2+WeightSDS!V$23*$AJ150+WeightSDS!W$23,IF($AJ150&lt;153,WeightSDS!M$25*$AJ150^10+WeightSDS!N$25*$AJ150^9+WeightSDS!O$25*$AJ150^8+WeightSDS!P$25*$AJ150^7+WeightSDS!Q$25*$AJ150^6+WeightSDS!R$25*$AJ150^5+WeightSDS!S$25*$AJ150^4+WeightSDS!T$25*$AJ150^3+WeightSDS!U$25*$AJ150^2+WeightSDS!V$25*$AJ150+WeightSDS!W$25,WeightSDS!M$27+WeightSDS!N$27/(1+EXP(WeightSDS!O$27+WeightSDS!P$27*$AJ150)))),IF($AJ150&lt;43.8,WeightSDS!M$29*$AJ150^10+WeightSDS!N$29*$AJ150^9+WeightSDS!O$29*$AJ150^8+WeightSDS!P$29*$AJ150^7+WeightSDS!Q$29*$AJ150^6+WeightSDS!R$29*$AJ150^5+WeightSDS!S$29*$AJ150^4+WeightSDS!T$29*$AJ150^3+WeightSDS!U$29*$AJ150^2+WeightSDS!V$29*$AJ150+WeightSDS!W$29-0.010431*(1-$AJ150/210),IF($AJ150&lt;123,WeightSDS!M$30*$AJ150^10+WeightSDS!N$30*$AJ150^9+WeightSDS!O$30*$AJ150^8+WeightSDS!P$30*$AJ150^7+WeightSDS!Q$30*$AJ150^6+WeightSDS!R$30*$AJ150^5+WeightSDS!S$30*$AJ150^4+WeightSDS!T$30*$AJ150^3+WeightSDS!U$30*$AJ150^2+WeightSDS!V$30*$AJ150+WeightSDS!W$30-0.010431*(1-1/$AJ150),WeightSDS!M$32+WeightSDS!N$32/(1+EXP(WeightSDS!O$32+WeightSDS!P$32*$AJ150))-0.010431*(1-$AJ150/210))))</f>
        <v>2.9500001032655536</v>
      </c>
      <c r="AN150" s="7">
        <f>IF(D150="M",IF($AJ150&lt;162,WeightSDS!P$12*$AJ150^7+WeightSDS!Q$12*$AJ150^6+WeightSDS!R$12*$AJ150^5+WeightSDS!S$12*$AJ150^4+WeightSDS!T$12*$AJ150^3+WeightSDS!U$12*$AJ150^2+WeightSDS!V$12*$AJ150+WeightSDS!W$12,WeightSDS!P$14*$AJ150^7+WeightSDS!Q$14*$AJ150^6+WeightSDS!R$14*$AJ150^5+WeightSDS!S$14*$AJ150^4+WeightSDS!T$14*$AJ150^3+WeightSDS!U$14*$AJ150^2+WeightSDS!V$14*$AJ150+WeightSDS!W$14),IF($AJ150&lt;156,WeightSDS!O$17*$AJ150^8+WeightSDS!P$17*$AJ150^7+WeightSDS!Q$17*$AJ150^6+WeightSDS!R$17*$AJ150^5+WeightSDS!S$17*$AJ150^4+WeightSDS!T$17*$AJ150^3+WeightSDS!U$17*$AJ150^2+WeightSDS!V$17*$AJ150+WeightSDS!W$17,IF($AJ150&lt;186,WeightSDS!$U$18+(WeightSDS!$V$18-WeightSDS!$U$18)/24*($AJ150-186)+WeightSDS!$W$18*(-$AJ150+186)^2-0.005,WeightSDS!$U$18+(WeightSDS!$V$18-WeightSDS!$U$18)/24*($AJ150-186)-0.005)))</f>
        <v>0.14604529399999999</v>
      </c>
      <c r="AQ150" s="7">
        <f t="shared" si="53"/>
        <v>0.56299999999999994</v>
      </c>
      <c r="AR150" s="7">
        <f t="shared" si="54"/>
        <v>69</v>
      </c>
      <c r="AS150" s="7">
        <f t="shared" si="55"/>
        <v>0.51</v>
      </c>
    </row>
    <row r="151" spans="2:45" s="7" customFormat="1" x14ac:dyDescent="0.15">
      <c r="B151" s="118"/>
      <c r="C151" s="118"/>
      <c r="D151" s="118"/>
      <c r="E151" s="30"/>
      <c r="F151" s="30"/>
      <c r="G151" s="119"/>
      <c r="H151" s="119"/>
      <c r="I151" s="78"/>
      <c r="J151" s="11" t="str">
        <f t="shared" si="46"/>
        <v/>
      </c>
      <c r="K151" s="2" t="str">
        <f t="shared" si="56"/>
        <v/>
      </c>
      <c r="L151" s="2" t="str">
        <f t="shared" si="47"/>
        <v/>
      </c>
      <c r="M151" s="2" t="str">
        <f t="shared" si="57"/>
        <v/>
      </c>
      <c r="N151" s="2" t="str">
        <f t="shared" si="58"/>
        <v/>
      </c>
      <c r="O151" s="2" t="str">
        <f t="shared" si="59"/>
        <v/>
      </c>
      <c r="P151" s="11" t="str">
        <f t="shared" si="60"/>
        <v/>
      </c>
      <c r="Q151" s="11" t="str">
        <f t="shared" si="61"/>
        <v/>
      </c>
      <c r="R151" s="2" t="str">
        <f t="shared" si="62"/>
        <v/>
      </c>
      <c r="S151" s="11" t="str">
        <f t="shared" si="63"/>
        <v/>
      </c>
      <c r="T151" s="175" t="str">
        <f t="shared" si="64"/>
        <v/>
      </c>
      <c r="U151" s="11" t="str">
        <f t="shared" si="65"/>
        <v/>
      </c>
      <c r="V151" s="136"/>
      <c r="W151" s="136"/>
      <c r="X151" s="139">
        <f t="shared" si="48"/>
        <v>0</v>
      </c>
      <c r="Y151" s="31">
        <f t="shared" si="49"/>
        <v>0</v>
      </c>
      <c r="Z151" s="31"/>
      <c r="AA151" s="140">
        <f t="shared" si="50"/>
        <v>0</v>
      </c>
      <c r="AB151" s="12"/>
      <c r="AC151" s="8">
        <f t="shared" si="51"/>
        <v>9.0359999999999996</v>
      </c>
      <c r="AD151" s="8">
        <f t="shared" si="52"/>
        <v>-184.49199999999999</v>
      </c>
      <c r="AE151"/>
      <c r="AF151" t="e">
        <f>IF(D151="M",IF(AI151&lt;78,LMS!$D$5*AI151^3+LMS!$E$5*AI151^2+LMS!$F$5*AI151+LMS!$G$5,IF(AI151&lt;150,LMS!$D$6*AI151^3+LMS!$E$6*AI151^2+LMS!$F$6*AI151+LMS!$G$6,LMS!$D$7*AI151^3+LMS!$E$7*AI151^2+LMS!$F$7*AI151+LMS!$G$7)),IF(AI151&lt;69,LMS!$D$9*AI151^3+LMS!$E$9*AI151^2+LMS!$F$9*AI151+LMS!$G$9,IF(AI151&lt;150,LMS!$D$10*AI151^3+LMS!$E$10*AI151^2+LMS!$F$10*AI151+LMS!$G$10,LMS!$D$11*AI151^3+LMS!$E$11*AI151^2+LMS!$F$11*AI151+LMS!$G$11)))</f>
        <v>#VALUE!</v>
      </c>
      <c r="AG151" t="e">
        <f>IF(D151="M",(IF(AI151&lt;2.5,LMS!$D$21*AI151^3+LMS!$E$21*AI151^2+LMS!$F$21*AI151+LMS!$G$21,IF(AI151&lt;9.5,LMS!$D$22*AI151^3+LMS!$E$22*AI151^2+LMS!$F$22*AI151+LMS!$G$22,IF(AI151&lt;26.75,LMS!$D$23*AI151^3+LMS!$E$23*AI151^2+LMS!$F$23*AI151+LMS!$G$23,IF(AI151&lt;90,LMS!$D$24*AI151^3+LMS!$E$24*AI151^2+LMS!$F$24*AI151+LMS!$G$24,LMS!$D$25*AI151^3+LMS!$E$25*AI151^2+LMS!$F$25*AI151+LMS!$G$25))))),(IF(AI151&lt;2.5,LMS!$D$27*AI151^3+LMS!$E$27*AI151^2+LMS!$F$27*AI151+LMS!$G$27,IF(AI151&lt;9.5,LMS!$D$28*AI151^3+LMS!$E$28*AI151^2+LMS!$F$28*AI151+LMS!$G$28,IF(AI151&lt;26.75,LMS!$D$29*AI151^3+LMS!$E$29*AI151^2+LMS!$F$29*AI151+LMS!$G$29,IF(AI151&lt;90,LMS!$D$30*AI151^3+LMS!$E$30*AI151^2+LMS!$F$30*AI151+LMS!$G$30,IF(AI151&lt;150,LMS!$D$31*AI151^3+LMS!$E$31*AI151^2+LMS!$F$31*AI151+LMS!$G$31,LMS!$D$32*AI151^3+LMS!$E$32*AI151^2+LMS!$F$32*AI151+LMS!$G$32)))))))</f>
        <v>#VALUE!</v>
      </c>
      <c r="AH151" t="e">
        <f>IF(D151="M",(IF(AI151&lt;90,LMS!$D$14*AI151^3+LMS!$E$14*AI151^2+LMS!$F$14*AI151+LMS!$G$14,LMS!$D$15*AI151^3+LMS!$E$15*AI151^2+LMS!$F$15*AI151+LMS!$G$15)),(IF(AI151&lt;90,LMS!$D$17*AI151^3+LMS!$E$17*AI151^2+LMS!$F$17*AI151+LMS!$G$17,LMS!$D$18*AI151^3+LMS!$E$18*AI151^2+LMS!$F$18*AI151+LMS!$G$18)))</f>
        <v>#VALUE!</v>
      </c>
      <c r="AI151" s="7" t="e">
        <f t="shared" si="45"/>
        <v>#VALUE!</v>
      </c>
      <c r="AJ151" s="7">
        <f t="shared" si="66"/>
        <v>0</v>
      </c>
      <c r="AL151" s="7">
        <f>IF(D151="M",WeightSDS!P$5*$AJ151^7+WeightSDS!Q$5*$AJ151^6+WeightSDS!R$5*$AJ151^5+WeightSDS!S$5*$AJ151^4+WeightSDS!T$5*$AJ151^3+WeightSDS!U$5*$AJ151^2+WeightSDS!V$5*$AJ151+WeightSDS!W$5,IF($AJ151&lt;186,WeightSDS!P$8*$AJ151^7+WeightSDS!Q$8*$AJ151^6+WeightSDS!R$8*$AJ151^5+WeightSDS!S$8*$AJ151^4+WeightSDS!T$8*$AJ151^3+WeightSDS!U$8*$AJ151^2+WeightSDS!V$8*$AJ151+WeightSDS!W$8,WeightSDS!$U$9+WeightSDS!$V$9*($AJ151-WeightSDS!$W$9)))</f>
        <v>0.75407122999999998</v>
      </c>
      <c r="AM151" s="7">
        <f>IF(D151="M",IF($AJ151&lt;45,WeightSDS!M$23*$AJ151^10+WeightSDS!N$23*$AJ151^9+WeightSDS!O$23*$AJ151^8+WeightSDS!P$23*$AJ151^7+WeightSDS!Q$23*$AJ151^6+WeightSDS!R$23*$AJ151^5+WeightSDS!S$23*$AJ151^4+WeightSDS!T$23*$AJ151^3+WeightSDS!U$23*$AJ151^2+WeightSDS!V$23*$AJ151+WeightSDS!W$23,IF($AJ151&lt;153,WeightSDS!M$25*$AJ151^10+WeightSDS!N$25*$AJ151^9+WeightSDS!O$25*$AJ151^8+WeightSDS!P$25*$AJ151^7+WeightSDS!Q$25*$AJ151^6+WeightSDS!R$25*$AJ151^5+WeightSDS!S$25*$AJ151^4+WeightSDS!T$25*$AJ151^3+WeightSDS!U$25*$AJ151^2+WeightSDS!V$25*$AJ151+WeightSDS!W$25,WeightSDS!M$27+WeightSDS!N$27/(1+EXP(WeightSDS!O$27+WeightSDS!P$27*$AJ151)))),IF($AJ151&lt;43.8,WeightSDS!M$29*$AJ151^10+WeightSDS!N$29*$AJ151^9+WeightSDS!O$29*$AJ151^8+WeightSDS!P$29*$AJ151^7+WeightSDS!Q$29*$AJ151^6+WeightSDS!R$29*$AJ151^5+WeightSDS!S$29*$AJ151^4+WeightSDS!T$29*$AJ151^3+WeightSDS!U$29*$AJ151^2+WeightSDS!V$29*$AJ151+WeightSDS!W$29-0.010431*(1-$AJ151/210),IF($AJ151&lt;123,WeightSDS!M$30*$AJ151^10+WeightSDS!N$30*$AJ151^9+WeightSDS!O$30*$AJ151^8+WeightSDS!P$30*$AJ151^7+WeightSDS!Q$30*$AJ151^6+WeightSDS!R$30*$AJ151^5+WeightSDS!S$30*$AJ151^4+WeightSDS!T$30*$AJ151^3+WeightSDS!U$30*$AJ151^2+WeightSDS!V$30*$AJ151+WeightSDS!W$30-0.010431*(1-1/$AJ151),WeightSDS!M$32+WeightSDS!N$32/(1+EXP(WeightSDS!O$32+WeightSDS!P$32*$AJ151))-0.010431*(1-$AJ151/210))))</f>
        <v>2.9500001032655536</v>
      </c>
      <c r="AN151" s="7">
        <f>IF(D151="M",IF($AJ151&lt;162,WeightSDS!P$12*$AJ151^7+WeightSDS!Q$12*$AJ151^6+WeightSDS!R$12*$AJ151^5+WeightSDS!S$12*$AJ151^4+WeightSDS!T$12*$AJ151^3+WeightSDS!U$12*$AJ151^2+WeightSDS!V$12*$AJ151+WeightSDS!W$12,WeightSDS!P$14*$AJ151^7+WeightSDS!Q$14*$AJ151^6+WeightSDS!R$14*$AJ151^5+WeightSDS!S$14*$AJ151^4+WeightSDS!T$14*$AJ151^3+WeightSDS!U$14*$AJ151^2+WeightSDS!V$14*$AJ151+WeightSDS!W$14),IF($AJ151&lt;156,WeightSDS!O$17*$AJ151^8+WeightSDS!P$17*$AJ151^7+WeightSDS!Q$17*$AJ151^6+WeightSDS!R$17*$AJ151^5+WeightSDS!S$17*$AJ151^4+WeightSDS!T$17*$AJ151^3+WeightSDS!U$17*$AJ151^2+WeightSDS!V$17*$AJ151+WeightSDS!W$17,IF($AJ151&lt;186,WeightSDS!$U$18+(WeightSDS!$V$18-WeightSDS!$U$18)/24*($AJ151-186)+WeightSDS!$W$18*(-$AJ151+186)^2-0.005,WeightSDS!$U$18+(WeightSDS!$V$18-WeightSDS!$U$18)/24*($AJ151-186)-0.005)))</f>
        <v>0.14604529399999999</v>
      </c>
      <c r="AQ151" s="7">
        <f t="shared" si="53"/>
        <v>0.56299999999999994</v>
      </c>
      <c r="AR151" s="7">
        <f t="shared" si="54"/>
        <v>69</v>
      </c>
      <c r="AS151" s="7">
        <f t="shared" si="55"/>
        <v>0.51</v>
      </c>
    </row>
    <row r="152" spans="2:45" s="7" customFormat="1" x14ac:dyDescent="0.15">
      <c r="B152" s="118"/>
      <c r="C152" s="118"/>
      <c r="D152" s="118"/>
      <c r="E152" s="30"/>
      <c r="F152" s="30"/>
      <c r="G152" s="119"/>
      <c r="H152" s="119"/>
      <c r="I152" s="78"/>
      <c r="J152" s="11" t="str">
        <f t="shared" si="46"/>
        <v/>
      </c>
      <c r="K152" s="2" t="str">
        <f t="shared" si="56"/>
        <v/>
      </c>
      <c r="L152" s="2" t="str">
        <f t="shared" si="47"/>
        <v/>
      </c>
      <c r="M152" s="2" t="str">
        <f t="shared" si="57"/>
        <v/>
      </c>
      <c r="N152" s="2" t="str">
        <f t="shared" si="58"/>
        <v/>
      </c>
      <c r="O152" s="2" t="str">
        <f t="shared" si="59"/>
        <v/>
      </c>
      <c r="P152" s="11" t="str">
        <f t="shared" si="60"/>
        <v/>
      </c>
      <c r="Q152" s="11" t="str">
        <f t="shared" si="61"/>
        <v/>
      </c>
      <c r="R152" s="2" t="str">
        <f t="shared" si="62"/>
        <v/>
      </c>
      <c r="S152" s="11" t="str">
        <f t="shared" si="63"/>
        <v/>
      </c>
      <c r="T152" s="175" t="str">
        <f t="shared" si="64"/>
        <v/>
      </c>
      <c r="U152" s="11" t="str">
        <f t="shared" si="65"/>
        <v/>
      </c>
      <c r="V152" s="136"/>
      <c r="W152" s="136"/>
      <c r="X152" s="139">
        <f t="shared" si="48"/>
        <v>0</v>
      </c>
      <c r="Y152" s="31">
        <f t="shared" si="49"/>
        <v>0</v>
      </c>
      <c r="Z152" s="31"/>
      <c r="AA152" s="140">
        <f t="shared" si="50"/>
        <v>0</v>
      </c>
      <c r="AB152" s="12"/>
      <c r="AC152" s="8">
        <f t="shared" si="51"/>
        <v>9.0359999999999996</v>
      </c>
      <c r="AD152" s="8">
        <f t="shared" si="52"/>
        <v>-184.49199999999999</v>
      </c>
      <c r="AE152"/>
      <c r="AF152" t="e">
        <f>IF(D152="M",IF(AI152&lt;78,LMS!$D$5*AI152^3+LMS!$E$5*AI152^2+LMS!$F$5*AI152+LMS!$G$5,IF(AI152&lt;150,LMS!$D$6*AI152^3+LMS!$E$6*AI152^2+LMS!$F$6*AI152+LMS!$G$6,LMS!$D$7*AI152^3+LMS!$E$7*AI152^2+LMS!$F$7*AI152+LMS!$G$7)),IF(AI152&lt;69,LMS!$D$9*AI152^3+LMS!$E$9*AI152^2+LMS!$F$9*AI152+LMS!$G$9,IF(AI152&lt;150,LMS!$D$10*AI152^3+LMS!$E$10*AI152^2+LMS!$F$10*AI152+LMS!$G$10,LMS!$D$11*AI152^3+LMS!$E$11*AI152^2+LMS!$F$11*AI152+LMS!$G$11)))</f>
        <v>#VALUE!</v>
      </c>
      <c r="AG152" t="e">
        <f>IF(D152="M",(IF(AI152&lt;2.5,LMS!$D$21*AI152^3+LMS!$E$21*AI152^2+LMS!$F$21*AI152+LMS!$G$21,IF(AI152&lt;9.5,LMS!$D$22*AI152^3+LMS!$E$22*AI152^2+LMS!$F$22*AI152+LMS!$G$22,IF(AI152&lt;26.75,LMS!$D$23*AI152^3+LMS!$E$23*AI152^2+LMS!$F$23*AI152+LMS!$G$23,IF(AI152&lt;90,LMS!$D$24*AI152^3+LMS!$E$24*AI152^2+LMS!$F$24*AI152+LMS!$G$24,LMS!$D$25*AI152^3+LMS!$E$25*AI152^2+LMS!$F$25*AI152+LMS!$G$25))))),(IF(AI152&lt;2.5,LMS!$D$27*AI152^3+LMS!$E$27*AI152^2+LMS!$F$27*AI152+LMS!$G$27,IF(AI152&lt;9.5,LMS!$D$28*AI152^3+LMS!$E$28*AI152^2+LMS!$F$28*AI152+LMS!$G$28,IF(AI152&lt;26.75,LMS!$D$29*AI152^3+LMS!$E$29*AI152^2+LMS!$F$29*AI152+LMS!$G$29,IF(AI152&lt;90,LMS!$D$30*AI152^3+LMS!$E$30*AI152^2+LMS!$F$30*AI152+LMS!$G$30,IF(AI152&lt;150,LMS!$D$31*AI152^3+LMS!$E$31*AI152^2+LMS!$F$31*AI152+LMS!$G$31,LMS!$D$32*AI152^3+LMS!$E$32*AI152^2+LMS!$F$32*AI152+LMS!$G$32)))))))</f>
        <v>#VALUE!</v>
      </c>
      <c r="AH152" t="e">
        <f>IF(D152="M",(IF(AI152&lt;90,LMS!$D$14*AI152^3+LMS!$E$14*AI152^2+LMS!$F$14*AI152+LMS!$G$14,LMS!$D$15*AI152^3+LMS!$E$15*AI152^2+LMS!$F$15*AI152+LMS!$G$15)),(IF(AI152&lt;90,LMS!$D$17*AI152^3+LMS!$E$17*AI152^2+LMS!$F$17*AI152+LMS!$G$17,LMS!$D$18*AI152^3+LMS!$E$18*AI152^2+LMS!$F$18*AI152+LMS!$G$18)))</f>
        <v>#VALUE!</v>
      </c>
      <c r="AI152" s="7" t="e">
        <f t="shared" si="45"/>
        <v>#VALUE!</v>
      </c>
      <c r="AJ152" s="7">
        <f t="shared" si="66"/>
        <v>0</v>
      </c>
      <c r="AL152" s="7">
        <f>IF(D152="M",WeightSDS!P$5*$AJ152^7+WeightSDS!Q$5*$AJ152^6+WeightSDS!R$5*$AJ152^5+WeightSDS!S$5*$AJ152^4+WeightSDS!T$5*$AJ152^3+WeightSDS!U$5*$AJ152^2+WeightSDS!V$5*$AJ152+WeightSDS!W$5,IF($AJ152&lt;186,WeightSDS!P$8*$AJ152^7+WeightSDS!Q$8*$AJ152^6+WeightSDS!R$8*$AJ152^5+WeightSDS!S$8*$AJ152^4+WeightSDS!T$8*$AJ152^3+WeightSDS!U$8*$AJ152^2+WeightSDS!V$8*$AJ152+WeightSDS!W$8,WeightSDS!$U$9+WeightSDS!$V$9*($AJ152-WeightSDS!$W$9)))</f>
        <v>0.75407122999999998</v>
      </c>
      <c r="AM152" s="7">
        <f>IF(D152="M",IF($AJ152&lt;45,WeightSDS!M$23*$AJ152^10+WeightSDS!N$23*$AJ152^9+WeightSDS!O$23*$AJ152^8+WeightSDS!P$23*$AJ152^7+WeightSDS!Q$23*$AJ152^6+WeightSDS!R$23*$AJ152^5+WeightSDS!S$23*$AJ152^4+WeightSDS!T$23*$AJ152^3+WeightSDS!U$23*$AJ152^2+WeightSDS!V$23*$AJ152+WeightSDS!W$23,IF($AJ152&lt;153,WeightSDS!M$25*$AJ152^10+WeightSDS!N$25*$AJ152^9+WeightSDS!O$25*$AJ152^8+WeightSDS!P$25*$AJ152^7+WeightSDS!Q$25*$AJ152^6+WeightSDS!R$25*$AJ152^5+WeightSDS!S$25*$AJ152^4+WeightSDS!T$25*$AJ152^3+WeightSDS!U$25*$AJ152^2+WeightSDS!V$25*$AJ152+WeightSDS!W$25,WeightSDS!M$27+WeightSDS!N$27/(1+EXP(WeightSDS!O$27+WeightSDS!P$27*$AJ152)))),IF($AJ152&lt;43.8,WeightSDS!M$29*$AJ152^10+WeightSDS!N$29*$AJ152^9+WeightSDS!O$29*$AJ152^8+WeightSDS!P$29*$AJ152^7+WeightSDS!Q$29*$AJ152^6+WeightSDS!R$29*$AJ152^5+WeightSDS!S$29*$AJ152^4+WeightSDS!T$29*$AJ152^3+WeightSDS!U$29*$AJ152^2+WeightSDS!V$29*$AJ152+WeightSDS!W$29-0.010431*(1-$AJ152/210),IF($AJ152&lt;123,WeightSDS!M$30*$AJ152^10+WeightSDS!N$30*$AJ152^9+WeightSDS!O$30*$AJ152^8+WeightSDS!P$30*$AJ152^7+WeightSDS!Q$30*$AJ152^6+WeightSDS!R$30*$AJ152^5+WeightSDS!S$30*$AJ152^4+WeightSDS!T$30*$AJ152^3+WeightSDS!U$30*$AJ152^2+WeightSDS!V$30*$AJ152+WeightSDS!W$30-0.010431*(1-1/$AJ152),WeightSDS!M$32+WeightSDS!N$32/(1+EXP(WeightSDS!O$32+WeightSDS!P$32*$AJ152))-0.010431*(1-$AJ152/210))))</f>
        <v>2.9500001032655536</v>
      </c>
      <c r="AN152" s="7">
        <f>IF(D152="M",IF($AJ152&lt;162,WeightSDS!P$12*$AJ152^7+WeightSDS!Q$12*$AJ152^6+WeightSDS!R$12*$AJ152^5+WeightSDS!S$12*$AJ152^4+WeightSDS!T$12*$AJ152^3+WeightSDS!U$12*$AJ152^2+WeightSDS!V$12*$AJ152+WeightSDS!W$12,WeightSDS!P$14*$AJ152^7+WeightSDS!Q$14*$AJ152^6+WeightSDS!R$14*$AJ152^5+WeightSDS!S$14*$AJ152^4+WeightSDS!T$14*$AJ152^3+WeightSDS!U$14*$AJ152^2+WeightSDS!V$14*$AJ152+WeightSDS!W$14),IF($AJ152&lt;156,WeightSDS!O$17*$AJ152^8+WeightSDS!P$17*$AJ152^7+WeightSDS!Q$17*$AJ152^6+WeightSDS!R$17*$AJ152^5+WeightSDS!S$17*$AJ152^4+WeightSDS!T$17*$AJ152^3+WeightSDS!U$17*$AJ152^2+WeightSDS!V$17*$AJ152+WeightSDS!W$17,IF($AJ152&lt;186,WeightSDS!$U$18+(WeightSDS!$V$18-WeightSDS!$U$18)/24*($AJ152-186)+WeightSDS!$W$18*(-$AJ152+186)^2-0.005,WeightSDS!$U$18+(WeightSDS!$V$18-WeightSDS!$U$18)/24*($AJ152-186)-0.005)))</f>
        <v>0.14604529399999999</v>
      </c>
      <c r="AQ152" s="7">
        <f t="shared" si="53"/>
        <v>0.56299999999999994</v>
      </c>
      <c r="AR152" s="7">
        <f t="shared" si="54"/>
        <v>69</v>
      </c>
      <c r="AS152" s="7">
        <f t="shared" si="55"/>
        <v>0.51</v>
      </c>
    </row>
    <row r="153" spans="2:45" s="7" customFormat="1" x14ac:dyDescent="0.15">
      <c r="B153" s="118"/>
      <c r="C153" s="118"/>
      <c r="D153" s="118"/>
      <c r="E153" s="30"/>
      <c r="F153" s="30"/>
      <c r="G153" s="119"/>
      <c r="H153" s="119"/>
      <c r="I153" s="78"/>
      <c r="J153" s="11" t="str">
        <f t="shared" si="46"/>
        <v/>
      </c>
      <c r="K153" s="2" t="str">
        <f t="shared" si="56"/>
        <v/>
      </c>
      <c r="L153" s="2" t="str">
        <f t="shared" si="47"/>
        <v/>
      </c>
      <c r="M153" s="2" t="str">
        <f t="shared" si="57"/>
        <v/>
      </c>
      <c r="N153" s="2" t="str">
        <f t="shared" si="58"/>
        <v/>
      </c>
      <c r="O153" s="2" t="str">
        <f t="shared" si="59"/>
        <v/>
      </c>
      <c r="P153" s="11" t="str">
        <f t="shared" si="60"/>
        <v/>
      </c>
      <c r="Q153" s="11" t="str">
        <f t="shared" si="61"/>
        <v/>
      </c>
      <c r="R153" s="2" t="str">
        <f t="shared" si="62"/>
        <v/>
      </c>
      <c r="S153" s="11" t="str">
        <f t="shared" si="63"/>
        <v/>
      </c>
      <c r="T153" s="175" t="str">
        <f t="shared" si="64"/>
        <v/>
      </c>
      <c r="U153" s="11" t="str">
        <f t="shared" si="65"/>
        <v/>
      </c>
      <c r="V153" s="136"/>
      <c r="W153" s="136"/>
      <c r="X153" s="139">
        <f t="shared" si="48"/>
        <v>0</v>
      </c>
      <c r="Y153" s="31">
        <f t="shared" si="49"/>
        <v>0</v>
      </c>
      <c r="Z153" s="31"/>
      <c r="AA153" s="140">
        <f t="shared" si="50"/>
        <v>0</v>
      </c>
      <c r="AB153" s="12"/>
      <c r="AC153" s="8">
        <f t="shared" si="51"/>
        <v>9.0359999999999996</v>
      </c>
      <c r="AD153" s="8">
        <f t="shared" si="52"/>
        <v>-184.49199999999999</v>
      </c>
      <c r="AE153"/>
      <c r="AF153" t="e">
        <f>IF(D153="M",IF(AI153&lt;78,LMS!$D$5*AI153^3+LMS!$E$5*AI153^2+LMS!$F$5*AI153+LMS!$G$5,IF(AI153&lt;150,LMS!$D$6*AI153^3+LMS!$E$6*AI153^2+LMS!$F$6*AI153+LMS!$G$6,LMS!$D$7*AI153^3+LMS!$E$7*AI153^2+LMS!$F$7*AI153+LMS!$G$7)),IF(AI153&lt;69,LMS!$D$9*AI153^3+LMS!$E$9*AI153^2+LMS!$F$9*AI153+LMS!$G$9,IF(AI153&lt;150,LMS!$D$10*AI153^3+LMS!$E$10*AI153^2+LMS!$F$10*AI153+LMS!$G$10,LMS!$D$11*AI153^3+LMS!$E$11*AI153^2+LMS!$F$11*AI153+LMS!$G$11)))</f>
        <v>#VALUE!</v>
      </c>
      <c r="AG153" t="e">
        <f>IF(D153="M",(IF(AI153&lt;2.5,LMS!$D$21*AI153^3+LMS!$E$21*AI153^2+LMS!$F$21*AI153+LMS!$G$21,IF(AI153&lt;9.5,LMS!$D$22*AI153^3+LMS!$E$22*AI153^2+LMS!$F$22*AI153+LMS!$G$22,IF(AI153&lt;26.75,LMS!$D$23*AI153^3+LMS!$E$23*AI153^2+LMS!$F$23*AI153+LMS!$G$23,IF(AI153&lt;90,LMS!$D$24*AI153^3+LMS!$E$24*AI153^2+LMS!$F$24*AI153+LMS!$G$24,LMS!$D$25*AI153^3+LMS!$E$25*AI153^2+LMS!$F$25*AI153+LMS!$G$25))))),(IF(AI153&lt;2.5,LMS!$D$27*AI153^3+LMS!$E$27*AI153^2+LMS!$F$27*AI153+LMS!$G$27,IF(AI153&lt;9.5,LMS!$D$28*AI153^3+LMS!$E$28*AI153^2+LMS!$F$28*AI153+LMS!$G$28,IF(AI153&lt;26.75,LMS!$D$29*AI153^3+LMS!$E$29*AI153^2+LMS!$F$29*AI153+LMS!$G$29,IF(AI153&lt;90,LMS!$D$30*AI153^3+LMS!$E$30*AI153^2+LMS!$F$30*AI153+LMS!$G$30,IF(AI153&lt;150,LMS!$D$31*AI153^3+LMS!$E$31*AI153^2+LMS!$F$31*AI153+LMS!$G$31,LMS!$D$32*AI153^3+LMS!$E$32*AI153^2+LMS!$F$32*AI153+LMS!$G$32)))))))</f>
        <v>#VALUE!</v>
      </c>
      <c r="AH153" t="e">
        <f>IF(D153="M",(IF(AI153&lt;90,LMS!$D$14*AI153^3+LMS!$E$14*AI153^2+LMS!$F$14*AI153+LMS!$G$14,LMS!$D$15*AI153^3+LMS!$E$15*AI153^2+LMS!$F$15*AI153+LMS!$G$15)),(IF(AI153&lt;90,LMS!$D$17*AI153^3+LMS!$E$17*AI153^2+LMS!$F$17*AI153+LMS!$G$17,LMS!$D$18*AI153^3+LMS!$E$18*AI153^2+LMS!$F$18*AI153+LMS!$G$18)))</f>
        <v>#VALUE!</v>
      </c>
      <c r="AI153" s="7" t="e">
        <f t="shared" si="45"/>
        <v>#VALUE!</v>
      </c>
      <c r="AJ153" s="7">
        <f t="shared" si="66"/>
        <v>0</v>
      </c>
      <c r="AL153" s="7">
        <f>IF(D153="M",WeightSDS!P$5*$AJ153^7+WeightSDS!Q$5*$AJ153^6+WeightSDS!R$5*$AJ153^5+WeightSDS!S$5*$AJ153^4+WeightSDS!T$5*$AJ153^3+WeightSDS!U$5*$AJ153^2+WeightSDS!V$5*$AJ153+WeightSDS!W$5,IF($AJ153&lt;186,WeightSDS!P$8*$AJ153^7+WeightSDS!Q$8*$AJ153^6+WeightSDS!R$8*$AJ153^5+WeightSDS!S$8*$AJ153^4+WeightSDS!T$8*$AJ153^3+WeightSDS!U$8*$AJ153^2+WeightSDS!V$8*$AJ153+WeightSDS!W$8,WeightSDS!$U$9+WeightSDS!$V$9*($AJ153-WeightSDS!$W$9)))</f>
        <v>0.75407122999999998</v>
      </c>
      <c r="AM153" s="7">
        <f>IF(D153="M",IF($AJ153&lt;45,WeightSDS!M$23*$AJ153^10+WeightSDS!N$23*$AJ153^9+WeightSDS!O$23*$AJ153^8+WeightSDS!P$23*$AJ153^7+WeightSDS!Q$23*$AJ153^6+WeightSDS!R$23*$AJ153^5+WeightSDS!S$23*$AJ153^4+WeightSDS!T$23*$AJ153^3+WeightSDS!U$23*$AJ153^2+WeightSDS!V$23*$AJ153+WeightSDS!W$23,IF($AJ153&lt;153,WeightSDS!M$25*$AJ153^10+WeightSDS!N$25*$AJ153^9+WeightSDS!O$25*$AJ153^8+WeightSDS!P$25*$AJ153^7+WeightSDS!Q$25*$AJ153^6+WeightSDS!R$25*$AJ153^5+WeightSDS!S$25*$AJ153^4+WeightSDS!T$25*$AJ153^3+WeightSDS!U$25*$AJ153^2+WeightSDS!V$25*$AJ153+WeightSDS!W$25,WeightSDS!M$27+WeightSDS!N$27/(1+EXP(WeightSDS!O$27+WeightSDS!P$27*$AJ153)))),IF($AJ153&lt;43.8,WeightSDS!M$29*$AJ153^10+WeightSDS!N$29*$AJ153^9+WeightSDS!O$29*$AJ153^8+WeightSDS!P$29*$AJ153^7+WeightSDS!Q$29*$AJ153^6+WeightSDS!R$29*$AJ153^5+WeightSDS!S$29*$AJ153^4+WeightSDS!T$29*$AJ153^3+WeightSDS!U$29*$AJ153^2+WeightSDS!V$29*$AJ153+WeightSDS!W$29-0.010431*(1-$AJ153/210),IF($AJ153&lt;123,WeightSDS!M$30*$AJ153^10+WeightSDS!N$30*$AJ153^9+WeightSDS!O$30*$AJ153^8+WeightSDS!P$30*$AJ153^7+WeightSDS!Q$30*$AJ153^6+WeightSDS!R$30*$AJ153^5+WeightSDS!S$30*$AJ153^4+WeightSDS!T$30*$AJ153^3+WeightSDS!U$30*$AJ153^2+WeightSDS!V$30*$AJ153+WeightSDS!W$30-0.010431*(1-1/$AJ153),WeightSDS!M$32+WeightSDS!N$32/(1+EXP(WeightSDS!O$32+WeightSDS!P$32*$AJ153))-0.010431*(1-$AJ153/210))))</f>
        <v>2.9500001032655536</v>
      </c>
      <c r="AN153" s="7">
        <f>IF(D153="M",IF($AJ153&lt;162,WeightSDS!P$12*$AJ153^7+WeightSDS!Q$12*$AJ153^6+WeightSDS!R$12*$AJ153^5+WeightSDS!S$12*$AJ153^4+WeightSDS!T$12*$AJ153^3+WeightSDS!U$12*$AJ153^2+WeightSDS!V$12*$AJ153+WeightSDS!W$12,WeightSDS!P$14*$AJ153^7+WeightSDS!Q$14*$AJ153^6+WeightSDS!R$14*$AJ153^5+WeightSDS!S$14*$AJ153^4+WeightSDS!T$14*$AJ153^3+WeightSDS!U$14*$AJ153^2+WeightSDS!V$14*$AJ153+WeightSDS!W$14),IF($AJ153&lt;156,WeightSDS!O$17*$AJ153^8+WeightSDS!P$17*$AJ153^7+WeightSDS!Q$17*$AJ153^6+WeightSDS!R$17*$AJ153^5+WeightSDS!S$17*$AJ153^4+WeightSDS!T$17*$AJ153^3+WeightSDS!U$17*$AJ153^2+WeightSDS!V$17*$AJ153+WeightSDS!W$17,IF($AJ153&lt;186,WeightSDS!$U$18+(WeightSDS!$V$18-WeightSDS!$U$18)/24*($AJ153-186)+WeightSDS!$W$18*(-$AJ153+186)^2-0.005,WeightSDS!$U$18+(WeightSDS!$V$18-WeightSDS!$U$18)/24*($AJ153-186)-0.005)))</f>
        <v>0.14604529399999999</v>
      </c>
      <c r="AQ153" s="7">
        <f t="shared" si="53"/>
        <v>0.56299999999999994</v>
      </c>
      <c r="AR153" s="7">
        <f t="shared" si="54"/>
        <v>69</v>
      </c>
      <c r="AS153" s="7">
        <f t="shared" si="55"/>
        <v>0.51</v>
      </c>
    </row>
    <row r="154" spans="2:45" s="7" customFormat="1" x14ac:dyDescent="0.15">
      <c r="B154" s="118"/>
      <c r="C154" s="118"/>
      <c r="D154" s="118"/>
      <c r="E154" s="30"/>
      <c r="F154" s="30"/>
      <c r="G154" s="119"/>
      <c r="H154" s="119"/>
      <c r="I154" s="78"/>
      <c r="J154" s="11" t="str">
        <f t="shared" si="46"/>
        <v/>
      </c>
      <c r="K154" s="2" t="str">
        <f t="shared" si="56"/>
        <v/>
      </c>
      <c r="L154" s="2" t="str">
        <f t="shared" si="47"/>
        <v/>
      </c>
      <c r="M154" s="2" t="str">
        <f t="shared" si="57"/>
        <v/>
      </c>
      <c r="N154" s="2" t="str">
        <f t="shared" si="58"/>
        <v/>
      </c>
      <c r="O154" s="2" t="str">
        <f t="shared" si="59"/>
        <v/>
      </c>
      <c r="P154" s="11" t="str">
        <f t="shared" si="60"/>
        <v/>
      </c>
      <c r="Q154" s="11" t="str">
        <f t="shared" si="61"/>
        <v/>
      </c>
      <c r="R154" s="2" t="str">
        <f t="shared" si="62"/>
        <v/>
      </c>
      <c r="S154" s="11" t="str">
        <f t="shared" si="63"/>
        <v/>
      </c>
      <c r="T154" s="175" t="str">
        <f t="shared" si="64"/>
        <v/>
      </c>
      <c r="U154" s="11" t="str">
        <f t="shared" si="65"/>
        <v/>
      </c>
      <c r="V154" s="136"/>
      <c r="W154" s="136"/>
      <c r="X154" s="139">
        <f t="shared" si="48"/>
        <v>0</v>
      </c>
      <c r="Y154" s="31">
        <f t="shared" si="49"/>
        <v>0</v>
      </c>
      <c r="Z154" s="31"/>
      <c r="AA154" s="140">
        <f t="shared" si="50"/>
        <v>0</v>
      </c>
      <c r="AB154" s="12"/>
      <c r="AC154" s="8">
        <f t="shared" si="51"/>
        <v>9.0359999999999996</v>
      </c>
      <c r="AD154" s="8">
        <f t="shared" si="52"/>
        <v>-184.49199999999999</v>
      </c>
      <c r="AE154"/>
      <c r="AF154" t="e">
        <f>IF(D154="M",IF(AI154&lt;78,LMS!$D$5*AI154^3+LMS!$E$5*AI154^2+LMS!$F$5*AI154+LMS!$G$5,IF(AI154&lt;150,LMS!$D$6*AI154^3+LMS!$E$6*AI154^2+LMS!$F$6*AI154+LMS!$G$6,LMS!$D$7*AI154^3+LMS!$E$7*AI154^2+LMS!$F$7*AI154+LMS!$G$7)),IF(AI154&lt;69,LMS!$D$9*AI154^3+LMS!$E$9*AI154^2+LMS!$F$9*AI154+LMS!$G$9,IF(AI154&lt;150,LMS!$D$10*AI154^3+LMS!$E$10*AI154^2+LMS!$F$10*AI154+LMS!$G$10,LMS!$D$11*AI154^3+LMS!$E$11*AI154^2+LMS!$F$11*AI154+LMS!$G$11)))</f>
        <v>#VALUE!</v>
      </c>
      <c r="AG154" t="e">
        <f>IF(D154="M",(IF(AI154&lt;2.5,LMS!$D$21*AI154^3+LMS!$E$21*AI154^2+LMS!$F$21*AI154+LMS!$G$21,IF(AI154&lt;9.5,LMS!$D$22*AI154^3+LMS!$E$22*AI154^2+LMS!$F$22*AI154+LMS!$G$22,IF(AI154&lt;26.75,LMS!$D$23*AI154^3+LMS!$E$23*AI154^2+LMS!$F$23*AI154+LMS!$G$23,IF(AI154&lt;90,LMS!$D$24*AI154^3+LMS!$E$24*AI154^2+LMS!$F$24*AI154+LMS!$G$24,LMS!$D$25*AI154^3+LMS!$E$25*AI154^2+LMS!$F$25*AI154+LMS!$G$25))))),(IF(AI154&lt;2.5,LMS!$D$27*AI154^3+LMS!$E$27*AI154^2+LMS!$F$27*AI154+LMS!$G$27,IF(AI154&lt;9.5,LMS!$D$28*AI154^3+LMS!$E$28*AI154^2+LMS!$F$28*AI154+LMS!$G$28,IF(AI154&lt;26.75,LMS!$D$29*AI154^3+LMS!$E$29*AI154^2+LMS!$F$29*AI154+LMS!$G$29,IF(AI154&lt;90,LMS!$D$30*AI154^3+LMS!$E$30*AI154^2+LMS!$F$30*AI154+LMS!$G$30,IF(AI154&lt;150,LMS!$D$31*AI154^3+LMS!$E$31*AI154^2+LMS!$F$31*AI154+LMS!$G$31,LMS!$D$32*AI154^3+LMS!$E$32*AI154^2+LMS!$F$32*AI154+LMS!$G$32)))))))</f>
        <v>#VALUE!</v>
      </c>
      <c r="AH154" t="e">
        <f>IF(D154="M",(IF(AI154&lt;90,LMS!$D$14*AI154^3+LMS!$E$14*AI154^2+LMS!$F$14*AI154+LMS!$G$14,LMS!$D$15*AI154^3+LMS!$E$15*AI154^2+LMS!$F$15*AI154+LMS!$G$15)),(IF(AI154&lt;90,LMS!$D$17*AI154^3+LMS!$E$17*AI154^2+LMS!$F$17*AI154+LMS!$G$17,LMS!$D$18*AI154^3+LMS!$E$18*AI154^2+LMS!$F$18*AI154+LMS!$G$18)))</f>
        <v>#VALUE!</v>
      </c>
      <c r="AI154" s="7" t="e">
        <f t="shared" si="45"/>
        <v>#VALUE!</v>
      </c>
      <c r="AJ154" s="7">
        <f t="shared" si="66"/>
        <v>0</v>
      </c>
      <c r="AL154" s="7">
        <f>IF(D154="M",WeightSDS!P$5*$AJ154^7+WeightSDS!Q$5*$AJ154^6+WeightSDS!R$5*$AJ154^5+WeightSDS!S$5*$AJ154^4+WeightSDS!T$5*$AJ154^3+WeightSDS!U$5*$AJ154^2+WeightSDS!V$5*$AJ154+WeightSDS!W$5,IF($AJ154&lt;186,WeightSDS!P$8*$AJ154^7+WeightSDS!Q$8*$AJ154^6+WeightSDS!R$8*$AJ154^5+WeightSDS!S$8*$AJ154^4+WeightSDS!T$8*$AJ154^3+WeightSDS!U$8*$AJ154^2+WeightSDS!V$8*$AJ154+WeightSDS!W$8,WeightSDS!$U$9+WeightSDS!$V$9*($AJ154-WeightSDS!$W$9)))</f>
        <v>0.75407122999999998</v>
      </c>
      <c r="AM154" s="7">
        <f>IF(D154="M",IF($AJ154&lt;45,WeightSDS!M$23*$AJ154^10+WeightSDS!N$23*$AJ154^9+WeightSDS!O$23*$AJ154^8+WeightSDS!P$23*$AJ154^7+WeightSDS!Q$23*$AJ154^6+WeightSDS!R$23*$AJ154^5+WeightSDS!S$23*$AJ154^4+WeightSDS!T$23*$AJ154^3+WeightSDS!U$23*$AJ154^2+WeightSDS!V$23*$AJ154+WeightSDS!W$23,IF($AJ154&lt;153,WeightSDS!M$25*$AJ154^10+WeightSDS!N$25*$AJ154^9+WeightSDS!O$25*$AJ154^8+WeightSDS!P$25*$AJ154^7+WeightSDS!Q$25*$AJ154^6+WeightSDS!R$25*$AJ154^5+WeightSDS!S$25*$AJ154^4+WeightSDS!T$25*$AJ154^3+WeightSDS!U$25*$AJ154^2+WeightSDS!V$25*$AJ154+WeightSDS!W$25,WeightSDS!M$27+WeightSDS!N$27/(1+EXP(WeightSDS!O$27+WeightSDS!P$27*$AJ154)))),IF($AJ154&lt;43.8,WeightSDS!M$29*$AJ154^10+WeightSDS!N$29*$AJ154^9+WeightSDS!O$29*$AJ154^8+WeightSDS!P$29*$AJ154^7+WeightSDS!Q$29*$AJ154^6+WeightSDS!R$29*$AJ154^5+WeightSDS!S$29*$AJ154^4+WeightSDS!T$29*$AJ154^3+WeightSDS!U$29*$AJ154^2+WeightSDS!V$29*$AJ154+WeightSDS!W$29-0.010431*(1-$AJ154/210),IF($AJ154&lt;123,WeightSDS!M$30*$AJ154^10+WeightSDS!N$30*$AJ154^9+WeightSDS!O$30*$AJ154^8+WeightSDS!P$30*$AJ154^7+WeightSDS!Q$30*$AJ154^6+WeightSDS!R$30*$AJ154^5+WeightSDS!S$30*$AJ154^4+WeightSDS!T$30*$AJ154^3+WeightSDS!U$30*$AJ154^2+WeightSDS!V$30*$AJ154+WeightSDS!W$30-0.010431*(1-1/$AJ154),WeightSDS!M$32+WeightSDS!N$32/(1+EXP(WeightSDS!O$32+WeightSDS!P$32*$AJ154))-0.010431*(1-$AJ154/210))))</f>
        <v>2.9500001032655536</v>
      </c>
      <c r="AN154" s="7">
        <f>IF(D154="M",IF($AJ154&lt;162,WeightSDS!P$12*$AJ154^7+WeightSDS!Q$12*$AJ154^6+WeightSDS!R$12*$AJ154^5+WeightSDS!S$12*$AJ154^4+WeightSDS!T$12*$AJ154^3+WeightSDS!U$12*$AJ154^2+WeightSDS!V$12*$AJ154+WeightSDS!W$12,WeightSDS!P$14*$AJ154^7+WeightSDS!Q$14*$AJ154^6+WeightSDS!R$14*$AJ154^5+WeightSDS!S$14*$AJ154^4+WeightSDS!T$14*$AJ154^3+WeightSDS!U$14*$AJ154^2+WeightSDS!V$14*$AJ154+WeightSDS!W$14),IF($AJ154&lt;156,WeightSDS!O$17*$AJ154^8+WeightSDS!P$17*$AJ154^7+WeightSDS!Q$17*$AJ154^6+WeightSDS!R$17*$AJ154^5+WeightSDS!S$17*$AJ154^4+WeightSDS!T$17*$AJ154^3+WeightSDS!U$17*$AJ154^2+WeightSDS!V$17*$AJ154+WeightSDS!W$17,IF($AJ154&lt;186,WeightSDS!$U$18+(WeightSDS!$V$18-WeightSDS!$U$18)/24*($AJ154-186)+WeightSDS!$W$18*(-$AJ154+186)^2-0.005,WeightSDS!$U$18+(WeightSDS!$V$18-WeightSDS!$U$18)/24*($AJ154-186)-0.005)))</f>
        <v>0.14604529399999999</v>
      </c>
      <c r="AQ154" s="7">
        <f t="shared" si="53"/>
        <v>0.56299999999999994</v>
      </c>
      <c r="AR154" s="7">
        <f t="shared" si="54"/>
        <v>69</v>
      </c>
      <c r="AS154" s="7">
        <f t="shared" si="55"/>
        <v>0.51</v>
      </c>
    </row>
    <row r="155" spans="2:45" s="7" customFormat="1" x14ac:dyDescent="0.15">
      <c r="B155" s="118"/>
      <c r="C155" s="118"/>
      <c r="D155" s="118"/>
      <c r="E155" s="30"/>
      <c r="F155" s="30"/>
      <c r="G155" s="119"/>
      <c r="H155" s="119"/>
      <c r="I155" s="78"/>
      <c r="J155" s="11" t="str">
        <f t="shared" si="46"/>
        <v/>
      </c>
      <c r="K155" s="2" t="str">
        <f t="shared" si="56"/>
        <v/>
      </c>
      <c r="L155" s="2" t="str">
        <f t="shared" si="47"/>
        <v/>
      </c>
      <c r="M155" s="2" t="str">
        <f t="shared" si="57"/>
        <v/>
      </c>
      <c r="N155" s="2" t="str">
        <f t="shared" si="58"/>
        <v/>
      </c>
      <c r="O155" s="2" t="str">
        <f t="shared" si="59"/>
        <v/>
      </c>
      <c r="P155" s="11" t="str">
        <f t="shared" si="60"/>
        <v/>
      </c>
      <c r="Q155" s="11" t="str">
        <f t="shared" si="61"/>
        <v/>
      </c>
      <c r="R155" s="2" t="str">
        <f t="shared" si="62"/>
        <v/>
      </c>
      <c r="S155" s="11" t="str">
        <f t="shared" si="63"/>
        <v/>
      </c>
      <c r="T155" s="175" t="str">
        <f t="shared" si="64"/>
        <v/>
      </c>
      <c r="U155" s="11" t="str">
        <f t="shared" si="65"/>
        <v/>
      </c>
      <c r="V155" s="136"/>
      <c r="W155" s="136"/>
      <c r="X155" s="139">
        <f t="shared" si="48"/>
        <v>0</v>
      </c>
      <c r="Y155" s="31">
        <f t="shared" si="49"/>
        <v>0</v>
      </c>
      <c r="Z155" s="31"/>
      <c r="AA155" s="140">
        <f t="shared" si="50"/>
        <v>0</v>
      </c>
      <c r="AB155" s="12"/>
      <c r="AC155" s="8">
        <f t="shared" si="51"/>
        <v>9.0359999999999996</v>
      </c>
      <c r="AD155" s="8">
        <f t="shared" si="52"/>
        <v>-184.49199999999999</v>
      </c>
      <c r="AE155"/>
      <c r="AF155" t="e">
        <f>IF(D155="M",IF(AI155&lt;78,LMS!$D$5*AI155^3+LMS!$E$5*AI155^2+LMS!$F$5*AI155+LMS!$G$5,IF(AI155&lt;150,LMS!$D$6*AI155^3+LMS!$E$6*AI155^2+LMS!$F$6*AI155+LMS!$G$6,LMS!$D$7*AI155^3+LMS!$E$7*AI155^2+LMS!$F$7*AI155+LMS!$G$7)),IF(AI155&lt;69,LMS!$D$9*AI155^3+LMS!$E$9*AI155^2+LMS!$F$9*AI155+LMS!$G$9,IF(AI155&lt;150,LMS!$D$10*AI155^3+LMS!$E$10*AI155^2+LMS!$F$10*AI155+LMS!$G$10,LMS!$D$11*AI155^3+LMS!$E$11*AI155^2+LMS!$F$11*AI155+LMS!$G$11)))</f>
        <v>#VALUE!</v>
      </c>
      <c r="AG155" t="e">
        <f>IF(D155="M",(IF(AI155&lt;2.5,LMS!$D$21*AI155^3+LMS!$E$21*AI155^2+LMS!$F$21*AI155+LMS!$G$21,IF(AI155&lt;9.5,LMS!$D$22*AI155^3+LMS!$E$22*AI155^2+LMS!$F$22*AI155+LMS!$G$22,IF(AI155&lt;26.75,LMS!$D$23*AI155^3+LMS!$E$23*AI155^2+LMS!$F$23*AI155+LMS!$G$23,IF(AI155&lt;90,LMS!$D$24*AI155^3+LMS!$E$24*AI155^2+LMS!$F$24*AI155+LMS!$G$24,LMS!$D$25*AI155^3+LMS!$E$25*AI155^2+LMS!$F$25*AI155+LMS!$G$25))))),(IF(AI155&lt;2.5,LMS!$D$27*AI155^3+LMS!$E$27*AI155^2+LMS!$F$27*AI155+LMS!$G$27,IF(AI155&lt;9.5,LMS!$D$28*AI155^3+LMS!$E$28*AI155^2+LMS!$F$28*AI155+LMS!$G$28,IF(AI155&lt;26.75,LMS!$D$29*AI155^3+LMS!$E$29*AI155^2+LMS!$F$29*AI155+LMS!$G$29,IF(AI155&lt;90,LMS!$D$30*AI155^3+LMS!$E$30*AI155^2+LMS!$F$30*AI155+LMS!$G$30,IF(AI155&lt;150,LMS!$D$31*AI155^3+LMS!$E$31*AI155^2+LMS!$F$31*AI155+LMS!$G$31,LMS!$D$32*AI155^3+LMS!$E$32*AI155^2+LMS!$F$32*AI155+LMS!$G$32)))))))</f>
        <v>#VALUE!</v>
      </c>
      <c r="AH155" t="e">
        <f>IF(D155="M",(IF(AI155&lt;90,LMS!$D$14*AI155^3+LMS!$E$14*AI155^2+LMS!$F$14*AI155+LMS!$G$14,LMS!$D$15*AI155^3+LMS!$E$15*AI155^2+LMS!$F$15*AI155+LMS!$G$15)),(IF(AI155&lt;90,LMS!$D$17*AI155^3+LMS!$E$17*AI155^2+LMS!$F$17*AI155+LMS!$G$17,LMS!$D$18*AI155^3+LMS!$E$18*AI155^2+LMS!$F$18*AI155+LMS!$G$18)))</f>
        <v>#VALUE!</v>
      </c>
      <c r="AI155" s="7" t="e">
        <f t="shared" si="45"/>
        <v>#VALUE!</v>
      </c>
      <c r="AJ155" s="7">
        <f t="shared" si="66"/>
        <v>0</v>
      </c>
      <c r="AL155" s="7">
        <f>IF(D155="M",WeightSDS!P$5*$AJ155^7+WeightSDS!Q$5*$AJ155^6+WeightSDS!R$5*$AJ155^5+WeightSDS!S$5*$AJ155^4+WeightSDS!T$5*$AJ155^3+WeightSDS!U$5*$AJ155^2+WeightSDS!V$5*$AJ155+WeightSDS!W$5,IF($AJ155&lt;186,WeightSDS!P$8*$AJ155^7+WeightSDS!Q$8*$AJ155^6+WeightSDS!R$8*$AJ155^5+WeightSDS!S$8*$AJ155^4+WeightSDS!T$8*$AJ155^3+WeightSDS!U$8*$AJ155^2+WeightSDS!V$8*$AJ155+WeightSDS!W$8,WeightSDS!$U$9+WeightSDS!$V$9*($AJ155-WeightSDS!$W$9)))</f>
        <v>0.75407122999999998</v>
      </c>
      <c r="AM155" s="7">
        <f>IF(D155="M",IF($AJ155&lt;45,WeightSDS!M$23*$AJ155^10+WeightSDS!N$23*$AJ155^9+WeightSDS!O$23*$AJ155^8+WeightSDS!P$23*$AJ155^7+WeightSDS!Q$23*$AJ155^6+WeightSDS!R$23*$AJ155^5+WeightSDS!S$23*$AJ155^4+WeightSDS!T$23*$AJ155^3+WeightSDS!U$23*$AJ155^2+WeightSDS!V$23*$AJ155+WeightSDS!W$23,IF($AJ155&lt;153,WeightSDS!M$25*$AJ155^10+WeightSDS!N$25*$AJ155^9+WeightSDS!O$25*$AJ155^8+WeightSDS!P$25*$AJ155^7+WeightSDS!Q$25*$AJ155^6+WeightSDS!R$25*$AJ155^5+WeightSDS!S$25*$AJ155^4+WeightSDS!T$25*$AJ155^3+WeightSDS!U$25*$AJ155^2+WeightSDS!V$25*$AJ155+WeightSDS!W$25,WeightSDS!M$27+WeightSDS!N$27/(1+EXP(WeightSDS!O$27+WeightSDS!P$27*$AJ155)))),IF($AJ155&lt;43.8,WeightSDS!M$29*$AJ155^10+WeightSDS!N$29*$AJ155^9+WeightSDS!O$29*$AJ155^8+WeightSDS!P$29*$AJ155^7+WeightSDS!Q$29*$AJ155^6+WeightSDS!R$29*$AJ155^5+WeightSDS!S$29*$AJ155^4+WeightSDS!T$29*$AJ155^3+WeightSDS!U$29*$AJ155^2+WeightSDS!V$29*$AJ155+WeightSDS!W$29-0.010431*(1-$AJ155/210),IF($AJ155&lt;123,WeightSDS!M$30*$AJ155^10+WeightSDS!N$30*$AJ155^9+WeightSDS!O$30*$AJ155^8+WeightSDS!P$30*$AJ155^7+WeightSDS!Q$30*$AJ155^6+WeightSDS!R$30*$AJ155^5+WeightSDS!S$30*$AJ155^4+WeightSDS!T$30*$AJ155^3+WeightSDS!U$30*$AJ155^2+WeightSDS!V$30*$AJ155+WeightSDS!W$30-0.010431*(1-1/$AJ155),WeightSDS!M$32+WeightSDS!N$32/(1+EXP(WeightSDS!O$32+WeightSDS!P$32*$AJ155))-0.010431*(1-$AJ155/210))))</f>
        <v>2.9500001032655536</v>
      </c>
      <c r="AN155" s="7">
        <f>IF(D155="M",IF($AJ155&lt;162,WeightSDS!P$12*$AJ155^7+WeightSDS!Q$12*$AJ155^6+WeightSDS!R$12*$AJ155^5+WeightSDS!S$12*$AJ155^4+WeightSDS!T$12*$AJ155^3+WeightSDS!U$12*$AJ155^2+WeightSDS!V$12*$AJ155+WeightSDS!W$12,WeightSDS!P$14*$AJ155^7+WeightSDS!Q$14*$AJ155^6+WeightSDS!R$14*$AJ155^5+WeightSDS!S$14*$AJ155^4+WeightSDS!T$14*$AJ155^3+WeightSDS!U$14*$AJ155^2+WeightSDS!V$14*$AJ155+WeightSDS!W$14),IF($AJ155&lt;156,WeightSDS!O$17*$AJ155^8+WeightSDS!P$17*$AJ155^7+WeightSDS!Q$17*$AJ155^6+WeightSDS!R$17*$AJ155^5+WeightSDS!S$17*$AJ155^4+WeightSDS!T$17*$AJ155^3+WeightSDS!U$17*$AJ155^2+WeightSDS!V$17*$AJ155+WeightSDS!W$17,IF($AJ155&lt;186,WeightSDS!$U$18+(WeightSDS!$V$18-WeightSDS!$U$18)/24*($AJ155-186)+WeightSDS!$W$18*(-$AJ155+186)^2-0.005,WeightSDS!$U$18+(WeightSDS!$V$18-WeightSDS!$U$18)/24*($AJ155-186)-0.005)))</f>
        <v>0.14604529399999999</v>
      </c>
      <c r="AQ155" s="7">
        <f t="shared" si="53"/>
        <v>0.56299999999999994</v>
      </c>
      <c r="AR155" s="7">
        <f t="shared" si="54"/>
        <v>69</v>
      </c>
      <c r="AS155" s="7">
        <f t="shared" si="55"/>
        <v>0.51</v>
      </c>
    </row>
    <row r="156" spans="2:45" s="7" customFormat="1" x14ac:dyDescent="0.15">
      <c r="B156" s="118"/>
      <c r="C156" s="118"/>
      <c r="D156" s="118"/>
      <c r="E156" s="30"/>
      <c r="F156" s="30"/>
      <c r="G156" s="119"/>
      <c r="H156" s="119"/>
      <c r="I156" s="78"/>
      <c r="J156" s="11" t="str">
        <f t="shared" si="46"/>
        <v/>
      </c>
      <c r="K156" s="2" t="str">
        <f t="shared" si="56"/>
        <v/>
      </c>
      <c r="L156" s="2" t="str">
        <f t="shared" si="47"/>
        <v/>
      </c>
      <c r="M156" s="2" t="str">
        <f t="shared" si="57"/>
        <v/>
      </c>
      <c r="N156" s="2" t="str">
        <f t="shared" si="58"/>
        <v/>
      </c>
      <c r="O156" s="2" t="str">
        <f t="shared" si="59"/>
        <v/>
      </c>
      <c r="P156" s="11" t="str">
        <f t="shared" si="60"/>
        <v/>
      </c>
      <c r="Q156" s="11" t="str">
        <f t="shared" si="61"/>
        <v/>
      </c>
      <c r="R156" s="2" t="str">
        <f t="shared" si="62"/>
        <v/>
      </c>
      <c r="S156" s="11" t="str">
        <f t="shared" si="63"/>
        <v/>
      </c>
      <c r="T156" s="175" t="str">
        <f t="shared" si="64"/>
        <v/>
      </c>
      <c r="U156" s="11" t="str">
        <f t="shared" si="65"/>
        <v/>
      </c>
      <c r="V156" s="136"/>
      <c r="W156" s="136"/>
      <c r="X156" s="139">
        <f t="shared" si="48"/>
        <v>0</v>
      </c>
      <c r="Y156" s="31">
        <f t="shared" si="49"/>
        <v>0</v>
      </c>
      <c r="Z156" s="31"/>
      <c r="AA156" s="140">
        <f t="shared" si="50"/>
        <v>0</v>
      </c>
      <c r="AB156" s="12"/>
      <c r="AC156" s="8">
        <f t="shared" si="51"/>
        <v>9.0359999999999996</v>
      </c>
      <c r="AD156" s="8">
        <f t="shared" si="52"/>
        <v>-184.49199999999999</v>
      </c>
      <c r="AE156"/>
      <c r="AF156" t="e">
        <f>IF(D156="M",IF(AI156&lt;78,LMS!$D$5*AI156^3+LMS!$E$5*AI156^2+LMS!$F$5*AI156+LMS!$G$5,IF(AI156&lt;150,LMS!$D$6*AI156^3+LMS!$E$6*AI156^2+LMS!$F$6*AI156+LMS!$G$6,LMS!$D$7*AI156^3+LMS!$E$7*AI156^2+LMS!$F$7*AI156+LMS!$G$7)),IF(AI156&lt;69,LMS!$D$9*AI156^3+LMS!$E$9*AI156^2+LMS!$F$9*AI156+LMS!$G$9,IF(AI156&lt;150,LMS!$D$10*AI156^3+LMS!$E$10*AI156^2+LMS!$F$10*AI156+LMS!$G$10,LMS!$D$11*AI156^3+LMS!$E$11*AI156^2+LMS!$F$11*AI156+LMS!$G$11)))</f>
        <v>#VALUE!</v>
      </c>
      <c r="AG156" t="e">
        <f>IF(D156="M",(IF(AI156&lt;2.5,LMS!$D$21*AI156^3+LMS!$E$21*AI156^2+LMS!$F$21*AI156+LMS!$G$21,IF(AI156&lt;9.5,LMS!$D$22*AI156^3+LMS!$E$22*AI156^2+LMS!$F$22*AI156+LMS!$G$22,IF(AI156&lt;26.75,LMS!$D$23*AI156^3+LMS!$E$23*AI156^2+LMS!$F$23*AI156+LMS!$G$23,IF(AI156&lt;90,LMS!$D$24*AI156^3+LMS!$E$24*AI156^2+LMS!$F$24*AI156+LMS!$G$24,LMS!$D$25*AI156^3+LMS!$E$25*AI156^2+LMS!$F$25*AI156+LMS!$G$25))))),(IF(AI156&lt;2.5,LMS!$D$27*AI156^3+LMS!$E$27*AI156^2+LMS!$F$27*AI156+LMS!$G$27,IF(AI156&lt;9.5,LMS!$D$28*AI156^3+LMS!$E$28*AI156^2+LMS!$F$28*AI156+LMS!$G$28,IF(AI156&lt;26.75,LMS!$D$29*AI156^3+LMS!$E$29*AI156^2+LMS!$F$29*AI156+LMS!$G$29,IF(AI156&lt;90,LMS!$D$30*AI156^3+LMS!$E$30*AI156^2+LMS!$F$30*AI156+LMS!$G$30,IF(AI156&lt;150,LMS!$D$31*AI156^3+LMS!$E$31*AI156^2+LMS!$F$31*AI156+LMS!$G$31,LMS!$D$32*AI156^3+LMS!$E$32*AI156^2+LMS!$F$32*AI156+LMS!$G$32)))))))</f>
        <v>#VALUE!</v>
      </c>
      <c r="AH156" t="e">
        <f>IF(D156="M",(IF(AI156&lt;90,LMS!$D$14*AI156^3+LMS!$E$14*AI156^2+LMS!$F$14*AI156+LMS!$G$14,LMS!$D$15*AI156^3+LMS!$E$15*AI156^2+LMS!$F$15*AI156+LMS!$G$15)),(IF(AI156&lt;90,LMS!$D$17*AI156^3+LMS!$E$17*AI156^2+LMS!$F$17*AI156+LMS!$G$17,LMS!$D$18*AI156^3+LMS!$E$18*AI156^2+LMS!$F$18*AI156+LMS!$G$18)))</f>
        <v>#VALUE!</v>
      </c>
      <c r="AI156" s="7" t="e">
        <f t="shared" si="45"/>
        <v>#VALUE!</v>
      </c>
      <c r="AJ156" s="7">
        <f t="shared" si="66"/>
        <v>0</v>
      </c>
      <c r="AL156" s="7">
        <f>IF(D156="M",WeightSDS!P$5*$AJ156^7+WeightSDS!Q$5*$AJ156^6+WeightSDS!R$5*$AJ156^5+WeightSDS!S$5*$AJ156^4+WeightSDS!T$5*$AJ156^3+WeightSDS!U$5*$AJ156^2+WeightSDS!V$5*$AJ156+WeightSDS!W$5,IF($AJ156&lt;186,WeightSDS!P$8*$AJ156^7+WeightSDS!Q$8*$AJ156^6+WeightSDS!R$8*$AJ156^5+WeightSDS!S$8*$AJ156^4+WeightSDS!T$8*$AJ156^3+WeightSDS!U$8*$AJ156^2+WeightSDS!V$8*$AJ156+WeightSDS!W$8,WeightSDS!$U$9+WeightSDS!$V$9*($AJ156-WeightSDS!$W$9)))</f>
        <v>0.75407122999999998</v>
      </c>
      <c r="AM156" s="7">
        <f>IF(D156="M",IF($AJ156&lt;45,WeightSDS!M$23*$AJ156^10+WeightSDS!N$23*$AJ156^9+WeightSDS!O$23*$AJ156^8+WeightSDS!P$23*$AJ156^7+WeightSDS!Q$23*$AJ156^6+WeightSDS!R$23*$AJ156^5+WeightSDS!S$23*$AJ156^4+WeightSDS!T$23*$AJ156^3+WeightSDS!U$23*$AJ156^2+WeightSDS!V$23*$AJ156+WeightSDS!W$23,IF($AJ156&lt;153,WeightSDS!M$25*$AJ156^10+WeightSDS!N$25*$AJ156^9+WeightSDS!O$25*$AJ156^8+WeightSDS!P$25*$AJ156^7+WeightSDS!Q$25*$AJ156^6+WeightSDS!R$25*$AJ156^5+WeightSDS!S$25*$AJ156^4+WeightSDS!T$25*$AJ156^3+WeightSDS!U$25*$AJ156^2+WeightSDS!V$25*$AJ156+WeightSDS!W$25,WeightSDS!M$27+WeightSDS!N$27/(1+EXP(WeightSDS!O$27+WeightSDS!P$27*$AJ156)))),IF($AJ156&lt;43.8,WeightSDS!M$29*$AJ156^10+WeightSDS!N$29*$AJ156^9+WeightSDS!O$29*$AJ156^8+WeightSDS!P$29*$AJ156^7+WeightSDS!Q$29*$AJ156^6+WeightSDS!R$29*$AJ156^5+WeightSDS!S$29*$AJ156^4+WeightSDS!T$29*$AJ156^3+WeightSDS!U$29*$AJ156^2+WeightSDS!V$29*$AJ156+WeightSDS!W$29-0.010431*(1-$AJ156/210),IF($AJ156&lt;123,WeightSDS!M$30*$AJ156^10+WeightSDS!N$30*$AJ156^9+WeightSDS!O$30*$AJ156^8+WeightSDS!P$30*$AJ156^7+WeightSDS!Q$30*$AJ156^6+WeightSDS!R$30*$AJ156^5+WeightSDS!S$30*$AJ156^4+WeightSDS!T$30*$AJ156^3+WeightSDS!U$30*$AJ156^2+WeightSDS!V$30*$AJ156+WeightSDS!W$30-0.010431*(1-1/$AJ156),WeightSDS!M$32+WeightSDS!N$32/(1+EXP(WeightSDS!O$32+WeightSDS!P$32*$AJ156))-0.010431*(1-$AJ156/210))))</f>
        <v>2.9500001032655536</v>
      </c>
      <c r="AN156" s="7">
        <f>IF(D156="M",IF($AJ156&lt;162,WeightSDS!P$12*$AJ156^7+WeightSDS!Q$12*$AJ156^6+WeightSDS!R$12*$AJ156^5+WeightSDS!S$12*$AJ156^4+WeightSDS!T$12*$AJ156^3+WeightSDS!U$12*$AJ156^2+WeightSDS!V$12*$AJ156+WeightSDS!W$12,WeightSDS!P$14*$AJ156^7+WeightSDS!Q$14*$AJ156^6+WeightSDS!R$14*$AJ156^5+WeightSDS!S$14*$AJ156^4+WeightSDS!T$14*$AJ156^3+WeightSDS!U$14*$AJ156^2+WeightSDS!V$14*$AJ156+WeightSDS!W$14),IF($AJ156&lt;156,WeightSDS!O$17*$AJ156^8+WeightSDS!P$17*$AJ156^7+WeightSDS!Q$17*$AJ156^6+WeightSDS!R$17*$AJ156^5+WeightSDS!S$17*$AJ156^4+WeightSDS!T$17*$AJ156^3+WeightSDS!U$17*$AJ156^2+WeightSDS!V$17*$AJ156+WeightSDS!W$17,IF($AJ156&lt;186,WeightSDS!$U$18+(WeightSDS!$V$18-WeightSDS!$U$18)/24*($AJ156-186)+WeightSDS!$W$18*(-$AJ156+186)^2-0.005,WeightSDS!$U$18+(WeightSDS!$V$18-WeightSDS!$U$18)/24*($AJ156-186)-0.005)))</f>
        <v>0.14604529399999999</v>
      </c>
      <c r="AQ156" s="7">
        <f t="shared" si="53"/>
        <v>0.56299999999999994</v>
      </c>
      <c r="AR156" s="7">
        <f t="shared" si="54"/>
        <v>69</v>
      </c>
      <c r="AS156" s="7">
        <f t="shared" si="55"/>
        <v>0.51</v>
      </c>
    </row>
    <row r="157" spans="2:45" s="7" customFormat="1" x14ac:dyDescent="0.15">
      <c r="B157" s="118"/>
      <c r="C157" s="118"/>
      <c r="D157" s="118"/>
      <c r="E157" s="30"/>
      <c r="F157" s="30"/>
      <c r="G157" s="119"/>
      <c r="H157" s="119"/>
      <c r="I157" s="78"/>
      <c r="J157" s="11" t="str">
        <f t="shared" si="46"/>
        <v/>
      </c>
      <c r="K157" s="2" t="str">
        <f t="shared" si="56"/>
        <v/>
      </c>
      <c r="L157" s="2" t="str">
        <f t="shared" si="47"/>
        <v/>
      </c>
      <c r="M157" s="2" t="str">
        <f t="shared" si="57"/>
        <v/>
      </c>
      <c r="N157" s="2" t="str">
        <f t="shared" si="58"/>
        <v/>
      </c>
      <c r="O157" s="2" t="str">
        <f t="shared" si="59"/>
        <v/>
      </c>
      <c r="P157" s="11" t="str">
        <f t="shared" si="60"/>
        <v/>
      </c>
      <c r="Q157" s="11" t="str">
        <f t="shared" si="61"/>
        <v/>
      </c>
      <c r="R157" s="2" t="str">
        <f t="shared" si="62"/>
        <v/>
      </c>
      <c r="S157" s="11" t="str">
        <f t="shared" si="63"/>
        <v/>
      </c>
      <c r="T157" s="175" t="str">
        <f t="shared" si="64"/>
        <v/>
      </c>
      <c r="U157" s="11" t="str">
        <f t="shared" si="65"/>
        <v/>
      </c>
      <c r="V157" s="136"/>
      <c r="W157" s="136"/>
      <c r="X157" s="139">
        <f t="shared" si="48"/>
        <v>0</v>
      </c>
      <c r="Y157" s="31">
        <f t="shared" si="49"/>
        <v>0</v>
      </c>
      <c r="Z157" s="31"/>
      <c r="AA157" s="140">
        <f t="shared" si="50"/>
        <v>0</v>
      </c>
      <c r="AB157" s="12"/>
      <c r="AC157" s="8">
        <f t="shared" si="51"/>
        <v>9.0359999999999996</v>
      </c>
      <c r="AD157" s="8">
        <f t="shared" si="52"/>
        <v>-184.49199999999999</v>
      </c>
      <c r="AE157"/>
      <c r="AF157" t="e">
        <f>IF(D157="M",IF(AI157&lt;78,LMS!$D$5*AI157^3+LMS!$E$5*AI157^2+LMS!$F$5*AI157+LMS!$G$5,IF(AI157&lt;150,LMS!$D$6*AI157^3+LMS!$E$6*AI157^2+LMS!$F$6*AI157+LMS!$G$6,LMS!$D$7*AI157^3+LMS!$E$7*AI157^2+LMS!$F$7*AI157+LMS!$G$7)),IF(AI157&lt;69,LMS!$D$9*AI157^3+LMS!$E$9*AI157^2+LMS!$F$9*AI157+LMS!$G$9,IF(AI157&lt;150,LMS!$D$10*AI157^3+LMS!$E$10*AI157^2+LMS!$F$10*AI157+LMS!$G$10,LMS!$D$11*AI157^3+LMS!$E$11*AI157^2+LMS!$F$11*AI157+LMS!$G$11)))</f>
        <v>#VALUE!</v>
      </c>
      <c r="AG157" t="e">
        <f>IF(D157="M",(IF(AI157&lt;2.5,LMS!$D$21*AI157^3+LMS!$E$21*AI157^2+LMS!$F$21*AI157+LMS!$G$21,IF(AI157&lt;9.5,LMS!$D$22*AI157^3+LMS!$E$22*AI157^2+LMS!$F$22*AI157+LMS!$G$22,IF(AI157&lt;26.75,LMS!$D$23*AI157^3+LMS!$E$23*AI157^2+LMS!$F$23*AI157+LMS!$G$23,IF(AI157&lt;90,LMS!$D$24*AI157^3+LMS!$E$24*AI157^2+LMS!$F$24*AI157+LMS!$G$24,LMS!$D$25*AI157^3+LMS!$E$25*AI157^2+LMS!$F$25*AI157+LMS!$G$25))))),(IF(AI157&lt;2.5,LMS!$D$27*AI157^3+LMS!$E$27*AI157^2+LMS!$F$27*AI157+LMS!$G$27,IF(AI157&lt;9.5,LMS!$D$28*AI157^3+LMS!$E$28*AI157^2+LMS!$F$28*AI157+LMS!$G$28,IF(AI157&lt;26.75,LMS!$D$29*AI157^3+LMS!$E$29*AI157^2+LMS!$F$29*AI157+LMS!$G$29,IF(AI157&lt;90,LMS!$D$30*AI157^3+LMS!$E$30*AI157^2+LMS!$F$30*AI157+LMS!$G$30,IF(AI157&lt;150,LMS!$D$31*AI157^3+LMS!$E$31*AI157^2+LMS!$F$31*AI157+LMS!$G$31,LMS!$D$32*AI157^3+LMS!$E$32*AI157^2+LMS!$F$32*AI157+LMS!$G$32)))))))</f>
        <v>#VALUE!</v>
      </c>
      <c r="AH157" t="e">
        <f>IF(D157="M",(IF(AI157&lt;90,LMS!$D$14*AI157^3+LMS!$E$14*AI157^2+LMS!$F$14*AI157+LMS!$G$14,LMS!$D$15*AI157^3+LMS!$E$15*AI157^2+LMS!$F$15*AI157+LMS!$G$15)),(IF(AI157&lt;90,LMS!$D$17*AI157^3+LMS!$E$17*AI157^2+LMS!$F$17*AI157+LMS!$G$17,LMS!$D$18*AI157^3+LMS!$E$18*AI157^2+LMS!$F$18*AI157+LMS!$G$18)))</f>
        <v>#VALUE!</v>
      </c>
      <c r="AI157" s="7" t="e">
        <f t="shared" si="45"/>
        <v>#VALUE!</v>
      </c>
      <c r="AJ157" s="7">
        <f t="shared" si="66"/>
        <v>0</v>
      </c>
      <c r="AL157" s="7">
        <f>IF(D157="M",WeightSDS!P$5*$AJ157^7+WeightSDS!Q$5*$AJ157^6+WeightSDS!R$5*$AJ157^5+WeightSDS!S$5*$AJ157^4+WeightSDS!T$5*$AJ157^3+WeightSDS!U$5*$AJ157^2+WeightSDS!V$5*$AJ157+WeightSDS!W$5,IF($AJ157&lt;186,WeightSDS!P$8*$AJ157^7+WeightSDS!Q$8*$AJ157^6+WeightSDS!R$8*$AJ157^5+WeightSDS!S$8*$AJ157^4+WeightSDS!T$8*$AJ157^3+WeightSDS!U$8*$AJ157^2+WeightSDS!V$8*$AJ157+WeightSDS!W$8,WeightSDS!$U$9+WeightSDS!$V$9*($AJ157-WeightSDS!$W$9)))</f>
        <v>0.75407122999999998</v>
      </c>
      <c r="AM157" s="7">
        <f>IF(D157="M",IF($AJ157&lt;45,WeightSDS!M$23*$AJ157^10+WeightSDS!N$23*$AJ157^9+WeightSDS!O$23*$AJ157^8+WeightSDS!P$23*$AJ157^7+WeightSDS!Q$23*$AJ157^6+WeightSDS!R$23*$AJ157^5+WeightSDS!S$23*$AJ157^4+WeightSDS!T$23*$AJ157^3+WeightSDS!U$23*$AJ157^2+WeightSDS!V$23*$AJ157+WeightSDS!W$23,IF($AJ157&lt;153,WeightSDS!M$25*$AJ157^10+WeightSDS!N$25*$AJ157^9+WeightSDS!O$25*$AJ157^8+WeightSDS!P$25*$AJ157^7+WeightSDS!Q$25*$AJ157^6+WeightSDS!R$25*$AJ157^5+WeightSDS!S$25*$AJ157^4+WeightSDS!T$25*$AJ157^3+WeightSDS!U$25*$AJ157^2+WeightSDS!V$25*$AJ157+WeightSDS!W$25,WeightSDS!M$27+WeightSDS!N$27/(1+EXP(WeightSDS!O$27+WeightSDS!P$27*$AJ157)))),IF($AJ157&lt;43.8,WeightSDS!M$29*$AJ157^10+WeightSDS!N$29*$AJ157^9+WeightSDS!O$29*$AJ157^8+WeightSDS!P$29*$AJ157^7+WeightSDS!Q$29*$AJ157^6+WeightSDS!R$29*$AJ157^5+WeightSDS!S$29*$AJ157^4+WeightSDS!T$29*$AJ157^3+WeightSDS!U$29*$AJ157^2+WeightSDS!V$29*$AJ157+WeightSDS!W$29-0.010431*(1-$AJ157/210),IF($AJ157&lt;123,WeightSDS!M$30*$AJ157^10+WeightSDS!N$30*$AJ157^9+WeightSDS!O$30*$AJ157^8+WeightSDS!P$30*$AJ157^7+WeightSDS!Q$30*$AJ157^6+WeightSDS!R$30*$AJ157^5+WeightSDS!S$30*$AJ157^4+WeightSDS!T$30*$AJ157^3+WeightSDS!U$30*$AJ157^2+WeightSDS!V$30*$AJ157+WeightSDS!W$30-0.010431*(1-1/$AJ157),WeightSDS!M$32+WeightSDS!N$32/(1+EXP(WeightSDS!O$32+WeightSDS!P$32*$AJ157))-0.010431*(1-$AJ157/210))))</f>
        <v>2.9500001032655536</v>
      </c>
      <c r="AN157" s="7">
        <f>IF(D157="M",IF($AJ157&lt;162,WeightSDS!P$12*$AJ157^7+WeightSDS!Q$12*$AJ157^6+WeightSDS!R$12*$AJ157^5+WeightSDS!S$12*$AJ157^4+WeightSDS!T$12*$AJ157^3+WeightSDS!U$12*$AJ157^2+WeightSDS!V$12*$AJ157+WeightSDS!W$12,WeightSDS!P$14*$AJ157^7+WeightSDS!Q$14*$AJ157^6+WeightSDS!R$14*$AJ157^5+WeightSDS!S$14*$AJ157^4+WeightSDS!T$14*$AJ157^3+WeightSDS!U$14*$AJ157^2+WeightSDS!V$14*$AJ157+WeightSDS!W$14),IF($AJ157&lt;156,WeightSDS!O$17*$AJ157^8+WeightSDS!P$17*$AJ157^7+WeightSDS!Q$17*$AJ157^6+WeightSDS!R$17*$AJ157^5+WeightSDS!S$17*$AJ157^4+WeightSDS!T$17*$AJ157^3+WeightSDS!U$17*$AJ157^2+WeightSDS!V$17*$AJ157+WeightSDS!W$17,IF($AJ157&lt;186,WeightSDS!$U$18+(WeightSDS!$V$18-WeightSDS!$U$18)/24*($AJ157-186)+WeightSDS!$W$18*(-$AJ157+186)^2-0.005,WeightSDS!$U$18+(WeightSDS!$V$18-WeightSDS!$U$18)/24*($AJ157-186)-0.005)))</f>
        <v>0.14604529399999999</v>
      </c>
      <c r="AQ157" s="7">
        <f t="shared" si="53"/>
        <v>0.56299999999999994</v>
      </c>
      <c r="AR157" s="7">
        <f t="shared" si="54"/>
        <v>69</v>
      </c>
      <c r="AS157" s="7">
        <f t="shared" si="55"/>
        <v>0.51</v>
      </c>
    </row>
    <row r="158" spans="2:45" s="7" customFormat="1" x14ac:dyDescent="0.15">
      <c r="B158" s="118"/>
      <c r="C158" s="118"/>
      <c r="D158" s="118"/>
      <c r="E158" s="30"/>
      <c r="F158" s="30"/>
      <c r="G158" s="119"/>
      <c r="H158" s="119"/>
      <c r="I158" s="78"/>
      <c r="J158" s="11" t="str">
        <f t="shared" si="46"/>
        <v/>
      </c>
      <c r="K158" s="2" t="str">
        <f t="shared" si="56"/>
        <v/>
      </c>
      <c r="L158" s="2" t="str">
        <f t="shared" si="47"/>
        <v/>
      </c>
      <c r="M158" s="2" t="str">
        <f t="shared" si="57"/>
        <v/>
      </c>
      <c r="N158" s="2" t="str">
        <f t="shared" si="58"/>
        <v/>
      </c>
      <c r="O158" s="2" t="str">
        <f t="shared" si="59"/>
        <v/>
      </c>
      <c r="P158" s="11" t="str">
        <f t="shared" si="60"/>
        <v/>
      </c>
      <c r="Q158" s="11" t="str">
        <f t="shared" si="61"/>
        <v/>
      </c>
      <c r="R158" s="2" t="str">
        <f t="shared" si="62"/>
        <v/>
      </c>
      <c r="S158" s="11" t="str">
        <f t="shared" si="63"/>
        <v/>
      </c>
      <c r="T158" s="175" t="str">
        <f t="shared" si="64"/>
        <v/>
      </c>
      <c r="U158" s="11" t="str">
        <f t="shared" si="65"/>
        <v/>
      </c>
      <c r="V158" s="136"/>
      <c r="W158" s="136"/>
      <c r="X158" s="139">
        <f t="shared" si="48"/>
        <v>0</v>
      </c>
      <c r="Y158" s="31">
        <f t="shared" si="49"/>
        <v>0</v>
      </c>
      <c r="Z158" s="31"/>
      <c r="AA158" s="140">
        <f t="shared" si="50"/>
        <v>0</v>
      </c>
      <c r="AB158" s="12"/>
      <c r="AC158" s="8">
        <f t="shared" si="51"/>
        <v>9.0359999999999996</v>
      </c>
      <c r="AD158" s="8">
        <f t="shared" si="52"/>
        <v>-184.49199999999999</v>
      </c>
      <c r="AE158"/>
      <c r="AF158" t="e">
        <f>IF(D158="M",IF(AI158&lt;78,LMS!$D$5*AI158^3+LMS!$E$5*AI158^2+LMS!$F$5*AI158+LMS!$G$5,IF(AI158&lt;150,LMS!$D$6*AI158^3+LMS!$E$6*AI158^2+LMS!$F$6*AI158+LMS!$G$6,LMS!$D$7*AI158^3+LMS!$E$7*AI158^2+LMS!$F$7*AI158+LMS!$G$7)),IF(AI158&lt;69,LMS!$D$9*AI158^3+LMS!$E$9*AI158^2+LMS!$F$9*AI158+LMS!$G$9,IF(AI158&lt;150,LMS!$D$10*AI158^3+LMS!$E$10*AI158^2+LMS!$F$10*AI158+LMS!$G$10,LMS!$D$11*AI158^3+LMS!$E$11*AI158^2+LMS!$F$11*AI158+LMS!$G$11)))</f>
        <v>#VALUE!</v>
      </c>
      <c r="AG158" t="e">
        <f>IF(D158="M",(IF(AI158&lt;2.5,LMS!$D$21*AI158^3+LMS!$E$21*AI158^2+LMS!$F$21*AI158+LMS!$G$21,IF(AI158&lt;9.5,LMS!$D$22*AI158^3+LMS!$E$22*AI158^2+LMS!$F$22*AI158+LMS!$G$22,IF(AI158&lt;26.75,LMS!$D$23*AI158^3+LMS!$E$23*AI158^2+LMS!$F$23*AI158+LMS!$G$23,IF(AI158&lt;90,LMS!$D$24*AI158^3+LMS!$E$24*AI158^2+LMS!$F$24*AI158+LMS!$G$24,LMS!$D$25*AI158^3+LMS!$E$25*AI158^2+LMS!$F$25*AI158+LMS!$G$25))))),(IF(AI158&lt;2.5,LMS!$D$27*AI158^3+LMS!$E$27*AI158^2+LMS!$F$27*AI158+LMS!$G$27,IF(AI158&lt;9.5,LMS!$D$28*AI158^3+LMS!$E$28*AI158^2+LMS!$F$28*AI158+LMS!$G$28,IF(AI158&lt;26.75,LMS!$D$29*AI158^3+LMS!$E$29*AI158^2+LMS!$F$29*AI158+LMS!$G$29,IF(AI158&lt;90,LMS!$D$30*AI158^3+LMS!$E$30*AI158^2+LMS!$F$30*AI158+LMS!$G$30,IF(AI158&lt;150,LMS!$D$31*AI158^3+LMS!$E$31*AI158^2+LMS!$F$31*AI158+LMS!$G$31,LMS!$D$32*AI158^3+LMS!$E$32*AI158^2+LMS!$F$32*AI158+LMS!$G$32)))))))</f>
        <v>#VALUE!</v>
      </c>
      <c r="AH158" t="e">
        <f>IF(D158="M",(IF(AI158&lt;90,LMS!$D$14*AI158^3+LMS!$E$14*AI158^2+LMS!$F$14*AI158+LMS!$G$14,LMS!$D$15*AI158^3+LMS!$E$15*AI158^2+LMS!$F$15*AI158+LMS!$G$15)),(IF(AI158&lt;90,LMS!$D$17*AI158^3+LMS!$E$17*AI158^2+LMS!$F$17*AI158+LMS!$G$17,LMS!$D$18*AI158^3+LMS!$E$18*AI158^2+LMS!$F$18*AI158+LMS!$G$18)))</f>
        <v>#VALUE!</v>
      </c>
      <c r="AI158" s="7" t="e">
        <f t="shared" si="45"/>
        <v>#VALUE!</v>
      </c>
      <c r="AJ158" s="7">
        <f t="shared" si="66"/>
        <v>0</v>
      </c>
      <c r="AL158" s="7">
        <f>IF(D158="M",WeightSDS!P$5*$AJ158^7+WeightSDS!Q$5*$AJ158^6+WeightSDS!R$5*$AJ158^5+WeightSDS!S$5*$AJ158^4+WeightSDS!T$5*$AJ158^3+WeightSDS!U$5*$AJ158^2+WeightSDS!V$5*$AJ158+WeightSDS!W$5,IF($AJ158&lt;186,WeightSDS!P$8*$AJ158^7+WeightSDS!Q$8*$AJ158^6+WeightSDS!R$8*$AJ158^5+WeightSDS!S$8*$AJ158^4+WeightSDS!T$8*$AJ158^3+WeightSDS!U$8*$AJ158^2+WeightSDS!V$8*$AJ158+WeightSDS!W$8,WeightSDS!$U$9+WeightSDS!$V$9*($AJ158-WeightSDS!$W$9)))</f>
        <v>0.75407122999999998</v>
      </c>
      <c r="AM158" s="7">
        <f>IF(D158="M",IF($AJ158&lt;45,WeightSDS!M$23*$AJ158^10+WeightSDS!N$23*$AJ158^9+WeightSDS!O$23*$AJ158^8+WeightSDS!P$23*$AJ158^7+WeightSDS!Q$23*$AJ158^6+WeightSDS!R$23*$AJ158^5+WeightSDS!S$23*$AJ158^4+WeightSDS!T$23*$AJ158^3+WeightSDS!U$23*$AJ158^2+WeightSDS!V$23*$AJ158+WeightSDS!W$23,IF($AJ158&lt;153,WeightSDS!M$25*$AJ158^10+WeightSDS!N$25*$AJ158^9+WeightSDS!O$25*$AJ158^8+WeightSDS!P$25*$AJ158^7+WeightSDS!Q$25*$AJ158^6+WeightSDS!R$25*$AJ158^5+WeightSDS!S$25*$AJ158^4+WeightSDS!T$25*$AJ158^3+WeightSDS!U$25*$AJ158^2+WeightSDS!V$25*$AJ158+WeightSDS!W$25,WeightSDS!M$27+WeightSDS!N$27/(1+EXP(WeightSDS!O$27+WeightSDS!P$27*$AJ158)))),IF($AJ158&lt;43.8,WeightSDS!M$29*$AJ158^10+WeightSDS!N$29*$AJ158^9+WeightSDS!O$29*$AJ158^8+WeightSDS!P$29*$AJ158^7+WeightSDS!Q$29*$AJ158^6+WeightSDS!R$29*$AJ158^5+WeightSDS!S$29*$AJ158^4+WeightSDS!T$29*$AJ158^3+WeightSDS!U$29*$AJ158^2+WeightSDS!V$29*$AJ158+WeightSDS!W$29-0.010431*(1-$AJ158/210),IF($AJ158&lt;123,WeightSDS!M$30*$AJ158^10+WeightSDS!N$30*$AJ158^9+WeightSDS!O$30*$AJ158^8+WeightSDS!P$30*$AJ158^7+WeightSDS!Q$30*$AJ158^6+WeightSDS!R$30*$AJ158^5+WeightSDS!S$30*$AJ158^4+WeightSDS!T$30*$AJ158^3+WeightSDS!U$30*$AJ158^2+WeightSDS!V$30*$AJ158+WeightSDS!W$30-0.010431*(1-1/$AJ158),WeightSDS!M$32+WeightSDS!N$32/(1+EXP(WeightSDS!O$32+WeightSDS!P$32*$AJ158))-0.010431*(1-$AJ158/210))))</f>
        <v>2.9500001032655536</v>
      </c>
      <c r="AN158" s="7">
        <f>IF(D158="M",IF($AJ158&lt;162,WeightSDS!P$12*$AJ158^7+WeightSDS!Q$12*$AJ158^6+WeightSDS!R$12*$AJ158^5+WeightSDS!S$12*$AJ158^4+WeightSDS!T$12*$AJ158^3+WeightSDS!U$12*$AJ158^2+WeightSDS!V$12*$AJ158+WeightSDS!W$12,WeightSDS!P$14*$AJ158^7+WeightSDS!Q$14*$AJ158^6+WeightSDS!R$14*$AJ158^5+WeightSDS!S$14*$AJ158^4+WeightSDS!T$14*$AJ158^3+WeightSDS!U$14*$AJ158^2+WeightSDS!V$14*$AJ158+WeightSDS!W$14),IF($AJ158&lt;156,WeightSDS!O$17*$AJ158^8+WeightSDS!P$17*$AJ158^7+WeightSDS!Q$17*$AJ158^6+WeightSDS!R$17*$AJ158^5+WeightSDS!S$17*$AJ158^4+WeightSDS!T$17*$AJ158^3+WeightSDS!U$17*$AJ158^2+WeightSDS!V$17*$AJ158+WeightSDS!W$17,IF($AJ158&lt;186,WeightSDS!$U$18+(WeightSDS!$V$18-WeightSDS!$U$18)/24*($AJ158-186)+WeightSDS!$W$18*(-$AJ158+186)^2-0.005,WeightSDS!$U$18+(WeightSDS!$V$18-WeightSDS!$U$18)/24*($AJ158-186)-0.005)))</f>
        <v>0.14604529399999999</v>
      </c>
      <c r="AQ158" s="7">
        <f t="shared" si="53"/>
        <v>0.56299999999999994</v>
      </c>
      <c r="AR158" s="7">
        <f t="shared" si="54"/>
        <v>69</v>
      </c>
      <c r="AS158" s="7">
        <f t="shared" si="55"/>
        <v>0.51</v>
      </c>
    </row>
    <row r="159" spans="2:45" s="7" customFormat="1" x14ac:dyDescent="0.15">
      <c r="B159" s="118"/>
      <c r="C159" s="118"/>
      <c r="D159" s="118"/>
      <c r="E159" s="30"/>
      <c r="F159" s="30"/>
      <c r="G159" s="119"/>
      <c r="H159" s="119"/>
      <c r="I159" s="78"/>
      <c r="J159" s="11" t="str">
        <f t="shared" si="46"/>
        <v/>
      </c>
      <c r="K159" s="2" t="str">
        <f t="shared" si="56"/>
        <v/>
      </c>
      <c r="L159" s="2" t="str">
        <f t="shared" si="47"/>
        <v/>
      </c>
      <c r="M159" s="2" t="str">
        <f t="shared" si="57"/>
        <v/>
      </c>
      <c r="N159" s="2" t="str">
        <f t="shared" si="58"/>
        <v/>
      </c>
      <c r="O159" s="2" t="str">
        <f t="shared" si="59"/>
        <v/>
      </c>
      <c r="P159" s="11" t="str">
        <f t="shared" si="60"/>
        <v/>
      </c>
      <c r="Q159" s="11" t="str">
        <f t="shared" si="61"/>
        <v/>
      </c>
      <c r="R159" s="2" t="str">
        <f t="shared" si="62"/>
        <v/>
      </c>
      <c r="S159" s="11" t="str">
        <f t="shared" si="63"/>
        <v/>
      </c>
      <c r="T159" s="175" t="str">
        <f t="shared" si="64"/>
        <v/>
      </c>
      <c r="U159" s="11" t="str">
        <f t="shared" si="65"/>
        <v/>
      </c>
      <c r="V159" s="136"/>
      <c r="W159" s="136"/>
      <c r="X159" s="139">
        <f t="shared" si="48"/>
        <v>0</v>
      </c>
      <c r="Y159" s="31">
        <f t="shared" si="49"/>
        <v>0</v>
      </c>
      <c r="Z159" s="31"/>
      <c r="AA159" s="140">
        <f t="shared" si="50"/>
        <v>0</v>
      </c>
      <c r="AB159" s="12"/>
      <c r="AC159" s="8">
        <f t="shared" si="51"/>
        <v>9.0359999999999996</v>
      </c>
      <c r="AD159" s="8">
        <f t="shared" si="52"/>
        <v>-184.49199999999999</v>
      </c>
      <c r="AE159"/>
      <c r="AF159" t="e">
        <f>IF(D159="M",IF(AI159&lt;78,LMS!$D$5*AI159^3+LMS!$E$5*AI159^2+LMS!$F$5*AI159+LMS!$G$5,IF(AI159&lt;150,LMS!$D$6*AI159^3+LMS!$E$6*AI159^2+LMS!$F$6*AI159+LMS!$G$6,LMS!$D$7*AI159^3+LMS!$E$7*AI159^2+LMS!$F$7*AI159+LMS!$G$7)),IF(AI159&lt;69,LMS!$D$9*AI159^3+LMS!$E$9*AI159^2+LMS!$F$9*AI159+LMS!$G$9,IF(AI159&lt;150,LMS!$D$10*AI159^3+LMS!$E$10*AI159^2+LMS!$F$10*AI159+LMS!$G$10,LMS!$D$11*AI159^3+LMS!$E$11*AI159^2+LMS!$F$11*AI159+LMS!$G$11)))</f>
        <v>#VALUE!</v>
      </c>
      <c r="AG159" t="e">
        <f>IF(D159="M",(IF(AI159&lt;2.5,LMS!$D$21*AI159^3+LMS!$E$21*AI159^2+LMS!$F$21*AI159+LMS!$G$21,IF(AI159&lt;9.5,LMS!$D$22*AI159^3+LMS!$E$22*AI159^2+LMS!$F$22*AI159+LMS!$G$22,IF(AI159&lt;26.75,LMS!$D$23*AI159^3+LMS!$E$23*AI159^2+LMS!$F$23*AI159+LMS!$G$23,IF(AI159&lt;90,LMS!$D$24*AI159^3+LMS!$E$24*AI159^2+LMS!$F$24*AI159+LMS!$G$24,LMS!$D$25*AI159^3+LMS!$E$25*AI159^2+LMS!$F$25*AI159+LMS!$G$25))))),(IF(AI159&lt;2.5,LMS!$D$27*AI159^3+LMS!$E$27*AI159^2+LMS!$F$27*AI159+LMS!$G$27,IF(AI159&lt;9.5,LMS!$D$28*AI159^3+LMS!$E$28*AI159^2+LMS!$F$28*AI159+LMS!$G$28,IF(AI159&lt;26.75,LMS!$D$29*AI159^3+LMS!$E$29*AI159^2+LMS!$F$29*AI159+LMS!$G$29,IF(AI159&lt;90,LMS!$D$30*AI159^3+LMS!$E$30*AI159^2+LMS!$F$30*AI159+LMS!$G$30,IF(AI159&lt;150,LMS!$D$31*AI159^3+LMS!$E$31*AI159^2+LMS!$F$31*AI159+LMS!$G$31,LMS!$D$32*AI159^3+LMS!$E$32*AI159^2+LMS!$F$32*AI159+LMS!$G$32)))))))</f>
        <v>#VALUE!</v>
      </c>
      <c r="AH159" t="e">
        <f>IF(D159="M",(IF(AI159&lt;90,LMS!$D$14*AI159^3+LMS!$E$14*AI159^2+LMS!$F$14*AI159+LMS!$G$14,LMS!$D$15*AI159^3+LMS!$E$15*AI159^2+LMS!$F$15*AI159+LMS!$G$15)),(IF(AI159&lt;90,LMS!$D$17*AI159^3+LMS!$E$17*AI159^2+LMS!$F$17*AI159+LMS!$G$17,LMS!$D$18*AI159^3+LMS!$E$18*AI159^2+LMS!$F$18*AI159+LMS!$G$18)))</f>
        <v>#VALUE!</v>
      </c>
      <c r="AI159" s="7" t="e">
        <f t="shared" si="45"/>
        <v>#VALUE!</v>
      </c>
      <c r="AJ159" s="7">
        <f t="shared" si="66"/>
        <v>0</v>
      </c>
      <c r="AL159" s="7">
        <f>IF(D159="M",WeightSDS!P$5*$AJ159^7+WeightSDS!Q$5*$AJ159^6+WeightSDS!R$5*$AJ159^5+WeightSDS!S$5*$AJ159^4+WeightSDS!T$5*$AJ159^3+WeightSDS!U$5*$AJ159^2+WeightSDS!V$5*$AJ159+WeightSDS!W$5,IF($AJ159&lt;186,WeightSDS!P$8*$AJ159^7+WeightSDS!Q$8*$AJ159^6+WeightSDS!R$8*$AJ159^5+WeightSDS!S$8*$AJ159^4+WeightSDS!T$8*$AJ159^3+WeightSDS!U$8*$AJ159^2+WeightSDS!V$8*$AJ159+WeightSDS!W$8,WeightSDS!$U$9+WeightSDS!$V$9*($AJ159-WeightSDS!$W$9)))</f>
        <v>0.75407122999999998</v>
      </c>
      <c r="AM159" s="7">
        <f>IF(D159="M",IF($AJ159&lt;45,WeightSDS!M$23*$AJ159^10+WeightSDS!N$23*$AJ159^9+WeightSDS!O$23*$AJ159^8+WeightSDS!P$23*$AJ159^7+WeightSDS!Q$23*$AJ159^6+WeightSDS!R$23*$AJ159^5+WeightSDS!S$23*$AJ159^4+WeightSDS!T$23*$AJ159^3+WeightSDS!U$23*$AJ159^2+WeightSDS!V$23*$AJ159+WeightSDS!W$23,IF($AJ159&lt;153,WeightSDS!M$25*$AJ159^10+WeightSDS!N$25*$AJ159^9+WeightSDS!O$25*$AJ159^8+WeightSDS!P$25*$AJ159^7+WeightSDS!Q$25*$AJ159^6+WeightSDS!R$25*$AJ159^5+WeightSDS!S$25*$AJ159^4+WeightSDS!T$25*$AJ159^3+WeightSDS!U$25*$AJ159^2+WeightSDS!V$25*$AJ159+WeightSDS!W$25,WeightSDS!M$27+WeightSDS!N$27/(1+EXP(WeightSDS!O$27+WeightSDS!P$27*$AJ159)))),IF($AJ159&lt;43.8,WeightSDS!M$29*$AJ159^10+WeightSDS!N$29*$AJ159^9+WeightSDS!O$29*$AJ159^8+WeightSDS!P$29*$AJ159^7+WeightSDS!Q$29*$AJ159^6+WeightSDS!R$29*$AJ159^5+WeightSDS!S$29*$AJ159^4+WeightSDS!T$29*$AJ159^3+WeightSDS!U$29*$AJ159^2+WeightSDS!V$29*$AJ159+WeightSDS!W$29-0.010431*(1-$AJ159/210),IF($AJ159&lt;123,WeightSDS!M$30*$AJ159^10+WeightSDS!N$30*$AJ159^9+WeightSDS!O$30*$AJ159^8+WeightSDS!P$30*$AJ159^7+WeightSDS!Q$30*$AJ159^6+WeightSDS!R$30*$AJ159^5+WeightSDS!S$30*$AJ159^4+WeightSDS!T$30*$AJ159^3+WeightSDS!U$30*$AJ159^2+WeightSDS!V$30*$AJ159+WeightSDS!W$30-0.010431*(1-1/$AJ159),WeightSDS!M$32+WeightSDS!N$32/(1+EXP(WeightSDS!O$32+WeightSDS!P$32*$AJ159))-0.010431*(1-$AJ159/210))))</f>
        <v>2.9500001032655536</v>
      </c>
      <c r="AN159" s="7">
        <f>IF(D159="M",IF($AJ159&lt;162,WeightSDS!P$12*$AJ159^7+WeightSDS!Q$12*$AJ159^6+WeightSDS!R$12*$AJ159^5+WeightSDS!S$12*$AJ159^4+WeightSDS!T$12*$AJ159^3+WeightSDS!U$12*$AJ159^2+WeightSDS!V$12*$AJ159+WeightSDS!W$12,WeightSDS!P$14*$AJ159^7+WeightSDS!Q$14*$AJ159^6+WeightSDS!R$14*$AJ159^5+WeightSDS!S$14*$AJ159^4+WeightSDS!T$14*$AJ159^3+WeightSDS!U$14*$AJ159^2+WeightSDS!V$14*$AJ159+WeightSDS!W$14),IF($AJ159&lt;156,WeightSDS!O$17*$AJ159^8+WeightSDS!P$17*$AJ159^7+WeightSDS!Q$17*$AJ159^6+WeightSDS!R$17*$AJ159^5+WeightSDS!S$17*$AJ159^4+WeightSDS!T$17*$AJ159^3+WeightSDS!U$17*$AJ159^2+WeightSDS!V$17*$AJ159+WeightSDS!W$17,IF($AJ159&lt;186,WeightSDS!$U$18+(WeightSDS!$V$18-WeightSDS!$U$18)/24*($AJ159-186)+WeightSDS!$W$18*(-$AJ159+186)^2-0.005,WeightSDS!$U$18+(WeightSDS!$V$18-WeightSDS!$U$18)/24*($AJ159-186)-0.005)))</f>
        <v>0.14604529399999999</v>
      </c>
      <c r="AQ159" s="7">
        <f t="shared" si="53"/>
        <v>0.56299999999999994</v>
      </c>
      <c r="AR159" s="7">
        <f t="shared" si="54"/>
        <v>69</v>
      </c>
      <c r="AS159" s="7">
        <f t="shared" si="55"/>
        <v>0.51</v>
      </c>
    </row>
    <row r="160" spans="2:45" s="7" customFormat="1" x14ac:dyDescent="0.15">
      <c r="B160" s="118"/>
      <c r="C160" s="118"/>
      <c r="D160" s="118"/>
      <c r="E160" s="30"/>
      <c r="F160" s="30"/>
      <c r="G160" s="119"/>
      <c r="H160" s="119"/>
      <c r="I160" s="78"/>
      <c r="J160" s="11" t="str">
        <f t="shared" si="46"/>
        <v/>
      </c>
      <c r="K160" s="2" t="str">
        <f t="shared" si="56"/>
        <v/>
      </c>
      <c r="L160" s="2" t="str">
        <f t="shared" si="47"/>
        <v/>
      </c>
      <c r="M160" s="2" t="str">
        <f t="shared" si="57"/>
        <v/>
      </c>
      <c r="N160" s="2" t="str">
        <f t="shared" si="58"/>
        <v/>
      </c>
      <c r="O160" s="2" t="str">
        <f t="shared" si="59"/>
        <v/>
      </c>
      <c r="P160" s="11" t="str">
        <f t="shared" si="60"/>
        <v/>
      </c>
      <c r="Q160" s="11" t="str">
        <f t="shared" si="61"/>
        <v/>
      </c>
      <c r="R160" s="2" t="str">
        <f t="shared" si="62"/>
        <v/>
      </c>
      <c r="S160" s="11" t="str">
        <f t="shared" si="63"/>
        <v/>
      </c>
      <c r="T160" s="175" t="str">
        <f t="shared" si="64"/>
        <v/>
      </c>
      <c r="U160" s="11" t="str">
        <f t="shared" si="65"/>
        <v/>
      </c>
      <c r="V160" s="136"/>
      <c r="W160" s="136"/>
      <c r="X160" s="139">
        <f t="shared" si="48"/>
        <v>0</v>
      </c>
      <c r="Y160" s="31">
        <f t="shared" si="49"/>
        <v>0</v>
      </c>
      <c r="Z160" s="31"/>
      <c r="AA160" s="140">
        <f t="shared" si="50"/>
        <v>0</v>
      </c>
      <c r="AB160" s="12"/>
      <c r="AC160" s="8">
        <f t="shared" si="51"/>
        <v>9.0359999999999996</v>
      </c>
      <c r="AD160" s="8">
        <f t="shared" si="52"/>
        <v>-184.49199999999999</v>
      </c>
      <c r="AE160"/>
      <c r="AF160" t="e">
        <f>IF(D160="M",IF(AI160&lt;78,LMS!$D$5*AI160^3+LMS!$E$5*AI160^2+LMS!$F$5*AI160+LMS!$G$5,IF(AI160&lt;150,LMS!$D$6*AI160^3+LMS!$E$6*AI160^2+LMS!$F$6*AI160+LMS!$G$6,LMS!$D$7*AI160^3+LMS!$E$7*AI160^2+LMS!$F$7*AI160+LMS!$G$7)),IF(AI160&lt;69,LMS!$D$9*AI160^3+LMS!$E$9*AI160^2+LMS!$F$9*AI160+LMS!$G$9,IF(AI160&lt;150,LMS!$D$10*AI160^3+LMS!$E$10*AI160^2+LMS!$F$10*AI160+LMS!$G$10,LMS!$D$11*AI160^3+LMS!$E$11*AI160^2+LMS!$F$11*AI160+LMS!$G$11)))</f>
        <v>#VALUE!</v>
      </c>
      <c r="AG160" t="e">
        <f>IF(D160="M",(IF(AI160&lt;2.5,LMS!$D$21*AI160^3+LMS!$E$21*AI160^2+LMS!$F$21*AI160+LMS!$G$21,IF(AI160&lt;9.5,LMS!$D$22*AI160^3+LMS!$E$22*AI160^2+LMS!$F$22*AI160+LMS!$G$22,IF(AI160&lt;26.75,LMS!$D$23*AI160^3+LMS!$E$23*AI160^2+LMS!$F$23*AI160+LMS!$G$23,IF(AI160&lt;90,LMS!$D$24*AI160^3+LMS!$E$24*AI160^2+LMS!$F$24*AI160+LMS!$G$24,LMS!$D$25*AI160^3+LMS!$E$25*AI160^2+LMS!$F$25*AI160+LMS!$G$25))))),(IF(AI160&lt;2.5,LMS!$D$27*AI160^3+LMS!$E$27*AI160^2+LMS!$F$27*AI160+LMS!$G$27,IF(AI160&lt;9.5,LMS!$D$28*AI160^3+LMS!$E$28*AI160^2+LMS!$F$28*AI160+LMS!$G$28,IF(AI160&lt;26.75,LMS!$D$29*AI160^3+LMS!$E$29*AI160^2+LMS!$F$29*AI160+LMS!$G$29,IF(AI160&lt;90,LMS!$D$30*AI160^3+LMS!$E$30*AI160^2+LMS!$F$30*AI160+LMS!$G$30,IF(AI160&lt;150,LMS!$D$31*AI160^3+LMS!$E$31*AI160^2+LMS!$F$31*AI160+LMS!$G$31,LMS!$D$32*AI160^3+LMS!$E$32*AI160^2+LMS!$F$32*AI160+LMS!$G$32)))))))</f>
        <v>#VALUE!</v>
      </c>
      <c r="AH160" t="e">
        <f>IF(D160="M",(IF(AI160&lt;90,LMS!$D$14*AI160^3+LMS!$E$14*AI160^2+LMS!$F$14*AI160+LMS!$G$14,LMS!$D$15*AI160^3+LMS!$E$15*AI160^2+LMS!$F$15*AI160+LMS!$G$15)),(IF(AI160&lt;90,LMS!$D$17*AI160^3+LMS!$E$17*AI160^2+LMS!$F$17*AI160+LMS!$G$17,LMS!$D$18*AI160^3+LMS!$E$18*AI160^2+LMS!$F$18*AI160+LMS!$G$18)))</f>
        <v>#VALUE!</v>
      </c>
      <c r="AI160" s="7" t="e">
        <f t="shared" si="45"/>
        <v>#VALUE!</v>
      </c>
      <c r="AJ160" s="7">
        <f t="shared" si="66"/>
        <v>0</v>
      </c>
      <c r="AL160" s="7">
        <f>IF(D160="M",WeightSDS!P$5*$AJ160^7+WeightSDS!Q$5*$AJ160^6+WeightSDS!R$5*$AJ160^5+WeightSDS!S$5*$AJ160^4+WeightSDS!T$5*$AJ160^3+WeightSDS!U$5*$AJ160^2+WeightSDS!V$5*$AJ160+WeightSDS!W$5,IF($AJ160&lt;186,WeightSDS!P$8*$AJ160^7+WeightSDS!Q$8*$AJ160^6+WeightSDS!R$8*$AJ160^5+WeightSDS!S$8*$AJ160^4+WeightSDS!T$8*$AJ160^3+WeightSDS!U$8*$AJ160^2+WeightSDS!V$8*$AJ160+WeightSDS!W$8,WeightSDS!$U$9+WeightSDS!$V$9*($AJ160-WeightSDS!$W$9)))</f>
        <v>0.75407122999999998</v>
      </c>
      <c r="AM160" s="7">
        <f>IF(D160="M",IF($AJ160&lt;45,WeightSDS!M$23*$AJ160^10+WeightSDS!N$23*$AJ160^9+WeightSDS!O$23*$AJ160^8+WeightSDS!P$23*$AJ160^7+WeightSDS!Q$23*$AJ160^6+WeightSDS!R$23*$AJ160^5+WeightSDS!S$23*$AJ160^4+WeightSDS!T$23*$AJ160^3+WeightSDS!U$23*$AJ160^2+WeightSDS!V$23*$AJ160+WeightSDS!W$23,IF($AJ160&lt;153,WeightSDS!M$25*$AJ160^10+WeightSDS!N$25*$AJ160^9+WeightSDS!O$25*$AJ160^8+WeightSDS!P$25*$AJ160^7+WeightSDS!Q$25*$AJ160^6+WeightSDS!R$25*$AJ160^5+WeightSDS!S$25*$AJ160^4+WeightSDS!T$25*$AJ160^3+WeightSDS!U$25*$AJ160^2+WeightSDS!V$25*$AJ160+WeightSDS!W$25,WeightSDS!M$27+WeightSDS!N$27/(1+EXP(WeightSDS!O$27+WeightSDS!P$27*$AJ160)))),IF($AJ160&lt;43.8,WeightSDS!M$29*$AJ160^10+WeightSDS!N$29*$AJ160^9+WeightSDS!O$29*$AJ160^8+WeightSDS!P$29*$AJ160^7+WeightSDS!Q$29*$AJ160^6+WeightSDS!R$29*$AJ160^5+WeightSDS!S$29*$AJ160^4+WeightSDS!T$29*$AJ160^3+WeightSDS!U$29*$AJ160^2+WeightSDS!V$29*$AJ160+WeightSDS!W$29-0.010431*(1-$AJ160/210),IF($AJ160&lt;123,WeightSDS!M$30*$AJ160^10+WeightSDS!N$30*$AJ160^9+WeightSDS!O$30*$AJ160^8+WeightSDS!P$30*$AJ160^7+WeightSDS!Q$30*$AJ160^6+WeightSDS!R$30*$AJ160^5+WeightSDS!S$30*$AJ160^4+WeightSDS!T$30*$AJ160^3+WeightSDS!U$30*$AJ160^2+WeightSDS!V$30*$AJ160+WeightSDS!W$30-0.010431*(1-1/$AJ160),WeightSDS!M$32+WeightSDS!N$32/(1+EXP(WeightSDS!O$32+WeightSDS!P$32*$AJ160))-0.010431*(1-$AJ160/210))))</f>
        <v>2.9500001032655536</v>
      </c>
      <c r="AN160" s="7">
        <f>IF(D160="M",IF($AJ160&lt;162,WeightSDS!P$12*$AJ160^7+WeightSDS!Q$12*$AJ160^6+WeightSDS!R$12*$AJ160^5+WeightSDS!S$12*$AJ160^4+WeightSDS!T$12*$AJ160^3+WeightSDS!U$12*$AJ160^2+WeightSDS!V$12*$AJ160+WeightSDS!W$12,WeightSDS!P$14*$AJ160^7+WeightSDS!Q$14*$AJ160^6+WeightSDS!R$14*$AJ160^5+WeightSDS!S$14*$AJ160^4+WeightSDS!T$14*$AJ160^3+WeightSDS!U$14*$AJ160^2+WeightSDS!V$14*$AJ160+WeightSDS!W$14),IF($AJ160&lt;156,WeightSDS!O$17*$AJ160^8+WeightSDS!P$17*$AJ160^7+WeightSDS!Q$17*$AJ160^6+WeightSDS!R$17*$AJ160^5+WeightSDS!S$17*$AJ160^4+WeightSDS!T$17*$AJ160^3+WeightSDS!U$17*$AJ160^2+WeightSDS!V$17*$AJ160+WeightSDS!W$17,IF($AJ160&lt;186,WeightSDS!$U$18+(WeightSDS!$V$18-WeightSDS!$U$18)/24*($AJ160-186)+WeightSDS!$W$18*(-$AJ160+186)^2-0.005,WeightSDS!$U$18+(WeightSDS!$V$18-WeightSDS!$U$18)/24*($AJ160-186)-0.005)))</f>
        <v>0.14604529399999999</v>
      </c>
      <c r="AQ160" s="7">
        <f t="shared" si="53"/>
        <v>0.56299999999999994</v>
      </c>
      <c r="AR160" s="7">
        <f t="shared" si="54"/>
        <v>69</v>
      </c>
      <c r="AS160" s="7">
        <f t="shared" si="55"/>
        <v>0.51</v>
      </c>
    </row>
    <row r="161" spans="2:45" s="7" customFormat="1" x14ac:dyDescent="0.15">
      <c r="B161" s="118"/>
      <c r="C161" s="118"/>
      <c r="D161" s="118"/>
      <c r="E161" s="30"/>
      <c r="F161" s="30"/>
      <c r="G161" s="119"/>
      <c r="H161" s="119"/>
      <c r="I161" s="78"/>
      <c r="J161" s="11" t="str">
        <f t="shared" si="46"/>
        <v/>
      </c>
      <c r="K161" s="2" t="str">
        <f t="shared" si="56"/>
        <v/>
      </c>
      <c r="L161" s="2" t="str">
        <f t="shared" si="47"/>
        <v/>
      </c>
      <c r="M161" s="2" t="str">
        <f t="shared" si="57"/>
        <v/>
      </c>
      <c r="N161" s="2" t="str">
        <f t="shared" si="58"/>
        <v/>
      </c>
      <c r="O161" s="2" t="str">
        <f t="shared" si="59"/>
        <v/>
      </c>
      <c r="P161" s="11" t="str">
        <f t="shared" si="60"/>
        <v/>
      </c>
      <c r="Q161" s="11" t="str">
        <f t="shared" si="61"/>
        <v/>
      </c>
      <c r="R161" s="2" t="str">
        <f t="shared" si="62"/>
        <v/>
      </c>
      <c r="S161" s="11" t="str">
        <f t="shared" si="63"/>
        <v/>
      </c>
      <c r="T161" s="175" t="str">
        <f t="shared" si="64"/>
        <v/>
      </c>
      <c r="U161" s="11" t="str">
        <f t="shared" si="65"/>
        <v/>
      </c>
      <c r="V161" s="136"/>
      <c r="W161" s="136"/>
      <c r="X161" s="139">
        <f t="shared" si="48"/>
        <v>0</v>
      </c>
      <c r="Y161" s="31">
        <f t="shared" si="49"/>
        <v>0</v>
      </c>
      <c r="Z161" s="31"/>
      <c r="AA161" s="140">
        <f t="shared" si="50"/>
        <v>0</v>
      </c>
      <c r="AB161" s="12"/>
      <c r="AC161" s="8">
        <f t="shared" si="51"/>
        <v>9.0359999999999996</v>
      </c>
      <c r="AD161" s="8">
        <f t="shared" si="52"/>
        <v>-184.49199999999999</v>
      </c>
      <c r="AE161"/>
      <c r="AF161" t="e">
        <f>IF(D161="M",IF(AI161&lt;78,LMS!$D$5*AI161^3+LMS!$E$5*AI161^2+LMS!$F$5*AI161+LMS!$G$5,IF(AI161&lt;150,LMS!$D$6*AI161^3+LMS!$E$6*AI161^2+LMS!$F$6*AI161+LMS!$G$6,LMS!$D$7*AI161^3+LMS!$E$7*AI161^2+LMS!$F$7*AI161+LMS!$G$7)),IF(AI161&lt;69,LMS!$D$9*AI161^3+LMS!$E$9*AI161^2+LMS!$F$9*AI161+LMS!$G$9,IF(AI161&lt;150,LMS!$D$10*AI161^3+LMS!$E$10*AI161^2+LMS!$F$10*AI161+LMS!$G$10,LMS!$D$11*AI161^3+LMS!$E$11*AI161^2+LMS!$F$11*AI161+LMS!$G$11)))</f>
        <v>#VALUE!</v>
      </c>
      <c r="AG161" t="e">
        <f>IF(D161="M",(IF(AI161&lt;2.5,LMS!$D$21*AI161^3+LMS!$E$21*AI161^2+LMS!$F$21*AI161+LMS!$G$21,IF(AI161&lt;9.5,LMS!$D$22*AI161^3+LMS!$E$22*AI161^2+LMS!$F$22*AI161+LMS!$G$22,IF(AI161&lt;26.75,LMS!$D$23*AI161^3+LMS!$E$23*AI161^2+LMS!$F$23*AI161+LMS!$G$23,IF(AI161&lt;90,LMS!$D$24*AI161^3+LMS!$E$24*AI161^2+LMS!$F$24*AI161+LMS!$G$24,LMS!$D$25*AI161^3+LMS!$E$25*AI161^2+LMS!$F$25*AI161+LMS!$G$25))))),(IF(AI161&lt;2.5,LMS!$D$27*AI161^3+LMS!$E$27*AI161^2+LMS!$F$27*AI161+LMS!$G$27,IF(AI161&lt;9.5,LMS!$D$28*AI161^3+LMS!$E$28*AI161^2+LMS!$F$28*AI161+LMS!$G$28,IF(AI161&lt;26.75,LMS!$D$29*AI161^3+LMS!$E$29*AI161^2+LMS!$F$29*AI161+LMS!$G$29,IF(AI161&lt;90,LMS!$D$30*AI161^3+LMS!$E$30*AI161^2+LMS!$F$30*AI161+LMS!$G$30,IF(AI161&lt;150,LMS!$D$31*AI161^3+LMS!$E$31*AI161^2+LMS!$F$31*AI161+LMS!$G$31,LMS!$D$32*AI161^3+LMS!$E$32*AI161^2+LMS!$F$32*AI161+LMS!$G$32)))))))</f>
        <v>#VALUE!</v>
      </c>
      <c r="AH161" t="e">
        <f>IF(D161="M",(IF(AI161&lt;90,LMS!$D$14*AI161^3+LMS!$E$14*AI161^2+LMS!$F$14*AI161+LMS!$G$14,LMS!$D$15*AI161^3+LMS!$E$15*AI161^2+LMS!$F$15*AI161+LMS!$G$15)),(IF(AI161&lt;90,LMS!$D$17*AI161^3+LMS!$E$17*AI161^2+LMS!$F$17*AI161+LMS!$G$17,LMS!$D$18*AI161^3+LMS!$E$18*AI161^2+LMS!$F$18*AI161+LMS!$G$18)))</f>
        <v>#VALUE!</v>
      </c>
      <c r="AI161" s="7" t="e">
        <f t="shared" si="45"/>
        <v>#VALUE!</v>
      </c>
      <c r="AJ161" s="7">
        <f t="shared" si="66"/>
        <v>0</v>
      </c>
      <c r="AL161" s="7">
        <f>IF(D161="M",WeightSDS!P$5*$AJ161^7+WeightSDS!Q$5*$AJ161^6+WeightSDS!R$5*$AJ161^5+WeightSDS!S$5*$AJ161^4+WeightSDS!T$5*$AJ161^3+WeightSDS!U$5*$AJ161^2+WeightSDS!V$5*$AJ161+WeightSDS!W$5,IF($AJ161&lt;186,WeightSDS!P$8*$AJ161^7+WeightSDS!Q$8*$AJ161^6+WeightSDS!R$8*$AJ161^5+WeightSDS!S$8*$AJ161^4+WeightSDS!T$8*$AJ161^3+WeightSDS!U$8*$AJ161^2+WeightSDS!V$8*$AJ161+WeightSDS!W$8,WeightSDS!$U$9+WeightSDS!$V$9*($AJ161-WeightSDS!$W$9)))</f>
        <v>0.75407122999999998</v>
      </c>
      <c r="AM161" s="7">
        <f>IF(D161="M",IF($AJ161&lt;45,WeightSDS!M$23*$AJ161^10+WeightSDS!N$23*$AJ161^9+WeightSDS!O$23*$AJ161^8+WeightSDS!P$23*$AJ161^7+WeightSDS!Q$23*$AJ161^6+WeightSDS!R$23*$AJ161^5+WeightSDS!S$23*$AJ161^4+WeightSDS!T$23*$AJ161^3+WeightSDS!U$23*$AJ161^2+WeightSDS!V$23*$AJ161+WeightSDS!W$23,IF($AJ161&lt;153,WeightSDS!M$25*$AJ161^10+WeightSDS!N$25*$AJ161^9+WeightSDS!O$25*$AJ161^8+WeightSDS!P$25*$AJ161^7+WeightSDS!Q$25*$AJ161^6+WeightSDS!R$25*$AJ161^5+WeightSDS!S$25*$AJ161^4+WeightSDS!T$25*$AJ161^3+WeightSDS!U$25*$AJ161^2+WeightSDS!V$25*$AJ161+WeightSDS!W$25,WeightSDS!M$27+WeightSDS!N$27/(1+EXP(WeightSDS!O$27+WeightSDS!P$27*$AJ161)))),IF($AJ161&lt;43.8,WeightSDS!M$29*$AJ161^10+WeightSDS!N$29*$AJ161^9+WeightSDS!O$29*$AJ161^8+WeightSDS!P$29*$AJ161^7+WeightSDS!Q$29*$AJ161^6+WeightSDS!R$29*$AJ161^5+WeightSDS!S$29*$AJ161^4+WeightSDS!T$29*$AJ161^3+WeightSDS!U$29*$AJ161^2+WeightSDS!V$29*$AJ161+WeightSDS!W$29-0.010431*(1-$AJ161/210),IF($AJ161&lt;123,WeightSDS!M$30*$AJ161^10+WeightSDS!N$30*$AJ161^9+WeightSDS!O$30*$AJ161^8+WeightSDS!P$30*$AJ161^7+WeightSDS!Q$30*$AJ161^6+WeightSDS!R$30*$AJ161^5+WeightSDS!S$30*$AJ161^4+WeightSDS!T$30*$AJ161^3+WeightSDS!U$30*$AJ161^2+WeightSDS!V$30*$AJ161+WeightSDS!W$30-0.010431*(1-1/$AJ161),WeightSDS!M$32+WeightSDS!N$32/(1+EXP(WeightSDS!O$32+WeightSDS!P$32*$AJ161))-0.010431*(1-$AJ161/210))))</f>
        <v>2.9500001032655536</v>
      </c>
      <c r="AN161" s="7">
        <f>IF(D161="M",IF($AJ161&lt;162,WeightSDS!P$12*$AJ161^7+WeightSDS!Q$12*$AJ161^6+WeightSDS!R$12*$AJ161^5+WeightSDS!S$12*$AJ161^4+WeightSDS!T$12*$AJ161^3+WeightSDS!U$12*$AJ161^2+WeightSDS!V$12*$AJ161+WeightSDS!W$12,WeightSDS!P$14*$AJ161^7+WeightSDS!Q$14*$AJ161^6+WeightSDS!R$14*$AJ161^5+WeightSDS!S$14*$AJ161^4+WeightSDS!T$14*$AJ161^3+WeightSDS!U$14*$AJ161^2+WeightSDS!V$14*$AJ161+WeightSDS!W$14),IF($AJ161&lt;156,WeightSDS!O$17*$AJ161^8+WeightSDS!P$17*$AJ161^7+WeightSDS!Q$17*$AJ161^6+WeightSDS!R$17*$AJ161^5+WeightSDS!S$17*$AJ161^4+WeightSDS!T$17*$AJ161^3+WeightSDS!U$17*$AJ161^2+WeightSDS!V$17*$AJ161+WeightSDS!W$17,IF($AJ161&lt;186,WeightSDS!$U$18+(WeightSDS!$V$18-WeightSDS!$U$18)/24*($AJ161-186)+WeightSDS!$W$18*(-$AJ161+186)^2-0.005,WeightSDS!$U$18+(WeightSDS!$V$18-WeightSDS!$U$18)/24*($AJ161-186)-0.005)))</f>
        <v>0.14604529399999999</v>
      </c>
      <c r="AQ161" s="7">
        <f t="shared" si="53"/>
        <v>0.56299999999999994</v>
      </c>
      <c r="AR161" s="7">
        <f t="shared" si="54"/>
        <v>69</v>
      </c>
      <c r="AS161" s="7">
        <f t="shared" si="55"/>
        <v>0.51</v>
      </c>
    </row>
    <row r="162" spans="2:45" s="7" customFormat="1" x14ac:dyDescent="0.15">
      <c r="B162" s="118"/>
      <c r="C162" s="118"/>
      <c r="D162" s="118"/>
      <c r="E162" s="30"/>
      <c r="F162" s="30"/>
      <c r="G162" s="119"/>
      <c r="H162" s="119"/>
      <c r="I162" s="78"/>
      <c r="J162" s="11" t="str">
        <f t="shared" si="46"/>
        <v/>
      </c>
      <c r="K162" s="2" t="str">
        <f t="shared" si="56"/>
        <v/>
      </c>
      <c r="L162" s="2" t="str">
        <f t="shared" si="47"/>
        <v/>
      </c>
      <c r="M162" s="2" t="str">
        <f t="shared" si="57"/>
        <v/>
      </c>
      <c r="N162" s="2" t="str">
        <f t="shared" si="58"/>
        <v/>
      </c>
      <c r="O162" s="2" t="str">
        <f t="shared" si="59"/>
        <v/>
      </c>
      <c r="P162" s="11" t="str">
        <f t="shared" si="60"/>
        <v/>
      </c>
      <c r="Q162" s="11" t="str">
        <f t="shared" si="61"/>
        <v/>
      </c>
      <c r="R162" s="2" t="str">
        <f t="shared" si="62"/>
        <v/>
      </c>
      <c r="S162" s="11" t="str">
        <f t="shared" si="63"/>
        <v/>
      </c>
      <c r="T162" s="175" t="str">
        <f t="shared" si="64"/>
        <v/>
      </c>
      <c r="U162" s="11" t="str">
        <f t="shared" si="65"/>
        <v/>
      </c>
      <c r="V162" s="136"/>
      <c r="W162" s="136"/>
      <c r="X162" s="139">
        <f t="shared" si="48"/>
        <v>0</v>
      </c>
      <c r="Y162" s="31">
        <f t="shared" si="49"/>
        <v>0</v>
      </c>
      <c r="Z162" s="31"/>
      <c r="AA162" s="140">
        <f t="shared" si="50"/>
        <v>0</v>
      </c>
      <c r="AB162" s="12"/>
      <c r="AC162" s="8">
        <f t="shared" si="51"/>
        <v>9.0359999999999996</v>
      </c>
      <c r="AD162" s="8">
        <f t="shared" si="52"/>
        <v>-184.49199999999999</v>
      </c>
      <c r="AE162"/>
      <c r="AF162" t="e">
        <f>IF(D162="M",IF(AI162&lt;78,LMS!$D$5*AI162^3+LMS!$E$5*AI162^2+LMS!$F$5*AI162+LMS!$G$5,IF(AI162&lt;150,LMS!$D$6*AI162^3+LMS!$E$6*AI162^2+LMS!$F$6*AI162+LMS!$G$6,LMS!$D$7*AI162^3+LMS!$E$7*AI162^2+LMS!$F$7*AI162+LMS!$G$7)),IF(AI162&lt;69,LMS!$D$9*AI162^3+LMS!$E$9*AI162^2+LMS!$F$9*AI162+LMS!$G$9,IF(AI162&lt;150,LMS!$D$10*AI162^3+LMS!$E$10*AI162^2+LMS!$F$10*AI162+LMS!$G$10,LMS!$D$11*AI162^3+LMS!$E$11*AI162^2+LMS!$F$11*AI162+LMS!$G$11)))</f>
        <v>#VALUE!</v>
      </c>
      <c r="AG162" t="e">
        <f>IF(D162="M",(IF(AI162&lt;2.5,LMS!$D$21*AI162^3+LMS!$E$21*AI162^2+LMS!$F$21*AI162+LMS!$G$21,IF(AI162&lt;9.5,LMS!$D$22*AI162^3+LMS!$E$22*AI162^2+LMS!$F$22*AI162+LMS!$G$22,IF(AI162&lt;26.75,LMS!$D$23*AI162^3+LMS!$E$23*AI162^2+LMS!$F$23*AI162+LMS!$G$23,IF(AI162&lt;90,LMS!$D$24*AI162^3+LMS!$E$24*AI162^2+LMS!$F$24*AI162+LMS!$G$24,LMS!$D$25*AI162^3+LMS!$E$25*AI162^2+LMS!$F$25*AI162+LMS!$G$25))))),(IF(AI162&lt;2.5,LMS!$D$27*AI162^3+LMS!$E$27*AI162^2+LMS!$F$27*AI162+LMS!$G$27,IF(AI162&lt;9.5,LMS!$D$28*AI162^3+LMS!$E$28*AI162^2+LMS!$F$28*AI162+LMS!$G$28,IF(AI162&lt;26.75,LMS!$D$29*AI162^3+LMS!$E$29*AI162^2+LMS!$F$29*AI162+LMS!$G$29,IF(AI162&lt;90,LMS!$D$30*AI162^3+LMS!$E$30*AI162^2+LMS!$F$30*AI162+LMS!$G$30,IF(AI162&lt;150,LMS!$D$31*AI162^3+LMS!$E$31*AI162^2+LMS!$F$31*AI162+LMS!$G$31,LMS!$D$32*AI162^3+LMS!$E$32*AI162^2+LMS!$F$32*AI162+LMS!$G$32)))))))</f>
        <v>#VALUE!</v>
      </c>
      <c r="AH162" t="e">
        <f>IF(D162="M",(IF(AI162&lt;90,LMS!$D$14*AI162^3+LMS!$E$14*AI162^2+LMS!$F$14*AI162+LMS!$G$14,LMS!$D$15*AI162^3+LMS!$E$15*AI162^2+LMS!$F$15*AI162+LMS!$G$15)),(IF(AI162&lt;90,LMS!$D$17*AI162^3+LMS!$E$17*AI162^2+LMS!$F$17*AI162+LMS!$G$17,LMS!$D$18*AI162^3+LMS!$E$18*AI162^2+LMS!$F$18*AI162+LMS!$G$18)))</f>
        <v>#VALUE!</v>
      </c>
      <c r="AI162" s="7" t="e">
        <f t="shared" si="45"/>
        <v>#VALUE!</v>
      </c>
      <c r="AJ162" s="7">
        <f t="shared" si="66"/>
        <v>0</v>
      </c>
      <c r="AL162" s="7">
        <f>IF(D162="M",WeightSDS!P$5*$AJ162^7+WeightSDS!Q$5*$AJ162^6+WeightSDS!R$5*$AJ162^5+WeightSDS!S$5*$AJ162^4+WeightSDS!T$5*$AJ162^3+WeightSDS!U$5*$AJ162^2+WeightSDS!V$5*$AJ162+WeightSDS!W$5,IF($AJ162&lt;186,WeightSDS!P$8*$AJ162^7+WeightSDS!Q$8*$AJ162^6+WeightSDS!R$8*$AJ162^5+WeightSDS!S$8*$AJ162^4+WeightSDS!T$8*$AJ162^3+WeightSDS!U$8*$AJ162^2+WeightSDS!V$8*$AJ162+WeightSDS!W$8,WeightSDS!$U$9+WeightSDS!$V$9*($AJ162-WeightSDS!$W$9)))</f>
        <v>0.75407122999999998</v>
      </c>
      <c r="AM162" s="7">
        <f>IF(D162="M",IF($AJ162&lt;45,WeightSDS!M$23*$AJ162^10+WeightSDS!N$23*$AJ162^9+WeightSDS!O$23*$AJ162^8+WeightSDS!P$23*$AJ162^7+WeightSDS!Q$23*$AJ162^6+WeightSDS!R$23*$AJ162^5+WeightSDS!S$23*$AJ162^4+WeightSDS!T$23*$AJ162^3+WeightSDS!U$23*$AJ162^2+WeightSDS!V$23*$AJ162+WeightSDS!W$23,IF($AJ162&lt;153,WeightSDS!M$25*$AJ162^10+WeightSDS!N$25*$AJ162^9+WeightSDS!O$25*$AJ162^8+WeightSDS!P$25*$AJ162^7+WeightSDS!Q$25*$AJ162^6+WeightSDS!R$25*$AJ162^5+WeightSDS!S$25*$AJ162^4+WeightSDS!T$25*$AJ162^3+WeightSDS!U$25*$AJ162^2+WeightSDS!V$25*$AJ162+WeightSDS!W$25,WeightSDS!M$27+WeightSDS!N$27/(1+EXP(WeightSDS!O$27+WeightSDS!P$27*$AJ162)))),IF($AJ162&lt;43.8,WeightSDS!M$29*$AJ162^10+WeightSDS!N$29*$AJ162^9+WeightSDS!O$29*$AJ162^8+WeightSDS!P$29*$AJ162^7+WeightSDS!Q$29*$AJ162^6+WeightSDS!R$29*$AJ162^5+WeightSDS!S$29*$AJ162^4+WeightSDS!T$29*$AJ162^3+WeightSDS!U$29*$AJ162^2+WeightSDS!V$29*$AJ162+WeightSDS!W$29-0.010431*(1-$AJ162/210),IF($AJ162&lt;123,WeightSDS!M$30*$AJ162^10+WeightSDS!N$30*$AJ162^9+WeightSDS!O$30*$AJ162^8+WeightSDS!P$30*$AJ162^7+WeightSDS!Q$30*$AJ162^6+WeightSDS!R$30*$AJ162^5+WeightSDS!S$30*$AJ162^4+WeightSDS!T$30*$AJ162^3+WeightSDS!U$30*$AJ162^2+WeightSDS!V$30*$AJ162+WeightSDS!W$30-0.010431*(1-1/$AJ162),WeightSDS!M$32+WeightSDS!N$32/(1+EXP(WeightSDS!O$32+WeightSDS!P$32*$AJ162))-0.010431*(1-$AJ162/210))))</f>
        <v>2.9500001032655536</v>
      </c>
      <c r="AN162" s="7">
        <f>IF(D162="M",IF($AJ162&lt;162,WeightSDS!P$12*$AJ162^7+WeightSDS!Q$12*$AJ162^6+WeightSDS!R$12*$AJ162^5+WeightSDS!S$12*$AJ162^4+WeightSDS!T$12*$AJ162^3+WeightSDS!U$12*$AJ162^2+WeightSDS!V$12*$AJ162+WeightSDS!W$12,WeightSDS!P$14*$AJ162^7+WeightSDS!Q$14*$AJ162^6+WeightSDS!R$14*$AJ162^5+WeightSDS!S$14*$AJ162^4+WeightSDS!T$14*$AJ162^3+WeightSDS!U$14*$AJ162^2+WeightSDS!V$14*$AJ162+WeightSDS!W$14),IF($AJ162&lt;156,WeightSDS!O$17*$AJ162^8+WeightSDS!P$17*$AJ162^7+WeightSDS!Q$17*$AJ162^6+WeightSDS!R$17*$AJ162^5+WeightSDS!S$17*$AJ162^4+WeightSDS!T$17*$AJ162^3+WeightSDS!U$17*$AJ162^2+WeightSDS!V$17*$AJ162+WeightSDS!W$17,IF($AJ162&lt;186,WeightSDS!$U$18+(WeightSDS!$V$18-WeightSDS!$U$18)/24*($AJ162-186)+WeightSDS!$W$18*(-$AJ162+186)^2-0.005,WeightSDS!$U$18+(WeightSDS!$V$18-WeightSDS!$U$18)/24*($AJ162-186)-0.005)))</f>
        <v>0.14604529399999999</v>
      </c>
      <c r="AQ162" s="7">
        <f t="shared" si="53"/>
        <v>0.56299999999999994</v>
      </c>
      <c r="AR162" s="7">
        <f t="shared" si="54"/>
        <v>69</v>
      </c>
      <c r="AS162" s="7">
        <f t="shared" si="55"/>
        <v>0.51</v>
      </c>
    </row>
    <row r="163" spans="2:45" s="7" customFormat="1" x14ac:dyDescent="0.15">
      <c r="B163" s="118"/>
      <c r="C163" s="118"/>
      <c r="D163" s="118"/>
      <c r="E163" s="30"/>
      <c r="F163" s="30"/>
      <c r="G163" s="119"/>
      <c r="H163" s="119"/>
      <c r="I163" s="78"/>
      <c r="J163" s="11" t="str">
        <f t="shared" si="46"/>
        <v/>
      </c>
      <c r="K163" s="2" t="str">
        <f t="shared" si="56"/>
        <v/>
      </c>
      <c r="L163" s="2" t="str">
        <f t="shared" si="47"/>
        <v/>
      </c>
      <c r="M163" s="2" t="str">
        <f t="shared" si="57"/>
        <v/>
      </c>
      <c r="N163" s="2" t="str">
        <f t="shared" si="58"/>
        <v/>
      </c>
      <c r="O163" s="2" t="str">
        <f t="shared" si="59"/>
        <v/>
      </c>
      <c r="P163" s="11" t="str">
        <f t="shared" si="60"/>
        <v/>
      </c>
      <c r="Q163" s="11" t="str">
        <f t="shared" si="61"/>
        <v/>
      </c>
      <c r="R163" s="2" t="str">
        <f t="shared" si="62"/>
        <v/>
      </c>
      <c r="S163" s="11" t="str">
        <f t="shared" si="63"/>
        <v/>
      </c>
      <c r="T163" s="175" t="str">
        <f t="shared" si="64"/>
        <v/>
      </c>
      <c r="U163" s="11" t="str">
        <f t="shared" si="65"/>
        <v/>
      </c>
      <c r="V163" s="136"/>
      <c r="W163" s="136"/>
      <c r="X163" s="139">
        <f t="shared" si="48"/>
        <v>0</v>
      </c>
      <c r="Y163" s="31">
        <f t="shared" si="49"/>
        <v>0</v>
      </c>
      <c r="Z163" s="31"/>
      <c r="AA163" s="140">
        <f t="shared" si="50"/>
        <v>0</v>
      </c>
      <c r="AB163" s="12"/>
      <c r="AC163" s="8">
        <f t="shared" si="51"/>
        <v>9.0359999999999996</v>
      </c>
      <c r="AD163" s="8">
        <f t="shared" si="52"/>
        <v>-184.49199999999999</v>
      </c>
      <c r="AE163"/>
      <c r="AF163" t="e">
        <f>IF(D163="M",IF(AI163&lt;78,LMS!$D$5*AI163^3+LMS!$E$5*AI163^2+LMS!$F$5*AI163+LMS!$G$5,IF(AI163&lt;150,LMS!$D$6*AI163^3+LMS!$E$6*AI163^2+LMS!$F$6*AI163+LMS!$G$6,LMS!$D$7*AI163^3+LMS!$E$7*AI163^2+LMS!$F$7*AI163+LMS!$G$7)),IF(AI163&lt;69,LMS!$D$9*AI163^3+LMS!$E$9*AI163^2+LMS!$F$9*AI163+LMS!$G$9,IF(AI163&lt;150,LMS!$D$10*AI163^3+LMS!$E$10*AI163^2+LMS!$F$10*AI163+LMS!$G$10,LMS!$D$11*AI163^3+LMS!$E$11*AI163^2+LMS!$F$11*AI163+LMS!$G$11)))</f>
        <v>#VALUE!</v>
      </c>
      <c r="AG163" t="e">
        <f>IF(D163="M",(IF(AI163&lt;2.5,LMS!$D$21*AI163^3+LMS!$E$21*AI163^2+LMS!$F$21*AI163+LMS!$G$21,IF(AI163&lt;9.5,LMS!$D$22*AI163^3+LMS!$E$22*AI163^2+LMS!$F$22*AI163+LMS!$G$22,IF(AI163&lt;26.75,LMS!$D$23*AI163^3+LMS!$E$23*AI163^2+LMS!$F$23*AI163+LMS!$G$23,IF(AI163&lt;90,LMS!$D$24*AI163^3+LMS!$E$24*AI163^2+LMS!$F$24*AI163+LMS!$G$24,LMS!$D$25*AI163^3+LMS!$E$25*AI163^2+LMS!$F$25*AI163+LMS!$G$25))))),(IF(AI163&lt;2.5,LMS!$D$27*AI163^3+LMS!$E$27*AI163^2+LMS!$F$27*AI163+LMS!$G$27,IF(AI163&lt;9.5,LMS!$D$28*AI163^3+LMS!$E$28*AI163^2+LMS!$F$28*AI163+LMS!$G$28,IF(AI163&lt;26.75,LMS!$D$29*AI163^3+LMS!$E$29*AI163^2+LMS!$F$29*AI163+LMS!$G$29,IF(AI163&lt;90,LMS!$D$30*AI163^3+LMS!$E$30*AI163^2+LMS!$F$30*AI163+LMS!$G$30,IF(AI163&lt;150,LMS!$D$31*AI163^3+LMS!$E$31*AI163^2+LMS!$F$31*AI163+LMS!$G$31,LMS!$D$32*AI163^3+LMS!$E$32*AI163^2+LMS!$F$32*AI163+LMS!$G$32)))))))</f>
        <v>#VALUE!</v>
      </c>
      <c r="AH163" t="e">
        <f>IF(D163="M",(IF(AI163&lt;90,LMS!$D$14*AI163^3+LMS!$E$14*AI163^2+LMS!$F$14*AI163+LMS!$G$14,LMS!$D$15*AI163^3+LMS!$E$15*AI163^2+LMS!$F$15*AI163+LMS!$G$15)),(IF(AI163&lt;90,LMS!$D$17*AI163^3+LMS!$E$17*AI163^2+LMS!$F$17*AI163+LMS!$G$17,LMS!$D$18*AI163^3+LMS!$E$18*AI163^2+LMS!$F$18*AI163+LMS!$G$18)))</f>
        <v>#VALUE!</v>
      </c>
      <c r="AI163" s="7" t="e">
        <f t="shared" si="45"/>
        <v>#VALUE!</v>
      </c>
      <c r="AJ163" s="7">
        <f t="shared" si="66"/>
        <v>0</v>
      </c>
      <c r="AL163" s="7">
        <f>IF(D163="M",WeightSDS!P$5*$AJ163^7+WeightSDS!Q$5*$AJ163^6+WeightSDS!R$5*$AJ163^5+WeightSDS!S$5*$AJ163^4+WeightSDS!T$5*$AJ163^3+WeightSDS!U$5*$AJ163^2+WeightSDS!V$5*$AJ163+WeightSDS!W$5,IF($AJ163&lt;186,WeightSDS!P$8*$AJ163^7+WeightSDS!Q$8*$AJ163^6+WeightSDS!R$8*$AJ163^5+WeightSDS!S$8*$AJ163^4+WeightSDS!T$8*$AJ163^3+WeightSDS!U$8*$AJ163^2+WeightSDS!V$8*$AJ163+WeightSDS!W$8,WeightSDS!$U$9+WeightSDS!$V$9*($AJ163-WeightSDS!$W$9)))</f>
        <v>0.75407122999999998</v>
      </c>
      <c r="AM163" s="7">
        <f>IF(D163="M",IF($AJ163&lt;45,WeightSDS!M$23*$AJ163^10+WeightSDS!N$23*$AJ163^9+WeightSDS!O$23*$AJ163^8+WeightSDS!P$23*$AJ163^7+WeightSDS!Q$23*$AJ163^6+WeightSDS!R$23*$AJ163^5+WeightSDS!S$23*$AJ163^4+WeightSDS!T$23*$AJ163^3+WeightSDS!U$23*$AJ163^2+WeightSDS!V$23*$AJ163+WeightSDS!W$23,IF($AJ163&lt;153,WeightSDS!M$25*$AJ163^10+WeightSDS!N$25*$AJ163^9+WeightSDS!O$25*$AJ163^8+WeightSDS!P$25*$AJ163^7+WeightSDS!Q$25*$AJ163^6+WeightSDS!R$25*$AJ163^5+WeightSDS!S$25*$AJ163^4+WeightSDS!T$25*$AJ163^3+WeightSDS!U$25*$AJ163^2+WeightSDS!V$25*$AJ163+WeightSDS!W$25,WeightSDS!M$27+WeightSDS!N$27/(1+EXP(WeightSDS!O$27+WeightSDS!P$27*$AJ163)))),IF($AJ163&lt;43.8,WeightSDS!M$29*$AJ163^10+WeightSDS!N$29*$AJ163^9+WeightSDS!O$29*$AJ163^8+WeightSDS!P$29*$AJ163^7+WeightSDS!Q$29*$AJ163^6+WeightSDS!R$29*$AJ163^5+WeightSDS!S$29*$AJ163^4+WeightSDS!T$29*$AJ163^3+WeightSDS!U$29*$AJ163^2+WeightSDS!V$29*$AJ163+WeightSDS!W$29-0.010431*(1-$AJ163/210),IF($AJ163&lt;123,WeightSDS!M$30*$AJ163^10+WeightSDS!N$30*$AJ163^9+WeightSDS!O$30*$AJ163^8+WeightSDS!P$30*$AJ163^7+WeightSDS!Q$30*$AJ163^6+WeightSDS!R$30*$AJ163^5+WeightSDS!S$30*$AJ163^4+WeightSDS!T$30*$AJ163^3+WeightSDS!U$30*$AJ163^2+WeightSDS!V$30*$AJ163+WeightSDS!W$30-0.010431*(1-1/$AJ163),WeightSDS!M$32+WeightSDS!N$32/(1+EXP(WeightSDS!O$32+WeightSDS!P$32*$AJ163))-0.010431*(1-$AJ163/210))))</f>
        <v>2.9500001032655536</v>
      </c>
      <c r="AN163" s="7">
        <f>IF(D163="M",IF($AJ163&lt;162,WeightSDS!P$12*$AJ163^7+WeightSDS!Q$12*$AJ163^6+WeightSDS!R$12*$AJ163^5+WeightSDS!S$12*$AJ163^4+WeightSDS!T$12*$AJ163^3+WeightSDS!U$12*$AJ163^2+WeightSDS!V$12*$AJ163+WeightSDS!W$12,WeightSDS!P$14*$AJ163^7+WeightSDS!Q$14*$AJ163^6+WeightSDS!R$14*$AJ163^5+WeightSDS!S$14*$AJ163^4+WeightSDS!T$14*$AJ163^3+WeightSDS!U$14*$AJ163^2+WeightSDS!V$14*$AJ163+WeightSDS!W$14),IF($AJ163&lt;156,WeightSDS!O$17*$AJ163^8+WeightSDS!P$17*$AJ163^7+WeightSDS!Q$17*$AJ163^6+WeightSDS!R$17*$AJ163^5+WeightSDS!S$17*$AJ163^4+WeightSDS!T$17*$AJ163^3+WeightSDS!U$17*$AJ163^2+WeightSDS!V$17*$AJ163+WeightSDS!W$17,IF($AJ163&lt;186,WeightSDS!$U$18+(WeightSDS!$V$18-WeightSDS!$U$18)/24*($AJ163-186)+WeightSDS!$W$18*(-$AJ163+186)^2-0.005,WeightSDS!$U$18+(WeightSDS!$V$18-WeightSDS!$U$18)/24*($AJ163-186)-0.005)))</f>
        <v>0.14604529399999999</v>
      </c>
      <c r="AQ163" s="7">
        <f t="shared" si="53"/>
        <v>0.56299999999999994</v>
      </c>
      <c r="AR163" s="7">
        <f t="shared" si="54"/>
        <v>69</v>
      </c>
      <c r="AS163" s="7">
        <f t="shared" si="55"/>
        <v>0.51</v>
      </c>
    </row>
    <row r="164" spans="2:45" s="7" customFormat="1" x14ac:dyDescent="0.15">
      <c r="B164" s="118"/>
      <c r="C164" s="118"/>
      <c r="D164" s="118"/>
      <c r="E164" s="30"/>
      <c r="F164" s="30"/>
      <c r="G164" s="119"/>
      <c r="H164" s="119"/>
      <c r="I164" s="78"/>
      <c r="J164" s="11" t="str">
        <f t="shared" si="46"/>
        <v/>
      </c>
      <c r="K164" s="2" t="str">
        <f t="shared" si="56"/>
        <v/>
      </c>
      <c r="L164" s="2" t="str">
        <f t="shared" si="47"/>
        <v/>
      </c>
      <c r="M164" s="2" t="str">
        <f t="shared" si="57"/>
        <v/>
      </c>
      <c r="N164" s="2" t="str">
        <f t="shared" si="58"/>
        <v/>
      </c>
      <c r="O164" s="2" t="str">
        <f t="shared" si="59"/>
        <v/>
      </c>
      <c r="P164" s="11" t="str">
        <f t="shared" si="60"/>
        <v/>
      </c>
      <c r="Q164" s="11" t="str">
        <f t="shared" si="61"/>
        <v/>
      </c>
      <c r="R164" s="2" t="str">
        <f t="shared" si="62"/>
        <v/>
      </c>
      <c r="S164" s="11" t="str">
        <f t="shared" si="63"/>
        <v/>
      </c>
      <c r="T164" s="175" t="str">
        <f t="shared" si="64"/>
        <v/>
      </c>
      <c r="U164" s="11" t="str">
        <f t="shared" si="65"/>
        <v/>
      </c>
      <c r="V164" s="136"/>
      <c r="W164" s="136"/>
      <c r="X164" s="139">
        <f t="shared" si="48"/>
        <v>0</v>
      </c>
      <c r="Y164" s="31">
        <f t="shared" si="49"/>
        <v>0</v>
      </c>
      <c r="Z164" s="31"/>
      <c r="AA164" s="140">
        <f t="shared" si="50"/>
        <v>0</v>
      </c>
      <c r="AB164" s="12"/>
      <c r="AC164" s="8">
        <f t="shared" si="51"/>
        <v>9.0359999999999996</v>
      </c>
      <c r="AD164" s="8">
        <f t="shared" si="52"/>
        <v>-184.49199999999999</v>
      </c>
      <c r="AE164"/>
      <c r="AF164" t="e">
        <f>IF(D164="M",IF(AI164&lt;78,LMS!$D$5*AI164^3+LMS!$E$5*AI164^2+LMS!$F$5*AI164+LMS!$G$5,IF(AI164&lt;150,LMS!$D$6*AI164^3+LMS!$E$6*AI164^2+LMS!$F$6*AI164+LMS!$G$6,LMS!$D$7*AI164^3+LMS!$E$7*AI164^2+LMS!$F$7*AI164+LMS!$G$7)),IF(AI164&lt;69,LMS!$D$9*AI164^3+LMS!$E$9*AI164^2+LMS!$F$9*AI164+LMS!$G$9,IF(AI164&lt;150,LMS!$D$10*AI164^3+LMS!$E$10*AI164^2+LMS!$F$10*AI164+LMS!$G$10,LMS!$D$11*AI164^3+LMS!$E$11*AI164^2+LMS!$F$11*AI164+LMS!$G$11)))</f>
        <v>#VALUE!</v>
      </c>
      <c r="AG164" t="e">
        <f>IF(D164="M",(IF(AI164&lt;2.5,LMS!$D$21*AI164^3+LMS!$E$21*AI164^2+LMS!$F$21*AI164+LMS!$G$21,IF(AI164&lt;9.5,LMS!$D$22*AI164^3+LMS!$E$22*AI164^2+LMS!$F$22*AI164+LMS!$G$22,IF(AI164&lt;26.75,LMS!$D$23*AI164^3+LMS!$E$23*AI164^2+LMS!$F$23*AI164+LMS!$G$23,IF(AI164&lt;90,LMS!$D$24*AI164^3+LMS!$E$24*AI164^2+LMS!$F$24*AI164+LMS!$G$24,LMS!$D$25*AI164^3+LMS!$E$25*AI164^2+LMS!$F$25*AI164+LMS!$G$25))))),(IF(AI164&lt;2.5,LMS!$D$27*AI164^3+LMS!$E$27*AI164^2+LMS!$F$27*AI164+LMS!$G$27,IF(AI164&lt;9.5,LMS!$D$28*AI164^3+LMS!$E$28*AI164^2+LMS!$F$28*AI164+LMS!$G$28,IF(AI164&lt;26.75,LMS!$D$29*AI164^3+LMS!$E$29*AI164^2+LMS!$F$29*AI164+LMS!$G$29,IF(AI164&lt;90,LMS!$D$30*AI164^3+LMS!$E$30*AI164^2+LMS!$F$30*AI164+LMS!$G$30,IF(AI164&lt;150,LMS!$D$31*AI164^3+LMS!$E$31*AI164^2+LMS!$F$31*AI164+LMS!$G$31,LMS!$D$32*AI164^3+LMS!$E$32*AI164^2+LMS!$F$32*AI164+LMS!$G$32)))))))</f>
        <v>#VALUE!</v>
      </c>
      <c r="AH164" t="e">
        <f>IF(D164="M",(IF(AI164&lt;90,LMS!$D$14*AI164^3+LMS!$E$14*AI164^2+LMS!$F$14*AI164+LMS!$G$14,LMS!$D$15*AI164^3+LMS!$E$15*AI164^2+LMS!$F$15*AI164+LMS!$G$15)),(IF(AI164&lt;90,LMS!$D$17*AI164^3+LMS!$E$17*AI164^2+LMS!$F$17*AI164+LMS!$G$17,LMS!$D$18*AI164^3+LMS!$E$18*AI164^2+LMS!$F$18*AI164+LMS!$G$18)))</f>
        <v>#VALUE!</v>
      </c>
      <c r="AI164" s="7" t="e">
        <f t="shared" si="45"/>
        <v>#VALUE!</v>
      </c>
      <c r="AJ164" s="7">
        <f t="shared" si="66"/>
        <v>0</v>
      </c>
      <c r="AL164" s="7">
        <f>IF(D164="M",WeightSDS!P$5*$AJ164^7+WeightSDS!Q$5*$AJ164^6+WeightSDS!R$5*$AJ164^5+WeightSDS!S$5*$AJ164^4+WeightSDS!T$5*$AJ164^3+WeightSDS!U$5*$AJ164^2+WeightSDS!V$5*$AJ164+WeightSDS!W$5,IF($AJ164&lt;186,WeightSDS!P$8*$AJ164^7+WeightSDS!Q$8*$AJ164^6+WeightSDS!R$8*$AJ164^5+WeightSDS!S$8*$AJ164^4+WeightSDS!T$8*$AJ164^3+WeightSDS!U$8*$AJ164^2+WeightSDS!V$8*$AJ164+WeightSDS!W$8,WeightSDS!$U$9+WeightSDS!$V$9*($AJ164-WeightSDS!$W$9)))</f>
        <v>0.75407122999999998</v>
      </c>
      <c r="AM164" s="7">
        <f>IF(D164="M",IF($AJ164&lt;45,WeightSDS!M$23*$AJ164^10+WeightSDS!N$23*$AJ164^9+WeightSDS!O$23*$AJ164^8+WeightSDS!P$23*$AJ164^7+WeightSDS!Q$23*$AJ164^6+WeightSDS!R$23*$AJ164^5+WeightSDS!S$23*$AJ164^4+WeightSDS!T$23*$AJ164^3+WeightSDS!U$23*$AJ164^2+WeightSDS!V$23*$AJ164+WeightSDS!W$23,IF($AJ164&lt;153,WeightSDS!M$25*$AJ164^10+WeightSDS!N$25*$AJ164^9+WeightSDS!O$25*$AJ164^8+WeightSDS!P$25*$AJ164^7+WeightSDS!Q$25*$AJ164^6+WeightSDS!R$25*$AJ164^5+WeightSDS!S$25*$AJ164^4+WeightSDS!T$25*$AJ164^3+WeightSDS!U$25*$AJ164^2+WeightSDS!V$25*$AJ164+WeightSDS!W$25,WeightSDS!M$27+WeightSDS!N$27/(1+EXP(WeightSDS!O$27+WeightSDS!P$27*$AJ164)))),IF($AJ164&lt;43.8,WeightSDS!M$29*$AJ164^10+WeightSDS!N$29*$AJ164^9+WeightSDS!O$29*$AJ164^8+WeightSDS!P$29*$AJ164^7+WeightSDS!Q$29*$AJ164^6+WeightSDS!R$29*$AJ164^5+WeightSDS!S$29*$AJ164^4+WeightSDS!T$29*$AJ164^3+WeightSDS!U$29*$AJ164^2+WeightSDS!V$29*$AJ164+WeightSDS!W$29-0.010431*(1-$AJ164/210),IF($AJ164&lt;123,WeightSDS!M$30*$AJ164^10+WeightSDS!N$30*$AJ164^9+WeightSDS!O$30*$AJ164^8+WeightSDS!P$30*$AJ164^7+WeightSDS!Q$30*$AJ164^6+WeightSDS!R$30*$AJ164^5+WeightSDS!S$30*$AJ164^4+WeightSDS!T$30*$AJ164^3+WeightSDS!U$30*$AJ164^2+WeightSDS!V$30*$AJ164+WeightSDS!W$30-0.010431*(1-1/$AJ164),WeightSDS!M$32+WeightSDS!N$32/(1+EXP(WeightSDS!O$32+WeightSDS!P$32*$AJ164))-0.010431*(1-$AJ164/210))))</f>
        <v>2.9500001032655536</v>
      </c>
      <c r="AN164" s="7">
        <f>IF(D164="M",IF($AJ164&lt;162,WeightSDS!P$12*$AJ164^7+WeightSDS!Q$12*$AJ164^6+WeightSDS!R$12*$AJ164^5+WeightSDS!S$12*$AJ164^4+WeightSDS!T$12*$AJ164^3+WeightSDS!U$12*$AJ164^2+WeightSDS!V$12*$AJ164+WeightSDS!W$12,WeightSDS!P$14*$AJ164^7+WeightSDS!Q$14*$AJ164^6+WeightSDS!R$14*$AJ164^5+WeightSDS!S$14*$AJ164^4+WeightSDS!T$14*$AJ164^3+WeightSDS!U$14*$AJ164^2+WeightSDS!V$14*$AJ164+WeightSDS!W$14),IF($AJ164&lt;156,WeightSDS!O$17*$AJ164^8+WeightSDS!P$17*$AJ164^7+WeightSDS!Q$17*$AJ164^6+WeightSDS!R$17*$AJ164^5+WeightSDS!S$17*$AJ164^4+WeightSDS!T$17*$AJ164^3+WeightSDS!U$17*$AJ164^2+WeightSDS!V$17*$AJ164+WeightSDS!W$17,IF($AJ164&lt;186,WeightSDS!$U$18+(WeightSDS!$V$18-WeightSDS!$U$18)/24*($AJ164-186)+WeightSDS!$W$18*(-$AJ164+186)^2-0.005,WeightSDS!$U$18+(WeightSDS!$V$18-WeightSDS!$U$18)/24*($AJ164-186)-0.005)))</f>
        <v>0.14604529399999999</v>
      </c>
      <c r="AQ164" s="7">
        <f t="shared" si="53"/>
        <v>0.56299999999999994</v>
      </c>
      <c r="AR164" s="7">
        <f t="shared" si="54"/>
        <v>69</v>
      </c>
      <c r="AS164" s="7">
        <f t="shared" si="55"/>
        <v>0.51</v>
      </c>
    </row>
    <row r="165" spans="2:45" s="7" customFormat="1" x14ac:dyDescent="0.15">
      <c r="B165" s="118"/>
      <c r="C165" s="118"/>
      <c r="D165" s="118"/>
      <c r="E165" s="30"/>
      <c r="F165" s="30"/>
      <c r="G165" s="119"/>
      <c r="H165" s="119"/>
      <c r="I165" s="78"/>
      <c r="J165" s="11" t="str">
        <f t="shared" si="46"/>
        <v/>
      </c>
      <c r="K165" s="2" t="str">
        <f t="shared" si="56"/>
        <v/>
      </c>
      <c r="L165" s="2" t="str">
        <f t="shared" si="47"/>
        <v/>
      </c>
      <c r="M165" s="2" t="str">
        <f t="shared" si="57"/>
        <v/>
      </c>
      <c r="N165" s="2" t="str">
        <f t="shared" si="58"/>
        <v/>
      </c>
      <c r="O165" s="2" t="str">
        <f t="shared" si="59"/>
        <v/>
      </c>
      <c r="P165" s="11" t="str">
        <f t="shared" si="60"/>
        <v/>
      </c>
      <c r="Q165" s="11" t="str">
        <f t="shared" si="61"/>
        <v/>
      </c>
      <c r="R165" s="2" t="str">
        <f t="shared" si="62"/>
        <v/>
      </c>
      <c r="S165" s="11" t="str">
        <f t="shared" si="63"/>
        <v/>
      </c>
      <c r="T165" s="175" t="str">
        <f t="shared" si="64"/>
        <v/>
      </c>
      <c r="U165" s="11" t="str">
        <f t="shared" si="65"/>
        <v/>
      </c>
      <c r="V165" s="136"/>
      <c r="W165" s="136"/>
      <c r="X165" s="139">
        <f t="shared" si="48"/>
        <v>0</v>
      </c>
      <c r="Y165" s="31">
        <f t="shared" si="49"/>
        <v>0</v>
      </c>
      <c r="Z165" s="31"/>
      <c r="AA165" s="140">
        <f t="shared" si="50"/>
        <v>0</v>
      </c>
      <c r="AB165" s="12"/>
      <c r="AC165" s="8">
        <f t="shared" si="51"/>
        <v>9.0359999999999996</v>
      </c>
      <c r="AD165" s="8">
        <f t="shared" si="52"/>
        <v>-184.49199999999999</v>
      </c>
      <c r="AE165"/>
      <c r="AF165" t="e">
        <f>IF(D165="M",IF(AI165&lt;78,LMS!$D$5*AI165^3+LMS!$E$5*AI165^2+LMS!$F$5*AI165+LMS!$G$5,IF(AI165&lt;150,LMS!$D$6*AI165^3+LMS!$E$6*AI165^2+LMS!$F$6*AI165+LMS!$G$6,LMS!$D$7*AI165^3+LMS!$E$7*AI165^2+LMS!$F$7*AI165+LMS!$G$7)),IF(AI165&lt;69,LMS!$D$9*AI165^3+LMS!$E$9*AI165^2+LMS!$F$9*AI165+LMS!$G$9,IF(AI165&lt;150,LMS!$D$10*AI165^3+LMS!$E$10*AI165^2+LMS!$F$10*AI165+LMS!$G$10,LMS!$D$11*AI165^3+LMS!$E$11*AI165^2+LMS!$F$11*AI165+LMS!$G$11)))</f>
        <v>#VALUE!</v>
      </c>
      <c r="AG165" t="e">
        <f>IF(D165="M",(IF(AI165&lt;2.5,LMS!$D$21*AI165^3+LMS!$E$21*AI165^2+LMS!$F$21*AI165+LMS!$G$21,IF(AI165&lt;9.5,LMS!$D$22*AI165^3+LMS!$E$22*AI165^2+LMS!$F$22*AI165+LMS!$G$22,IF(AI165&lt;26.75,LMS!$D$23*AI165^3+LMS!$E$23*AI165^2+LMS!$F$23*AI165+LMS!$G$23,IF(AI165&lt;90,LMS!$D$24*AI165^3+LMS!$E$24*AI165^2+LMS!$F$24*AI165+LMS!$G$24,LMS!$D$25*AI165^3+LMS!$E$25*AI165^2+LMS!$F$25*AI165+LMS!$G$25))))),(IF(AI165&lt;2.5,LMS!$D$27*AI165^3+LMS!$E$27*AI165^2+LMS!$F$27*AI165+LMS!$G$27,IF(AI165&lt;9.5,LMS!$D$28*AI165^3+LMS!$E$28*AI165^2+LMS!$F$28*AI165+LMS!$G$28,IF(AI165&lt;26.75,LMS!$D$29*AI165^3+LMS!$E$29*AI165^2+LMS!$F$29*AI165+LMS!$G$29,IF(AI165&lt;90,LMS!$D$30*AI165^3+LMS!$E$30*AI165^2+LMS!$F$30*AI165+LMS!$G$30,IF(AI165&lt;150,LMS!$D$31*AI165^3+LMS!$E$31*AI165^2+LMS!$F$31*AI165+LMS!$G$31,LMS!$D$32*AI165^3+LMS!$E$32*AI165^2+LMS!$F$32*AI165+LMS!$G$32)))))))</f>
        <v>#VALUE!</v>
      </c>
      <c r="AH165" t="e">
        <f>IF(D165="M",(IF(AI165&lt;90,LMS!$D$14*AI165^3+LMS!$E$14*AI165^2+LMS!$F$14*AI165+LMS!$G$14,LMS!$D$15*AI165^3+LMS!$E$15*AI165^2+LMS!$F$15*AI165+LMS!$G$15)),(IF(AI165&lt;90,LMS!$D$17*AI165^3+LMS!$E$17*AI165^2+LMS!$F$17*AI165+LMS!$G$17,LMS!$D$18*AI165^3+LMS!$E$18*AI165^2+LMS!$F$18*AI165+LMS!$G$18)))</f>
        <v>#VALUE!</v>
      </c>
      <c r="AI165" s="7" t="e">
        <f t="shared" si="45"/>
        <v>#VALUE!</v>
      </c>
      <c r="AJ165" s="7">
        <f t="shared" si="66"/>
        <v>0</v>
      </c>
      <c r="AL165" s="7">
        <f>IF(D165="M",WeightSDS!P$5*$AJ165^7+WeightSDS!Q$5*$AJ165^6+WeightSDS!R$5*$AJ165^5+WeightSDS!S$5*$AJ165^4+WeightSDS!T$5*$AJ165^3+WeightSDS!U$5*$AJ165^2+WeightSDS!V$5*$AJ165+WeightSDS!W$5,IF($AJ165&lt;186,WeightSDS!P$8*$AJ165^7+WeightSDS!Q$8*$AJ165^6+WeightSDS!R$8*$AJ165^5+WeightSDS!S$8*$AJ165^4+WeightSDS!T$8*$AJ165^3+WeightSDS!U$8*$AJ165^2+WeightSDS!V$8*$AJ165+WeightSDS!W$8,WeightSDS!$U$9+WeightSDS!$V$9*($AJ165-WeightSDS!$W$9)))</f>
        <v>0.75407122999999998</v>
      </c>
      <c r="AM165" s="7">
        <f>IF(D165="M",IF($AJ165&lt;45,WeightSDS!M$23*$AJ165^10+WeightSDS!N$23*$AJ165^9+WeightSDS!O$23*$AJ165^8+WeightSDS!P$23*$AJ165^7+WeightSDS!Q$23*$AJ165^6+WeightSDS!R$23*$AJ165^5+WeightSDS!S$23*$AJ165^4+WeightSDS!T$23*$AJ165^3+WeightSDS!U$23*$AJ165^2+WeightSDS!V$23*$AJ165+WeightSDS!W$23,IF($AJ165&lt;153,WeightSDS!M$25*$AJ165^10+WeightSDS!N$25*$AJ165^9+WeightSDS!O$25*$AJ165^8+WeightSDS!P$25*$AJ165^7+WeightSDS!Q$25*$AJ165^6+WeightSDS!R$25*$AJ165^5+WeightSDS!S$25*$AJ165^4+WeightSDS!T$25*$AJ165^3+WeightSDS!U$25*$AJ165^2+WeightSDS!V$25*$AJ165+WeightSDS!W$25,WeightSDS!M$27+WeightSDS!N$27/(1+EXP(WeightSDS!O$27+WeightSDS!P$27*$AJ165)))),IF($AJ165&lt;43.8,WeightSDS!M$29*$AJ165^10+WeightSDS!N$29*$AJ165^9+WeightSDS!O$29*$AJ165^8+WeightSDS!P$29*$AJ165^7+WeightSDS!Q$29*$AJ165^6+WeightSDS!R$29*$AJ165^5+WeightSDS!S$29*$AJ165^4+WeightSDS!T$29*$AJ165^3+WeightSDS!U$29*$AJ165^2+WeightSDS!V$29*$AJ165+WeightSDS!W$29-0.010431*(1-$AJ165/210),IF($AJ165&lt;123,WeightSDS!M$30*$AJ165^10+WeightSDS!N$30*$AJ165^9+WeightSDS!O$30*$AJ165^8+WeightSDS!P$30*$AJ165^7+WeightSDS!Q$30*$AJ165^6+WeightSDS!R$30*$AJ165^5+WeightSDS!S$30*$AJ165^4+WeightSDS!T$30*$AJ165^3+WeightSDS!U$30*$AJ165^2+WeightSDS!V$30*$AJ165+WeightSDS!W$30-0.010431*(1-1/$AJ165),WeightSDS!M$32+WeightSDS!N$32/(1+EXP(WeightSDS!O$32+WeightSDS!P$32*$AJ165))-0.010431*(1-$AJ165/210))))</f>
        <v>2.9500001032655536</v>
      </c>
      <c r="AN165" s="7">
        <f>IF(D165="M",IF($AJ165&lt;162,WeightSDS!P$12*$AJ165^7+WeightSDS!Q$12*$AJ165^6+WeightSDS!R$12*$AJ165^5+WeightSDS!S$12*$AJ165^4+WeightSDS!T$12*$AJ165^3+WeightSDS!U$12*$AJ165^2+WeightSDS!V$12*$AJ165+WeightSDS!W$12,WeightSDS!P$14*$AJ165^7+WeightSDS!Q$14*$AJ165^6+WeightSDS!R$14*$AJ165^5+WeightSDS!S$14*$AJ165^4+WeightSDS!T$14*$AJ165^3+WeightSDS!U$14*$AJ165^2+WeightSDS!V$14*$AJ165+WeightSDS!W$14),IF($AJ165&lt;156,WeightSDS!O$17*$AJ165^8+WeightSDS!P$17*$AJ165^7+WeightSDS!Q$17*$AJ165^6+WeightSDS!R$17*$AJ165^5+WeightSDS!S$17*$AJ165^4+WeightSDS!T$17*$AJ165^3+WeightSDS!U$17*$AJ165^2+WeightSDS!V$17*$AJ165+WeightSDS!W$17,IF($AJ165&lt;186,WeightSDS!$U$18+(WeightSDS!$V$18-WeightSDS!$U$18)/24*($AJ165-186)+WeightSDS!$W$18*(-$AJ165+186)^2-0.005,WeightSDS!$U$18+(WeightSDS!$V$18-WeightSDS!$U$18)/24*($AJ165-186)-0.005)))</f>
        <v>0.14604529399999999</v>
      </c>
      <c r="AQ165" s="7">
        <f t="shared" si="53"/>
        <v>0.56299999999999994</v>
      </c>
      <c r="AR165" s="7">
        <f t="shared" si="54"/>
        <v>69</v>
      </c>
      <c r="AS165" s="7">
        <f t="shared" si="55"/>
        <v>0.51</v>
      </c>
    </row>
    <row r="166" spans="2:45" s="7" customFormat="1" x14ac:dyDescent="0.15">
      <c r="B166" s="118"/>
      <c r="C166" s="118"/>
      <c r="D166" s="118"/>
      <c r="E166" s="30"/>
      <c r="F166" s="30"/>
      <c r="G166" s="119"/>
      <c r="H166" s="119"/>
      <c r="I166" s="78"/>
      <c r="J166" s="11" t="str">
        <f t="shared" si="46"/>
        <v/>
      </c>
      <c r="K166" s="2" t="str">
        <f t="shared" si="56"/>
        <v/>
      </c>
      <c r="L166" s="2" t="str">
        <f t="shared" si="47"/>
        <v/>
      </c>
      <c r="M166" s="2" t="str">
        <f t="shared" si="57"/>
        <v/>
      </c>
      <c r="N166" s="2" t="str">
        <f t="shared" si="58"/>
        <v/>
      </c>
      <c r="O166" s="2" t="str">
        <f t="shared" si="59"/>
        <v/>
      </c>
      <c r="P166" s="11" t="str">
        <f t="shared" si="60"/>
        <v/>
      </c>
      <c r="Q166" s="11" t="str">
        <f t="shared" si="61"/>
        <v/>
      </c>
      <c r="R166" s="2" t="str">
        <f t="shared" si="62"/>
        <v/>
      </c>
      <c r="S166" s="11" t="str">
        <f t="shared" si="63"/>
        <v/>
      </c>
      <c r="T166" s="175" t="str">
        <f t="shared" si="64"/>
        <v/>
      </c>
      <c r="U166" s="11" t="str">
        <f t="shared" si="65"/>
        <v/>
      </c>
      <c r="V166" s="136"/>
      <c r="W166" s="136"/>
      <c r="X166" s="139">
        <f t="shared" si="48"/>
        <v>0</v>
      </c>
      <c r="Y166" s="31">
        <f t="shared" si="49"/>
        <v>0</v>
      </c>
      <c r="Z166" s="31"/>
      <c r="AA166" s="140">
        <f t="shared" si="50"/>
        <v>0</v>
      </c>
      <c r="AB166" s="12"/>
      <c r="AC166" s="8">
        <f t="shared" si="51"/>
        <v>9.0359999999999996</v>
      </c>
      <c r="AD166" s="8">
        <f t="shared" si="52"/>
        <v>-184.49199999999999</v>
      </c>
      <c r="AE166"/>
      <c r="AF166" t="e">
        <f>IF(D166="M",IF(AI166&lt;78,LMS!$D$5*AI166^3+LMS!$E$5*AI166^2+LMS!$F$5*AI166+LMS!$G$5,IF(AI166&lt;150,LMS!$D$6*AI166^3+LMS!$E$6*AI166^2+LMS!$F$6*AI166+LMS!$G$6,LMS!$D$7*AI166^3+LMS!$E$7*AI166^2+LMS!$F$7*AI166+LMS!$G$7)),IF(AI166&lt;69,LMS!$D$9*AI166^3+LMS!$E$9*AI166^2+LMS!$F$9*AI166+LMS!$G$9,IF(AI166&lt;150,LMS!$D$10*AI166^3+LMS!$E$10*AI166^2+LMS!$F$10*AI166+LMS!$G$10,LMS!$D$11*AI166^3+LMS!$E$11*AI166^2+LMS!$F$11*AI166+LMS!$G$11)))</f>
        <v>#VALUE!</v>
      </c>
      <c r="AG166" t="e">
        <f>IF(D166="M",(IF(AI166&lt;2.5,LMS!$D$21*AI166^3+LMS!$E$21*AI166^2+LMS!$F$21*AI166+LMS!$G$21,IF(AI166&lt;9.5,LMS!$D$22*AI166^3+LMS!$E$22*AI166^2+LMS!$F$22*AI166+LMS!$G$22,IF(AI166&lt;26.75,LMS!$D$23*AI166^3+LMS!$E$23*AI166^2+LMS!$F$23*AI166+LMS!$G$23,IF(AI166&lt;90,LMS!$D$24*AI166^3+LMS!$E$24*AI166^2+LMS!$F$24*AI166+LMS!$G$24,LMS!$D$25*AI166^3+LMS!$E$25*AI166^2+LMS!$F$25*AI166+LMS!$G$25))))),(IF(AI166&lt;2.5,LMS!$D$27*AI166^3+LMS!$E$27*AI166^2+LMS!$F$27*AI166+LMS!$G$27,IF(AI166&lt;9.5,LMS!$D$28*AI166^3+LMS!$E$28*AI166^2+LMS!$F$28*AI166+LMS!$G$28,IF(AI166&lt;26.75,LMS!$D$29*AI166^3+LMS!$E$29*AI166^2+LMS!$F$29*AI166+LMS!$G$29,IF(AI166&lt;90,LMS!$D$30*AI166^3+LMS!$E$30*AI166^2+LMS!$F$30*AI166+LMS!$G$30,IF(AI166&lt;150,LMS!$D$31*AI166^3+LMS!$E$31*AI166^2+LMS!$F$31*AI166+LMS!$G$31,LMS!$D$32*AI166^3+LMS!$E$32*AI166^2+LMS!$F$32*AI166+LMS!$G$32)))))))</f>
        <v>#VALUE!</v>
      </c>
      <c r="AH166" t="e">
        <f>IF(D166="M",(IF(AI166&lt;90,LMS!$D$14*AI166^3+LMS!$E$14*AI166^2+LMS!$F$14*AI166+LMS!$G$14,LMS!$D$15*AI166^3+LMS!$E$15*AI166^2+LMS!$F$15*AI166+LMS!$G$15)),(IF(AI166&lt;90,LMS!$D$17*AI166^3+LMS!$E$17*AI166^2+LMS!$F$17*AI166+LMS!$G$17,LMS!$D$18*AI166^3+LMS!$E$18*AI166^2+LMS!$F$18*AI166+LMS!$G$18)))</f>
        <v>#VALUE!</v>
      </c>
      <c r="AI166" s="7" t="e">
        <f t="shared" si="45"/>
        <v>#VALUE!</v>
      </c>
      <c r="AJ166" s="7">
        <f t="shared" si="66"/>
        <v>0</v>
      </c>
      <c r="AL166" s="7">
        <f>IF(D166="M",WeightSDS!P$5*$AJ166^7+WeightSDS!Q$5*$AJ166^6+WeightSDS!R$5*$AJ166^5+WeightSDS!S$5*$AJ166^4+WeightSDS!T$5*$AJ166^3+WeightSDS!U$5*$AJ166^2+WeightSDS!V$5*$AJ166+WeightSDS!W$5,IF($AJ166&lt;186,WeightSDS!P$8*$AJ166^7+WeightSDS!Q$8*$AJ166^6+WeightSDS!R$8*$AJ166^5+WeightSDS!S$8*$AJ166^4+WeightSDS!T$8*$AJ166^3+WeightSDS!U$8*$AJ166^2+WeightSDS!V$8*$AJ166+WeightSDS!W$8,WeightSDS!$U$9+WeightSDS!$V$9*($AJ166-WeightSDS!$W$9)))</f>
        <v>0.75407122999999998</v>
      </c>
      <c r="AM166" s="7">
        <f>IF(D166="M",IF($AJ166&lt;45,WeightSDS!M$23*$AJ166^10+WeightSDS!N$23*$AJ166^9+WeightSDS!O$23*$AJ166^8+WeightSDS!P$23*$AJ166^7+WeightSDS!Q$23*$AJ166^6+WeightSDS!R$23*$AJ166^5+WeightSDS!S$23*$AJ166^4+WeightSDS!T$23*$AJ166^3+WeightSDS!U$23*$AJ166^2+WeightSDS!V$23*$AJ166+WeightSDS!W$23,IF($AJ166&lt;153,WeightSDS!M$25*$AJ166^10+WeightSDS!N$25*$AJ166^9+WeightSDS!O$25*$AJ166^8+WeightSDS!P$25*$AJ166^7+WeightSDS!Q$25*$AJ166^6+WeightSDS!R$25*$AJ166^5+WeightSDS!S$25*$AJ166^4+WeightSDS!T$25*$AJ166^3+WeightSDS!U$25*$AJ166^2+WeightSDS!V$25*$AJ166+WeightSDS!W$25,WeightSDS!M$27+WeightSDS!N$27/(1+EXP(WeightSDS!O$27+WeightSDS!P$27*$AJ166)))),IF($AJ166&lt;43.8,WeightSDS!M$29*$AJ166^10+WeightSDS!N$29*$AJ166^9+WeightSDS!O$29*$AJ166^8+WeightSDS!P$29*$AJ166^7+WeightSDS!Q$29*$AJ166^6+WeightSDS!R$29*$AJ166^5+WeightSDS!S$29*$AJ166^4+WeightSDS!T$29*$AJ166^3+WeightSDS!U$29*$AJ166^2+WeightSDS!V$29*$AJ166+WeightSDS!W$29-0.010431*(1-$AJ166/210),IF($AJ166&lt;123,WeightSDS!M$30*$AJ166^10+WeightSDS!N$30*$AJ166^9+WeightSDS!O$30*$AJ166^8+WeightSDS!P$30*$AJ166^7+WeightSDS!Q$30*$AJ166^6+WeightSDS!R$30*$AJ166^5+WeightSDS!S$30*$AJ166^4+WeightSDS!T$30*$AJ166^3+WeightSDS!U$30*$AJ166^2+WeightSDS!V$30*$AJ166+WeightSDS!W$30-0.010431*(1-1/$AJ166),WeightSDS!M$32+WeightSDS!N$32/(1+EXP(WeightSDS!O$32+WeightSDS!P$32*$AJ166))-0.010431*(1-$AJ166/210))))</f>
        <v>2.9500001032655536</v>
      </c>
      <c r="AN166" s="7">
        <f>IF(D166="M",IF($AJ166&lt;162,WeightSDS!P$12*$AJ166^7+WeightSDS!Q$12*$AJ166^6+WeightSDS!R$12*$AJ166^5+WeightSDS!S$12*$AJ166^4+WeightSDS!T$12*$AJ166^3+WeightSDS!U$12*$AJ166^2+WeightSDS!V$12*$AJ166+WeightSDS!W$12,WeightSDS!P$14*$AJ166^7+WeightSDS!Q$14*$AJ166^6+WeightSDS!R$14*$AJ166^5+WeightSDS!S$14*$AJ166^4+WeightSDS!T$14*$AJ166^3+WeightSDS!U$14*$AJ166^2+WeightSDS!V$14*$AJ166+WeightSDS!W$14),IF($AJ166&lt;156,WeightSDS!O$17*$AJ166^8+WeightSDS!P$17*$AJ166^7+WeightSDS!Q$17*$AJ166^6+WeightSDS!R$17*$AJ166^5+WeightSDS!S$17*$AJ166^4+WeightSDS!T$17*$AJ166^3+WeightSDS!U$17*$AJ166^2+WeightSDS!V$17*$AJ166+WeightSDS!W$17,IF($AJ166&lt;186,WeightSDS!$U$18+(WeightSDS!$V$18-WeightSDS!$U$18)/24*($AJ166-186)+WeightSDS!$W$18*(-$AJ166+186)^2-0.005,WeightSDS!$U$18+(WeightSDS!$V$18-WeightSDS!$U$18)/24*($AJ166-186)-0.005)))</f>
        <v>0.14604529399999999</v>
      </c>
      <c r="AQ166" s="7">
        <f t="shared" si="53"/>
        <v>0.56299999999999994</v>
      </c>
      <c r="AR166" s="7">
        <f t="shared" si="54"/>
        <v>69</v>
      </c>
      <c r="AS166" s="7">
        <f t="shared" si="55"/>
        <v>0.51</v>
      </c>
    </row>
    <row r="167" spans="2:45" s="7" customFormat="1" x14ac:dyDescent="0.15">
      <c r="B167" s="118"/>
      <c r="C167" s="118"/>
      <c r="D167" s="118"/>
      <c r="E167" s="30"/>
      <c r="F167" s="30"/>
      <c r="G167" s="119"/>
      <c r="H167" s="119"/>
      <c r="I167" s="78"/>
      <c r="J167" s="11" t="str">
        <f t="shared" si="46"/>
        <v/>
      </c>
      <c r="K167" s="2" t="str">
        <f t="shared" si="56"/>
        <v/>
      </c>
      <c r="L167" s="2" t="str">
        <f t="shared" si="47"/>
        <v/>
      </c>
      <c r="M167" s="2" t="str">
        <f t="shared" si="57"/>
        <v/>
      </c>
      <c r="N167" s="2" t="str">
        <f t="shared" si="58"/>
        <v/>
      </c>
      <c r="O167" s="2" t="str">
        <f t="shared" si="59"/>
        <v/>
      </c>
      <c r="P167" s="11" t="str">
        <f t="shared" si="60"/>
        <v/>
      </c>
      <c r="Q167" s="11" t="str">
        <f t="shared" si="61"/>
        <v/>
      </c>
      <c r="R167" s="2" t="str">
        <f t="shared" si="62"/>
        <v/>
      </c>
      <c r="S167" s="11" t="str">
        <f t="shared" si="63"/>
        <v/>
      </c>
      <c r="T167" s="175" t="str">
        <f t="shared" si="64"/>
        <v/>
      </c>
      <c r="U167" s="11" t="str">
        <f t="shared" si="65"/>
        <v/>
      </c>
      <c r="V167" s="136"/>
      <c r="W167" s="136"/>
      <c r="X167" s="139">
        <f t="shared" si="48"/>
        <v>0</v>
      </c>
      <c r="Y167" s="31">
        <f t="shared" si="49"/>
        <v>0</v>
      </c>
      <c r="Z167" s="31"/>
      <c r="AA167" s="140">
        <f t="shared" si="50"/>
        <v>0</v>
      </c>
      <c r="AB167" s="12"/>
      <c r="AC167" s="8">
        <f t="shared" si="51"/>
        <v>9.0359999999999996</v>
      </c>
      <c r="AD167" s="8">
        <f t="shared" si="52"/>
        <v>-184.49199999999999</v>
      </c>
      <c r="AE167"/>
      <c r="AF167" t="e">
        <f>IF(D167="M",IF(AI167&lt;78,LMS!$D$5*AI167^3+LMS!$E$5*AI167^2+LMS!$F$5*AI167+LMS!$G$5,IF(AI167&lt;150,LMS!$D$6*AI167^3+LMS!$E$6*AI167^2+LMS!$F$6*AI167+LMS!$G$6,LMS!$D$7*AI167^3+LMS!$E$7*AI167^2+LMS!$F$7*AI167+LMS!$G$7)),IF(AI167&lt;69,LMS!$D$9*AI167^3+LMS!$E$9*AI167^2+LMS!$F$9*AI167+LMS!$G$9,IF(AI167&lt;150,LMS!$D$10*AI167^3+LMS!$E$10*AI167^2+LMS!$F$10*AI167+LMS!$G$10,LMS!$D$11*AI167^3+LMS!$E$11*AI167^2+LMS!$F$11*AI167+LMS!$G$11)))</f>
        <v>#VALUE!</v>
      </c>
      <c r="AG167" t="e">
        <f>IF(D167="M",(IF(AI167&lt;2.5,LMS!$D$21*AI167^3+LMS!$E$21*AI167^2+LMS!$F$21*AI167+LMS!$G$21,IF(AI167&lt;9.5,LMS!$D$22*AI167^3+LMS!$E$22*AI167^2+LMS!$F$22*AI167+LMS!$G$22,IF(AI167&lt;26.75,LMS!$D$23*AI167^3+LMS!$E$23*AI167^2+LMS!$F$23*AI167+LMS!$G$23,IF(AI167&lt;90,LMS!$D$24*AI167^3+LMS!$E$24*AI167^2+LMS!$F$24*AI167+LMS!$G$24,LMS!$D$25*AI167^3+LMS!$E$25*AI167^2+LMS!$F$25*AI167+LMS!$G$25))))),(IF(AI167&lt;2.5,LMS!$D$27*AI167^3+LMS!$E$27*AI167^2+LMS!$F$27*AI167+LMS!$G$27,IF(AI167&lt;9.5,LMS!$D$28*AI167^3+LMS!$E$28*AI167^2+LMS!$F$28*AI167+LMS!$G$28,IF(AI167&lt;26.75,LMS!$D$29*AI167^3+LMS!$E$29*AI167^2+LMS!$F$29*AI167+LMS!$G$29,IF(AI167&lt;90,LMS!$D$30*AI167^3+LMS!$E$30*AI167^2+LMS!$F$30*AI167+LMS!$G$30,IF(AI167&lt;150,LMS!$D$31*AI167^3+LMS!$E$31*AI167^2+LMS!$F$31*AI167+LMS!$G$31,LMS!$D$32*AI167^3+LMS!$E$32*AI167^2+LMS!$F$32*AI167+LMS!$G$32)))))))</f>
        <v>#VALUE!</v>
      </c>
      <c r="AH167" t="e">
        <f>IF(D167="M",(IF(AI167&lt;90,LMS!$D$14*AI167^3+LMS!$E$14*AI167^2+LMS!$F$14*AI167+LMS!$G$14,LMS!$D$15*AI167^3+LMS!$E$15*AI167^2+LMS!$F$15*AI167+LMS!$G$15)),(IF(AI167&lt;90,LMS!$D$17*AI167^3+LMS!$E$17*AI167^2+LMS!$F$17*AI167+LMS!$G$17,LMS!$D$18*AI167^3+LMS!$E$18*AI167^2+LMS!$F$18*AI167+LMS!$G$18)))</f>
        <v>#VALUE!</v>
      </c>
      <c r="AI167" s="7" t="e">
        <f t="shared" si="45"/>
        <v>#VALUE!</v>
      </c>
      <c r="AJ167" s="7">
        <f t="shared" si="66"/>
        <v>0</v>
      </c>
      <c r="AL167" s="7">
        <f>IF(D167="M",WeightSDS!P$5*$AJ167^7+WeightSDS!Q$5*$AJ167^6+WeightSDS!R$5*$AJ167^5+WeightSDS!S$5*$AJ167^4+WeightSDS!T$5*$AJ167^3+WeightSDS!U$5*$AJ167^2+WeightSDS!V$5*$AJ167+WeightSDS!W$5,IF($AJ167&lt;186,WeightSDS!P$8*$AJ167^7+WeightSDS!Q$8*$AJ167^6+WeightSDS!R$8*$AJ167^5+WeightSDS!S$8*$AJ167^4+WeightSDS!T$8*$AJ167^3+WeightSDS!U$8*$AJ167^2+WeightSDS!V$8*$AJ167+WeightSDS!W$8,WeightSDS!$U$9+WeightSDS!$V$9*($AJ167-WeightSDS!$W$9)))</f>
        <v>0.75407122999999998</v>
      </c>
      <c r="AM167" s="7">
        <f>IF(D167="M",IF($AJ167&lt;45,WeightSDS!M$23*$AJ167^10+WeightSDS!N$23*$AJ167^9+WeightSDS!O$23*$AJ167^8+WeightSDS!P$23*$AJ167^7+WeightSDS!Q$23*$AJ167^6+WeightSDS!R$23*$AJ167^5+WeightSDS!S$23*$AJ167^4+WeightSDS!T$23*$AJ167^3+WeightSDS!U$23*$AJ167^2+WeightSDS!V$23*$AJ167+WeightSDS!W$23,IF($AJ167&lt;153,WeightSDS!M$25*$AJ167^10+WeightSDS!N$25*$AJ167^9+WeightSDS!O$25*$AJ167^8+WeightSDS!P$25*$AJ167^7+WeightSDS!Q$25*$AJ167^6+WeightSDS!R$25*$AJ167^5+WeightSDS!S$25*$AJ167^4+WeightSDS!T$25*$AJ167^3+WeightSDS!U$25*$AJ167^2+WeightSDS!V$25*$AJ167+WeightSDS!W$25,WeightSDS!M$27+WeightSDS!N$27/(1+EXP(WeightSDS!O$27+WeightSDS!P$27*$AJ167)))),IF($AJ167&lt;43.8,WeightSDS!M$29*$AJ167^10+WeightSDS!N$29*$AJ167^9+WeightSDS!O$29*$AJ167^8+WeightSDS!P$29*$AJ167^7+WeightSDS!Q$29*$AJ167^6+WeightSDS!R$29*$AJ167^5+WeightSDS!S$29*$AJ167^4+WeightSDS!T$29*$AJ167^3+WeightSDS!U$29*$AJ167^2+WeightSDS!V$29*$AJ167+WeightSDS!W$29-0.010431*(1-$AJ167/210),IF($AJ167&lt;123,WeightSDS!M$30*$AJ167^10+WeightSDS!N$30*$AJ167^9+WeightSDS!O$30*$AJ167^8+WeightSDS!P$30*$AJ167^7+WeightSDS!Q$30*$AJ167^6+WeightSDS!R$30*$AJ167^5+WeightSDS!S$30*$AJ167^4+WeightSDS!T$30*$AJ167^3+WeightSDS!U$30*$AJ167^2+WeightSDS!V$30*$AJ167+WeightSDS!W$30-0.010431*(1-1/$AJ167),WeightSDS!M$32+WeightSDS!N$32/(1+EXP(WeightSDS!O$32+WeightSDS!P$32*$AJ167))-0.010431*(1-$AJ167/210))))</f>
        <v>2.9500001032655536</v>
      </c>
      <c r="AN167" s="7">
        <f>IF(D167="M",IF($AJ167&lt;162,WeightSDS!P$12*$AJ167^7+WeightSDS!Q$12*$AJ167^6+WeightSDS!R$12*$AJ167^5+WeightSDS!S$12*$AJ167^4+WeightSDS!T$12*$AJ167^3+WeightSDS!U$12*$AJ167^2+WeightSDS!V$12*$AJ167+WeightSDS!W$12,WeightSDS!P$14*$AJ167^7+WeightSDS!Q$14*$AJ167^6+WeightSDS!R$14*$AJ167^5+WeightSDS!S$14*$AJ167^4+WeightSDS!T$14*$AJ167^3+WeightSDS!U$14*$AJ167^2+WeightSDS!V$14*$AJ167+WeightSDS!W$14),IF($AJ167&lt;156,WeightSDS!O$17*$AJ167^8+WeightSDS!P$17*$AJ167^7+WeightSDS!Q$17*$AJ167^6+WeightSDS!R$17*$AJ167^5+WeightSDS!S$17*$AJ167^4+WeightSDS!T$17*$AJ167^3+WeightSDS!U$17*$AJ167^2+WeightSDS!V$17*$AJ167+WeightSDS!W$17,IF($AJ167&lt;186,WeightSDS!$U$18+(WeightSDS!$V$18-WeightSDS!$U$18)/24*($AJ167-186)+WeightSDS!$W$18*(-$AJ167+186)^2-0.005,WeightSDS!$U$18+(WeightSDS!$V$18-WeightSDS!$U$18)/24*($AJ167-186)-0.005)))</f>
        <v>0.14604529399999999</v>
      </c>
      <c r="AQ167" s="7">
        <f t="shared" si="53"/>
        <v>0.56299999999999994</v>
      </c>
      <c r="AR167" s="7">
        <f t="shared" si="54"/>
        <v>69</v>
      </c>
      <c r="AS167" s="7">
        <f t="shared" si="55"/>
        <v>0.51</v>
      </c>
    </row>
    <row r="168" spans="2:45" s="7" customFormat="1" x14ac:dyDescent="0.15">
      <c r="B168" s="118"/>
      <c r="C168" s="118"/>
      <c r="D168" s="118"/>
      <c r="E168" s="30"/>
      <c r="F168" s="30"/>
      <c r="G168" s="119"/>
      <c r="H168" s="119"/>
      <c r="I168" s="78"/>
      <c r="J168" s="11" t="str">
        <f t="shared" si="46"/>
        <v/>
      </c>
      <c r="K168" s="2" t="str">
        <f t="shared" si="56"/>
        <v/>
      </c>
      <c r="L168" s="2" t="str">
        <f t="shared" si="47"/>
        <v/>
      </c>
      <c r="M168" s="2" t="str">
        <f t="shared" si="57"/>
        <v/>
      </c>
      <c r="N168" s="2" t="str">
        <f t="shared" si="58"/>
        <v/>
      </c>
      <c r="O168" s="2" t="str">
        <f t="shared" si="59"/>
        <v/>
      </c>
      <c r="P168" s="11" t="str">
        <f t="shared" si="60"/>
        <v/>
      </c>
      <c r="Q168" s="11" t="str">
        <f t="shared" si="61"/>
        <v/>
      </c>
      <c r="R168" s="2" t="str">
        <f t="shared" si="62"/>
        <v/>
      </c>
      <c r="S168" s="11" t="str">
        <f t="shared" si="63"/>
        <v/>
      </c>
      <c r="T168" s="175" t="str">
        <f t="shared" si="64"/>
        <v/>
      </c>
      <c r="U168" s="11" t="str">
        <f t="shared" si="65"/>
        <v/>
      </c>
      <c r="V168" s="136"/>
      <c r="W168" s="136"/>
      <c r="X168" s="139">
        <f t="shared" si="48"/>
        <v>0</v>
      </c>
      <c r="Y168" s="31">
        <f t="shared" si="49"/>
        <v>0</v>
      </c>
      <c r="Z168" s="31"/>
      <c r="AA168" s="140">
        <f t="shared" si="50"/>
        <v>0</v>
      </c>
      <c r="AB168" s="12"/>
      <c r="AC168" s="8">
        <f t="shared" si="51"/>
        <v>9.0359999999999996</v>
      </c>
      <c r="AD168" s="8">
        <f t="shared" si="52"/>
        <v>-184.49199999999999</v>
      </c>
      <c r="AE168"/>
      <c r="AF168" t="e">
        <f>IF(D168="M",IF(AI168&lt;78,LMS!$D$5*AI168^3+LMS!$E$5*AI168^2+LMS!$F$5*AI168+LMS!$G$5,IF(AI168&lt;150,LMS!$D$6*AI168^3+LMS!$E$6*AI168^2+LMS!$F$6*AI168+LMS!$G$6,LMS!$D$7*AI168^3+LMS!$E$7*AI168^2+LMS!$F$7*AI168+LMS!$G$7)),IF(AI168&lt;69,LMS!$D$9*AI168^3+LMS!$E$9*AI168^2+LMS!$F$9*AI168+LMS!$G$9,IF(AI168&lt;150,LMS!$D$10*AI168^3+LMS!$E$10*AI168^2+LMS!$F$10*AI168+LMS!$G$10,LMS!$D$11*AI168^3+LMS!$E$11*AI168^2+LMS!$F$11*AI168+LMS!$G$11)))</f>
        <v>#VALUE!</v>
      </c>
      <c r="AG168" t="e">
        <f>IF(D168="M",(IF(AI168&lt;2.5,LMS!$D$21*AI168^3+LMS!$E$21*AI168^2+LMS!$F$21*AI168+LMS!$G$21,IF(AI168&lt;9.5,LMS!$D$22*AI168^3+LMS!$E$22*AI168^2+LMS!$F$22*AI168+LMS!$G$22,IF(AI168&lt;26.75,LMS!$D$23*AI168^3+LMS!$E$23*AI168^2+LMS!$F$23*AI168+LMS!$G$23,IF(AI168&lt;90,LMS!$D$24*AI168^3+LMS!$E$24*AI168^2+LMS!$F$24*AI168+LMS!$G$24,LMS!$D$25*AI168^3+LMS!$E$25*AI168^2+LMS!$F$25*AI168+LMS!$G$25))))),(IF(AI168&lt;2.5,LMS!$D$27*AI168^3+LMS!$E$27*AI168^2+LMS!$F$27*AI168+LMS!$G$27,IF(AI168&lt;9.5,LMS!$D$28*AI168^3+LMS!$E$28*AI168^2+LMS!$F$28*AI168+LMS!$G$28,IF(AI168&lt;26.75,LMS!$D$29*AI168^3+LMS!$E$29*AI168^2+LMS!$F$29*AI168+LMS!$G$29,IF(AI168&lt;90,LMS!$D$30*AI168^3+LMS!$E$30*AI168^2+LMS!$F$30*AI168+LMS!$G$30,IF(AI168&lt;150,LMS!$D$31*AI168^3+LMS!$E$31*AI168^2+LMS!$F$31*AI168+LMS!$G$31,LMS!$D$32*AI168^3+LMS!$E$32*AI168^2+LMS!$F$32*AI168+LMS!$G$32)))))))</f>
        <v>#VALUE!</v>
      </c>
      <c r="AH168" t="e">
        <f>IF(D168="M",(IF(AI168&lt;90,LMS!$D$14*AI168^3+LMS!$E$14*AI168^2+LMS!$F$14*AI168+LMS!$G$14,LMS!$D$15*AI168^3+LMS!$E$15*AI168^2+LMS!$F$15*AI168+LMS!$G$15)),(IF(AI168&lt;90,LMS!$D$17*AI168^3+LMS!$E$17*AI168^2+LMS!$F$17*AI168+LMS!$G$17,LMS!$D$18*AI168^3+LMS!$E$18*AI168^2+LMS!$F$18*AI168+LMS!$G$18)))</f>
        <v>#VALUE!</v>
      </c>
      <c r="AI168" s="7" t="e">
        <f t="shared" si="45"/>
        <v>#VALUE!</v>
      </c>
      <c r="AJ168" s="7">
        <f t="shared" si="66"/>
        <v>0</v>
      </c>
      <c r="AL168" s="7">
        <f>IF(D168="M",WeightSDS!P$5*$AJ168^7+WeightSDS!Q$5*$AJ168^6+WeightSDS!R$5*$AJ168^5+WeightSDS!S$5*$AJ168^4+WeightSDS!T$5*$AJ168^3+WeightSDS!U$5*$AJ168^2+WeightSDS!V$5*$AJ168+WeightSDS!W$5,IF($AJ168&lt;186,WeightSDS!P$8*$AJ168^7+WeightSDS!Q$8*$AJ168^6+WeightSDS!R$8*$AJ168^5+WeightSDS!S$8*$AJ168^4+WeightSDS!T$8*$AJ168^3+WeightSDS!U$8*$AJ168^2+WeightSDS!V$8*$AJ168+WeightSDS!W$8,WeightSDS!$U$9+WeightSDS!$V$9*($AJ168-WeightSDS!$W$9)))</f>
        <v>0.75407122999999998</v>
      </c>
      <c r="AM168" s="7">
        <f>IF(D168="M",IF($AJ168&lt;45,WeightSDS!M$23*$AJ168^10+WeightSDS!N$23*$AJ168^9+WeightSDS!O$23*$AJ168^8+WeightSDS!P$23*$AJ168^7+WeightSDS!Q$23*$AJ168^6+WeightSDS!R$23*$AJ168^5+WeightSDS!S$23*$AJ168^4+WeightSDS!T$23*$AJ168^3+WeightSDS!U$23*$AJ168^2+WeightSDS!V$23*$AJ168+WeightSDS!W$23,IF($AJ168&lt;153,WeightSDS!M$25*$AJ168^10+WeightSDS!N$25*$AJ168^9+WeightSDS!O$25*$AJ168^8+WeightSDS!P$25*$AJ168^7+WeightSDS!Q$25*$AJ168^6+WeightSDS!R$25*$AJ168^5+WeightSDS!S$25*$AJ168^4+WeightSDS!T$25*$AJ168^3+WeightSDS!U$25*$AJ168^2+WeightSDS!V$25*$AJ168+WeightSDS!W$25,WeightSDS!M$27+WeightSDS!N$27/(1+EXP(WeightSDS!O$27+WeightSDS!P$27*$AJ168)))),IF($AJ168&lt;43.8,WeightSDS!M$29*$AJ168^10+WeightSDS!N$29*$AJ168^9+WeightSDS!O$29*$AJ168^8+WeightSDS!P$29*$AJ168^7+WeightSDS!Q$29*$AJ168^6+WeightSDS!R$29*$AJ168^5+WeightSDS!S$29*$AJ168^4+WeightSDS!T$29*$AJ168^3+WeightSDS!U$29*$AJ168^2+WeightSDS!V$29*$AJ168+WeightSDS!W$29-0.010431*(1-$AJ168/210),IF($AJ168&lt;123,WeightSDS!M$30*$AJ168^10+WeightSDS!N$30*$AJ168^9+WeightSDS!O$30*$AJ168^8+WeightSDS!P$30*$AJ168^7+WeightSDS!Q$30*$AJ168^6+WeightSDS!R$30*$AJ168^5+WeightSDS!S$30*$AJ168^4+WeightSDS!T$30*$AJ168^3+WeightSDS!U$30*$AJ168^2+WeightSDS!V$30*$AJ168+WeightSDS!W$30-0.010431*(1-1/$AJ168),WeightSDS!M$32+WeightSDS!N$32/(1+EXP(WeightSDS!O$32+WeightSDS!P$32*$AJ168))-0.010431*(1-$AJ168/210))))</f>
        <v>2.9500001032655536</v>
      </c>
      <c r="AN168" s="7">
        <f>IF(D168="M",IF($AJ168&lt;162,WeightSDS!P$12*$AJ168^7+WeightSDS!Q$12*$AJ168^6+WeightSDS!R$12*$AJ168^5+WeightSDS!S$12*$AJ168^4+WeightSDS!T$12*$AJ168^3+WeightSDS!U$12*$AJ168^2+WeightSDS!V$12*$AJ168+WeightSDS!W$12,WeightSDS!P$14*$AJ168^7+WeightSDS!Q$14*$AJ168^6+WeightSDS!R$14*$AJ168^5+WeightSDS!S$14*$AJ168^4+WeightSDS!T$14*$AJ168^3+WeightSDS!U$14*$AJ168^2+WeightSDS!V$14*$AJ168+WeightSDS!W$14),IF($AJ168&lt;156,WeightSDS!O$17*$AJ168^8+WeightSDS!P$17*$AJ168^7+WeightSDS!Q$17*$AJ168^6+WeightSDS!R$17*$AJ168^5+WeightSDS!S$17*$AJ168^4+WeightSDS!T$17*$AJ168^3+WeightSDS!U$17*$AJ168^2+WeightSDS!V$17*$AJ168+WeightSDS!W$17,IF($AJ168&lt;186,WeightSDS!$U$18+(WeightSDS!$V$18-WeightSDS!$U$18)/24*($AJ168-186)+WeightSDS!$W$18*(-$AJ168+186)^2-0.005,WeightSDS!$U$18+(WeightSDS!$V$18-WeightSDS!$U$18)/24*($AJ168-186)-0.005)))</f>
        <v>0.14604529399999999</v>
      </c>
      <c r="AQ168" s="7">
        <f t="shared" si="53"/>
        <v>0.56299999999999994</v>
      </c>
      <c r="AR168" s="7">
        <f t="shared" si="54"/>
        <v>69</v>
      </c>
      <c r="AS168" s="7">
        <f t="shared" si="55"/>
        <v>0.51</v>
      </c>
    </row>
    <row r="169" spans="2:45" s="7" customFormat="1" x14ac:dyDescent="0.15">
      <c r="B169" s="118"/>
      <c r="C169" s="118"/>
      <c r="D169" s="118"/>
      <c r="E169" s="30"/>
      <c r="F169" s="30"/>
      <c r="G169" s="119"/>
      <c r="H169" s="119"/>
      <c r="I169" s="78"/>
      <c r="J169" s="11" t="str">
        <f t="shared" si="46"/>
        <v/>
      </c>
      <c r="K169" s="2" t="str">
        <f t="shared" si="56"/>
        <v/>
      </c>
      <c r="L169" s="2" t="str">
        <f t="shared" si="47"/>
        <v/>
      </c>
      <c r="M169" s="2" t="str">
        <f t="shared" si="57"/>
        <v/>
      </c>
      <c r="N169" s="2" t="str">
        <f t="shared" si="58"/>
        <v/>
      </c>
      <c r="O169" s="2" t="str">
        <f t="shared" si="59"/>
        <v/>
      </c>
      <c r="P169" s="11" t="str">
        <f t="shared" si="60"/>
        <v/>
      </c>
      <c r="Q169" s="11" t="str">
        <f t="shared" si="61"/>
        <v/>
      </c>
      <c r="R169" s="2" t="str">
        <f t="shared" si="62"/>
        <v/>
      </c>
      <c r="S169" s="11" t="str">
        <f t="shared" si="63"/>
        <v/>
      </c>
      <c r="T169" s="175" t="str">
        <f t="shared" si="64"/>
        <v/>
      </c>
      <c r="U169" s="11" t="str">
        <f t="shared" si="65"/>
        <v/>
      </c>
      <c r="V169" s="136"/>
      <c r="W169" s="136"/>
      <c r="X169" s="139">
        <f t="shared" si="48"/>
        <v>0</v>
      </c>
      <c r="Y169" s="31">
        <f t="shared" si="49"/>
        <v>0</v>
      </c>
      <c r="Z169" s="31"/>
      <c r="AA169" s="140">
        <f t="shared" si="50"/>
        <v>0</v>
      </c>
      <c r="AB169" s="12"/>
      <c r="AC169" s="8">
        <f t="shared" si="51"/>
        <v>9.0359999999999996</v>
      </c>
      <c r="AD169" s="8">
        <f t="shared" si="52"/>
        <v>-184.49199999999999</v>
      </c>
      <c r="AE169"/>
      <c r="AF169" t="e">
        <f>IF(D169="M",IF(AI169&lt;78,LMS!$D$5*AI169^3+LMS!$E$5*AI169^2+LMS!$F$5*AI169+LMS!$G$5,IF(AI169&lt;150,LMS!$D$6*AI169^3+LMS!$E$6*AI169^2+LMS!$F$6*AI169+LMS!$G$6,LMS!$D$7*AI169^3+LMS!$E$7*AI169^2+LMS!$F$7*AI169+LMS!$G$7)),IF(AI169&lt;69,LMS!$D$9*AI169^3+LMS!$E$9*AI169^2+LMS!$F$9*AI169+LMS!$G$9,IF(AI169&lt;150,LMS!$D$10*AI169^3+LMS!$E$10*AI169^2+LMS!$F$10*AI169+LMS!$G$10,LMS!$D$11*AI169^3+LMS!$E$11*AI169^2+LMS!$F$11*AI169+LMS!$G$11)))</f>
        <v>#VALUE!</v>
      </c>
      <c r="AG169" t="e">
        <f>IF(D169="M",(IF(AI169&lt;2.5,LMS!$D$21*AI169^3+LMS!$E$21*AI169^2+LMS!$F$21*AI169+LMS!$G$21,IF(AI169&lt;9.5,LMS!$D$22*AI169^3+LMS!$E$22*AI169^2+LMS!$F$22*AI169+LMS!$G$22,IF(AI169&lt;26.75,LMS!$D$23*AI169^3+LMS!$E$23*AI169^2+LMS!$F$23*AI169+LMS!$G$23,IF(AI169&lt;90,LMS!$D$24*AI169^3+LMS!$E$24*AI169^2+LMS!$F$24*AI169+LMS!$G$24,LMS!$D$25*AI169^3+LMS!$E$25*AI169^2+LMS!$F$25*AI169+LMS!$G$25))))),(IF(AI169&lt;2.5,LMS!$D$27*AI169^3+LMS!$E$27*AI169^2+LMS!$F$27*AI169+LMS!$G$27,IF(AI169&lt;9.5,LMS!$D$28*AI169^3+LMS!$E$28*AI169^2+LMS!$F$28*AI169+LMS!$G$28,IF(AI169&lt;26.75,LMS!$D$29*AI169^3+LMS!$E$29*AI169^2+LMS!$F$29*AI169+LMS!$G$29,IF(AI169&lt;90,LMS!$D$30*AI169^3+LMS!$E$30*AI169^2+LMS!$F$30*AI169+LMS!$G$30,IF(AI169&lt;150,LMS!$D$31*AI169^3+LMS!$E$31*AI169^2+LMS!$F$31*AI169+LMS!$G$31,LMS!$D$32*AI169^3+LMS!$E$32*AI169^2+LMS!$F$32*AI169+LMS!$G$32)))))))</f>
        <v>#VALUE!</v>
      </c>
      <c r="AH169" t="e">
        <f>IF(D169="M",(IF(AI169&lt;90,LMS!$D$14*AI169^3+LMS!$E$14*AI169^2+LMS!$F$14*AI169+LMS!$G$14,LMS!$D$15*AI169^3+LMS!$E$15*AI169^2+LMS!$F$15*AI169+LMS!$G$15)),(IF(AI169&lt;90,LMS!$D$17*AI169^3+LMS!$E$17*AI169^2+LMS!$F$17*AI169+LMS!$G$17,LMS!$D$18*AI169^3+LMS!$E$18*AI169^2+LMS!$F$18*AI169+LMS!$G$18)))</f>
        <v>#VALUE!</v>
      </c>
      <c r="AI169" s="7" t="e">
        <f t="shared" si="45"/>
        <v>#VALUE!</v>
      </c>
      <c r="AJ169" s="7">
        <f t="shared" si="66"/>
        <v>0</v>
      </c>
      <c r="AL169" s="7">
        <f>IF(D169="M",WeightSDS!P$5*$AJ169^7+WeightSDS!Q$5*$AJ169^6+WeightSDS!R$5*$AJ169^5+WeightSDS!S$5*$AJ169^4+WeightSDS!T$5*$AJ169^3+WeightSDS!U$5*$AJ169^2+WeightSDS!V$5*$AJ169+WeightSDS!W$5,IF($AJ169&lt;186,WeightSDS!P$8*$AJ169^7+WeightSDS!Q$8*$AJ169^6+WeightSDS!R$8*$AJ169^5+WeightSDS!S$8*$AJ169^4+WeightSDS!T$8*$AJ169^3+WeightSDS!U$8*$AJ169^2+WeightSDS!V$8*$AJ169+WeightSDS!W$8,WeightSDS!$U$9+WeightSDS!$V$9*($AJ169-WeightSDS!$W$9)))</f>
        <v>0.75407122999999998</v>
      </c>
      <c r="AM169" s="7">
        <f>IF(D169="M",IF($AJ169&lt;45,WeightSDS!M$23*$AJ169^10+WeightSDS!N$23*$AJ169^9+WeightSDS!O$23*$AJ169^8+WeightSDS!P$23*$AJ169^7+WeightSDS!Q$23*$AJ169^6+WeightSDS!R$23*$AJ169^5+WeightSDS!S$23*$AJ169^4+WeightSDS!T$23*$AJ169^3+WeightSDS!U$23*$AJ169^2+WeightSDS!V$23*$AJ169+WeightSDS!W$23,IF($AJ169&lt;153,WeightSDS!M$25*$AJ169^10+WeightSDS!N$25*$AJ169^9+WeightSDS!O$25*$AJ169^8+WeightSDS!P$25*$AJ169^7+WeightSDS!Q$25*$AJ169^6+WeightSDS!R$25*$AJ169^5+WeightSDS!S$25*$AJ169^4+WeightSDS!T$25*$AJ169^3+WeightSDS!U$25*$AJ169^2+WeightSDS!V$25*$AJ169+WeightSDS!W$25,WeightSDS!M$27+WeightSDS!N$27/(1+EXP(WeightSDS!O$27+WeightSDS!P$27*$AJ169)))),IF($AJ169&lt;43.8,WeightSDS!M$29*$AJ169^10+WeightSDS!N$29*$AJ169^9+WeightSDS!O$29*$AJ169^8+WeightSDS!P$29*$AJ169^7+WeightSDS!Q$29*$AJ169^6+WeightSDS!R$29*$AJ169^5+WeightSDS!S$29*$AJ169^4+WeightSDS!T$29*$AJ169^3+WeightSDS!U$29*$AJ169^2+WeightSDS!V$29*$AJ169+WeightSDS!W$29-0.010431*(1-$AJ169/210),IF($AJ169&lt;123,WeightSDS!M$30*$AJ169^10+WeightSDS!N$30*$AJ169^9+WeightSDS!O$30*$AJ169^8+WeightSDS!P$30*$AJ169^7+WeightSDS!Q$30*$AJ169^6+WeightSDS!R$30*$AJ169^5+WeightSDS!S$30*$AJ169^4+WeightSDS!T$30*$AJ169^3+WeightSDS!U$30*$AJ169^2+WeightSDS!V$30*$AJ169+WeightSDS!W$30-0.010431*(1-1/$AJ169),WeightSDS!M$32+WeightSDS!N$32/(1+EXP(WeightSDS!O$32+WeightSDS!P$32*$AJ169))-0.010431*(1-$AJ169/210))))</f>
        <v>2.9500001032655536</v>
      </c>
      <c r="AN169" s="7">
        <f>IF(D169="M",IF($AJ169&lt;162,WeightSDS!P$12*$AJ169^7+WeightSDS!Q$12*$AJ169^6+WeightSDS!R$12*$AJ169^5+WeightSDS!S$12*$AJ169^4+WeightSDS!T$12*$AJ169^3+WeightSDS!U$12*$AJ169^2+WeightSDS!V$12*$AJ169+WeightSDS!W$12,WeightSDS!P$14*$AJ169^7+WeightSDS!Q$14*$AJ169^6+WeightSDS!R$14*$AJ169^5+WeightSDS!S$14*$AJ169^4+WeightSDS!T$14*$AJ169^3+WeightSDS!U$14*$AJ169^2+WeightSDS!V$14*$AJ169+WeightSDS!W$14),IF($AJ169&lt;156,WeightSDS!O$17*$AJ169^8+WeightSDS!P$17*$AJ169^7+WeightSDS!Q$17*$AJ169^6+WeightSDS!R$17*$AJ169^5+WeightSDS!S$17*$AJ169^4+WeightSDS!T$17*$AJ169^3+WeightSDS!U$17*$AJ169^2+WeightSDS!V$17*$AJ169+WeightSDS!W$17,IF($AJ169&lt;186,WeightSDS!$U$18+(WeightSDS!$V$18-WeightSDS!$U$18)/24*($AJ169-186)+WeightSDS!$W$18*(-$AJ169+186)^2-0.005,WeightSDS!$U$18+(WeightSDS!$V$18-WeightSDS!$U$18)/24*($AJ169-186)-0.005)))</f>
        <v>0.14604529399999999</v>
      </c>
      <c r="AQ169" s="7">
        <f t="shared" si="53"/>
        <v>0.56299999999999994</v>
      </c>
      <c r="AR169" s="7">
        <f t="shared" si="54"/>
        <v>69</v>
      </c>
      <c r="AS169" s="7">
        <f t="shared" si="55"/>
        <v>0.51</v>
      </c>
    </row>
    <row r="170" spans="2:45" s="7" customFormat="1" x14ac:dyDescent="0.15">
      <c r="B170" s="118"/>
      <c r="C170" s="118"/>
      <c r="D170" s="118"/>
      <c r="E170" s="30"/>
      <c r="F170" s="30"/>
      <c r="G170" s="119"/>
      <c r="H170" s="119"/>
      <c r="I170" s="78"/>
      <c r="J170" s="11" t="str">
        <f t="shared" si="46"/>
        <v/>
      </c>
      <c r="K170" s="2" t="str">
        <f t="shared" si="56"/>
        <v/>
      </c>
      <c r="L170" s="2" t="str">
        <f t="shared" si="47"/>
        <v/>
      </c>
      <c r="M170" s="2" t="str">
        <f t="shared" si="57"/>
        <v/>
      </c>
      <c r="N170" s="2" t="str">
        <f t="shared" si="58"/>
        <v/>
      </c>
      <c r="O170" s="2" t="str">
        <f t="shared" si="59"/>
        <v/>
      </c>
      <c r="P170" s="11" t="str">
        <f t="shared" si="60"/>
        <v/>
      </c>
      <c r="Q170" s="11" t="str">
        <f t="shared" si="61"/>
        <v/>
      </c>
      <c r="R170" s="2" t="str">
        <f t="shared" si="62"/>
        <v/>
      </c>
      <c r="S170" s="11" t="str">
        <f t="shared" si="63"/>
        <v/>
      </c>
      <c r="T170" s="175" t="str">
        <f t="shared" si="64"/>
        <v/>
      </c>
      <c r="U170" s="11" t="str">
        <f t="shared" si="65"/>
        <v/>
      </c>
      <c r="V170" s="136"/>
      <c r="W170" s="136"/>
      <c r="X170" s="139">
        <f t="shared" si="48"/>
        <v>0</v>
      </c>
      <c r="Y170" s="31">
        <f t="shared" si="49"/>
        <v>0</v>
      </c>
      <c r="Z170" s="31"/>
      <c r="AA170" s="140">
        <f t="shared" si="50"/>
        <v>0</v>
      </c>
      <c r="AB170" s="12"/>
      <c r="AC170" s="8">
        <f t="shared" si="51"/>
        <v>9.0359999999999996</v>
      </c>
      <c r="AD170" s="8">
        <f t="shared" si="52"/>
        <v>-184.49199999999999</v>
      </c>
      <c r="AE170"/>
      <c r="AF170" t="e">
        <f>IF(D170="M",IF(AI170&lt;78,LMS!$D$5*AI170^3+LMS!$E$5*AI170^2+LMS!$F$5*AI170+LMS!$G$5,IF(AI170&lt;150,LMS!$D$6*AI170^3+LMS!$E$6*AI170^2+LMS!$F$6*AI170+LMS!$G$6,LMS!$D$7*AI170^3+LMS!$E$7*AI170^2+LMS!$F$7*AI170+LMS!$G$7)),IF(AI170&lt;69,LMS!$D$9*AI170^3+LMS!$E$9*AI170^2+LMS!$F$9*AI170+LMS!$G$9,IF(AI170&lt;150,LMS!$D$10*AI170^3+LMS!$E$10*AI170^2+LMS!$F$10*AI170+LMS!$G$10,LMS!$D$11*AI170^3+LMS!$E$11*AI170^2+LMS!$F$11*AI170+LMS!$G$11)))</f>
        <v>#VALUE!</v>
      </c>
      <c r="AG170" t="e">
        <f>IF(D170="M",(IF(AI170&lt;2.5,LMS!$D$21*AI170^3+LMS!$E$21*AI170^2+LMS!$F$21*AI170+LMS!$G$21,IF(AI170&lt;9.5,LMS!$D$22*AI170^3+LMS!$E$22*AI170^2+LMS!$F$22*AI170+LMS!$G$22,IF(AI170&lt;26.75,LMS!$D$23*AI170^3+LMS!$E$23*AI170^2+LMS!$F$23*AI170+LMS!$G$23,IF(AI170&lt;90,LMS!$D$24*AI170^3+LMS!$E$24*AI170^2+LMS!$F$24*AI170+LMS!$G$24,LMS!$D$25*AI170^3+LMS!$E$25*AI170^2+LMS!$F$25*AI170+LMS!$G$25))))),(IF(AI170&lt;2.5,LMS!$D$27*AI170^3+LMS!$E$27*AI170^2+LMS!$F$27*AI170+LMS!$G$27,IF(AI170&lt;9.5,LMS!$D$28*AI170^3+LMS!$E$28*AI170^2+LMS!$F$28*AI170+LMS!$G$28,IF(AI170&lt;26.75,LMS!$D$29*AI170^3+LMS!$E$29*AI170^2+LMS!$F$29*AI170+LMS!$G$29,IF(AI170&lt;90,LMS!$D$30*AI170^3+LMS!$E$30*AI170^2+LMS!$F$30*AI170+LMS!$G$30,IF(AI170&lt;150,LMS!$D$31*AI170^3+LMS!$E$31*AI170^2+LMS!$F$31*AI170+LMS!$G$31,LMS!$D$32*AI170^3+LMS!$E$32*AI170^2+LMS!$F$32*AI170+LMS!$G$32)))))))</f>
        <v>#VALUE!</v>
      </c>
      <c r="AH170" t="e">
        <f>IF(D170="M",(IF(AI170&lt;90,LMS!$D$14*AI170^3+LMS!$E$14*AI170^2+LMS!$F$14*AI170+LMS!$G$14,LMS!$D$15*AI170^3+LMS!$E$15*AI170^2+LMS!$F$15*AI170+LMS!$G$15)),(IF(AI170&lt;90,LMS!$D$17*AI170^3+LMS!$E$17*AI170^2+LMS!$F$17*AI170+LMS!$G$17,LMS!$D$18*AI170^3+LMS!$E$18*AI170^2+LMS!$F$18*AI170+LMS!$G$18)))</f>
        <v>#VALUE!</v>
      </c>
      <c r="AI170" s="7" t="e">
        <f t="shared" si="45"/>
        <v>#VALUE!</v>
      </c>
      <c r="AJ170" s="7">
        <f t="shared" si="66"/>
        <v>0</v>
      </c>
      <c r="AL170" s="7">
        <f>IF(D170="M",WeightSDS!P$5*$AJ170^7+WeightSDS!Q$5*$AJ170^6+WeightSDS!R$5*$AJ170^5+WeightSDS!S$5*$AJ170^4+WeightSDS!T$5*$AJ170^3+WeightSDS!U$5*$AJ170^2+WeightSDS!V$5*$AJ170+WeightSDS!W$5,IF($AJ170&lt;186,WeightSDS!P$8*$AJ170^7+WeightSDS!Q$8*$AJ170^6+WeightSDS!R$8*$AJ170^5+WeightSDS!S$8*$AJ170^4+WeightSDS!T$8*$AJ170^3+WeightSDS!U$8*$AJ170^2+WeightSDS!V$8*$AJ170+WeightSDS!W$8,WeightSDS!$U$9+WeightSDS!$V$9*($AJ170-WeightSDS!$W$9)))</f>
        <v>0.75407122999999998</v>
      </c>
      <c r="AM170" s="7">
        <f>IF(D170="M",IF($AJ170&lt;45,WeightSDS!M$23*$AJ170^10+WeightSDS!N$23*$AJ170^9+WeightSDS!O$23*$AJ170^8+WeightSDS!P$23*$AJ170^7+WeightSDS!Q$23*$AJ170^6+WeightSDS!R$23*$AJ170^5+WeightSDS!S$23*$AJ170^4+WeightSDS!T$23*$AJ170^3+WeightSDS!U$23*$AJ170^2+WeightSDS!V$23*$AJ170+WeightSDS!W$23,IF($AJ170&lt;153,WeightSDS!M$25*$AJ170^10+WeightSDS!N$25*$AJ170^9+WeightSDS!O$25*$AJ170^8+WeightSDS!P$25*$AJ170^7+WeightSDS!Q$25*$AJ170^6+WeightSDS!R$25*$AJ170^5+WeightSDS!S$25*$AJ170^4+WeightSDS!T$25*$AJ170^3+WeightSDS!U$25*$AJ170^2+WeightSDS!V$25*$AJ170+WeightSDS!W$25,WeightSDS!M$27+WeightSDS!N$27/(1+EXP(WeightSDS!O$27+WeightSDS!P$27*$AJ170)))),IF($AJ170&lt;43.8,WeightSDS!M$29*$AJ170^10+WeightSDS!N$29*$AJ170^9+WeightSDS!O$29*$AJ170^8+WeightSDS!P$29*$AJ170^7+WeightSDS!Q$29*$AJ170^6+WeightSDS!R$29*$AJ170^5+WeightSDS!S$29*$AJ170^4+WeightSDS!T$29*$AJ170^3+WeightSDS!U$29*$AJ170^2+WeightSDS!V$29*$AJ170+WeightSDS!W$29-0.010431*(1-$AJ170/210),IF($AJ170&lt;123,WeightSDS!M$30*$AJ170^10+WeightSDS!N$30*$AJ170^9+WeightSDS!O$30*$AJ170^8+WeightSDS!P$30*$AJ170^7+WeightSDS!Q$30*$AJ170^6+WeightSDS!R$30*$AJ170^5+WeightSDS!S$30*$AJ170^4+WeightSDS!T$30*$AJ170^3+WeightSDS!U$30*$AJ170^2+WeightSDS!V$30*$AJ170+WeightSDS!W$30-0.010431*(1-1/$AJ170),WeightSDS!M$32+WeightSDS!N$32/(1+EXP(WeightSDS!O$32+WeightSDS!P$32*$AJ170))-0.010431*(1-$AJ170/210))))</f>
        <v>2.9500001032655536</v>
      </c>
      <c r="AN170" s="7">
        <f>IF(D170="M",IF($AJ170&lt;162,WeightSDS!P$12*$AJ170^7+WeightSDS!Q$12*$AJ170^6+WeightSDS!R$12*$AJ170^5+WeightSDS!S$12*$AJ170^4+WeightSDS!T$12*$AJ170^3+WeightSDS!U$12*$AJ170^2+WeightSDS!V$12*$AJ170+WeightSDS!W$12,WeightSDS!P$14*$AJ170^7+WeightSDS!Q$14*$AJ170^6+WeightSDS!R$14*$AJ170^5+WeightSDS!S$14*$AJ170^4+WeightSDS!T$14*$AJ170^3+WeightSDS!U$14*$AJ170^2+WeightSDS!V$14*$AJ170+WeightSDS!W$14),IF($AJ170&lt;156,WeightSDS!O$17*$AJ170^8+WeightSDS!P$17*$AJ170^7+WeightSDS!Q$17*$AJ170^6+WeightSDS!R$17*$AJ170^5+WeightSDS!S$17*$AJ170^4+WeightSDS!T$17*$AJ170^3+WeightSDS!U$17*$AJ170^2+WeightSDS!V$17*$AJ170+WeightSDS!W$17,IF($AJ170&lt;186,WeightSDS!$U$18+(WeightSDS!$V$18-WeightSDS!$U$18)/24*($AJ170-186)+WeightSDS!$W$18*(-$AJ170+186)^2-0.005,WeightSDS!$U$18+(WeightSDS!$V$18-WeightSDS!$U$18)/24*($AJ170-186)-0.005)))</f>
        <v>0.14604529399999999</v>
      </c>
      <c r="AQ170" s="7">
        <f t="shared" si="53"/>
        <v>0.56299999999999994</v>
      </c>
      <c r="AR170" s="7">
        <f t="shared" si="54"/>
        <v>69</v>
      </c>
      <c r="AS170" s="7">
        <f t="shared" si="55"/>
        <v>0.51</v>
      </c>
    </row>
    <row r="171" spans="2:45" s="7" customFormat="1" x14ac:dyDescent="0.15">
      <c r="B171" s="118"/>
      <c r="C171" s="118"/>
      <c r="D171" s="118"/>
      <c r="E171" s="30"/>
      <c r="F171" s="30"/>
      <c r="G171" s="119"/>
      <c r="H171" s="119"/>
      <c r="I171" s="78"/>
      <c r="J171" s="11" t="str">
        <f t="shared" si="46"/>
        <v/>
      </c>
      <c r="K171" s="2" t="str">
        <f t="shared" si="56"/>
        <v/>
      </c>
      <c r="L171" s="2" t="str">
        <f t="shared" si="47"/>
        <v/>
      </c>
      <c r="M171" s="2" t="str">
        <f t="shared" si="57"/>
        <v/>
      </c>
      <c r="N171" s="2" t="str">
        <f t="shared" si="58"/>
        <v/>
      </c>
      <c r="O171" s="2" t="str">
        <f t="shared" si="59"/>
        <v/>
      </c>
      <c r="P171" s="11" t="str">
        <f t="shared" si="60"/>
        <v/>
      </c>
      <c r="Q171" s="11" t="str">
        <f t="shared" si="61"/>
        <v/>
      </c>
      <c r="R171" s="2" t="str">
        <f t="shared" si="62"/>
        <v/>
      </c>
      <c r="S171" s="11" t="str">
        <f t="shared" si="63"/>
        <v/>
      </c>
      <c r="T171" s="175" t="str">
        <f t="shared" si="64"/>
        <v/>
      </c>
      <c r="U171" s="11" t="str">
        <f t="shared" si="65"/>
        <v/>
      </c>
      <c r="V171" s="136"/>
      <c r="W171" s="136"/>
      <c r="X171" s="139">
        <f t="shared" si="48"/>
        <v>0</v>
      </c>
      <c r="Y171" s="31">
        <f t="shared" si="49"/>
        <v>0</v>
      </c>
      <c r="Z171" s="31"/>
      <c r="AA171" s="140">
        <f t="shared" si="50"/>
        <v>0</v>
      </c>
      <c r="AB171" s="12"/>
      <c r="AC171" s="8">
        <f t="shared" si="51"/>
        <v>9.0359999999999996</v>
      </c>
      <c r="AD171" s="8">
        <f t="shared" si="52"/>
        <v>-184.49199999999999</v>
      </c>
      <c r="AE171"/>
      <c r="AF171" t="e">
        <f>IF(D171="M",IF(AI171&lt;78,LMS!$D$5*AI171^3+LMS!$E$5*AI171^2+LMS!$F$5*AI171+LMS!$G$5,IF(AI171&lt;150,LMS!$D$6*AI171^3+LMS!$E$6*AI171^2+LMS!$F$6*AI171+LMS!$G$6,LMS!$D$7*AI171^3+LMS!$E$7*AI171^2+LMS!$F$7*AI171+LMS!$G$7)),IF(AI171&lt;69,LMS!$D$9*AI171^3+LMS!$E$9*AI171^2+LMS!$F$9*AI171+LMS!$G$9,IF(AI171&lt;150,LMS!$D$10*AI171^3+LMS!$E$10*AI171^2+LMS!$F$10*AI171+LMS!$G$10,LMS!$D$11*AI171^3+LMS!$E$11*AI171^2+LMS!$F$11*AI171+LMS!$G$11)))</f>
        <v>#VALUE!</v>
      </c>
      <c r="AG171" t="e">
        <f>IF(D171="M",(IF(AI171&lt;2.5,LMS!$D$21*AI171^3+LMS!$E$21*AI171^2+LMS!$F$21*AI171+LMS!$G$21,IF(AI171&lt;9.5,LMS!$D$22*AI171^3+LMS!$E$22*AI171^2+LMS!$F$22*AI171+LMS!$G$22,IF(AI171&lt;26.75,LMS!$D$23*AI171^3+LMS!$E$23*AI171^2+LMS!$F$23*AI171+LMS!$G$23,IF(AI171&lt;90,LMS!$D$24*AI171^3+LMS!$E$24*AI171^2+LMS!$F$24*AI171+LMS!$G$24,LMS!$D$25*AI171^3+LMS!$E$25*AI171^2+LMS!$F$25*AI171+LMS!$G$25))))),(IF(AI171&lt;2.5,LMS!$D$27*AI171^3+LMS!$E$27*AI171^2+LMS!$F$27*AI171+LMS!$G$27,IF(AI171&lt;9.5,LMS!$D$28*AI171^3+LMS!$E$28*AI171^2+LMS!$F$28*AI171+LMS!$G$28,IF(AI171&lt;26.75,LMS!$D$29*AI171^3+LMS!$E$29*AI171^2+LMS!$F$29*AI171+LMS!$G$29,IF(AI171&lt;90,LMS!$D$30*AI171^3+LMS!$E$30*AI171^2+LMS!$F$30*AI171+LMS!$G$30,IF(AI171&lt;150,LMS!$D$31*AI171^3+LMS!$E$31*AI171^2+LMS!$F$31*AI171+LMS!$G$31,LMS!$D$32*AI171^3+LMS!$E$32*AI171^2+LMS!$F$32*AI171+LMS!$G$32)))))))</f>
        <v>#VALUE!</v>
      </c>
      <c r="AH171" t="e">
        <f>IF(D171="M",(IF(AI171&lt;90,LMS!$D$14*AI171^3+LMS!$E$14*AI171^2+LMS!$F$14*AI171+LMS!$G$14,LMS!$D$15*AI171^3+LMS!$E$15*AI171^2+LMS!$F$15*AI171+LMS!$G$15)),(IF(AI171&lt;90,LMS!$D$17*AI171^3+LMS!$E$17*AI171^2+LMS!$F$17*AI171+LMS!$G$17,LMS!$D$18*AI171^3+LMS!$E$18*AI171^2+LMS!$F$18*AI171+LMS!$G$18)))</f>
        <v>#VALUE!</v>
      </c>
      <c r="AI171" s="7" t="e">
        <f t="shared" si="45"/>
        <v>#VALUE!</v>
      </c>
      <c r="AJ171" s="7">
        <f t="shared" si="66"/>
        <v>0</v>
      </c>
      <c r="AL171" s="7">
        <f>IF(D171="M",WeightSDS!P$5*$AJ171^7+WeightSDS!Q$5*$AJ171^6+WeightSDS!R$5*$AJ171^5+WeightSDS!S$5*$AJ171^4+WeightSDS!T$5*$AJ171^3+WeightSDS!U$5*$AJ171^2+WeightSDS!V$5*$AJ171+WeightSDS!W$5,IF($AJ171&lt;186,WeightSDS!P$8*$AJ171^7+WeightSDS!Q$8*$AJ171^6+WeightSDS!R$8*$AJ171^5+WeightSDS!S$8*$AJ171^4+WeightSDS!T$8*$AJ171^3+WeightSDS!U$8*$AJ171^2+WeightSDS!V$8*$AJ171+WeightSDS!W$8,WeightSDS!$U$9+WeightSDS!$V$9*($AJ171-WeightSDS!$W$9)))</f>
        <v>0.75407122999999998</v>
      </c>
      <c r="AM171" s="7">
        <f>IF(D171="M",IF($AJ171&lt;45,WeightSDS!M$23*$AJ171^10+WeightSDS!N$23*$AJ171^9+WeightSDS!O$23*$AJ171^8+WeightSDS!P$23*$AJ171^7+WeightSDS!Q$23*$AJ171^6+WeightSDS!R$23*$AJ171^5+WeightSDS!S$23*$AJ171^4+WeightSDS!T$23*$AJ171^3+WeightSDS!U$23*$AJ171^2+WeightSDS!V$23*$AJ171+WeightSDS!W$23,IF($AJ171&lt;153,WeightSDS!M$25*$AJ171^10+WeightSDS!N$25*$AJ171^9+WeightSDS!O$25*$AJ171^8+WeightSDS!P$25*$AJ171^7+WeightSDS!Q$25*$AJ171^6+WeightSDS!R$25*$AJ171^5+WeightSDS!S$25*$AJ171^4+WeightSDS!T$25*$AJ171^3+WeightSDS!U$25*$AJ171^2+WeightSDS!V$25*$AJ171+WeightSDS!W$25,WeightSDS!M$27+WeightSDS!N$27/(1+EXP(WeightSDS!O$27+WeightSDS!P$27*$AJ171)))),IF($AJ171&lt;43.8,WeightSDS!M$29*$AJ171^10+WeightSDS!N$29*$AJ171^9+WeightSDS!O$29*$AJ171^8+WeightSDS!P$29*$AJ171^7+WeightSDS!Q$29*$AJ171^6+WeightSDS!R$29*$AJ171^5+WeightSDS!S$29*$AJ171^4+WeightSDS!T$29*$AJ171^3+WeightSDS!U$29*$AJ171^2+WeightSDS!V$29*$AJ171+WeightSDS!W$29-0.010431*(1-$AJ171/210),IF($AJ171&lt;123,WeightSDS!M$30*$AJ171^10+WeightSDS!N$30*$AJ171^9+WeightSDS!O$30*$AJ171^8+WeightSDS!P$30*$AJ171^7+WeightSDS!Q$30*$AJ171^6+WeightSDS!R$30*$AJ171^5+WeightSDS!S$30*$AJ171^4+WeightSDS!T$30*$AJ171^3+WeightSDS!U$30*$AJ171^2+WeightSDS!V$30*$AJ171+WeightSDS!W$30-0.010431*(1-1/$AJ171),WeightSDS!M$32+WeightSDS!N$32/(1+EXP(WeightSDS!O$32+WeightSDS!P$32*$AJ171))-0.010431*(1-$AJ171/210))))</f>
        <v>2.9500001032655536</v>
      </c>
      <c r="AN171" s="7">
        <f>IF(D171="M",IF($AJ171&lt;162,WeightSDS!P$12*$AJ171^7+WeightSDS!Q$12*$AJ171^6+WeightSDS!R$12*$AJ171^5+WeightSDS!S$12*$AJ171^4+WeightSDS!T$12*$AJ171^3+WeightSDS!U$12*$AJ171^2+WeightSDS!V$12*$AJ171+WeightSDS!W$12,WeightSDS!P$14*$AJ171^7+WeightSDS!Q$14*$AJ171^6+WeightSDS!R$14*$AJ171^5+WeightSDS!S$14*$AJ171^4+WeightSDS!T$14*$AJ171^3+WeightSDS!U$14*$AJ171^2+WeightSDS!V$14*$AJ171+WeightSDS!W$14),IF($AJ171&lt;156,WeightSDS!O$17*$AJ171^8+WeightSDS!P$17*$AJ171^7+WeightSDS!Q$17*$AJ171^6+WeightSDS!R$17*$AJ171^5+WeightSDS!S$17*$AJ171^4+WeightSDS!T$17*$AJ171^3+WeightSDS!U$17*$AJ171^2+WeightSDS!V$17*$AJ171+WeightSDS!W$17,IF($AJ171&lt;186,WeightSDS!$U$18+(WeightSDS!$V$18-WeightSDS!$U$18)/24*($AJ171-186)+WeightSDS!$W$18*(-$AJ171+186)^2-0.005,WeightSDS!$U$18+(WeightSDS!$V$18-WeightSDS!$U$18)/24*($AJ171-186)-0.005)))</f>
        <v>0.14604529399999999</v>
      </c>
      <c r="AQ171" s="7">
        <f t="shared" si="53"/>
        <v>0.56299999999999994</v>
      </c>
      <c r="AR171" s="7">
        <f t="shared" si="54"/>
        <v>69</v>
      </c>
      <c r="AS171" s="7">
        <f t="shared" si="55"/>
        <v>0.51</v>
      </c>
    </row>
    <row r="172" spans="2:45" s="7" customFormat="1" x14ac:dyDescent="0.15">
      <c r="B172" s="118"/>
      <c r="C172" s="118"/>
      <c r="D172" s="118"/>
      <c r="E172" s="30"/>
      <c r="F172" s="30"/>
      <c r="G172" s="119"/>
      <c r="H172" s="119"/>
      <c r="I172" s="78"/>
      <c r="J172" s="11" t="str">
        <f t="shared" si="46"/>
        <v/>
      </c>
      <c r="K172" s="2" t="str">
        <f t="shared" si="56"/>
        <v/>
      </c>
      <c r="L172" s="2" t="str">
        <f t="shared" si="47"/>
        <v/>
      </c>
      <c r="M172" s="2" t="str">
        <f t="shared" si="57"/>
        <v/>
      </c>
      <c r="N172" s="2" t="str">
        <f t="shared" si="58"/>
        <v/>
      </c>
      <c r="O172" s="2" t="str">
        <f t="shared" si="59"/>
        <v/>
      </c>
      <c r="P172" s="11" t="str">
        <f t="shared" si="60"/>
        <v/>
      </c>
      <c r="Q172" s="11" t="str">
        <f t="shared" si="61"/>
        <v/>
      </c>
      <c r="R172" s="2" t="str">
        <f t="shared" si="62"/>
        <v/>
      </c>
      <c r="S172" s="11" t="str">
        <f t="shared" si="63"/>
        <v/>
      </c>
      <c r="T172" s="175" t="str">
        <f t="shared" si="64"/>
        <v/>
      </c>
      <c r="U172" s="11" t="str">
        <f t="shared" si="65"/>
        <v/>
      </c>
      <c r="V172" s="136"/>
      <c r="W172" s="136"/>
      <c r="X172" s="139">
        <f t="shared" si="48"/>
        <v>0</v>
      </c>
      <c r="Y172" s="31">
        <f t="shared" si="49"/>
        <v>0</v>
      </c>
      <c r="Z172" s="31"/>
      <c r="AA172" s="140">
        <f t="shared" si="50"/>
        <v>0</v>
      </c>
      <c r="AB172" s="12"/>
      <c r="AC172" s="8">
        <f t="shared" si="51"/>
        <v>9.0359999999999996</v>
      </c>
      <c r="AD172" s="8">
        <f t="shared" si="52"/>
        <v>-184.49199999999999</v>
      </c>
      <c r="AE172"/>
      <c r="AF172" t="e">
        <f>IF(D172="M",IF(AI172&lt;78,LMS!$D$5*AI172^3+LMS!$E$5*AI172^2+LMS!$F$5*AI172+LMS!$G$5,IF(AI172&lt;150,LMS!$D$6*AI172^3+LMS!$E$6*AI172^2+LMS!$F$6*AI172+LMS!$G$6,LMS!$D$7*AI172^3+LMS!$E$7*AI172^2+LMS!$F$7*AI172+LMS!$G$7)),IF(AI172&lt;69,LMS!$D$9*AI172^3+LMS!$E$9*AI172^2+LMS!$F$9*AI172+LMS!$G$9,IF(AI172&lt;150,LMS!$D$10*AI172^3+LMS!$E$10*AI172^2+LMS!$F$10*AI172+LMS!$G$10,LMS!$D$11*AI172^3+LMS!$E$11*AI172^2+LMS!$F$11*AI172+LMS!$G$11)))</f>
        <v>#VALUE!</v>
      </c>
      <c r="AG172" t="e">
        <f>IF(D172="M",(IF(AI172&lt;2.5,LMS!$D$21*AI172^3+LMS!$E$21*AI172^2+LMS!$F$21*AI172+LMS!$G$21,IF(AI172&lt;9.5,LMS!$D$22*AI172^3+LMS!$E$22*AI172^2+LMS!$F$22*AI172+LMS!$G$22,IF(AI172&lt;26.75,LMS!$D$23*AI172^3+LMS!$E$23*AI172^2+LMS!$F$23*AI172+LMS!$G$23,IF(AI172&lt;90,LMS!$D$24*AI172^3+LMS!$E$24*AI172^2+LMS!$F$24*AI172+LMS!$G$24,LMS!$D$25*AI172^3+LMS!$E$25*AI172^2+LMS!$F$25*AI172+LMS!$G$25))))),(IF(AI172&lt;2.5,LMS!$D$27*AI172^3+LMS!$E$27*AI172^2+LMS!$F$27*AI172+LMS!$G$27,IF(AI172&lt;9.5,LMS!$D$28*AI172^3+LMS!$E$28*AI172^2+LMS!$F$28*AI172+LMS!$G$28,IF(AI172&lt;26.75,LMS!$D$29*AI172^3+LMS!$E$29*AI172^2+LMS!$F$29*AI172+LMS!$G$29,IF(AI172&lt;90,LMS!$D$30*AI172^3+LMS!$E$30*AI172^2+LMS!$F$30*AI172+LMS!$G$30,IF(AI172&lt;150,LMS!$D$31*AI172^3+LMS!$E$31*AI172^2+LMS!$F$31*AI172+LMS!$G$31,LMS!$D$32*AI172^3+LMS!$E$32*AI172^2+LMS!$F$32*AI172+LMS!$G$32)))))))</f>
        <v>#VALUE!</v>
      </c>
      <c r="AH172" t="e">
        <f>IF(D172="M",(IF(AI172&lt;90,LMS!$D$14*AI172^3+LMS!$E$14*AI172^2+LMS!$F$14*AI172+LMS!$G$14,LMS!$D$15*AI172^3+LMS!$E$15*AI172^2+LMS!$F$15*AI172+LMS!$G$15)),(IF(AI172&lt;90,LMS!$D$17*AI172^3+LMS!$E$17*AI172^2+LMS!$F$17*AI172+LMS!$G$17,LMS!$D$18*AI172^3+LMS!$E$18*AI172^2+LMS!$F$18*AI172+LMS!$G$18)))</f>
        <v>#VALUE!</v>
      </c>
      <c r="AI172" s="7" t="e">
        <f t="shared" si="45"/>
        <v>#VALUE!</v>
      </c>
      <c r="AJ172" s="7">
        <f t="shared" si="66"/>
        <v>0</v>
      </c>
      <c r="AL172" s="7">
        <f>IF(D172="M",WeightSDS!P$5*$AJ172^7+WeightSDS!Q$5*$AJ172^6+WeightSDS!R$5*$AJ172^5+WeightSDS!S$5*$AJ172^4+WeightSDS!T$5*$AJ172^3+WeightSDS!U$5*$AJ172^2+WeightSDS!V$5*$AJ172+WeightSDS!W$5,IF($AJ172&lt;186,WeightSDS!P$8*$AJ172^7+WeightSDS!Q$8*$AJ172^6+WeightSDS!R$8*$AJ172^5+WeightSDS!S$8*$AJ172^4+WeightSDS!T$8*$AJ172^3+WeightSDS!U$8*$AJ172^2+WeightSDS!V$8*$AJ172+WeightSDS!W$8,WeightSDS!$U$9+WeightSDS!$V$9*($AJ172-WeightSDS!$W$9)))</f>
        <v>0.75407122999999998</v>
      </c>
      <c r="AM172" s="7">
        <f>IF(D172="M",IF($AJ172&lt;45,WeightSDS!M$23*$AJ172^10+WeightSDS!N$23*$AJ172^9+WeightSDS!O$23*$AJ172^8+WeightSDS!P$23*$AJ172^7+WeightSDS!Q$23*$AJ172^6+WeightSDS!R$23*$AJ172^5+WeightSDS!S$23*$AJ172^4+WeightSDS!T$23*$AJ172^3+WeightSDS!U$23*$AJ172^2+WeightSDS!V$23*$AJ172+WeightSDS!W$23,IF($AJ172&lt;153,WeightSDS!M$25*$AJ172^10+WeightSDS!N$25*$AJ172^9+WeightSDS!O$25*$AJ172^8+WeightSDS!P$25*$AJ172^7+WeightSDS!Q$25*$AJ172^6+WeightSDS!R$25*$AJ172^5+WeightSDS!S$25*$AJ172^4+WeightSDS!T$25*$AJ172^3+WeightSDS!U$25*$AJ172^2+WeightSDS!V$25*$AJ172+WeightSDS!W$25,WeightSDS!M$27+WeightSDS!N$27/(1+EXP(WeightSDS!O$27+WeightSDS!P$27*$AJ172)))),IF($AJ172&lt;43.8,WeightSDS!M$29*$AJ172^10+WeightSDS!N$29*$AJ172^9+WeightSDS!O$29*$AJ172^8+WeightSDS!P$29*$AJ172^7+WeightSDS!Q$29*$AJ172^6+WeightSDS!R$29*$AJ172^5+WeightSDS!S$29*$AJ172^4+WeightSDS!T$29*$AJ172^3+WeightSDS!U$29*$AJ172^2+WeightSDS!V$29*$AJ172+WeightSDS!W$29-0.010431*(1-$AJ172/210),IF($AJ172&lt;123,WeightSDS!M$30*$AJ172^10+WeightSDS!N$30*$AJ172^9+WeightSDS!O$30*$AJ172^8+WeightSDS!P$30*$AJ172^7+WeightSDS!Q$30*$AJ172^6+WeightSDS!R$30*$AJ172^5+WeightSDS!S$30*$AJ172^4+WeightSDS!T$30*$AJ172^3+WeightSDS!U$30*$AJ172^2+WeightSDS!V$30*$AJ172+WeightSDS!W$30-0.010431*(1-1/$AJ172),WeightSDS!M$32+WeightSDS!N$32/(1+EXP(WeightSDS!O$32+WeightSDS!P$32*$AJ172))-0.010431*(1-$AJ172/210))))</f>
        <v>2.9500001032655536</v>
      </c>
      <c r="AN172" s="7">
        <f>IF(D172="M",IF($AJ172&lt;162,WeightSDS!P$12*$AJ172^7+WeightSDS!Q$12*$AJ172^6+WeightSDS!R$12*$AJ172^5+WeightSDS!S$12*$AJ172^4+WeightSDS!T$12*$AJ172^3+WeightSDS!U$12*$AJ172^2+WeightSDS!V$12*$AJ172+WeightSDS!W$12,WeightSDS!P$14*$AJ172^7+WeightSDS!Q$14*$AJ172^6+WeightSDS!R$14*$AJ172^5+WeightSDS!S$14*$AJ172^4+WeightSDS!T$14*$AJ172^3+WeightSDS!U$14*$AJ172^2+WeightSDS!V$14*$AJ172+WeightSDS!W$14),IF($AJ172&lt;156,WeightSDS!O$17*$AJ172^8+WeightSDS!P$17*$AJ172^7+WeightSDS!Q$17*$AJ172^6+WeightSDS!R$17*$AJ172^5+WeightSDS!S$17*$AJ172^4+WeightSDS!T$17*$AJ172^3+WeightSDS!U$17*$AJ172^2+WeightSDS!V$17*$AJ172+WeightSDS!W$17,IF($AJ172&lt;186,WeightSDS!$U$18+(WeightSDS!$V$18-WeightSDS!$U$18)/24*($AJ172-186)+WeightSDS!$W$18*(-$AJ172+186)^2-0.005,WeightSDS!$U$18+(WeightSDS!$V$18-WeightSDS!$U$18)/24*($AJ172-186)-0.005)))</f>
        <v>0.14604529399999999</v>
      </c>
      <c r="AQ172" s="7">
        <f t="shared" si="53"/>
        <v>0.56299999999999994</v>
      </c>
      <c r="AR172" s="7">
        <f t="shared" si="54"/>
        <v>69</v>
      </c>
      <c r="AS172" s="7">
        <f t="shared" si="55"/>
        <v>0.51</v>
      </c>
    </row>
    <row r="173" spans="2:45" s="7" customFormat="1" x14ac:dyDescent="0.15">
      <c r="B173" s="118"/>
      <c r="C173" s="118"/>
      <c r="D173" s="118"/>
      <c r="E173" s="30"/>
      <c r="F173" s="30"/>
      <c r="G173" s="119"/>
      <c r="H173" s="119"/>
      <c r="I173" s="78"/>
      <c r="J173" s="11" t="str">
        <f t="shared" si="46"/>
        <v/>
      </c>
      <c r="K173" s="2" t="str">
        <f t="shared" si="56"/>
        <v/>
      </c>
      <c r="L173" s="2" t="str">
        <f t="shared" si="47"/>
        <v/>
      </c>
      <c r="M173" s="2" t="str">
        <f t="shared" si="57"/>
        <v/>
      </c>
      <c r="N173" s="2" t="str">
        <f t="shared" si="58"/>
        <v/>
      </c>
      <c r="O173" s="2" t="str">
        <f t="shared" si="59"/>
        <v/>
      </c>
      <c r="P173" s="11" t="str">
        <f t="shared" si="60"/>
        <v/>
      </c>
      <c r="Q173" s="11" t="str">
        <f t="shared" si="61"/>
        <v/>
      </c>
      <c r="R173" s="2" t="str">
        <f t="shared" si="62"/>
        <v/>
      </c>
      <c r="S173" s="11" t="str">
        <f t="shared" si="63"/>
        <v/>
      </c>
      <c r="T173" s="175" t="str">
        <f t="shared" si="64"/>
        <v/>
      </c>
      <c r="U173" s="11" t="str">
        <f t="shared" si="65"/>
        <v/>
      </c>
      <c r="V173" s="136"/>
      <c r="W173" s="136"/>
      <c r="X173" s="139">
        <f t="shared" si="48"/>
        <v>0</v>
      </c>
      <c r="Y173" s="31">
        <f t="shared" si="49"/>
        <v>0</v>
      </c>
      <c r="Z173" s="31"/>
      <c r="AA173" s="140">
        <f t="shared" si="50"/>
        <v>0</v>
      </c>
      <c r="AB173" s="12"/>
      <c r="AC173" s="8">
        <f t="shared" si="51"/>
        <v>9.0359999999999996</v>
      </c>
      <c r="AD173" s="8">
        <f t="shared" si="52"/>
        <v>-184.49199999999999</v>
      </c>
      <c r="AE173"/>
      <c r="AF173" t="e">
        <f>IF(D173="M",IF(AI173&lt;78,LMS!$D$5*AI173^3+LMS!$E$5*AI173^2+LMS!$F$5*AI173+LMS!$G$5,IF(AI173&lt;150,LMS!$D$6*AI173^3+LMS!$E$6*AI173^2+LMS!$F$6*AI173+LMS!$G$6,LMS!$D$7*AI173^3+LMS!$E$7*AI173^2+LMS!$F$7*AI173+LMS!$G$7)),IF(AI173&lt;69,LMS!$D$9*AI173^3+LMS!$E$9*AI173^2+LMS!$F$9*AI173+LMS!$G$9,IF(AI173&lt;150,LMS!$D$10*AI173^3+LMS!$E$10*AI173^2+LMS!$F$10*AI173+LMS!$G$10,LMS!$D$11*AI173^3+LMS!$E$11*AI173^2+LMS!$F$11*AI173+LMS!$G$11)))</f>
        <v>#VALUE!</v>
      </c>
      <c r="AG173" t="e">
        <f>IF(D173="M",(IF(AI173&lt;2.5,LMS!$D$21*AI173^3+LMS!$E$21*AI173^2+LMS!$F$21*AI173+LMS!$G$21,IF(AI173&lt;9.5,LMS!$D$22*AI173^3+LMS!$E$22*AI173^2+LMS!$F$22*AI173+LMS!$G$22,IF(AI173&lt;26.75,LMS!$D$23*AI173^3+LMS!$E$23*AI173^2+LMS!$F$23*AI173+LMS!$G$23,IF(AI173&lt;90,LMS!$D$24*AI173^3+LMS!$E$24*AI173^2+LMS!$F$24*AI173+LMS!$G$24,LMS!$D$25*AI173^3+LMS!$E$25*AI173^2+LMS!$F$25*AI173+LMS!$G$25))))),(IF(AI173&lt;2.5,LMS!$D$27*AI173^3+LMS!$E$27*AI173^2+LMS!$F$27*AI173+LMS!$G$27,IF(AI173&lt;9.5,LMS!$D$28*AI173^3+LMS!$E$28*AI173^2+LMS!$F$28*AI173+LMS!$G$28,IF(AI173&lt;26.75,LMS!$D$29*AI173^3+LMS!$E$29*AI173^2+LMS!$F$29*AI173+LMS!$G$29,IF(AI173&lt;90,LMS!$D$30*AI173^3+LMS!$E$30*AI173^2+LMS!$F$30*AI173+LMS!$G$30,IF(AI173&lt;150,LMS!$D$31*AI173^3+LMS!$E$31*AI173^2+LMS!$F$31*AI173+LMS!$G$31,LMS!$D$32*AI173^3+LMS!$E$32*AI173^2+LMS!$F$32*AI173+LMS!$G$32)))))))</f>
        <v>#VALUE!</v>
      </c>
      <c r="AH173" t="e">
        <f>IF(D173="M",(IF(AI173&lt;90,LMS!$D$14*AI173^3+LMS!$E$14*AI173^2+LMS!$F$14*AI173+LMS!$G$14,LMS!$D$15*AI173^3+LMS!$E$15*AI173^2+LMS!$F$15*AI173+LMS!$G$15)),(IF(AI173&lt;90,LMS!$D$17*AI173^3+LMS!$E$17*AI173^2+LMS!$F$17*AI173+LMS!$G$17,LMS!$D$18*AI173^3+LMS!$E$18*AI173^2+LMS!$F$18*AI173+LMS!$G$18)))</f>
        <v>#VALUE!</v>
      </c>
      <c r="AI173" s="7" t="e">
        <f t="shared" si="45"/>
        <v>#VALUE!</v>
      </c>
      <c r="AJ173" s="7">
        <f t="shared" si="66"/>
        <v>0</v>
      </c>
      <c r="AL173" s="7">
        <f>IF(D173="M",WeightSDS!P$5*$AJ173^7+WeightSDS!Q$5*$AJ173^6+WeightSDS!R$5*$AJ173^5+WeightSDS!S$5*$AJ173^4+WeightSDS!T$5*$AJ173^3+WeightSDS!U$5*$AJ173^2+WeightSDS!V$5*$AJ173+WeightSDS!W$5,IF($AJ173&lt;186,WeightSDS!P$8*$AJ173^7+WeightSDS!Q$8*$AJ173^6+WeightSDS!R$8*$AJ173^5+WeightSDS!S$8*$AJ173^4+WeightSDS!T$8*$AJ173^3+WeightSDS!U$8*$AJ173^2+WeightSDS!V$8*$AJ173+WeightSDS!W$8,WeightSDS!$U$9+WeightSDS!$V$9*($AJ173-WeightSDS!$W$9)))</f>
        <v>0.75407122999999998</v>
      </c>
      <c r="AM173" s="7">
        <f>IF(D173="M",IF($AJ173&lt;45,WeightSDS!M$23*$AJ173^10+WeightSDS!N$23*$AJ173^9+WeightSDS!O$23*$AJ173^8+WeightSDS!P$23*$AJ173^7+WeightSDS!Q$23*$AJ173^6+WeightSDS!R$23*$AJ173^5+WeightSDS!S$23*$AJ173^4+WeightSDS!T$23*$AJ173^3+WeightSDS!U$23*$AJ173^2+WeightSDS!V$23*$AJ173+WeightSDS!W$23,IF($AJ173&lt;153,WeightSDS!M$25*$AJ173^10+WeightSDS!N$25*$AJ173^9+WeightSDS!O$25*$AJ173^8+WeightSDS!P$25*$AJ173^7+WeightSDS!Q$25*$AJ173^6+WeightSDS!R$25*$AJ173^5+WeightSDS!S$25*$AJ173^4+WeightSDS!T$25*$AJ173^3+WeightSDS!U$25*$AJ173^2+WeightSDS!V$25*$AJ173+WeightSDS!W$25,WeightSDS!M$27+WeightSDS!N$27/(1+EXP(WeightSDS!O$27+WeightSDS!P$27*$AJ173)))),IF($AJ173&lt;43.8,WeightSDS!M$29*$AJ173^10+WeightSDS!N$29*$AJ173^9+WeightSDS!O$29*$AJ173^8+WeightSDS!P$29*$AJ173^7+WeightSDS!Q$29*$AJ173^6+WeightSDS!R$29*$AJ173^5+WeightSDS!S$29*$AJ173^4+WeightSDS!T$29*$AJ173^3+WeightSDS!U$29*$AJ173^2+WeightSDS!V$29*$AJ173+WeightSDS!W$29-0.010431*(1-$AJ173/210),IF($AJ173&lt;123,WeightSDS!M$30*$AJ173^10+WeightSDS!N$30*$AJ173^9+WeightSDS!O$30*$AJ173^8+WeightSDS!P$30*$AJ173^7+WeightSDS!Q$30*$AJ173^6+WeightSDS!R$30*$AJ173^5+WeightSDS!S$30*$AJ173^4+WeightSDS!T$30*$AJ173^3+WeightSDS!U$30*$AJ173^2+WeightSDS!V$30*$AJ173+WeightSDS!W$30-0.010431*(1-1/$AJ173),WeightSDS!M$32+WeightSDS!N$32/(1+EXP(WeightSDS!O$32+WeightSDS!P$32*$AJ173))-0.010431*(1-$AJ173/210))))</f>
        <v>2.9500001032655536</v>
      </c>
      <c r="AN173" s="7">
        <f>IF(D173="M",IF($AJ173&lt;162,WeightSDS!P$12*$AJ173^7+WeightSDS!Q$12*$AJ173^6+WeightSDS!R$12*$AJ173^5+WeightSDS!S$12*$AJ173^4+WeightSDS!T$12*$AJ173^3+WeightSDS!U$12*$AJ173^2+WeightSDS!V$12*$AJ173+WeightSDS!W$12,WeightSDS!P$14*$AJ173^7+WeightSDS!Q$14*$AJ173^6+WeightSDS!R$14*$AJ173^5+WeightSDS!S$14*$AJ173^4+WeightSDS!T$14*$AJ173^3+WeightSDS!U$14*$AJ173^2+WeightSDS!V$14*$AJ173+WeightSDS!W$14),IF($AJ173&lt;156,WeightSDS!O$17*$AJ173^8+WeightSDS!P$17*$AJ173^7+WeightSDS!Q$17*$AJ173^6+WeightSDS!R$17*$AJ173^5+WeightSDS!S$17*$AJ173^4+WeightSDS!T$17*$AJ173^3+WeightSDS!U$17*$AJ173^2+WeightSDS!V$17*$AJ173+WeightSDS!W$17,IF($AJ173&lt;186,WeightSDS!$U$18+(WeightSDS!$V$18-WeightSDS!$U$18)/24*($AJ173-186)+WeightSDS!$W$18*(-$AJ173+186)^2-0.005,WeightSDS!$U$18+(WeightSDS!$V$18-WeightSDS!$U$18)/24*($AJ173-186)-0.005)))</f>
        <v>0.14604529399999999</v>
      </c>
      <c r="AQ173" s="7">
        <f t="shared" si="53"/>
        <v>0.56299999999999994</v>
      </c>
      <c r="AR173" s="7">
        <f t="shared" si="54"/>
        <v>69</v>
      </c>
      <c r="AS173" s="7">
        <f t="shared" si="55"/>
        <v>0.51</v>
      </c>
    </row>
    <row r="174" spans="2:45" s="7" customFormat="1" x14ac:dyDescent="0.15">
      <c r="B174" s="118"/>
      <c r="C174" s="118"/>
      <c r="D174" s="118"/>
      <c r="E174" s="30"/>
      <c r="F174" s="30"/>
      <c r="G174" s="119"/>
      <c r="H174" s="119"/>
      <c r="I174" s="78"/>
      <c r="J174" s="11" t="str">
        <f t="shared" si="46"/>
        <v/>
      </c>
      <c r="K174" s="2" t="str">
        <f t="shared" si="56"/>
        <v/>
      </c>
      <c r="L174" s="2" t="str">
        <f t="shared" si="47"/>
        <v/>
      </c>
      <c r="M174" s="2" t="str">
        <f t="shared" si="57"/>
        <v/>
      </c>
      <c r="N174" s="2" t="str">
        <f t="shared" si="58"/>
        <v/>
      </c>
      <c r="O174" s="2" t="str">
        <f t="shared" si="59"/>
        <v/>
      </c>
      <c r="P174" s="11" t="str">
        <f t="shared" si="60"/>
        <v/>
      </c>
      <c r="Q174" s="11" t="str">
        <f t="shared" si="61"/>
        <v/>
      </c>
      <c r="R174" s="2" t="str">
        <f t="shared" si="62"/>
        <v/>
      </c>
      <c r="S174" s="11" t="str">
        <f t="shared" si="63"/>
        <v/>
      </c>
      <c r="T174" s="175" t="str">
        <f t="shared" si="64"/>
        <v/>
      </c>
      <c r="U174" s="11" t="str">
        <f t="shared" si="65"/>
        <v/>
      </c>
      <c r="V174" s="136"/>
      <c r="W174" s="136"/>
      <c r="X174" s="139">
        <f t="shared" si="48"/>
        <v>0</v>
      </c>
      <c r="Y174" s="31">
        <f t="shared" si="49"/>
        <v>0</v>
      </c>
      <c r="Z174" s="31"/>
      <c r="AA174" s="140">
        <f t="shared" si="50"/>
        <v>0</v>
      </c>
      <c r="AB174" s="12"/>
      <c r="AC174" s="8">
        <f t="shared" si="51"/>
        <v>9.0359999999999996</v>
      </c>
      <c r="AD174" s="8">
        <f t="shared" si="52"/>
        <v>-184.49199999999999</v>
      </c>
      <c r="AE174"/>
      <c r="AF174" t="e">
        <f>IF(D174="M",IF(AI174&lt;78,LMS!$D$5*AI174^3+LMS!$E$5*AI174^2+LMS!$F$5*AI174+LMS!$G$5,IF(AI174&lt;150,LMS!$D$6*AI174^3+LMS!$E$6*AI174^2+LMS!$F$6*AI174+LMS!$G$6,LMS!$D$7*AI174^3+LMS!$E$7*AI174^2+LMS!$F$7*AI174+LMS!$G$7)),IF(AI174&lt;69,LMS!$D$9*AI174^3+LMS!$E$9*AI174^2+LMS!$F$9*AI174+LMS!$G$9,IF(AI174&lt;150,LMS!$D$10*AI174^3+LMS!$E$10*AI174^2+LMS!$F$10*AI174+LMS!$G$10,LMS!$D$11*AI174^3+LMS!$E$11*AI174^2+LMS!$F$11*AI174+LMS!$G$11)))</f>
        <v>#VALUE!</v>
      </c>
      <c r="AG174" t="e">
        <f>IF(D174="M",(IF(AI174&lt;2.5,LMS!$D$21*AI174^3+LMS!$E$21*AI174^2+LMS!$F$21*AI174+LMS!$G$21,IF(AI174&lt;9.5,LMS!$D$22*AI174^3+LMS!$E$22*AI174^2+LMS!$F$22*AI174+LMS!$G$22,IF(AI174&lt;26.75,LMS!$D$23*AI174^3+LMS!$E$23*AI174^2+LMS!$F$23*AI174+LMS!$G$23,IF(AI174&lt;90,LMS!$D$24*AI174^3+LMS!$E$24*AI174^2+LMS!$F$24*AI174+LMS!$G$24,LMS!$D$25*AI174^3+LMS!$E$25*AI174^2+LMS!$F$25*AI174+LMS!$G$25))))),(IF(AI174&lt;2.5,LMS!$D$27*AI174^3+LMS!$E$27*AI174^2+LMS!$F$27*AI174+LMS!$G$27,IF(AI174&lt;9.5,LMS!$D$28*AI174^3+LMS!$E$28*AI174^2+LMS!$F$28*AI174+LMS!$G$28,IF(AI174&lt;26.75,LMS!$D$29*AI174^3+LMS!$E$29*AI174^2+LMS!$F$29*AI174+LMS!$G$29,IF(AI174&lt;90,LMS!$D$30*AI174^3+LMS!$E$30*AI174^2+LMS!$F$30*AI174+LMS!$G$30,IF(AI174&lt;150,LMS!$D$31*AI174^3+LMS!$E$31*AI174^2+LMS!$F$31*AI174+LMS!$G$31,LMS!$D$32*AI174^3+LMS!$E$32*AI174^2+LMS!$F$32*AI174+LMS!$G$32)))))))</f>
        <v>#VALUE!</v>
      </c>
      <c r="AH174" t="e">
        <f>IF(D174="M",(IF(AI174&lt;90,LMS!$D$14*AI174^3+LMS!$E$14*AI174^2+LMS!$F$14*AI174+LMS!$G$14,LMS!$D$15*AI174^3+LMS!$E$15*AI174^2+LMS!$F$15*AI174+LMS!$G$15)),(IF(AI174&lt;90,LMS!$D$17*AI174^3+LMS!$E$17*AI174^2+LMS!$F$17*AI174+LMS!$G$17,LMS!$D$18*AI174^3+LMS!$E$18*AI174^2+LMS!$F$18*AI174+LMS!$G$18)))</f>
        <v>#VALUE!</v>
      </c>
      <c r="AI174" s="7" t="e">
        <f t="shared" si="45"/>
        <v>#VALUE!</v>
      </c>
      <c r="AJ174" s="7">
        <f t="shared" si="66"/>
        <v>0</v>
      </c>
      <c r="AL174" s="7">
        <f>IF(D174="M",WeightSDS!P$5*$AJ174^7+WeightSDS!Q$5*$AJ174^6+WeightSDS!R$5*$AJ174^5+WeightSDS!S$5*$AJ174^4+WeightSDS!T$5*$AJ174^3+WeightSDS!U$5*$AJ174^2+WeightSDS!V$5*$AJ174+WeightSDS!W$5,IF($AJ174&lt;186,WeightSDS!P$8*$AJ174^7+WeightSDS!Q$8*$AJ174^6+WeightSDS!R$8*$AJ174^5+WeightSDS!S$8*$AJ174^4+WeightSDS!T$8*$AJ174^3+WeightSDS!U$8*$AJ174^2+WeightSDS!V$8*$AJ174+WeightSDS!W$8,WeightSDS!$U$9+WeightSDS!$V$9*($AJ174-WeightSDS!$W$9)))</f>
        <v>0.75407122999999998</v>
      </c>
      <c r="AM174" s="7">
        <f>IF(D174="M",IF($AJ174&lt;45,WeightSDS!M$23*$AJ174^10+WeightSDS!N$23*$AJ174^9+WeightSDS!O$23*$AJ174^8+WeightSDS!P$23*$AJ174^7+WeightSDS!Q$23*$AJ174^6+WeightSDS!R$23*$AJ174^5+WeightSDS!S$23*$AJ174^4+WeightSDS!T$23*$AJ174^3+WeightSDS!U$23*$AJ174^2+WeightSDS!V$23*$AJ174+WeightSDS!W$23,IF($AJ174&lt;153,WeightSDS!M$25*$AJ174^10+WeightSDS!N$25*$AJ174^9+WeightSDS!O$25*$AJ174^8+WeightSDS!P$25*$AJ174^7+WeightSDS!Q$25*$AJ174^6+WeightSDS!R$25*$AJ174^5+WeightSDS!S$25*$AJ174^4+WeightSDS!T$25*$AJ174^3+WeightSDS!U$25*$AJ174^2+WeightSDS!V$25*$AJ174+WeightSDS!W$25,WeightSDS!M$27+WeightSDS!N$27/(1+EXP(WeightSDS!O$27+WeightSDS!P$27*$AJ174)))),IF($AJ174&lt;43.8,WeightSDS!M$29*$AJ174^10+WeightSDS!N$29*$AJ174^9+WeightSDS!O$29*$AJ174^8+WeightSDS!P$29*$AJ174^7+WeightSDS!Q$29*$AJ174^6+WeightSDS!R$29*$AJ174^5+WeightSDS!S$29*$AJ174^4+WeightSDS!T$29*$AJ174^3+WeightSDS!U$29*$AJ174^2+WeightSDS!V$29*$AJ174+WeightSDS!W$29-0.010431*(1-$AJ174/210),IF($AJ174&lt;123,WeightSDS!M$30*$AJ174^10+WeightSDS!N$30*$AJ174^9+WeightSDS!O$30*$AJ174^8+WeightSDS!P$30*$AJ174^7+WeightSDS!Q$30*$AJ174^6+WeightSDS!R$30*$AJ174^5+WeightSDS!S$30*$AJ174^4+WeightSDS!T$30*$AJ174^3+WeightSDS!U$30*$AJ174^2+WeightSDS!V$30*$AJ174+WeightSDS!W$30-0.010431*(1-1/$AJ174),WeightSDS!M$32+WeightSDS!N$32/(1+EXP(WeightSDS!O$32+WeightSDS!P$32*$AJ174))-0.010431*(1-$AJ174/210))))</f>
        <v>2.9500001032655536</v>
      </c>
      <c r="AN174" s="7">
        <f>IF(D174="M",IF($AJ174&lt;162,WeightSDS!P$12*$AJ174^7+WeightSDS!Q$12*$AJ174^6+WeightSDS!R$12*$AJ174^5+WeightSDS!S$12*$AJ174^4+WeightSDS!T$12*$AJ174^3+WeightSDS!U$12*$AJ174^2+WeightSDS!V$12*$AJ174+WeightSDS!W$12,WeightSDS!P$14*$AJ174^7+WeightSDS!Q$14*$AJ174^6+WeightSDS!R$14*$AJ174^5+WeightSDS!S$14*$AJ174^4+WeightSDS!T$14*$AJ174^3+WeightSDS!U$14*$AJ174^2+WeightSDS!V$14*$AJ174+WeightSDS!W$14),IF($AJ174&lt;156,WeightSDS!O$17*$AJ174^8+WeightSDS!P$17*$AJ174^7+WeightSDS!Q$17*$AJ174^6+WeightSDS!R$17*$AJ174^5+WeightSDS!S$17*$AJ174^4+WeightSDS!T$17*$AJ174^3+WeightSDS!U$17*$AJ174^2+WeightSDS!V$17*$AJ174+WeightSDS!W$17,IF($AJ174&lt;186,WeightSDS!$U$18+(WeightSDS!$V$18-WeightSDS!$U$18)/24*($AJ174-186)+WeightSDS!$W$18*(-$AJ174+186)^2-0.005,WeightSDS!$U$18+(WeightSDS!$V$18-WeightSDS!$U$18)/24*($AJ174-186)-0.005)))</f>
        <v>0.14604529399999999</v>
      </c>
      <c r="AQ174" s="7">
        <f t="shared" si="53"/>
        <v>0.56299999999999994</v>
      </c>
      <c r="AR174" s="7">
        <f t="shared" si="54"/>
        <v>69</v>
      </c>
      <c r="AS174" s="7">
        <f t="shared" si="55"/>
        <v>0.51</v>
      </c>
    </row>
    <row r="175" spans="2:45" s="7" customFormat="1" x14ac:dyDescent="0.15">
      <c r="B175" s="118"/>
      <c r="C175" s="118"/>
      <c r="D175" s="118"/>
      <c r="E175" s="30"/>
      <c r="F175" s="30"/>
      <c r="G175" s="119"/>
      <c r="H175" s="119"/>
      <c r="I175" s="78"/>
      <c r="J175" s="11" t="str">
        <f t="shared" si="46"/>
        <v/>
      </c>
      <c r="K175" s="2" t="str">
        <f t="shared" si="56"/>
        <v/>
      </c>
      <c r="L175" s="2" t="str">
        <f t="shared" si="47"/>
        <v/>
      </c>
      <c r="M175" s="2" t="str">
        <f t="shared" si="57"/>
        <v/>
      </c>
      <c r="N175" s="2" t="str">
        <f t="shared" si="58"/>
        <v/>
      </c>
      <c r="O175" s="2" t="str">
        <f t="shared" si="59"/>
        <v/>
      </c>
      <c r="P175" s="11" t="str">
        <f t="shared" si="60"/>
        <v/>
      </c>
      <c r="Q175" s="11" t="str">
        <f t="shared" si="61"/>
        <v/>
      </c>
      <c r="R175" s="2" t="str">
        <f t="shared" si="62"/>
        <v/>
      </c>
      <c r="S175" s="11" t="str">
        <f t="shared" si="63"/>
        <v/>
      </c>
      <c r="T175" s="175" t="str">
        <f t="shared" si="64"/>
        <v/>
      </c>
      <c r="U175" s="11" t="str">
        <f t="shared" si="65"/>
        <v/>
      </c>
      <c r="V175" s="136"/>
      <c r="W175" s="136"/>
      <c r="X175" s="139">
        <f t="shared" si="48"/>
        <v>0</v>
      </c>
      <c r="Y175" s="31">
        <f t="shared" si="49"/>
        <v>0</v>
      </c>
      <c r="Z175" s="31"/>
      <c r="AA175" s="140">
        <f t="shared" si="50"/>
        <v>0</v>
      </c>
      <c r="AB175" s="12"/>
      <c r="AC175" s="8">
        <f t="shared" si="51"/>
        <v>9.0359999999999996</v>
      </c>
      <c r="AD175" s="8">
        <f t="shared" si="52"/>
        <v>-184.49199999999999</v>
      </c>
      <c r="AE175"/>
      <c r="AF175" t="e">
        <f>IF(D175="M",IF(AI175&lt;78,LMS!$D$5*AI175^3+LMS!$E$5*AI175^2+LMS!$F$5*AI175+LMS!$G$5,IF(AI175&lt;150,LMS!$D$6*AI175^3+LMS!$E$6*AI175^2+LMS!$F$6*AI175+LMS!$G$6,LMS!$D$7*AI175^3+LMS!$E$7*AI175^2+LMS!$F$7*AI175+LMS!$G$7)),IF(AI175&lt;69,LMS!$D$9*AI175^3+LMS!$E$9*AI175^2+LMS!$F$9*AI175+LMS!$G$9,IF(AI175&lt;150,LMS!$D$10*AI175^3+LMS!$E$10*AI175^2+LMS!$F$10*AI175+LMS!$G$10,LMS!$D$11*AI175^3+LMS!$E$11*AI175^2+LMS!$F$11*AI175+LMS!$G$11)))</f>
        <v>#VALUE!</v>
      </c>
      <c r="AG175" t="e">
        <f>IF(D175="M",(IF(AI175&lt;2.5,LMS!$D$21*AI175^3+LMS!$E$21*AI175^2+LMS!$F$21*AI175+LMS!$G$21,IF(AI175&lt;9.5,LMS!$D$22*AI175^3+LMS!$E$22*AI175^2+LMS!$F$22*AI175+LMS!$G$22,IF(AI175&lt;26.75,LMS!$D$23*AI175^3+LMS!$E$23*AI175^2+LMS!$F$23*AI175+LMS!$G$23,IF(AI175&lt;90,LMS!$D$24*AI175^3+LMS!$E$24*AI175^2+LMS!$F$24*AI175+LMS!$G$24,LMS!$D$25*AI175^3+LMS!$E$25*AI175^2+LMS!$F$25*AI175+LMS!$G$25))))),(IF(AI175&lt;2.5,LMS!$D$27*AI175^3+LMS!$E$27*AI175^2+LMS!$F$27*AI175+LMS!$G$27,IF(AI175&lt;9.5,LMS!$D$28*AI175^3+LMS!$E$28*AI175^2+LMS!$F$28*AI175+LMS!$G$28,IF(AI175&lt;26.75,LMS!$D$29*AI175^3+LMS!$E$29*AI175^2+LMS!$F$29*AI175+LMS!$G$29,IF(AI175&lt;90,LMS!$D$30*AI175^3+LMS!$E$30*AI175^2+LMS!$F$30*AI175+LMS!$G$30,IF(AI175&lt;150,LMS!$D$31*AI175^3+LMS!$E$31*AI175^2+LMS!$F$31*AI175+LMS!$G$31,LMS!$D$32*AI175^3+LMS!$E$32*AI175^2+LMS!$F$32*AI175+LMS!$G$32)))))))</f>
        <v>#VALUE!</v>
      </c>
      <c r="AH175" t="e">
        <f>IF(D175="M",(IF(AI175&lt;90,LMS!$D$14*AI175^3+LMS!$E$14*AI175^2+LMS!$F$14*AI175+LMS!$G$14,LMS!$D$15*AI175^3+LMS!$E$15*AI175^2+LMS!$F$15*AI175+LMS!$G$15)),(IF(AI175&lt;90,LMS!$D$17*AI175^3+LMS!$E$17*AI175^2+LMS!$F$17*AI175+LMS!$G$17,LMS!$D$18*AI175^3+LMS!$E$18*AI175^2+LMS!$F$18*AI175+LMS!$G$18)))</f>
        <v>#VALUE!</v>
      </c>
      <c r="AI175" s="7" t="e">
        <f t="shared" si="45"/>
        <v>#VALUE!</v>
      </c>
      <c r="AJ175" s="7">
        <f t="shared" si="66"/>
        <v>0</v>
      </c>
      <c r="AL175" s="7">
        <f>IF(D175="M",WeightSDS!P$5*$AJ175^7+WeightSDS!Q$5*$AJ175^6+WeightSDS!R$5*$AJ175^5+WeightSDS!S$5*$AJ175^4+WeightSDS!T$5*$AJ175^3+WeightSDS!U$5*$AJ175^2+WeightSDS!V$5*$AJ175+WeightSDS!W$5,IF($AJ175&lt;186,WeightSDS!P$8*$AJ175^7+WeightSDS!Q$8*$AJ175^6+WeightSDS!R$8*$AJ175^5+WeightSDS!S$8*$AJ175^4+WeightSDS!T$8*$AJ175^3+WeightSDS!U$8*$AJ175^2+WeightSDS!V$8*$AJ175+WeightSDS!W$8,WeightSDS!$U$9+WeightSDS!$V$9*($AJ175-WeightSDS!$W$9)))</f>
        <v>0.75407122999999998</v>
      </c>
      <c r="AM175" s="7">
        <f>IF(D175="M",IF($AJ175&lt;45,WeightSDS!M$23*$AJ175^10+WeightSDS!N$23*$AJ175^9+WeightSDS!O$23*$AJ175^8+WeightSDS!P$23*$AJ175^7+WeightSDS!Q$23*$AJ175^6+WeightSDS!R$23*$AJ175^5+WeightSDS!S$23*$AJ175^4+WeightSDS!T$23*$AJ175^3+WeightSDS!U$23*$AJ175^2+WeightSDS!V$23*$AJ175+WeightSDS!W$23,IF($AJ175&lt;153,WeightSDS!M$25*$AJ175^10+WeightSDS!N$25*$AJ175^9+WeightSDS!O$25*$AJ175^8+WeightSDS!P$25*$AJ175^7+WeightSDS!Q$25*$AJ175^6+WeightSDS!R$25*$AJ175^5+WeightSDS!S$25*$AJ175^4+WeightSDS!T$25*$AJ175^3+WeightSDS!U$25*$AJ175^2+WeightSDS!V$25*$AJ175+WeightSDS!W$25,WeightSDS!M$27+WeightSDS!N$27/(1+EXP(WeightSDS!O$27+WeightSDS!P$27*$AJ175)))),IF($AJ175&lt;43.8,WeightSDS!M$29*$AJ175^10+WeightSDS!N$29*$AJ175^9+WeightSDS!O$29*$AJ175^8+WeightSDS!P$29*$AJ175^7+WeightSDS!Q$29*$AJ175^6+WeightSDS!R$29*$AJ175^5+WeightSDS!S$29*$AJ175^4+WeightSDS!T$29*$AJ175^3+WeightSDS!U$29*$AJ175^2+WeightSDS!V$29*$AJ175+WeightSDS!W$29-0.010431*(1-$AJ175/210),IF($AJ175&lt;123,WeightSDS!M$30*$AJ175^10+WeightSDS!N$30*$AJ175^9+WeightSDS!O$30*$AJ175^8+WeightSDS!P$30*$AJ175^7+WeightSDS!Q$30*$AJ175^6+WeightSDS!R$30*$AJ175^5+WeightSDS!S$30*$AJ175^4+WeightSDS!T$30*$AJ175^3+WeightSDS!U$30*$AJ175^2+WeightSDS!V$30*$AJ175+WeightSDS!W$30-0.010431*(1-1/$AJ175),WeightSDS!M$32+WeightSDS!N$32/(1+EXP(WeightSDS!O$32+WeightSDS!P$32*$AJ175))-0.010431*(1-$AJ175/210))))</f>
        <v>2.9500001032655536</v>
      </c>
      <c r="AN175" s="7">
        <f>IF(D175="M",IF($AJ175&lt;162,WeightSDS!P$12*$AJ175^7+WeightSDS!Q$12*$AJ175^6+WeightSDS!R$12*$AJ175^5+WeightSDS!S$12*$AJ175^4+WeightSDS!T$12*$AJ175^3+WeightSDS!U$12*$AJ175^2+WeightSDS!V$12*$AJ175+WeightSDS!W$12,WeightSDS!P$14*$AJ175^7+WeightSDS!Q$14*$AJ175^6+WeightSDS!R$14*$AJ175^5+WeightSDS!S$14*$AJ175^4+WeightSDS!T$14*$AJ175^3+WeightSDS!U$14*$AJ175^2+WeightSDS!V$14*$AJ175+WeightSDS!W$14),IF($AJ175&lt;156,WeightSDS!O$17*$AJ175^8+WeightSDS!P$17*$AJ175^7+WeightSDS!Q$17*$AJ175^6+WeightSDS!R$17*$AJ175^5+WeightSDS!S$17*$AJ175^4+WeightSDS!T$17*$AJ175^3+WeightSDS!U$17*$AJ175^2+WeightSDS!V$17*$AJ175+WeightSDS!W$17,IF($AJ175&lt;186,WeightSDS!$U$18+(WeightSDS!$V$18-WeightSDS!$U$18)/24*($AJ175-186)+WeightSDS!$W$18*(-$AJ175+186)^2-0.005,WeightSDS!$U$18+(WeightSDS!$V$18-WeightSDS!$U$18)/24*($AJ175-186)-0.005)))</f>
        <v>0.14604529399999999</v>
      </c>
      <c r="AQ175" s="7">
        <f t="shared" si="53"/>
        <v>0.56299999999999994</v>
      </c>
      <c r="AR175" s="7">
        <f t="shared" si="54"/>
        <v>69</v>
      </c>
      <c r="AS175" s="7">
        <f t="shared" si="55"/>
        <v>0.51</v>
      </c>
    </row>
    <row r="176" spans="2:45" s="7" customFormat="1" x14ac:dyDescent="0.15">
      <c r="B176" s="118"/>
      <c r="C176" s="118"/>
      <c r="D176" s="118"/>
      <c r="E176" s="30"/>
      <c r="F176" s="30"/>
      <c r="G176" s="119"/>
      <c r="H176" s="119"/>
      <c r="I176" s="78"/>
      <c r="J176" s="11" t="str">
        <f t="shared" si="46"/>
        <v/>
      </c>
      <c r="K176" s="2" t="str">
        <f t="shared" si="56"/>
        <v/>
      </c>
      <c r="L176" s="2" t="str">
        <f t="shared" si="47"/>
        <v/>
      </c>
      <c r="M176" s="2" t="str">
        <f t="shared" si="57"/>
        <v/>
      </c>
      <c r="N176" s="2" t="str">
        <f t="shared" si="58"/>
        <v/>
      </c>
      <c r="O176" s="2" t="str">
        <f t="shared" si="59"/>
        <v/>
      </c>
      <c r="P176" s="11" t="str">
        <f t="shared" si="60"/>
        <v/>
      </c>
      <c r="Q176" s="11" t="str">
        <f t="shared" si="61"/>
        <v/>
      </c>
      <c r="R176" s="2" t="str">
        <f t="shared" si="62"/>
        <v/>
      </c>
      <c r="S176" s="11" t="str">
        <f t="shared" si="63"/>
        <v/>
      </c>
      <c r="T176" s="175" t="str">
        <f t="shared" si="64"/>
        <v/>
      </c>
      <c r="U176" s="11" t="str">
        <f t="shared" si="65"/>
        <v/>
      </c>
      <c r="V176" s="136"/>
      <c r="W176" s="136"/>
      <c r="X176" s="139">
        <f t="shared" si="48"/>
        <v>0</v>
      </c>
      <c r="Y176" s="31">
        <f t="shared" si="49"/>
        <v>0</v>
      </c>
      <c r="Z176" s="31"/>
      <c r="AA176" s="140">
        <f t="shared" si="50"/>
        <v>0</v>
      </c>
      <c r="AB176" s="12"/>
      <c r="AC176" s="8">
        <f t="shared" si="51"/>
        <v>9.0359999999999996</v>
      </c>
      <c r="AD176" s="8">
        <f t="shared" si="52"/>
        <v>-184.49199999999999</v>
      </c>
      <c r="AE176"/>
      <c r="AF176" t="e">
        <f>IF(D176="M",IF(AI176&lt;78,LMS!$D$5*AI176^3+LMS!$E$5*AI176^2+LMS!$F$5*AI176+LMS!$G$5,IF(AI176&lt;150,LMS!$D$6*AI176^3+LMS!$E$6*AI176^2+LMS!$F$6*AI176+LMS!$G$6,LMS!$D$7*AI176^3+LMS!$E$7*AI176^2+LMS!$F$7*AI176+LMS!$G$7)),IF(AI176&lt;69,LMS!$D$9*AI176^3+LMS!$E$9*AI176^2+LMS!$F$9*AI176+LMS!$G$9,IF(AI176&lt;150,LMS!$D$10*AI176^3+LMS!$E$10*AI176^2+LMS!$F$10*AI176+LMS!$G$10,LMS!$D$11*AI176^3+LMS!$E$11*AI176^2+LMS!$F$11*AI176+LMS!$G$11)))</f>
        <v>#VALUE!</v>
      </c>
      <c r="AG176" t="e">
        <f>IF(D176="M",(IF(AI176&lt;2.5,LMS!$D$21*AI176^3+LMS!$E$21*AI176^2+LMS!$F$21*AI176+LMS!$G$21,IF(AI176&lt;9.5,LMS!$D$22*AI176^3+LMS!$E$22*AI176^2+LMS!$F$22*AI176+LMS!$G$22,IF(AI176&lt;26.75,LMS!$D$23*AI176^3+LMS!$E$23*AI176^2+LMS!$F$23*AI176+LMS!$G$23,IF(AI176&lt;90,LMS!$D$24*AI176^3+LMS!$E$24*AI176^2+LMS!$F$24*AI176+LMS!$G$24,LMS!$D$25*AI176^3+LMS!$E$25*AI176^2+LMS!$F$25*AI176+LMS!$G$25))))),(IF(AI176&lt;2.5,LMS!$D$27*AI176^3+LMS!$E$27*AI176^2+LMS!$F$27*AI176+LMS!$G$27,IF(AI176&lt;9.5,LMS!$D$28*AI176^3+LMS!$E$28*AI176^2+LMS!$F$28*AI176+LMS!$G$28,IF(AI176&lt;26.75,LMS!$D$29*AI176^3+LMS!$E$29*AI176^2+LMS!$F$29*AI176+LMS!$G$29,IF(AI176&lt;90,LMS!$D$30*AI176^3+LMS!$E$30*AI176^2+LMS!$F$30*AI176+LMS!$G$30,IF(AI176&lt;150,LMS!$D$31*AI176^3+LMS!$E$31*AI176^2+LMS!$F$31*AI176+LMS!$G$31,LMS!$D$32*AI176^3+LMS!$E$32*AI176^2+LMS!$F$32*AI176+LMS!$G$32)))))))</f>
        <v>#VALUE!</v>
      </c>
      <c r="AH176" t="e">
        <f>IF(D176="M",(IF(AI176&lt;90,LMS!$D$14*AI176^3+LMS!$E$14*AI176^2+LMS!$F$14*AI176+LMS!$G$14,LMS!$D$15*AI176^3+LMS!$E$15*AI176^2+LMS!$F$15*AI176+LMS!$G$15)),(IF(AI176&lt;90,LMS!$D$17*AI176^3+LMS!$E$17*AI176^2+LMS!$F$17*AI176+LMS!$G$17,LMS!$D$18*AI176^3+LMS!$E$18*AI176^2+LMS!$F$18*AI176+LMS!$G$18)))</f>
        <v>#VALUE!</v>
      </c>
      <c r="AI176" s="7" t="e">
        <f t="shared" si="45"/>
        <v>#VALUE!</v>
      </c>
      <c r="AJ176" s="7">
        <f t="shared" si="66"/>
        <v>0</v>
      </c>
      <c r="AL176" s="7">
        <f>IF(D176="M",WeightSDS!P$5*$AJ176^7+WeightSDS!Q$5*$AJ176^6+WeightSDS!R$5*$AJ176^5+WeightSDS!S$5*$AJ176^4+WeightSDS!T$5*$AJ176^3+WeightSDS!U$5*$AJ176^2+WeightSDS!V$5*$AJ176+WeightSDS!W$5,IF($AJ176&lt;186,WeightSDS!P$8*$AJ176^7+WeightSDS!Q$8*$AJ176^6+WeightSDS!R$8*$AJ176^5+WeightSDS!S$8*$AJ176^4+WeightSDS!T$8*$AJ176^3+WeightSDS!U$8*$AJ176^2+WeightSDS!V$8*$AJ176+WeightSDS!W$8,WeightSDS!$U$9+WeightSDS!$V$9*($AJ176-WeightSDS!$W$9)))</f>
        <v>0.75407122999999998</v>
      </c>
      <c r="AM176" s="7">
        <f>IF(D176="M",IF($AJ176&lt;45,WeightSDS!M$23*$AJ176^10+WeightSDS!N$23*$AJ176^9+WeightSDS!O$23*$AJ176^8+WeightSDS!P$23*$AJ176^7+WeightSDS!Q$23*$AJ176^6+WeightSDS!R$23*$AJ176^5+WeightSDS!S$23*$AJ176^4+WeightSDS!T$23*$AJ176^3+WeightSDS!U$23*$AJ176^2+WeightSDS!V$23*$AJ176+WeightSDS!W$23,IF($AJ176&lt;153,WeightSDS!M$25*$AJ176^10+WeightSDS!N$25*$AJ176^9+WeightSDS!O$25*$AJ176^8+WeightSDS!P$25*$AJ176^7+WeightSDS!Q$25*$AJ176^6+WeightSDS!R$25*$AJ176^5+WeightSDS!S$25*$AJ176^4+WeightSDS!T$25*$AJ176^3+WeightSDS!U$25*$AJ176^2+WeightSDS!V$25*$AJ176+WeightSDS!W$25,WeightSDS!M$27+WeightSDS!N$27/(1+EXP(WeightSDS!O$27+WeightSDS!P$27*$AJ176)))),IF($AJ176&lt;43.8,WeightSDS!M$29*$AJ176^10+WeightSDS!N$29*$AJ176^9+WeightSDS!O$29*$AJ176^8+WeightSDS!P$29*$AJ176^7+WeightSDS!Q$29*$AJ176^6+WeightSDS!R$29*$AJ176^5+WeightSDS!S$29*$AJ176^4+WeightSDS!T$29*$AJ176^3+WeightSDS!U$29*$AJ176^2+WeightSDS!V$29*$AJ176+WeightSDS!W$29-0.010431*(1-$AJ176/210),IF($AJ176&lt;123,WeightSDS!M$30*$AJ176^10+WeightSDS!N$30*$AJ176^9+WeightSDS!O$30*$AJ176^8+WeightSDS!P$30*$AJ176^7+WeightSDS!Q$30*$AJ176^6+WeightSDS!R$30*$AJ176^5+WeightSDS!S$30*$AJ176^4+WeightSDS!T$30*$AJ176^3+WeightSDS!U$30*$AJ176^2+WeightSDS!V$30*$AJ176+WeightSDS!W$30-0.010431*(1-1/$AJ176),WeightSDS!M$32+WeightSDS!N$32/(1+EXP(WeightSDS!O$32+WeightSDS!P$32*$AJ176))-0.010431*(1-$AJ176/210))))</f>
        <v>2.9500001032655536</v>
      </c>
      <c r="AN176" s="7">
        <f>IF(D176="M",IF($AJ176&lt;162,WeightSDS!P$12*$AJ176^7+WeightSDS!Q$12*$AJ176^6+WeightSDS!R$12*$AJ176^5+WeightSDS!S$12*$AJ176^4+WeightSDS!T$12*$AJ176^3+WeightSDS!U$12*$AJ176^2+WeightSDS!V$12*$AJ176+WeightSDS!W$12,WeightSDS!P$14*$AJ176^7+WeightSDS!Q$14*$AJ176^6+WeightSDS!R$14*$AJ176^5+WeightSDS!S$14*$AJ176^4+WeightSDS!T$14*$AJ176^3+WeightSDS!U$14*$AJ176^2+WeightSDS!V$14*$AJ176+WeightSDS!W$14),IF($AJ176&lt;156,WeightSDS!O$17*$AJ176^8+WeightSDS!P$17*$AJ176^7+WeightSDS!Q$17*$AJ176^6+WeightSDS!R$17*$AJ176^5+WeightSDS!S$17*$AJ176^4+WeightSDS!T$17*$AJ176^3+WeightSDS!U$17*$AJ176^2+WeightSDS!V$17*$AJ176+WeightSDS!W$17,IF($AJ176&lt;186,WeightSDS!$U$18+(WeightSDS!$V$18-WeightSDS!$U$18)/24*($AJ176-186)+WeightSDS!$W$18*(-$AJ176+186)^2-0.005,WeightSDS!$U$18+(WeightSDS!$V$18-WeightSDS!$U$18)/24*($AJ176-186)-0.005)))</f>
        <v>0.14604529399999999</v>
      </c>
      <c r="AQ176" s="7">
        <f t="shared" si="53"/>
        <v>0.56299999999999994</v>
      </c>
      <c r="AR176" s="7">
        <f t="shared" si="54"/>
        <v>69</v>
      </c>
      <c r="AS176" s="7">
        <f t="shared" si="55"/>
        <v>0.51</v>
      </c>
    </row>
    <row r="177" spans="2:45" s="7" customFormat="1" x14ac:dyDescent="0.15">
      <c r="B177" s="118"/>
      <c r="C177" s="118"/>
      <c r="D177" s="118"/>
      <c r="E177" s="30"/>
      <c r="F177" s="30"/>
      <c r="G177" s="119"/>
      <c r="H177" s="119"/>
      <c r="I177" s="78"/>
      <c r="J177" s="11" t="str">
        <f t="shared" si="46"/>
        <v/>
      </c>
      <c r="K177" s="2" t="str">
        <f t="shared" si="56"/>
        <v/>
      </c>
      <c r="L177" s="2" t="str">
        <f t="shared" si="47"/>
        <v/>
      </c>
      <c r="M177" s="2" t="str">
        <f t="shared" si="57"/>
        <v/>
      </c>
      <c r="N177" s="2" t="str">
        <f t="shared" si="58"/>
        <v/>
      </c>
      <c r="O177" s="2" t="str">
        <f t="shared" si="59"/>
        <v/>
      </c>
      <c r="P177" s="11" t="str">
        <f t="shared" si="60"/>
        <v/>
      </c>
      <c r="Q177" s="11" t="str">
        <f t="shared" si="61"/>
        <v/>
      </c>
      <c r="R177" s="2" t="str">
        <f t="shared" si="62"/>
        <v/>
      </c>
      <c r="S177" s="11" t="str">
        <f t="shared" si="63"/>
        <v/>
      </c>
      <c r="T177" s="175" t="str">
        <f t="shared" si="64"/>
        <v/>
      </c>
      <c r="U177" s="11" t="str">
        <f t="shared" si="65"/>
        <v/>
      </c>
      <c r="V177" s="136"/>
      <c r="W177" s="136"/>
      <c r="X177" s="139">
        <f t="shared" si="48"/>
        <v>0</v>
      </c>
      <c r="Y177" s="31">
        <f t="shared" si="49"/>
        <v>0</v>
      </c>
      <c r="Z177" s="31"/>
      <c r="AA177" s="140">
        <f t="shared" si="50"/>
        <v>0</v>
      </c>
      <c r="AB177" s="12"/>
      <c r="AC177" s="8">
        <f t="shared" si="51"/>
        <v>9.0359999999999996</v>
      </c>
      <c r="AD177" s="8">
        <f t="shared" si="52"/>
        <v>-184.49199999999999</v>
      </c>
      <c r="AE177"/>
      <c r="AF177" t="e">
        <f>IF(D177="M",IF(AI177&lt;78,LMS!$D$5*AI177^3+LMS!$E$5*AI177^2+LMS!$F$5*AI177+LMS!$G$5,IF(AI177&lt;150,LMS!$D$6*AI177^3+LMS!$E$6*AI177^2+LMS!$F$6*AI177+LMS!$G$6,LMS!$D$7*AI177^3+LMS!$E$7*AI177^2+LMS!$F$7*AI177+LMS!$G$7)),IF(AI177&lt;69,LMS!$D$9*AI177^3+LMS!$E$9*AI177^2+LMS!$F$9*AI177+LMS!$G$9,IF(AI177&lt;150,LMS!$D$10*AI177^3+LMS!$E$10*AI177^2+LMS!$F$10*AI177+LMS!$G$10,LMS!$D$11*AI177^3+LMS!$E$11*AI177^2+LMS!$F$11*AI177+LMS!$G$11)))</f>
        <v>#VALUE!</v>
      </c>
      <c r="AG177" t="e">
        <f>IF(D177="M",(IF(AI177&lt;2.5,LMS!$D$21*AI177^3+LMS!$E$21*AI177^2+LMS!$F$21*AI177+LMS!$G$21,IF(AI177&lt;9.5,LMS!$D$22*AI177^3+LMS!$E$22*AI177^2+LMS!$F$22*AI177+LMS!$G$22,IF(AI177&lt;26.75,LMS!$D$23*AI177^3+LMS!$E$23*AI177^2+LMS!$F$23*AI177+LMS!$G$23,IF(AI177&lt;90,LMS!$D$24*AI177^3+LMS!$E$24*AI177^2+LMS!$F$24*AI177+LMS!$G$24,LMS!$D$25*AI177^3+LMS!$E$25*AI177^2+LMS!$F$25*AI177+LMS!$G$25))))),(IF(AI177&lt;2.5,LMS!$D$27*AI177^3+LMS!$E$27*AI177^2+LMS!$F$27*AI177+LMS!$G$27,IF(AI177&lt;9.5,LMS!$D$28*AI177^3+LMS!$E$28*AI177^2+LMS!$F$28*AI177+LMS!$G$28,IF(AI177&lt;26.75,LMS!$D$29*AI177^3+LMS!$E$29*AI177^2+LMS!$F$29*AI177+LMS!$G$29,IF(AI177&lt;90,LMS!$D$30*AI177^3+LMS!$E$30*AI177^2+LMS!$F$30*AI177+LMS!$G$30,IF(AI177&lt;150,LMS!$D$31*AI177^3+LMS!$E$31*AI177^2+LMS!$F$31*AI177+LMS!$G$31,LMS!$D$32*AI177^3+LMS!$E$32*AI177^2+LMS!$F$32*AI177+LMS!$G$32)))))))</f>
        <v>#VALUE!</v>
      </c>
      <c r="AH177" t="e">
        <f>IF(D177="M",(IF(AI177&lt;90,LMS!$D$14*AI177^3+LMS!$E$14*AI177^2+LMS!$F$14*AI177+LMS!$G$14,LMS!$D$15*AI177^3+LMS!$E$15*AI177^2+LMS!$F$15*AI177+LMS!$G$15)),(IF(AI177&lt;90,LMS!$D$17*AI177^3+LMS!$E$17*AI177^2+LMS!$F$17*AI177+LMS!$G$17,LMS!$D$18*AI177^3+LMS!$E$18*AI177^2+LMS!$F$18*AI177+LMS!$G$18)))</f>
        <v>#VALUE!</v>
      </c>
      <c r="AI177" s="7" t="e">
        <f t="shared" si="45"/>
        <v>#VALUE!</v>
      </c>
      <c r="AJ177" s="7">
        <f t="shared" si="66"/>
        <v>0</v>
      </c>
      <c r="AL177" s="7">
        <f>IF(D177="M",WeightSDS!P$5*$AJ177^7+WeightSDS!Q$5*$AJ177^6+WeightSDS!R$5*$AJ177^5+WeightSDS!S$5*$AJ177^4+WeightSDS!T$5*$AJ177^3+WeightSDS!U$5*$AJ177^2+WeightSDS!V$5*$AJ177+WeightSDS!W$5,IF($AJ177&lt;186,WeightSDS!P$8*$AJ177^7+WeightSDS!Q$8*$AJ177^6+WeightSDS!R$8*$AJ177^5+WeightSDS!S$8*$AJ177^4+WeightSDS!T$8*$AJ177^3+WeightSDS!U$8*$AJ177^2+WeightSDS!V$8*$AJ177+WeightSDS!W$8,WeightSDS!$U$9+WeightSDS!$V$9*($AJ177-WeightSDS!$W$9)))</f>
        <v>0.75407122999999998</v>
      </c>
      <c r="AM177" s="7">
        <f>IF(D177="M",IF($AJ177&lt;45,WeightSDS!M$23*$AJ177^10+WeightSDS!N$23*$AJ177^9+WeightSDS!O$23*$AJ177^8+WeightSDS!P$23*$AJ177^7+WeightSDS!Q$23*$AJ177^6+WeightSDS!R$23*$AJ177^5+WeightSDS!S$23*$AJ177^4+WeightSDS!T$23*$AJ177^3+WeightSDS!U$23*$AJ177^2+WeightSDS!V$23*$AJ177+WeightSDS!W$23,IF($AJ177&lt;153,WeightSDS!M$25*$AJ177^10+WeightSDS!N$25*$AJ177^9+WeightSDS!O$25*$AJ177^8+WeightSDS!P$25*$AJ177^7+WeightSDS!Q$25*$AJ177^6+WeightSDS!R$25*$AJ177^5+WeightSDS!S$25*$AJ177^4+WeightSDS!T$25*$AJ177^3+WeightSDS!U$25*$AJ177^2+WeightSDS!V$25*$AJ177+WeightSDS!W$25,WeightSDS!M$27+WeightSDS!N$27/(1+EXP(WeightSDS!O$27+WeightSDS!P$27*$AJ177)))),IF($AJ177&lt;43.8,WeightSDS!M$29*$AJ177^10+WeightSDS!N$29*$AJ177^9+WeightSDS!O$29*$AJ177^8+WeightSDS!P$29*$AJ177^7+WeightSDS!Q$29*$AJ177^6+WeightSDS!R$29*$AJ177^5+WeightSDS!S$29*$AJ177^4+WeightSDS!T$29*$AJ177^3+WeightSDS!U$29*$AJ177^2+WeightSDS!V$29*$AJ177+WeightSDS!W$29-0.010431*(1-$AJ177/210),IF($AJ177&lt;123,WeightSDS!M$30*$AJ177^10+WeightSDS!N$30*$AJ177^9+WeightSDS!O$30*$AJ177^8+WeightSDS!P$30*$AJ177^7+WeightSDS!Q$30*$AJ177^6+WeightSDS!R$30*$AJ177^5+WeightSDS!S$30*$AJ177^4+WeightSDS!T$30*$AJ177^3+WeightSDS!U$30*$AJ177^2+WeightSDS!V$30*$AJ177+WeightSDS!W$30-0.010431*(1-1/$AJ177),WeightSDS!M$32+WeightSDS!N$32/(1+EXP(WeightSDS!O$32+WeightSDS!P$32*$AJ177))-0.010431*(1-$AJ177/210))))</f>
        <v>2.9500001032655536</v>
      </c>
      <c r="AN177" s="7">
        <f>IF(D177="M",IF($AJ177&lt;162,WeightSDS!P$12*$AJ177^7+WeightSDS!Q$12*$AJ177^6+WeightSDS!R$12*$AJ177^5+WeightSDS!S$12*$AJ177^4+WeightSDS!T$12*$AJ177^3+WeightSDS!U$12*$AJ177^2+WeightSDS!V$12*$AJ177+WeightSDS!W$12,WeightSDS!P$14*$AJ177^7+WeightSDS!Q$14*$AJ177^6+WeightSDS!R$14*$AJ177^5+WeightSDS!S$14*$AJ177^4+WeightSDS!T$14*$AJ177^3+WeightSDS!U$14*$AJ177^2+WeightSDS!V$14*$AJ177+WeightSDS!W$14),IF($AJ177&lt;156,WeightSDS!O$17*$AJ177^8+WeightSDS!P$17*$AJ177^7+WeightSDS!Q$17*$AJ177^6+WeightSDS!R$17*$AJ177^5+WeightSDS!S$17*$AJ177^4+WeightSDS!T$17*$AJ177^3+WeightSDS!U$17*$AJ177^2+WeightSDS!V$17*$AJ177+WeightSDS!W$17,IF($AJ177&lt;186,WeightSDS!$U$18+(WeightSDS!$V$18-WeightSDS!$U$18)/24*($AJ177-186)+WeightSDS!$W$18*(-$AJ177+186)^2-0.005,WeightSDS!$U$18+(WeightSDS!$V$18-WeightSDS!$U$18)/24*($AJ177-186)-0.005)))</f>
        <v>0.14604529399999999</v>
      </c>
      <c r="AQ177" s="7">
        <f t="shared" si="53"/>
        <v>0.56299999999999994</v>
      </c>
      <c r="AR177" s="7">
        <f t="shared" si="54"/>
        <v>69</v>
      </c>
      <c r="AS177" s="7">
        <f t="shared" si="55"/>
        <v>0.51</v>
      </c>
    </row>
    <row r="178" spans="2:45" s="7" customFormat="1" x14ac:dyDescent="0.15">
      <c r="B178" s="118"/>
      <c r="C178" s="118"/>
      <c r="D178" s="118"/>
      <c r="E178" s="30"/>
      <c r="F178" s="30"/>
      <c r="G178" s="119"/>
      <c r="H178" s="119"/>
      <c r="I178" s="78"/>
      <c r="J178" s="11" t="str">
        <f t="shared" si="46"/>
        <v/>
      </c>
      <c r="K178" s="2" t="str">
        <f t="shared" si="56"/>
        <v/>
      </c>
      <c r="L178" s="2" t="str">
        <f t="shared" si="47"/>
        <v/>
      </c>
      <c r="M178" s="2" t="str">
        <f t="shared" si="57"/>
        <v/>
      </c>
      <c r="N178" s="2" t="str">
        <f t="shared" si="58"/>
        <v/>
      </c>
      <c r="O178" s="2" t="str">
        <f t="shared" si="59"/>
        <v/>
      </c>
      <c r="P178" s="11" t="str">
        <f t="shared" si="60"/>
        <v/>
      </c>
      <c r="Q178" s="11" t="str">
        <f t="shared" si="61"/>
        <v/>
      </c>
      <c r="R178" s="2" t="str">
        <f t="shared" si="62"/>
        <v/>
      </c>
      <c r="S178" s="11" t="str">
        <f t="shared" si="63"/>
        <v/>
      </c>
      <c r="T178" s="175" t="str">
        <f t="shared" si="64"/>
        <v/>
      </c>
      <c r="U178" s="11" t="str">
        <f t="shared" si="65"/>
        <v/>
      </c>
      <c r="V178" s="136"/>
      <c r="W178" s="136"/>
      <c r="X178" s="139">
        <f t="shared" si="48"/>
        <v>0</v>
      </c>
      <c r="Y178" s="31">
        <f t="shared" si="49"/>
        <v>0</v>
      </c>
      <c r="Z178" s="31"/>
      <c r="AA178" s="140">
        <f t="shared" si="50"/>
        <v>0</v>
      </c>
      <c r="AB178" s="12"/>
      <c r="AC178" s="8">
        <f t="shared" si="51"/>
        <v>9.0359999999999996</v>
      </c>
      <c r="AD178" s="8">
        <f t="shared" si="52"/>
        <v>-184.49199999999999</v>
      </c>
      <c r="AE178"/>
      <c r="AF178" t="e">
        <f>IF(D178="M",IF(AI178&lt;78,LMS!$D$5*AI178^3+LMS!$E$5*AI178^2+LMS!$F$5*AI178+LMS!$G$5,IF(AI178&lt;150,LMS!$D$6*AI178^3+LMS!$E$6*AI178^2+LMS!$F$6*AI178+LMS!$G$6,LMS!$D$7*AI178^3+LMS!$E$7*AI178^2+LMS!$F$7*AI178+LMS!$G$7)),IF(AI178&lt;69,LMS!$D$9*AI178^3+LMS!$E$9*AI178^2+LMS!$F$9*AI178+LMS!$G$9,IF(AI178&lt;150,LMS!$D$10*AI178^3+LMS!$E$10*AI178^2+LMS!$F$10*AI178+LMS!$G$10,LMS!$D$11*AI178^3+LMS!$E$11*AI178^2+LMS!$F$11*AI178+LMS!$G$11)))</f>
        <v>#VALUE!</v>
      </c>
      <c r="AG178" t="e">
        <f>IF(D178="M",(IF(AI178&lt;2.5,LMS!$D$21*AI178^3+LMS!$E$21*AI178^2+LMS!$F$21*AI178+LMS!$G$21,IF(AI178&lt;9.5,LMS!$D$22*AI178^3+LMS!$E$22*AI178^2+LMS!$F$22*AI178+LMS!$G$22,IF(AI178&lt;26.75,LMS!$D$23*AI178^3+LMS!$E$23*AI178^2+LMS!$F$23*AI178+LMS!$G$23,IF(AI178&lt;90,LMS!$D$24*AI178^3+LMS!$E$24*AI178^2+LMS!$F$24*AI178+LMS!$G$24,LMS!$D$25*AI178^3+LMS!$E$25*AI178^2+LMS!$F$25*AI178+LMS!$G$25))))),(IF(AI178&lt;2.5,LMS!$D$27*AI178^3+LMS!$E$27*AI178^2+LMS!$F$27*AI178+LMS!$G$27,IF(AI178&lt;9.5,LMS!$D$28*AI178^3+LMS!$E$28*AI178^2+LMS!$F$28*AI178+LMS!$G$28,IF(AI178&lt;26.75,LMS!$D$29*AI178^3+LMS!$E$29*AI178^2+LMS!$F$29*AI178+LMS!$G$29,IF(AI178&lt;90,LMS!$D$30*AI178^3+LMS!$E$30*AI178^2+LMS!$F$30*AI178+LMS!$G$30,IF(AI178&lt;150,LMS!$D$31*AI178^3+LMS!$E$31*AI178^2+LMS!$F$31*AI178+LMS!$G$31,LMS!$D$32*AI178^3+LMS!$E$32*AI178^2+LMS!$F$32*AI178+LMS!$G$32)))))))</f>
        <v>#VALUE!</v>
      </c>
      <c r="AH178" t="e">
        <f>IF(D178="M",(IF(AI178&lt;90,LMS!$D$14*AI178^3+LMS!$E$14*AI178^2+LMS!$F$14*AI178+LMS!$G$14,LMS!$D$15*AI178^3+LMS!$E$15*AI178^2+LMS!$F$15*AI178+LMS!$G$15)),(IF(AI178&lt;90,LMS!$D$17*AI178^3+LMS!$E$17*AI178^2+LMS!$F$17*AI178+LMS!$G$17,LMS!$D$18*AI178^3+LMS!$E$18*AI178^2+LMS!$F$18*AI178+LMS!$G$18)))</f>
        <v>#VALUE!</v>
      </c>
      <c r="AI178" s="7" t="e">
        <f t="shared" si="45"/>
        <v>#VALUE!</v>
      </c>
      <c r="AJ178" s="7">
        <f t="shared" si="66"/>
        <v>0</v>
      </c>
      <c r="AL178" s="7">
        <f>IF(D178="M",WeightSDS!P$5*$AJ178^7+WeightSDS!Q$5*$AJ178^6+WeightSDS!R$5*$AJ178^5+WeightSDS!S$5*$AJ178^4+WeightSDS!T$5*$AJ178^3+WeightSDS!U$5*$AJ178^2+WeightSDS!V$5*$AJ178+WeightSDS!W$5,IF($AJ178&lt;186,WeightSDS!P$8*$AJ178^7+WeightSDS!Q$8*$AJ178^6+WeightSDS!R$8*$AJ178^5+WeightSDS!S$8*$AJ178^4+WeightSDS!T$8*$AJ178^3+WeightSDS!U$8*$AJ178^2+WeightSDS!V$8*$AJ178+WeightSDS!W$8,WeightSDS!$U$9+WeightSDS!$V$9*($AJ178-WeightSDS!$W$9)))</f>
        <v>0.75407122999999998</v>
      </c>
      <c r="AM178" s="7">
        <f>IF(D178="M",IF($AJ178&lt;45,WeightSDS!M$23*$AJ178^10+WeightSDS!N$23*$AJ178^9+WeightSDS!O$23*$AJ178^8+WeightSDS!P$23*$AJ178^7+WeightSDS!Q$23*$AJ178^6+WeightSDS!R$23*$AJ178^5+WeightSDS!S$23*$AJ178^4+WeightSDS!T$23*$AJ178^3+WeightSDS!U$23*$AJ178^2+WeightSDS!V$23*$AJ178+WeightSDS!W$23,IF($AJ178&lt;153,WeightSDS!M$25*$AJ178^10+WeightSDS!N$25*$AJ178^9+WeightSDS!O$25*$AJ178^8+WeightSDS!P$25*$AJ178^7+WeightSDS!Q$25*$AJ178^6+WeightSDS!R$25*$AJ178^5+WeightSDS!S$25*$AJ178^4+WeightSDS!T$25*$AJ178^3+WeightSDS!U$25*$AJ178^2+WeightSDS!V$25*$AJ178+WeightSDS!W$25,WeightSDS!M$27+WeightSDS!N$27/(1+EXP(WeightSDS!O$27+WeightSDS!P$27*$AJ178)))),IF($AJ178&lt;43.8,WeightSDS!M$29*$AJ178^10+WeightSDS!N$29*$AJ178^9+WeightSDS!O$29*$AJ178^8+WeightSDS!P$29*$AJ178^7+WeightSDS!Q$29*$AJ178^6+WeightSDS!R$29*$AJ178^5+WeightSDS!S$29*$AJ178^4+WeightSDS!T$29*$AJ178^3+WeightSDS!U$29*$AJ178^2+WeightSDS!V$29*$AJ178+WeightSDS!W$29-0.010431*(1-$AJ178/210),IF($AJ178&lt;123,WeightSDS!M$30*$AJ178^10+WeightSDS!N$30*$AJ178^9+WeightSDS!O$30*$AJ178^8+WeightSDS!P$30*$AJ178^7+WeightSDS!Q$30*$AJ178^6+WeightSDS!R$30*$AJ178^5+WeightSDS!S$30*$AJ178^4+WeightSDS!T$30*$AJ178^3+WeightSDS!U$30*$AJ178^2+WeightSDS!V$30*$AJ178+WeightSDS!W$30-0.010431*(1-1/$AJ178),WeightSDS!M$32+WeightSDS!N$32/(1+EXP(WeightSDS!O$32+WeightSDS!P$32*$AJ178))-0.010431*(1-$AJ178/210))))</f>
        <v>2.9500001032655536</v>
      </c>
      <c r="AN178" s="7">
        <f>IF(D178="M",IF($AJ178&lt;162,WeightSDS!P$12*$AJ178^7+WeightSDS!Q$12*$AJ178^6+WeightSDS!R$12*$AJ178^5+WeightSDS!S$12*$AJ178^4+WeightSDS!T$12*$AJ178^3+WeightSDS!U$12*$AJ178^2+WeightSDS!V$12*$AJ178+WeightSDS!W$12,WeightSDS!P$14*$AJ178^7+WeightSDS!Q$14*$AJ178^6+WeightSDS!R$14*$AJ178^5+WeightSDS!S$14*$AJ178^4+WeightSDS!T$14*$AJ178^3+WeightSDS!U$14*$AJ178^2+WeightSDS!V$14*$AJ178+WeightSDS!W$14),IF($AJ178&lt;156,WeightSDS!O$17*$AJ178^8+WeightSDS!P$17*$AJ178^7+WeightSDS!Q$17*$AJ178^6+WeightSDS!R$17*$AJ178^5+WeightSDS!S$17*$AJ178^4+WeightSDS!T$17*$AJ178^3+WeightSDS!U$17*$AJ178^2+WeightSDS!V$17*$AJ178+WeightSDS!W$17,IF($AJ178&lt;186,WeightSDS!$U$18+(WeightSDS!$V$18-WeightSDS!$U$18)/24*($AJ178-186)+WeightSDS!$W$18*(-$AJ178+186)^2-0.005,WeightSDS!$U$18+(WeightSDS!$V$18-WeightSDS!$U$18)/24*($AJ178-186)-0.005)))</f>
        <v>0.14604529399999999</v>
      </c>
      <c r="AQ178" s="7">
        <f t="shared" si="53"/>
        <v>0.56299999999999994</v>
      </c>
      <c r="AR178" s="7">
        <f t="shared" si="54"/>
        <v>69</v>
      </c>
      <c r="AS178" s="7">
        <f t="shared" si="55"/>
        <v>0.51</v>
      </c>
    </row>
    <row r="179" spans="2:45" s="7" customFormat="1" x14ac:dyDescent="0.15">
      <c r="B179" s="118"/>
      <c r="C179" s="118"/>
      <c r="D179" s="118"/>
      <c r="E179" s="30"/>
      <c r="F179" s="30"/>
      <c r="G179" s="119"/>
      <c r="H179" s="119"/>
      <c r="I179" s="78"/>
      <c r="J179" s="11" t="str">
        <f t="shared" si="46"/>
        <v/>
      </c>
      <c r="K179" s="2" t="str">
        <f t="shared" si="56"/>
        <v/>
      </c>
      <c r="L179" s="2" t="str">
        <f t="shared" si="47"/>
        <v/>
      </c>
      <c r="M179" s="2" t="str">
        <f t="shared" si="57"/>
        <v/>
      </c>
      <c r="N179" s="2" t="str">
        <f t="shared" si="58"/>
        <v/>
      </c>
      <c r="O179" s="2" t="str">
        <f t="shared" si="59"/>
        <v/>
      </c>
      <c r="P179" s="11" t="str">
        <f t="shared" si="60"/>
        <v/>
      </c>
      <c r="Q179" s="11" t="str">
        <f t="shared" si="61"/>
        <v/>
      </c>
      <c r="R179" s="2" t="str">
        <f t="shared" si="62"/>
        <v/>
      </c>
      <c r="S179" s="11" t="str">
        <f t="shared" si="63"/>
        <v/>
      </c>
      <c r="T179" s="175" t="str">
        <f t="shared" si="64"/>
        <v/>
      </c>
      <c r="U179" s="11" t="str">
        <f t="shared" si="65"/>
        <v/>
      </c>
      <c r="V179" s="136"/>
      <c r="W179" s="136"/>
      <c r="X179" s="139">
        <f t="shared" si="48"/>
        <v>0</v>
      </c>
      <c r="Y179" s="31">
        <f t="shared" si="49"/>
        <v>0</v>
      </c>
      <c r="Z179" s="31"/>
      <c r="AA179" s="140">
        <f t="shared" si="50"/>
        <v>0</v>
      </c>
      <c r="AB179" s="12"/>
      <c r="AC179" s="8">
        <f t="shared" si="51"/>
        <v>9.0359999999999996</v>
      </c>
      <c r="AD179" s="8">
        <f t="shared" si="52"/>
        <v>-184.49199999999999</v>
      </c>
      <c r="AE179"/>
      <c r="AF179" t="e">
        <f>IF(D179="M",IF(AI179&lt;78,LMS!$D$5*AI179^3+LMS!$E$5*AI179^2+LMS!$F$5*AI179+LMS!$G$5,IF(AI179&lt;150,LMS!$D$6*AI179^3+LMS!$E$6*AI179^2+LMS!$F$6*AI179+LMS!$G$6,LMS!$D$7*AI179^3+LMS!$E$7*AI179^2+LMS!$F$7*AI179+LMS!$G$7)),IF(AI179&lt;69,LMS!$D$9*AI179^3+LMS!$E$9*AI179^2+LMS!$F$9*AI179+LMS!$G$9,IF(AI179&lt;150,LMS!$D$10*AI179^3+LMS!$E$10*AI179^2+LMS!$F$10*AI179+LMS!$G$10,LMS!$D$11*AI179^3+LMS!$E$11*AI179^2+LMS!$F$11*AI179+LMS!$G$11)))</f>
        <v>#VALUE!</v>
      </c>
      <c r="AG179" t="e">
        <f>IF(D179="M",(IF(AI179&lt;2.5,LMS!$D$21*AI179^3+LMS!$E$21*AI179^2+LMS!$F$21*AI179+LMS!$G$21,IF(AI179&lt;9.5,LMS!$D$22*AI179^3+LMS!$E$22*AI179^2+LMS!$F$22*AI179+LMS!$G$22,IF(AI179&lt;26.75,LMS!$D$23*AI179^3+LMS!$E$23*AI179^2+LMS!$F$23*AI179+LMS!$G$23,IF(AI179&lt;90,LMS!$D$24*AI179^3+LMS!$E$24*AI179^2+LMS!$F$24*AI179+LMS!$G$24,LMS!$D$25*AI179^3+LMS!$E$25*AI179^2+LMS!$F$25*AI179+LMS!$G$25))))),(IF(AI179&lt;2.5,LMS!$D$27*AI179^3+LMS!$E$27*AI179^2+LMS!$F$27*AI179+LMS!$G$27,IF(AI179&lt;9.5,LMS!$D$28*AI179^3+LMS!$E$28*AI179^2+LMS!$F$28*AI179+LMS!$G$28,IF(AI179&lt;26.75,LMS!$D$29*AI179^3+LMS!$E$29*AI179^2+LMS!$F$29*AI179+LMS!$G$29,IF(AI179&lt;90,LMS!$D$30*AI179^3+LMS!$E$30*AI179^2+LMS!$F$30*AI179+LMS!$G$30,IF(AI179&lt;150,LMS!$D$31*AI179^3+LMS!$E$31*AI179^2+LMS!$F$31*AI179+LMS!$G$31,LMS!$D$32*AI179^3+LMS!$E$32*AI179^2+LMS!$F$32*AI179+LMS!$G$32)))))))</f>
        <v>#VALUE!</v>
      </c>
      <c r="AH179" t="e">
        <f>IF(D179="M",(IF(AI179&lt;90,LMS!$D$14*AI179^3+LMS!$E$14*AI179^2+LMS!$F$14*AI179+LMS!$G$14,LMS!$D$15*AI179^3+LMS!$E$15*AI179^2+LMS!$F$15*AI179+LMS!$G$15)),(IF(AI179&lt;90,LMS!$D$17*AI179^3+LMS!$E$17*AI179^2+LMS!$F$17*AI179+LMS!$G$17,LMS!$D$18*AI179^3+LMS!$E$18*AI179^2+LMS!$F$18*AI179+LMS!$G$18)))</f>
        <v>#VALUE!</v>
      </c>
      <c r="AI179" s="7" t="e">
        <f t="shared" si="45"/>
        <v>#VALUE!</v>
      </c>
      <c r="AJ179" s="7">
        <f t="shared" si="66"/>
        <v>0</v>
      </c>
      <c r="AL179" s="7">
        <f>IF(D179="M",WeightSDS!P$5*$AJ179^7+WeightSDS!Q$5*$AJ179^6+WeightSDS!R$5*$AJ179^5+WeightSDS!S$5*$AJ179^4+WeightSDS!T$5*$AJ179^3+WeightSDS!U$5*$AJ179^2+WeightSDS!V$5*$AJ179+WeightSDS!W$5,IF($AJ179&lt;186,WeightSDS!P$8*$AJ179^7+WeightSDS!Q$8*$AJ179^6+WeightSDS!R$8*$AJ179^5+WeightSDS!S$8*$AJ179^4+WeightSDS!T$8*$AJ179^3+WeightSDS!U$8*$AJ179^2+WeightSDS!V$8*$AJ179+WeightSDS!W$8,WeightSDS!$U$9+WeightSDS!$V$9*($AJ179-WeightSDS!$W$9)))</f>
        <v>0.75407122999999998</v>
      </c>
      <c r="AM179" s="7">
        <f>IF(D179="M",IF($AJ179&lt;45,WeightSDS!M$23*$AJ179^10+WeightSDS!N$23*$AJ179^9+WeightSDS!O$23*$AJ179^8+WeightSDS!P$23*$AJ179^7+WeightSDS!Q$23*$AJ179^6+WeightSDS!R$23*$AJ179^5+WeightSDS!S$23*$AJ179^4+WeightSDS!T$23*$AJ179^3+WeightSDS!U$23*$AJ179^2+WeightSDS!V$23*$AJ179+WeightSDS!W$23,IF($AJ179&lt;153,WeightSDS!M$25*$AJ179^10+WeightSDS!N$25*$AJ179^9+WeightSDS!O$25*$AJ179^8+WeightSDS!P$25*$AJ179^7+WeightSDS!Q$25*$AJ179^6+WeightSDS!R$25*$AJ179^5+WeightSDS!S$25*$AJ179^4+WeightSDS!T$25*$AJ179^3+WeightSDS!U$25*$AJ179^2+WeightSDS!V$25*$AJ179+WeightSDS!W$25,WeightSDS!M$27+WeightSDS!N$27/(1+EXP(WeightSDS!O$27+WeightSDS!P$27*$AJ179)))),IF($AJ179&lt;43.8,WeightSDS!M$29*$AJ179^10+WeightSDS!N$29*$AJ179^9+WeightSDS!O$29*$AJ179^8+WeightSDS!P$29*$AJ179^7+WeightSDS!Q$29*$AJ179^6+WeightSDS!R$29*$AJ179^5+WeightSDS!S$29*$AJ179^4+WeightSDS!T$29*$AJ179^3+WeightSDS!U$29*$AJ179^2+WeightSDS!V$29*$AJ179+WeightSDS!W$29-0.010431*(1-$AJ179/210),IF($AJ179&lt;123,WeightSDS!M$30*$AJ179^10+WeightSDS!N$30*$AJ179^9+WeightSDS!O$30*$AJ179^8+WeightSDS!P$30*$AJ179^7+WeightSDS!Q$30*$AJ179^6+WeightSDS!R$30*$AJ179^5+WeightSDS!S$30*$AJ179^4+WeightSDS!T$30*$AJ179^3+WeightSDS!U$30*$AJ179^2+WeightSDS!V$30*$AJ179+WeightSDS!W$30-0.010431*(1-1/$AJ179),WeightSDS!M$32+WeightSDS!N$32/(1+EXP(WeightSDS!O$32+WeightSDS!P$32*$AJ179))-0.010431*(1-$AJ179/210))))</f>
        <v>2.9500001032655536</v>
      </c>
      <c r="AN179" s="7">
        <f>IF(D179="M",IF($AJ179&lt;162,WeightSDS!P$12*$AJ179^7+WeightSDS!Q$12*$AJ179^6+WeightSDS!R$12*$AJ179^5+WeightSDS!S$12*$AJ179^4+WeightSDS!T$12*$AJ179^3+WeightSDS!U$12*$AJ179^2+WeightSDS!V$12*$AJ179+WeightSDS!W$12,WeightSDS!P$14*$AJ179^7+WeightSDS!Q$14*$AJ179^6+WeightSDS!R$14*$AJ179^5+WeightSDS!S$14*$AJ179^4+WeightSDS!T$14*$AJ179^3+WeightSDS!U$14*$AJ179^2+WeightSDS!V$14*$AJ179+WeightSDS!W$14),IF($AJ179&lt;156,WeightSDS!O$17*$AJ179^8+WeightSDS!P$17*$AJ179^7+WeightSDS!Q$17*$AJ179^6+WeightSDS!R$17*$AJ179^5+WeightSDS!S$17*$AJ179^4+WeightSDS!T$17*$AJ179^3+WeightSDS!U$17*$AJ179^2+WeightSDS!V$17*$AJ179+WeightSDS!W$17,IF($AJ179&lt;186,WeightSDS!$U$18+(WeightSDS!$V$18-WeightSDS!$U$18)/24*($AJ179-186)+WeightSDS!$W$18*(-$AJ179+186)^2-0.005,WeightSDS!$U$18+(WeightSDS!$V$18-WeightSDS!$U$18)/24*($AJ179-186)-0.005)))</f>
        <v>0.14604529399999999</v>
      </c>
      <c r="AQ179" s="7">
        <f t="shared" si="53"/>
        <v>0.56299999999999994</v>
      </c>
      <c r="AR179" s="7">
        <f t="shared" si="54"/>
        <v>69</v>
      </c>
      <c r="AS179" s="7">
        <f t="shared" si="55"/>
        <v>0.51</v>
      </c>
    </row>
    <row r="180" spans="2:45" s="7" customFormat="1" x14ac:dyDescent="0.15">
      <c r="B180" s="118"/>
      <c r="C180" s="118"/>
      <c r="D180" s="118"/>
      <c r="E180" s="30"/>
      <c r="F180" s="30"/>
      <c r="G180" s="119"/>
      <c r="H180" s="119"/>
      <c r="I180" s="78"/>
      <c r="J180" s="11" t="str">
        <f t="shared" si="46"/>
        <v/>
      </c>
      <c r="K180" s="2" t="str">
        <f t="shared" si="56"/>
        <v/>
      </c>
      <c r="L180" s="2" t="str">
        <f t="shared" si="47"/>
        <v/>
      </c>
      <c r="M180" s="2" t="str">
        <f t="shared" si="57"/>
        <v/>
      </c>
      <c r="N180" s="2" t="str">
        <f t="shared" si="58"/>
        <v/>
      </c>
      <c r="O180" s="2" t="str">
        <f t="shared" si="59"/>
        <v/>
      </c>
      <c r="P180" s="11" t="str">
        <f t="shared" si="60"/>
        <v/>
      </c>
      <c r="Q180" s="11" t="str">
        <f t="shared" si="61"/>
        <v/>
      </c>
      <c r="R180" s="2" t="str">
        <f t="shared" si="62"/>
        <v/>
      </c>
      <c r="S180" s="11" t="str">
        <f t="shared" si="63"/>
        <v/>
      </c>
      <c r="T180" s="175" t="str">
        <f t="shared" si="64"/>
        <v/>
      </c>
      <c r="U180" s="11" t="str">
        <f t="shared" si="65"/>
        <v/>
      </c>
      <c r="V180" s="136"/>
      <c r="W180" s="136"/>
      <c r="X180" s="139">
        <f t="shared" si="48"/>
        <v>0</v>
      </c>
      <c r="Y180" s="31">
        <f t="shared" si="49"/>
        <v>0</v>
      </c>
      <c r="Z180" s="31"/>
      <c r="AA180" s="140">
        <f t="shared" si="50"/>
        <v>0</v>
      </c>
      <c r="AB180" s="12"/>
      <c r="AC180" s="8">
        <f t="shared" si="51"/>
        <v>9.0359999999999996</v>
      </c>
      <c r="AD180" s="8">
        <f t="shared" si="52"/>
        <v>-184.49199999999999</v>
      </c>
      <c r="AE180"/>
      <c r="AF180" t="e">
        <f>IF(D180="M",IF(AI180&lt;78,LMS!$D$5*AI180^3+LMS!$E$5*AI180^2+LMS!$F$5*AI180+LMS!$G$5,IF(AI180&lt;150,LMS!$D$6*AI180^3+LMS!$E$6*AI180^2+LMS!$F$6*AI180+LMS!$G$6,LMS!$D$7*AI180^3+LMS!$E$7*AI180^2+LMS!$F$7*AI180+LMS!$G$7)),IF(AI180&lt;69,LMS!$D$9*AI180^3+LMS!$E$9*AI180^2+LMS!$F$9*AI180+LMS!$G$9,IF(AI180&lt;150,LMS!$D$10*AI180^3+LMS!$E$10*AI180^2+LMS!$F$10*AI180+LMS!$G$10,LMS!$D$11*AI180^3+LMS!$E$11*AI180^2+LMS!$F$11*AI180+LMS!$G$11)))</f>
        <v>#VALUE!</v>
      </c>
      <c r="AG180" t="e">
        <f>IF(D180="M",(IF(AI180&lt;2.5,LMS!$D$21*AI180^3+LMS!$E$21*AI180^2+LMS!$F$21*AI180+LMS!$G$21,IF(AI180&lt;9.5,LMS!$D$22*AI180^3+LMS!$E$22*AI180^2+LMS!$F$22*AI180+LMS!$G$22,IF(AI180&lt;26.75,LMS!$D$23*AI180^3+LMS!$E$23*AI180^2+LMS!$F$23*AI180+LMS!$G$23,IF(AI180&lt;90,LMS!$D$24*AI180^3+LMS!$E$24*AI180^2+LMS!$F$24*AI180+LMS!$G$24,LMS!$D$25*AI180^3+LMS!$E$25*AI180^2+LMS!$F$25*AI180+LMS!$G$25))))),(IF(AI180&lt;2.5,LMS!$D$27*AI180^3+LMS!$E$27*AI180^2+LMS!$F$27*AI180+LMS!$G$27,IF(AI180&lt;9.5,LMS!$D$28*AI180^3+LMS!$E$28*AI180^2+LMS!$F$28*AI180+LMS!$G$28,IF(AI180&lt;26.75,LMS!$D$29*AI180^3+LMS!$E$29*AI180^2+LMS!$F$29*AI180+LMS!$G$29,IF(AI180&lt;90,LMS!$D$30*AI180^3+LMS!$E$30*AI180^2+LMS!$F$30*AI180+LMS!$G$30,IF(AI180&lt;150,LMS!$D$31*AI180^3+LMS!$E$31*AI180^2+LMS!$F$31*AI180+LMS!$G$31,LMS!$D$32*AI180^3+LMS!$E$32*AI180^2+LMS!$F$32*AI180+LMS!$G$32)))))))</f>
        <v>#VALUE!</v>
      </c>
      <c r="AH180" t="e">
        <f>IF(D180="M",(IF(AI180&lt;90,LMS!$D$14*AI180^3+LMS!$E$14*AI180^2+LMS!$F$14*AI180+LMS!$G$14,LMS!$D$15*AI180^3+LMS!$E$15*AI180^2+LMS!$F$15*AI180+LMS!$G$15)),(IF(AI180&lt;90,LMS!$D$17*AI180^3+LMS!$E$17*AI180^2+LMS!$F$17*AI180+LMS!$G$17,LMS!$D$18*AI180^3+LMS!$E$18*AI180^2+LMS!$F$18*AI180+LMS!$G$18)))</f>
        <v>#VALUE!</v>
      </c>
      <c r="AI180" s="7" t="e">
        <f t="shared" si="45"/>
        <v>#VALUE!</v>
      </c>
      <c r="AJ180" s="7">
        <f t="shared" si="66"/>
        <v>0</v>
      </c>
      <c r="AL180" s="7">
        <f>IF(D180="M",WeightSDS!P$5*$AJ180^7+WeightSDS!Q$5*$AJ180^6+WeightSDS!R$5*$AJ180^5+WeightSDS!S$5*$AJ180^4+WeightSDS!T$5*$AJ180^3+WeightSDS!U$5*$AJ180^2+WeightSDS!V$5*$AJ180+WeightSDS!W$5,IF($AJ180&lt;186,WeightSDS!P$8*$AJ180^7+WeightSDS!Q$8*$AJ180^6+WeightSDS!R$8*$AJ180^5+WeightSDS!S$8*$AJ180^4+WeightSDS!T$8*$AJ180^3+WeightSDS!U$8*$AJ180^2+WeightSDS!V$8*$AJ180+WeightSDS!W$8,WeightSDS!$U$9+WeightSDS!$V$9*($AJ180-WeightSDS!$W$9)))</f>
        <v>0.75407122999999998</v>
      </c>
      <c r="AM180" s="7">
        <f>IF(D180="M",IF($AJ180&lt;45,WeightSDS!M$23*$AJ180^10+WeightSDS!N$23*$AJ180^9+WeightSDS!O$23*$AJ180^8+WeightSDS!P$23*$AJ180^7+WeightSDS!Q$23*$AJ180^6+WeightSDS!R$23*$AJ180^5+WeightSDS!S$23*$AJ180^4+WeightSDS!T$23*$AJ180^3+WeightSDS!U$23*$AJ180^2+WeightSDS!V$23*$AJ180+WeightSDS!W$23,IF($AJ180&lt;153,WeightSDS!M$25*$AJ180^10+WeightSDS!N$25*$AJ180^9+WeightSDS!O$25*$AJ180^8+WeightSDS!P$25*$AJ180^7+WeightSDS!Q$25*$AJ180^6+WeightSDS!R$25*$AJ180^5+WeightSDS!S$25*$AJ180^4+WeightSDS!T$25*$AJ180^3+WeightSDS!U$25*$AJ180^2+WeightSDS!V$25*$AJ180+WeightSDS!W$25,WeightSDS!M$27+WeightSDS!N$27/(1+EXP(WeightSDS!O$27+WeightSDS!P$27*$AJ180)))),IF($AJ180&lt;43.8,WeightSDS!M$29*$AJ180^10+WeightSDS!N$29*$AJ180^9+WeightSDS!O$29*$AJ180^8+WeightSDS!P$29*$AJ180^7+WeightSDS!Q$29*$AJ180^6+WeightSDS!R$29*$AJ180^5+WeightSDS!S$29*$AJ180^4+WeightSDS!T$29*$AJ180^3+WeightSDS!U$29*$AJ180^2+WeightSDS!V$29*$AJ180+WeightSDS!W$29-0.010431*(1-$AJ180/210),IF($AJ180&lt;123,WeightSDS!M$30*$AJ180^10+WeightSDS!N$30*$AJ180^9+WeightSDS!O$30*$AJ180^8+WeightSDS!P$30*$AJ180^7+WeightSDS!Q$30*$AJ180^6+WeightSDS!R$30*$AJ180^5+WeightSDS!S$30*$AJ180^4+WeightSDS!T$30*$AJ180^3+WeightSDS!U$30*$AJ180^2+WeightSDS!V$30*$AJ180+WeightSDS!W$30-0.010431*(1-1/$AJ180),WeightSDS!M$32+WeightSDS!N$32/(1+EXP(WeightSDS!O$32+WeightSDS!P$32*$AJ180))-0.010431*(1-$AJ180/210))))</f>
        <v>2.9500001032655536</v>
      </c>
      <c r="AN180" s="7">
        <f>IF(D180="M",IF($AJ180&lt;162,WeightSDS!P$12*$AJ180^7+WeightSDS!Q$12*$AJ180^6+WeightSDS!R$12*$AJ180^5+WeightSDS!S$12*$AJ180^4+WeightSDS!T$12*$AJ180^3+WeightSDS!U$12*$AJ180^2+WeightSDS!V$12*$AJ180+WeightSDS!W$12,WeightSDS!P$14*$AJ180^7+WeightSDS!Q$14*$AJ180^6+WeightSDS!R$14*$AJ180^5+WeightSDS!S$14*$AJ180^4+WeightSDS!T$14*$AJ180^3+WeightSDS!U$14*$AJ180^2+WeightSDS!V$14*$AJ180+WeightSDS!W$14),IF($AJ180&lt;156,WeightSDS!O$17*$AJ180^8+WeightSDS!P$17*$AJ180^7+WeightSDS!Q$17*$AJ180^6+WeightSDS!R$17*$AJ180^5+WeightSDS!S$17*$AJ180^4+WeightSDS!T$17*$AJ180^3+WeightSDS!U$17*$AJ180^2+WeightSDS!V$17*$AJ180+WeightSDS!W$17,IF($AJ180&lt;186,WeightSDS!$U$18+(WeightSDS!$V$18-WeightSDS!$U$18)/24*($AJ180-186)+WeightSDS!$W$18*(-$AJ180+186)^2-0.005,WeightSDS!$U$18+(WeightSDS!$V$18-WeightSDS!$U$18)/24*($AJ180-186)-0.005)))</f>
        <v>0.14604529399999999</v>
      </c>
      <c r="AQ180" s="7">
        <f t="shared" si="53"/>
        <v>0.56299999999999994</v>
      </c>
      <c r="AR180" s="7">
        <f t="shared" si="54"/>
        <v>69</v>
      </c>
      <c r="AS180" s="7">
        <f t="shared" si="55"/>
        <v>0.51</v>
      </c>
    </row>
    <row r="181" spans="2:45" s="7" customFormat="1" x14ac:dyDescent="0.15">
      <c r="B181" s="118"/>
      <c r="C181" s="118"/>
      <c r="D181" s="118"/>
      <c r="E181" s="30"/>
      <c r="F181" s="30"/>
      <c r="G181" s="119"/>
      <c r="H181" s="119"/>
      <c r="I181" s="78"/>
      <c r="J181" s="11" t="str">
        <f t="shared" si="46"/>
        <v/>
      </c>
      <c r="K181" s="2" t="str">
        <f t="shared" si="56"/>
        <v/>
      </c>
      <c r="L181" s="2" t="str">
        <f t="shared" si="47"/>
        <v/>
      </c>
      <c r="M181" s="2" t="str">
        <f t="shared" si="57"/>
        <v/>
      </c>
      <c r="N181" s="2" t="str">
        <f t="shared" si="58"/>
        <v/>
      </c>
      <c r="O181" s="2" t="str">
        <f t="shared" si="59"/>
        <v/>
      </c>
      <c r="P181" s="11" t="str">
        <f t="shared" si="60"/>
        <v/>
      </c>
      <c r="Q181" s="11" t="str">
        <f t="shared" si="61"/>
        <v/>
      </c>
      <c r="R181" s="2" t="str">
        <f t="shared" si="62"/>
        <v/>
      </c>
      <c r="S181" s="11" t="str">
        <f t="shared" si="63"/>
        <v/>
      </c>
      <c r="T181" s="175" t="str">
        <f t="shared" si="64"/>
        <v/>
      </c>
      <c r="U181" s="11" t="str">
        <f t="shared" si="65"/>
        <v/>
      </c>
      <c r="V181" s="136"/>
      <c r="W181" s="136"/>
      <c r="X181" s="139">
        <f t="shared" si="48"/>
        <v>0</v>
      </c>
      <c r="Y181" s="31">
        <f t="shared" si="49"/>
        <v>0</v>
      </c>
      <c r="Z181" s="31"/>
      <c r="AA181" s="140">
        <f t="shared" si="50"/>
        <v>0</v>
      </c>
      <c r="AB181" s="12"/>
      <c r="AC181" s="8">
        <f t="shared" si="51"/>
        <v>9.0359999999999996</v>
      </c>
      <c r="AD181" s="8">
        <f t="shared" si="52"/>
        <v>-184.49199999999999</v>
      </c>
      <c r="AE181"/>
      <c r="AF181" t="e">
        <f>IF(D181="M",IF(AI181&lt;78,LMS!$D$5*AI181^3+LMS!$E$5*AI181^2+LMS!$F$5*AI181+LMS!$G$5,IF(AI181&lt;150,LMS!$D$6*AI181^3+LMS!$E$6*AI181^2+LMS!$F$6*AI181+LMS!$G$6,LMS!$D$7*AI181^3+LMS!$E$7*AI181^2+LMS!$F$7*AI181+LMS!$G$7)),IF(AI181&lt;69,LMS!$D$9*AI181^3+LMS!$E$9*AI181^2+LMS!$F$9*AI181+LMS!$G$9,IF(AI181&lt;150,LMS!$D$10*AI181^3+LMS!$E$10*AI181^2+LMS!$F$10*AI181+LMS!$G$10,LMS!$D$11*AI181^3+LMS!$E$11*AI181^2+LMS!$F$11*AI181+LMS!$G$11)))</f>
        <v>#VALUE!</v>
      </c>
      <c r="AG181" t="e">
        <f>IF(D181="M",(IF(AI181&lt;2.5,LMS!$D$21*AI181^3+LMS!$E$21*AI181^2+LMS!$F$21*AI181+LMS!$G$21,IF(AI181&lt;9.5,LMS!$D$22*AI181^3+LMS!$E$22*AI181^2+LMS!$F$22*AI181+LMS!$G$22,IF(AI181&lt;26.75,LMS!$D$23*AI181^3+LMS!$E$23*AI181^2+LMS!$F$23*AI181+LMS!$G$23,IF(AI181&lt;90,LMS!$D$24*AI181^3+LMS!$E$24*AI181^2+LMS!$F$24*AI181+LMS!$G$24,LMS!$D$25*AI181^3+LMS!$E$25*AI181^2+LMS!$F$25*AI181+LMS!$G$25))))),(IF(AI181&lt;2.5,LMS!$D$27*AI181^3+LMS!$E$27*AI181^2+LMS!$F$27*AI181+LMS!$G$27,IF(AI181&lt;9.5,LMS!$D$28*AI181^3+LMS!$E$28*AI181^2+LMS!$F$28*AI181+LMS!$G$28,IF(AI181&lt;26.75,LMS!$D$29*AI181^3+LMS!$E$29*AI181^2+LMS!$F$29*AI181+LMS!$G$29,IF(AI181&lt;90,LMS!$D$30*AI181^3+LMS!$E$30*AI181^2+LMS!$F$30*AI181+LMS!$G$30,IF(AI181&lt;150,LMS!$D$31*AI181^3+LMS!$E$31*AI181^2+LMS!$F$31*AI181+LMS!$G$31,LMS!$D$32*AI181^3+LMS!$E$32*AI181^2+LMS!$F$32*AI181+LMS!$G$32)))))))</f>
        <v>#VALUE!</v>
      </c>
      <c r="AH181" t="e">
        <f>IF(D181="M",(IF(AI181&lt;90,LMS!$D$14*AI181^3+LMS!$E$14*AI181^2+LMS!$F$14*AI181+LMS!$G$14,LMS!$D$15*AI181^3+LMS!$E$15*AI181^2+LMS!$F$15*AI181+LMS!$G$15)),(IF(AI181&lt;90,LMS!$D$17*AI181^3+LMS!$E$17*AI181^2+LMS!$F$17*AI181+LMS!$G$17,LMS!$D$18*AI181^3+LMS!$E$18*AI181^2+LMS!$F$18*AI181+LMS!$G$18)))</f>
        <v>#VALUE!</v>
      </c>
      <c r="AI181" s="7" t="e">
        <f t="shared" si="45"/>
        <v>#VALUE!</v>
      </c>
      <c r="AJ181" s="7">
        <f t="shared" si="66"/>
        <v>0</v>
      </c>
      <c r="AL181" s="7">
        <f>IF(D181="M",WeightSDS!P$5*$AJ181^7+WeightSDS!Q$5*$AJ181^6+WeightSDS!R$5*$AJ181^5+WeightSDS!S$5*$AJ181^4+WeightSDS!T$5*$AJ181^3+WeightSDS!U$5*$AJ181^2+WeightSDS!V$5*$AJ181+WeightSDS!W$5,IF($AJ181&lt;186,WeightSDS!P$8*$AJ181^7+WeightSDS!Q$8*$AJ181^6+WeightSDS!R$8*$AJ181^5+WeightSDS!S$8*$AJ181^4+WeightSDS!T$8*$AJ181^3+WeightSDS!U$8*$AJ181^2+WeightSDS!V$8*$AJ181+WeightSDS!W$8,WeightSDS!$U$9+WeightSDS!$V$9*($AJ181-WeightSDS!$W$9)))</f>
        <v>0.75407122999999998</v>
      </c>
      <c r="AM181" s="7">
        <f>IF(D181="M",IF($AJ181&lt;45,WeightSDS!M$23*$AJ181^10+WeightSDS!N$23*$AJ181^9+WeightSDS!O$23*$AJ181^8+WeightSDS!P$23*$AJ181^7+WeightSDS!Q$23*$AJ181^6+WeightSDS!R$23*$AJ181^5+WeightSDS!S$23*$AJ181^4+WeightSDS!T$23*$AJ181^3+WeightSDS!U$23*$AJ181^2+WeightSDS!V$23*$AJ181+WeightSDS!W$23,IF($AJ181&lt;153,WeightSDS!M$25*$AJ181^10+WeightSDS!N$25*$AJ181^9+WeightSDS!O$25*$AJ181^8+WeightSDS!P$25*$AJ181^7+WeightSDS!Q$25*$AJ181^6+WeightSDS!R$25*$AJ181^5+WeightSDS!S$25*$AJ181^4+WeightSDS!T$25*$AJ181^3+WeightSDS!U$25*$AJ181^2+WeightSDS!V$25*$AJ181+WeightSDS!W$25,WeightSDS!M$27+WeightSDS!N$27/(1+EXP(WeightSDS!O$27+WeightSDS!P$27*$AJ181)))),IF($AJ181&lt;43.8,WeightSDS!M$29*$AJ181^10+WeightSDS!N$29*$AJ181^9+WeightSDS!O$29*$AJ181^8+WeightSDS!P$29*$AJ181^7+WeightSDS!Q$29*$AJ181^6+WeightSDS!R$29*$AJ181^5+WeightSDS!S$29*$AJ181^4+WeightSDS!T$29*$AJ181^3+WeightSDS!U$29*$AJ181^2+WeightSDS!V$29*$AJ181+WeightSDS!W$29-0.010431*(1-$AJ181/210),IF($AJ181&lt;123,WeightSDS!M$30*$AJ181^10+WeightSDS!N$30*$AJ181^9+WeightSDS!O$30*$AJ181^8+WeightSDS!P$30*$AJ181^7+WeightSDS!Q$30*$AJ181^6+WeightSDS!R$30*$AJ181^5+WeightSDS!S$30*$AJ181^4+WeightSDS!T$30*$AJ181^3+WeightSDS!U$30*$AJ181^2+WeightSDS!V$30*$AJ181+WeightSDS!W$30-0.010431*(1-1/$AJ181),WeightSDS!M$32+WeightSDS!N$32/(1+EXP(WeightSDS!O$32+WeightSDS!P$32*$AJ181))-0.010431*(1-$AJ181/210))))</f>
        <v>2.9500001032655536</v>
      </c>
      <c r="AN181" s="7">
        <f>IF(D181="M",IF($AJ181&lt;162,WeightSDS!P$12*$AJ181^7+WeightSDS!Q$12*$AJ181^6+WeightSDS!R$12*$AJ181^5+WeightSDS!S$12*$AJ181^4+WeightSDS!T$12*$AJ181^3+WeightSDS!U$12*$AJ181^2+WeightSDS!V$12*$AJ181+WeightSDS!W$12,WeightSDS!P$14*$AJ181^7+WeightSDS!Q$14*$AJ181^6+WeightSDS!R$14*$AJ181^5+WeightSDS!S$14*$AJ181^4+WeightSDS!T$14*$AJ181^3+WeightSDS!U$14*$AJ181^2+WeightSDS!V$14*$AJ181+WeightSDS!W$14),IF($AJ181&lt;156,WeightSDS!O$17*$AJ181^8+WeightSDS!P$17*$AJ181^7+WeightSDS!Q$17*$AJ181^6+WeightSDS!R$17*$AJ181^5+WeightSDS!S$17*$AJ181^4+WeightSDS!T$17*$AJ181^3+WeightSDS!U$17*$AJ181^2+WeightSDS!V$17*$AJ181+WeightSDS!W$17,IF($AJ181&lt;186,WeightSDS!$U$18+(WeightSDS!$V$18-WeightSDS!$U$18)/24*($AJ181-186)+WeightSDS!$W$18*(-$AJ181+186)^2-0.005,WeightSDS!$U$18+(WeightSDS!$V$18-WeightSDS!$U$18)/24*($AJ181-186)-0.005)))</f>
        <v>0.14604529399999999</v>
      </c>
      <c r="AQ181" s="7">
        <f t="shared" si="53"/>
        <v>0.56299999999999994</v>
      </c>
      <c r="AR181" s="7">
        <f t="shared" si="54"/>
        <v>69</v>
      </c>
      <c r="AS181" s="7">
        <f t="shared" si="55"/>
        <v>0.51</v>
      </c>
    </row>
    <row r="182" spans="2:45" s="7" customFormat="1" x14ac:dyDescent="0.15">
      <c r="B182" s="118"/>
      <c r="C182" s="118"/>
      <c r="D182" s="118"/>
      <c r="E182" s="30"/>
      <c r="F182" s="30"/>
      <c r="G182" s="119"/>
      <c r="H182" s="119"/>
      <c r="I182" s="78"/>
      <c r="J182" s="11" t="str">
        <f t="shared" si="46"/>
        <v/>
      </c>
      <c r="K182" s="2" t="str">
        <f t="shared" si="56"/>
        <v/>
      </c>
      <c r="L182" s="2" t="str">
        <f t="shared" si="47"/>
        <v/>
      </c>
      <c r="M182" s="2" t="str">
        <f t="shared" si="57"/>
        <v/>
      </c>
      <c r="N182" s="2" t="str">
        <f t="shared" si="58"/>
        <v/>
      </c>
      <c r="O182" s="2" t="str">
        <f t="shared" si="59"/>
        <v/>
      </c>
      <c r="P182" s="11" t="str">
        <f t="shared" si="60"/>
        <v/>
      </c>
      <c r="Q182" s="11" t="str">
        <f t="shared" si="61"/>
        <v/>
      </c>
      <c r="R182" s="2" t="str">
        <f t="shared" si="62"/>
        <v/>
      </c>
      <c r="S182" s="11" t="str">
        <f t="shared" si="63"/>
        <v/>
      </c>
      <c r="T182" s="175" t="str">
        <f t="shared" si="64"/>
        <v/>
      </c>
      <c r="U182" s="11" t="str">
        <f t="shared" si="65"/>
        <v/>
      </c>
      <c r="V182" s="136"/>
      <c r="W182" s="136"/>
      <c r="X182" s="139">
        <f t="shared" si="48"/>
        <v>0</v>
      </c>
      <c r="Y182" s="31">
        <f t="shared" si="49"/>
        <v>0</v>
      </c>
      <c r="Z182" s="31"/>
      <c r="AA182" s="140">
        <f t="shared" si="50"/>
        <v>0</v>
      </c>
      <c r="AB182" s="12"/>
      <c r="AC182" s="8">
        <f t="shared" si="51"/>
        <v>9.0359999999999996</v>
      </c>
      <c r="AD182" s="8">
        <f t="shared" si="52"/>
        <v>-184.49199999999999</v>
      </c>
      <c r="AE182"/>
      <c r="AF182" t="e">
        <f>IF(D182="M",IF(AI182&lt;78,LMS!$D$5*AI182^3+LMS!$E$5*AI182^2+LMS!$F$5*AI182+LMS!$G$5,IF(AI182&lt;150,LMS!$D$6*AI182^3+LMS!$E$6*AI182^2+LMS!$F$6*AI182+LMS!$G$6,LMS!$D$7*AI182^3+LMS!$E$7*AI182^2+LMS!$F$7*AI182+LMS!$G$7)),IF(AI182&lt;69,LMS!$D$9*AI182^3+LMS!$E$9*AI182^2+LMS!$F$9*AI182+LMS!$G$9,IF(AI182&lt;150,LMS!$D$10*AI182^3+LMS!$E$10*AI182^2+LMS!$F$10*AI182+LMS!$G$10,LMS!$D$11*AI182^3+LMS!$E$11*AI182^2+LMS!$F$11*AI182+LMS!$G$11)))</f>
        <v>#VALUE!</v>
      </c>
      <c r="AG182" t="e">
        <f>IF(D182="M",(IF(AI182&lt;2.5,LMS!$D$21*AI182^3+LMS!$E$21*AI182^2+LMS!$F$21*AI182+LMS!$G$21,IF(AI182&lt;9.5,LMS!$D$22*AI182^3+LMS!$E$22*AI182^2+LMS!$F$22*AI182+LMS!$G$22,IF(AI182&lt;26.75,LMS!$D$23*AI182^3+LMS!$E$23*AI182^2+LMS!$F$23*AI182+LMS!$G$23,IF(AI182&lt;90,LMS!$D$24*AI182^3+LMS!$E$24*AI182^2+LMS!$F$24*AI182+LMS!$G$24,LMS!$D$25*AI182^3+LMS!$E$25*AI182^2+LMS!$F$25*AI182+LMS!$G$25))))),(IF(AI182&lt;2.5,LMS!$D$27*AI182^3+LMS!$E$27*AI182^2+LMS!$F$27*AI182+LMS!$G$27,IF(AI182&lt;9.5,LMS!$D$28*AI182^3+LMS!$E$28*AI182^2+LMS!$F$28*AI182+LMS!$G$28,IF(AI182&lt;26.75,LMS!$D$29*AI182^3+LMS!$E$29*AI182^2+LMS!$F$29*AI182+LMS!$G$29,IF(AI182&lt;90,LMS!$D$30*AI182^3+LMS!$E$30*AI182^2+LMS!$F$30*AI182+LMS!$G$30,IF(AI182&lt;150,LMS!$D$31*AI182^3+LMS!$E$31*AI182^2+LMS!$F$31*AI182+LMS!$G$31,LMS!$D$32*AI182^3+LMS!$E$32*AI182^2+LMS!$F$32*AI182+LMS!$G$32)))))))</f>
        <v>#VALUE!</v>
      </c>
      <c r="AH182" t="e">
        <f>IF(D182="M",(IF(AI182&lt;90,LMS!$D$14*AI182^3+LMS!$E$14*AI182^2+LMS!$F$14*AI182+LMS!$G$14,LMS!$D$15*AI182^3+LMS!$E$15*AI182^2+LMS!$F$15*AI182+LMS!$G$15)),(IF(AI182&lt;90,LMS!$D$17*AI182^3+LMS!$E$17*AI182^2+LMS!$F$17*AI182+LMS!$G$17,LMS!$D$18*AI182^3+LMS!$E$18*AI182^2+LMS!$F$18*AI182+LMS!$G$18)))</f>
        <v>#VALUE!</v>
      </c>
      <c r="AI182" s="7" t="e">
        <f t="shared" si="45"/>
        <v>#VALUE!</v>
      </c>
      <c r="AJ182" s="7">
        <f t="shared" si="66"/>
        <v>0</v>
      </c>
      <c r="AL182" s="7">
        <f>IF(D182="M",WeightSDS!P$5*$AJ182^7+WeightSDS!Q$5*$AJ182^6+WeightSDS!R$5*$AJ182^5+WeightSDS!S$5*$AJ182^4+WeightSDS!T$5*$AJ182^3+WeightSDS!U$5*$AJ182^2+WeightSDS!V$5*$AJ182+WeightSDS!W$5,IF($AJ182&lt;186,WeightSDS!P$8*$AJ182^7+WeightSDS!Q$8*$AJ182^6+WeightSDS!R$8*$AJ182^5+WeightSDS!S$8*$AJ182^4+WeightSDS!T$8*$AJ182^3+WeightSDS!U$8*$AJ182^2+WeightSDS!V$8*$AJ182+WeightSDS!W$8,WeightSDS!$U$9+WeightSDS!$V$9*($AJ182-WeightSDS!$W$9)))</f>
        <v>0.75407122999999998</v>
      </c>
      <c r="AM182" s="7">
        <f>IF(D182="M",IF($AJ182&lt;45,WeightSDS!M$23*$AJ182^10+WeightSDS!N$23*$AJ182^9+WeightSDS!O$23*$AJ182^8+WeightSDS!P$23*$AJ182^7+WeightSDS!Q$23*$AJ182^6+WeightSDS!R$23*$AJ182^5+WeightSDS!S$23*$AJ182^4+WeightSDS!T$23*$AJ182^3+WeightSDS!U$23*$AJ182^2+WeightSDS!V$23*$AJ182+WeightSDS!W$23,IF($AJ182&lt;153,WeightSDS!M$25*$AJ182^10+WeightSDS!N$25*$AJ182^9+WeightSDS!O$25*$AJ182^8+WeightSDS!P$25*$AJ182^7+WeightSDS!Q$25*$AJ182^6+WeightSDS!R$25*$AJ182^5+WeightSDS!S$25*$AJ182^4+WeightSDS!T$25*$AJ182^3+WeightSDS!U$25*$AJ182^2+WeightSDS!V$25*$AJ182+WeightSDS!W$25,WeightSDS!M$27+WeightSDS!N$27/(1+EXP(WeightSDS!O$27+WeightSDS!P$27*$AJ182)))),IF($AJ182&lt;43.8,WeightSDS!M$29*$AJ182^10+WeightSDS!N$29*$AJ182^9+WeightSDS!O$29*$AJ182^8+WeightSDS!P$29*$AJ182^7+WeightSDS!Q$29*$AJ182^6+WeightSDS!R$29*$AJ182^5+WeightSDS!S$29*$AJ182^4+WeightSDS!T$29*$AJ182^3+WeightSDS!U$29*$AJ182^2+WeightSDS!V$29*$AJ182+WeightSDS!W$29-0.010431*(1-$AJ182/210),IF($AJ182&lt;123,WeightSDS!M$30*$AJ182^10+WeightSDS!N$30*$AJ182^9+WeightSDS!O$30*$AJ182^8+WeightSDS!P$30*$AJ182^7+WeightSDS!Q$30*$AJ182^6+WeightSDS!R$30*$AJ182^5+WeightSDS!S$30*$AJ182^4+WeightSDS!T$30*$AJ182^3+WeightSDS!U$30*$AJ182^2+WeightSDS!V$30*$AJ182+WeightSDS!W$30-0.010431*(1-1/$AJ182),WeightSDS!M$32+WeightSDS!N$32/(1+EXP(WeightSDS!O$32+WeightSDS!P$32*$AJ182))-0.010431*(1-$AJ182/210))))</f>
        <v>2.9500001032655536</v>
      </c>
      <c r="AN182" s="7">
        <f>IF(D182="M",IF($AJ182&lt;162,WeightSDS!P$12*$AJ182^7+WeightSDS!Q$12*$AJ182^6+WeightSDS!R$12*$AJ182^5+WeightSDS!S$12*$AJ182^4+WeightSDS!T$12*$AJ182^3+WeightSDS!U$12*$AJ182^2+WeightSDS!V$12*$AJ182+WeightSDS!W$12,WeightSDS!P$14*$AJ182^7+WeightSDS!Q$14*$AJ182^6+WeightSDS!R$14*$AJ182^5+WeightSDS!S$14*$AJ182^4+WeightSDS!T$14*$AJ182^3+WeightSDS!U$14*$AJ182^2+WeightSDS!V$14*$AJ182+WeightSDS!W$14),IF($AJ182&lt;156,WeightSDS!O$17*$AJ182^8+WeightSDS!P$17*$AJ182^7+WeightSDS!Q$17*$AJ182^6+WeightSDS!R$17*$AJ182^5+WeightSDS!S$17*$AJ182^4+WeightSDS!T$17*$AJ182^3+WeightSDS!U$17*$AJ182^2+WeightSDS!V$17*$AJ182+WeightSDS!W$17,IF($AJ182&lt;186,WeightSDS!$U$18+(WeightSDS!$V$18-WeightSDS!$U$18)/24*($AJ182-186)+WeightSDS!$W$18*(-$AJ182+186)^2-0.005,WeightSDS!$U$18+(WeightSDS!$V$18-WeightSDS!$U$18)/24*($AJ182-186)-0.005)))</f>
        <v>0.14604529399999999</v>
      </c>
      <c r="AQ182" s="7">
        <f t="shared" si="53"/>
        <v>0.56299999999999994</v>
      </c>
      <c r="AR182" s="7">
        <f t="shared" si="54"/>
        <v>69</v>
      </c>
      <c r="AS182" s="7">
        <f t="shared" si="55"/>
        <v>0.51</v>
      </c>
    </row>
    <row r="183" spans="2:45" s="7" customFormat="1" x14ac:dyDescent="0.15">
      <c r="B183" s="118"/>
      <c r="C183" s="118"/>
      <c r="D183" s="118"/>
      <c r="E183" s="30"/>
      <c r="F183" s="30"/>
      <c r="G183" s="119"/>
      <c r="H183" s="119"/>
      <c r="I183" s="78"/>
      <c r="J183" s="11" t="str">
        <f t="shared" si="46"/>
        <v/>
      </c>
      <c r="K183" s="2" t="str">
        <f t="shared" si="56"/>
        <v/>
      </c>
      <c r="L183" s="2" t="str">
        <f t="shared" si="47"/>
        <v/>
      </c>
      <c r="M183" s="2" t="str">
        <f t="shared" si="57"/>
        <v/>
      </c>
      <c r="N183" s="2" t="str">
        <f t="shared" si="58"/>
        <v/>
      </c>
      <c r="O183" s="2" t="str">
        <f t="shared" si="59"/>
        <v/>
      </c>
      <c r="P183" s="11" t="str">
        <f t="shared" si="60"/>
        <v/>
      </c>
      <c r="Q183" s="11" t="str">
        <f t="shared" si="61"/>
        <v/>
      </c>
      <c r="R183" s="2" t="str">
        <f t="shared" si="62"/>
        <v/>
      </c>
      <c r="S183" s="11" t="str">
        <f t="shared" si="63"/>
        <v/>
      </c>
      <c r="T183" s="175" t="str">
        <f t="shared" si="64"/>
        <v/>
      </c>
      <c r="U183" s="11" t="str">
        <f t="shared" si="65"/>
        <v/>
      </c>
      <c r="V183" s="136"/>
      <c r="W183" s="136"/>
      <c r="X183" s="139">
        <f t="shared" si="48"/>
        <v>0</v>
      </c>
      <c r="Y183" s="31">
        <f t="shared" si="49"/>
        <v>0</v>
      </c>
      <c r="Z183" s="31"/>
      <c r="AA183" s="140">
        <f t="shared" si="50"/>
        <v>0</v>
      </c>
      <c r="AB183" s="12"/>
      <c r="AC183" s="8">
        <f t="shared" si="51"/>
        <v>9.0359999999999996</v>
      </c>
      <c r="AD183" s="8">
        <f t="shared" si="52"/>
        <v>-184.49199999999999</v>
      </c>
      <c r="AE183"/>
      <c r="AF183" t="e">
        <f>IF(D183="M",IF(AI183&lt;78,LMS!$D$5*AI183^3+LMS!$E$5*AI183^2+LMS!$F$5*AI183+LMS!$G$5,IF(AI183&lt;150,LMS!$D$6*AI183^3+LMS!$E$6*AI183^2+LMS!$F$6*AI183+LMS!$G$6,LMS!$D$7*AI183^3+LMS!$E$7*AI183^2+LMS!$F$7*AI183+LMS!$G$7)),IF(AI183&lt;69,LMS!$D$9*AI183^3+LMS!$E$9*AI183^2+LMS!$F$9*AI183+LMS!$G$9,IF(AI183&lt;150,LMS!$D$10*AI183^3+LMS!$E$10*AI183^2+LMS!$F$10*AI183+LMS!$G$10,LMS!$D$11*AI183^3+LMS!$E$11*AI183^2+LMS!$F$11*AI183+LMS!$G$11)))</f>
        <v>#VALUE!</v>
      </c>
      <c r="AG183" t="e">
        <f>IF(D183="M",(IF(AI183&lt;2.5,LMS!$D$21*AI183^3+LMS!$E$21*AI183^2+LMS!$F$21*AI183+LMS!$G$21,IF(AI183&lt;9.5,LMS!$D$22*AI183^3+LMS!$E$22*AI183^2+LMS!$F$22*AI183+LMS!$G$22,IF(AI183&lt;26.75,LMS!$D$23*AI183^3+LMS!$E$23*AI183^2+LMS!$F$23*AI183+LMS!$G$23,IF(AI183&lt;90,LMS!$D$24*AI183^3+LMS!$E$24*AI183^2+LMS!$F$24*AI183+LMS!$G$24,LMS!$D$25*AI183^3+LMS!$E$25*AI183^2+LMS!$F$25*AI183+LMS!$G$25))))),(IF(AI183&lt;2.5,LMS!$D$27*AI183^3+LMS!$E$27*AI183^2+LMS!$F$27*AI183+LMS!$G$27,IF(AI183&lt;9.5,LMS!$D$28*AI183^3+LMS!$E$28*AI183^2+LMS!$F$28*AI183+LMS!$G$28,IF(AI183&lt;26.75,LMS!$D$29*AI183^3+LMS!$E$29*AI183^2+LMS!$F$29*AI183+LMS!$G$29,IF(AI183&lt;90,LMS!$D$30*AI183^3+LMS!$E$30*AI183^2+LMS!$F$30*AI183+LMS!$G$30,IF(AI183&lt;150,LMS!$D$31*AI183^3+LMS!$E$31*AI183^2+LMS!$F$31*AI183+LMS!$G$31,LMS!$D$32*AI183^3+LMS!$E$32*AI183^2+LMS!$F$32*AI183+LMS!$G$32)))))))</f>
        <v>#VALUE!</v>
      </c>
      <c r="AH183" t="e">
        <f>IF(D183="M",(IF(AI183&lt;90,LMS!$D$14*AI183^3+LMS!$E$14*AI183^2+LMS!$F$14*AI183+LMS!$G$14,LMS!$D$15*AI183^3+LMS!$E$15*AI183^2+LMS!$F$15*AI183+LMS!$G$15)),(IF(AI183&lt;90,LMS!$D$17*AI183^3+LMS!$E$17*AI183^2+LMS!$F$17*AI183+LMS!$G$17,LMS!$D$18*AI183^3+LMS!$E$18*AI183^2+LMS!$F$18*AI183+LMS!$G$18)))</f>
        <v>#VALUE!</v>
      </c>
      <c r="AI183" s="7" t="e">
        <f t="shared" si="45"/>
        <v>#VALUE!</v>
      </c>
      <c r="AJ183" s="7">
        <f t="shared" si="66"/>
        <v>0</v>
      </c>
      <c r="AL183" s="7">
        <f>IF(D183="M",WeightSDS!P$5*$AJ183^7+WeightSDS!Q$5*$AJ183^6+WeightSDS!R$5*$AJ183^5+WeightSDS!S$5*$AJ183^4+WeightSDS!T$5*$AJ183^3+WeightSDS!U$5*$AJ183^2+WeightSDS!V$5*$AJ183+WeightSDS!W$5,IF($AJ183&lt;186,WeightSDS!P$8*$AJ183^7+WeightSDS!Q$8*$AJ183^6+WeightSDS!R$8*$AJ183^5+WeightSDS!S$8*$AJ183^4+WeightSDS!T$8*$AJ183^3+WeightSDS!U$8*$AJ183^2+WeightSDS!V$8*$AJ183+WeightSDS!W$8,WeightSDS!$U$9+WeightSDS!$V$9*($AJ183-WeightSDS!$W$9)))</f>
        <v>0.75407122999999998</v>
      </c>
      <c r="AM183" s="7">
        <f>IF(D183="M",IF($AJ183&lt;45,WeightSDS!M$23*$AJ183^10+WeightSDS!N$23*$AJ183^9+WeightSDS!O$23*$AJ183^8+WeightSDS!P$23*$AJ183^7+WeightSDS!Q$23*$AJ183^6+WeightSDS!R$23*$AJ183^5+WeightSDS!S$23*$AJ183^4+WeightSDS!T$23*$AJ183^3+WeightSDS!U$23*$AJ183^2+WeightSDS!V$23*$AJ183+WeightSDS!W$23,IF($AJ183&lt;153,WeightSDS!M$25*$AJ183^10+WeightSDS!N$25*$AJ183^9+WeightSDS!O$25*$AJ183^8+WeightSDS!P$25*$AJ183^7+WeightSDS!Q$25*$AJ183^6+WeightSDS!R$25*$AJ183^5+WeightSDS!S$25*$AJ183^4+WeightSDS!T$25*$AJ183^3+WeightSDS!U$25*$AJ183^2+WeightSDS!V$25*$AJ183+WeightSDS!W$25,WeightSDS!M$27+WeightSDS!N$27/(1+EXP(WeightSDS!O$27+WeightSDS!P$27*$AJ183)))),IF($AJ183&lt;43.8,WeightSDS!M$29*$AJ183^10+WeightSDS!N$29*$AJ183^9+WeightSDS!O$29*$AJ183^8+WeightSDS!P$29*$AJ183^7+WeightSDS!Q$29*$AJ183^6+WeightSDS!R$29*$AJ183^5+WeightSDS!S$29*$AJ183^4+WeightSDS!T$29*$AJ183^3+WeightSDS!U$29*$AJ183^2+WeightSDS!V$29*$AJ183+WeightSDS!W$29-0.010431*(1-$AJ183/210),IF($AJ183&lt;123,WeightSDS!M$30*$AJ183^10+WeightSDS!N$30*$AJ183^9+WeightSDS!O$30*$AJ183^8+WeightSDS!P$30*$AJ183^7+WeightSDS!Q$30*$AJ183^6+WeightSDS!R$30*$AJ183^5+WeightSDS!S$30*$AJ183^4+WeightSDS!T$30*$AJ183^3+WeightSDS!U$30*$AJ183^2+WeightSDS!V$30*$AJ183+WeightSDS!W$30-0.010431*(1-1/$AJ183),WeightSDS!M$32+WeightSDS!N$32/(1+EXP(WeightSDS!O$32+WeightSDS!P$32*$AJ183))-0.010431*(1-$AJ183/210))))</f>
        <v>2.9500001032655536</v>
      </c>
      <c r="AN183" s="7">
        <f>IF(D183="M",IF($AJ183&lt;162,WeightSDS!P$12*$AJ183^7+WeightSDS!Q$12*$AJ183^6+WeightSDS!R$12*$AJ183^5+WeightSDS!S$12*$AJ183^4+WeightSDS!T$12*$AJ183^3+WeightSDS!U$12*$AJ183^2+WeightSDS!V$12*$AJ183+WeightSDS!W$12,WeightSDS!P$14*$AJ183^7+WeightSDS!Q$14*$AJ183^6+WeightSDS!R$14*$AJ183^5+WeightSDS!S$14*$AJ183^4+WeightSDS!T$14*$AJ183^3+WeightSDS!U$14*$AJ183^2+WeightSDS!V$14*$AJ183+WeightSDS!W$14),IF($AJ183&lt;156,WeightSDS!O$17*$AJ183^8+WeightSDS!P$17*$AJ183^7+WeightSDS!Q$17*$AJ183^6+WeightSDS!R$17*$AJ183^5+WeightSDS!S$17*$AJ183^4+WeightSDS!T$17*$AJ183^3+WeightSDS!U$17*$AJ183^2+WeightSDS!V$17*$AJ183+WeightSDS!W$17,IF($AJ183&lt;186,WeightSDS!$U$18+(WeightSDS!$V$18-WeightSDS!$U$18)/24*($AJ183-186)+WeightSDS!$W$18*(-$AJ183+186)^2-0.005,WeightSDS!$U$18+(WeightSDS!$V$18-WeightSDS!$U$18)/24*($AJ183-186)-0.005)))</f>
        <v>0.14604529399999999</v>
      </c>
      <c r="AQ183" s="7">
        <f t="shared" si="53"/>
        <v>0.56299999999999994</v>
      </c>
      <c r="AR183" s="7">
        <f t="shared" si="54"/>
        <v>69</v>
      </c>
      <c r="AS183" s="7">
        <f t="shared" si="55"/>
        <v>0.51</v>
      </c>
    </row>
    <row r="184" spans="2:45" s="7" customFormat="1" x14ac:dyDescent="0.15">
      <c r="B184" s="118"/>
      <c r="C184" s="118"/>
      <c r="D184" s="118"/>
      <c r="E184" s="30"/>
      <c r="F184" s="30"/>
      <c r="G184" s="119"/>
      <c r="H184" s="119"/>
      <c r="I184" s="78"/>
      <c r="J184" s="11" t="str">
        <f t="shared" si="46"/>
        <v/>
      </c>
      <c r="K184" s="2" t="str">
        <f t="shared" si="56"/>
        <v/>
      </c>
      <c r="L184" s="2" t="str">
        <f t="shared" si="47"/>
        <v/>
      </c>
      <c r="M184" s="2" t="str">
        <f t="shared" si="57"/>
        <v/>
      </c>
      <c r="N184" s="2" t="str">
        <f t="shared" si="58"/>
        <v/>
      </c>
      <c r="O184" s="2" t="str">
        <f t="shared" si="59"/>
        <v/>
      </c>
      <c r="P184" s="11" t="str">
        <f t="shared" si="60"/>
        <v/>
      </c>
      <c r="Q184" s="11" t="str">
        <f t="shared" si="61"/>
        <v/>
      </c>
      <c r="R184" s="2" t="str">
        <f t="shared" si="62"/>
        <v/>
      </c>
      <c r="S184" s="11" t="str">
        <f t="shared" si="63"/>
        <v/>
      </c>
      <c r="T184" s="175" t="str">
        <f t="shared" si="64"/>
        <v/>
      </c>
      <c r="U184" s="11" t="str">
        <f t="shared" si="65"/>
        <v/>
      </c>
      <c r="V184" s="136"/>
      <c r="W184" s="136"/>
      <c r="X184" s="139">
        <f t="shared" si="48"/>
        <v>0</v>
      </c>
      <c r="Y184" s="31">
        <f t="shared" si="49"/>
        <v>0</v>
      </c>
      <c r="Z184" s="31"/>
      <c r="AA184" s="140">
        <f t="shared" si="50"/>
        <v>0</v>
      </c>
      <c r="AB184" s="12"/>
      <c r="AC184" s="8">
        <f t="shared" si="51"/>
        <v>9.0359999999999996</v>
      </c>
      <c r="AD184" s="8">
        <f t="shared" si="52"/>
        <v>-184.49199999999999</v>
      </c>
      <c r="AE184"/>
      <c r="AF184" t="e">
        <f>IF(D184="M",IF(AI184&lt;78,LMS!$D$5*AI184^3+LMS!$E$5*AI184^2+LMS!$F$5*AI184+LMS!$G$5,IF(AI184&lt;150,LMS!$D$6*AI184^3+LMS!$E$6*AI184^2+LMS!$F$6*AI184+LMS!$G$6,LMS!$D$7*AI184^3+LMS!$E$7*AI184^2+LMS!$F$7*AI184+LMS!$G$7)),IF(AI184&lt;69,LMS!$D$9*AI184^3+LMS!$E$9*AI184^2+LMS!$F$9*AI184+LMS!$G$9,IF(AI184&lt;150,LMS!$D$10*AI184^3+LMS!$E$10*AI184^2+LMS!$F$10*AI184+LMS!$G$10,LMS!$D$11*AI184^3+LMS!$E$11*AI184^2+LMS!$F$11*AI184+LMS!$G$11)))</f>
        <v>#VALUE!</v>
      </c>
      <c r="AG184" t="e">
        <f>IF(D184="M",(IF(AI184&lt;2.5,LMS!$D$21*AI184^3+LMS!$E$21*AI184^2+LMS!$F$21*AI184+LMS!$G$21,IF(AI184&lt;9.5,LMS!$D$22*AI184^3+LMS!$E$22*AI184^2+LMS!$F$22*AI184+LMS!$G$22,IF(AI184&lt;26.75,LMS!$D$23*AI184^3+LMS!$E$23*AI184^2+LMS!$F$23*AI184+LMS!$G$23,IF(AI184&lt;90,LMS!$D$24*AI184^3+LMS!$E$24*AI184^2+LMS!$F$24*AI184+LMS!$G$24,LMS!$D$25*AI184^3+LMS!$E$25*AI184^2+LMS!$F$25*AI184+LMS!$G$25))))),(IF(AI184&lt;2.5,LMS!$D$27*AI184^3+LMS!$E$27*AI184^2+LMS!$F$27*AI184+LMS!$G$27,IF(AI184&lt;9.5,LMS!$D$28*AI184^3+LMS!$E$28*AI184^2+LMS!$F$28*AI184+LMS!$G$28,IF(AI184&lt;26.75,LMS!$D$29*AI184^3+LMS!$E$29*AI184^2+LMS!$F$29*AI184+LMS!$G$29,IF(AI184&lt;90,LMS!$D$30*AI184^3+LMS!$E$30*AI184^2+LMS!$F$30*AI184+LMS!$G$30,IF(AI184&lt;150,LMS!$D$31*AI184^3+LMS!$E$31*AI184^2+LMS!$F$31*AI184+LMS!$G$31,LMS!$D$32*AI184^3+LMS!$E$32*AI184^2+LMS!$F$32*AI184+LMS!$G$32)))))))</f>
        <v>#VALUE!</v>
      </c>
      <c r="AH184" t="e">
        <f>IF(D184="M",(IF(AI184&lt;90,LMS!$D$14*AI184^3+LMS!$E$14*AI184^2+LMS!$F$14*AI184+LMS!$G$14,LMS!$D$15*AI184^3+LMS!$E$15*AI184^2+LMS!$F$15*AI184+LMS!$G$15)),(IF(AI184&lt;90,LMS!$D$17*AI184^3+LMS!$E$17*AI184^2+LMS!$F$17*AI184+LMS!$G$17,LMS!$D$18*AI184^3+LMS!$E$18*AI184^2+LMS!$F$18*AI184+LMS!$G$18)))</f>
        <v>#VALUE!</v>
      </c>
      <c r="AI184" s="7" t="e">
        <f t="shared" si="45"/>
        <v>#VALUE!</v>
      </c>
      <c r="AJ184" s="7">
        <f t="shared" si="66"/>
        <v>0</v>
      </c>
      <c r="AL184" s="7">
        <f>IF(D184="M",WeightSDS!P$5*$AJ184^7+WeightSDS!Q$5*$AJ184^6+WeightSDS!R$5*$AJ184^5+WeightSDS!S$5*$AJ184^4+WeightSDS!T$5*$AJ184^3+WeightSDS!U$5*$AJ184^2+WeightSDS!V$5*$AJ184+WeightSDS!W$5,IF($AJ184&lt;186,WeightSDS!P$8*$AJ184^7+WeightSDS!Q$8*$AJ184^6+WeightSDS!R$8*$AJ184^5+WeightSDS!S$8*$AJ184^4+WeightSDS!T$8*$AJ184^3+WeightSDS!U$8*$AJ184^2+WeightSDS!V$8*$AJ184+WeightSDS!W$8,WeightSDS!$U$9+WeightSDS!$V$9*($AJ184-WeightSDS!$W$9)))</f>
        <v>0.75407122999999998</v>
      </c>
      <c r="AM184" s="7">
        <f>IF(D184="M",IF($AJ184&lt;45,WeightSDS!M$23*$AJ184^10+WeightSDS!N$23*$AJ184^9+WeightSDS!O$23*$AJ184^8+WeightSDS!P$23*$AJ184^7+WeightSDS!Q$23*$AJ184^6+WeightSDS!R$23*$AJ184^5+WeightSDS!S$23*$AJ184^4+WeightSDS!T$23*$AJ184^3+WeightSDS!U$23*$AJ184^2+WeightSDS!V$23*$AJ184+WeightSDS!W$23,IF($AJ184&lt;153,WeightSDS!M$25*$AJ184^10+WeightSDS!N$25*$AJ184^9+WeightSDS!O$25*$AJ184^8+WeightSDS!P$25*$AJ184^7+WeightSDS!Q$25*$AJ184^6+WeightSDS!R$25*$AJ184^5+WeightSDS!S$25*$AJ184^4+WeightSDS!T$25*$AJ184^3+WeightSDS!U$25*$AJ184^2+WeightSDS!V$25*$AJ184+WeightSDS!W$25,WeightSDS!M$27+WeightSDS!N$27/(1+EXP(WeightSDS!O$27+WeightSDS!P$27*$AJ184)))),IF($AJ184&lt;43.8,WeightSDS!M$29*$AJ184^10+WeightSDS!N$29*$AJ184^9+WeightSDS!O$29*$AJ184^8+WeightSDS!P$29*$AJ184^7+WeightSDS!Q$29*$AJ184^6+WeightSDS!R$29*$AJ184^5+WeightSDS!S$29*$AJ184^4+WeightSDS!T$29*$AJ184^3+WeightSDS!U$29*$AJ184^2+WeightSDS!V$29*$AJ184+WeightSDS!W$29-0.010431*(1-$AJ184/210),IF($AJ184&lt;123,WeightSDS!M$30*$AJ184^10+WeightSDS!N$30*$AJ184^9+WeightSDS!O$30*$AJ184^8+WeightSDS!P$30*$AJ184^7+WeightSDS!Q$30*$AJ184^6+WeightSDS!R$30*$AJ184^5+WeightSDS!S$30*$AJ184^4+WeightSDS!T$30*$AJ184^3+WeightSDS!U$30*$AJ184^2+WeightSDS!V$30*$AJ184+WeightSDS!W$30-0.010431*(1-1/$AJ184),WeightSDS!M$32+WeightSDS!N$32/(1+EXP(WeightSDS!O$32+WeightSDS!P$32*$AJ184))-0.010431*(1-$AJ184/210))))</f>
        <v>2.9500001032655536</v>
      </c>
      <c r="AN184" s="7">
        <f>IF(D184="M",IF($AJ184&lt;162,WeightSDS!P$12*$AJ184^7+WeightSDS!Q$12*$AJ184^6+WeightSDS!R$12*$AJ184^5+WeightSDS!S$12*$AJ184^4+WeightSDS!T$12*$AJ184^3+WeightSDS!U$12*$AJ184^2+WeightSDS!V$12*$AJ184+WeightSDS!W$12,WeightSDS!P$14*$AJ184^7+WeightSDS!Q$14*$AJ184^6+WeightSDS!R$14*$AJ184^5+WeightSDS!S$14*$AJ184^4+WeightSDS!T$14*$AJ184^3+WeightSDS!U$14*$AJ184^2+WeightSDS!V$14*$AJ184+WeightSDS!W$14),IF($AJ184&lt;156,WeightSDS!O$17*$AJ184^8+WeightSDS!P$17*$AJ184^7+WeightSDS!Q$17*$AJ184^6+WeightSDS!R$17*$AJ184^5+WeightSDS!S$17*$AJ184^4+WeightSDS!T$17*$AJ184^3+WeightSDS!U$17*$AJ184^2+WeightSDS!V$17*$AJ184+WeightSDS!W$17,IF($AJ184&lt;186,WeightSDS!$U$18+(WeightSDS!$V$18-WeightSDS!$U$18)/24*($AJ184-186)+WeightSDS!$W$18*(-$AJ184+186)^2-0.005,WeightSDS!$U$18+(WeightSDS!$V$18-WeightSDS!$U$18)/24*($AJ184-186)-0.005)))</f>
        <v>0.14604529399999999</v>
      </c>
      <c r="AQ184" s="7">
        <f t="shared" si="53"/>
        <v>0.56299999999999994</v>
      </c>
      <c r="AR184" s="7">
        <f t="shared" si="54"/>
        <v>69</v>
      </c>
      <c r="AS184" s="7">
        <f t="shared" si="55"/>
        <v>0.51</v>
      </c>
    </row>
    <row r="185" spans="2:45" s="7" customFormat="1" x14ac:dyDescent="0.15">
      <c r="B185" s="118"/>
      <c r="C185" s="118"/>
      <c r="D185" s="118"/>
      <c r="E185" s="30"/>
      <c r="F185" s="30"/>
      <c r="G185" s="119"/>
      <c r="H185" s="119"/>
      <c r="I185" s="78"/>
      <c r="J185" s="11" t="str">
        <f t="shared" si="46"/>
        <v/>
      </c>
      <c r="K185" s="2" t="str">
        <f t="shared" si="56"/>
        <v/>
      </c>
      <c r="L185" s="2" t="str">
        <f t="shared" si="47"/>
        <v/>
      </c>
      <c r="M185" s="2" t="str">
        <f t="shared" si="57"/>
        <v/>
      </c>
      <c r="N185" s="2" t="str">
        <f t="shared" si="58"/>
        <v/>
      </c>
      <c r="O185" s="2" t="str">
        <f t="shared" si="59"/>
        <v/>
      </c>
      <c r="P185" s="11" t="str">
        <f t="shared" si="60"/>
        <v/>
      </c>
      <c r="Q185" s="11" t="str">
        <f t="shared" si="61"/>
        <v/>
      </c>
      <c r="R185" s="2" t="str">
        <f t="shared" si="62"/>
        <v/>
      </c>
      <c r="S185" s="11" t="str">
        <f t="shared" si="63"/>
        <v/>
      </c>
      <c r="T185" s="175" t="str">
        <f t="shared" si="64"/>
        <v/>
      </c>
      <c r="U185" s="11" t="str">
        <f t="shared" si="65"/>
        <v/>
      </c>
      <c r="V185" s="136"/>
      <c r="W185" s="136"/>
      <c r="X185" s="139">
        <f t="shared" si="48"/>
        <v>0</v>
      </c>
      <c r="Y185" s="31">
        <f t="shared" si="49"/>
        <v>0</v>
      </c>
      <c r="Z185" s="31"/>
      <c r="AA185" s="140">
        <f t="shared" si="50"/>
        <v>0</v>
      </c>
      <c r="AB185" s="12"/>
      <c r="AC185" s="8">
        <f t="shared" si="51"/>
        <v>9.0359999999999996</v>
      </c>
      <c r="AD185" s="8">
        <f t="shared" si="52"/>
        <v>-184.49199999999999</v>
      </c>
      <c r="AE185"/>
      <c r="AF185" t="e">
        <f>IF(D185="M",IF(AI185&lt;78,LMS!$D$5*AI185^3+LMS!$E$5*AI185^2+LMS!$F$5*AI185+LMS!$G$5,IF(AI185&lt;150,LMS!$D$6*AI185^3+LMS!$E$6*AI185^2+LMS!$F$6*AI185+LMS!$G$6,LMS!$D$7*AI185^3+LMS!$E$7*AI185^2+LMS!$F$7*AI185+LMS!$G$7)),IF(AI185&lt;69,LMS!$D$9*AI185^3+LMS!$E$9*AI185^2+LMS!$F$9*AI185+LMS!$G$9,IF(AI185&lt;150,LMS!$D$10*AI185^3+LMS!$E$10*AI185^2+LMS!$F$10*AI185+LMS!$G$10,LMS!$D$11*AI185^3+LMS!$E$11*AI185^2+LMS!$F$11*AI185+LMS!$G$11)))</f>
        <v>#VALUE!</v>
      </c>
      <c r="AG185" t="e">
        <f>IF(D185="M",(IF(AI185&lt;2.5,LMS!$D$21*AI185^3+LMS!$E$21*AI185^2+LMS!$F$21*AI185+LMS!$G$21,IF(AI185&lt;9.5,LMS!$D$22*AI185^3+LMS!$E$22*AI185^2+LMS!$F$22*AI185+LMS!$G$22,IF(AI185&lt;26.75,LMS!$D$23*AI185^3+LMS!$E$23*AI185^2+LMS!$F$23*AI185+LMS!$G$23,IF(AI185&lt;90,LMS!$D$24*AI185^3+LMS!$E$24*AI185^2+LMS!$F$24*AI185+LMS!$G$24,LMS!$D$25*AI185^3+LMS!$E$25*AI185^2+LMS!$F$25*AI185+LMS!$G$25))))),(IF(AI185&lt;2.5,LMS!$D$27*AI185^3+LMS!$E$27*AI185^2+LMS!$F$27*AI185+LMS!$G$27,IF(AI185&lt;9.5,LMS!$D$28*AI185^3+LMS!$E$28*AI185^2+LMS!$F$28*AI185+LMS!$G$28,IF(AI185&lt;26.75,LMS!$D$29*AI185^3+LMS!$E$29*AI185^2+LMS!$F$29*AI185+LMS!$G$29,IF(AI185&lt;90,LMS!$D$30*AI185^3+LMS!$E$30*AI185^2+LMS!$F$30*AI185+LMS!$G$30,IF(AI185&lt;150,LMS!$D$31*AI185^3+LMS!$E$31*AI185^2+LMS!$F$31*AI185+LMS!$G$31,LMS!$D$32*AI185^3+LMS!$E$32*AI185^2+LMS!$F$32*AI185+LMS!$G$32)))))))</f>
        <v>#VALUE!</v>
      </c>
      <c r="AH185" t="e">
        <f>IF(D185="M",(IF(AI185&lt;90,LMS!$D$14*AI185^3+LMS!$E$14*AI185^2+LMS!$F$14*AI185+LMS!$G$14,LMS!$D$15*AI185^3+LMS!$E$15*AI185^2+LMS!$F$15*AI185+LMS!$G$15)),(IF(AI185&lt;90,LMS!$D$17*AI185^3+LMS!$E$17*AI185^2+LMS!$F$17*AI185+LMS!$G$17,LMS!$D$18*AI185^3+LMS!$E$18*AI185^2+LMS!$F$18*AI185+LMS!$G$18)))</f>
        <v>#VALUE!</v>
      </c>
      <c r="AI185" s="7" t="e">
        <f t="shared" si="45"/>
        <v>#VALUE!</v>
      </c>
      <c r="AJ185" s="7">
        <f t="shared" si="66"/>
        <v>0</v>
      </c>
      <c r="AL185" s="7">
        <f>IF(D185="M",WeightSDS!P$5*$AJ185^7+WeightSDS!Q$5*$AJ185^6+WeightSDS!R$5*$AJ185^5+WeightSDS!S$5*$AJ185^4+WeightSDS!T$5*$AJ185^3+WeightSDS!U$5*$AJ185^2+WeightSDS!V$5*$AJ185+WeightSDS!W$5,IF($AJ185&lt;186,WeightSDS!P$8*$AJ185^7+WeightSDS!Q$8*$AJ185^6+WeightSDS!R$8*$AJ185^5+WeightSDS!S$8*$AJ185^4+WeightSDS!T$8*$AJ185^3+WeightSDS!U$8*$AJ185^2+WeightSDS!V$8*$AJ185+WeightSDS!W$8,WeightSDS!$U$9+WeightSDS!$V$9*($AJ185-WeightSDS!$W$9)))</f>
        <v>0.75407122999999998</v>
      </c>
      <c r="AM185" s="7">
        <f>IF(D185="M",IF($AJ185&lt;45,WeightSDS!M$23*$AJ185^10+WeightSDS!N$23*$AJ185^9+WeightSDS!O$23*$AJ185^8+WeightSDS!P$23*$AJ185^7+WeightSDS!Q$23*$AJ185^6+WeightSDS!R$23*$AJ185^5+WeightSDS!S$23*$AJ185^4+WeightSDS!T$23*$AJ185^3+WeightSDS!U$23*$AJ185^2+WeightSDS!V$23*$AJ185+WeightSDS!W$23,IF($AJ185&lt;153,WeightSDS!M$25*$AJ185^10+WeightSDS!N$25*$AJ185^9+WeightSDS!O$25*$AJ185^8+WeightSDS!P$25*$AJ185^7+WeightSDS!Q$25*$AJ185^6+WeightSDS!R$25*$AJ185^5+WeightSDS!S$25*$AJ185^4+WeightSDS!T$25*$AJ185^3+WeightSDS!U$25*$AJ185^2+WeightSDS!V$25*$AJ185+WeightSDS!W$25,WeightSDS!M$27+WeightSDS!N$27/(1+EXP(WeightSDS!O$27+WeightSDS!P$27*$AJ185)))),IF($AJ185&lt;43.8,WeightSDS!M$29*$AJ185^10+WeightSDS!N$29*$AJ185^9+WeightSDS!O$29*$AJ185^8+WeightSDS!P$29*$AJ185^7+WeightSDS!Q$29*$AJ185^6+WeightSDS!R$29*$AJ185^5+WeightSDS!S$29*$AJ185^4+WeightSDS!T$29*$AJ185^3+WeightSDS!U$29*$AJ185^2+WeightSDS!V$29*$AJ185+WeightSDS!W$29-0.010431*(1-$AJ185/210),IF($AJ185&lt;123,WeightSDS!M$30*$AJ185^10+WeightSDS!N$30*$AJ185^9+WeightSDS!O$30*$AJ185^8+WeightSDS!P$30*$AJ185^7+WeightSDS!Q$30*$AJ185^6+WeightSDS!R$30*$AJ185^5+WeightSDS!S$30*$AJ185^4+WeightSDS!T$30*$AJ185^3+WeightSDS!U$30*$AJ185^2+WeightSDS!V$30*$AJ185+WeightSDS!W$30-0.010431*(1-1/$AJ185),WeightSDS!M$32+WeightSDS!N$32/(1+EXP(WeightSDS!O$32+WeightSDS!P$32*$AJ185))-0.010431*(1-$AJ185/210))))</f>
        <v>2.9500001032655536</v>
      </c>
      <c r="AN185" s="7">
        <f>IF(D185="M",IF($AJ185&lt;162,WeightSDS!P$12*$AJ185^7+WeightSDS!Q$12*$AJ185^6+WeightSDS!R$12*$AJ185^5+WeightSDS!S$12*$AJ185^4+WeightSDS!T$12*$AJ185^3+WeightSDS!U$12*$AJ185^2+WeightSDS!V$12*$AJ185+WeightSDS!W$12,WeightSDS!P$14*$AJ185^7+WeightSDS!Q$14*$AJ185^6+WeightSDS!R$14*$AJ185^5+WeightSDS!S$14*$AJ185^4+WeightSDS!T$14*$AJ185^3+WeightSDS!U$14*$AJ185^2+WeightSDS!V$14*$AJ185+WeightSDS!W$14),IF($AJ185&lt;156,WeightSDS!O$17*$AJ185^8+WeightSDS!P$17*$AJ185^7+WeightSDS!Q$17*$AJ185^6+WeightSDS!R$17*$AJ185^5+WeightSDS!S$17*$AJ185^4+WeightSDS!T$17*$AJ185^3+WeightSDS!U$17*$AJ185^2+WeightSDS!V$17*$AJ185+WeightSDS!W$17,IF($AJ185&lt;186,WeightSDS!$U$18+(WeightSDS!$V$18-WeightSDS!$U$18)/24*($AJ185-186)+WeightSDS!$W$18*(-$AJ185+186)^2-0.005,WeightSDS!$U$18+(WeightSDS!$V$18-WeightSDS!$U$18)/24*($AJ185-186)-0.005)))</f>
        <v>0.14604529399999999</v>
      </c>
      <c r="AQ185" s="7">
        <f t="shared" si="53"/>
        <v>0.56299999999999994</v>
      </c>
      <c r="AR185" s="7">
        <f t="shared" si="54"/>
        <v>69</v>
      </c>
      <c r="AS185" s="7">
        <f t="shared" si="55"/>
        <v>0.51</v>
      </c>
    </row>
    <row r="186" spans="2:45" s="7" customFormat="1" x14ac:dyDescent="0.15">
      <c r="B186" s="118"/>
      <c r="C186" s="118"/>
      <c r="D186" s="118"/>
      <c r="E186" s="30"/>
      <c r="F186" s="30"/>
      <c r="G186" s="119"/>
      <c r="H186" s="119"/>
      <c r="I186" s="78"/>
      <c r="J186" s="11" t="str">
        <f t="shared" si="46"/>
        <v/>
      </c>
      <c r="K186" s="2" t="str">
        <f t="shared" si="56"/>
        <v/>
      </c>
      <c r="L186" s="2" t="str">
        <f t="shared" si="47"/>
        <v/>
      </c>
      <c r="M186" s="2" t="str">
        <f t="shared" si="57"/>
        <v/>
      </c>
      <c r="N186" s="2" t="str">
        <f t="shared" si="58"/>
        <v/>
      </c>
      <c r="O186" s="2" t="str">
        <f t="shared" si="59"/>
        <v/>
      </c>
      <c r="P186" s="11" t="str">
        <f t="shared" si="60"/>
        <v/>
      </c>
      <c r="Q186" s="11" t="str">
        <f t="shared" si="61"/>
        <v/>
      </c>
      <c r="R186" s="2" t="str">
        <f t="shared" si="62"/>
        <v/>
      </c>
      <c r="S186" s="11" t="str">
        <f t="shared" si="63"/>
        <v/>
      </c>
      <c r="T186" s="175" t="str">
        <f t="shared" si="64"/>
        <v/>
      </c>
      <c r="U186" s="11" t="str">
        <f t="shared" si="65"/>
        <v/>
      </c>
      <c r="V186" s="136"/>
      <c r="W186" s="136"/>
      <c r="X186" s="139">
        <f t="shared" si="48"/>
        <v>0</v>
      </c>
      <c r="Y186" s="31">
        <f t="shared" si="49"/>
        <v>0</v>
      </c>
      <c r="Z186" s="31"/>
      <c r="AA186" s="140">
        <f t="shared" si="50"/>
        <v>0</v>
      </c>
      <c r="AB186" s="12"/>
      <c r="AC186" s="8">
        <f t="shared" si="51"/>
        <v>9.0359999999999996</v>
      </c>
      <c r="AD186" s="8">
        <f t="shared" si="52"/>
        <v>-184.49199999999999</v>
      </c>
      <c r="AE186"/>
      <c r="AF186" t="e">
        <f>IF(D186="M",IF(AI186&lt;78,LMS!$D$5*AI186^3+LMS!$E$5*AI186^2+LMS!$F$5*AI186+LMS!$G$5,IF(AI186&lt;150,LMS!$D$6*AI186^3+LMS!$E$6*AI186^2+LMS!$F$6*AI186+LMS!$G$6,LMS!$D$7*AI186^3+LMS!$E$7*AI186^2+LMS!$F$7*AI186+LMS!$G$7)),IF(AI186&lt;69,LMS!$D$9*AI186^3+LMS!$E$9*AI186^2+LMS!$F$9*AI186+LMS!$G$9,IF(AI186&lt;150,LMS!$D$10*AI186^3+LMS!$E$10*AI186^2+LMS!$F$10*AI186+LMS!$G$10,LMS!$D$11*AI186^3+LMS!$E$11*AI186^2+LMS!$F$11*AI186+LMS!$G$11)))</f>
        <v>#VALUE!</v>
      </c>
      <c r="AG186" t="e">
        <f>IF(D186="M",(IF(AI186&lt;2.5,LMS!$D$21*AI186^3+LMS!$E$21*AI186^2+LMS!$F$21*AI186+LMS!$G$21,IF(AI186&lt;9.5,LMS!$D$22*AI186^3+LMS!$E$22*AI186^2+LMS!$F$22*AI186+LMS!$G$22,IF(AI186&lt;26.75,LMS!$D$23*AI186^3+LMS!$E$23*AI186^2+LMS!$F$23*AI186+LMS!$G$23,IF(AI186&lt;90,LMS!$D$24*AI186^3+LMS!$E$24*AI186^2+LMS!$F$24*AI186+LMS!$G$24,LMS!$D$25*AI186^3+LMS!$E$25*AI186^2+LMS!$F$25*AI186+LMS!$G$25))))),(IF(AI186&lt;2.5,LMS!$D$27*AI186^3+LMS!$E$27*AI186^2+LMS!$F$27*AI186+LMS!$G$27,IF(AI186&lt;9.5,LMS!$D$28*AI186^3+LMS!$E$28*AI186^2+LMS!$F$28*AI186+LMS!$G$28,IF(AI186&lt;26.75,LMS!$D$29*AI186^3+LMS!$E$29*AI186^2+LMS!$F$29*AI186+LMS!$G$29,IF(AI186&lt;90,LMS!$D$30*AI186^3+LMS!$E$30*AI186^2+LMS!$F$30*AI186+LMS!$G$30,IF(AI186&lt;150,LMS!$D$31*AI186^3+LMS!$E$31*AI186^2+LMS!$F$31*AI186+LMS!$G$31,LMS!$D$32*AI186^3+LMS!$E$32*AI186^2+LMS!$F$32*AI186+LMS!$G$32)))))))</f>
        <v>#VALUE!</v>
      </c>
      <c r="AH186" t="e">
        <f>IF(D186="M",(IF(AI186&lt;90,LMS!$D$14*AI186^3+LMS!$E$14*AI186^2+LMS!$F$14*AI186+LMS!$G$14,LMS!$D$15*AI186^3+LMS!$E$15*AI186^2+LMS!$F$15*AI186+LMS!$G$15)),(IF(AI186&lt;90,LMS!$D$17*AI186^3+LMS!$E$17*AI186^2+LMS!$F$17*AI186+LMS!$G$17,LMS!$D$18*AI186^3+LMS!$E$18*AI186^2+LMS!$F$18*AI186+LMS!$G$18)))</f>
        <v>#VALUE!</v>
      </c>
      <c r="AI186" s="7" t="e">
        <f t="shared" si="45"/>
        <v>#VALUE!</v>
      </c>
      <c r="AJ186" s="7">
        <f t="shared" si="66"/>
        <v>0</v>
      </c>
      <c r="AL186" s="7">
        <f>IF(D186="M",WeightSDS!P$5*$AJ186^7+WeightSDS!Q$5*$AJ186^6+WeightSDS!R$5*$AJ186^5+WeightSDS!S$5*$AJ186^4+WeightSDS!T$5*$AJ186^3+WeightSDS!U$5*$AJ186^2+WeightSDS!V$5*$AJ186+WeightSDS!W$5,IF($AJ186&lt;186,WeightSDS!P$8*$AJ186^7+WeightSDS!Q$8*$AJ186^6+WeightSDS!R$8*$AJ186^5+WeightSDS!S$8*$AJ186^4+WeightSDS!T$8*$AJ186^3+WeightSDS!U$8*$AJ186^2+WeightSDS!V$8*$AJ186+WeightSDS!W$8,WeightSDS!$U$9+WeightSDS!$V$9*($AJ186-WeightSDS!$W$9)))</f>
        <v>0.75407122999999998</v>
      </c>
      <c r="AM186" s="7">
        <f>IF(D186="M",IF($AJ186&lt;45,WeightSDS!M$23*$AJ186^10+WeightSDS!N$23*$AJ186^9+WeightSDS!O$23*$AJ186^8+WeightSDS!P$23*$AJ186^7+WeightSDS!Q$23*$AJ186^6+WeightSDS!R$23*$AJ186^5+WeightSDS!S$23*$AJ186^4+WeightSDS!T$23*$AJ186^3+WeightSDS!U$23*$AJ186^2+WeightSDS!V$23*$AJ186+WeightSDS!W$23,IF($AJ186&lt;153,WeightSDS!M$25*$AJ186^10+WeightSDS!N$25*$AJ186^9+WeightSDS!O$25*$AJ186^8+WeightSDS!P$25*$AJ186^7+WeightSDS!Q$25*$AJ186^6+WeightSDS!R$25*$AJ186^5+WeightSDS!S$25*$AJ186^4+WeightSDS!T$25*$AJ186^3+WeightSDS!U$25*$AJ186^2+WeightSDS!V$25*$AJ186+WeightSDS!W$25,WeightSDS!M$27+WeightSDS!N$27/(1+EXP(WeightSDS!O$27+WeightSDS!P$27*$AJ186)))),IF($AJ186&lt;43.8,WeightSDS!M$29*$AJ186^10+WeightSDS!N$29*$AJ186^9+WeightSDS!O$29*$AJ186^8+WeightSDS!P$29*$AJ186^7+WeightSDS!Q$29*$AJ186^6+WeightSDS!R$29*$AJ186^5+WeightSDS!S$29*$AJ186^4+WeightSDS!T$29*$AJ186^3+WeightSDS!U$29*$AJ186^2+WeightSDS!V$29*$AJ186+WeightSDS!W$29-0.010431*(1-$AJ186/210),IF($AJ186&lt;123,WeightSDS!M$30*$AJ186^10+WeightSDS!N$30*$AJ186^9+WeightSDS!O$30*$AJ186^8+WeightSDS!P$30*$AJ186^7+WeightSDS!Q$30*$AJ186^6+WeightSDS!R$30*$AJ186^5+WeightSDS!S$30*$AJ186^4+WeightSDS!T$30*$AJ186^3+WeightSDS!U$30*$AJ186^2+WeightSDS!V$30*$AJ186+WeightSDS!W$30-0.010431*(1-1/$AJ186),WeightSDS!M$32+WeightSDS!N$32/(1+EXP(WeightSDS!O$32+WeightSDS!P$32*$AJ186))-0.010431*(1-$AJ186/210))))</f>
        <v>2.9500001032655536</v>
      </c>
      <c r="AN186" s="7">
        <f>IF(D186="M",IF($AJ186&lt;162,WeightSDS!P$12*$AJ186^7+WeightSDS!Q$12*$AJ186^6+WeightSDS!R$12*$AJ186^5+WeightSDS!S$12*$AJ186^4+WeightSDS!T$12*$AJ186^3+WeightSDS!U$12*$AJ186^2+WeightSDS!V$12*$AJ186+WeightSDS!W$12,WeightSDS!P$14*$AJ186^7+WeightSDS!Q$14*$AJ186^6+WeightSDS!R$14*$AJ186^5+WeightSDS!S$14*$AJ186^4+WeightSDS!T$14*$AJ186^3+WeightSDS!U$14*$AJ186^2+WeightSDS!V$14*$AJ186+WeightSDS!W$14),IF($AJ186&lt;156,WeightSDS!O$17*$AJ186^8+WeightSDS!P$17*$AJ186^7+WeightSDS!Q$17*$AJ186^6+WeightSDS!R$17*$AJ186^5+WeightSDS!S$17*$AJ186^4+WeightSDS!T$17*$AJ186^3+WeightSDS!U$17*$AJ186^2+WeightSDS!V$17*$AJ186+WeightSDS!W$17,IF($AJ186&lt;186,WeightSDS!$U$18+(WeightSDS!$V$18-WeightSDS!$U$18)/24*($AJ186-186)+WeightSDS!$W$18*(-$AJ186+186)^2-0.005,WeightSDS!$U$18+(WeightSDS!$V$18-WeightSDS!$U$18)/24*($AJ186-186)-0.005)))</f>
        <v>0.14604529399999999</v>
      </c>
      <c r="AQ186" s="7">
        <f t="shared" si="53"/>
        <v>0.56299999999999994</v>
      </c>
      <c r="AR186" s="7">
        <f t="shared" si="54"/>
        <v>69</v>
      </c>
      <c r="AS186" s="7">
        <f t="shared" si="55"/>
        <v>0.51</v>
      </c>
    </row>
    <row r="187" spans="2:45" s="7" customFormat="1" x14ac:dyDescent="0.15">
      <c r="B187" s="118"/>
      <c r="C187" s="118"/>
      <c r="D187" s="118"/>
      <c r="E187" s="30"/>
      <c r="F187" s="30"/>
      <c r="G187" s="119"/>
      <c r="H187" s="119"/>
      <c r="I187" s="78"/>
      <c r="J187" s="11" t="str">
        <f t="shared" si="46"/>
        <v/>
      </c>
      <c r="K187" s="2" t="str">
        <f t="shared" si="56"/>
        <v/>
      </c>
      <c r="L187" s="2" t="str">
        <f t="shared" si="47"/>
        <v/>
      </c>
      <c r="M187" s="2" t="str">
        <f t="shared" si="57"/>
        <v/>
      </c>
      <c r="N187" s="2" t="str">
        <f t="shared" si="58"/>
        <v/>
      </c>
      <c r="O187" s="2" t="str">
        <f t="shared" si="59"/>
        <v/>
      </c>
      <c r="P187" s="11" t="str">
        <f t="shared" si="60"/>
        <v/>
      </c>
      <c r="Q187" s="11" t="str">
        <f t="shared" si="61"/>
        <v/>
      </c>
      <c r="R187" s="2" t="str">
        <f t="shared" si="62"/>
        <v/>
      </c>
      <c r="S187" s="11" t="str">
        <f t="shared" si="63"/>
        <v/>
      </c>
      <c r="T187" s="175" t="str">
        <f t="shared" si="64"/>
        <v/>
      </c>
      <c r="U187" s="11" t="str">
        <f t="shared" si="65"/>
        <v/>
      </c>
      <c r="V187" s="136"/>
      <c r="W187" s="136"/>
      <c r="X187" s="139">
        <f t="shared" si="48"/>
        <v>0</v>
      </c>
      <c r="Y187" s="31">
        <f t="shared" si="49"/>
        <v>0</v>
      </c>
      <c r="Z187" s="31"/>
      <c r="AA187" s="140">
        <f t="shared" si="50"/>
        <v>0</v>
      </c>
      <c r="AB187" s="12"/>
      <c r="AC187" s="8">
        <f t="shared" si="51"/>
        <v>9.0359999999999996</v>
      </c>
      <c r="AD187" s="8">
        <f t="shared" si="52"/>
        <v>-184.49199999999999</v>
      </c>
      <c r="AE187"/>
      <c r="AF187" t="e">
        <f>IF(D187="M",IF(AI187&lt;78,LMS!$D$5*AI187^3+LMS!$E$5*AI187^2+LMS!$F$5*AI187+LMS!$G$5,IF(AI187&lt;150,LMS!$D$6*AI187^3+LMS!$E$6*AI187^2+LMS!$F$6*AI187+LMS!$G$6,LMS!$D$7*AI187^3+LMS!$E$7*AI187^2+LMS!$F$7*AI187+LMS!$G$7)),IF(AI187&lt;69,LMS!$D$9*AI187^3+LMS!$E$9*AI187^2+LMS!$F$9*AI187+LMS!$G$9,IF(AI187&lt;150,LMS!$D$10*AI187^3+LMS!$E$10*AI187^2+LMS!$F$10*AI187+LMS!$G$10,LMS!$D$11*AI187^3+LMS!$E$11*AI187^2+LMS!$F$11*AI187+LMS!$G$11)))</f>
        <v>#VALUE!</v>
      </c>
      <c r="AG187" t="e">
        <f>IF(D187="M",(IF(AI187&lt;2.5,LMS!$D$21*AI187^3+LMS!$E$21*AI187^2+LMS!$F$21*AI187+LMS!$G$21,IF(AI187&lt;9.5,LMS!$D$22*AI187^3+LMS!$E$22*AI187^2+LMS!$F$22*AI187+LMS!$G$22,IF(AI187&lt;26.75,LMS!$D$23*AI187^3+LMS!$E$23*AI187^2+LMS!$F$23*AI187+LMS!$G$23,IF(AI187&lt;90,LMS!$D$24*AI187^3+LMS!$E$24*AI187^2+LMS!$F$24*AI187+LMS!$G$24,LMS!$D$25*AI187^3+LMS!$E$25*AI187^2+LMS!$F$25*AI187+LMS!$G$25))))),(IF(AI187&lt;2.5,LMS!$D$27*AI187^3+LMS!$E$27*AI187^2+LMS!$F$27*AI187+LMS!$G$27,IF(AI187&lt;9.5,LMS!$D$28*AI187^3+LMS!$E$28*AI187^2+LMS!$F$28*AI187+LMS!$G$28,IF(AI187&lt;26.75,LMS!$D$29*AI187^3+LMS!$E$29*AI187^2+LMS!$F$29*AI187+LMS!$G$29,IF(AI187&lt;90,LMS!$D$30*AI187^3+LMS!$E$30*AI187^2+LMS!$F$30*AI187+LMS!$G$30,IF(AI187&lt;150,LMS!$D$31*AI187^3+LMS!$E$31*AI187^2+LMS!$F$31*AI187+LMS!$G$31,LMS!$D$32*AI187^3+LMS!$E$32*AI187^2+LMS!$F$32*AI187+LMS!$G$32)))))))</f>
        <v>#VALUE!</v>
      </c>
      <c r="AH187" t="e">
        <f>IF(D187="M",(IF(AI187&lt;90,LMS!$D$14*AI187^3+LMS!$E$14*AI187^2+LMS!$F$14*AI187+LMS!$G$14,LMS!$D$15*AI187^3+LMS!$E$15*AI187^2+LMS!$F$15*AI187+LMS!$G$15)),(IF(AI187&lt;90,LMS!$D$17*AI187^3+LMS!$E$17*AI187^2+LMS!$F$17*AI187+LMS!$G$17,LMS!$D$18*AI187^3+LMS!$E$18*AI187^2+LMS!$F$18*AI187+LMS!$G$18)))</f>
        <v>#VALUE!</v>
      </c>
      <c r="AI187" s="7" t="e">
        <f t="shared" si="45"/>
        <v>#VALUE!</v>
      </c>
      <c r="AJ187" s="7">
        <f t="shared" si="66"/>
        <v>0</v>
      </c>
      <c r="AL187" s="7">
        <f>IF(D187="M",WeightSDS!P$5*$AJ187^7+WeightSDS!Q$5*$AJ187^6+WeightSDS!R$5*$AJ187^5+WeightSDS!S$5*$AJ187^4+WeightSDS!T$5*$AJ187^3+WeightSDS!U$5*$AJ187^2+WeightSDS!V$5*$AJ187+WeightSDS!W$5,IF($AJ187&lt;186,WeightSDS!P$8*$AJ187^7+WeightSDS!Q$8*$AJ187^6+WeightSDS!R$8*$AJ187^5+WeightSDS!S$8*$AJ187^4+WeightSDS!T$8*$AJ187^3+WeightSDS!U$8*$AJ187^2+WeightSDS!V$8*$AJ187+WeightSDS!W$8,WeightSDS!$U$9+WeightSDS!$V$9*($AJ187-WeightSDS!$W$9)))</f>
        <v>0.75407122999999998</v>
      </c>
      <c r="AM187" s="7">
        <f>IF(D187="M",IF($AJ187&lt;45,WeightSDS!M$23*$AJ187^10+WeightSDS!N$23*$AJ187^9+WeightSDS!O$23*$AJ187^8+WeightSDS!P$23*$AJ187^7+WeightSDS!Q$23*$AJ187^6+WeightSDS!R$23*$AJ187^5+WeightSDS!S$23*$AJ187^4+WeightSDS!T$23*$AJ187^3+WeightSDS!U$23*$AJ187^2+WeightSDS!V$23*$AJ187+WeightSDS!W$23,IF($AJ187&lt;153,WeightSDS!M$25*$AJ187^10+WeightSDS!N$25*$AJ187^9+WeightSDS!O$25*$AJ187^8+WeightSDS!P$25*$AJ187^7+WeightSDS!Q$25*$AJ187^6+WeightSDS!R$25*$AJ187^5+WeightSDS!S$25*$AJ187^4+WeightSDS!T$25*$AJ187^3+WeightSDS!U$25*$AJ187^2+WeightSDS!V$25*$AJ187+WeightSDS!W$25,WeightSDS!M$27+WeightSDS!N$27/(1+EXP(WeightSDS!O$27+WeightSDS!P$27*$AJ187)))),IF($AJ187&lt;43.8,WeightSDS!M$29*$AJ187^10+WeightSDS!N$29*$AJ187^9+WeightSDS!O$29*$AJ187^8+WeightSDS!P$29*$AJ187^7+WeightSDS!Q$29*$AJ187^6+WeightSDS!R$29*$AJ187^5+WeightSDS!S$29*$AJ187^4+WeightSDS!T$29*$AJ187^3+WeightSDS!U$29*$AJ187^2+WeightSDS!V$29*$AJ187+WeightSDS!W$29-0.010431*(1-$AJ187/210),IF($AJ187&lt;123,WeightSDS!M$30*$AJ187^10+WeightSDS!N$30*$AJ187^9+WeightSDS!O$30*$AJ187^8+WeightSDS!P$30*$AJ187^7+WeightSDS!Q$30*$AJ187^6+WeightSDS!R$30*$AJ187^5+WeightSDS!S$30*$AJ187^4+WeightSDS!T$30*$AJ187^3+WeightSDS!U$30*$AJ187^2+WeightSDS!V$30*$AJ187+WeightSDS!W$30-0.010431*(1-1/$AJ187),WeightSDS!M$32+WeightSDS!N$32/(1+EXP(WeightSDS!O$32+WeightSDS!P$32*$AJ187))-0.010431*(1-$AJ187/210))))</f>
        <v>2.9500001032655536</v>
      </c>
      <c r="AN187" s="7">
        <f>IF(D187="M",IF($AJ187&lt;162,WeightSDS!P$12*$AJ187^7+WeightSDS!Q$12*$AJ187^6+WeightSDS!R$12*$AJ187^5+WeightSDS!S$12*$AJ187^4+WeightSDS!T$12*$AJ187^3+WeightSDS!U$12*$AJ187^2+WeightSDS!V$12*$AJ187+WeightSDS!W$12,WeightSDS!P$14*$AJ187^7+WeightSDS!Q$14*$AJ187^6+WeightSDS!R$14*$AJ187^5+WeightSDS!S$14*$AJ187^4+WeightSDS!T$14*$AJ187^3+WeightSDS!U$14*$AJ187^2+WeightSDS!V$14*$AJ187+WeightSDS!W$14),IF($AJ187&lt;156,WeightSDS!O$17*$AJ187^8+WeightSDS!P$17*$AJ187^7+WeightSDS!Q$17*$AJ187^6+WeightSDS!R$17*$AJ187^5+WeightSDS!S$17*$AJ187^4+WeightSDS!T$17*$AJ187^3+WeightSDS!U$17*$AJ187^2+WeightSDS!V$17*$AJ187+WeightSDS!W$17,IF($AJ187&lt;186,WeightSDS!$U$18+(WeightSDS!$V$18-WeightSDS!$U$18)/24*($AJ187-186)+WeightSDS!$W$18*(-$AJ187+186)^2-0.005,WeightSDS!$U$18+(WeightSDS!$V$18-WeightSDS!$U$18)/24*($AJ187-186)-0.005)))</f>
        <v>0.14604529399999999</v>
      </c>
      <c r="AQ187" s="7">
        <f t="shared" si="53"/>
        <v>0.56299999999999994</v>
      </c>
      <c r="AR187" s="7">
        <f t="shared" si="54"/>
        <v>69</v>
      </c>
      <c r="AS187" s="7">
        <f t="shared" si="55"/>
        <v>0.51</v>
      </c>
    </row>
    <row r="188" spans="2:45" s="7" customFormat="1" x14ac:dyDescent="0.15">
      <c r="B188" s="118"/>
      <c r="C188" s="118"/>
      <c r="D188" s="118"/>
      <c r="E188" s="30"/>
      <c r="F188" s="30"/>
      <c r="G188" s="119"/>
      <c r="H188" s="119"/>
      <c r="I188" s="78"/>
      <c r="J188" s="11" t="str">
        <f t="shared" si="46"/>
        <v/>
      </c>
      <c r="K188" s="2" t="str">
        <f t="shared" si="56"/>
        <v/>
      </c>
      <c r="L188" s="2" t="str">
        <f t="shared" si="47"/>
        <v/>
      </c>
      <c r="M188" s="2" t="str">
        <f t="shared" si="57"/>
        <v/>
      </c>
      <c r="N188" s="2" t="str">
        <f t="shared" si="58"/>
        <v/>
      </c>
      <c r="O188" s="2" t="str">
        <f t="shared" si="59"/>
        <v/>
      </c>
      <c r="P188" s="11" t="str">
        <f t="shared" si="60"/>
        <v/>
      </c>
      <c r="Q188" s="11" t="str">
        <f t="shared" si="61"/>
        <v/>
      </c>
      <c r="R188" s="2" t="str">
        <f t="shared" si="62"/>
        <v/>
      </c>
      <c r="S188" s="11" t="str">
        <f t="shared" si="63"/>
        <v/>
      </c>
      <c r="T188" s="175" t="str">
        <f t="shared" si="64"/>
        <v/>
      </c>
      <c r="U188" s="11" t="str">
        <f t="shared" si="65"/>
        <v/>
      </c>
      <c r="V188" s="136"/>
      <c r="W188" s="136"/>
      <c r="X188" s="139">
        <f t="shared" si="48"/>
        <v>0</v>
      </c>
      <c r="Y188" s="31">
        <f t="shared" si="49"/>
        <v>0</v>
      </c>
      <c r="Z188" s="31"/>
      <c r="AA188" s="140">
        <f t="shared" si="50"/>
        <v>0</v>
      </c>
      <c r="AB188" s="12"/>
      <c r="AC188" s="8">
        <f t="shared" si="51"/>
        <v>9.0359999999999996</v>
      </c>
      <c r="AD188" s="8">
        <f t="shared" si="52"/>
        <v>-184.49199999999999</v>
      </c>
      <c r="AE188"/>
      <c r="AF188" t="e">
        <f>IF(D188="M",IF(AI188&lt;78,LMS!$D$5*AI188^3+LMS!$E$5*AI188^2+LMS!$F$5*AI188+LMS!$G$5,IF(AI188&lt;150,LMS!$D$6*AI188^3+LMS!$E$6*AI188^2+LMS!$F$6*AI188+LMS!$G$6,LMS!$D$7*AI188^3+LMS!$E$7*AI188^2+LMS!$F$7*AI188+LMS!$G$7)),IF(AI188&lt;69,LMS!$D$9*AI188^3+LMS!$E$9*AI188^2+LMS!$F$9*AI188+LMS!$G$9,IF(AI188&lt;150,LMS!$D$10*AI188^3+LMS!$E$10*AI188^2+LMS!$F$10*AI188+LMS!$G$10,LMS!$D$11*AI188^3+LMS!$E$11*AI188^2+LMS!$F$11*AI188+LMS!$G$11)))</f>
        <v>#VALUE!</v>
      </c>
      <c r="AG188" t="e">
        <f>IF(D188="M",(IF(AI188&lt;2.5,LMS!$D$21*AI188^3+LMS!$E$21*AI188^2+LMS!$F$21*AI188+LMS!$G$21,IF(AI188&lt;9.5,LMS!$D$22*AI188^3+LMS!$E$22*AI188^2+LMS!$F$22*AI188+LMS!$G$22,IF(AI188&lt;26.75,LMS!$D$23*AI188^3+LMS!$E$23*AI188^2+LMS!$F$23*AI188+LMS!$G$23,IF(AI188&lt;90,LMS!$D$24*AI188^3+LMS!$E$24*AI188^2+LMS!$F$24*AI188+LMS!$G$24,LMS!$D$25*AI188^3+LMS!$E$25*AI188^2+LMS!$F$25*AI188+LMS!$G$25))))),(IF(AI188&lt;2.5,LMS!$D$27*AI188^3+LMS!$E$27*AI188^2+LMS!$F$27*AI188+LMS!$G$27,IF(AI188&lt;9.5,LMS!$D$28*AI188^3+LMS!$E$28*AI188^2+LMS!$F$28*AI188+LMS!$G$28,IF(AI188&lt;26.75,LMS!$D$29*AI188^3+LMS!$E$29*AI188^2+LMS!$F$29*AI188+LMS!$G$29,IF(AI188&lt;90,LMS!$D$30*AI188^3+LMS!$E$30*AI188^2+LMS!$F$30*AI188+LMS!$G$30,IF(AI188&lt;150,LMS!$D$31*AI188^3+LMS!$E$31*AI188^2+LMS!$F$31*AI188+LMS!$G$31,LMS!$D$32*AI188^3+LMS!$E$32*AI188^2+LMS!$F$32*AI188+LMS!$G$32)))))))</f>
        <v>#VALUE!</v>
      </c>
      <c r="AH188" t="e">
        <f>IF(D188="M",(IF(AI188&lt;90,LMS!$D$14*AI188^3+LMS!$E$14*AI188^2+LMS!$F$14*AI188+LMS!$G$14,LMS!$D$15*AI188^3+LMS!$E$15*AI188^2+LMS!$F$15*AI188+LMS!$G$15)),(IF(AI188&lt;90,LMS!$D$17*AI188^3+LMS!$E$17*AI188^2+LMS!$F$17*AI188+LMS!$G$17,LMS!$D$18*AI188^3+LMS!$E$18*AI188^2+LMS!$F$18*AI188+LMS!$G$18)))</f>
        <v>#VALUE!</v>
      </c>
      <c r="AI188" s="7" t="e">
        <f t="shared" si="45"/>
        <v>#VALUE!</v>
      </c>
      <c r="AJ188" s="7">
        <f t="shared" si="66"/>
        <v>0</v>
      </c>
      <c r="AL188" s="7">
        <f>IF(D188="M",WeightSDS!P$5*$AJ188^7+WeightSDS!Q$5*$AJ188^6+WeightSDS!R$5*$AJ188^5+WeightSDS!S$5*$AJ188^4+WeightSDS!T$5*$AJ188^3+WeightSDS!U$5*$AJ188^2+WeightSDS!V$5*$AJ188+WeightSDS!W$5,IF($AJ188&lt;186,WeightSDS!P$8*$AJ188^7+WeightSDS!Q$8*$AJ188^6+WeightSDS!R$8*$AJ188^5+WeightSDS!S$8*$AJ188^4+WeightSDS!T$8*$AJ188^3+WeightSDS!U$8*$AJ188^2+WeightSDS!V$8*$AJ188+WeightSDS!W$8,WeightSDS!$U$9+WeightSDS!$V$9*($AJ188-WeightSDS!$W$9)))</f>
        <v>0.75407122999999998</v>
      </c>
      <c r="AM188" s="7">
        <f>IF(D188="M",IF($AJ188&lt;45,WeightSDS!M$23*$AJ188^10+WeightSDS!N$23*$AJ188^9+WeightSDS!O$23*$AJ188^8+WeightSDS!P$23*$AJ188^7+WeightSDS!Q$23*$AJ188^6+WeightSDS!R$23*$AJ188^5+WeightSDS!S$23*$AJ188^4+WeightSDS!T$23*$AJ188^3+WeightSDS!U$23*$AJ188^2+WeightSDS!V$23*$AJ188+WeightSDS!W$23,IF($AJ188&lt;153,WeightSDS!M$25*$AJ188^10+WeightSDS!N$25*$AJ188^9+WeightSDS!O$25*$AJ188^8+WeightSDS!P$25*$AJ188^7+WeightSDS!Q$25*$AJ188^6+WeightSDS!R$25*$AJ188^5+WeightSDS!S$25*$AJ188^4+WeightSDS!T$25*$AJ188^3+WeightSDS!U$25*$AJ188^2+WeightSDS!V$25*$AJ188+WeightSDS!W$25,WeightSDS!M$27+WeightSDS!N$27/(1+EXP(WeightSDS!O$27+WeightSDS!P$27*$AJ188)))),IF($AJ188&lt;43.8,WeightSDS!M$29*$AJ188^10+WeightSDS!N$29*$AJ188^9+WeightSDS!O$29*$AJ188^8+WeightSDS!P$29*$AJ188^7+WeightSDS!Q$29*$AJ188^6+WeightSDS!R$29*$AJ188^5+WeightSDS!S$29*$AJ188^4+WeightSDS!T$29*$AJ188^3+WeightSDS!U$29*$AJ188^2+WeightSDS!V$29*$AJ188+WeightSDS!W$29-0.010431*(1-$AJ188/210),IF($AJ188&lt;123,WeightSDS!M$30*$AJ188^10+WeightSDS!N$30*$AJ188^9+WeightSDS!O$30*$AJ188^8+WeightSDS!P$30*$AJ188^7+WeightSDS!Q$30*$AJ188^6+WeightSDS!R$30*$AJ188^5+WeightSDS!S$30*$AJ188^4+WeightSDS!T$30*$AJ188^3+WeightSDS!U$30*$AJ188^2+WeightSDS!V$30*$AJ188+WeightSDS!W$30-0.010431*(1-1/$AJ188),WeightSDS!M$32+WeightSDS!N$32/(1+EXP(WeightSDS!O$32+WeightSDS!P$32*$AJ188))-0.010431*(1-$AJ188/210))))</f>
        <v>2.9500001032655536</v>
      </c>
      <c r="AN188" s="7">
        <f>IF(D188="M",IF($AJ188&lt;162,WeightSDS!P$12*$AJ188^7+WeightSDS!Q$12*$AJ188^6+WeightSDS!R$12*$AJ188^5+WeightSDS!S$12*$AJ188^4+WeightSDS!T$12*$AJ188^3+WeightSDS!U$12*$AJ188^2+WeightSDS!V$12*$AJ188+WeightSDS!W$12,WeightSDS!P$14*$AJ188^7+WeightSDS!Q$14*$AJ188^6+WeightSDS!R$14*$AJ188^5+WeightSDS!S$14*$AJ188^4+WeightSDS!T$14*$AJ188^3+WeightSDS!U$14*$AJ188^2+WeightSDS!V$14*$AJ188+WeightSDS!W$14),IF($AJ188&lt;156,WeightSDS!O$17*$AJ188^8+WeightSDS!P$17*$AJ188^7+WeightSDS!Q$17*$AJ188^6+WeightSDS!R$17*$AJ188^5+WeightSDS!S$17*$AJ188^4+WeightSDS!T$17*$AJ188^3+WeightSDS!U$17*$AJ188^2+WeightSDS!V$17*$AJ188+WeightSDS!W$17,IF($AJ188&lt;186,WeightSDS!$U$18+(WeightSDS!$V$18-WeightSDS!$U$18)/24*($AJ188-186)+WeightSDS!$W$18*(-$AJ188+186)^2-0.005,WeightSDS!$U$18+(WeightSDS!$V$18-WeightSDS!$U$18)/24*($AJ188-186)-0.005)))</f>
        <v>0.14604529399999999</v>
      </c>
      <c r="AQ188" s="7">
        <f t="shared" si="53"/>
        <v>0.56299999999999994</v>
      </c>
      <c r="AR188" s="7">
        <f t="shared" si="54"/>
        <v>69</v>
      </c>
      <c r="AS188" s="7">
        <f t="shared" si="55"/>
        <v>0.51</v>
      </c>
    </row>
    <row r="189" spans="2:45" s="7" customFormat="1" x14ac:dyDescent="0.15">
      <c r="B189" s="118"/>
      <c r="C189" s="118"/>
      <c r="D189" s="118"/>
      <c r="E189" s="30"/>
      <c r="F189" s="30"/>
      <c r="G189" s="119"/>
      <c r="H189" s="119"/>
      <c r="I189" s="78"/>
      <c r="J189" s="11" t="str">
        <f t="shared" si="46"/>
        <v/>
      </c>
      <c r="K189" s="2" t="str">
        <f t="shared" si="56"/>
        <v/>
      </c>
      <c r="L189" s="2" t="str">
        <f t="shared" si="47"/>
        <v/>
      </c>
      <c r="M189" s="2" t="str">
        <f t="shared" si="57"/>
        <v/>
      </c>
      <c r="N189" s="2" t="str">
        <f t="shared" si="58"/>
        <v/>
      </c>
      <c r="O189" s="2" t="str">
        <f t="shared" si="59"/>
        <v/>
      </c>
      <c r="P189" s="11" t="str">
        <f t="shared" si="60"/>
        <v/>
      </c>
      <c r="Q189" s="11" t="str">
        <f t="shared" si="61"/>
        <v/>
      </c>
      <c r="R189" s="2" t="str">
        <f t="shared" si="62"/>
        <v/>
      </c>
      <c r="S189" s="11" t="str">
        <f t="shared" si="63"/>
        <v/>
      </c>
      <c r="T189" s="175" t="str">
        <f t="shared" si="64"/>
        <v/>
      </c>
      <c r="U189" s="11" t="str">
        <f t="shared" si="65"/>
        <v/>
      </c>
      <c r="V189" s="136"/>
      <c r="W189" s="136"/>
      <c r="X189" s="139">
        <f t="shared" si="48"/>
        <v>0</v>
      </c>
      <c r="Y189" s="31">
        <f t="shared" si="49"/>
        <v>0</v>
      </c>
      <c r="Z189" s="31"/>
      <c r="AA189" s="140">
        <f t="shared" si="50"/>
        <v>0</v>
      </c>
      <c r="AB189" s="12"/>
      <c r="AC189" s="8">
        <f t="shared" si="51"/>
        <v>9.0359999999999996</v>
      </c>
      <c r="AD189" s="8">
        <f t="shared" si="52"/>
        <v>-184.49199999999999</v>
      </c>
      <c r="AE189"/>
      <c r="AF189" t="e">
        <f>IF(D189="M",IF(AI189&lt;78,LMS!$D$5*AI189^3+LMS!$E$5*AI189^2+LMS!$F$5*AI189+LMS!$G$5,IF(AI189&lt;150,LMS!$D$6*AI189^3+LMS!$E$6*AI189^2+LMS!$F$6*AI189+LMS!$G$6,LMS!$D$7*AI189^3+LMS!$E$7*AI189^2+LMS!$F$7*AI189+LMS!$G$7)),IF(AI189&lt;69,LMS!$D$9*AI189^3+LMS!$E$9*AI189^2+LMS!$F$9*AI189+LMS!$G$9,IF(AI189&lt;150,LMS!$D$10*AI189^3+LMS!$E$10*AI189^2+LMS!$F$10*AI189+LMS!$G$10,LMS!$D$11*AI189^3+LMS!$E$11*AI189^2+LMS!$F$11*AI189+LMS!$G$11)))</f>
        <v>#VALUE!</v>
      </c>
      <c r="AG189" t="e">
        <f>IF(D189="M",(IF(AI189&lt;2.5,LMS!$D$21*AI189^3+LMS!$E$21*AI189^2+LMS!$F$21*AI189+LMS!$G$21,IF(AI189&lt;9.5,LMS!$D$22*AI189^3+LMS!$E$22*AI189^2+LMS!$F$22*AI189+LMS!$G$22,IF(AI189&lt;26.75,LMS!$D$23*AI189^3+LMS!$E$23*AI189^2+LMS!$F$23*AI189+LMS!$G$23,IF(AI189&lt;90,LMS!$D$24*AI189^3+LMS!$E$24*AI189^2+LMS!$F$24*AI189+LMS!$G$24,LMS!$D$25*AI189^3+LMS!$E$25*AI189^2+LMS!$F$25*AI189+LMS!$G$25))))),(IF(AI189&lt;2.5,LMS!$D$27*AI189^3+LMS!$E$27*AI189^2+LMS!$F$27*AI189+LMS!$G$27,IF(AI189&lt;9.5,LMS!$D$28*AI189^3+LMS!$E$28*AI189^2+LMS!$F$28*AI189+LMS!$G$28,IF(AI189&lt;26.75,LMS!$D$29*AI189^3+LMS!$E$29*AI189^2+LMS!$F$29*AI189+LMS!$G$29,IF(AI189&lt;90,LMS!$D$30*AI189^3+LMS!$E$30*AI189^2+LMS!$F$30*AI189+LMS!$G$30,IF(AI189&lt;150,LMS!$D$31*AI189^3+LMS!$E$31*AI189^2+LMS!$F$31*AI189+LMS!$G$31,LMS!$D$32*AI189^3+LMS!$E$32*AI189^2+LMS!$F$32*AI189+LMS!$G$32)))))))</f>
        <v>#VALUE!</v>
      </c>
      <c r="AH189" t="e">
        <f>IF(D189="M",(IF(AI189&lt;90,LMS!$D$14*AI189^3+LMS!$E$14*AI189^2+LMS!$F$14*AI189+LMS!$G$14,LMS!$D$15*AI189^3+LMS!$E$15*AI189^2+LMS!$F$15*AI189+LMS!$G$15)),(IF(AI189&lt;90,LMS!$D$17*AI189^3+LMS!$E$17*AI189^2+LMS!$F$17*AI189+LMS!$G$17,LMS!$D$18*AI189^3+LMS!$E$18*AI189^2+LMS!$F$18*AI189+LMS!$G$18)))</f>
        <v>#VALUE!</v>
      </c>
      <c r="AI189" s="7" t="e">
        <f t="shared" ref="AI189:AI252" si="67">T189*365.25/30.4375</f>
        <v>#VALUE!</v>
      </c>
      <c r="AJ189" s="7">
        <f t="shared" si="66"/>
        <v>0</v>
      </c>
      <c r="AL189" s="7">
        <f>IF(D189="M",WeightSDS!P$5*$AJ189^7+WeightSDS!Q$5*$AJ189^6+WeightSDS!R$5*$AJ189^5+WeightSDS!S$5*$AJ189^4+WeightSDS!T$5*$AJ189^3+WeightSDS!U$5*$AJ189^2+WeightSDS!V$5*$AJ189+WeightSDS!W$5,IF($AJ189&lt;186,WeightSDS!P$8*$AJ189^7+WeightSDS!Q$8*$AJ189^6+WeightSDS!R$8*$AJ189^5+WeightSDS!S$8*$AJ189^4+WeightSDS!T$8*$AJ189^3+WeightSDS!U$8*$AJ189^2+WeightSDS!V$8*$AJ189+WeightSDS!W$8,WeightSDS!$U$9+WeightSDS!$V$9*($AJ189-WeightSDS!$W$9)))</f>
        <v>0.75407122999999998</v>
      </c>
      <c r="AM189" s="7">
        <f>IF(D189="M",IF($AJ189&lt;45,WeightSDS!M$23*$AJ189^10+WeightSDS!N$23*$AJ189^9+WeightSDS!O$23*$AJ189^8+WeightSDS!P$23*$AJ189^7+WeightSDS!Q$23*$AJ189^6+WeightSDS!R$23*$AJ189^5+WeightSDS!S$23*$AJ189^4+WeightSDS!T$23*$AJ189^3+WeightSDS!U$23*$AJ189^2+WeightSDS!V$23*$AJ189+WeightSDS!W$23,IF($AJ189&lt;153,WeightSDS!M$25*$AJ189^10+WeightSDS!N$25*$AJ189^9+WeightSDS!O$25*$AJ189^8+WeightSDS!P$25*$AJ189^7+WeightSDS!Q$25*$AJ189^6+WeightSDS!R$25*$AJ189^5+WeightSDS!S$25*$AJ189^4+WeightSDS!T$25*$AJ189^3+WeightSDS!U$25*$AJ189^2+WeightSDS!V$25*$AJ189+WeightSDS!W$25,WeightSDS!M$27+WeightSDS!N$27/(1+EXP(WeightSDS!O$27+WeightSDS!P$27*$AJ189)))),IF($AJ189&lt;43.8,WeightSDS!M$29*$AJ189^10+WeightSDS!N$29*$AJ189^9+WeightSDS!O$29*$AJ189^8+WeightSDS!P$29*$AJ189^7+WeightSDS!Q$29*$AJ189^6+WeightSDS!R$29*$AJ189^5+WeightSDS!S$29*$AJ189^4+WeightSDS!T$29*$AJ189^3+WeightSDS!U$29*$AJ189^2+WeightSDS!V$29*$AJ189+WeightSDS!W$29-0.010431*(1-$AJ189/210),IF($AJ189&lt;123,WeightSDS!M$30*$AJ189^10+WeightSDS!N$30*$AJ189^9+WeightSDS!O$30*$AJ189^8+WeightSDS!P$30*$AJ189^7+WeightSDS!Q$30*$AJ189^6+WeightSDS!R$30*$AJ189^5+WeightSDS!S$30*$AJ189^4+WeightSDS!T$30*$AJ189^3+WeightSDS!U$30*$AJ189^2+WeightSDS!V$30*$AJ189+WeightSDS!W$30-0.010431*(1-1/$AJ189),WeightSDS!M$32+WeightSDS!N$32/(1+EXP(WeightSDS!O$32+WeightSDS!P$32*$AJ189))-0.010431*(1-$AJ189/210))))</f>
        <v>2.9500001032655536</v>
      </c>
      <c r="AN189" s="7">
        <f>IF(D189="M",IF($AJ189&lt;162,WeightSDS!P$12*$AJ189^7+WeightSDS!Q$12*$AJ189^6+WeightSDS!R$12*$AJ189^5+WeightSDS!S$12*$AJ189^4+WeightSDS!T$12*$AJ189^3+WeightSDS!U$12*$AJ189^2+WeightSDS!V$12*$AJ189+WeightSDS!W$12,WeightSDS!P$14*$AJ189^7+WeightSDS!Q$14*$AJ189^6+WeightSDS!R$14*$AJ189^5+WeightSDS!S$14*$AJ189^4+WeightSDS!T$14*$AJ189^3+WeightSDS!U$14*$AJ189^2+WeightSDS!V$14*$AJ189+WeightSDS!W$14),IF($AJ189&lt;156,WeightSDS!O$17*$AJ189^8+WeightSDS!P$17*$AJ189^7+WeightSDS!Q$17*$AJ189^6+WeightSDS!R$17*$AJ189^5+WeightSDS!S$17*$AJ189^4+WeightSDS!T$17*$AJ189^3+WeightSDS!U$17*$AJ189^2+WeightSDS!V$17*$AJ189+WeightSDS!W$17,IF($AJ189&lt;186,WeightSDS!$U$18+(WeightSDS!$V$18-WeightSDS!$U$18)/24*($AJ189-186)+WeightSDS!$W$18*(-$AJ189+186)^2-0.005,WeightSDS!$U$18+(WeightSDS!$V$18-WeightSDS!$U$18)/24*($AJ189-186)-0.005)))</f>
        <v>0.14604529399999999</v>
      </c>
      <c r="AQ189" s="7">
        <f t="shared" si="53"/>
        <v>0.56299999999999994</v>
      </c>
      <c r="AR189" s="7">
        <f t="shared" si="54"/>
        <v>69</v>
      </c>
      <c r="AS189" s="7">
        <f t="shared" si="55"/>
        <v>0.51</v>
      </c>
    </row>
    <row r="190" spans="2:45" s="7" customFormat="1" x14ac:dyDescent="0.15">
      <c r="B190" s="118"/>
      <c r="C190" s="118"/>
      <c r="D190" s="118"/>
      <c r="E190" s="30"/>
      <c r="F190" s="30"/>
      <c r="G190" s="119"/>
      <c r="H190" s="119"/>
      <c r="I190" s="78"/>
      <c r="J190" s="11" t="str">
        <f t="shared" si="46"/>
        <v/>
      </c>
      <c r="K190" s="2" t="str">
        <f t="shared" si="56"/>
        <v/>
      </c>
      <c r="L190" s="2" t="str">
        <f t="shared" si="47"/>
        <v/>
      </c>
      <c r="M190" s="2" t="str">
        <f t="shared" si="57"/>
        <v/>
      </c>
      <c r="N190" s="2" t="str">
        <f t="shared" si="58"/>
        <v/>
      </c>
      <c r="O190" s="2" t="str">
        <f t="shared" si="59"/>
        <v/>
      </c>
      <c r="P190" s="11" t="str">
        <f t="shared" si="60"/>
        <v/>
      </c>
      <c r="Q190" s="11" t="str">
        <f t="shared" si="61"/>
        <v/>
      </c>
      <c r="R190" s="2" t="str">
        <f t="shared" si="62"/>
        <v/>
      </c>
      <c r="S190" s="11" t="str">
        <f t="shared" si="63"/>
        <v/>
      </c>
      <c r="T190" s="175" t="str">
        <f t="shared" si="64"/>
        <v/>
      </c>
      <c r="U190" s="11" t="str">
        <f t="shared" si="65"/>
        <v/>
      </c>
      <c r="V190" s="136"/>
      <c r="W190" s="136"/>
      <c r="X190" s="139">
        <f t="shared" si="48"/>
        <v>0</v>
      </c>
      <c r="Y190" s="31">
        <f t="shared" si="49"/>
        <v>0</v>
      </c>
      <c r="Z190" s="31"/>
      <c r="AA190" s="140">
        <f t="shared" si="50"/>
        <v>0</v>
      </c>
      <c r="AB190" s="12"/>
      <c r="AC190" s="8">
        <f t="shared" si="51"/>
        <v>9.0359999999999996</v>
      </c>
      <c r="AD190" s="8">
        <f t="shared" si="52"/>
        <v>-184.49199999999999</v>
      </c>
      <c r="AE190"/>
      <c r="AF190" t="e">
        <f>IF(D190="M",IF(AI190&lt;78,LMS!$D$5*AI190^3+LMS!$E$5*AI190^2+LMS!$F$5*AI190+LMS!$G$5,IF(AI190&lt;150,LMS!$D$6*AI190^3+LMS!$E$6*AI190^2+LMS!$F$6*AI190+LMS!$G$6,LMS!$D$7*AI190^3+LMS!$E$7*AI190^2+LMS!$F$7*AI190+LMS!$G$7)),IF(AI190&lt;69,LMS!$D$9*AI190^3+LMS!$E$9*AI190^2+LMS!$F$9*AI190+LMS!$G$9,IF(AI190&lt;150,LMS!$D$10*AI190^3+LMS!$E$10*AI190^2+LMS!$F$10*AI190+LMS!$G$10,LMS!$D$11*AI190^3+LMS!$E$11*AI190^2+LMS!$F$11*AI190+LMS!$G$11)))</f>
        <v>#VALUE!</v>
      </c>
      <c r="AG190" t="e">
        <f>IF(D190="M",(IF(AI190&lt;2.5,LMS!$D$21*AI190^3+LMS!$E$21*AI190^2+LMS!$F$21*AI190+LMS!$G$21,IF(AI190&lt;9.5,LMS!$D$22*AI190^3+LMS!$E$22*AI190^2+LMS!$F$22*AI190+LMS!$G$22,IF(AI190&lt;26.75,LMS!$D$23*AI190^3+LMS!$E$23*AI190^2+LMS!$F$23*AI190+LMS!$G$23,IF(AI190&lt;90,LMS!$D$24*AI190^3+LMS!$E$24*AI190^2+LMS!$F$24*AI190+LMS!$G$24,LMS!$D$25*AI190^3+LMS!$E$25*AI190^2+LMS!$F$25*AI190+LMS!$G$25))))),(IF(AI190&lt;2.5,LMS!$D$27*AI190^3+LMS!$E$27*AI190^2+LMS!$F$27*AI190+LMS!$G$27,IF(AI190&lt;9.5,LMS!$D$28*AI190^3+LMS!$E$28*AI190^2+LMS!$F$28*AI190+LMS!$G$28,IF(AI190&lt;26.75,LMS!$D$29*AI190^3+LMS!$E$29*AI190^2+LMS!$F$29*AI190+LMS!$G$29,IF(AI190&lt;90,LMS!$D$30*AI190^3+LMS!$E$30*AI190^2+LMS!$F$30*AI190+LMS!$G$30,IF(AI190&lt;150,LMS!$D$31*AI190^3+LMS!$E$31*AI190^2+LMS!$F$31*AI190+LMS!$G$31,LMS!$D$32*AI190^3+LMS!$E$32*AI190^2+LMS!$F$32*AI190+LMS!$G$32)))))))</f>
        <v>#VALUE!</v>
      </c>
      <c r="AH190" t="e">
        <f>IF(D190="M",(IF(AI190&lt;90,LMS!$D$14*AI190^3+LMS!$E$14*AI190^2+LMS!$F$14*AI190+LMS!$G$14,LMS!$D$15*AI190^3+LMS!$E$15*AI190^2+LMS!$F$15*AI190+LMS!$G$15)),(IF(AI190&lt;90,LMS!$D$17*AI190^3+LMS!$E$17*AI190^2+LMS!$F$17*AI190+LMS!$G$17,LMS!$D$18*AI190^3+LMS!$E$18*AI190^2+LMS!$F$18*AI190+LMS!$G$18)))</f>
        <v>#VALUE!</v>
      </c>
      <c r="AI190" s="7" t="e">
        <f t="shared" si="67"/>
        <v>#VALUE!</v>
      </c>
      <c r="AJ190" s="7">
        <f t="shared" si="66"/>
        <v>0</v>
      </c>
      <c r="AL190" s="7">
        <f>IF(D190="M",WeightSDS!P$5*$AJ190^7+WeightSDS!Q$5*$AJ190^6+WeightSDS!R$5*$AJ190^5+WeightSDS!S$5*$AJ190^4+WeightSDS!T$5*$AJ190^3+WeightSDS!U$5*$AJ190^2+WeightSDS!V$5*$AJ190+WeightSDS!W$5,IF($AJ190&lt;186,WeightSDS!P$8*$AJ190^7+WeightSDS!Q$8*$AJ190^6+WeightSDS!R$8*$AJ190^5+WeightSDS!S$8*$AJ190^4+WeightSDS!T$8*$AJ190^3+WeightSDS!U$8*$AJ190^2+WeightSDS!V$8*$AJ190+WeightSDS!W$8,WeightSDS!$U$9+WeightSDS!$V$9*($AJ190-WeightSDS!$W$9)))</f>
        <v>0.75407122999999998</v>
      </c>
      <c r="AM190" s="7">
        <f>IF(D190="M",IF($AJ190&lt;45,WeightSDS!M$23*$AJ190^10+WeightSDS!N$23*$AJ190^9+WeightSDS!O$23*$AJ190^8+WeightSDS!P$23*$AJ190^7+WeightSDS!Q$23*$AJ190^6+WeightSDS!R$23*$AJ190^5+WeightSDS!S$23*$AJ190^4+WeightSDS!T$23*$AJ190^3+WeightSDS!U$23*$AJ190^2+WeightSDS!V$23*$AJ190+WeightSDS!W$23,IF($AJ190&lt;153,WeightSDS!M$25*$AJ190^10+WeightSDS!N$25*$AJ190^9+WeightSDS!O$25*$AJ190^8+WeightSDS!P$25*$AJ190^7+WeightSDS!Q$25*$AJ190^6+WeightSDS!R$25*$AJ190^5+WeightSDS!S$25*$AJ190^4+WeightSDS!T$25*$AJ190^3+WeightSDS!U$25*$AJ190^2+WeightSDS!V$25*$AJ190+WeightSDS!W$25,WeightSDS!M$27+WeightSDS!N$27/(1+EXP(WeightSDS!O$27+WeightSDS!P$27*$AJ190)))),IF($AJ190&lt;43.8,WeightSDS!M$29*$AJ190^10+WeightSDS!N$29*$AJ190^9+WeightSDS!O$29*$AJ190^8+WeightSDS!P$29*$AJ190^7+WeightSDS!Q$29*$AJ190^6+WeightSDS!R$29*$AJ190^5+WeightSDS!S$29*$AJ190^4+WeightSDS!T$29*$AJ190^3+WeightSDS!U$29*$AJ190^2+WeightSDS!V$29*$AJ190+WeightSDS!W$29-0.010431*(1-$AJ190/210),IF($AJ190&lt;123,WeightSDS!M$30*$AJ190^10+WeightSDS!N$30*$AJ190^9+WeightSDS!O$30*$AJ190^8+WeightSDS!P$30*$AJ190^7+WeightSDS!Q$30*$AJ190^6+WeightSDS!R$30*$AJ190^5+WeightSDS!S$30*$AJ190^4+WeightSDS!T$30*$AJ190^3+WeightSDS!U$30*$AJ190^2+WeightSDS!V$30*$AJ190+WeightSDS!W$30-0.010431*(1-1/$AJ190),WeightSDS!M$32+WeightSDS!N$32/(1+EXP(WeightSDS!O$32+WeightSDS!P$32*$AJ190))-0.010431*(1-$AJ190/210))))</f>
        <v>2.9500001032655536</v>
      </c>
      <c r="AN190" s="7">
        <f>IF(D190="M",IF($AJ190&lt;162,WeightSDS!P$12*$AJ190^7+WeightSDS!Q$12*$AJ190^6+WeightSDS!R$12*$AJ190^5+WeightSDS!S$12*$AJ190^4+WeightSDS!T$12*$AJ190^3+WeightSDS!U$12*$AJ190^2+WeightSDS!V$12*$AJ190+WeightSDS!W$12,WeightSDS!P$14*$AJ190^7+WeightSDS!Q$14*$AJ190^6+WeightSDS!R$14*$AJ190^5+WeightSDS!S$14*$AJ190^4+WeightSDS!T$14*$AJ190^3+WeightSDS!U$14*$AJ190^2+WeightSDS!V$14*$AJ190+WeightSDS!W$14),IF($AJ190&lt;156,WeightSDS!O$17*$AJ190^8+WeightSDS!P$17*$AJ190^7+WeightSDS!Q$17*$AJ190^6+WeightSDS!R$17*$AJ190^5+WeightSDS!S$17*$AJ190^4+WeightSDS!T$17*$AJ190^3+WeightSDS!U$17*$AJ190^2+WeightSDS!V$17*$AJ190+WeightSDS!W$17,IF($AJ190&lt;186,WeightSDS!$U$18+(WeightSDS!$V$18-WeightSDS!$U$18)/24*($AJ190-186)+WeightSDS!$W$18*(-$AJ190+186)^2-0.005,WeightSDS!$U$18+(WeightSDS!$V$18-WeightSDS!$U$18)/24*($AJ190-186)-0.005)))</f>
        <v>0.14604529399999999</v>
      </c>
      <c r="AQ190" s="7">
        <f t="shared" si="53"/>
        <v>0.56299999999999994</v>
      </c>
      <c r="AR190" s="7">
        <f t="shared" si="54"/>
        <v>69</v>
      </c>
      <c r="AS190" s="7">
        <f t="shared" si="55"/>
        <v>0.51</v>
      </c>
    </row>
    <row r="191" spans="2:45" s="7" customFormat="1" x14ac:dyDescent="0.15">
      <c r="B191" s="118"/>
      <c r="C191" s="118"/>
      <c r="D191" s="118"/>
      <c r="E191" s="30"/>
      <c r="F191" s="30"/>
      <c r="G191" s="119"/>
      <c r="H191" s="119"/>
      <c r="I191" s="78"/>
      <c r="J191" s="11" t="str">
        <f t="shared" si="46"/>
        <v/>
      </c>
      <c r="K191" s="2" t="str">
        <f t="shared" si="56"/>
        <v/>
      </c>
      <c r="L191" s="2" t="str">
        <f t="shared" si="47"/>
        <v/>
      </c>
      <c r="M191" s="2" t="str">
        <f t="shared" si="57"/>
        <v/>
      </c>
      <c r="N191" s="2" t="str">
        <f t="shared" si="58"/>
        <v/>
      </c>
      <c r="O191" s="2" t="str">
        <f t="shared" si="59"/>
        <v/>
      </c>
      <c r="P191" s="11" t="str">
        <f t="shared" si="60"/>
        <v/>
      </c>
      <c r="Q191" s="11" t="str">
        <f t="shared" si="61"/>
        <v/>
      </c>
      <c r="R191" s="2" t="str">
        <f t="shared" si="62"/>
        <v/>
      </c>
      <c r="S191" s="11" t="str">
        <f t="shared" si="63"/>
        <v/>
      </c>
      <c r="T191" s="175" t="str">
        <f t="shared" si="64"/>
        <v/>
      </c>
      <c r="U191" s="11" t="str">
        <f t="shared" si="65"/>
        <v/>
      </c>
      <c r="V191" s="136"/>
      <c r="W191" s="136"/>
      <c r="X191" s="139">
        <f t="shared" si="48"/>
        <v>0</v>
      </c>
      <c r="Y191" s="31">
        <f t="shared" si="49"/>
        <v>0</v>
      </c>
      <c r="Z191" s="31"/>
      <c r="AA191" s="140">
        <f t="shared" si="50"/>
        <v>0</v>
      </c>
      <c r="AB191" s="12"/>
      <c r="AC191" s="8">
        <f t="shared" si="51"/>
        <v>9.0359999999999996</v>
      </c>
      <c r="AD191" s="8">
        <f t="shared" si="52"/>
        <v>-184.49199999999999</v>
      </c>
      <c r="AE191"/>
      <c r="AF191" t="e">
        <f>IF(D191="M",IF(AI191&lt;78,LMS!$D$5*AI191^3+LMS!$E$5*AI191^2+LMS!$F$5*AI191+LMS!$G$5,IF(AI191&lt;150,LMS!$D$6*AI191^3+LMS!$E$6*AI191^2+LMS!$F$6*AI191+LMS!$G$6,LMS!$D$7*AI191^3+LMS!$E$7*AI191^2+LMS!$F$7*AI191+LMS!$G$7)),IF(AI191&lt;69,LMS!$D$9*AI191^3+LMS!$E$9*AI191^2+LMS!$F$9*AI191+LMS!$G$9,IF(AI191&lt;150,LMS!$D$10*AI191^3+LMS!$E$10*AI191^2+LMS!$F$10*AI191+LMS!$G$10,LMS!$D$11*AI191^3+LMS!$E$11*AI191^2+LMS!$F$11*AI191+LMS!$G$11)))</f>
        <v>#VALUE!</v>
      </c>
      <c r="AG191" t="e">
        <f>IF(D191="M",(IF(AI191&lt;2.5,LMS!$D$21*AI191^3+LMS!$E$21*AI191^2+LMS!$F$21*AI191+LMS!$G$21,IF(AI191&lt;9.5,LMS!$D$22*AI191^3+LMS!$E$22*AI191^2+LMS!$F$22*AI191+LMS!$G$22,IF(AI191&lt;26.75,LMS!$D$23*AI191^3+LMS!$E$23*AI191^2+LMS!$F$23*AI191+LMS!$G$23,IF(AI191&lt;90,LMS!$D$24*AI191^3+LMS!$E$24*AI191^2+LMS!$F$24*AI191+LMS!$G$24,LMS!$D$25*AI191^3+LMS!$E$25*AI191^2+LMS!$F$25*AI191+LMS!$G$25))))),(IF(AI191&lt;2.5,LMS!$D$27*AI191^3+LMS!$E$27*AI191^2+LMS!$F$27*AI191+LMS!$G$27,IF(AI191&lt;9.5,LMS!$D$28*AI191^3+LMS!$E$28*AI191^2+LMS!$F$28*AI191+LMS!$G$28,IF(AI191&lt;26.75,LMS!$D$29*AI191^3+LMS!$E$29*AI191^2+LMS!$F$29*AI191+LMS!$G$29,IF(AI191&lt;90,LMS!$D$30*AI191^3+LMS!$E$30*AI191^2+LMS!$F$30*AI191+LMS!$G$30,IF(AI191&lt;150,LMS!$D$31*AI191^3+LMS!$E$31*AI191^2+LMS!$F$31*AI191+LMS!$G$31,LMS!$D$32*AI191^3+LMS!$E$32*AI191^2+LMS!$F$32*AI191+LMS!$G$32)))))))</f>
        <v>#VALUE!</v>
      </c>
      <c r="AH191" t="e">
        <f>IF(D191="M",(IF(AI191&lt;90,LMS!$D$14*AI191^3+LMS!$E$14*AI191^2+LMS!$F$14*AI191+LMS!$G$14,LMS!$D$15*AI191^3+LMS!$E$15*AI191^2+LMS!$F$15*AI191+LMS!$G$15)),(IF(AI191&lt;90,LMS!$D$17*AI191^3+LMS!$E$17*AI191^2+LMS!$F$17*AI191+LMS!$G$17,LMS!$D$18*AI191^3+LMS!$E$18*AI191^2+LMS!$F$18*AI191+LMS!$G$18)))</f>
        <v>#VALUE!</v>
      </c>
      <c r="AI191" s="7" t="e">
        <f t="shared" si="67"/>
        <v>#VALUE!</v>
      </c>
      <c r="AJ191" s="7">
        <f t="shared" si="66"/>
        <v>0</v>
      </c>
      <c r="AL191" s="7">
        <f>IF(D191="M",WeightSDS!P$5*$AJ191^7+WeightSDS!Q$5*$AJ191^6+WeightSDS!R$5*$AJ191^5+WeightSDS!S$5*$AJ191^4+WeightSDS!T$5*$AJ191^3+WeightSDS!U$5*$AJ191^2+WeightSDS!V$5*$AJ191+WeightSDS!W$5,IF($AJ191&lt;186,WeightSDS!P$8*$AJ191^7+WeightSDS!Q$8*$AJ191^6+WeightSDS!R$8*$AJ191^5+WeightSDS!S$8*$AJ191^4+WeightSDS!T$8*$AJ191^3+WeightSDS!U$8*$AJ191^2+WeightSDS!V$8*$AJ191+WeightSDS!W$8,WeightSDS!$U$9+WeightSDS!$V$9*($AJ191-WeightSDS!$W$9)))</f>
        <v>0.75407122999999998</v>
      </c>
      <c r="AM191" s="7">
        <f>IF(D191="M",IF($AJ191&lt;45,WeightSDS!M$23*$AJ191^10+WeightSDS!N$23*$AJ191^9+WeightSDS!O$23*$AJ191^8+WeightSDS!P$23*$AJ191^7+WeightSDS!Q$23*$AJ191^6+WeightSDS!R$23*$AJ191^5+WeightSDS!S$23*$AJ191^4+WeightSDS!T$23*$AJ191^3+WeightSDS!U$23*$AJ191^2+WeightSDS!V$23*$AJ191+WeightSDS!W$23,IF($AJ191&lt;153,WeightSDS!M$25*$AJ191^10+WeightSDS!N$25*$AJ191^9+WeightSDS!O$25*$AJ191^8+WeightSDS!P$25*$AJ191^7+WeightSDS!Q$25*$AJ191^6+WeightSDS!R$25*$AJ191^5+WeightSDS!S$25*$AJ191^4+WeightSDS!T$25*$AJ191^3+WeightSDS!U$25*$AJ191^2+WeightSDS!V$25*$AJ191+WeightSDS!W$25,WeightSDS!M$27+WeightSDS!N$27/(1+EXP(WeightSDS!O$27+WeightSDS!P$27*$AJ191)))),IF($AJ191&lt;43.8,WeightSDS!M$29*$AJ191^10+WeightSDS!N$29*$AJ191^9+WeightSDS!O$29*$AJ191^8+WeightSDS!P$29*$AJ191^7+WeightSDS!Q$29*$AJ191^6+WeightSDS!R$29*$AJ191^5+WeightSDS!S$29*$AJ191^4+WeightSDS!T$29*$AJ191^3+WeightSDS!U$29*$AJ191^2+WeightSDS!V$29*$AJ191+WeightSDS!W$29-0.010431*(1-$AJ191/210),IF($AJ191&lt;123,WeightSDS!M$30*$AJ191^10+WeightSDS!N$30*$AJ191^9+WeightSDS!O$30*$AJ191^8+WeightSDS!P$30*$AJ191^7+WeightSDS!Q$30*$AJ191^6+WeightSDS!R$30*$AJ191^5+WeightSDS!S$30*$AJ191^4+WeightSDS!T$30*$AJ191^3+WeightSDS!U$30*$AJ191^2+WeightSDS!V$30*$AJ191+WeightSDS!W$30-0.010431*(1-1/$AJ191),WeightSDS!M$32+WeightSDS!N$32/(1+EXP(WeightSDS!O$32+WeightSDS!P$32*$AJ191))-0.010431*(1-$AJ191/210))))</f>
        <v>2.9500001032655536</v>
      </c>
      <c r="AN191" s="7">
        <f>IF(D191="M",IF($AJ191&lt;162,WeightSDS!P$12*$AJ191^7+WeightSDS!Q$12*$AJ191^6+WeightSDS!R$12*$AJ191^5+WeightSDS!S$12*$AJ191^4+WeightSDS!T$12*$AJ191^3+WeightSDS!U$12*$AJ191^2+WeightSDS!V$12*$AJ191+WeightSDS!W$12,WeightSDS!P$14*$AJ191^7+WeightSDS!Q$14*$AJ191^6+WeightSDS!R$14*$AJ191^5+WeightSDS!S$14*$AJ191^4+WeightSDS!T$14*$AJ191^3+WeightSDS!U$14*$AJ191^2+WeightSDS!V$14*$AJ191+WeightSDS!W$14),IF($AJ191&lt;156,WeightSDS!O$17*$AJ191^8+WeightSDS!P$17*$AJ191^7+WeightSDS!Q$17*$AJ191^6+WeightSDS!R$17*$AJ191^5+WeightSDS!S$17*$AJ191^4+WeightSDS!T$17*$AJ191^3+WeightSDS!U$17*$AJ191^2+WeightSDS!V$17*$AJ191+WeightSDS!W$17,IF($AJ191&lt;186,WeightSDS!$U$18+(WeightSDS!$V$18-WeightSDS!$U$18)/24*($AJ191-186)+WeightSDS!$W$18*(-$AJ191+186)^2-0.005,WeightSDS!$U$18+(WeightSDS!$V$18-WeightSDS!$U$18)/24*($AJ191-186)-0.005)))</f>
        <v>0.14604529399999999</v>
      </c>
      <c r="AQ191" s="7">
        <f t="shared" si="53"/>
        <v>0.56299999999999994</v>
      </c>
      <c r="AR191" s="7">
        <f t="shared" si="54"/>
        <v>69</v>
      </c>
      <c r="AS191" s="7">
        <f t="shared" si="55"/>
        <v>0.51</v>
      </c>
    </row>
    <row r="192" spans="2:45" s="7" customFormat="1" x14ac:dyDescent="0.15">
      <c r="B192" s="118"/>
      <c r="C192" s="118"/>
      <c r="D192" s="118"/>
      <c r="E192" s="30"/>
      <c r="F192" s="30"/>
      <c r="G192" s="119"/>
      <c r="H192" s="119"/>
      <c r="I192" s="78"/>
      <c r="J192" s="11" t="str">
        <f t="shared" si="46"/>
        <v/>
      </c>
      <c r="K192" s="2" t="str">
        <f t="shared" si="56"/>
        <v/>
      </c>
      <c r="L192" s="2" t="str">
        <f t="shared" si="47"/>
        <v/>
      </c>
      <c r="M192" s="2" t="str">
        <f t="shared" si="57"/>
        <v/>
      </c>
      <c r="N192" s="2" t="str">
        <f t="shared" si="58"/>
        <v/>
      </c>
      <c r="O192" s="2" t="str">
        <f t="shared" si="59"/>
        <v/>
      </c>
      <c r="P192" s="11" t="str">
        <f t="shared" si="60"/>
        <v/>
      </c>
      <c r="Q192" s="11" t="str">
        <f t="shared" si="61"/>
        <v/>
      </c>
      <c r="R192" s="2" t="str">
        <f t="shared" si="62"/>
        <v/>
      </c>
      <c r="S192" s="11" t="str">
        <f t="shared" si="63"/>
        <v/>
      </c>
      <c r="T192" s="175" t="str">
        <f t="shared" si="64"/>
        <v/>
      </c>
      <c r="U192" s="11" t="str">
        <f t="shared" si="65"/>
        <v/>
      </c>
      <c r="V192" s="136"/>
      <c r="W192" s="136"/>
      <c r="X192" s="139">
        <f t="shared" si="48"/>
        <v>0</v>
      </c>
      <c r="Y192" s="31">
        <f t="shared" si="49"/>
        <v>0</v>
      </c>
      <c r="Z192" s="31"/>
      <c r="AA192" s="140">
        <f t="shared" si="50"/>
        <v>0</v>
      </c>
      <c r="AB192" s="12"/>
      <c r="AC192" s="8">
        <f t="shared" si="51"/>
        <v>9.0359999999999996</v>
      </c>
      <c r="AD192" s="8">
        <f t="shared" si="52"/>
        <v>-184.49199999999999</v>
      </c>
      <c r="AE192"/>
      <c r="AF192" t="e">
        <f>IF(D192="M",IF(AI192&lt;78,LMS!$D$5*AI192^3+LMS!$E$5*AI192^2+LMS!$F$5*AI192+LMS!$G$5,IF(AI192&lt;150,LMS!$D$6*AI192^3+LMS!$E$6*AI192^2+LMS!$F$6*AI192+LMS!$G$6,LMS!$D$7*AI192^3+LMS!$E$7*AI192^2+LMS!$F$7*AI192+LMS!$G$7)),IF(AI192&lt;69,LMS!$D$9*AI192^3+LMS!$E$9*AI192^2+LMS!$F$9*AI192+LMS!$G$9,IF(AI192&lt;150,LMS!$D$10*AI192^3+LMS!$E$10*AI192^2+LMS!$F$10*AI192+LMS!$G$10,LMS!$D$11*AI192^3+LMS!$E$11*AI192^2+LMS!$F$11*AI192+LMS!$G$11)))</f>
        <v>#VALUE!</v>
      </c>
      <c r="AG192" t="e">
        <f>IF(D192="M",(IF(AI192&lt;2.5,LMS!$D$21*AI192^3+LMS!$E$21*AI192^2+LMS!$F$21*AI192+LMS!$G$21,IF(AI192&lt;9.5,LMS!$D$22*AI192^3+LMS!$E$22*AI192^2+LMS!$F$22*AI192+LMS!$G$22,IF(AI192&lt;26.75,LMS!$D$23*AI192^3+LMS!$E$23*AI192^2+LMS!$F$23*AI192+LMS!$G$23,IF(AI192&lt;90,LMS!$D$24*AI192^3+LMS!$E$24*AI192^2+LMS!$F$24*AI192+LMS!$G$24,LMS!$D$25*AI192^3+LMS!$E$25*AI192^2+LMS!$F$25*AI192+LMS!$G$25))))),(IF(AI192&lt;2.5,LMS!$D$27*AI192^3+LMS!$E$27*AI192^2+LMS!$F$27*AI192+LMS!$G$27,IF(AI192&lt;9.5,LMS!$D$28*AI192^3+LMS!$E$28*AI192^2+LMS!$F$28*AI192+LMS!$G$28,IF(AI192&lt;26.75,LMS!$D$29*AI192^3+LMS!$E$29*AI192^2+LMS!$F$29*AI192+LMS!$G$29,IF(AI192&lt;90,LMS!$D$30*AI192^3+LMS!$E$30*AI192^2+LMS!$F$30*AI192+LMS!$G$30,IF(AI192&lt;150,LMS!$D$31*AI192^3+LMS!$E$31*AI192^2+LMS!$F$31*AI192+LMS!$G$31,LMS!$D$32*AI192^3+LMS!$E$32*AI192^2+LMS!$F$32*AI192+LMS!$G$32)))))))</f>
        <v>#VALUE!</v>
      </c>
      <c r="AH192" t="e">
        <f>IF(D192="M",(IF(AI192&lt;90,LMS!$D$14*AI192^3+LMS!$E$14*AI192^2+LMS!$F$14*AI192+LMS!$G$14,LMS!$D$15*AI192^3+LMS!$E$15*AI192^2+LMS!$F$15*AI192+LMS!$G$15)),(IF(AI192&lt;90,LMS!$D$17*AI192^3+LMS!$E$17*AI192^2+LMS!$F$17*AI192+LMS!$G$17,LMS!$D$18*AI192^3+LMS!$E$18*AI192^2+LMS!$F$18*AI192+LMS!$G$18)))</f>
        <v>#VALUE!</v>
      </c>
      <c r="AI192" s="7" t="e">
        <f t="shared" si="67"/>
        <v>#VALUE!</v>
      </c>
      <c r="AJ192" s="7">
        <f t="shared" si="66"/>
        <v>0</v>
      </c>
      <c r="AL192" s="7">
        <f>IF(D192="M",WeightSDS!P$5*$AJ192^7+WeightSDS!Q$5*$AJ192^6+WeightSDS!R$5*$AJ192^5+WeightSDS!S$5*$AJ192^4+WeightSDS!T$5*$AJ192^3+WeightSDS!U$5*$AJ192^2+WeightSDS!V$5*$AJ192+WeightSDS!W$5,IF($AJ192&lt;186,WeightSDS!P$8*$AJ192^7+WeightSDS!Q$8*$AJ192^6+WeightSDS!R$8*$AJ192^5+WeightSDS!S$8*$AJ192^4+WeightSDS!T$8*$AJ192^3+WeightSDS!U$8*$AJ192^2+WeightSDS!V$8*$AJ192+WeightSDS!W$8,WeightSDS!$U$9+WeightSDS!$V$9*($AJ192-WeightSDS!$W$9)))</f>
        <v>0.75407122999999998</v>
      </c>
      <c r="AM192" s="7">
        <f>IF(D192="M",IF($AJ192&lt;45,WeightSDS!M$23*$AJ192^10+WeightSDS!N$23*$AJ192^9+WeightSDS!O$23*$AJ192^8+WeightSDS!P$23*$AJ192^7+WeightSDS!Q$23*$AJ192^6+WeightSDS!R$23*$AJ192^5+WeightSDS!S$23*$AJ192^4+WeightSDS!T$23*$AJ192^3+WeightSDS!U$23*$AJ192^2+WeightSDS!V$23*$AJ192+WeightSDS!W$23,IF($AJ192&lt;153,WeightSDS!M$25*$AJ192^10+WeightSDS!N$25*$AJ192^9+WeightSDS!O$25*$AJ192^8+WeightSDS!P$25*$AJ192^7+WeightSDS!Q$25*$AJ192^6+WeightSDS!R$25*$AJ192^5+WeightSDS!S$25*$AJ192^4+WeightSDS!T$25*$AJ192^3+WeightSDS!U$25*$AJ192^2+WeightSDS!V$25*$AJ192+WeightSDS!W$25,WeightSDS!M$27+WeightSDS!N$27/(1+EXP(WeightSDS!O$27+WeightSDS!P$27*$AJ192)))),IF($AJ192&lt;43.8,WeightSDS!M$29*$AJ192^10+WeightSDS!N$29*$AJ192^9+WeightSDS!O$29*$AJ192^8+WeightSDS!P$29*$AJ192^7+WeightSDS!Q$29*$AJ192^6+WeightSDS!R$29*$AJ192^5+WeightSDS!S$29*$AJ192^4+WeightSDS!T$29*$AJ192^3+WeightSDS!U$29*$AJ192^2+WeightSDS!V$29*$AJ192+WeightSDS!W$29-0.010431*(1-$AJ192/210),IF($AJ192&lt;123,WeightSDS!M$30*$AJ192^10+WeightSDS!N$30*$AJ192^9+WeightSDS!O$30*$AJ192^8+WeightSDS!P$30*$AJ192^7+WeightSDS!Q$30*$AJ192^6+WeightSDS!R$30*$AJ192^5+WeightSDS!S$30*$AJ192^4+WeightSDS!T$30*$AJ192^3+WeightSDS!U$30*$AJ192^2+WeightSDS!V$30*$AJ192+WeightSDS!W$30-0.010431*(1-1/$AJ192),WeightSDS!M$32+WeightSDS!N$32/(1+EXP(WeightSDS!O$32+WeightSDS!P$32*$AJ192))-0.010431*(1-$AJ192/210))))</f>
        <v>2.9500001032655536</v>
      </c>
      <c r="AN192" s="7">
        <f>IF(D192="M",IF($AJ192&lt;162,WeightSDS!P$12*$AJ192^7+WeightSDS!Q$12*$AJ192^6+WeightSDS!R$12*$AJ192^5+WeightSDS!S$12*$AJ192^4+WeightSDS!T$12*$AJ192^3+WeightSDS!U$12*$AJ192^2+WeightSDS!V$12*$AJ192+WeightSDS!W$12,WeightSDS!P$14*$AJ192^7+WeightSDS!Q$14*$AJ192^6+WeightSDS!R$14*$AJ192^5+WeightSDS!S$14*$AJ192^4+WeightSDS!T$14*$AJ192^3+WeightSDS!U$14*$AJ192^2+WeightSDS!V$14*$AJ192+WeightSDS!W$14),IF($AJ192&lt;156,WeightSDS!O$17*$AJ192^8+WeightSDS!P$17*$AJ192^7+WeightSDS!Q$17*$AJ192^6+WeightSDS!R$17*$AJ192^5+WeightSDS!S$17*$AJ192^4+WeightSDS!T$17*$AJ192^3+WeightSDS!U$17*$AJ192^2+WeightSDS!V$17*$AJ192+WeightSDS!W$17,IF($AJ192&lt;186,WeightSDS!$U$18+(WeightSDS!$V$18-WeightSDS!$U$18)/24*($AJ192-186)+WeightSDS!$W$18*(-$AJ192+186)^2-0.005,WeightSDS!$U$18+(WeightSDS!$V$18-WeightSDS!$U$18)/24*($AJ192-186)-0.005)))</f>
        <v>0.14604529399999999</v>
      </c>
      <c r="AQ192" s="7">
        <f t="shared" si="53"/>
        <v>0.56299999999999994</v>
      </c>
      <c r="AR192" s="7">
        <f t="shared" si="54"/>
        <v>69</v>
      </c>
      <c r="AS192" s="7">
        <f t="shared" si="55"/>
        <v>0.51</v>
      </c>
    </row>
    <row r="193" spans="2:45" s="7" customFormat="1" x14ac:dyDescent="0.15">
      <c r="B193" s="118"/>
      <c r="C193" s="118"/>
      <c r="D193" s="118"/>
      <c r="E193" s="30"/>
      <c r="F193" s="30"/>
      <c r="G193" s="119"/>
      <c r="H193" s="119"/>
      <c r="I193" s="78"/>
      <c r="J193" s="11" t="str">
        <f t="shared" si="46"/>
        <v/>
      </c>
      <c r="K193" s="2" t="str">
        <f t="shared" si="56"/>
        <v/>
      </c>
      <c r="L193" s="2" t="str">
        <f t="shared" si="47"/>
        <v/>
      </c>
      <c r="M193" s="2" t="str">
        <f t="shared" si="57"/>
        <v/>
      </c>
      <c r="N193" s="2" t="str">
        <f t="shared" si="58"/>
        <v/>
      </c>
      <c r="O193" s="2" t="str">
        <f t="shared" si="59"/>
        <v/>
      </c>
      <c r="P193" s="11" t="str">
        <f t="shared" si="60"/>
        <v/>
      </c>
      <c r="Q193" s="11" t="str">
        <f t="shared" si="61"/>
        <v/>
      </c>
      <c r="R193" s="2" t="str">
        <f t="shared" si="62"/>
        <v/>
      </c>
      <c r="S193" s="11" t="str">
        <f t="shared" si="63"/>
        <v/>
      </c>
      <c r="T193" s="175" t="str">
        <f t="shared" si="64"/>
        <v/>
      </c>
      <c r="U193" s="11" t="str">
        <f t="shared" si="65"/>
        <v/>
      </c>
      <c r="V193" s="136"/>
      <c r="W193" s="136"/>
      <c r="X193" s="139">
        <f t="shared" si="48"/>
        <v>0</v>
      </c>
      <c r="Y193" s="31">
        <f t="shared" si="49"/>
        <v>0</v>
      </c>
      <c r="Z193" s="31"/>
      <c r="AA193" s="140">
        <f t="shared" si="50"/>
        <v>0</v>
      </c>
      <c r="AB193" s="12"/>
      <c r="AC193" s="8">
        <f t="shared" si="51"/>
        <v>9.0359999999999996</v>
      </c>
      <c r="AD193" s="8">
        <f t="shared" si="52"/>
        <v>-184.49199999999999</v>
      </c>
      <c r="AE193"/>
      <c r="AF193" t="e">
        <f>IF(D193="M",IF(AI193&lt;78,LMS!$D$5*AI193^3+LMS!$E$5*AI193^2+LMS!$F$5*AI193+LMS!$G$5,IF(AI193&lt;150,LMS!$D$6*AI193^3+LMS!$E$6*AI193^2+LMS!$F$6*AI193+LMS!$G$6,LMS!$D$7*AI193^3+LMS!$E$7*AI193^2+LMS!$F$7*AI193+LMS!$G$7)),IF(AI193&lt;69,LMS!$D$9*AI193^3+LMS!$E$9*AI193^2+LMS!$F$9*AI193+LMS!$G$9,IF(AI193&lt;150,LMS!$D$10*AI193^3+LMS!$E$10*AI193^2+LMS!$F$10*AI193+LMS!$G$10,LMS!$D$11*AI193^3+LMS!$E$11*AI193^2+LMS!$F$11*AI193+LMS!$G$11)))</f>
        <v>#VALUE!</v>
      </c>
      <c r="AG193" t="e">
        <f>IF(D193="M",(IF(AI193&lt;2.5,LMS!$D$21*AI193^3+LMS!$E$21*AI193^2+LMS!$F$21*AI193+LMS!$G$21,IF(AI193&lt;9.5,LMS!$D$22*AI193^3+LMS!$E$22*AI193^2+LMS!$F$22*AI193+LMS!$G$22,IF(AI193&lt;26.75,LMS!$D$23*AI193^3+LMS!$E$23*AI193^2+LMS!$F$23*AI193+LMS!$G$23,IF(AI193&lt;90,LMS!$D$24*AI193^3+LMS!$E$24*AI193^2+LMS!$F$24*AI193+LMS!$G$24,LMS!$D$25*AI193^3+LMS!$E$25*AI193^2+LMS!$F$25*AI193+LMS!$G$25))))),(IF(AI193&lt;2.5,LMS!$D$27*AI193^3+LMS!$E$27*AI193^2+LMS!$F$27*AI193+LMS!$G$27,IF(AI193&lt;9.5,LMS!$D$28*AI193^3+LMS!$E$28*AI193^2+LMS!$F$28*AI193+LMS!$G$28,IF(AI193&lt;26.75,LMS!$D$29*AI193^3+LMS!$E$29*AI193^2+LMS!$F$29*AI193+LMS!$G$29,IF(AI193&lt;90,LMS!$D$30*AI193^3+LMS!$E$30*AI193^2+LMS!$F$30*AI193+LMS!$G$30,IF(AI193&lt;150,LMS!$D$31*AI193^3+LMS!$E$31*AI193^2+LMS!$F$31*AI193+LMS!$G$31,LMS!$D$32*AI193^3+LMS!$E$32*AI193^2+LMS!$F$32*AI193+LMS!$G$32)))))))</f>
        <v>#VALUE!</v>
      </c>
      <c r="AH193" t="e">
        <f>IF(D193="M",(IF(AI193&lt;90,LMS!$D$14*AI193^3+LMS!$E$14*AI193^2+LMS!$F$14*AI193+LMS!$G$14,LMS!$D$15*AI193^3+LMS!$E$15*AI193^2+LMS!$F$15*AI193+LMS!$G$15)),(IF(AI193&lt;90,LMS!$D$17*AI193^3+LMS!$E$17*AI193^2+LMS!$F$17*AI193+LMS!$G$17,LMS!$D$18*AI193^3+LMS!$E$18*AI193^2+LMS!$F$18*AI193+LMS!$G$18)))</f>
        <v>#VALUE!</v>
      </c>
      <c r="AI193" s="7" t="e">
        <f t="shared" si="67"/>
        <v>#VALUE!</v>
      </c>
      <c r="AJ193" s="7">
        <f t="shared" si="66"/>
        <v>0</v>
      </c>
      <c r="AL193" s="7">
        <f>IF(D193="M",WeightSDS!P$5*$AJ193^7+WeightSDS!Q$5*$AJ193^6+WeightSDS!R$5*$AJ193^5+WeightSDS!S$5*$AJ193^4+WeightSDS!T$5*$AJ193^3+WeightSDS!U$5*$AJ193^2+WeightSDS!V$5*$AJ193+WeightSDS!W$5,IF($AJ193&lt;186,WeightSDS!P$8*$AJ193^7+WeightSDS!Q$8*$AJ193^6+WeightSDS!R$8*$AJ193^5+WeightSDS!S$8*$AJ193^4+WeightSDS!T$8*$AJ193^3+WeightSDS!U$8*$AJ193^2+WeightSDS!V$8*$AJ193+WeightSDS!W$8,WeightSDS!$U$9+WeightSDS!$V$9*($AJ193-WeightSDS!$W$9)))</f>
        <v>0.75407122999999998</v>
      </c>
      <c r="AM193" s="7">
        <f>IF(D193="M",IF($AJ193&lt;45,WeightSDS!M$23*$AJ193^10+WeightSDS!N$23*$AJ193^9+WeightSDS!O$23*$AJ193^8+WeightSDS!P$23*$AJ193^7+WeightSDS!Q$23*$AJ193^6+WeightSDS!R$23*$AJ193^5+WeightSDS!S$23*$AJ193^4+WeightSDS!T$23*$AJ193^3+WeightSDS!U$23*$AJ193^2+WeightSDS!V$23*$AJ193+WeightSDS!W$23,IF($AJ193&lt;153,WeightSDS!M$25*$AJ193^10+WeightSDS!N$25*$AJ193^9+WeightSDS!O$25*$AJ193^8+WeightSDS!P$25*$AJ193^7+WeightSDS!Q$25*$AJ193^6+WeightSDS!R$25*$AJ193^5+WeightSDS!S$25*$AJ193^4+WeightSDS!T$25*$AJ193^3+WeightSDS!U$25*$AJ193^2+WeightSDS!V$25*$AJ193+WeightSDS!W$25,WeightSDS!M$27+WeightSDS!N$27/(1+EXP(WeightSDS!O$27+WeightSDS!P$27*$AJ193)))),IF($AJ193&lt;43.8,WeightSDS!M$29*$AJ193^10+WeightSDS!N$29*$AJ193^9+WeightSDS!O$29*$AJ193^8+WeightSDS!P$29*$AJ193^7+WeightSDS!Q$29*$AJ193^6+WeightSDS!R$29*$AJ193^5+WeightSDS!S$29*$AJ193^4+WeightSDS!T$29*$AJ193^3+WeightSDS!U$29*$AJ193^2+WeightSDS!V$29*$AJ193+WeightSDS!W$29-0.010431*(1-$AJ193/210),IF($AJ193&lt;123,WeightSDS!M$30*$AJ193^10+WeightSDS!N$30*$AJ193^9+WeightSDS!O$30*$AJ193^8+WeightSDS!P$30*$AJ193^7+WeightSDS!Q$30*$AJ193^6+WeightSDS!R$30*$AJ193^5+WeightSDS!S$30*$AJ193^4+WeightSDS!T$30*$AJ193^3+WeightSDS!U$30*$AJ193^2+WeightSDS!V$30*$AJ193+WeightSDS!W$30-0.010431*(1-1/$AJ193),WeightSDS!M$32+WeightSDS!N$32/(1+EXP(WeightSDS!O$32+WeightSDS!P$32*$AJ193))-0.010431*(1-$AJ193/210))))</f>
        <v>2.9500001032655536</v>
      </c>
      <c r="AN193" s="7">
        <f>IF(D193="M",IF($AJ193&lt;162,WeightSDS!P$12*$AJ193^7+WeightSDS!Q$12*$AJ193^6+WeightSDS!R$12*$AJ193^5+WeightSDS!S$12*$AJ193^4+WeightSDS!T$12*$AJ193^3+WeightSDS!U$12*$AJ193^2+WeightSDS!V$12*$AJ193+WeightSDS!W$12,WeightSDS!P$14*$AJ193^7+WeightSDS!Q$14*$AJ193^6+WeightSDS!R$14*$AJ193^5+WeightSDS!S$14*$AJ193^4+WeightSDS!T$14*$AJ193^3+WeightSDS!U$14*$AJ193^2+WeightSDS!V$14*$AJ193+WeightSDS!W$14),IF($AJ193&lt;156,WeightSDS!O$17*$AJ193^8+WeightSDS!P$17*$AJ193^7+WeightSDS!Q$17*$AJ193^6+WeightSDS!R$17*$AJ193^5+WeightSDS!S$17*$AJ193^4+WeightSDS!T$17*$AJ193^3+WeightSDS!U$17*$AJ193^2+WeightSDS!V$17*$AJ193+WeightSDS!W$17,IF($AJ193&lt;186,WeightSDS!$U$18+(WeightSDS!$V$18-WeightSDS!$U$18)/24*($AJ193-186)+WeightSDS!$W$18*(-$AJ193+186)^2-0.005,WeightSDS!$U$18+(WeightSDS!$V$18-WeightSDS!$U$18)/24*($AJ193-186)-0.005)))</f>
        <v>0.14604529399999999</v>
      </c>
      <c r="AQ193" s="7">
        <f t="shared" si="53"/>
        <v>0.56299999999999994</v>
      </c>
      <c r="AR193" s="7">
        <f t="shared" si="54"/>
        <v>69</v>
      </c>
      <c r="AS193" s="7">
        <f t="shared" si="55"/>
        <v>0.51</v>
      </c>
    </row>
    <row r="194" spans="2:45" s="7" customFormat="1" x14ac:dyDescent="0.15">
      <c r="B194" s="118"/>
      <c r="C194" s="118"/>
      <c r="D194" s="118"/>
      <c r="E194" s="30"/>
      <c r="F194" s="30"/>
      <c r="G194" s="119"/>
      <c r="H194" s="119"/>
      <c r="I194" s="78"/>
      <c r="J194" s="11" t="str">
        <f t="shared" si="46"/>
        <v/>
      </c>
      <c r="K194" s="2" t="str">
        <f t="shared" si="56"/>
        <v/>
      </c>
      <c r="L194" s="2" t="str">
        <f t="shared" si="47"/>
        <v/>
      </c>
      <c r="M194" s="2" t="str">
        <f t="shared" si="57"/>
        <v/>
      </c>
      <c r="N194" s="2" t="str">
        <f t="shared" si="58"/>
        <v/>
      </c>
      <c r="O194" s="2" t="str">
        <f t="shared" si="59"/>
        <v/>
      </c>
      <c r="P194" s="11" t="str">
        <f t="shared" si="60"/>
        <v/>
      </c>
      <c r="Q194" s="11" t="str">
        <f t="shared" si="61"/>
        <v/>
      </c>
      <c r="R194" s="2" t="str">
        <f t="shared" si="62"/>
        <v/>
      </c>
      <c r="S194" s="11" t="str">
        <f t="shared" si="63"/>
        <v/>
      </c>
      <c r="T194" s="175" t="str">
        <f t="shared" si="64"/>
        <v/>
      </c>
      <c r="U194" s="11" t="str">
        <f t="shared" si="65"/>
        <v/>
      </c>
      <c r="V194" s="136"/>
      <c r="W194" s="136"/>
      <c r="X194" s="139">
        <f t="shared" si="48"/>
        <v>0</v>
      </c>
      <c r="Y194" s="31">
        <f t="shared" si="49"/>
        <v>0</v>
      </c>
      <c r="Z194" s="31"/>
      <c r="AA194" s="140">
        <f t="shared" si="50"/>
        <v>0</v>
      </c>
      <c r="AB194" s="12"/>
      <c r="AC194" s="8">
        <f t="shared" si="51"/>
        <v>9.0359999999999996</v>
      </c>
      <c r="AD194" s="8">
        <f t="shared" si="52"/>
        <v>-184.49199999999999</v>
      </c>
      <c r="AE194"/>
      <c r="AF194" t="e">
        <f>IF(D194="M",IF(AI194&lt;78,LMS!$D$5*AI194^3+LMS!$E$5*AI194^2+LMS!$F$5*AI194+LMS!$G$5,IF(AI194&lt;150,LMS!$D$6*AI194^3+LMS!$E$6*AI194^2+LMS!$F$6*AI194+LMS!$G$6,LMS!$D$7*AI194^3+LMS!$E$7*AI194^2+LMS!$F$7*AI194+LMS!$G$7)),IF(AI194&lt;69,LMS!$D$9*AI194^3+LMS!$E$9*AI194^2+LMS!$F$9*AI194+LMS!$G$9,IF(AI194&lt;150,LMS!$D$10*AI194^3+LMS!$E$10*AI194^2+LMS!$F$10*AI194+LMS!$G$10,LMS!$D$11*AI194^3+LMS!$E$11*AI194^2+LMS!$F$11*AI194+LMS!$G$11)))</f>
        <v>#VALUE!</v>
      </c>
      <c r="AG194" t="e">
        <f>IF(D194="M",(IF(AI194&lt;2.5,LMS!$D$21*AI194^3+LMS!$E$21*AI194^2+LMS!$F$21*AI194+LMS!$G$21,IF(AI194&lt;9.5,LMS!$D$22*AI194^3+LMS!$E$22*AI194^2+LMS!$F$22*AI194+LMS!$G$22,IF(AI194&lt;26.75,LMS!$D$23*AI194^3+LMS!$E$23*AI194^2+LMS!$F$23*AI194+LMS!$G$23,IF(AI194&lt;90,LMS!$D$24*AI194^3+LMS!$E$24*AI194^2+LMS!$F$24*AI194+LMS!$G$24,LMS!$D$25*AI194^3+LMS!$E$25*AI194^2+LMS!$F$25*AI194+LMS!$G$25))))),(IF(AI194&lt;2.5,LMS!$D$27*AI194^3+LMS!$E$27*AI194^2+LMS!$F$27*AI194+LMS!$G$27,IF(AI194&lt;9.5,LMS!$D$28*AI194^3+LMS!$E$28*AI194^2+LMS!$F$28*AI194+LMS!$G$28,IF(AI194&lt;26.75,LMS!$D$29*AI194^3+LMS!$E$29*AI194^2+LMS!$F$29*AI194+LMS!$G$29,IF(AI194&lt;90,LMS!$D$30*AI194^3+LMS!$E$30*AI194^2+LMS!$F$30*AI194+LMS!$G$30,IF(AI194&lt;150,LMS!$D$31*AI194^3+LMS!$E$31*AI194^2+LMS!$F$31*AI194+LMS!$G$31,LMS!$D$32*AI194^3+LMS!$E$32*AI194^2+LMS!$F$32*AI194+LMS!$G$32)))))))</f>
        <v>#VALUE!</v>
      </c>
      <c r="AH194" t="e">
        <f>IF(D194="M",(IF(AI194&lt;90,LMS!$D$14*AI194^3+LMS!$E$14*AI194^2+LMS!$F$14*AI194+LMS!$G$14,LMS!$D$15*AI194^3+LMS!$E$15*AI194^2+LMS!$F$15*AI194+LMS!$G$15)),(IF(AI194&lt;90,LMS!$D$17*AI194^3+LMS!$E$17*AI194^2+LMS!$F$17*AI194+LMS!$G$17,LMS!$D$18*AI194^3+LMS!$E$18*AI194^2+LMS!$F$18*AI194+LMS!$G$18)))</f>
        <v>#VALUE!</v>
      </c>
      <c r="AI194" s="7" t="e">
        <f t="shared" si="67"/>
        <v>#VALUE!</v>
      </c>
      <c r="AJ194" s="7">
        <f t="shared" si="66"/>
        <v>0</v>
      </c>
      <c r="AL194" s="7">
        <f>IF(D194="M",WeightSDS!P$5*$AJ194^7+WeightSDS!Q$5*$AJ194^6+WeightSDS!R$5*$AJ194^5+WeightSDS!S$5*$AJ194^4+WeightSDS!T$5*$AJ194^3+WeightSDS!U$5*$AJ194^2+WeightSDS!V$5*$AJ194+WeightSDS!W$5,IF($AJ194&lt;186,WeightSDS!P$8*$AJ194^7+WeightSDS!Q$8*$AJ194^6+WeightSDS!R$8*$AJ194^5+WeightSDS!S$8*$AJ194^4+WeightSDS!T$8*$AJ194^3+WeightSDS!U$8*$AJ194^2+WeightSDS!V$8*$AJ194+WeightSDS!W$8,WeightSDS!$U$9+WeightSDS!$V$9*($AJ194-WeightSDS!$W$9)))</f>
        <v>0.75407122999999998</v>
      </c>
      <c r="AM194" s="7">
        <f>IF(D194="M",IF($AJ194&lt;45,WeightSDS!M$23*$AJ194^10+WeightSDS!N$23*$AJ194^9+WeightSDS!O$23*$AJ194^8+WeightSDS!P$23*$AJ194^7+WeightSDS!Q$23*$AJ194^6+WeightSDS!R$23*$AJ194^5+WeightSDS!S$23*$AJ194^4+WeightSDS!T$23*$AJ194^3+WeightSDS!U$23*$AJ194^2+WeightSDS!V$23*$AJ194+WeightSDS!W$23,IF($AJ194&lt;153,WeightSDS!M$25*$AJ194^10+WeightSDS!N$25*$AJ194^9+WeightSDS!O$25*$AJ194^8+WeightSDS!P$25*$AJ194^7+WeightSDS!Q$25*$AJ194^6+WeightSDS!R$25*$AJ194^5+WeightSDS!S$25*$AJ194^4+WeightSDS!T$25*$AJ194^3+WeightSDS!U$25*$AJ194^2+WeightSDS!V$25*$AJ194+WeightSDS!W$25,WeightSDS!M$27+WeightSDS!N$27/(1+EXP(WeightSDS!O$27+WeightSDS!P$27*$AJ194)))),IF($AJ194&lt;43.8,WeightSDS!M$29*$AJ194^10+WeightSDS!N$29*$AJ194^9+WeightSDS!O$29*$AJ194^8+WeightSDS!P$29*$AJ194^7+WeightSDS!Q$29*$AJ194^6+WeightSDS!R$29*$AJ194^5+WeightSDS!S$29*$AJ194^4+WeightSDS!T$29*$AJ194^3+WeightSDS!U$29*$AJ194^2+WeightSDS!V$29*$AJ194+WeightSDS!W$29-0.010431*(1-$AJ194/210),IF($AJ194&lt;123,WeightSDS!M$30*$AJ194^10+WeightSDS!N$30*$AJ194^9+WeightSDS!O$30*$AJ194^8+WeightSDS!P$30*$AJ194^7+WeightSDS!Q$30*$AJ194^6+WeightSDS!R$30*$AJ194^5+WeightSDS!S$30*$AJ194^4+WeightSDS!T$30*$AJ194^3+WeightSDS!U$30*$AJ194^2+WeightSDS!V$30*$AJ194+WeightSDS!W$30-0.010431*(1-1/$AJ194),WeightSDS!M$32+WeightSDS!N$32/(1+EXP(WeightSDS!O$32+WeightSDS!P$32*$AJ194))-0.010431*(1-$AJ194/210))))</f>
        <v>2.9500001032655536</v>
      </c>
      <c r="AN194" s="7">
        <f>IF(D194="M",IF($AJ194&lt;162,WeightSDS!P$12*$AJ194^7+WeightSDS!Q$12*$AJ194^6+WeightSDS!R$12*$AJ194^5+WeightSDS!S$12*$AJ194^4+WeightSDS!T$12*$AJ194^3+WeightSDS!U$12*$AJ194^2+WeightSDS!V$12*$AJ194+WeightSDS!W$12,WeightSDS!P$14*$AJ194^7+WeightSDS!Q$14*$AJ194^6+WeightSDS!R$14*$AJ194^5+WeightSDS!S$14*$AJ194^4+WeightSDS!T$14*$AJ194^3+WeightSDS!U$14*$AJ194^2+WeightSDS!V$14*$AJ194+WeightSDS!W$14),IF($AJ194&lt;156,WeightSDS!O$17*$AJ194^8+WeightSDS!P$17*$AJ194^7+WeightSDS!Q$17*$AJ194^6+WeightSDS!R$17*$AJ194^5+WeightSDS!S$17*$AJ194^4+WeightSDS!T$17*$AJ194^3+WeightSDS!U$17*$AJ194^2+WeightSDS!V$17*$AJ194+WeightSDS!W$17,IF($AJ194&lt;186,WeightSDS!$U$18+(WeightSDS!$V$18-WeightSDS!$U$18)/24*($AJ194-186)+WeightSDS!$W$18*(-$AJ194+186)^2-0.005,WeightSDS!$U$18+(WeightSDS!$V$18-WeightSDS!$U$18)/24*($AJ194-186)-0.005)))</f>
        <v>0.14604529399999999</v>
      </c>
      <c r="AQ194" s="7">
        <f t="shared" si="53"/>
        <v>0.56299999999999994</v>
      </c>
      <c r="AR194" s="7">
        <f t="shared" si="54"/>
        <v>69</v>
      </c>
      <c r="AS194" s="7">
        <f t="shared" si="55"/>
        <v>0.51</v>
      </c>
    </row>
    <row r="195" spans="2:45" s="7" customFormat="1" x14ac:dyDescent="0.15">
      <c r="B195" s="118"/>
      <c r="C195" s="118"/>
      <c r="D195" s="118"/>
      <c r="E195" s="30"/>
      <c r="F195" s="30"/>
      <c r="G195" s="119"/>
      <c r="H195" s="119"/>
      <c r="I195" s="78"/>
      <c r="J195" s="11" t="str">
        <f t="shared" ref="J195:J258" si="68">IF(COUNTA(D195,E195,F195,G195)=4,IF(X195+Y195/12&gt;17.583,"*",(G195-(INDEX(IF(D195="F",Hfemalemean,Hmalemean),Y195+1,INT(T195)+1))))/(INDEX(IF(D195="F",Hfemalesd,Hmalesd),Y195+1,INT(T195)+1)),"")</f>
        <v/>
      </c>
      <c r="K195" s="2" t="str">
        <f t="shared" si="56"/>
        <v/>
      </c>
      <c r="L195" s="2" t="str">
        <f t="shared" ref="L195:L258" si="69">IF(COUNTA(D195,E195,F195,G195,H195)&lt;5,"",IF(T195&lt;6,"*",IF(X195&gt;17,"*",(H195-G195*INDEX(IF(D195="F",muratafemale,muratamale),INT(T195)-4,1)-INDEX(IF(D195="F",muratafemale,muratamale),INT(T195)-4,2))/(G195*INDEX(IF(D195="F",muratafemale,muratamale),INT(T195)-4,1)+INDEX(IF(D195="F",muratafemale,muratamale),INT(T195)-4,2))*100)))</f>
        <v/>
      </c>
      <c r="M195" s="2" t="str">
        <f t="shared" si="57"/>
        <v/>
      </c>
      <c r="N195" s="2" t="str">
        <f t="shared" si="58"/>
        <v/>
      </c>
      <c r="O195" s="2" t="str">
        <f t="shared" si="59"/>
        <v/>
      </c>
      <c r="P195" s="11" t="str">
        <f t="shared" si="60"/>
        <v/>
      </c>
      <c r="Q195" s="11" t="str">
        <f t="shared" si="61"/>
        <v/>
      </c>
      <c r="R195" s="2" t="str">
        <f t="shared" si="62"/>
        <v/>
      </c>
      <c r="S195" s="11" t="str">
        <f t="shared" si="63"/>
        <v/>
      </c>
      <c r="T195" s="175" t="str">
        <f t="shared" si="64"/>
        <v/>
      </c>
      <c r="U195" s="11" t="str">
        <f t="shared" si="65"/>
        <v/>
      </c>
      <c r="V195" s="136"/>
      <c r="W195" s="136"/>
      <c r="X195" s="139">
        <f t="shared" ref="X195:X258" si="70">DATEDIF(E195,F195,"Y")</f>
        <v>0</v>
      </c>
      <c r="Y195" s="31">
        <f t="shared" ref="Y195:Y258" si="71">DATEDIF(E195,F195,"YM")</f>
        <v>0</v>
      </c>
      <c r="Z195" s="31"/>
      <c r="AA195" s="140">
        <f t="shared" ref="AA195:AA258" si="72">DATEDIF(E195,F195,"Y")+(F195-(DATE(YEAR(E195)+DATEDIF(E195,F195,"Y"),MONTH(E195),DAY(E195))))/(365+IF(MOD(YEAR((DATE(YEAR(F195)-1,MONTH(E195),DAY(E195)))),4)=0,IF((DATE(YEAR(F195)-1,MONTH(E195),DAY(E195)))&gt;DATE(YEAR((DATE(YEAR(F195)-1,MONTH(E195),DAY(E195)))),2,29),0,1),0)+IF(MOD(YEAR(F195),4)=0,IF(F195&gt;DATE(YEAR(F195),2,29),1,0),0))</f>
        <v>0</v>
      </c>
      <c r="AB195" s="12"/>
      <c r="AC195" s="8">
        <f t="shared" ref="AC195:AC258" si="73">IF(D195="M",2.06*10^-3*G195^2-0.1166*G195+6.5273,2.49*10^-3*G195^2-0.1858*G195+9.036)</f>
        <v>9.0359999999999996</v>
      </c>
      <c r="AD195" s="8">
        <f t="shared" ref="AD195:AD258" si="74">((G195/100)^3*INDEX(itoOI,IF(D195="M",0,3)+IF(G195&lt;140,1,IF(G195&lt;=149,2,3)),1)+(G195/100)^2*INDEX(itoOI,IF(D195="M",0,3)+IF(G195&lt;140,1,IF(G195&lt;=149,2,3)),2)+(G195/100)*INDEX(itoOI,IF(D195="M",0,3)+IF(G195&lt;140,1,IF(G195&lt;=149,2,3)),3)+INDEX(itoOI,IF(D195="M",0,3)+IF(G195&lt;140,1,IF(G195&lt;=149,2,3)),4))</f>
        <v>-184.49199999999999</v>
      </c>
      <c r="AE195"/>
      <c r="AF195" t="e">
        <f>IF(D195="M",IF(AI195&lt;78,LMS!$D$5*AI195^3+LMS!$E$5*AI195^2+LMS!$F$5*AI195+LMS!$G$5,IF(AI195&lt;150,LMS!$D$6*AI195^3+LMS!$E$6*AI195^2+LMS!$F$6*AI195+LMS!$G$6,LMS!$D$7*AI195^3+LMS!$E$7*AI195^2+LMS!$F$7*AI195+LMS!$G$7)),IF(AI195&lt;69,LMS!$D$9*AI195^3+LMS!$E$9*AI195^2+LMS!$F$9*AI195+LMS!$G$9,IF(AI195&lt;150,LMS!$D$10*AI195^3+LMS!$E$10*AI195^2+LMS!$F$10*AI195+LMS!$G$10,LMS!$D$11*AI195^3+LMS!$E$11*AI195^2+LMS!$F$11*AI195+LMS!$G$11)))</f>
        <v>#VALUE!</v>
      </c>
      <c r="AG195" t="e">
        <f>IF(D195="M",(IF(AI195&lt;2.5,LMS!$D$21*AI195^3+LMS!$E$21*AI195^2+LMS!$F$21*AI195+LMS!$G$21,IF(AI195&lt;9.5,LMS!$D$22*AI195^3+LMS!$E$22*AI195^2+LMS!$F$22*AI195+LMS!$G$22,IF(AI195&lt;26.75,LMS!$D$23*AI195^3+LMS!$E$23*AI195^2+LMS!$F$23*AI195+LMS!$G$23,IF(AI195&lt;90,LMS!$D$24*AI195^3+LMS!$E$24*AI195^2+LMS!$F$24*AI195+LMS!$G$24,LMS!$D$25*AI195^3+LMS!$E$25*AI195^2+LMS!$F$25*AI195+LMS!$G$25))))),(IF(AI195&lt;2.5,LMS!$D$27*AI195^3+LMS!$E$27*AI195^2+LMS!$F$27*AI195+LMS!$G$27,IF(AI195&lt;9.5,LMS!$D$28*AI195^3+LMS!$E$28*AI195^2+LMS!$F$28*AI195+LMS!$G$28,IF(AI195&lt;26.75,LMS!$D$29*AI195^3+LMS!$E$29*AI195^2+LMS!$F$29*AI195+LMS!$G$29,IF(AI195&lt;90,LMS!$D$30*AI195^3+LMS!$E$30*AI195^2+LMS!$F$30*AI195+LMS!$G$30,IF(AI195&lt;150,LMS!$D$31*AI195^3+LMS!$E$31*AI195^2+LMS!$F$31*AI195+LMS!$G$31,LMS!$D$32*AI195^3+LMS!$E$32*AI195^2+LMS!$F$32*AI195+LMS!$G$32)))))))</f>
        <v>#VALUE!</v>
      </c>
      <c r="AH195" t="e">
        <f>IF(D195="M",(IF(AI195&lt;90,LMS!$D$14*AI195^3+LMS!$E$14*AI195^2+LMS!$F$14*AI195+LMS!$G$14,LMS!$D$15*AI195^3+LMS!$E$15*AI195^2+LMS!$F$15*AI195+LMS!$G$15)),(IF(AI195&lt;90,LMS!$D$17*AI195^3+LMS!$E$17*AI195^2+LMS!$F$17*AI195+LMS!$G$17,LMS!$D$18*AI195^3+LMS!$E$18*AI195^2+LMS!$F$18*AI195+LMS!$G$18)))</f>
        <v>#VALUE!</v>
      </c>
      <c r="AI195" s="7" t="e">
        <f t="shared" si="67"/>
        <v>#VALUE!</v>
      </c>
      <c r="AJ195" s="7">
        <f t="shared" si="66"/>
        <v>0</v>
      </c>
      <c r="AL195" s="7">
        <f>IF(D195="M",WeightSDS!P$5*$AJ195^7+WeightSDS!Q$5*$AJ195^6+WeightSDS!R$5*$AJ195^5+WeightSDS!S$5*$AJ195^4+WeightSDS!T$5*$AJ195^3+WeightSDS!U$5*$AJ195^2+WeightSDS!V$5*$AJ195+WeightSDS!W$5,IF($AJ195&lt;186,WeightSDS!P$8*$AJ195^7+WeightSDS!Q$8*$AJ195^6+WeightSDS!R$8*$AJ195^5+WeightSDS!S$8*$AJ195^4+WeightSDS!T$8*$AJ195^3+WeightSDS!U$8*$AJ195^2+WeightSDS!V$8*$AJ195+WeightSDS!W$8,WeightSDS!$U$9+WeightSDS!$V$9*($AJ195-WeightSDS!$W$9)))</f>
        <v>0.75407122999999998</v>
      </c>
      <c r="AM195" s="7">
        <f>IF(D195="M",IF($AJ195&lt;45,WeightSDS!M$23*$AJ195^10+WeightSDS!N$23*$AJ195^9+WeightSDS!O$23*$AJ195^8+WeightSDS!P$23*$AJ195^7+WeightSDS!Q$23*$AJ195^6+WeightSDS!R$23*$AJ195^5+WeightSDS!S$23*$AJ195^4+WeightSDS!T$23*$AJ195^3+WeightSDS!U$23*$AJ195^2+WeightSDS!V$23*$AJ195+WeightSDS!W$23,IF($AJ195&lt;153,WeightSDS!M$25*$AJ195^10+WeightSDS!N$25*$AJ195^9+WeightSDS!O$25*$AJ195^8+WeightSDS!P$25*$AJ195^7+WeightSDS!Q$25*$AJ195^6+WeightSDS!R$25*$AJ195^5+WeightSDS!S$25*$AJ195^4+WeightSDS!T$25*$AJ195^3+WeightSDS!U$25*$AJ195^2+WeightSDS!V$25*$AJ195+WeightSDS!W$25,WeightSDS!M$27+WeightSDS!N$27/(1+EXP(WeightSDS!O$27+WeightSDS!P$27*$AJ195)))),IF($AJ195&lt;43.8,WeightSDS!M$29*$AJ195^10+WeightSDS!N$29*$AJ195^9+WeightSDS!O$29*$AJ195^8+WeightSDS!P$29*$AJ195^7+WeightSDS!Q$29*$AJ195^6+WeightSDS!R$29*$AJ195^5+WeightSDS!S$29*$AJ195^4+WeightSDS!T$29*$AJ195^3+WeightSDS!U$29*$AJ195^2+WeightSDS!V$29*$AJ195+WeightSDS!W$29-0.010431*(1-$AJ195/210),IF($AJ195&lt;123,WeightSDS!M$30*$AJ195^10+WeightSDS!N$30*$AJ195^9+WeightSDS!O$30*$AJ195^8+WeightSDS!P$30*$AJ195^7+WeightSDS!Q$30*$AJ195^6+WeightSDS!R$30*$AJ195^5+WeightSDS!S$30*$AJ195^4+WeightSDS!T$30*$AJ195^3+WeightSDS!U$30*$AJ195^2+WeightSDS!V$30*$AJ195+WeightSDS!W$30-0.010431*(1-1/$AJ195),WeightSDS!M$32+WeightSDS!N$32/(1+EXP(WeightSDS!O$32+WeightSDS!P$32*$AJ195))-0.010431*(1-$AJ195/210))))</f>
        <v>2.9500001032655536</v>
      </c>
      <c r="AN195" s="7">
        <f>IF(D195="M",IF($AJ195&lt;162,WeightSDS!P$12*$AJ195^7+WeightSDS!Q$12*$AJ195^6+WeightSDS!R$12*$AJ195^5+WeightSDS!S$12*$AJ195^4+WeightSDS!T$12*$AJ195^3+WeightSDS!U$12*$AJ195^2+WeightSDS!V$12*$AJ195+WeightSDS!W$12,WeightSDS!P$14*$AJ195^7+WeightSDS!Q$14*$AJ195^6+WeightSDS!R$14*$AJ195^5+WeightSDS!S$14*$AJ195^4+WeightSDS!T$14*$AJ195^3+WeightSDS!U$14*$AJ195^2+WeightSDS!V$14*$AJ195+WeightSDS!W$14),IF($AJ195&lt;156,WeightSDS!O$17*$AJ195^8+WeightSDS!P$17*$AJ195^7+WeightSDS!Q$17*$AJ195^6+WeightSDS!R$17*$AJ195^5+WeightSDS!S$17*$AJ195^4+WeightSDS!T$17*$AJ195^3+WeightSDS!U$17*$AJ195^2+WeightSDS!V$17*$AJ195+WeightSDS!W$17,IF($AJ195&lt;186,WeightSDS!$U$18+(WeightSDS!$V$18-WeightSDS!$U$18)/24*($AJ195-186)+WeightSDS!$W$18*(-$AJ195+186)^2-0.005,WeightSDS!$U$18+(WeightSDS!$V$18-WeightSDS!$U$18)/24*($AJ195-186)-0.005)))</f>
        <v>0.14604529399999999</v>
      </c>
      <c r="AQ195" s="7">
        <f t="shared" ref="AQ195:AQ258" si="75">INDEX(IF(D195="M",IGFmale, IGFfemale), Y195+1,1)</f>
        <v>0.56299999999999994</v>
      </c>
      <c r="AR195" s="7">
        <f t="shared" ref="AR195:AR258" si="76">INDEX(IF(D195="M",IGFmale, IGFfemale), Y195+1,2)</f>
        <v>69</v>
      </c>
      <c r="AS195" s="7">
        <f t="shared" ref="AS195:AS258" si="77">INDEX(IF(D195="M",IGFmale, IGFfemale), Y195+1,3)</f>
        <v>0.51</v>
      </c>
    </row>
    <row r="196" spans="2:45" s="7" customFormat="1" x14ac:dyDescent="0.15">
      <c r="B196" s="118"/>
      <c r="C196" s="118"/>
      <c r="D196" s="118"/>
      <c r="E196" s="30"/>
      <c r="F196" s="30"/>
      <c r="G196" s="119"/>
      <c r="H196" s="119"/>
      <c r="I196" s="78"/>
      <c r="J196" s="11" t="str">
        <f t="shared" si="68"/>
        <v/>
      </c>
      <c r="K196" s="2" t="str">
        <f t="shared" ref="K196:K259" si="78">IF(COUNTA(D196,E196,F196,G196,H196)=5,IF(T196&lt;1,"*",IF(T196&gt;=6,"*",IF(G196&gt;=120,"*",IF(G196&lt;70,"*",(H196-AC196)/AC196*100)))),"")</f>
        <v/>
      </c>
      <c r="L196" s="2" t="str">
        <f t="shared" si="69"/>
        <v/>
      </c>
      <c r="M196" s="2" t="str">
        <f t="shared" ref="M196:M259" si="79">IF(COUNTA(D196,E196,F196,G196,H196)=5,IF(G196&gt;=IF(D196="M",181,174),"*",IF(G196&lt;101,"*",IF(T196&lt;6,"*",IF(X196&gt;17.583,"*",(H196-AD196)/AD196*100)))),"")</f>
        <v/>
      </c>
      <c r="N196" s="2" t="str">
        <f t="shared" ref="N196:N259" si="80">IF(COUNTA(D196,E196,F196,G196,H196)=5,H196/G196^2*10000,"")</f>
        <v/>
      </c>
      <c r="O196" s="2" t="str">
        <f t="shared" ref="O196:O259" si="81">IF(COUNTA(D196,E196,F196,G196,H196)=5,IF(X196+Y196/12&gt;17.583,"*",NORMSDIST(((N196/AG196)^(AF196)-1)/AF196/AH196)*100),"")</f>
        <v/>
      </c>
      <c r="P196" s="11" t="str">
        <f t="shared" ref="P196:P259" si="82">IF(COUNTA(D196,E196,F196,G196,H196)=5,IF(X196+Y196/12&gt;17.583,"*",((N196/AG196)^(AF196)-1)/AF196/AH196),"")</f>
        <v/>
      </c>
      <c r="Q196" s="11" t="str">
        <f t="shared" ref="Q196:Q259" si="83">IF(COUNTA(D196,E196,F196,G196,H196)=5,IF(X196+Y196/12&gt;17.583,"   *",((H196/AM196)^(AL196)-1)/AL196/AN196),"")</f>
        <v/>
      </c>
      <c r="R196" s="2" t="str">
        <f t="shared" ref="R196:R259" si="84">IF(COUNTA(D196,E196,F196,I196)=4,IF(AA196&gt;77,"*",NORMSDIST(((I196/AR196)^(AQ196)-1)/AQ196/AS196)*100),"")</f>
        <v/>
      </c>
      <c r="S196" s="11" t="str">
        <f t="shared" ref="S196:S259" si="85">IF(COUNTA(D196,E196,F196,I196)=4,IF(AA196&gt;77,"*",((I196/AR196)^(AQ196)-1)/AQ196/AS196),"")</f>
        <v/>
      </c>
      <c r="T196" s="175" t="str">
        <f t="shared" ref="T196:T259" si="86">IF(COUNTA(E196,F196)=2,AA196,"")</f>
        <v/>
      </c>
      <c r="U196" s="11" t="str">
        <f t="shared" ref="U196:U259" si="87">IF(COUNTA(E196,F196)=2,IF(X196&lt;10,"0","")&amp;X196&amp;"歳"&amp;IF(Y196&lt;10,"0","")&amp;Y196&amp;"か月","")</f>
        <v/>
      </c>
      <c r="V196" s="136"/>
      <c r="W196" s="136"/>
      <c r="X196" s="139">
        <f t="shared" si="70"/>
        <v>0</v>
      </c>
      <c r="Y196" s="31">
        <f t="shared" si="71"/>
        <v>0</v>
      </c>
      <c r="Z196" s="31"/>
      <c r="AA196" s="140">
        <f t="shared" si="72"/>
        <v>0</v>
      </c>
      <c r="AB196" s="12"/>
      <c r="AC196" s="8">
        <f t="shared" si="73"/>
        <v>9.0359999999999996</v>
      </c>
      <c r="AD196" s="8">
        <f t="shared" si="74"/>
        <v>-184.49199999999999</v>
      </c>
      <c r="AE196"/>
      <c r="AF196" t="e">
        <f>IF(D196="M",IF(AI196&lt;78,LMS!$D$5*AI196^3+LMS!$E$5*AI196^2+LMS!$F$5*AI196+LMS!$G$5,IF(AI196&lt;150,LMS!$D$6*AI196^3+LMS!$E$6*AI196^2+LMS!$F$6*AI196+LMS!$G$6,LMS!$D$7*AI196^3+LMS!$E$7*AI196^2+LMS!$F$7*AI196+LMS!$G$7)),IF(AI196&lt;69,LMS!$D$9*AI196^3+LMS!$E$9*AI196^2+LMS!$F$9*AI196+LMS!$G$9,IF(AI196&lt;150,LMS!$D$10*AI196^3+LMS!$E$10*AI196^2+LMS!$F$10*AI196+LMS!$G$10,LMS!$D$11*AI196^3+LMS!$E$11*AI196^2+LMS!$F$11*AI196+LMS!$G$11)))</f>
        <v>#VALUE!</v>
      </c>
      <c r="AG196" t="e">
        <f>IF(D196="M",(IF(AI196&lt;2.5,LMS!$D$21*AI196^3+LMS!$E$21*AI196^2+LMS!$F$21*AI196+LMS!$G$21,IF(AI196&lt;9.5,LMS!$D$22*AI196^3+LMS!$E$22*AI196^2+LMS!$F$22*AI196+LMS!$G$22,IF(AI196&lt;26.75,LMS!$D$23*AI196^3+LMS!$E$23*AI196^2+LMS!$F$23*AI196+LMS!$G$23,IF(AI196&lt;90,LMS!$D$24*AI196^3+LMS!$E$24*AI196^2+LMS!$F$24*AI196+LMS!$G$24,LMS!$D$25*AI196^3+LMS!$E$25*AI196^2+LMS!$F$25*AI196+LMS!$G$25))))),(IF(AI196&lt;2.5,LMS!$D$27*AI196^3+LMS!$E$27*AI196^2+LMS!$F$27*AI196+LMS!$G$27,IF(AI196&lt;9.5,LMS!$D$28*AI196^3+LMS!$E$28*AI196^2+LMS!$F$28*AI196+LMS!$G$28,IF(AI196&lt;26.75,LMS!$D$29*AI196^3+LMS!$E$29*AI196^2+LMS!$F$29*AI196+LMS!$G$29,IF(AI196&lt;90,LMS!$D$30*AI196^3+LMS!$E$30*AI196^2+LMS!$F$30*AI196+LMS!$G$30,IF(AI196&lt;150,LMS!$D$31*AI196^3+LMS!$E$31*AI196^2+LMS!$F$31*AI196+LMS!$G$31,LMS!$D$32*AI196^3+LMS!$E$32*AI196^2+LMS!$F$32*AI196+LMS!$G$32)))))))</f>
        <v>#VALUE!</v>
      </c>
      <c r="AH196" t="e">
        <f>IF(D196="M",(IF(AI196&lt;90,LMS!$D$14*AI196^3+LMS!$E$14*AI196^2+LMS!$F$14*AI196+LMS!$G$14,LMS!$D$15*AI196^3+LMS!$E$15*AI196^2+LMS!$F$15*AI196+LMS!$G$15)),(IF(AI196&lt;90,LMS!$D$17*AI196^3+LMS!$E$17*AI196^2+LMS!$F$17*AI196+LMS!$G$17,LMS!$D$18*AI196^3+LMS!$E$18*AI196^2+LMS!$F$18*AI196+LMS!$G$18)))</f>
        <v>#VALUE!</v>
      </c>
      <c r="AI196" s="7" t="e">
        <f t="shared" si="67"/>
        <v>#VALUE!</v>
      </c>
      <c r="AJ196" s="7">
        <f t="shared" ref="AJ196:AJ259" si="88">X196*12+Y196</f>
        <v>0</v>
      </c>
      <c r="AL196" s="7">
        <f>IF(D196="M",WeightSDS!P$5*$AJ196^7+WeightSDS!Q$5*$AJ196^6+WeightSDS!R$5*$AJ196^5+WeightSDS!S$5*$AJ196^4+WeightSDS!T$5*$AJ196^3+WeightSDS!U$5*$AJ196^2+WeightSDS!V$5*$AJ196+WeightSDS!W$5,IF($AJ196&lt;186,WeightSDS!P$8*$AJ196^7+WeightSDS!Q$8*$AJ196^6+WeightSDS!R$8*$AJ196^5+WeightSDS!S$8*$AJ196^4+WeightSDS!T$8*$AJ196^3+WeightSDS!U$8*$AJ196^2+WeightSDS!V$8*$AJ196+WeightSDS!W$8,WeightSDS!$U$9+WeightSDS!$V$9*($AJ196-WeightSDS!$W$9)))</f>
        <v>0.75407122999999998</v>
      </c>
      <c r="AM196" s="7">
        <f>IF(D196="M",IF($AJ196&lt;45,WeightSDS!M$23*$AJ196^10+WeightSDS!N$23*$AJ196^9+WeightSDS!O$23*$AJ196^8+WeightSDS!P$23*$AJ196^7+WeightSDS!Q$23*$AJ196^6+WeightSDS!R$23*$AJ196^5+WeightSDS!S$23*$AJ196^4+WeightSDS!T$23*$AJ196^3+WeightSDS!U$23*$AJ196^2+WeightSDS!V$23*$AJ196+WeightSDS!W$23,IF($AJ196&lt;153,WeightSDS!M$25*$AJ196^10+WeightSDS!N$25*$AJ196^9+WeightSDS!O$25*$AJ196^8+WeightSDS!P$25*$AJ196^7+WeightSDS!Q$25*$AJ196^6+WeightSDS!R$25*$AJ196^5+WeightSDS!S$25*$AJ196^4+WeightSDS!T$25*$AJ196^3+WeightSDS!U$25*$AJ196^2+WeightSDS!V$25*$AJ196+WeightSDS!W$25,WeightSDS!M$27+WeightSDS!N$27/(1+EXP(WeightSDS!O$27+WeightSDS!P$27*$AJ196)))),IF($AJ196&lt;43.8,WeightSDS!M$29*$AJ196^10+WeightSDS!N$29*$AJ196^9+WeightSDS!O$29*$AJ196^8+WeightSDS!P$29*$AJ196^7+WeightSDS!Q$29*$AJ196^6+WeightSDS!R$29*$AJ196^5+WeightSDS!S$29*$AJ196^4+WeightSDS!T$29*$AJ196^3+WeightSDS!U$29*$AJ196^2+WeightSDS!V$29*$AJ196+WeightSDS!W$29-0.010431*(1-$AJ196/210),IF($AJ196&lt;123,WeightSDS!M$30*$AJ196^10+WeightSDS!N$30*$AJ196^9+WeightSDS!O$30*$AJ196^8+WeightSDS!P$30*$AJ196^7+WeightSDS!Q$30*$AJ196^6+WeightSDS!R$30*$AJ196^5+WeightSDS!S$30*$AJ196^4+WeightSDS!T$30*$AJ196^3+WeightSDS!U$30*$AJ196^2+WeightSDS!V$30*$AJ196+WeightSDS!W$30-0.010431*(1-1/$AJ196),WeightSDS!M$32+WeightSDS!N$32/(1+EXP(WeightSDS!O$32+WeightSDS!P$32*$AJ196))-0.010431*(1-$AJ196/210))))</f>
        <v>2.9500001032655536</v>
      </c>
      <c r="AN196" s="7">
        <f>IF(D196="M",IF($AJ196&lt;162,WeightSDS!P$12*$AJ196^7+WeightSDS!Q$12*$AJ196^6+WeightSDS!R$12*$AJ196^5+WeightSDS!S$12*$AJ196^4+WeightSDS!T$12*$AJ196^3+WeightSDS!U$12*$AJ196^2+WeightSDS!V$12*$AJ196+WeightSDS!W$12,WeightSDS!P$14*$AJ196^7+WeightSDS!Q$14*$AJ196^6+WeightSDS!R$14*$AJ196^5+WeightSDS!S$14*$AJ196^4+WeightSDS!T$14*$AJ196^3+WeightSDS!U$14*$AJ196^2+WeightSDS!V$14*$AJ196+WeightSDS!W$14),IF($AJ196&lt;156,WeightSDS!O$17*$AJ196^8+WeightSDS!P$17*$AJ196^7+WeightSDS!Q$17*$AJ196^6+WeightSDS!R$17*$AJ196^5+WeightSDS!S$17*$AJ196^4+WeightSDS!T$17*$AJ196^3+WeightSDS!U$17*$AJ196^2+WeightSDS!V$17*$AJ196+WeightSDS!W$17,IF($AJ196&lt;186,WeightSDS!$U$18+(WeightSDS!$V$18-WeightSDS!$U$18)/24*($AJ196-186)+WeightSDS!$W$18*(-$AJ196+186)^2-0.005,WeightSDS!$U$18+(WeightSDS!$V$18-WeightSDS!$U$18)/24*($AJ196-186)-0.005)))</f>
        <v>0.14604529399999999</v>
      </c>
      <c r="AQ196" s="7">
        <f t="shared" si="75"/>
        <v>0.56299999999999994</v>
      </c>
      <c r="AR196" s="7">
        <f t="shared" si="76"/>
        <v>69</v>
      </c>
      <c r="AS196" s="7">
        <f t="shared" si="77"/>
        <v>0.51</v>
      </c>
    </row>
    <row r="197" spans="2:45" s="7" customFormat="1" x14ac:dyDescent="0.15">
      <c r="B197" s="118"/>
      <c r="C197" s="118"/>
      <c r="D197" s="118"/>
      <c r="E197" s="30"/>
      <c r="F197" s="30"/>
      <c r="G197" s="119"/>
      <c r="H197" s="119"/>
      <c r="I197" s="78"/>
      <c r="J197" s="11" t="str">
        <f t="shared" si="68"/>
        <v/>
      </c>
      <c r="K197" s="2" t="str">
        <f t="shared" si="78"/>
        <v/>
      </c>
      <c r="L197" s="2" t="str">
        <f t="shared" si="69"/>
        <v/>
      </c>
      <c r="M197" s="2" t="str">
        <f t="shared" si="79"/>
        <v/>
      </c>
      <c r="N197" s="2" t="str">
        <f t="shared" si="80"/>
        <v/>
      </c>
      <c r="O197" s="2" t="str">
        <f t="shared" si="81"/>
        <v/>
      </c>
      <c r="P197" s="11" t="str">
        <f t="shared" si="82"/>
        <v/>
      </c>
      <c r="Q197" s="11" t="str">
        <f t="shared" si="83"/>
        <v/>
      </c>
      <c r="R197" s="2" t="str">
        <f t="shared" si="84"/>
        <v/>
      </c>
      <c r="S197" s="11" t="str">
        <f t="shared" si="85"/>
        <v/>
      </c>
      <c r="T197" s="175" t="str">
        <f t="shared" si="86"/>
        <v/>
      </c>
      <c r="U197" s="11" t="str">
        <f t="shared" si="87"/>
        <v/>
      </c>
      <c r="V197" s="136"/>
      <c r="W197" s="136"/>
      <c r="X197" s="139">
        <f t="shared" si="70"/>
        <v>0</v>
      </c>
      <c r="Y197" s="31">
        <f t="shared" si="71"/>
        <v>0</v>
      </c>
      <c r="Z197" s="31"/>
      <c r="AA197" s="140">
        <f t="shared" si="72"/>
        <v>0</v>
      </c>
      <c r="AB197" s="12"/>
      <c r="AC197" s="8">
        <f t="shared" si="73"/>
        <v>9.0359999999999996</v>
      </c>
      <c r="AD197" s="8">
        <f t="shared" si="74"/>
        <v>-184.49199999999999</v>
      </c>
      <c r="AE197"/>
      <c r="AF197" t="e">
        <f>IF(D197="M",IF(AI197&lt;78,LMS!$D$5*AI197^3+LMS!$E$5*AI197^2+LMS!$F$5*AI197+LMS!$G$5,IF(AI197&lt;150,LMS!$D$6*AI197^3+LMS!$E$6*AI197^2+LMS!$F$6*AI197+LMS!$G$6,LMS!$D$7*AI197^3+LMS!$E$7*AI197^2+LMS!$F$7*AI197+LMS!$G$7)),IF(AI197&lt;69,LMS!$D$9*AI197^3+LMS!$E$9*AI197^2+LMS!$F$9*AI197+LMS!$G$9,IF(AI197&lt;150,LMS!$D$10*AI197^3+LMS!$E$10*AI197^2+LMS!$F$10*AI197+LMS!$G$10,LMS!$D$11*AI197^3+LMS!$E$11*AI197^2+LMS!$F$11*AI197+LMS!$G$11)))</f>
        <v>#VALUE!</v>
      </c>
      <c r="AG197" t="e">
        <f>IF(D197="M",(IF(AI197&lt;2.5,LMS!$D$21*AI197^3+LMS!$E$21*AI197^2+LMS!$F$21*AI197+LMS!$G$21,IF(AI197&lt;9.5,LMS!$D$22*AI197^3+LMS!$E$22*AI197^2+LMS!$F$22*AI197+LMS!$G$22,IF(AI197&lt;26.75,LMS!$D$23*AI197^3+LMS!$E$23*AI197^2+LMS!$F$23*AI197+LMS!$G$23,IF(AI197&lt;90,LMS!$D$24*AI197^3+LMS!$E$24*AI197^2+LMS!$F$24*AI197+LMS!$G$24,LMS!$D$25*AI197^3+LMS!$E$25*AI197^2+LMS!$F$25*AI197+LMS!$G$25))))),(IF(AI197&lt;2.5,LMS!$D$27*AI197^3+LMS!$E$27*AI197^2+LMS!$F$27*AI197+LMS!$G$27,IF(AI197&lt;9.5,LMS!$D$28*AI197^3+LMS!$E$28*AI197^2+LMS!$F$28*AI197+LMS!$G$28,IF(AI197&lt;26.75,LMS!$D$29*AI197^3+LMS!$E$29*AI197^2+LMS!$F$29*AI197+LMS!$G$29,IF(AI197&lt;90,LMS!$D$30*AI197^3+LMS!$E$30*AI197^2+LMS!$F$30*AI197+LMS!$G$30,IF(AI197&lt;150,LMS!$D$31*AI197^3+LMS!$E$31*AI197^2+LMS!$F$31*AI197+LMS!$G$31,LMS!$D$32*AI197^3+LMS!$E$32*AI197^2+LMS!$F$32*AI197+LMS!$G$32)))))))</f>
        <v>#VALUE!</v>
      </c>
      <c r="AH197" t="e">
        <f>IF(D197="M",(IF(AI197&lt;90,LMS!$D$14*AI197^3+LMS!$E$14*AI197^2+LMS!$F$14*AI197+LMS!$G$14,LMS!$D$15*AI197^3+LMS!$E$15*AI197^2+LMS!$F$15*AI197+LMS!$G$15)),(IF(AI197&lt;90,LMS!$D$17*AI197^3+LMS!$E$17*AI197^2+LMS!$F$17*AI197+LMS!$G$17,LMS!$D$18*AI197^3+LMS!$E$18*AI197^2+LMS!$F$18*AI197+LMS!$G$18)))</f>
        <v>#VALUE!</v>
      </c>
      <c r="AI197" s="7" t="e">
        <f t="shared" si="67"/>
        <v>#VALUE!</v>
      </c>
      <c r="AJ197" s="7">
        <f t="shared" si="88"/>
        <v>0</v>
      </c>
      <c r="AL197" s="7">
        <f>IF(D197="M",WeightSDS!P$5*$AJ197^7+WeightSDS!Q$5*$AJ197^6+WeightSDS!R$5*$AJ197^5+WeightSDS!S$5*$AJ197^4+WeightSDS!T$5*$AJ197^3+WeightSDS!U$5*$AJ197^2+WeightSDS!V$5*$AJ197+WeightSDS!W$5,IF($AJ197&lt;186,WeightSDS!P$8*$AJ197^7+WeightSDS!Q$8*$AJ197^6+WeightSDS!R$8*$AJ197^5+WeightSDS!S$8*$AJ197^4+WeightSDS!T$8*$AJ197^3+WeightSDS!U$8*$AJ197^2+WeightSDS!V$8*$AJ197+WeightSDS!W$8,WeightSDS!$U$9+WeightSDS!$V$9*($AJ197-WeightSDS!$W$9)))</f>
        <v>0.75407122999999998</v>
      </c>
      <c r="AM197" s="7">
        <f>IF(D197="M",IF($AJ197&lt;45,WeightSDS!M$23*$AJ197^10+WeightSDS!N$23*$AJ197^9+WeightSDS!O$23*$AJ197^8+WeightSDS!P$23*$AJ197^7+WeightSDS!Q$23*$AJ197^6+WeightSDS!R$23*$AJ197^5+WeightSDS!S$23*$AJ197^4+WeightSDS!T$23*$AJ197^3+WeightSDS!U$23*$AJ197^2+WeightSDS!V$23*$AJ197+WeightSDS!W$23,IF($AJ197&lt;153,WeightSDS!M$25*$AJ197^10+WeightSDS!N$25*$AJ197^9+WeightSDS!O$25*$AJ197^8+WeightSDS!P$25*$AJ197^7+WeightSDS!Q$25*$AJ197^6+WeightSDS!R$25*$AJ197^5+WeightSDS!S$25*$AJ197^4+WeightSDS!T$25*$AJ197^3+WeightSDS!U$25*$AJ197^2+WeightSDS!V$25*$AJ197+WeightSDS!W$25,WeightSDS!M$27+WeightSDS!N$27/(1+EXP(WeightSDS!O$27+WeightSDS!P$27*$AJ197)))),IF($AJ197&lt;43.8,WeightSDS!M$29*$AJ197^10+WeightSDS!N$29*$AJ197^9+WeightSDS!O$29*$AJ197^8+WeightSDS!P$29*$AJ197^7+WeightSDS!Q$29*$AJ197^6+WeightSDS!R$29*$AJ197^5+WeightSDS!S$29*$AJ197^4+WeightSDS!T$29*$AJ197^3+WeightSDS!U$29*$AJ197^2+WeightSDS!V$29*$AJ197+WeightSDS!W$29-0.010431*(1-$AJ197/210),IF($AJ197&lt;123,WeightSDS!M$30*$AJ197^10+WeightSDS!N$30*$AJ197^9+WeightSDS!O$30*$AJ197^8+WeightSDS!P$30*$AJ197^7+WeightSDS!Q$30*$AJ197^6+WeightSDS!R$30*$AJ197^5+WeightSDS!S$30*$AJ197^4+WeightSDS!T$30*$AJ197^3+WeightSDS!U$30*$AJ197^2+WeightSDS!V$30*$AJ197+WeightSDS!W$30-0.010431*(1-1/$AJ197),WeightSDS!M$32+WeightSDS!N$32/(1+EXP(WeightSDS!O$32+WeightSDS!P$32*$AJ197))-0.010431*(1-$AJ197/210))))</f>
        <v>2.9500001032655536</v>
      </c>
      <c r="AN197" s="7">
        <f>IF(D197="M",IF($AJ197&lt;162,WeightSDS!P$12*$AJ197^7+WeightSDS!Q$12*$AJ197^6+WeightSDS!R$12*$AJ197^5+WeightSDS!S$12*$AJ197^4+WeightSDS!T$12*$AJ197^3+WeightSDS!U$12*$AJ197^2+WeightSDS!V$12*$AJ197+WeightSDS!W$12,WeightSDS!P$14*$AJ197^7+WeightSDS!Q$14*$AJ197^6+WeightSDS!R$14*$AJ197^5+WeightSDS!S$14*$AJ197^4+WeightSDS!T$14*$AJ197^3+WeightSDS!U$14*$AJ197^2+WeightSDS!V$14*$AJ197+WeightSDS!W$14),IF($AJ197&lt;156,WeightSDS!O$17*$AJ197^8+WeightSDS!P$17*$AJ197^7+WeightSDS!Q$17*$AJ197^6+WeightSDS!R$17*$AJ197^5+WeightSDS!S$17*$AJ197^4+WeightSDS!T$17*$AJ197^3+WeightSDS!U$17*$AJ197^2+WeightSDS!V$17*$AJ197+WeightSDS!W$17,IF($AJ197&lt;186,WeightSDS!$U$18+(WeightSDS!$V$18-WeightSDS!$U$18)/24*($AJ197-186)+WeightSDS!$W$18*(-$AJ197+186)^2-0.005,WeightSDS!$U$18+(WeightSDS!$V$18-WeightSDS!$U$18)/24*($AJ197-186)-0.005)))</f>
        <v>0.14604529399999999</v>
      </c>
      <c r="AQ197" s="7">
        <f t="shared" si="75"/>
        <v>0.56299999999999994</v>
      </c>
      <c r="AR197" s="7">
        <f t="shared" si="76"/>
        <v>69</v>
      </c>
      <c r="AS197" s="7">
        <f t="shared" si="77"/>
        <v>0.51</v>
      </c>
    </row>
    <row r="198" spans="2:45" s="7" customFormat="1" x14ac:dyDescent="0.15">
      <c r="B198" s="118"/>
      <c r="C198" s="118"/>
      <c r="D198" s="118"/>
      <c r="E198" s="30"/>
      <c r="F198" s="30"/>
      <c r="G198" s="119"/>
      <c r="H198" s="119"/>
      <c r="I198" s="78"/>
      <c r="J198" s="11" t="str">
        <f t="shared" si="68"/>
        <v/>
      </c>
      <c r="K198" s="2" t="str">
        <f t="shared" si="78"/>
        <v/>
      </c>
      <c r="L198" s="2" t="str">
        <f t="shared" si="69"/>
        <v/>
      </c>
      <c r="M198" s="2" t="str">
        <f t="shared" si="79"/>
        <v/>
      </c>
      <c r="N198" s="2" t="str">
        <f t="shared" si="80"/>
        <v/>
      </c>
      <c r="O198" s="2" t="str">
        <f t="shared" si="81"/>
        <v/>
      </c>
      <c r="P198" s="11" t="str">
        <f t="shared" si="82"/>
        <v/>
      </c>
      <c r="Q198" s="11" t="str">
        <f t="shared" si="83"/>
        <v/>
      </c>
      <c r="R198" s="2" t="str">
        <f t="shared" si="84"/>
        <v/>
      </c>
      <c r="S198" s="11" t="str">
        <f t="shared" si="85"/>
        <v/>
      </c>
      <c r="T198" s="175" t="str">
        <f t="shared" si="86"/>
        <v/>
      </c>
      <c r="U198" s="11" t="str">
        <f t="shared" si="87"/>
        <v/>
      </c>
      <c r="V198" s="136"/>
      <c r="W198" s="136"/>
      <c r="X198" s="139">
        <f t="shared" si="70"/>
        <v>0</v>
      </c>
      <c r="Y198" s="31">
        <f t="shared" si="71"/>
        <v>0</v>
      </c>
      <c r="Z198" s="31"/>
      <c r="AA198" s="140">
        <f t="shared" si="72"/>
        <v>0</v>
      </c>
      <c r="AB198" s="12"/>
      <c r="AC198" s="8">
        <f t="shared" si="73"/>
        <v>9.0359999999999996</v>
      </c>
      <c r="AD198" s="8">
        <f t="shared" si="74"/>
        <v>-184.49199999999999</v>
      </c>
      <c r="AE198"/>
      <c r="AF198" t="e">
        <f>IF(D198="M",IF(AI198&lt;78,LMS!$D$5*AI198^3+LMS!$E$5*AI198^2+LMS!$F$5*AI198+LMS!$G$5,IF(AI198&lt;150,LMS!$D$6*AI198^3+LMS!$E$6*AI198^2+LMS!$F$6*AI198+LMS!$G$6,LMS!$D$7*AI198^3+LMS!$E$7*AI198^2+LMS!$F$7*AI198+LMS!$G$7)),IF(AI198&lt;69,LMS!$D$9*AI198^3+LMS!$E$9*AI198^2+LMS!$F$9*AI198+LMS!$G$9,IF(AI198&lt;150,LMS!$D$10*AI198^3+LMS!$E$10*AI198^2+LMS!$F$10*AI198+LMS!$G$10,LMS!$D$11*AI198^3+LMS!$E$11*AI198^2+LMS!$F$11*AI198+LMS!$G$11)))</f>
        <v>#VALUE!</v>
      </c>
      <c r="AG198" t="e">
        <f>IF(D198="M",(IF(AI198&lt;2.5,LMS!$D$21*AI198^3+LMS!$E$21*AI198^2+LMS!$F$21*AI198+LMS!$G$21,IF(AI198&lt;9.5,LMS!$D$22*AI198^3+LMS!$E$22*AI198^2+LMS!$F$22*AI198+LMS!$G$22,IF(AI198&lt;26.75,LMS!$D$23*AI198^3+LMS!$E$23*AI198^2+LMS!$F$23*AI198+LMS!$G$23,IF(AI198&lt;90,LMS!$D$24*AI198^3+LMS!$E$24*AI198^2+LMS!$F$24*AI198+LMS!$G$24,LMS!$D$25*AI198^3+LMS!$E$25*AI198^2+LMS!$F$25*AI198+LMS!$G$25))))),(IF(AI198&lt;2.5,LMS!$D$27*AI198^3+LMS!$E$27*AI198^2+LMS!$F$27*AI198+LMS!$G$27,IF(AI198&lt;9.5,LMS!$D$28*AI198^3+LMS!$E$28*AI198^2+LMS!$F$28*AI198+LMS!$G$28,IF(AI198&lt;26.75,LMS!$D$29*AI198^3+LMS!$E$29*AI198^2+LMS!$F$29*AI198+LMS!$G$29,IF(AI198&lt;90,LMS!$D$30*AI198^3+LMS!$E$30*AI198^2+LMS!$F$30*AI198+LMS!$G$30,IF(AI198&lt;150,LMS!$D$31*AI198^3+LMS!$E$31*AI198^2+LMS!$F$31*AI198+LMS!$G$31,LMS!$D$32*AI198^3+LMS!$E$32*AI198^2+LMS!$F$32*AI198+LMS!$G$32)))))))</f>
        <v>#VALUE!</v>
      </c>
      <c r="AH198" t="e">
        <f>IF(D198="M",(IF(AI198&lt;90,LMS!$D$14*AI198^3+LMS!$E$14*AI198^2+LMS!$F$14*AI198+LMS!$G$14,LMS!$D$15*AI198^3+LMS!$E$15*AI198^2+LMS!$F$15*AI198+LMS!$G$15)),(IF(AI198&lt;90,LMS!$D$17*AI198^3+LMS!$E$17*AI198^2+LMS!$F$17*AI198+LMS!$G$17,LMS!$D$18*AI198^3+LMS!$E$18*AI198^2+LMS!$F$18*AI198+LMS!$G$18)))</f>
        <v>#VALUE!</v>
      </c>
      <c r="AI198" s="7" t="e">
        <f t="shared" si="67"/>
        <v>#VALUE!</v>
      </c>
      <c r="AJ198" s="7">
        <f t="shared" si="88"/>
        <v>0</v>
      </c>
      <c r="AL198" s="7">
        <f>IF(D198="M",WeightSDS!P$5*$AJ198^7+WeightSDS!Q$5*$AJ198^6+WeightSDS!R$5*$AJ198^5+WeightSDS!S$5*$AJ198^4+WeightSDS!T$5*$AJ198^3+WeightSDS!U$5*$AJ198^2+WeightSDS!V$5*$AJ198+WeightSDS!W$5,IF($AJ198&lt;186,WeightSDS!P$8*$AJ198^7+WeightSDS!Q$8*$AJ198^6+WeightSDS!R$8*$AJ198^5+WeightSDS!S$8*$AJ198^4+WeightSDS!T$8*$AJ198^3+WeightSDS!U$8*$AJ198^2+WeightSDS!V$8*$AJ198+WeightSDS!W$8,WeightSDS!$U$9+WeightSDS!$V$9*($AJ198-WeightSDS!$W$9)))</f>
        <v>0.75407122999999998</v>
      </c>
      <c r="AM198" s="7">
        <f>IF(D198="M",IF($AJ198&lt;45,WeightSDS!M$23*$AJ198^10+WeightSDS!N$23*$AJ198^9+WeightSDS!O$23*$AJ198^8+WeightSDS!P$23*$AJ198^7+WeightSDS!Q$23*$AJ198^6+WeightSDS!R$23*$AJ198^5+WeightSDS!S$23*$AJ198^4+WeightSDS!T$23*$AJ198^3+WeightSDS!U$23*$AJ198^2+WeightSDS!V$23*$AJ198+WeightSDS!W$23,IF($AJ198&lt;153,WeightSDS!M$25*$AJ198^10+WeightSDS!N$25*$AJ198^9+WeightSDS!O$25*$AJ198^8+WeightSDS!P$25*$AJ198^7+WeightSDS!Q$25*$AJ198^6+WeightSDS!R$25*$AJ198^5+WeightSDS!S$25*$AJ198^4+WeightSDS!T$25*$AJ198^3+WeightSDS!U$25*$AJ198^2+WeightSDS!V$25*$AJ198+WeightSDS!W$25,WeightSDS!M$27+WeightSDS!N$27/(1+EXP(WeightSDS!O$27+WeightSDS!P$27*$AJ198)))),IF($AJ198&lt;43.8,WeightSDS!M$29*$AJ198^10+WeightSDS!N$29*$AJ198^9+WeightSDS!O$29*$AJ198^8+WeightSDS!P$29*$AJ198^7+WeightSDS!Q$29*$AJ198^6+WeightSDS!R$29*$AJ198^5+WeightSDS!S$29*$AJ198^4+WeightSDS!T$29*$AJ198^3+WeightSDS!U$29*$AJ198^2+WeightSDS!V$29*$AJ198+WeightSDS!W$29-0.010431*(1-$AJ198/210),IF($AJ198&lt;123,WeightSDS!M$30*$AJ198^10+WeightSDS!N$30*$AJ198^9+WeightSDS!O$30*$AJ198^8+WeightSDS!P$30*$AJ198^7+WeightSDS!Q$30*$AJ198^6+WeightSDS!R$30*$AJ198^5+WeightSDS!S$30*$AJ198^4+WeightSDS!T$30*$AJ198^3+WeightSDS!U$30*$AJ198^2+WeightSDS!V$30*$AJ198+WeightSDS!W$30-0.010431*(1-1/$AJ198),WeightSDS!M$32+WeightSDS!N$32/(1+EXP(WeightSDS!O$32+WeightSDS!P$32*$AJ198))-0.010431*(1-$AJ198/210))))</f>
        <v>2.9500001032655536</v>
      </c>
      <c r="AN198" s="7">
        <f>IF(D198="M",IF($AJ198&lt;162,WeightSDS!P$12*$AJ198^7+WeightSDS!Q$12*$AJ198^6+WeightSDS!R$12*$AJ198^5+WeightSDS!S$12*$AJ198^4+WeightSDS!T$12*$AJ198^3+WeightSDS!U$12*$AJ198^2+WeightSDS!V$12*$AJ198+WeightSDS!W$12,WeightSDS!P$14*$AJ198^7+WeightSDS!Q$14*$AJ198^6+WeightSDS!R$14*$AJ198^5+WeightSDS!S$14*$AJ198^4+WeightSDS!T$14*$AJ198^3+WeightSDS!U$14*$AJ198^2+WeightSDS!V$14*$AJ198+WeightSDS!W$14),IF($AJ198&lt;156,WeightSDS!O$17*$AJ198^8+WeightSDS!P$17*$AJ198^7+WeightSDS!Q$17*$AJ198^6+WeightSDS!R$17*$AJ198^5+WeightSDS!S$17*$AJ198^4+WeightSDS!T$17*$AJ198^3+WeightSDS!U$17*$AJ198^2+WeightSDS!V$17*$AJ198+WeightSDS!W$17,IF($AJ198&lt;186,WeightSDS!$U$18+(WeightSDS!$V$18-WeightSDS!$U$18)/24*($AJ198-186)+WeightSDS!$W$18*(-$AJ198+186)^2-0.005,WeightSDS!$U$18+(WeightSDS!$V$18-WeightSDS!$U$18)/24*($AJ198-186)-0.005)))</f>
        <v>0.14604529399999999</v>
      </c>
      <c r="AQ198" s="7">
        <f t="shared" si="75"/>
        <v>0.56299999999999994</v>
      </c>
      <c r="AR198" s="7">
        <f t="shared" si="76"/>
        <v>69</v>
      </c>
      <c r="AS198" s="7">
        <f t="shared" si="77"/>
        <v>0.51</v>
      </c>
    </row>
    <row r="199" spans="2:45" s="7" customFormat="1" x14ac:dyDescent="0.15">
      <c r="B199" s="118"/>
      <c r="C199" s="118"/>
      <c r="D199" s="118"/>
      <c r="E199" s="30"/>
      <c r="F199" s="30"/>
      <c r="G199" s="119"/>
      <c r="H199" s="119"/>
      <c r="I199" s="78"/>
      <c r="J199" s="11" t="str">
        <f t="shared" si="68"/>
        <v/>
      </c>
      <c r="K199" s="2" t="str">
        <f t="shared" si="78"/>
        <v/>
      </c>
      <c r="L199" s="2" t="str">
        <f t="shared" si="69"/>
        <v/>
      </c>
      <c r="M199" s="2" t="str">
        <f t="shared" si="79"/>
        <v/>
      </c>
      <c r="N199" s="2" t="str">
        <f t="shared" si="80"/>
        <v/>
      </c>
      <c r="O199" s="2" t="str">
        <f t="shared" si="81"/>
        <v/>
      </c>
      <c r="P199" s="11" t="str">
        <f t="shared" si="82"/>
        <v/>
      </c>
      <c r="Q199" s="11" t="str">
        <f t="shared" si="83"/>
        <v/>
      </c>
      <c r="R199" s="2" t="str">
        <f t="shared" si="84"/>
        <v/>
      </c>
      <c r="S199" s="11" t="str">
        <f t="shared" si="85"/>
        <v/>
      </c>
      <c r="T199" s="175" t="str">
        <f t="shared" si="86"/>
        <v/>
      </c>
      <c r="U199" s="11" t="str">
        <f t="shared" si="87"/>
        <v/>
      </c>
      <c r="V199" s="136"/>
      <c r="W199" s="136"/>
      <c r="X199" s="139">
        <f t="shared" si="70"/>
        <v>0</v>
      </c>
      <c r="Y199" s="31">
        <f t="shared" si="71"/>
        <v>0</v>
      </c>
      <c r="Z199" s="31"/>
      <c r="AA199" s="140">
        <f t="shared" si="72"/>
        <v>0</v>
      </c>
      <c r="AB199" s="12"/>
      <c r="AC199" s="8">
        <f t="shared" si="73"/>
        <v>9.0359999999999996</v>
      </c>
      <c r="AD199" s="8">
        <f t="shared" si="74"/>
        <v>-184.49199999999999</v>
      </c>
      <c r="AE199"/>
      <c r="AF199" t="e">
        <f>IF(D199="M",IF(AI199&lt;78,LMS!$D$5*AI199^3+LMS!$E$5*AI199^2+LMS!$F$5*AI199+LMS!$G$5,IF(AI199&lt;150,LMS!$D$6*AI199^3+LMS!$E$6*AI199^2+LMS!$F$6*AI199+LMS!$G$6,LMS!$D$7*AI199^3+LMS!$E$7*AI199^2+LMS!$F$7*AI199+LMS!$G$7)),IF(AI199&lt;69,LMS!$D$9*AI199^3+LMS!$E$9*AI199^2+LMS!$F$9*AI199+LMS!$G$9,IF(AI199&lt;150,LMS!$D$10*AI199^3+LMS!$E$10*AI199^2+LMS!$F$10*AI199+LMS!$G$10,LMS!$D$11*AI199^3+LMS!$E$11*AI199^2+LMS!$F$11*AI199+LMS!$G$11)))</f>
        <v>#VALUE!</v>
      </c>
      <c r="AG199" t="e">
        <f>IF(D199="M",(IF(AI199&lt;2.5,LMS!$D$21*AI199^3+LMS!$E$21*AI199^2+LMS!$F$21*AI199+LMS!$G$21,IF(AI199&lt;9.5,LMS!$D$22*AI199^3+LMS!$E$22*AI199^2+LMS!$F$22*AI199+LMS!$G$22,IF(AI199&lt;26.75,LMS!$D$23*AI199^3+LMS!$E$23*AI199^2+LMS!$F$23*AI199+LMS!$G$23,IF(AI199&lt;90,LMS!$D$24*AI199^3+LMS!$E$24*AI199^2+LMS!$F$24*AI199+LMS!$G$24,LMS!$D$25*AI199^3+LMS!$E$25*AI199^2+LMS!$F$25*AI199+LMS!$G$25))))),(IF(AI199&lt;2.5,LMS!$D$27*AI199^3+LMS!$E$27*AI199^2+LMS!$F$27*AI199+LMS!$G$27,IF(AI199&lt;9.5,LMS!$D$28*AI199^3+LMS!$E$28*AI199^2+LMS!$F$28*AI199+LMS!$G$28,IF(AI199&lt;26.75,LMS!$D$29*AI199^3+LMS!$E$29*AI199^2+LMS!$F$29*AI199+LMS!$G$29,IF(AI199&lt;90,LMS!$D$30*AI199^3+LMS!$E$30*AI199^2+LMS!$F$30*AI199+LMS!$G$30,IF(AI199&lt;150,LMS!$D$31*AI199^3+LMS!$E$31*AI199^2+LMS!$F$31*AI199+LMS!$G$31,LMS!$D$32*AI199^3+LMS!$E$32*AI199^2+LMS!$F$32*AI199+LMS!$G$32)))))))</f>
        <v>#VALUE!</v>
      </c>
      <c r="AH199" t="e">
        <f>IF(D199="M",(IF(AI199&lt;90,LMS!$D$14*AI199^3+LMS!$E$14*AI199^2+LMS!$F$14*AI199+LMS!$G$14,LMS!$D$15*AI199^3+LMS!$E$15*AI199^2+LMS!$F$15*AI199+LMS!$G$15)),(IF(AI199&lt;90,LMS!$D$17*AI199^3+LMS!$E$17*AI199^2+LMS!$F$17*AI199+LMS!$G$17,LMS!$D$18*AI199^3+LMS!$E$18*AI199^2+LMS!$F$18*AI199+LMS!$G$18)))</f>
        <v>#VALUE!</v>
      </c>
      <c r="AI199" s="7" t="e">
        <f t="shared" si="67"/>
        <v>#VALUE!</v>
      </c>
      <c r="AJ199" s="7">
        <f t="shared" si="88"/>
        <v>0</v>
      </c>
      <c r="AL199" s="7">
        <f>IF(D199="M",WeightSDS!P$5*$AJ199^7+WeightSDS!Q$5*$AJ199^6+WeightSDS!R$5*$AJ199^5+WeightSDS!S$5*$AJ199^4+WeightSDS!T$5*$AJ199^3+WeightSDS!U$5*$AJ199^2+WeightSDS!V$5*$AJ199+WeightSDS!W$5,IF($AJ199&lt;186,WeightSDS!P$8*$AJ199^7+WeightSDS!Q$8*$AJ199^6+WeightSDS!R$8*$AJ199^5+WeightSDS!S$8*$AJ199^4+WeightSDS!T$8*$AJ199^3+WeightSDS!U$8*$AJ199^2+WeightSDS!V$8*$AJ199+WeightSDS!W$8,WeightSDS!$U$9+WeightSDS!$V$9*($AJ199-WeightSDS!$W$9)))</f>
        <v>0.75407122999999998</v>
      </c>
      <c r="AM199" s="7">
        <f>IF(D199="M",IF($AJ199&lt;45,WeightSDS!M$23*$AJ199^10+WeightSDS!N$23*$AJ199^9+WeightSDS!O$23*$AJ199^8+WeightSDS!P$23*$AJ199^7+WeightSDS!Q$23*$AJ199^6+WeightSDS!R$23*$AJ199^5+WeightSDS!S$23*$AJ199^4+WeightSDS!T$23*$AJ199^3+WeightSDS!U$23*$AJ199^2+WeightSDS!V$23*$AJ199+WeightSDS!W$23,IF($AJ199&lt;153,WeightSDS!M$25*$AJ199^10+WeightSDS!N$25*$AJ199^9+WeightSDS!O$25*$AJ199^8+WeightSDS!P$25*$AJ199^7+WeightSDS!Q$25*$AJ199^6+WeightSDS!R$25*$AJ199^5+WeightSDS!S$25*$AJ199^4+WeightSDS!T$25*$AJ199^3+WeightSDS!U$25*$AJ199^2+WeightSDS!V$25*$AJ199+WeightSDS!W$25,WeightSDS!M$27+WeightSDS!N$27/(1+EXP(WeightSDS!O$27+WeightSDS!P$27*$AJ199)))),IF($AJ199&lt;43.8,WeightSDS!M$29*$AJ199^10+WeightSDS!N$29*$AJ199^9+WeightSDS!O$29*$AJ199^8+WeightSDS!P$29*$AJ199^7+WeightSDS!Q$29*$AJ199^6+WeightSDS!R$29*$AJ199^5+WeightSDS!S$29*$AJ199^4+WeightSDS!T$29*$AJ199^3+WeightSDS!U$29*$AJ199^2+WeightSDS!V$29*$AJ199+WeightSDS!W$29-0.010431*(1-$AJ199/210),IF($AJ199&lt;123,WeightSDS!M$30*$AJ199^10+WeightSDS!N$30*$AJ199^9+WeightSDS!O$30*$AJ199^8+WeightSDS!P$30*$AJ199^7+WeightSDS!Q$30*$AJ199^6+WeightSDS!R$30*$AJ199^5+WeightSDS!S$30*$AJ199^4+WeightSDS!T$30*$AJ199^3+WeightSDS!U$30*$AJ199^2+WeightSDS!V$30*$AJ199+WeightSDS!W$30-0.010431*(1-1/$AJ199),WeightSDS!M$32+WeightSDS!N$32/(1+EXP(WeightSDS!O$32+WeightSDS!P$32*$AJ199))-0.010431*(1-$AJ199/210))))</f>
        <v>2.9500001032655536</v>
      </c>
      <c r="AN199" s="7">
        <f>IF(D199="M",IF($AJ199&lt;162,WeightSDS!P$12*$AJ199^7+WeightSDS!Q$12*$AJ199^6+WeightSDS!R$12*$AJ199^5+WeightSDS!S$12*$AJ199^4+WeightSDS!T$12*$AJ199^3+WeightSDS!U$12*$AJ199^2+WeightSDS!V$12*$AJ199+WeightSDS!W$12,WeightSDS!P$14*$AJ199^7+WeightSDS!Q$14*$AJ199^6+WeightSDS!R$14*$AJ199^5+WeightSDS!S$14*$AJ199^4+WeightSDS!T$14*$AJ199^3+WeightSDS!U$14*$AJ199^2+WeightSDS!V$14*$AJ199+WeightSDS!W$14),IF($AJ199&lt;156,WeightSDS!O$17*$AJ199^8+WeightSDS!P$17*$AJ199^7+WeightSDS!Q$17*$AJ199^6+WeightSDS!R$17*$AJ199^5+WeightSDS!S$17*$AJ199^4+WeightSDS!T$17*$AJ199^3+WeightSDS!U$17*$AJ199^2+WeightSDS!V$17*$AJ199+WeightSDS!W$17,IF($AJ199&lt;186,WeightSDS!$U$18+(WeightSDS!$V$18-WeightSDS!$U$18)/24*($AJ199-186)+WeightSDS!$W$18*(-$AJ199+186)^2-0.005,WeightSDS!$U$18+(WeightSDS!$V$18-WeightSDS!$U$18)/24*($AJ199-186)-0.005)))</f>
        <v>0.14604529399999999</v>
      </c>
      <c r="AQ199" s="7">
        <f t="shared" si="75"/>
        <v>0.56299999999999994</v>
      </c>
      <c r="AR199" s="7">
        <f t="shared" si="76"/>
        <v>69</v>
      </c>
      <c r="AS199" s="7">
        <f t="shared" si="77"/>
        <v>0.51</v>
      </c>
    </row>
    <row r="200" spans="2:45" s="7" customFormat="1" x14ac:dyDescent="0.15">
      <c r="B200" s="118"/>
      <c r="C200" s="118"/>
      <c r="D200" s="118"/>
      <c r="E200" s="30"/>
      <c r="F200" s="30"/>
      <c r="G200" s="119"/>
      <c r="H200" s="119"/>
      <c r="I200" s="78"/>
      <c r="J200" s="11" t="str">
        <f t="shared" si="68"/>
        <v/>
      </c>
      <c r="K200" s="2" t="str">
        <f t="shared" si="78"/>
        <v/>
      </c>
      <c r="L200" s="2" t="str">
        <f t="shared" si="69"/>
        <v/>
      </c>
      <c r="M200" s="2" t="str">
        <f t="shared" si="79"/>
        <v/>
      </c>
      <c r="N200" s="2" t="str">
        <f t="shared" si="80"/>
        <v/>
      </c>
      <c r="O200" s="2" t="str">
        <f t="shared" si="81"/>
        <v/>
      </c>
      <c r="P200" s="11" t="str">
        <f t="shared" si="82"/>
        <v/>
      </c>
      <c r="Q200" s="11" t="str">
        <f t="shared" si="83"/>
        <v/>
      </c>
      <c r="R200" s="2" t="str">
        <f t="shared" si="84"/>
        <v/>
      </c>
      <c r="S200" s="11" t="str">
        <f t="shared" si="85"/>
        <v/>
      </c>
      <c r="T200" s="175" t="str">
        <f t="shared" si="86"/>
        <v/>
      </c>
      <c r="U200" s="11" t="str">
        <f t="shared" si="87"/>
        <v/>
      </c>
      <c r="V200" s="136"/>
      <c r="W200" s="136"/>
      <c r="X200" s="139">
        <f t="shared" si="70"/>
        <v>0</v>
      </c>
      <c r="Y200" s="31">
        <f t="shared" si="71"/>
        <v>0</v>
      </c>
      <c r="Z200" s="31"/>
      <c r="AA200" s="140">
        <f t="shared" si="72"/>
        <v>0</v>
      </c>
      <c r="AB200" s="12"/>
      <c r="AC200" s="8">
        <f t="shared" si="73"/>
        <v>9.0359999999999996</v>
      </c>
      <c r="AD200" s="8">
        <f t="shared" si="74"/>
        <v>-184.49199999999999</v>
      </c>
      <c r="AE200"/>
      <c r="AF200" t="e">
        <f>IF(D200="M",IF(AI200&lt;78,LMS!$D$5*AI200^3+LMS!$E$5*AI200^2+LMS!$F$5*AI200+LMS!$G$5,IF(AI200&lt;150,LMS!$D$6*AI200^3+LMS!$E$6*AI200^2+LMS!$F$6*AI200+LMS!$G$6,LMS!$D$7*AI200^3+LMS!$E$7*AI200^2+LMS!$F$7*AI200+LMS!$G$7)),IF(AI200&lt;69,LMS!$D$9*AI200^3+LMS!$E$9*AI200^2+LMS!$F$9*AI200+LMS!$G$9,IF(AI200&lt;150,LMS!$D$10*AI200^3+LMS!$E$10*AI200^2+LMS!$F$10*AI200+LMS!$G$10,LMS!$D$11*AI200^3+LMS!$E$11*AI200^2+LMS!$F$11*AI200+LMS!$G$11)))</f>
        <v>#VALUE!</v>
      </c>
      <c r="AG200" t="e">
        <f>IF(D200="M",(IF(AI200&lt;2.5,LMS!$D$21*AI200^3+LMS!$E$21*AI200^2+LMS!$F$21*AI200+LMS!$G$21,IF(AI200&lt;9.5,LMS!$D$22*AI200^3+LMS!$E$22*AI200^2+LMS!$F$22*AI200+LMS!$G$22,IF(AI200&lt;26.75,LMS!$D$23*AI200^3+LMS!$E$23*AI200^2+LMS!$F$23*AI200+LMS!$G$23,IF(AI200&lt;90,LMS!$D$24*AI200^3+LMS!$E$24*AI200^2+LMS!$F$24*AI200+LMS!$G$24,LMS!$D$25*AI200^3+LMS!$E$25*AI200^2+LMS!$F$25*AI200+LMS!$G$25))))),(IF(AI200&lt;2.5,LMS!$D$27*AI200^3+LMS!$E$27*AI200^2+LMS!$F$27*AI200+LMS!$G$27,IF(AI200&lt;9.5,LMS!$D$28*AI200^3+LMS!$E$28*AI200^2+LMS!$F$28*AI200+LMS!$G$28,IF(AI200&lt;26.75,LMS!$D$29*AI200^3+LMS!$E$29*AI200^2+LMS!$F$29*AI200+LMS!$G$29,IF(AI200&lt;90,LMS!$D$30*AI200^3+LMS!$E$30*AI200^2+LMS!$F$30*AI200+LMS!$G$30,IF(AI200&lt;150,LMS!$D$31*AI200^3+LMS!$E$31*AI200^2+LMS!$F$31*AI200+LMS!$G$31,LMS!$D$32*AI200^3+LMS!$E$32*AI200^2+LMS!$F$32*AI200+LMS!$G$32)))))))</f>
        <v>#VALUE!</v>
      </c>
      <c r="AH200" t="e">
        <f>IF(D200="M",(IF(AI200&lt;90,LMS!$D$14*AI200^3+LMS!$E$14*AI200^2+LMS!$F$14*AI200+LMS!$G$14,LMS!$D$15*AI200^3+LMS!$E$15*AI200^2+LMS!$F$15*AI200+LMS!$G$15)),(IF(AI200&lt;90,LMS!$D$17*AI200^3+LMS!$E$17*AI200^2+LMS!$F$17*AI200+LMS!$G$17,LMS!$D$18*AI200^3+LMS!$E$18*AI200^2+LMS!$F$18*AI200+LMS!$G$18)))</f>
        <v>#VALUE!</v>
      </c>
      <c r="AI200" s="7" t="e">
        <f t="shared" si="67"/>
        <v>#VALUE!</v>
      </c>
      <c r="AJ200" s="7">
        <f t="shared" si="88"/>
        <v>0</v>
      </c>
      <c r="AL200" s="7">
        <f>IF(D200="M",WeightSDS!P$5*$AJ200^7+WeightSDS!Q$5*$AJ200^6+WeightSDS!R$5*$AJ200^5+WeightSDS!S$5*$AJ200^4+WeightSDS!T$5*$AJ200^3+WeightSDS!U$5*$AJ200^2+WeightSDS!V$5*$AJ200+WeightSDS!W$5,IF($AJ200&lt;186,WeightSDS!P$8*$AJ200^7+WeightSDS!Q$8*$AJ200^6+WeightSDS!R$8*$AJ200^5+WeightSDS!S$8*$AJ200^4+WeightSDS!T$8*$AJ200^3+WeightSDS!U$8*$AJ200^2+WeightSDS!V$8*$AJ200+WeightSDS!W$8,WeightSDS!$U$9+WeightSDS!$V$9*($AJ200-WeightSDS!$W$9)))</f>
        <v>0.75407122999999998</v>
      </c>
      <c r="AM200" s="7">
        <f>IF(D200="M",IF($AJ200&lt;45,WeightSDS!M$23*$AJ200^10+WeightSDS!N$23*$AJ200^9+WeightSDS!O$23*$AJ200^8+WeightSDS!P$23*$AJ200^7+WeightSDS!Q$23*$AJ200^6+WeightSDS!R$23*$AJ200^5+WeightSDS!S$23*$AJ200^4+WeightSDS!T$23*$AJ200^3+WeightSDS!U$23*$AJ200^2+WeightSDS!V$23*$AJ200+WeightSDS!W$23,IF($AJ200&lt;153,WeightSDS!M$25*$AJ200^10+WeightSDS!N$25*$AJ200^9+WeightSDS!O$25*$AJ200^8+WeightSDS!P$25*$AJ200^7+WeightSDS!Q$25*$AJ200^6+WeightSDS!R$25*$AJ200^5+WeightSDS!S$25*$AJ200^4+WeightSDS!T$25*$AJ200^3+WeightSDS!U$25*$AJ200^2+WeightSDS!V$25*$AJ200+WeightSDS!W$25,WeightSDS!M$27+WeightSDS!N$27/(1+EXP(WeightSDS!O$27+WeightSDS!P$27*$AJ200)))),IF($AJ200&lt;43.8,WeightSDS!M$29*$AJ200^10+WeightSDS!N$29*$AJ200^9+WeightSDS!O$29*$AJ200^8+WeightSDS!P$29*$AJ200^7+WeightSDS!Q$29*$AJ200^6+WeightSDS!R$29*$AJ200^5+WeightSDS!S$29*$AJ200^4+WeightSDS!T$29*$AJ200^3+WeightSDS!U$29*$AJ200^2+WeightSDS!V$29*$AJ200+WeightSDS!W$29-0.010431*(1-$AJ200/210),IF($AJ200&lt;123,WeightSDS!M$30*$AJ200^10+WeightSDS!N$30*$AJ200^9+WeightSDS!O$30*$AJ200^8+WeightSDS!P$30*$AJ200^7+WeightSDS!Q$30*$AJ200^6+WeightSDS!R$30*$AJ200^5+WeightSDS!S$30*$AJ200^4+WeightSDS!T$30*$AJ200^3+WeightSDS!U$30*$AJ200^2+WeightSDS!V$30*$AJ200+WeightSDS!W$30-0.010431*(1-1/$AJ200),WeightSDS!M$32+WeightSDS!N$32/(1+EXP(WeightSDS!O$32+WeightSDS!P$32*$AJ200))-0.010431*(1-$AJ200/210))))</f>
        <v>2.9500001032655536</v>
      </c>
      <c r="AN200" s="7">
        <f>IF(D200="M",IF($AJ200&lt;162,WeightSDS!P$12*$AJ200^7+WeightSDS!Q$12*$AJ200^6+WeightSDS!R$12*$AJ200^5+WeightSDS!S$12*$AJ200^4+WeightSDS!T$12*$AJ200^3+WeightSDS!U$12*$AJ200^2+WeightSDS!V$12*$AJ200+WeightSDS!W$12,WeightSDS!P$14*$AJ200^7+WeightSDS!Q$14*$AJ200^6+WeightSDS!R$14*$AJ200^5+WeightSDS!S$14*$AJ200^4+WeightSDS!T$14*$AJ200^3+WeightSDS!U$14*$AJ200^2+WeightSDS!V$14*$AJ200+WeightSDS!W$14),IF($AJ200&lt;156,WeightSDS!O$17*$AJ200^8+WeightSDS!P$17*$AJ200^7+WeightSDS!Q$17*$AJ200^6+WeightSDS!R$17*$AJ200^5+WeightSDS!S$17*$AJ200^4+WeightSDS!T$17*$AJ200^3+WeightSDS!U$17*$AJ200^2+WeightSDS!V$17*$AJ200+WeightSDS!W$17,IF($AJ200&lt;186,WeightSDS!$U$18+(WeightSDS!$V$18-WeightSDS!$U$18)/24*($AJ200-186)+WeightSDS!$W$18*(-$AJ200+186)^2-0.005,WeightSDS!$U$18+(WeightSDS!$V$18-WeightSDS!$U$18)/24*($AJ200-186)-0.005)))</f>
        <v>0.14604529399999999</v>
      </c>
      <c r="AQ200" s="7">
        <f t="shared" si="75"/>
        <v>0.56299999999999994</v>
      </c>
      <c r="AR200" s="7">
        <f t="shared" si="76"/>
        <v>69</v>
      </c>
      <c r="AS200" s="7">
        <f t="shared" si="77"/>
        <v>0.51</v>
      </c>
    </row>
    <row r="201" spans="2:45" s="7" customFormat="1" x14ac:dyDescent="0.15">
      <c r="B201" s="118"/>
      <c r="C201" s="118"/>
      <c r="D201" s="118"/>
      <c r="E201" s="30"/>
      <c r="F201" s="30"/>
      <c r="G201" s="119"/>
      <c r="H201" s="119"/>
      <c r="I201" s="78"/>
      <c r="J201" s="11" t="str">
        <f t="shared" si="68"/>
        <v/>
      </c>
      <c r="K201" s="2" t="str">
        <f t="shared" si="78"/>
        <v/>
      </c>
      <c r="L201" s="2" t="str">
        <f t="shared" si="69"/>
        <v/>
      </c>
      <c r="M201" s="2" t="str">
        <f t="shared" si="79"/>
        <v/>
      </c>
      <c r="N201" s="2" t="str">
        <f t="shared" si="80"/>
        <v/>
      </c>
      <c r="O201" s="2" t="str">
        <f t="shared" si="81"/>
        <v/>
      </c>
      <c r="P201" s="11" t="str">
        <f t="shared" si="82"/>
        <v/>
      </c>
      <c r="Q201" s="11" t="str">
        <f t="shared" si="83"/>
        <v/>
      </c>
      <c r="R201" s="2" t="str">
        <f t="shared" si="84"/>
        <v/>
      </c>
      <c r="S201" s="11" t="str">
        <f t="shared" si="85"/>
        <v/>
      </c>
      <c r="T201" s="175" t="str">
        <f t="shared" si="86"/>
        <v/>
      </c>
      <c r="U201" s="11" t="str">
        <f t="shared" si="87"/>
        <v/>
      </c>
      <c r="V201" s="136"/>
      <c r="W201" s="136"/>
      <c r="X201" s="139">
        <f t="shared" si="70"/>
        <v>0</v>
      </c>
      <c r="Y201" s="31">
        <f t="shared" si="71"/>
        <v>0</v>
      </c>
      <c r="Z201" s="31"/>
      <c r="AA201" s="140">
        <f t="shared" si="72"/>
        <v>0</v>
      </c>
      <c r="AB201" s="12"/>
      <c r="AC201" s="8">
        <f t="shared" si="73"/>
        <v>9.0359999999999996</v>
      </c>
      <c r="AD201" s="8">
        <f t="shared" si="74"/>
        <v>-184.49199999999999</v>
      </c>
      <c r="AE201"/>
      <c r="AF201" t="e">
        <f>IF(D201="M",IF(AI201&lt;78,LMS!$D$5*AI201^3+LMS!$E$5*AI201^2+LMS!$F$5*AI201+LMS!$G$5,IF(AI201&lt;150,LMS!$D$6*AI201^3+LMS!$E$6*AI201^2+LMS!$F$6*AI201+LMS!$G$6,LMS!$D$7*AI201^3+LMS!$E$7*AI201^2+LMS!$F$7*AI201+LMS!$G$7)),IF(AI201&lt;69,LMS!$D$9*AI201^3+LMS!$E$9*AI201^2+LMS!$F$9*AI201+LMS!$G$9,IF(AI201&lt;150,LMS!$D$10*AI201^3+LMS!$E$10*AI201^2+LMS!$F$10*AI201+LMS!$G$10,LMS!$D$11*AI201^3+LMS!$E$11*AI201^2+LMS!$F$11*AI201+LMS!$G$11)))</f>
        <v>#VALUE!</v>
      </c>
      <c r="AG201" t="e">
        <f>IF(D201="M",(IF(AI201&lt;2.5,LMS!$D$21*AI201^3+LMS!$E$21*AI201^2+LMS!$F$21*AI201+LMS!$G$21,IF(AI201&lt;9.5,LMS!$D$22*AI201^3+LMS!$E$22*AI201^2+LMS!$F$22*AI201+LMS!$G$22,IF(AI201&lt;26.75,LMS!$D$23*AI201^3+LMS!$E$23*AI201^2+LMS!$F$23*AI201+LMS!$G$23,IF(AI201&lt;90,LMS!$D$24*AI201^3+LMS!$E$24*AI201^2+LMS!$F$24*AI201+LMS!$G$24,LMS!$D$25*AI201^3+LMS!$E$25*AI201^2+LMS!$F$25*AI201+LMS!$G$25))))),(IF(AI201&lt;2.5,LMS!$D$27*AI201^3+LMS!$E$27*AI201^2+LMS!$F$27*AI201+LMS!$G$27,IF(AI201&lt;9.5,LMS!$D$28*AI201^3+LMS!$E$28*AI201^2+LMS!$F$28*AI201+LMS!$G$28,IF(AI201&lt;26.75,LMS!$D$29*AI201^3+LMS!$E$29*AI201^2+LMS!$F$29*AI201+LMS!$G$29,IF(AI201&lt;90,LMS!$D$30*AI201^3+LMS!$E$30*AI201^2+LMS!$F$30*AI201+LMS!$G$30,IF(AI201&lt;150,LMS!$D$31*AI201^3+LMS!$E$31*AI201^2+LMS!$F$31*AI201+LMS!$G$31,LMS!$D$32*AI201^3+LMS!$E$32*AI201^2+LMS!$F$32*AI201+LMS!$G$32)))))))</f>
        <v>#VALUE!</v>
      </c>
      <c r="AH201" t="e">
        <f>IF(D201="M",(IF(AI201&lt;90,LMS!$D$14*AI201^3+LMS!$E$14*AI201^2+LMS!$F$14*AI201+LMS!$G$14,LMS!$D$15*AI201^3+LMS!$E$15*AI201^2+LMS!$F$15*AI201+LMS!$G$15)),(IF(AI201&lt;90,LMS!$D$17*AI201^3+LMS!$E$17*AI201^2+LMS!$F$17*AI201+LMS!$G$17,LMS!$D$18*AI201^3+LMS!$E$18*AI201^2+LMS!$F$18*AI201+LMS!$G$18)))</f>
        <v>#VALUE!</v>
      </c>
      <c r="AI201" s="7" t="e">
        <f t="shared" si="67"/>
        <v>#VALUE!</v>
      </c>
      <c r="AJ201" s="7">
        <f t="shared" si="88"/>
        <v>0</v>
      </c>
      <c r="AL201" s="7">
        <f>IF(D201="M",WeightSDS!P$5*$AJ201^7+WeightSDS!Q$5*$AJ201^6+WeightSDS!R$5*$AJ201^5+WeightSDS!S$5*$AJ201^4+WeightSDS!T$5*$AJ201^3+WeightSDS!U$5*$AJ201^2+WeightSDS!V$5*$AJ201+WeightSDS!W$5,IF($AJ201&lt;186,WeightSDS!P$8*$AJ201^7+WeightSDS!Q$8*$AJ201^6+WeightSDS!R$8*$AJ201^5+WeightSDS!S$8*$AJ201^4+WeightSDS!T$8*$AJ201^3+WeightSDS!U$8*$AJ201^2+WeightSDS!V$8*$AJ201+WeightSDS!W$8,WeightSDS!$U$9+WeightSDS!$V$9*($AJ201-WeightSDS!$W$9)))</f>
        <v>0.75407122999999998</v>
      </c>
      <c r="AM201" s="7">
        <f>IF(D201="M",IF($AJ201&lt;45,WeightSDS!M$23*$AJ201^10+WeightSDS!N$23*$AJ201^9+WeightSDS!O$23*$AJ201^8+WeightSDS!P$23*$AJ201^7+WeightSDS!Q$23*$AJ201^6+WeightSDS!R$23*$AJ201^5+WeightSDS!S$23*$AJ201^4+WeightSDS!T$23*$AJ201^3+WeightSDS!U$23*$AJ201^2+WeightSDS!V$23*$AJ201+WeightSDS!W$23,IF($AJ201&lt;153,WeightSDS!M$25*$AJ201^10+WeightSDS!N$25*$AJ201^9+WeightSDS!O$25*$AJ201^8+WeightSDS!P$25*$AJ201^7+WeightSDS!Q$25*$AJ201^6+WeightSDS!R$25*$AJ201^5+WeightSDS!S$25*$AJ201^4+WeightSDS!T$25*$AJ201^3+WeightSDS!U$25*$AJ201^2+WeightSDS!V$25*$AJ201+WeightSDS!W$25,WeightSDS!M$27+WeightSDS!N$27/(1+EXP(WeightSDS!O$27+WeightSDS!P$27*$AJ201)))),IF($AJ201&lt;43.8,WeightSDS!M$29*$AJ201^10+WeightSDS!N$29*$AJ201^9+WeightSDS!O$29*$AJ201^8+WeightSDS!P$29*$AJ201^7+WeightSDS!Q$29*$AJ201^6+WeightSDS!R$29*$AJ201^5+WeightSDS!S$29*$AJ201^4+WeightSDS!T$29*$AJ201^3+WeightSDS!U$29*$AJ201^2+WeightSDS!V$29*$AJ201+WeightSDS!W$29-0.010431*(1-$AJ201/210),IF($AJ201&lt;123,WeightSDS!M$30*$AJ201^10+WeightSDS!N$30*$AJ201^9+WeightSDS!O$30*$AJ201^8+WeightSDS!P$30*$AJ201^7+WeightSDS!Q$30*$AJ201^6+WeightSDS!R$30*$AJ201^5+WeightSDS!S$30*$AJ201^4+WeightSDS!T$30*$AJ201^3+WeightSDS!U$30*$AJ201^2+WeightSDS!V$30*$AJ201+WeightSDS!W$30-0.010431*(1-1/$AJ201),WeightSDS!M$32+WeightSDS!N$32/(1+EXP(WeightSDS!O$32+WeightSDS!P$32*$AJ201))-0.010431*(1-$AJ201/210))))</f>
        <v>2.9500001032655536</v>
      </c>
      <c r="AN201" s="7">
        <f>IF(D201="M",IF($AJ201&lt;162,WeightSDS!P$12*$AJ201^7+WeightSDS!Q$12*$AJ201^6+WeightSDS!R$12*$AJ201^5+WeightSDS!S$12*$AJ201^4+WeightSDS!T$12*$AJ201^3+WeightSDS!U$12*$AJ201^2+WeightSDS!V$12*$AJ201+WeightSDS!W$12,WeightSDS!P$14*$AJ201^7+WeightSDS!Q$14*$AJ201^6+WeightSDS!R$14*$AJ201^5+WeightSDS!S$14*$AJ201^4+WeightSDS!T$14*$AJ201^3+WeightSDS!U$14*$AJ201^2+WeightSDS!V$14*$AJ201+WeightSDS!W$14),IF($AJ201&lt;156,WeightSDS!O$17*$AJ201^8+WeightSDS!P$17*$AJ201^7+WeightSDS!Q$17*$AJ201^6+WeightSDS!R$17*$AJ201^5+WeightSDS!S$17*$AJ201^4+WeightSDS!T$17*$AJ201^3+WeightSDS!U$17*$AJ201^2+WeightSDS!V$17*$AJ201+WeightSDS!W$17,IF($AJ201&lt;186,WeightSDS!$U$18+(WeightSDS!$V$18-WeightSDS!$U$18)/24*($AJ201-186)+WeightSDS!$W$18*(-$AJ201+186)^2-0.005,WeightSDS!$U$18+(WeightSDS!$V$18-WeightSDS!$U$18)/24*($AJ201-186)-0.005)))</f>
        <v>0.14604529399999999</v>
      </c>
      <c r="AQ201" s="7">
        <f t="shared" si="75"/>
        <v>0.56299999999999994</v>
      </c>
      <c r="AR201" s="7">
        <f t="shared" si="76"/>
        <v>69</v>
      </c>
      <c r="AS201" s="7">
        <f t="shared" si="77"/>
        <v>0.51</v>
      </c>
    </row>
    <row r="202" spans="2:45" s="7" customFormat="1" x14ac:dyDescent="0.15">
      <c r="B202" s="118"/>
      <c r="C202" s="118"/>
      <c r="D202" s="118"/>
      <c r="E202" s="30"/>
      <c r="F202" s="30"/>
      <c r="G202" s="119"/>
      <c r="H202" s="119"/>
      <c r="I202" s="78"/>
      <c r="J202" s="11" t="str">
        <f t="shared" si="68"/>
        <v/>
      </c>
      <c r="K202" s="2" t="str">
        <f t="shared" si="78"/>
        <v/>
      </c>
      <c r="L202" s="2" t="str">
        <f t="shared" si="69"/>
        <v/>
      </c>
      <c r="M202" s="2" t="str">
        <f t="shared" si="79"/>
        <v/>
      </c>
      <c r="N202" s="2" t="str">
        <f t="shared" si="80"/>
        <v/>
      </c>
      <c r="O202" s="2" t="str">
        <f t="shared" si="81"/>
        <v/>
      </c>
      <c r="P202" s="11" t="str">
        <f t="shared" si="82"/>
        <v/>
      </c>
      <c r="Q202" s="11" t="str">
        <f t="shared" si="83"/>
        <v/>
      </c>
      <c r="R202" s="2" t="str">
        <f t="shared" si="84"/>
        <v/>
      </c>
      <c r="S202" s="11" t="str">
        <f t="shared" si="85"/>
        <v/>
      </c>
      <c r="T202" s="175" t="str">
        <f t="shared" si="86"/>
        <v/>
      </c>
      <c r="U202" s="11" t="str">
        <f t="shared" si="87"/>
        <v/>
      </c>
      <c r="V202" s="136"/>
      <c r="W202" s="136"/>
      <c r="X202" s="139">
        <f t="shared" si="70"/>
        <v>0</v>
      </c>
      <c r="Y202" s="31">
        <f t="shared" si="71"/>
        <v>0</v>
      </c>
      <c r="Z202" s="31"/>
      <c r="AA202" s="140">
        <f t="shared" si="72"/>
        <v>0</v>
      </c>
      <c r="AB202" s="12"/>
      <c r="AC202" s="8">
        <f t="shared" si="73"/>
        <v>9.0359999999999996</v>
      </c>
      <c r="AD202" s="8">
        <f t="shared" si="74"/>
        <v>-184.49199999999999</v>
      </c>
      <c r="AE202"/>
      <c r="AF202" t="e">
        <f>IF(D202="M",IF(AI202&lt;78,LMS!$D$5*AI202^3+LMS!$E$5*AI202^2+LMS!$F$5*AI202+LMS!$G$5,IF(AI202&lt;150,LMS!$D$6*AI202^3+LMS!$E$6*AI202^2+LMS!$F$6*AI202+LMS!$G$6,LMS!$D$7*AI202^3+LMS!$E$7*AI202^2+LMS!$F$7*AI202+LMS!$G$7)),IF(AI202&lt;69,LMS!$D$9*AI202^3+LMS!$E$9*AI202^2+LMS!$F$9*AI202+LMS!$G$9,IF(AI202&lt;150,LMS!$D$10*AI202^3+LMS!$E$10*AI202^2+LMS!$F$10*AI202+LMS!$G$10,LMS!$D$11*AI202^3+LMS!$E$11*AI202^2+LMS!$F$11*AI202+LMS!$G$11)))</f>
        <v>#VALUE!</v>
      </c>
      <c r="AG202" t="e">
        <f>IF(D202="M",(IF(AI202&lt;2.5,LMS!$D$21*AI202^3+LMS!$E$21*AI202^2+LMS!$F$21*AI202+LMS!$G$21,IF(AI202&lt;9.5,LMS!$D$22*AI202^3+LMS!$E$22*AI202^2+LMS!$F$22*AI202+LMS!$G$22,IF(AI202&lt;26.75,LMS!$D$23*AI202^3+LMS!$E$23*AI202^2+LMS!$F$23*AI202+LMS!$G$23,IF(AI202&lt;90,LMS!$D$24*AI202^3+LMS!$E$24*AI202^2+LMS!$F$24*AI202+LMS!$G$24,LMS!$D$25*AI202^3+LMS!$E$25*AI202^2+LMS!$F$25*AI202+LMS!$G$25))))),(IF(AI202&lt;2.5,LMS!$D$27*AI202^3+LMS!$E$27*AI202^2+LMS!$F$27*AI202+LMS!$G$27,IF(AI202&lt;9.5,LMS!$D$28*AI202^3+LMS!$E$28*AI202^2+LMS!$F$28*AI202+LMS!$G$28,IF(AI202&lt;26.75,LMS!$D$29*AI202^3+LMS!$E$29*AI202^2+LMS!$F$29*AI202+LMS!$G$29,IF(AI202&lt;90,LMS!$D$30*AI202^3+LMS!$E$30*AI202^2+LMS!$F$30*AI202+LMS!$G$30,IF(AI202&lt;150,LMS!$D$31*AI202^3+LMS!$E$31*AI202^2+LMS!$F$31*AI202+LMS!$G$31,LMS!$D$32*AI202^3+LMS!$E$32*AI202^2+LMS!$F$32*AI202+LMS!$G$32)))))))</f>
        <v>#VALUE!</v>
      </c>
      <c r="AH202" t="e">
        <f>IF(D202="M",(IF(AI202&lt;90,LMS!$D$14*AI202^3+LMS!$E$14*AI202^2+LMS!$F$14*AI202+LMS!$G$14,LMS!$D$15*AI202^3+LMS!$E$15*AI202^2+LMS!$F$15*AI202+LMS!$G$15)),(IF(AI202&lt;90,LMS!$D$17*AI202^3+LMS!$E$17*AI202^2+LMS!$F$17*AI202+LMS!$G$17,LMS!$D$18*AI202^3+LMS!$E$18*AI202^2+LMS!$F$18*AI202+LMS!$G$18)))</f>
        <v>#VALUE!</v>
      </c>
      <c r="AI202" s="7" t="e">
        <f t="shared" si="67"/>
        <v>#VALUE!</v>
      </c>
      <c r="AJ202" s="7">
        <f t="shared" si="88"/>
        <v>0</v>
      </c>
      <c r="AL202" s="7">
        <f>IF(D202="M",WeightSDS!P$5*$AJ202^7+WeightSDS!Q$5*$AJ202^6+WeightSDS!R$5*$AJ202^5+WeightSDS!S$5*$AJ202^4+WeightSDS!T$5*$AJ202^3+WeightSDS!U$5*$AJ202^2+WeightSDS!V$5*$AJ202+WeightSDS!W$5,IF($AJ202&lt;186,WeightSDS!P$8*$AJ202^7+WeightSDS!Q$8*$AJ202^6+WeightSDS!R$8*$AJ202^5+WeightSDS!S$8*$AJ202^4+WeightSDS!T$8*$AJ202^3+WeightSDS!U$8*$AJ202^2+WeightSDS!V$8*$AJ202+WeightSDS!W$8,WeightSDS!$U$9+WeightSDS!$V$9*($AJ202-WeightSDS!$W$9)))</f>
        <v>0.75407122999999998</v>
      </c>
      <c r="AM202" s="7">
        <f>IF(D202="M",IF($AJ202&lt;45,WeightSDS!M$23*$AJ202^10+WeightSDS!N$23*$AJ202^9+WeightSDS!O$23*$AJ202^8+WeightSDS!P$23*$AJ202^7+WeightSDS!Q$23*$AJ202^6+WeightSDS!R$23*$AJ202^5+WeightSDS!S$23*$AJ202^4+WeightSDS!T$23*$AJ202^3+WeightSDS!U$23*$AJ202^2+WeightSDS!V$23*$AJ202+WeightSDS!W$23,IF($AJ202&lt;153,WeightSDS!M$25*$AJ202^10+WeightSDS!N$25*$AJ202^9+WeightSDS!O$25*$AJ202^8+WeightSDS!P$25*$AJ202^7+WeightSDS!Q$25*$AJ202^6+WeightSDS!R$25*$AJ202^5+WeightSDS!S$25*$AJ202^4+WeightSDS!T$25*$AJ202^3+WeightSDS!U$25*$AJ202^2+WeightSDS!V$25*$AJ202+WeightSDS!W$25,WeightSDS!M$27+WeightSDS!N$27/(1+EXP(WeightSDS!O$27+WeightSDS!P$27*$AJ202)))),IF($AJ202&lt;43.8,WeightSDS!M$29*$AJ202^10+WeightSDS!N$29*$AJ202^9+WeightSDS!O$29*$AJ202^8+WeightSDS!P$29*$AJ202^7+WeightSDS!Q$29*$AJ202^6+WeightSDS!R$29*$AJ202^5+WeightSDS!S$29*$AJ202^4+WeightSDS!T$29*$AJ202^3+WeightSDS!U$29*$AJ202^2+WeightSDS!V$29*$AJ202+WeightSDS!W$29-0.010431*(1-$AJ202/210),IF($AJ202&lt;123,WeightSDS!M$30*$AJ202^10+WeightSDS!N$30*$AJ202^9+WeightSDS!O$30*$AJ202^8+WeightSDS!P$30*$AJ202^7+WeightSDS!Q$30*$AJ202^6+WeightSDS!R$30*$AJ202^5+WeightSDS!S$30*$AJ202^4+WeightSDS!T$30*$AJ202^3+WeightSDS!U$30*$AJ202^2+WeightSDS!V$30*$AJ202+WeightSDS!W$30-0.010431*(1-1/$AJ202),WeightSDS!M$32+WeightSDS!N$32/(1+EXP(WeightSDS!O$32+WeightSDS!P$32*$AJ202))-0.010431*(1-$AJ202/210))))</f>
        <v>2.9500001032655536</v>
      </c>
      <c r="AN202" s="7">
        <f>IF(D202="M",IF($AJ202&lt;162,WeightSDS!P$12*$AJ202^7+WeightSDS!Q$12*$AJ202^6+WeightSDS!R$12*$AJ202^5+WeightSDS!S$12*$AJ202^4+WeightSDS!T$12*$AJ202^3+WeightSDS!U$12*$AJ202^2+WeightSDS!V$12*$AJ202+WeightSDS!W$12,WeightSDS!P$14*$AJ202^7+WeightSDS!Q$14*$AJ202^6+WeightSDS!R$14*$AJ202^5+WeightSDS!S$14*$AJ202^4+WeightSDS!T$14*$AJ202^3+WeightSDS!U$14*$AJ202^2+WeightSDS!V$14*$AJ202+WeightSDS!W$14),IF($AJ202&lt;156,WeightSDS!O$17*$AJ202^8+WeightSDS!P$17*$AJ202^7+WeightSDS!Q$17*$AJ202^6+WeightSDS!R$17*$AJ202^5+WeightSDS!S$17*$AJ202^4+WeightSDS!T$17*$AJ202^3+WeightSDS!U$17*$AJ202^2+WeightSDS!V$17*$AJ202+WeightSDS!W$17,IF($AJ202&lt;186,WeightSDS!$U$18+(WeightSDS!$V$18-WeightSDS!$U$18)/24*($AJ202-186)+WeightSDS!$W$18*(-$AJ202+186)^2-0.005,WeightSDS!$U$18+(WeightSDS!$V$18-WeightSDS!$U$18)/24*($AJ202-186)-0.005)))</f>
        <v>0.14604529399999999</v>
      </c>
      <c r="AQ202" s="7">
        <f t="shared" si="75"/>
        <v>0.56299999999999994</v>
      </c>
      <c r="AR202" s="7">
        <f t="shared" si="76"/>
        <v>69</v>
      </c>
      <c r="AS202" s="7">
        <f t="shared" si="77"/>
        <v>0.51</v>
      </c>
    </row>
    <row r="203" spans="2:45" s="7" customFormat="1" x14ac:dyDescent="0.15">
      <c r="B203" s="118"/>
      <c r="C203" s="118"/>
      <c r="D203" s="118"/>
      <c r="E203" s="30"/>
      <c r="F203" s="30"/>
      <c r="G203" s="119"/>
      <c r="H203" s="119"/>
      <c r="I203" s="78"/>
      <c r="J203" s="11" t="str">
        <f t="shared" si="68"/>
        <v/>
      </c>
      <c r="K203" s="2" t="str">
        <f t="shared" si="78"/>
        <v/>
      </c>
      <c r="L203" s="2" t="str">
        <f t="shared" si="69"/>
        <v/>
      </c>
      <c r="M203" s="2" t="str">
        <f t="shared" si="79"/>
        <v/>
      </c>
      <c r="N203" s="2" t="str">
        <f t="shared" si="80"/>
        <v/>
      </c>
      <c r="O203" s="2" t="str">
        <f t="shared" si="81"/>
        <v/>
      </c>
      <c r="P203" s="11" t="str">
        <f t="shared" si="82"/>
        <v/>
      </c>
      <c r="Q203" s="11" t="str">
        <f t="shared" si="83"/>
        <v/>
      </c>
      <c r="R203" s="2" t="str">
        <f t="shared" si="84"/>
        <v/>
      </c>
      <c r="S203" s="11" t="str">
        <f t="shared" si="85"/>
        <v/>
      </c>
      <c r="T203" s="175" t="str">
        <f t="shared" si="86"/>
        <v/>
      </c>
      <c r="U203" s="11" t="str">
        <f t="shared" si="87"/>
        <v/>
      </c>
      <c r="V203" s="136"/>
      <c r="W203" s="136"/>
      <c r="X203" s="139">
        <f t="shared" si="70"/>
        <v>0</v>
      </c>
      <c r="Y203" s="31">
        <f t="shared" si="71"/>
        <v>0</v>
      </c>
      <c r="Z203" s="31"/>
      <c r="AA203" s="140">
        <f t="shared" si="72"/>
        <v>0</v>
      </c>
      <c r="AB203" s="12"/>
      <c r="AC203" s="8">
        <f t="shared" si="73"/>
        <v>9.0359999999999996</v>
      </c>
      <c r="AD203" s="8">
        <f t="shared" si="74"/>
        <v>-184.49199999999999</v>
      </c>
      <c r="AE203"/>
      <c r="AF203" t="e">
        <f>IF(D203="M",IF(AI203&lt;78,LMS!$D$5*AI203^3+LMS!$E$5*AI203^2+LMS!$F$5*AI203+LMS!$G$5,IF(AI203&lt;150,LMS!$D$6*AI203^3+LMS!$E$6*AI203^2+LMS!$F$6*AI203+LMS!$G$6,LMS!$D$7*AI203^3+LMS!$E$7*AI203^2+LMS!$F$7*AI203+LMS!$G$7)),IF(AI203&lt;69,LMS!$D$9*AI203^3+LMS!$E$9*AI203^2+LMS!$F$9*AI203+LMS!$G$9,IF(AI203&lt;150,LMS!$D$10*AI203^3+LMS!$E$10*AI203^2+LMS!$F$10*AI203+LMS!$G$10,LMS!$D$11*AI203^3+LMS!$E$11*AI203^2+LMS!$F$11*AI203+LMS!$G$11)))</f>
        <v>#VALUE!</v>
      </c>
      <c r="AG203" t="e">
        <f>IF(D203="M",(IF(AI203&lt;2.5,LMS!$D$21*AI203^3+LMS!$E$21*AI203^2+LMS!$F$21*AI203+LMS!$G$21,IF(AI203&lt;9.5,LMS!$D$22*AI203^3+LMS!$E$22*AI203^2+LMS!$F$22*AI203+LMS!$G$22,IF(AI203&lt;26.75,LMS!$D$23*AI203^3+LMS!$E$23*AI203^2+LMS!$F$23*AI203+LMS!$G$23,IF(AI203&lt;90,LMS!$D$24*AI203^3+LMS!$E$24*AI203^2+LMS!$F$24*AI203+LMS!$G$24,LMS!$D$25*AI203^3+LMS!$E$25*AI203^2+LMS!$F$25*AI203+LMS!$G$25))))),(IF(AI203&lt;2.5,LMS!$D$27*AI203^3+LMS!$E$27*AI203^2+LMS!$F$27*AI203+LMS!$G$27,IF(AI203&lt;9.5,LMS!$D$28*AI203^3+LMS!$E$28*AI203^2+LMS!$F$28*AI203+LMS!$G$28,IF(AI203&lt;26.75,LMS!$D$29*AI203^3+LMS!$E$29*AI203^2+LMS!$F$29*AI203+LMS!$G$29,IF(AI203&lt;90,LMS!$D$30*AI203^3+LMS!$E$30*AI203^2+LMS!$F$30*AI203+LMS!$G$30,IF(AI203&lt;150,LMS!$D$31*AI203^3+LMS!$E$31*AI203^2+LMS!$F$31*AI203+LMS!$G$31,LMS!$D$32*AI203^3+LMS!$E$32*AI203^2+LMS!$F$32*AI203+LMS!$G$32)))))))</f>
        <v>#VALUE!</v>
      </c>
      <c r="AH203" t="e">
        <f>IF(D203="M",(IF(AI203&lt;90,LMS!$D$14*AI203^3+LMS!$E$14*AI203^2+LMS!$F$14*AI203+LMS!$G$14,LMS!$D$15*AI203^3+LMS!$E$15*AI203^2+LMS!$F$15*AI203+LMS!$G$15)),(IF(AI203&lt;90,LMS!$D$17*AI203^3+LMS!$E$17*AI203^2+LMS!$F$17*AI203+LMS!$G$17,LMS!$D$18*AI203^3+LMS!$E$18*AI203^2+LMS!$F$18*AI203+LMS!$G$18)))</f>
        <v>#VALUE!</v>
      </c>
      <c r="AI203" s="7" t="e">
        <f t="shared" si="67"/>
        <v>#VALUE!</v>
      </c>
      <c r="AJ203" s="7">
        <f t="shared" si="88"/>
        <v>0</v>
      </c>
      <c r="AL203" s="7">
        <f>IF(D203="M",WeightSDS!P$5*$AJ203^7+WeightSDS!Q$5*$AJ203^6+WeightSDS!R$5*$AJ203^5+WeightSDS!S$5*$AJ203^4+WeightSDS!T$5*$AJ203^3+WeightSDS!U$5*$AJ203^2+WeightSDS!V$5*$AJ203+WeightSDS!W$5,IF($AJ203&lt;186,WeightSDS!P$8*$AJ203^7+WeightSDS!Q$8*$AJ203^6+WeightSDS!R$8*$AJ203^5+WeightSDS!S$8*$AJ203^4+WeightSDS!T$8*$AJ203^3+WeightSDS!U$8*$AJ203^2+WeightSDS!V$8*$AJ203+WeightSDS!W$8,WeightSDS!$U$9+WeightSDS!$V$9*($AJ203-WeightSDS!$W$9)))</f>
        <v>0.75407122999999998</v>
      </c>
      <c r="AM203" s="7">
        <f>IF(D203="M",IF($AJ203&lt;45,WeightSDS!M$23*$AJ203^10+WeightSDS!N$23*$AJ203^9+WeightSDS!O$23*$AJ203^8+WeightSDS!P$23*$AJ203^7+WeightSDS!Q$23*$AJ203^6+WeightSDS!R$23*$AJ203^5+WeightSDS!S$23*$AJ203^4+WeightSDS!T$23*$AJ203^3+WeightSDS!U$23*$AJ203^2+WeightSDS!V$23*$AJ203+WeightSDS!W$23,IF($AJ203&lt;153,WeightSDS!M$25*$AJ203^10+WeightSDS!N$25*$AJ203^9+WeightSDS!O$25*$AJ203^8+WeightSDS!P$25*$AJ203^7+WeightSDS!Q$25*$AJ203^6+WeightSDS!R$25*$AJ203^5+WeightSDS!S$25*$AJ203^4+WeightSDS!T$25*$AJ203^3+WeightSDS!U$25*$AJ203^2+WeightSDS!V$25*$AJ203+WeightSDS!W$25,WeightSDS!M$27+WeightSDS!N$27/(1+EXP(WeightSDS!O$27+WeightSDS!P$27*$AJ203)))),IF($AJ203&lt;43.8,WeightSDS!M$29*$AJ203^10+WeightSDS!N$29*$AJ203^9+WeightSDS!O$29*$AJ203^8+WeightSDS!P$29*$AJ203^7+WeightSDS!Q$29*$AJ203^6+WeightSDS!R$29*$AJ203^5+WeightSDS!S$29*$AJ203^4+WeightSDS!T$29*$AJ203^3+WeightSDS!U$29*$AJ203^2+WeightSDS!V$29*$AJ203+WeightSDS!W$29-0.010431*(1-$AJ203/210),IF($AJ203&lt;123,WeightSDS!M$30*$AJ203^10+WeightSDS!N$30*$AJ203^9+WeightSDS!O$30*$AJ203^8+WeightSDS!P$30*$AJ203^7+WeightSDS!Q$30*$AJ203^6+WeightSDS!R$30*$AJ203^5+WeightSDS!S$30*$AJ203^4+WeightSDS!T$30*$AJ203^3+WeightSDS!U$30*$AJ203^2+WeightSDS!V$30*$AJ203+WeightSDS!W$30-0.010431*(1-1/$AJ203),WeightSDS!M$32+WeightSDS!N$32/(1+EXP(WeightSDS!O$32+WeightSDS!P$32*$AJ203))-0.010431*(1-$AJ203/210))))</f>
        <v>2.9500001032655536</v>
      </c>
      <c r="AN203" s="7">
        <f>IF(D203="M",IF($AJ203&lt;162,WeightSDS!P$12*$AJ203^7+WeightSDS!Q$12*$AJ203^6+WeightSDS!R$12*$AJ203^5+WeightSDS!S$12*$AJ203^4+WeightSDS!T$12*$AJ203^3+WeightSDS!U$12*$AJ203^2+WeightSDS!V$12*$AJ203+WeightSDS!W$12,WeightSDS!P$14*$AJ203^7+WeightSDS!Q$14*$AJ203^6+WeightSDS!R$14*$AJ203^5+WeightSDS!S$14*$AJ203^4+WeightSDS!T$14*$AJ203^3+WeightSDS!U$14*$AJ203^2+WeightSDS!V$14*$AJ203+WeightSDS!W$14),IF($AJ203&lt;156,WeightSDS!O$17*$AJ203^8+WeightSDS!P$17*$AJ203^7+WeightSDS!Q$17*$AJ203^6+WeightSDS!R$17*$AJ203^5+WeightSDS!S$17*$AJ203^4+WeightSDS!T$17*$AJ203^3+WeightSDS!U$17*$AJ203^2+WeightSDS!V$17*$AJ203+WeightSDS!W$17,IF($AJ203&lt;186,WeightSDS!$U$18+(WeightSDS!$V$18-WeightSDS!$U$18)/24*($AJ203-186)+WeightSDS!$W$18*(-$AJ203+186)^2-0.005,WeightSDS!$U$18+(WeightSDS!$V$18-WeightSDS!$U$18)/24*($AJ203-186)-0.005)))</f>
        <v>0.14604529399999999</v>
      </c>
      <c r="AQ203" s="7">
        <f t="shared" si="75"/>
        <v>0.56299999999999994</v>
      </c>
      <c r="AR203" s="7">
        <f t="shared" si="76"/>
        <v>69</v>
      </c>
      <c r="AS203" s="7">
        <f t="shared" si="77"/>
        <v>0.51</v>
      </c>
    </row>
    <row r="204" spans="2:45" s="7" customFormat="1" x14ac:dyDescent="0.15">
      <c r="B204" s="118"/>
      <c r="C204" s="118"/>
      <c r="D204" s="118"/>
      <c r="E204" s="30"/>
      <c r="F204" s="30"/>
      <c r="G204" s="119"/>
      <c r="H204" s="119"/>
      <c r="I204" s="78"/>
      <c r="J204" s="11" t="str">
        <f t="shared" si="68"/>
        <v/>
      </c>
      <c r="K204" s="2" t="str">
        <f t="shared" si="78"/>
        <v/>
      </c>
      <c r="L204" s="2" t="str">
        <f t="shared" si="69"/>
        <v/>
      </c>
      <c r="M204" s="2" t="str">
        <f t="shared" si="79"/>
        <v/>
      </c>
      <c r="N204" s="2" t="str">
        <f t="shared" si="80"/>
        <v/>
      </c>
      <c r="O204" s="2" t="str">
        <f t="shared" si="81"/>
        <v/>
      </c>
      <c r="P204" s="11" t="str">
        <f t="shared" si="82"/>
        <v/>
      </c>
      <c r="Q204" s="11" t="str">
        <f t="shared" si="83"/>
        <v/>
      </c>
      <c r="R204" s="2" t="str">
        <f t="shared" si="84"/>
        <v/>
      </c>
      <c r="S204" s="11" t="str">
        <f t="shared" si="85"/>
        <v/>
      </c>
      <c r="T204" s="175" t="str">
        <f t="shared" si="86"/>
        <v/>
      </c>
      <c r="U204" s="11" t="str">
        <f t="shared" si="87"/>
        <v/>
      </c>
      <c r="V204" s="136"/>
      <c r="W204" s="136"/>
      <c r="X204" s="139">
        <f t="shared" si="70"/>
        <v>0</v>
      </c>
      <c r="Y204" s="31">
        <f t="shared" si="71"/>
        <v>0</v>
      </c>
      <c r="Z204" s="31"/>
      <c r="AA204" s="140">
        <f t="shared" si="72"/>
        <v>0</v>
      </c>
      <c r="AB204" s="12"/>
      <c r="AC204" s="8">
        <f t="shared" si="73"/>
        <v>9.0359999999999996</v>
      </c>
      <c r="AD204" s="8">
        <f t="shared" si="74"/>
        <v>-184.49199999999999</v>
      </c>
      <c r="AE204"/>
      <c r="AF204" t="e">
        <f>IF(D204="M",IF(AI204&lt;78,LMS!$D$5*AI204^3+LMS!$E$5*AI204^2+LMS!$F$5*AI204+LMS!$G$5,IF(AI204&lt;150,LMS!$D$6*AI204^3+LMS!$E$6*AI204^2+LMS!$F$6*AI204+LMS!$G$6,LMS!$D$7*AI204^3+LMS!$E$7*AI204^2+LMS!$F$7*AI204+LMS!$G$7)),IF(AI204&lt;69,LMS!$D$9*AI204^3+LMS!$E$9*AI204^2+LMS!$F$9*AI204+LMS!$G$9,IF(AI204&lt;150,LMS!$D$10*AI204^3+LMS!$E$10*AI204^2+LMS!$F$10*AI204+LMS!$G$10,LMS!$D$11*AI204^3+LMS!$E$11*AI204^2+LMS!$F$11*AI204+LMS!$G$11)))</f>
        <v>#VALUE!</v>
      </c>
      <c r="AG204" t="e">
        <f>IF(D204="M",(IF(AI204&lt;2.5,LMS!$D$21*AI204^3+LMS!$E$21*AI204^2+LMS!$F$21*AI204+LMS!$G$21,IF(AI204&lt;9.5,LMS!$D$22*AI204^3+LMS!$E$22*AI204^2+LMS!$F$22*AI204+LMS!$G$22,IF(AI204&lt;26.75,LMS!$D$23*AI204^3+LMS!$E$23*AI204^2+LMS!$F$23*AI204+LMS!$G$23,IF(AI204&lt;90,LMS!$D$24*AI204^3+LMS!$E$24*AI204^2+LMS!$F$24*AI204+LMS!$G$24,LMS!$D$25*AI204^3+LMS!$E$25*AI204^2+LMS!$F$25*AI204+LMS!$G$25))))),(IF(AI204&lt;2.5,LMS!$D$27*AI204^3+LMS!$E$27*AI204^2+LMS!$F$27*AI204+LMS!$G$27,IF(AI204&lt;9.5,LMS!$D$28*AI204^3+LMS!$E$28*AI204^2+LMS!$F$28*AI204+LMS!$G$28,IF(AI204&lt;26.75,LMS!$D$29*AI204^3+LMS!$E$29*AI204^2+LMS!$F$29*AI204+LMS!$G$29,IF(AI204&lt;90,LMS!$D$30*AI204^3+LMS!$E$30*AI204^2+LMS!$F$30*AI204+LMS!$G$30,IF(AI204&lt;150,LMS!$D$31*AI204^3+LMS!$E$31*AI204^2+LMS!$F$31*AI204+LMS!$G$31,LMS!$D$32*AI204^3+LMS!$E$32*AI204^2+LMS!$F$32*AI204+LMS!$G$32)))))))</f>
        <v>#VALUE!</v>
      </c>
      <c r="AH204" t="e">
        <f>IF(D204="M",(IF(AI204&lt;90,LMS!$D$14*AI204^3+LMS!$E$14*AI204^2+LMS!$F$14*AI204+LMS!$G$14,LMS!$D$15*AI204^3+LMS!$E$15*AI204^2+LMS!$F$15*AI204+LMS!$G$15)),(IF(AI204&lt;90,LMS!$D$17*AI204^3+LMS!$E$17*AI204^2+LMS!$F$17*AI204+LMS!$G$17,LMS!$D$18*AI204^3+LMS!$E$18*AI204^2+LMS!$F$18*AI204+LMS!$G$18)))</f>
        <v>#VALUE!</v>
      </c>
      <c r="AI204" s="7" t="e">
        <f t="shared" si="67"/>
        <v>#VALUE!</v>
      </c>
      <c r="AJ204" s="7">
        <f t="shared" si="88"/>
        <v>0</v>
      </c>
      <c r="AL204" s="7">
        <f>IF(D204="M",WeightSDS!P$5*$AJ204^7+WeightSDS!Q$5*$AJ204^6+WeightSDS!R$5*$AJ204^5+WeightSDS!S$5*$AJ204^4+WeightSDS!T$5*$AJ204^3+WeightSDS!U$5*$AJ204^2+WeightSDS!V$5*$AJ204+WeightSDS!W$5,IF($AJ204&lt;186,WeightSDS!P$8*$AJ204^7+WeightSDS!Q$8*$AJ204^6+WeightSDS!R$8*$AJ204^5+WeightSDS!S$8*$AJ204^4+WeightSDS!T$8*$AJ204^3+WeightSDS!U$8*$AJ204^2+WeightSDS!V$8*$AJ204+WeightSDS!W$8,WeightSDS!$U$9+WeightSDS!$V$9*($AJ204-WeightSDS!$W$9)))</f>
        <v>0.75407122999999998</v>
      </c>
      <c r="AM204" s="7">
        <f>IF(D204="M",IF($AJ204&lt;45,WeightSDS!M$23*$AJ204^10+WeightSDS!N$23*$AJ204^9+WeightSDS!O$23*$AJ204^8+WeightSDS!P$23*$AJ204^7+WeightSDS!Q$23*$AJ204^6+WeightSDS!R$23*$AJ204^5+WeightSDS!S$23*$AJ204^4+WeightSDS!T$23*$AJ204^3+WeightSDS!U$23*$AJ204^2+WeightSDS!V$23*$AJ204+WeightSDS!W$23,IF($AJ204&lt;153,WeightSDS!M$25*$AJ204^10+WeightSDS!N$25*$AJ204^9+WeightSDS!O$25*$AJ204^8+WeightSDS!P$25*$AJ204^7+WeightSDS!Q$25*$AJ204^6+WeightSDS!R$25*$AJ204^5+WeightSDS!S$25*$AJ204^4+WeightSDS!T$25*$AJ204^3+WeightSDS!U$25*$AJ204^2+WeightSDS!V$25*$AJ204+WeightSDS!W$25,WeightSDS!M$27+WeightSDS!N$27/(1+EXP(WeightSDS!O$27+WeightSDS!P$27*$AJ204)))),IF($AJ204&lt;43.8,WeightSDS!M$29*$AJ204^10+WeightSDS!N$29*$AJ204^9+WeightSDS!O$29*$AJ204^8+WeightSDS!P$29*$AJ204^7+WeightSDS!Q$29*$AJ204^6+WeightSDS!R$29*$AJ204^5+WeightSDS!S$29*$AJ204^4+WeightSDS!T$29*$AJ204^3+WeightSDS!U$29*$AJ204^2+WeightSDS!V$29*$AJ204+WeightSDS!W$29-0.010431*(1-$AJ204/210),IF($AJ204&lt;123,WeightSDS!M$30*$AJ204^10+WeightSDS!N$30*$AJ204^9+WeightSDS!O$30*$AJ204^8+WeightSDS!P$30*$AJ204^7+WeightSDS!Q$30*$AJ204^6+WeightSDS!R$30*$AJ204^5+WeightSDS!S$30*$AJ204^4+WeightSDS!T$30*$AJ204^3+WeightSDS!U$30*$AJ204^2+WeightSDS!V$30*$AJ204+WeightSDS!W$30-0.010431*(1-1/$AJ204),WeightSDS!M$32+WeightSDS!N$32/(1+EXP(WeightSDS!O$32+WeightSDS!P$32*$AJ204))-0.010431*(1-$AJ204/210))))</f>
        <v>2.9500001032655536</v>
      </c>
      <c r="AN204" s="7">
        <f>IF(D204="M",IF($AJ204&lt;162,WeightSDS!P$12*$AJ204^7+WeightSDS!Q$12*$AJ204^6+WeightSDS!R$12*$AJ204^5+WeightSDS!S$12*$AJ204^4+WeightSDS!T$12*$AJ204^3+WeightSDS!U$12*$AJ204^2+WeightSDS!V$12*$AJ204+WeightSDS!W$12,WeightSDS!P$14*$AJ204^7+WeightSDS!Q$14*$AJ204^6+WeightSDS!R$14*$AJ204^5+WeightSDS!S$14*$AJ204^4+WeightSDS!T$14*$AJ204^3+WeightSDS!U$14*$AJ204^2+WeightSDS!V$14*$AJ204+WeightSDS!W$14),IF($AJ204&lt;156,WeightSDS!O$17*$AJ204^8+WeightSDS!P$17*$AJ204^7+WeightSDS!Q$17*$AJ204^6+WeightSDS!R$17*$AJ204^5+WeightSDS!S$17*$AJ204^4+WeightSDS!T$17*$AJ204^3+WeightSDS!U$17*$AJ204^2+WeightSDS!V$17*$AJ204+WeightSDS!W$17,IF($AJ204&lt;186,WeightSDS!$U$18+(WeightSDS!$V$18-WeightSDS!$U$18)/24*($AJ204-186)+WeightSDS!$W$18*(-$AJ204+186)^2-0.005,WeightSDS!$U$18+(WeightSDS!$V$18-WeightSDS!$U$18)/24*($AJ204-186)-0.005)))</f>
        <v>0.14604529399999999</v>
      </c>
      <c r="AQ204" s="7">
        <f t="shared" si="75"/>
        <v>0.56299999999999994</v>
      </c>
      <c r="AR204" s="7">
        <f t="shared" si="76"/>
        <v>69</v>
      </c>
      <c r="AS204" s="7">
        <f t="shared" si="77"/>
        <v>0.51</v>
      </c>
    </row>
    <row r="205" spans="2:45" s="7" customFormat="1" x14ac:dyDescent="0.15">
      <c r="B205" s="118"/>
      <c r="C205" s="118"/>
      <c r="D205" s="118"/>
      <c r="E205" s="30"/>
      <c r="F205" s="30"/>
      <c r="G205" s="119"/>
      <c r="H205" s="119"/>
      <c r="I205" s="78"/>
      <c r="J205" s="11" t="str">
        <f t="shared" si="68"/>
        <v/>
      </c>
      <c r="K205" s="2" t="str">
        <f t="shared" si="78"/>
        <v/>
      </c>
      <c r="L205" s="2" t="str">
        <f t="shared" si="69"/>
        <v/>
      </c>
      <c r="M205" s="2" t="str">
        <f t="shared" si="79"/>
        <v/>
      </c>
      <c r="N205" s="2" t="str">
        <f t="shared" si="80"/>
        <v/>
      </c>
      <c r="O205" s="2" t="str">
        <f t="shared" si="81"/>
        <v/>
      </c>
      <c r="P205" s="11" t="str">
        <f t="shared" si="82"/>
        <v/>
      </c>
      <c r="Q205" s="11" t="str">
        <f t="shared" si="83"/>
        <v/>
      </c>
      <c r="R205" s="2" t="str">
        <f t="shared" si="84"/>
        <v/>
      </c>
      <c r="S205" s="11" t="str">
        <f t="shared" si="85"/>
        <v/>
      </c>
      <c r="T205" s="175" t="str">
        <f t="shared" si="86"/>
        <v/>
      </c>
      <c r="U205" s="11" t="str">
        <f t="shared" si="87"/>
        <v/>
      </c>
      <c r="V205" s="136"/>
      <c r="W205" s="136"/>
      <c r="X205" s="139">
        <f t="shared" si="70"/>
        <v>0</v>
      </c>
      <c r="Y205" s="31">
        <f t="shared" si="71"/>
        <v>0</v>
      </c>
      <c r="Z205" s="31"/>
      <c r="AA205" s="140">
        <f t="shared" si="72"/>
        <v>0</v>
      </c>
      <c r="AB205" s="12"/>
      <c r="AC205" s="8">
        <f t="shared" si="73"/>
        <v>9.0359999999999996</v>
      </c>
      <c r="AD205" s="8">
        <f t="shared" si="74"/>
        <v>-184.49199999999999</v>
      </c>
      <c r="AE205"/>
      <c r="AF205" t="e">
        <f>IF(D205="M",IF(AI205&lt;78,LMS!$D$5*AI205^3+LMS!$E$5*AI205^2+LMS!$F$5*AI205+LMS!$G$5,IF(AI205&lt;150,LMS!$D$6*AI205^3+LMS!$E$6*AI205^2+LMS!$F$6*AI205+LMS!$G$6,LMS!$D$7*AI205^3+LMS!$E$7*AI205^2+LMS!$F$7*AI205+LMS!$G$7)),IF(AI205&lt;69,LMS!$D$9*AI205^3+LMS!$E$9*AI205^2+LMS!$F$9*AI205+LMS!$G$9,IF(AI205&lt;150,LMS!$D$10*AI205^3+LMS!$E$10*AI205^2+LMS!$F$10*AI205+LMS!$G$10,LMS!$D$11*AI205^3+LMS!$E$11*AI205^2+LMS!$F$11*AI205+LMS!$G$11)))</f>
        <v>#VALUE!</v>
      </c>
      <c r="AG205" t="e">
        <f>IF(D205="M",(IF(AI205&lt;2.5,LMS!$D$21*AI205^3+LMS!$E$21*AI205^2+LMS!$F$21*AI205+LMS!$G$21,IF(AI205&lt;9.5,LMS!$D$22*AI205^3+LMS!$E$22*AI205^2+LMS!$F$22*AI205+LMS!$G$22,IF(AI205&lt;26.75,LMS!$D$23*AI205^3+LMS!$E$23*AI205^2+LMS!$F$23*AI205+LMS!$G$23,IF(AI205&lt;90,LMS!$D$24*AI205^3+LMS!$E$24*AI205^2+LMS!$F$24*AI205+LMS!$G$24,LMS!$D$25*AI205^3+LMS!$E$25*AI205^2+LMS!$F$25*AI205+LMS!$G$25))))),(IF(AI205&lt;2.5,LMS!$D$27*AI205^3+LMS!$E$27*AI205^2+LMS!$F$27*AI205+LMS!$G$27,IF(AI205&lt;9.5,LMS!$D$28*AI205^3+LMS!$E$28*AI205^2+LMS!$F$28*AI205+LMS!$G$28,IF(AI205&lt;26.75,LMS!$D$29*AI205^3+LMS!$E$29*AI205^2+LMS!$F$29*AI205+LMS!$G$29,IF(AI205&lt;90,LMS!$D$30*AI205^3+LMS!$E$30*AI205^2+LMS!$F$30*AI205+LMS!$G$30,IF(AI205&lt;150,LMS!$D$31*AI205^3+LMS!$E$31*AI205^2+LMS!$F$31*AI205+LMS!$G$31,LMS!$D$32*AI205^3+LMS!$E$32*AI205^2+LMS!$F$32*AI205+LMS!$G$32)))))))</f>
        <v>#VALUE!</v>
      </c>
      <c r="AH205" t="e">
        <f>IF(D205="M",(IF(AI205&lt;90,LMS!$D$14*AI205^3+LMS!$E$14*AI205^2+LMS!$F$14*AI205+LMS!$G$14,LMS!$D$15*AI205^3+LMS!$E$15*AI205^2+LMS!$F$15*AI205+LMS!$G$15)),(IF(AI205&lt;90,LMS!$D$17*AI205^3+LMS!$E$17*AI205^2+LMS!$F$17*AI205+LMS!$G$17,LMS!$D$18*AI205^3+LMS!$E$18*AI205^2+LMS!$F$18*AI205+LMS!$G$18)))</f>
        <v>#VALUE!</v>
      </c>
      <c r="AI205" s="7" t="e">
        <f t="shared" si="67"/>
        <v>#VALUE!</v>
      </c>
      <c r="AJ205" s="7">
        <f t="shared" si="88"/>
        <v>0</v>
      </c>
      <c r="AL205" s="7">
        <f>IF(D205="M",WeightSDS!P$5*$AJ205^7+WeightSDS!Q$5*$AJ205^6+WeightSDS!R$5*$AJ205^5+WeightSDS!S$5*$AJ205^4+WeightSDS!T$5*$AJ205^3+WeightSDS!U$5*$AJ205^2+WeightSDS!V$5*$AJ205+WeightSDS!W$5,IF($AJ205&lt;186,WeightSDS!P$8*$AJ205^7+WeightSDS!Q$8*$AJ205^6+WeightSDS!R$8*$AJ205^5+WeightSDS!S$8*$AJ205^4+WeightSDS!T$8*$AJ205^3+WeightSDS!U$8*$AJ205^2+WeightSDS!V$8*$AJ205+WeightSDS!W$8,WeightSDS!$U$9+WeightSDS!$V$9*($AJ205-WeightSDS!$W$9)))</f>
        <v>0.75407122999999998</v>
      </c>
      <c r="AM205" s="7">
        <f>IF(D205="M",IF($AJ205&lt;45,WeightSDS!M$23*$AJ205^10+WeightSDS!N$23*$AJ205^9+WeightSDS!O$23*$AJ205^8+WeightSDS!P$23*$AJ205^7+WeightSDS!Q$23*$AJ205^6+WeightSDS!R$23*$AJ205^5+WeightSDS!S$23*$AJ205^4+WeightSDS!T$23*$AJ205^3+WeightSDS!U$23*$AJ205^2+WeightSDS!V$23*$AJ205+WeightSDS!W$23,IF($AJ205&lt;153,WeightSDS!M$25*$AJ205^10+WeightSDS!N$25*$AJ205^9+WeightSDS!O$25*$AJ205^8+WeightSDS!P$25*$AJ205^7+WeightSDS!Q$25*$AJ205^6+WeightSDS!R$25*$AJ205^5+WeightSDS!S$25*$AJ205^4+WeightSDS!T$25*$AJ205^3+WeightSDS!U$25*$AJ205^2+WeightSDS!V$25*$AJ205+WeightSDS!W$25,WeightSDS!M$27+WeightSDS!N$27/(1+EXP(WeightSDS!O$27+WeightSDS!P$27*$AJ205)))),IF($AJ205&lt;43.8,WeightSDS!M$29*$AJ205^10+WeightSDS!N$29*$AJ205^9+WeightSDS!O$29*$AJ205^8+WeightSDS!P$29*$AJ205^7+WeightSDS!Q$29*$AJ205^6+WeightSDS!R$29*$AJ205^5+WeightSDS!S$29*$AJ205^4+WeightSDS!T$29*$AJ205^3+WeightSDS!U$29*$AJ205^2+WeightSDS!V$29*$AJ205+WeightSDS!W$29-0.010431*(1-$AJ205/210),IF($AJ205&lt;123,WeightSDS!M$30*$AJ205^10+WeightSDS!N$30*$AJ205^9+WeightSDS!O$30*$AJ205^8+WeightSDS!P$30*$AJ205^7+WeightSDS!Q$30*$AJ205^6+WeightSDS!R$30*$AJ205^5+WeightSDS!S$30*$AJ205^4+WeightSDS!T$30*$AJ205^3+WeightSDS!U$30*$AJ205^2+WeightSDS!V$30*$AJ205+WeightSDS!W$30-0.010431*(1-1/$AJ205),WeightSDS!M$32+WeightSDS!N$32/(1+EXP(WeightSDS!O$32+WeightSDS!P$32*$AJ205))-0.010431*(1-$AJ205/210))))</f>
        <v>2.9500001032655536</v>
      </c>
      <c r="AN205" s="7">
        <f>IF(D205="M",IF($AJ205&lt;162,WeightSDS!P$12*$AJ205^7+WeightSDS!Q$12*$AJ205^6+WeightSDS!R$12*$AJ205^5+WeightSDS!S$12*$AJ205^4+WeightSDS!T$12*$AJ205^3+WeightSDS!U$12*$AJ205^2+WeightSDS!V$12*$AJ205+WeightSDS!W$12,WeightSDS!P$14*$AJ205^7+WeightSDS!Q$14*$AJ205^6+WeightSDS!R$14*$AJ205^5+WeightSDS!S$14*$AJ205^4+WeightSDS!T$14*$AJ205^3+WeightSDS!U$14*$AJ205^2+WeightSDS!V$14*$AJ205+WeightSDS!W$14),IF($AJ205&lt;156,WeightSDS!O$17*$AJ205^8+WeightSDS!P$17*$AJ205^7+WeightSDS!Q$17*$AJ205^6+WeightSDS!R$17*$AJ205^5+WeightSDS!S$17*$AJ205^4+WeightSDS!T$17*$AJ205^3+WeightSDS!U$17*$AJ205^2+WeightSDS!V$17*$AJ205+WeightSDS!W$17,IF($AJ205&lt;186,WeightSDS!$U$18+(WeightSDS!$V$18-WeightSDS!$U$18)/24*($AJ205-186)+WeightSDS!$W$18*(-$AJ205+186)^2-0.005,WeightSDS!$U$18+(WeightSDS!$V$18-WeightSDS!$U$18)/24*($AJ205-186)-0.005)))</f>
        <v>0.14604529399999999</v>
      </c>
      <c r="AQ205" s="7">
        <f t="shared" si="75"/>
        <v>0.56299999999999994</v>
      </c>
      <c r="AR205" s="7">
        <f t="shared" si="76"/>
        <v>69</v>
      </c>
      <c r="AS205" s="7">
        <f t="shared" si="77"/>
        <v>0.51</v>
      </c>
    </row>
    <row r="206" spans="2:45" s="7" customFormat="1" x14ac:dyDescent="0.15">
      <c r="B206" s="118"/>
      <c r="C206" s="118"/>
      <c r="D206" s="118"/>
      <c r="E206" s="30"/>
      <c r="F206" s="30"/>
      <c r="G206" s="119"/>
      <c r="H206" s="119"/>
      <c r="I206" s="78"/>
      <c r="J206" s="11" t="str">
        <f t="shared" si="68"/>
        <v/>
      </c>
      <c r="K206" s="2" t="str">
        <f t="shared" si="78"/>
        <v/>
      </c>
      <c r="L206" s="2" t="str">
        <f t="shared" si="69"/>
        <v/>
      </c>
      <c r="M206" s="2" t="str">
        <f t="shared" si="79"/>
        <v/>
      </c>
      <c r="N206" s="2" t="str">
        <f t="shared" si="80"/>
        <v/>
      </c>
      <c r="O206" s="2" t="str">
        <f t="shared" si="81"/>
        <v/>
      </c>
      <c r="P206" s="11" t="str">
        <f t="shared" si="82"/>
        <v/>
      </c>
      <c r="Q206" s="11" t="str">
        <f t="shared" si="83"/>
        <v/>
      </c>
      <c r="R206" s="2" t="str">
        <f t="shared" si="84"/>
        <v/>
      </c>
      <c r="S206" s="11" t="str">
        <f t="shared" si="85"/>
        <v/>
      </c>
      <c r="T206" s="175" t="str">
        <f t="shared" si="86"/>
        <v/>
      </c>
      <c r="U206" s="11" t="str">
        <f t="shared" si="87"/>
        <v/>
      </c>
      <c r="V206" s="136"/>
      <c r="W206" s="136"/>
      <c r="X206" s="139">
        <f t="shared" si="70"/>
        <v>0</v>
      </c>
      <c r="Y206" s="31">
        <f t="shared" si="71"/>
        <v>0</v>
      </c>
      <c r="Z206" s="31"/>
      <c r="AA206" s="140">
        <f t="shared" si="72"/>
        <v>0</v>
      </c>
      <c r="AB206" s="12"/>
      <c r="AC206" s="8">
        <f t="shared" si="73"/>
        <v>9.0359999999999996</v>
      </c>
      <c r="AD206" s="8">
        <f t="shared" si="74"/>
        <v>-184.49199999999999</v>
      </c>
      <c r="AE206"/>
      <c r="AF206" t="e">
        <f>IF(D206="M",IF(AI206&lt;78,LMS!$D$5*AI206^3+LMS!$E$5*AI206^2+LMS!$F$5*AI206+LMS!$G$5,IF(AI206&lt;150,LMS!$D$6*AI206^3+LMS!$E$6*AI206^2+LMS!$F$6*AI206+LMS!$G$6,LMS!$D$7*AI206^3+LMS!$E$7*AI206^2+LMS!$F$7*AI206+LMS!$G$7)),IF(AI206&lt;69,LMS!$D$9*AI206^3+LMS!$E$9*AI206^2+LMS!$F$9*AI206+LMS!$G$9,IF(AI206&lt;150,LMS!$D$10*AI206^3+LMS!$E$10*AI206^2+LMS!$F$10*AI206+LMS!$G$10,LMS!$D$11*AI206^3+LMS!$E$11*AI206^2+LMS!$F$11*AI206+LMS!$G$11)))</f>
        <v>#VALUE!</v>
      </c>
      <c r="AG206" t="e">
        <f>IF(D206="M",(IF(AI206&lt;2.5,LMS!$D$21*AI206^3+LMS!$E$21*AI206^2+LMS!$F$21*AI206+LMS!$G$21,IF(AI206&lt;9.5,LMS!$D$22*AI206^3+LMS!$E$22*AI206^2+LMS!$F$22*AI206+LMS!$G$22,IF(AI206&lt;26.75,LMS!$D$23*AI206^3+LMS!$E$23*AI206^2+LMS!$F$23*AI206+LMS!$G$23,IF(AI206&lt;90,LMS!$D$24*AI206^3+LMS!$E$24*AI206^2+LMS!$F$24*AI206+LMS!$G$24,LMS!$D$25*AI206^3+LMS!$E$25*AI206^2+LMS!$F$25*AI206+LMS!$G$25))))),(IF(AI206&lt;2.5,LMS!$D$27*AI206^3+LMS!$E$27*AI206^2+LMS!$F$27*AI206+LMS!$G$27,IF(AI206&lt;9.5,LMS!$D$28*AI206^3+LMS!$E$28*AI206^2+LMS!$F$28*AI206+LMS!$G$28,IF(AI206&lt;26.75,LMS!$D$29*AI206^3+LMS!$E$29*AI206^2+LMS!$F$29*AI206+LMS!$G$29,IF(AI206&lt;90,LMS!$D$30*AI206^3+LMS!$E$30*AI206^2+LMS!$F$30*AI206+LMS!$G$30,IF(AI206&lt;150,LMS!$D$31*AI206^3+LMS!$E$31*AI206^2+LMS!$F$31*AI206+LMS!$G$31,LMS!$D$32*AI206^3+LMS!$E$32*AI206^2+LMS!$F$32*AI206+LMS!$G$32)))))))</f>
        <v>#VALUE!</v>
      </c>
      <c r="AH206" t="e">
        <f>IF(D206="M",(IF(AI206&lt;90,LMS!$D$14*AI206^3+LMS!$E$14*AI206^2+LMS!$F$14*AI206+LMS!$G$14,LMS!$D$15*AI206^3+LMS!$E$15*AI206^2+LMS!$F$15*AI206+LMS!$G$15)),(IF(AI206&lt;90,LMS!$D$17*AI206^3+LMS!$E$17*AI206^2+LMS!$F$17*AI206+LMS!$G$17,LMS!$D$18*AI206^3+LMS!$E$18*AI206^2+LMS!$F$18*AI206+LMS!$G$18)))</f>
        <v>#VALUE!</v>
      </c>
      <c r="AI206" s="7" t="e">
        <f t="shared" si="67"/>
        <v>#VALUE!</v>
      </c>
      <c r="AJ206" s="7">
        <f t="shared" si="88"/>
        <v>0</v>
      </c>
      <c r="AL206" s="7">
        <f>IF(D206="M",WeightSDS!P$5*$AJ206^7+WeightSDS!Q$5*$AJ206^6+WeightSDS!R$5*$AJ206^5+WeightSDS!S$5*$AJ206^4+WeightSDS!T$5*$AJ206^3+WeightSDS!U$5*$AJ206^2+WeightSDS!V$5*$AJ206+WeightSDS!W$5,IF($AJ206&lt;186,WeightSDS!P$8*$AJ206^7+WeightSDS!Q$8*$AJ206^6+WeightSDS!R$8*$AJ206^5+WeightSDS!S$8*$AJ206^4+WeightSDS!T$8*$AJ206^3+WeightSDS!U$8*$AJ206^2+WeightSDS!V$8*$AJ206+WeightSDS!W$8,WeightSDS!$U$9+WeightSDS!$V$9*($AJ206-WeightSDS!$W$9)))</f>
        <v>0.75407122999999998</v>
      </c>
      <c r="AM206" s="7">
        <f>IF(D206="M",IF($AJ206&lt;45,WeightSDS!M$23*$AJ206^10+WeightSDS!N$23*$AJ206^9+WeightSDS!O$23*$AJ206^8+WeightSDS!P$23*$AJ206^7+WeightSDS!Q$23*$AJ206^6+WeightSDS!R$23*$AJ206^5+WeightSDS!S$23*$AJ206^4+WeightSDS!T$23*$AJ206^3+WeightSDS!U$23*$AJ206^2+WeightSDS!V$23*$AJ206+WeightSDS!W$23,IF($AJ206&lt;153,WeightSDS!M$25*$AJ206^10+WeightSDS!N$25*$AJ206^9+WeightSDS!O$25*$AJ206^8+WeightSDS!P$25*$AJ206^7+WeightSDS!Q$25*$AJ206^6+WeightSDS!R$25*$AJ206^5+WeightSDS!S$25*$AJ206^4+WeightSDS!T$25*$AJ206^3+WeightSDS!U$25*$AJ206^2+WeightSDS!V$25*$AJ206+WeightSDS!W$25,WeightSDS!M$27+WeightSDS!N$27/(1+EXP(WeightSDS!O$27+WeightSDS!P$27*$AJ206)))),IF($AJ206&lt;43.8,WeightSDS!M$29*$AJ206^10+WeightSDS!N$29*$AJ206^9+WeightSDS!O$29*$AJ206^8+WeightSDS!P$29*$AJ206^7+WeightSDS!Q$29*$AJ206^6+WeightSDS!R$29*$AJ206^5+WeightSDS!S$29*$AJ206^4+WeightSDS!T$29*$AJ206^3+WeightSDS!U$29*$AJ206^2+WeightSDS!V$29*$AJ206+WeightSDS!W$29-0.010431*(1-$AJ206/210),IF($AJ206&lt;123,WeightSDS!M$30*$AJ206^10+WeightSDS!N$30*$AJ206^9+WeightSDS!O$30*$AJ206^8+WeightSDS!P$30*$AJ206^7+WeightSDS!Q$30*$AJ206^6+WeightSDS!R$30*$AJ206^5+WeightSDS!S$30*$AJ206^4+WeightSDS!T$30*$AJ206^3+WeightSDS!U$30*$AJ206^2+WeightSDS!V$30*$AJ206+WeightSDS!W$30-0.010431*(1-1/$AJ206),WeightSDS!M$32+WeightSDS!N$32/(1+EXP(WeightSDS!O$32+WeightSDS!P$32*$AJ206))-0.010431*(1-$AJ206/210))))</f>
        <v>2.9500001032655536</v>
      </c>
      <c r="AN206" s="7">
        <f>IF(D206="M",IF($AJ206&lt;162,WeightSDS!P$12*$AJ206^7+WeightSDS!Q$12*$AJ206^6+WeightSDS!R$12*$AJ206^5+WeightSDS!S$12*$AJ206^4+WeightSDS!T$12*$AJ206^3+WeightSDS!U$12*$AJ206^2+WeightSDS!V$12*$AJ206+WeightSDS!W$12,WeightSDS!P$14*$AJ206^7+WeightSDS!Q$14*$AJ206^6+WeightSDS!R$14*$AJ206^5+WeightSDS!S$14*$AJ206^4+WeightSDS!T$14*$AJ206^3+WeightSDS!U$14*$AJ206^2+WeightSDS!V$14*$AJ206+WeightSDS!W$14),IF($AJ206&lt;156,WeightSDS!O$17*$AJ206^8+WeightSDS!P$17*$AJ206^7+WeightSDS!Q$17*$AJ206^6+WeightSDS!R$17*$AJ206^5+WeightSDS!S$17*$AJ206^4+WeightSDS!T$17*$AJ206^3+WeightSDS!U$17*$AJ206^2+WeightSDS!V$17*$AJ206+WeightSDS!W$17,IF($AJ206&lt;186,WeightSDS!$U$18+(WeightSDS!$V$18-WeightSDS!$U$18)/24*($AJ206-186)+WeightSDS!$W$18*(-$AJ206+186)^2-0.005,WeightSDS!$U$18+(WeightSDS!$V$18-WeightSDS!$U$18)/24*($AJ206-186)-0.005)))</f>
        <v>0.14604529399999999</v>
      </c>
      <c r="AQ206" s="7">
        <f t="shared" si="75"/>
        <v>0.56299999999999994</v>
      </c>
      <c r="AR206" s="7">
        <f t="shared" si="76"/>
        <v>69</v>
      </c>
      <c r="AS206" s="7">
        <f t="shared" si="77"/>
        <v>0.51</v>
      </c>
    </row>
    <row r="207" spans="2:45" s="7" customFormat="1" x14ac:dyDescent="0.15">
      <c r="B207" s="118"/>
      <c r="C207" s="118"/>
      <c r="D207" s="118"/>
      <c r="E207" s="30"/>
      <c r="F207" s="30"/>
      <c r="G207" s="119"/>
      <c r="H207" s="119"/>
      <c r="I207" s="78"/>
      <c r="J207" s="11" t="str">
        <f t="shared" si="68"/>
        <v/>
      </c>
      <c r="K207" s="2" t="str">
        <f t="shared" si="78"/>
        <v/>
      </c>
      <c r="L207" s="2" t="str">
        <f t="shared" si="69"/>
        <v/>
      </c>
      <c r="M207" s="2" t="str">
        <f t="shared" si="79"/>
        <v/>
      </c>
      <c r="N207" s="2" t="str">
        <f t="shared" si="80"/>
        <v/>
      </c>
      <c r="O207" s="2" t="str">
        <f t="shared" si="81"/>
        <v/>
      </c>
      <c r="P207" s="11" t="str">
        <f t="shared" si="82"/>
        <v/>
      </c>
      <c r="Q207" s="11" t="str">
        <f t="shared" si="83"/>
        <v/>
      </c>
      <c r="R207" s="2" t="str">
        <f t="shared" si="84"/>
        <v/>
      </c>
      <c r="S207" s="11" t="str">
        <f t="shared" si="85"/>
        <v/>
      </c>
      <c r="T207" s="175" t="str">
        <f t="shared" si="86"/>
        <v/>
      </c>
      <c r="U207" s="11" t="str">
        <f t="shared" si="87"/>
        <v/>
      </c>
      <c r="V207" s="136"/>
      <c r="W207" s="136"/>
      <c r="X207" s="139">
        <f t="shared" si="70"/>
        <v>0</v>
      </c>
      <c r="Y207" s="31">
        <f t="shared" si="71"/>
        <v>0</v>
      </c>
      <c r="Z207" s="31"/>
      <c r="AA207" s="140">
        <f t="shared" si="72"/>
        <v>0</v>
      </c>
      <c r="AB207" s="12"/>
      <c r="AC207" s="8">
        <f t="shared" si="73"/>
        <v>9.0359999999999996</v>
      </c>
      <c r="AD207" s="8">
        <f t="shared" si="74"/>
        <v>-184.49199999999999</v>
      </c>
      <c r="AE207"/>
      <c r="AF207" t="e">
        <f>IF(D207="M",IF(AI207&lt;78,LMS!$D$5*AI207^3+LMS!$E$5*AI207^2+LMS!$F$5*AI207+LMS!$G$5,IF(AI207&lt;150,LMS!$D$6*AI207^3+LMS!$E$6*AI207^2+LMS!$F$6*AI207+LMS!$G$6,LMS!$D$7*AI207^3+LMS!$E$7*AI207^2+LMS!$F$7*AI207+LMS!$G$7)),IF(AI207&lt;69,LMS!$D$9*AI207^3+LMS!$E$9*AI207^2+LMS!$F$9*AI207+LMS!$G$9,IF(AI207&lt;150,LMS!$D$10*AI207^3+LMS!$E$10*AI207^2+LMS!$F$10*AI207+LMS!$G$10,LMS!$D$11*AI207^3+LMS!$E$11*AI207^2+LMS!$F$11*AI207+LMS!$G$11)))</f>
        <v>#VALUE!</v>
      </c>
      <c r="AG207" t="e">
        <f>IF(D207="M",(IF(AI207&lt;2.5,LMS!$D$21*AI207^3+LMS!$E$21*AI207^2+LMS!$F$21*AI207+LMS!$G$21,IF(AI207&lt;9.5,LMS!$D$22*AI207^3+LMS!$E$22*AI207^2+LMS!$F$22*AI207+LMS!$G$22,IF(AI207&lt;26.75,LMS!$D$23*AI207^3+LMS!$E$23*AI207^2+LMS!$F$23*AI207+LMS!$G$23,IF(AI207&lt;90,LMS!$D$24*AI207^3+LMS!$E$24*AI207^2+LMS!$F$24*AI207+LMS!$G$24,LMS!$D$25*AI207^3+LMS!$E$25*AI207^2+LMS!$F$25*AI207+LMS!$G$25))))),(IF(AI207&lt;2.5,LMS!$D$27*AI207^3+LMS!$E$27*AI207^2+LMS!$F$27*AI207+LMS!$G$27,IF(AI207&lt;9.5,LMS!$D$28*AI207^3+LMS!$E$28*AI207^2+LMS!$F$28*AI207+LMS!$G$28,IF(AI207&lt;26.75,LMS!$D$29*AI207^3+LMS!$E$29*AI207^2+LMS!$F$29*AI207+LMS!$G$29,IF(AI207&lt;90,LMS!$D$30*AI207^3+LMS!$E$30*AI207^2+LMS!$F$30*AI207+LMS!$G$30,IF(AI207&lt;150,LMS!$D$31*AI207^3+LMS!$E$31*AI207^2+LMS!$F$31*AI207+LMS!$G$31,LMS!$D$32*AI207^3+LMS!$E$32*AI207^2+LMS!$F$32*AI207+LMS!$G$32)))))))</f>
        <v>#VALUE!</v>
      </c>
      <c r="AH207" t="e">
        <f>IF(D207="M",(IF(AI207&lt;90,LMS!$D$14*AI207^3+LMS!$E$14*AI207^2+LMS!$F$14*AI207+LMS!$G$14,LMS!$D$15*AI207^3+LMS!$E$15*AI207^2+LMS!$F$15*AI207+LMS!$G$15)),(IF(AI207&lt;90,LMS!$D$17*AI207^3+LMS!$E$17*AI207^2+LMS!$F$17*AI207+LMS!$G$17,LMS!$D$18*AI207^3+LMS!$E$18*AI207^2+LMS!$F$18*AI207+LMS!$G$18)))</f>
        <v>#VALUE!</v>
      </c>
      <c r="AI207" s="7" t="e">
        <f t="shared" si="67"/>
        <v>#VALUE!</v>
      </c>
      <c r="AJ207" s="7">
        <f t="shared" si="88"/>
        <v>0</v>
      </c>
      <c r="AL207" s="7">
        <f>IF(D207="M",WeightSDS!P$5*$AJ207^7+WeightSDS!Q$5*$AJ207^6+WeightSDS!R$5*$AJ207^5+WeightSDS!S$5*$AJ207^4+WeightSDS!T$5*$AJ207^3+WeightSDS!U$5*$AJ207^2+WeightSDS!V$5*$AJ207+WeightSDS!W$5,IF($AJ207&lt;186,WeightSDS!P$8*$AJ207^7+WeightSDS!Q$8*$AJ207^6+WeightSDS!R$8*$AJ207^5+WeightSDS!S$8*$AJ207^4+WeightSDS!T$8*$AJ207^3+WeightSDS!U$8*$AJ207^2+WeightSDS!V$8*$AJ207+WeightSDS!W$8,WeightSDS!$U$9+WeightSDS!$V$9*($AJ207-WeightSDS!$W$9)))</f>
        <v>0.75407122999999998</v>
      </c>
      <c r="AM207" s="7">
        <f>IF(D207="M",IF($AJ207&lt;45,WeightSDS!M$23*$AJ207^10+WeightSDS!N$23*$AJ207^9+WeightSDS!O$23*$AJ207^8+WeightSDS!P$23*$AJ207^7+WeightSDS!Q$23*$AJ207^6+WeightSDS!R$23*$AJ207^5+WeightSDS!S$23*$AJ207^4+WeightSDS!T$23*$AJ207^3+WeightSDS!U$23*$AJ207^2+WeightSDS!V$23*$AJ207+WeightSDS!W$23,IF($AJ207&lt;153,WeightSDS!M$25*$AJ207^10+WeightSDS!N$25*$AJ207^9+WeightSDS!O$25*$AJ207^8+WeightSDS!P$25*$AJ207^7+WeightSDS!Q$25*$AJ207^6+WeightSDS!R$25*$AJ207^5+WeightSDS!S$25*$AJ207^4+WeightSDS!T$25*$AJ207^3+WeightSDS!U$25*$AJ207^2+WeightSDS!V$25*$AJ207+WeightSDS!W$25,WeightSDS!M$27+WeightSDS!N$27/(1+EXP(WeightSDS!O$27+WeightSDS!P$27*$AJ207)))),IF($AJ207&lt;43.8,WeightSDS!M$29*$AJ207^10+WeightSDS!N$29*$AJ207^9+WeightSDS!O$29*$AJ207^8+WeightSDS!P$29*$AJ207^7+WeightSDS!Q$29*$AJ207^6+WeightSDS!R$29*$AJ207^5+WeightSDS!S$29*$AJ207^4+WeightSDS!T$29*$AJ207^3+WeightSDS!U$29*$AJ207^2+WeightSDS!V$29*$AJ207+WeightSDS!W$29-0.010431*(1-$AJ207/210),IF($AJ207&lt;123,WeightSDS!M$30*$AJ207^10+WeightSDS!N$30*$AJ207^9+WeightSDS!O$30*$AJ207^8+WeightSDS!P$30*$AJ207^7+WeightSDS!Q$30*$AJ207^6+WeightSDS!R$30*$AJ207^5+WeightSDS!S$30*$AJ207^4+WeightSDS!T$30*$AJ207^3+WeightSDS!U$30*$AJ207^2+WeightSDS!V$30*$AJ207+WeightSDS!W$30-0.010431*(1-1/$AJ207),WeightSDS!M$32+WeightSDS!N$32/(1+EXP(WeightSDS!O$32+WeightSDS!P$32*$AJ207))-0.010431*(1-$AJ207/210))))</f>
        <v>2.9500001032655536</v>
      </c>
      <c r="AN207" s="7">
        <f>IF(D207="M",IF($AJ207&lt;162,WeightSDS!P$12*$AJ207^7+WeightSDS!Q$12*$AJ207^6+WeightSDS!R$12*$AJ207^5+WeightSDS!S$12*$AJ207^4+WeightSDS!T$12*$AJ207^3+WeightSDS!U$12*$AJ207^2+WeightSDS!V$12*$AJ207+WeightSDS!W$12,WeightSDS!P$14*$AJ207^7+WeightSDS!Q$14*$AJ207^6+WeightSDS!R$14*$AJ207^5+WeightSDS!S$14*$AJ207^4+WeightSDS!T$14*$AJ207^3+WeightSDS!U$14*$AJ207^2+WeightSDS!V$14*$AJ207+WeightSDS!W$14),IF($AJ207&lt;156,WeightSDS!O$17*$AJ207^8+WeightSDS!P$17*$AJ207^7+WeightSDS!Q$17*$AJ207^6+WeightSDS!R$17*$AJ207^5+WeightSDS!S$17*$AJ207^4+WeightSDS!T$17*$AJ207^3+WeightSDS!U$17*$AJ207^2+WeightSDS!V$17*$AJ207+WeightSDS!W$17,IF($AJ207&lt;186,WeightSDS!$U$18+(WeightSDS!$V$18-WeightSDS!$U$18)/24*($AJ207-186)+WeightSDS!$W$18*(-$AJ207+186)^2-0.005,WeightSDS!$U$18+(WeightSDS!$V$18-WeightSDS!$U$18)/24*($AJ207-186)-0.005)))</f>
        <v>0.14604529399999999</v>
      </c>
      <c r="AQ207" s="7">
        <f t="shared" si="75"/>
        <v>0.56299999999999994</v>
      </c>
      <c r="AR207" s="7">
        <f t="shared" si="76"/>
        <v>69</v>
      </c>
      <c r="AS207" s="7">
        <f t="shared" si="77"/>
        <v>0.51</v>
      </c>
    </row>
    <row r="208" spans="2:45" s="7" customFormat="1" x14ac:dyDescent="0.15">
      <c r="B208" s="118"/>
      <c r="C208" s="118"/>
      <c r="D208" s="118"/>
      <c r="E208" s="30"/>
      <c r="F208" s="30"/>
      <c r="G208" s="119"/>
      <c r="H208" s="119"/>
      <c r="I208" s="78"/>
      <c r="J208" s="11" t="str">
        <f t="shared" si="68"/>
        <v/>
      </c>
      <c r="K208" s="2" t="str">
        <f t="shared" si="78"/>
        <v/>
      </c>
      <c r="L208" s="2" t="str">
        <f t="shared" si="69"/>
        <v/>
      </c>
      <c r="M208" s="2" t="str">
        <f t="shared" si="79"/>
        <v/>
      </c>
      <c r="N208" s="2" t="str">
        <f t="shared" si="80"/>
        <v/>
      </c>
      <c r="O208" s="2" t="str">
        <f t="shared" si="81"/>
        <v/>
      </c>
      <c r="P208" s="11" t="str">
        <f t="shared" si="82"/>
        <v/>
      </c>
      <c r="Q208" s="11" t="str">
        <f t="shared" si="83"/>
        <v/>
      </c>
      <c r="R208" s="2" t="str">
        <f t="shared" si="84"/>
        <v/>
      </c>
      <c r="S208" s="11" t="str">
        <f t="shared" si="85"/>
        <v/>
      </c>
      <c r="T208" s="175" t="str">
        <f t="shared" si="86"/>
        <v/>
      </c>
      <c r="U208" s="11" t="str">
        <f t="shared" si="87"/>
        <v/>
      </c>
      <c r="V208" s="136"/>
      <c r="W208" s="136"/>
      <c r="X208" s="139">
        <f t="shared" si="70"/>
        <v>0</v>
      </c>
      <c r="Y208" s="31">
        <f t="shared" si="71"/>
        <v>0</v>
      </c>
      <c r="Z208" s="31"/>
      <c r="AA208" s="140">
        <f t="shared" si="72"/>
        <v>0</v>
      </c>
      <c r="AB208" s="12"/>
      <c r="AC208" s="8">
        <f t="shared" si="73"/>
        <v>9.0359999999999996</v>
      </c>
      <c r="AD208" s="8">
        <f t="shared" si="74"/>
        <v>-184.49199999999999</v>
      </c>
      <c r="AE208"/>
      <c r="AF208" t="e">
        <f>IF(D208="M",IF(AI208&lt;78,LMS!$D$5*AI208^3+LMS!$E$5*AI208^2+LMS!$F$5*AI208+LMS!$G$5,IF(AI208&lt;150,LMS!$D$6*AI208^3+LMS!$E$6*AI208^2+LMS!$F$6*AI208+LMS!$G$6,LMS!$D$7*AI208^3+LMS!$E$7*AI208^2+LMS!$F$7*AI208+LMS!$G$7)),IF(AI208&lt;69,LMS!$D$9*AI208^3+LMS!$E$9*AI208^2+LMS!$F$9*AI208+LMS!$G$9,IF(AI208&lt;150,LMS!$D$10*AI208^3+LMS!$E$10*AI208^2+LMS!$F$10*AI208+LMS!$G$10,LMS!$D$11*AI208^3+LMS!$E$11*AI208^2+LMS!$F$11*AI208+LMS!$G$11)))</f>
        <v>#VALUE!</v>
      </c>
      <c r="AG208" t="e">
        <f>IF(D208="M",(IF(AI208&lt;2.5,LMS!$D$21*AI208^3+LMS!$E$21*AI208^2+LMS!$F$21*AI208+LMS!$G$21,IF(AI208&lt;9.5,LMS!$D$22*AI208^3+LMS!$E$22*AI208^2+LMS!$F$22*AI208+LMS!$G$22,IF(AI208&lt;26.75,LMS!$D$23*AI208^3+LMS!$E$23*AI208^2+LMS!$F$23*AI208+LMS!$G$23,IF(AI208&lt;90,LMS!$D$24*AI208^3+LMS!$E$24*AI208^2+LMS!$F$24*AI208+LMS!$G$24,LMS!$D$25*AI208^3+LMS!$E$25*AI208^2+LMS!$F$25*AI208+LMS!$G$25))))),(IF(AI208&lt;2.5,LMS!$D$27*AI208^3+LMS!$E$27*AI208^2+LMS!$F$27*AI208+LMS!$G$27,IF(AI208&lt;9.5,LMS!$D$28*AI208^3+LMS!$E$28*AI208^2+LMS!$F$28*AI208+LMS!$G$28,IF(AI208&lt;26.75,LMS!$D$29*AI208^3+LMS!$E$29*AI208^2+LMS!$F$29*AI208+LMS!$G$29,IF(AI208&lt;90,LMS!$D$30*AI208^3+LMS!$E$30*AI208^2+LMS!$F$30*AI208+LMS!$G$30,IF(AI208&lt;150,LMS!$D$31*AI208^3+LMS!$E$31*AI208^2+LMS!$F$31*AI208+LMS!$G$31,LMS!$D$32*AI208^3+LMS!$E$32*AI208^2+LMS!$F$32*AI208+LMS!$G$32)))))))</f>
        <v>#VALUE!</v>
      </c>
      <c r="AH208" t="e">
        <f>IF(D208="M",(IF(AI208&lt;90,LMS!$D$14*AI208^3+LMS!$E$14*AI208^2+LMS!$F$14*AI208+LMS!$G$14,LMS!$D$15*AI208^3+LMS!$E$15*AI208^2+LMS!$F$15*AI208+LMS!$G$15)),(IF(AI208&lt;90,LMS!$D$17*AI208^3+LMS!$E$17*AI208^2+LMS!$F$17*AI208+LMS!$G$17,LMS!$D$18*AI208^3+LMS!$E$18*AI208^2+LMS!$F$18*AI208+LMS!$G$18)))</f>
        <v>#VALUE!</v>
      </c>
      <c r="AI208" s="7" t="e">
        <f t="shared" si="67"/>
        <v>#VALUE!</v>
      </c>
      <c r="AJ208" s="7">
        <f t="shared" si="88"/>
        <v>0</v>
      </c>
      <c r="AL208" s="7">
        <f>IF(D208="M",WeightSDS!P$5*$AJ208^7+WeightSDS!Q$5*$AJ208^6+WeightSDS!R$5*$AJ208^5+WeightSDS!S$5*$AJ208^4+WeightSDS!T$5*$AJ208^3+WeightSDS!U$5*$AJ208^2+WeightSDS!V$5*$AJ208+WeightSDS!W$5,IF($AJ208&lt;186,WeightSDS!P$8*$AJ208^7+WeightSDS!Q$8*$AJ208^6+WeightSDS!R$8*$AJ208^5+WeightSDS!S$8*$AJ208^4+WeightSDS!T$8*$AJ208^3+WeightSDS!U$8*$AJ208^2+WeightSDS!V$8*$AJ208+WeightSDS!W$8,WeightSDS!$U$9+WeightSDS!$V$9*($AJ208-WeightSDS!$W$9)))</f>
        <v>0.75407122999999998</v>
      </c>
      <c r="AM208" s="7">
        <f>IF(D208="M",IF($AJ208&lt;45,WeightSDS!M$23*$AJ208^10+WeightSDS!N$23*$AJ208^9+WeightSDS!O$23*$AJ208^8+WeightSDS!P$23*$AJ208^7+WeightSDS!Q$23*$AJ208^6+WeightSDS!R$23*$AJ208^5+WeightSDS!S$23*$AJ208^4+WeightSDS!T$23*$AJ208^3+WeightSDS!U$23*$AJ208^2+WeightSDS!V$23*$AJ208+WeightSDS!W$23,IF($AJ208&lt;153,WeightSDS!M$25*$AJ208^10+WeightSDS!N$25*$AJ208^9+WeightSDS!O$25*$AJ208^8+WeightSDS!P$25*$AJ208^7+WeightSDS!Q$25*$AJ208^6+WeightSDS!R$25*$AJ208^5+WeightSDS!S$25*$AJ208^4+WeightSDS!T$25*$AJ208^3+WeightSDS!U$25*$AJ208^2+WeightSDS!V$25*$AJ208+WeightSDS!W$25,WeightSDS!M$27+WeightSDS!N$27/(1+EXP(WeightSDS!O$27+WeightSDS!P$27*$AJ208)))),IF($AJ208&lt;43.8,WeightSDS!M$29*$AJ208^10+WeightSDS!N$29*$AJ208^9+WeightSDS!O$29*$AJ208^8+WeightSDS!P$29*$AJ208^7+WeightSDS!Q$29*$AJ208^6+WeightSDS!R$29*$AJ208^5+WeightSDS!S$29*$AJ208^4+WeightSDS!T$29*$AJ208^3+WeightSDS!U$29*$AJ208^2+WeightSDS!V$29*$AJ208+WeightSDS!W$29-0.010431*(1-$AJ208/210),IF($AJ208&lt;123,WeightSDS!M$30*$AJ208^10+WeightSDS!N$30*$AJ208^9+WeightSDS!O$30*$AJ208^8+WeightSDS!P$30*$AJ208^7+WeightSDS!Q$30*$AJ208^6+WeightSDS!R$30*$AJ208^5+WeightSDS!S$30*$AJ208^4+WeightSDS!T$30*$AJ208^3+WeightSDS!U$30*$AJ208^2+WeightSDS!V$30*$AJ208+WeightSDS!W$30-0.010431*(1-1/$AJ208),WeightSDS!M$32+WeightSDS!N$32/(1+EXP(WeightSDS!O$32+WeightSDS!P$32*$AJ208))-0.010431*(1-$AJ208/210))))</f>
        <v>2.9500001032655536</v>
      </c>
      <c r="AN208" s="7">
        <f>IF(D208="M",IF($AJ208&lt;162,WeightSDS!P$12*$AJ208^7+WeightSDS!Q$12*$AJ208^6+WeightSDS!R$12*$AJ208^5+WeightSDS!S$12*$AJ208^4+WeightSDS!T$12*$AJ208^3+WeightSDS!U$12*$AJ208^2+WeightSDS!V$12*$AJ208+WeightSDS!W$12,WeightSDS!P$14*$AJ208^7+WeightSDS!Q$14*$AJ208^6+WeightSDS!R$14*$AJ208^5+WeightSDS!S$14*$AJ208^4+WeightSDS!T$14*$AJ208^3+WeightSDS!U$14*$AJ208^2+WeightSDS!V$14*$AJ208+WeightSDS!W$14),IF($AJ208&lt;156,WeightSDS!O$17*$AJ208^8+WeightSDS!P$17*$AJ208^7+WeightSDS!Q$17*$AJ208^6+WeightSDS!R$17*$AJ208^5+WeightSDS!S$17*$AJ208^4+WeightSDS!T$17*$AJ208^3+WeightSDS!U$17*$AJ208^2+WeightSDS!V$17*$AJ208+WeightSDS!W$17,IF($AJ208&lt;186,WeightSDS!$U$18+(WeightSDS!$V$18-WeightSDS!$U$18)/24*($AJ208-186)+WeightSDS!$W$18*(-$AJ208+186)^2-0.005,WeightSDS!$U$18+(WeightSDS!$V$18-WeightSDS!$U$18)/24*($AJ208-186)-0.005)))</f>
        <v>0.14604529399999999</v>
      </c>
      <c r="AQ208" s="7">
        <f t="shared" si="75"/>
        <v>0.56299999999999994</v>
      </c>
      <c r="AR208" s="7">
        <f t="shared" si="76"/>
        <v>69</v>
      </c>
      <c r="AS208" s="7">
        <f t="shared" si="77"/>
        <v>0.51</v>
      </c>
    </row>
    <row r="209" spans="2:45" s="7" customFormat="1" x14ac:dyDescent="0.15">
      <c r="B209" s="118"/>
      <c r="C209" s="118"/>
      <c r="D209" s="118"/>
      <c r="E209" s="30"/>
      <c r="F209" s="30"/>
      <c r="G209" s="119"/>
      <c r="H209" s="119"/>
      <c r="I209" s="78"/>
      <c r="J209" s="11" t="str">
        <f t="shared" si="68"/>
        <v/>
      </c>
      <c r="K209" s="2" t="str">
        <f t="shared" si="78"/>
        <v/>
      </c>
      <c r="L209" s="2" t="str">
        <f t="shared" si="69"/>
        <v/>
      </c>
      <c r="M209" s="2" t="str">
        <f t="shared" si="79"/>
        <v/>
      </c>
      <c r="N209" s="2" t="str">
        <f t="shared" si="80"/>
        <v/>
      </c>
      <c r="O209" s="2" t="str">
        <f t="shared" si="81"/>
        <v/>
      </c>
      <c r="P209" s="11" t="str">
        <f t="shared" si="82"/>
        <v/>
      </c>
      <c r="Q209" s="11" t="str">
        <f t="shared" si="83"/>
        <v/>
      </c>
      <c r="R209" s="2" t="str">
        <f t="shared" si="84"/>
        <v/>
      </c>
      <c r="S209" s="11" t="str">
        <f t="shared" si="85"/>
        <v/>
      </c>
      <c r="T209" s="175" t="str">
        <f t="shared" si="86"/>
        <v/>
      </c>
      <c r="U209" s="11" t="str">
        <f t="shared" si="87"/>
        <v/>
      </c>
      <c r="V209" s="136"/>
      <c r="W209" s="136"/>
      <c r="X209" s="139">
        <f t="shared" si="70"/>
        <v>0</v>
      </c>
      <c r="Y209" s="31">
        <f t="shared" si="71"/>
        <v>0</v>
      </c>
      <c r="Z209" s="31"/>
      <c r="AA209" s="140">
        <f t="shared" si="72"/>
        <v>0</v>
      </c>
      <c r="AB209" s="12"/>
      <c r="AC209" s="8">
        <f t="shared" si="73"/>
        <v>9.0359999999999996</v>
      </c>
      <c r="AD209" s="8">
        <f t="shared" si="74"/>
        <v>-184.49199999999999</v>
      </c>
      <c r="AE209"/>
      <c r="AF209" t="e">
        <f>IF(D209="M",IF(AI209&lt;78,LMS!$D$5*AI209^3+LMS!$E$5*AI209^2+LMS!$F$5*AI209+LMS!$G$5,IF(AI209&lt;150,LMS!$D$6*AI209^3+LMS!$E$6*AI209^2+LMS!$F$6*AI209+LMS!$G$6,LMS!$D$7*AI209^3+LMS!$E$7*AI209^2+LMS!$F$7*AI209+LMS!$G$7)),IF(AI209&lt;69,LMS!$D$9*AI209^3+LMS!$E$9*AI209^2+LMS!$F$9*AI209+LMS!$G$9,IF(AI209&lt;150,LMS!$D$10*AI209^3+LMS!$E$10*AI209^2+LMS!$F$10*AI209+LMS!$G$10,LMS!$D$11*AI209^3+LMS!$E$11*AI209^2+LMS!$F$11*AI209+LMS!$G$11)))</f>
        <v>#VALUE!</v>
      </c>
      <c r="AG209" t="e">
        <f>IF(D209="M",(IF(AI209&lt;2.5,LMS!$D$21*AI209^3+LMS!$E$21*AI209^2+LMS!$F$21*AI209+LMS!$G$21,IF(AI209&lt;9.5,LMS!$D$22*AI209^3+LMS!$E$22*AI209^2+LMS!$F$22*AI209+LMS!$G$22,IF(AI209&lt;26.75,LMS!$D$23*AI209^3+LMS!$E$23*AI209^2+LMS!$F$23*AI209+LMS!$G$23,IF(AI209&lt;90,LMS!$D$24*AI209^3+LMS!$E$24*AI209^2+LMS!$F$24*AI209+LMS!$G$24,LMS!$D$25*AI209^3+LMS!$E$25*AI209^2+LMS!$F$25*AI209+LMS!$G$25))))),(IF(AI209&lt;2.5,LMS!$D$27*AI209^3+LMS!$E$27*AI209^2+LMS!$F$27*AI209+LMS!$G$27,IF(AI209&lt;9.5,LMS!$D$28*AI209^3+LMS!$E$28*AI209^2+LMS!$F$28*AI209+LMS!$G$28,IF(AI209&lt;26.75,LMS!$D$29*AI209^3+LMS!$E$29*AI209^2+LMS!$F$29*AI209+LMS!$G$29,IF(AI209&lt;90,LMS!$D$30*AI209^3+LMS!$E$30*AI209^2+LMS!$F$30*AI209+LMS!$G$30,IF(AI209&lt;150,LMS!$D$31*AI209^3+LMS!$E$31*AI209^2+LMS!$F$31*AI209+LMS!$G$31,LMS!$D$32*AI209^3+LMS!$E$32*AI209^2+LMS!$F$32*AI209+LMS!$G$32)))))))</f>
        <v>#VALUE!</v>
      </c>
      <c r="AH209" t="e">
        <f>IF(D209="M",(IF(AI209&lt;90,LMS!$D$14*AI209^3+LMS!$E$14*AI209^2+LMS!$F$14*AI209+LMS!$G$14,LMS!$D$15*AI209^3+LMS!$E$15*AI209^2+LMS!$F$15*AI209+LMS!$G$15)),(IF(AI209&lt;90,LMS!$D$17*AI209^3+LMS!$E$17*AI209^2+LMS!$F$17*AI209+LMS!$G$17,LMS!$D$18*AI209^3+LMS!$E$18*AI209^2+LMS!$F$18*AI209+LMS!$G$18)))</f>
        <v>#VALUE!</v>
      </c>
      <c r="AI209" s="7" t="e">
        <f t="shared" si="67"/>
        <v>#VALUE!</v>
      </c>
      <c r="AJ209" s="7">
        <f t="shared" si="88"/>
        <v>0</v>
      </c>
      <c r="AL209" s="7">
        <f>IF(D209="M",WeightSDS!P$5*$AJ209^7+WeightSDS!Q$5*$AJ209^6+WeightSDS!R$5*$AJ209^5+WeightSDS!S$5*$AJ209^4+WeightSDS!T$5*$AJ209^3+WeightSDS!U$5*$AJ209^2+WeightSDS!V$5*$AJ209+WeightSDS!W$5,IF($AJ209&lt;186,WeightSDS!P$8*$AJ209^7+WeightSDS!Q$8*$AJ209^6+WeightSDS!R$8*$AJ209^5+WeightSDS!S$8*$AJ209^4+WeightSDS!T$8*$AJ209^3+WeightSDS!U$8*$AJ209^2+WeightSDS!V$8*$AJ209+WeightSDS!W$8,WeightSDS!$U$9+WeightSDS!$V$9*($AJ209-WeightSDS!$W$9)))</f>
        <v>0.75407122999999998</v>
      </c>
      <c r="AM209" s="7">
        <f>IF(D209="M",IF($AJ209&lt;45,WeightSDS!M$23*$AJ209^10+WeightSDS!N$23*$AJ209^9+WeightSDS!O$23*$AJ209^8+WeightSDS!P$23*$AJ209^7+WeightSDS!Q$23*$AJ209^6+WeightSDS!R$23*$AJ209^5+WeightSDS!S$23*$AJ209^4+WeightSDS!T$23*$AJ209^3+WeightSDS!U$23*$AJ209^2+WeightSDS!V$23*$AJ209+WeightSDS!W$23,IF($AJ209&lt;153,WeightSDS!M$25*$AJ209^10+WeightSDS!N$25*$AJ209^9+WeightSDS!O$25*$AJ209^8+WeightSDS!P$25*$AJ209^7+WeightSDS!Q$25*$AJ209^6+WeightSDS!R$25*$AJ209^5+WeightSDS!S$25*$AJ209^4+WeightSDS!T$25*$AJ209^3+WeightSDS!U$25*$AJ209^2+WeightSDS!V$25*$AJ209+WeightSDS!W$25,WeightSDS!M$27+WeightSDS!N$27/(1+EXP(WeightSDS!O$27+WeightSDS!P$27*$AJ209)))),IF($AJ209&lt;43.8,WeightSDS!M$29*$AJ209^10+WeightSDS!N$29*$AJ209^9+WeightSDS!O$29*$AJ209^8+WeightSDS!P$29*$AJ209^7+WeightSDS!Q$29*$AJ209^6+WeightSDS!R$29*$AJ209^5+WeightSDS!S$29*$AJ209^4+WeightSDS!T$29*$AJ209^3+WeightSDS!U$29*$AJ209^2+WeightSDS!V$29*$AJ209+WeightSDS!W$29-0.010431*(1-$AJ209/210),IF($AJ209&lt;123,WeightSDS!M$30*$AJ209^10+WeightSDS!N$30*$AJ209^9+WeightSDS!O$30*$AJ209^8+WeightSDS!P$30*$AJ209^7+WeightSDS!Q$30*$AJ209^6+WeightSDS!R$30*$AJ209^5+WeightSDS!S$30*$AJ209^4+WeightSDS!T$30*$AJ209^3+WeightSDS!U$30*$AJ209^2+WeightSDS!V$30*$AJ209+WeightSDS!W$30-0.010431*(1-1/$AJ209),WeightSDS!M$32+WeightSDS!N$32/(1+EXP(WeightSDS!O$32+WeightSDS!P$32*$AJ209))-0.010431*(1-$AJ209/210))))</f>
        <v>2.9500001032655536</v>
      </c>
      <c r="AN209" s="7">
        <f>IF(D209="M",IF($AJ209&lt;162,WeightSDS!P$12*$AJ209^7+WeightSDS!Q$12*$AJ209^6+WeightSDS!R$12*$AJ209^5+WeightSDS!S$12*$AJ209^4+WeightSDS!T$12*$AJ209^3+WeightSDS!U$12*$AJ209^2+WeightSDS!V$12*$AJ209+WeightSDS!W$12,WeightSDS!P$14*$AJ209^7+WeightSDS!Q$14*$AJ209^6+WeightSDS!R$14*$AJ209^5+WeightSDS!S$14*$AJ209^4+WeightSDS!T$14*$AJ209^3+WeightSDS!U$14*$AJ209^2+WeightSDS!V$14*$AJ209+WeightSDS!W$14),IF($AJ209&lt;156,WeightSDS!O$17*$AJ209^8+WeightSDS!P$17*$AJ209^7+WeightSDS!Q$17*$AJ209^6+WeightSDS!R$17*$AJ209^5+WeightSDS!S$17*$AJ209^4+WeightSDS!T$17*$AJ209^3+WeightSDS!U$17*$AJ209^2+WeightSDS!V$17*$AJ209+WeightSDS!W$17,IF($AJ209&lt;186,WeightSDS!$U$18+(WeightSDS!$V$18-WeightSDS!$U$18)/24*($AJ209-186)+WeightSDS!$W$18*(-$AJ209+186)^2-0.005,WeightSDS!$U$18+(WeightSDS!$V$18-WeightSDS!$U$18)/24*($AJ209-186)-0.005)))</f>
        <v>0.14604529399999999</v>
      </c>
      <c r="AQ209" s="7">
        <f t="shared" si="75"/>
        <v>0.56299999999999994</v>
      </c>
      <c r="AR209" s="7">
        <f t="shared" si="76"/>
        <v>69</v>
      </c>
      <c r="AS209" s="7">
        <f t="shared" si="77"/>
        <v>0.51</v>
      </c>
    </row>
    <row r="210" spans="2:45" s="7" customFormat="1" x14ac:dyDescent="0.15">
      <c r="B210" s="118"/>
      <c r="C210" s="118"/>
      <c r="D210" s="118"/>
      <c r="E210" s="30"/>
      <c r="F210" s="30"/>
      <c r="G210" s="119"/>
      <c r="H210" s="119"/>
      <c r="I210" s="78"/>
      <c r="J210" s="11" t="str">
        <f t="shared" si="68"/>
        <v/>
      </c>
      <c r="K210" s="2" t="str">
        <f t="shared" si="78"/>
        <v/>
      </c>
      <c r="L210" s="2" t="str">
        <f t="shared" si="69"/>
        <v/>
      </c>
      <c r="M210" s="2" t="str">
        <f t="shared" si="79"/>
        <v/>
      </c>
      <c r="N210" s="2" t="str">
        <f t="shared" si="80"/>
        <v/>
      </c>
      <c r="O210" s="2" t="str">
        <f t="shared" si="81"/>
        <v/>
      </c>
      <c r="P210" s="11" t="str">
        <f t="shared" si="82"/>
        <v/>
      </c>
      <c r="Q210" s="11" t="str">
        <f t="shared" si="83"/>
        <v/>
      </c>
      <c r="R210" s="2" t="str">
        <f t="shared" si="84"/>
        <v/>
      </c>
      <c r="S210" s="11" t="str">
        <f t="shared" si="85"/>
        <v/>
      </c>
      <c r="T210" s="175" t="str">
        <f t="shared" si="86"/>
        <v/>
      </c>
      <c r="U210" s="11" t="str">
        <f t="shared" si="87"/>
        <v/>
      </c>
      <c r="V210" s="136"/>
      <c r="W210" s="136"/>
      <c r="X210" s="139">
        <f t="shared" si="70"/>
        <v>0</v>
      </c>
      <c r="Y210" s="31">
        <f t="shared" si="71"/>
        <v>0</v>
      </c>
      <c r="Z210" s="31"/>
      <c r="AA210" s="140">
        <f t="shared" si="72"/>
        <v>0</v>
      </c>
      <c r="AB210" s="12"/>
      <c r="AC210" s="8">
        <f t="shared" si="73"/>
        <v>9.0359999999999996</v>
      </c>
      <c r="AD210" s="8">
        <f t="shared" si="74"/>
        <v>-184.49199999999999</v>
      </c>
      <c r="AE210"/>
      <c r="AF210" t="e">
        <f>IF(D210="M",IF(AI210&lt;78,LMS!$D$5*AI210^3+LMS!$E$5*AI210^2+LMS!$F$5*AI210+LMS!$G$5,IF(AI210&lt;150,LMS!$D$6*AI210^3+LMS!$E$6*AI210^2+LMS!$F$6*AI210+LMS!$G$6,LMS!$D$7*AI210^3+LMS!$E$7*AI210^2+LMS!$F$7*AI210+LMS!$G$7)),IF(AI210&lt;69,LMS!$D$9*AI210^3+LMS!$E$9*AI210^2+LMS!$F$9*AI210+LMS!$G$9,IF(AI210&lt;150,LMS!$D$10*AI210^3+LMS!$E$10*AI210^2+LMS!$F$10*AI210+LMS!$G$10,LMS!$D$11*AI210^3+LMS!$E$11*AI210^2+LMS!$F$11*AI210+LMS!$G$11)))</f>
        <v>#VALUE!</v>
      </c>
      <c r="AG210" t="e">
        <f>IF(D210="M",(IF(AI210&lt;2.5,LMS!$D$21*AI210^3+LMS!$E$21*AI210^2+LMS!$F$21*AI210+LMS!$G$21,IF(AI210&lt;9.5,LMS!$D$22*AI210^3+LMS!$E$22*AI210^2+LMS!$F$22*AI210+LMS!$G$22,IF(AI210&lt;26.75,LMS!$D$23*AI210^3+LMS!$E$23*AI210^2+LMS!$F$23*AI210+LMS!$G$23,IF(AI210&lt;90,LMS!$D$24*AI210^3+LMS!$E$24*AI210^2+LMS!$F$24*AI210+LMS!$G$24,LMS!$D$25*AI210^3+LMS!$E$25*AI210^2+LMS!$F$25*AI210+LMS!$G$25))))),(IF(AI210&lt;2.5,LMS!$D$27*AI210^3+LMS!$E$27*AI210^2+LMS!$F$27*AI210+LMS!$G$27,IF(AI210&lt;9.5,LMS!$D$28*AI210^3+LMS!$E$28*AI210^2+LMS!$F$28*AI210+LMS!$G$28,IF(AI210&lt;26.75,LMS!$D$29*AI210^3+LMS!$E$29*AI210^2+LMS!$F$29*AI210+LMS!$G$29,IF(AI210&lt;90,LMS!$D$30*AI210^3+LMS!$E$30*AI210^2+LMS!$F$30*AI210+LMS!$G$30,IF(AI210&lt;150,LMS!$D$31*AI210^3+LMS!$E$31*AI210^2+LMS!$F$31*AI210+LMS!$G$31,LMS!$D$32*AI210^3+LMS!$E$32*AI210^2+LMS!$F$32*AI210+LMS!$G$32)))))))</f>
        <v>#VALUE!</v>
      </c>
      <c r="AH210" t="e">
        <f>IF(D210="M",(IF(AI210&lt;90,LMS!$D$14*AI210^3+LMS!$E$14*AI210^2+LMS!$F$14*AI210+LMS!$G$14,LMS!$D$15*AI210^3+LMS!$E$15*AI210^2+LMS!$F$15*AI210+LMS!$G$15)),(IF(AI210&lt;90,LMS!$D$17*AI210^3+LMS!$E$17*AI210^2+LMS!$F$17*AI210+LMS!$G$17,LMS!$D$18*AI210^3+LMS!$E$18*AI210^2+LMS!$F$18*AI210+LMS!$G$18)))</f>
        <v>#VALUE!</v>
      </c>
      <c r="AI210" s="7" t="e">
        <f t="shared" si="67"/>
        <v>#VALUE!</v>
      </c>
      <c r="AJ210" s="7">
        <f t="shared" si="88"/>
        <v>0</v>
      </c>
      <c r="AL210" s="7">
        <f>IF(D210="M",WeightSDS!P$5*$AJ210^7+WeightSDS!Q$5*$AJ210^6+WeightSDS!R$5*$AJ210^5+WeightSDS!S$5*$AJ210^4+WeightSDS!T$5*$AJ210^3+WeightSDS!U$5*$AJ210^2+WeightSDS!V$5*$AJ210+WeightSDS!W$5,IF($AJ210&lt;186,WeightSDS!P$8*$AJ210^7+WeightSDS!Q$8*$AJ210^6+WeightSDS!R$8*$AJ210^5+WeightSDS!S$8*$AJ210^4+WeightSDS!T$8*$AJ210^3+WeightSDS!U$8*$AJ210^2+WeightSDS!V$8*$AJ210+WeightSDS!W$8,WeightSDS!$U$9+WeightSDS!$V$9*($AJ210-WeightSDS!$W$9)))</f>
        <v>0.75407122999999998</v>
      </c>
      <c r="AM210" s="7">
        <f>IF(D210="M",IF($AJ210&lt;45,WeightSDS!M$23*$AJ210^10+WeightSDS!N$23*$AJ210^9+WeightSDS!O$23*$AJ210^8+WeightSDS!P$23*$AJ210^7+WeightSDS!Q$23*$AJ210^6+WeightSDS!R$23*$AJ210^5+WeightSDS!S$23*$AJ210^4+WeightSDS!T$23*$AJ210^3+WeightSDS!U$23*$AJ210^2+WeightSDS!V$23*$AJ210+WeightSDS!W$23,IF($AJ210&lt;153,WeightSDS!M$25*$AJ210^10+WeightSDS!N$25*$AJ210^9+WeightSDS!O$25*$AJ210^8+WeightSDS!P$25*$AJ210^7+WeightSDS!Q$25*$AJ210^6+WeightSDS!R$25*$AJ210^5+WeightSDS!S$25*$AJ210^4+WeightSDS!T$25*$AJ210^3+WeightSDS!U$25*$AJ210^2+WeightSDS!V$25*$AJ210+WeightSDS!W$25,WeightSDS!M$27+WeightSDS!N$27/(1+EXP(WeightSDS!O$27+WeightSDS!P$27*$AJ210)))),IF($AJ210&lt;43.8,WeightSDS!M$29*$AJ210^10+WeightSDS!N$29*$AJ210^9+WeightSDS!O$29*$AJ210^8+WeightSDS!P$29*$AJ210^7+WeightSDS!Q$29*$AJ210^6+WeightSDS!R$29*$AJ210^5+WeightSDS!S$29*$AJ210^4+WeightSDS!T$29*$AJ210^3+WeightSDS!U$29*$AJ210^2+WeightSDS!V$29*$AJ210+WeightSDS!W$29-0.010431*(1-$AJ210/210),IF($AJ210&lt;123,WeightSDS!M$30*$AJ210^10+WeightSDS!N$30*$AJ210^9+WeightSDS!O$30*$AJ210^8+WeightSDS!P$30*$AJ210^7+WeightSDS!Q$30*$AJ210^6+WeightSDS!R$30*$AJ210^5+WeightSDS!S$30*$AJ210^4+WeightSDS!T$30*$AJ210^3+WeightSDS!U$30*$AJ210^2+WeightSDS!V$30*$AJ210+WeightSDS!W$30-0.010431*(1-1/$AJ210),WeightSDS!M$32+WeightSDS!N$32/(1+EXP(WeightSDS!O$32+WeightSDS!P$32*$AJ210))-0.010431*(1-$AJ210/210))))</f>
        <v>2.9500001032655536</v>
      </c>
      <c r="AN210" s="7">
        <f>IF(D210="M",IF($AJ210&lt;162,WeightSDS!P$12*$AJ210^7+WeightSDS!Q$12*$AJ210^6+WeightSDS!R$12*$AJ210^5+WeightSDS!S$12*$AJ210^4+WeightSDS!T$12*$AJ210^3+WeightSDS!U$12*$AJ210^2+WeightSDS!V$12*$AJ210+WeightSDS!W$12,WeightSDS!P$14*$AJ210^7+WeightSDS!Q$14*$AJ210^6+WeightSDS!R$14*$AJ210^5+WeightSDS!S$14*$AJ210^4+WeightSDS!T$14*$AJ210^3+WeightSDS!U$14*$AJ210^2+WeightSDS!V$14*$AJ210+WeightSDS!W$14),IF($AJ210&lt;156,WeightSDS!O$17*$AJ210^8+WeightSDS!P$17*$AJ210^7+WeightSDS!Q$17*$AJ210^6+WeightSDS!R$17*$AJ210^5+WeightSDS!S$17*$AJ210^4+WeightSDS!T$17*$AJ210^3+WeightSDS!U$17*$AJ210^2+WeightSDS!V$17*$AJ210+WeightSDS!W$17,IF($AJ210&lt;186,WeightSDS!$U$18+(WeightSDS!$V$18-WeightSDS!$U$18)/24*($AJ210-186)+WeightSDS!$W$18*(-$AJ210+186)^2-0.005,WeightSDS!$U$18+(WeightSDS!$V$18-WeightSDS!$U$18)/24*($AJ210-186)-0.005)))</f>
        <v>0.14604529399999999</v>
      </c>
      <c r="AQ210" s="7">
        <f t="shared" si="75"/>
        <v>0.56299999999999994</v>
      </c>
      <c r="AR210" s="7">
        <f t="shared" si="76"/>
        <v>69</v>
      </c>
      <c r="AS210" s="7">
        <f t="shared" si="77"/>
        <v>0.51</v>
      </c>
    </row>
    <row r="211" spans="2:45" s="7" customFormat="1" x14ac:dyDescent="0.15">
      <c r="B211" s="118"/>
      <c r="C211" s="118"/>
      <c r="D211" s="118"/>
      <c r="E211" s="30"/>
      <c r="F211" s="30"/>
      <c r="G211" s="119"/>
      <c r="H211" s="119"/>
      <c r="I211" s="78"/>
      <c r="J211" s="11" t="str">
        <f t="shared" si="68"/>
        <v/>
      </c>
      <c r="K211" s="2" t="str">
        <f t="shared" si="78"/>
        <v/>
      </c>
      <c r="L211" s="2" t="str">
        <f t="shared" si="69"/>
        <v/>
      </c>
      <c r="M211" s="2" t="str">
        <f t="shared" si="79"/>
        <v/>
      </c>
      <c r="N211" s="2" t="str">
        <f t="shared" si="80"/>
        <v/>
      </c>
      <c r="O211" s="2" t="str">
        <f t="shared" si="81"/>
        <v/>
      </c>
      <c r="P211" s="11" t="str">
        <f t="shared" si="82"/>
        <v/>
      </c>
      <c r="Q211" s="11" t="str">
        <f t="shared" si="83"/>
        <v/>
      </c>
      <c r="R211" s="2" t="str">
        <f t="shared" si="84"/>
        <v/>
      </c>
      <c r="S211" s="11" t="str">
        <f t="shared" si="85"/>
        <v/>
      </c>
      <c r="T211" s="175" t="str">
        <f t="shared" si="86"/>
        <v/>
      </c>
      <c r="U211" s="11" t="str">
        <f t="shared" si="87"/>
        <v/>
      </c>
      <c r="V211" s="136"/>
      <c r="W211" s="136"/>
      <c r="X211" s="139">
        <f t="shared" si="70"/>
        <v>0</v>
      </c>
      <c r="Y211" s="31">
        <f t="shared" si="71"/>
        <v>0</v>
      </c>
      <c r="Z211" s="31"/>
      <c r="AA211" s="140">
        <f t="shared" si="72"/>
        <v>0</v>
      </c>
      <c r="AB211" s="12"/>
      <c r="AC211" s="8">
        <f t="shared" si="73"/>
        <v>9.0359999999999996</v>
      </c>
      <c r="AD211" s="8">
        <f t="shared" si="74"/>
        <v>-184.49199999999999</v>
      </c>
      <c r="AE211"/>
      <c r="AF211" t="e">
        <f>IF(D211="M",IF(AI211&lt;78,LMS!$D$5*AI211^3+LMS!$E$5*AI211^2+LMS!$F$5*AI211+LMS!$G$5,IF(AI211&lt;150,LMS!$D$6*AI211^3+LMS!$E$6*AI211^2+LMS!$F$6*AI211+LMS!$G$6,LMS!$D$7*AI211^3+LMS!$E$7*AI211^2+LMS!$F$7*AI211+LMS!$G$7)),IF(AI211&lt;69,LMS!$D$9*AI211^3+LMS!$E$9*AI211^2+LMS!$F$9*AI211+LMS!$G$9,IF(AI211&lt;150,LMS!$D$10*AI211^3+LMS!$E$10*AI211^2+LMS!$F$10*AI211+LMS!$G$10,LMS!$D$11*AI211^3+LMS!$E$11*AI211^2+LMS!$F$11*AI211+LMS!$G$11)))</f>
        <v>#VALUE!</v>
      </c>
      <c r="AG211" t="e">
        <f>IF(D211="M",(IF(AI211&lt;2.5,LMS!$D$21*AI211^3+LMS!$E$21*AI211^2+LMS!$F$21*AI211+LMS!$G$21,IF(AI211&lt;9.5,LMS!$D$22*AI211^3+LMS!$E$22*AI211^2+LMS!$F$22*AI211+LMS!$G$22,IF(AI211&lt;26.75,LMS!$D$23*AI211^3+LMS!$E$23*AI211^2+LMS!$F$23*AI211+LMS!$G$23,IF(AI211&lt;90,LMS!$D$24*AI211^3+LMS!$E$24*AI211^2+LMS!$F$24*AI211+LMS!$G$24,LMS!$D$25*AI211^3+LMS!$E$25*AI211^2+LMS!$F$25*AI211+LMS!$G$25))))),(IF(AI211&lt;2.5,LMS!$D$27*AI211^3+LMS!$E$27*AI211^2+LMS!$F$27*AI211+LMS!$G$27,IF(AI211&lt;9.5,LMS!$D$28*AI211^3+LMS!$E$28*AI211^2+LMS!$F$28*AI211+LMS!$G$28,IF(AI211&lt;26.75,LMS!$D$29*AI211^3+LMS!$E$29*AI211^2+LMS!$F$29*AI211+LMS!$G$29,IF(AI211&lt;90,LMS!$D$30*AI211^3+LMS!$E$30*AI211^2+LMS!$F$30*AI211+LMS!$G$30,IF(AI211&lt;150,LMS!$D$31*AI211^3+LMS!$E$31*AI211^2+LMS!$F$31*AI211+LMS!$G$31,LMS!$D$32*AI211^3+LMS!$E$32*AI211^2+LMS!$F$32*AI211+LMS!$G$32)))))))</f>
        <v>#VALUE!</v>
      </c>
      <c r="AH211" t="e">
        <f>IF(D211="M",(IF(AI211&lt;90,LMS!$D$14*AI211^3+LMS!$E$14*AI211^2+LMS!$F$14*AI211+LMS!$G$14,LMS!$D$15*AI211^3+LMS!$E$15*AI211^2+LMS!$F$15*AI211+LMS!$G$15)),(IF(AI211&lt;90,LMS!$D$17*AI211^3+LMS!$E$17*AI211^2+LMS!$F$17*AI211+LMS!$G$17,LMS!$D$18*AI211^3+LMS!$E$18*AI211^2+LMS!$F$18*AI211+LMS!$G$18)))</f>
        <v>#VALUE!</v>
      </c>
      <c r="AI211" s="7" t="e">
        <f t="shared" si="67"/>
        <v>#VALUE!</v>
      </c>
      <c r="AJ211" s="7">
        <f t="shared" si="88"/>
        <v>0</v>
      </c>
      <c r="AL211" s="7">
        <f>IF(D211="M",WeightSDS!P$5*$AJ211^7+WeightSDS!Q$5*$AJ211^6+WeightSDS!R$5*$AJ211^5+WeightSDS!S$5*$AJ211^4+WeightSDS!T$5*$AJ211^3+WeightSDS!U$5*$AJ211^2+WeightSDS!V$5*$AJ211+WeightSDS!W$5,IF($AJ211&lt;186,WeightSDS!P$8*$AJ211^7+WeightSDS!Q$8*$AJ211^6+WeightSDS!R$8*$AJ211^5+WeightSDS!S$8*$AJ211^4+WeightSDS!T$8*$AJ211^3+WeightSDS!U$8*$AJ211^2+WeightSDS!V$8*$AJ211+WeightSDS!W$8,WeightSDS!$U$9+WeightSDS!$V$9*($AJ211-WeightSDS!$W$9)))</f>
        <v>0.75407122999999998</v>
      </c>
      <c r="AM211" s="7">
        <f>IF(D211="M",IF($AJ211&lt;45,WeightSDS!M$23*$AJ211^10+WeightSDS!N$23*$AJ211^9+WeightSDS!O$23*$AJ211^8+WeightSDS!P$23*$AJ211^7+WeightSDS!Q$23*$AJ211^6+WeightSDS!R$23*$AJ211^5+WeightSDS!S$23*$AJ211^4+WeightSDS!T$23*$AJ211^3+WeightSDS!U$23*$AJ211^2+WeightSDS!V$23*$AJ211+WeightSDS!W$23,IF($AJ211&lt;153,WeightSDS!M$25*$AJ211^10+WeightSDS!N$25*$AJ211^9+WeightSDS!O$25*$AJ211^8+WeightSDS!P$25*$AJ211^7+WeightSDS!Q$25*$AJ211^6+WeightSDS!R$25*$AJ211^5+WeightSDS!S$25*$AJ211^4+WeightSDS!T$25*$AJ211^3+WeightSDS!U$25*$AJ211^2+WeightSDS!V$25*$AJ211+WeightSDS!W$25,WeightSDS!M$27+WeightSDS!N$27/(1+EXP(WeightSDS!O$27+WeightSDS!P$27*$AJ211)))),IF($AJ211&lt;43.8,WeightSDS!M$29*$AJ211^10+WeightSDS!N$29*$AJ211^9+WeightSDS!O$29*$AJ211^8+WeightSDS!P$29*$AJ211^7+WeightSDS!Q$29*$AJ211^6+WeightSDS!R$29*$AJ211^5+WeightSDS!S$29*$AJ211^4+WeightSDS!T$29*$AJ211^3+WeightSDS!U$29*$AJ211^2+WeightSDS!V$29*$AJ211+WeightSDS!W$29-0.010431*(1-$AJ211/210),IF($AJ211&lt;123,WeightSDS!M$30*$AJ211^10+WeightSDS!N$30*$AJ211^9+WeightSDS!O$30*$AJ211^8+WeightSDS!P$30*$AJ211^7+WeightSDS!Q$30*$AJ211^6+WeightSDS!R$30*$AJ211^5+WeightSDS!S$30*$AJ211^4+WeightSDS!T$30*$AJ211^3+WeightSDS!U$30*$AJ211^2+WeightSDS!V$30*$AJ211+WeightSDS!W$30-0.010431*(1-1/$AJ211),WeightSDS!M$32+WeightSDS!N$32/(1+EXP(WeightSDS!O$32+WeightSDS!P$32*$AJ211))-0.010431*(1-$AJ211/210))))</f>
        <v>2.9500001032655536</v>
      </c>
      <c r="AN211" s="7">
        <f>IF(D211="M",IF($AJ211&lt;162,WeightSDS!P$12*$AJ211^7+WeightSDS!Q$12*$AJ211^6+WeightSDS!R$12*$AJ211^5+WeightSDS!S$12*$AJ211^4+WeightSDS!T$12*$AJ211^3+WeightSDS!U$12*$AJ211^2+WeightSDS!V$12*$AJ211+WeightSDS!W$12,WeightSDS!P$14*$AJ211^7+WeightSDS!Q$14*$AJ211^6+WeightSDS!R$14*$AJ211^5+WeightSDS!S$14*$AJ211^4+WeightSDS!T$14*$AJ211^3+WeightSDS!U$14*$AJ211^2+WeightSDS!V$14*$AJ211+WeightSDS!W$14),IF($AJ211&lt;156,WeightSDS!O$17*$AJ211^8+WeightSDS!P$17*$AJ211^7+WeightSDS!Q$17*$AJ211^6+WeightSDS!R$17*$AJ211^5+WeightSDS!S$17*$AJ211^4+WeightSDS!T$17*$AJ211^3+WeightSDS!U$17*$AJ211^2+WeightSDS!V$17*$AJ211+WeightSDS!W$17,IF($AJ211&lt;186,WeightSDS!$U$18+(WeightSDS!$V$18-WeightSDS!$U$18)/24*($AJ211-186)+WeightSDS!$W$18*(-$AJ211+186)^2-0.005,WeightSDS!$U$18+(WeightSDS!$V$18-WeightSDS!$U$18)/24*($AJ211-186)-0.005)))</f>
        <v>0.14604529399999999</v>
      </c>
      <c r="AQ211" s="7">
        <f t="shared" si="75"/>
        <v>0.56299999999999994</v>
      </c>
      <c r="AR211" s="7">
        <f t="shared" si="76"/>
        <v>69</v>
      </c>
      <c r="AS211" s="7">
        <f t="shared" si="77"/>
        <v>0.51</v>
      </c>
    </row>
    <row r="212" spans="2:45" s="7" customFormat="1" x14ac:dyDescent="0.15">
      <c r="B212" s="118"/>
      <c r="C212" s="118"/>
      <c r="D212" s="118"/>
      <c r="E212" s="30"/>
      <c r="F212" s="30"/>
      <c r="G212" s="119"/>
      <c r="H212" s="119"/>
      <c r="I212" s="78"/>
      <c r="J212" s="11" t="str">
        <f t="shared" si="68"/>
        <v/>
      </c>
      <c r="K212" s="2" t="str">
        <f t="shared" si="78"/>
        <v/>
      </c>
      <c r="L212" s="2" t="str">
        <f t="shared" si="69"/>
        <v/>
      </c>
      <c r="M212" s="2" t="str">
        <f t="shared" si="79"/>
        <v/>
      </c>
      <c r="N212" s="2" t="str">
        <f t="shared" si="80"/>
        <v/>
      </c>
      <c r="O212" s="2" t="str">
        <f t="shared" si="81"/>
        <v/>
      </c>
      <c r="P212" s="11" t="str">
        <f t="shared" si="82"/>
        <v/>
      </c>
      <c r="Q212" s="11" t="str">
        <f t="shared" si="83"/>
        <v/>
      </c>
      <c r="R212" s="2" t="str">
        <f t="shared" si="84"/>
        <v/>
      </c>
      <c r="S212" s="11" t="str">
        <f t="shared" si="85"/>
        <v/>
      </c>
      <c r="T212" s="175" t="str">
        <f t="shared" si="86"/>
        <v/>
      </c>
      <c r="U212" s="11" t="str">
        <f t="shared" si="87"/>
        <v/>
      </c>
      <c r="V212" s="136"/>
      <c r="W212" s="136"/>
      <c r="X212" s="139">
        <f t="shared" si="70"/>
        <v>0</v>
      </c>
      <c r="Y212" s="31">
        <f t="shared" si="71"/>
        <v>0</v>
      </c>
      <c r="Z212" s="31"/>
      <c r="AA212" s="140">
        <f t="shared" si="72"/>
        <v>0</v>
      </c>
      <c r="AB212" s="12"/>
      <c r="AC212" s="8">
        <f t="shared" si="73"/>
        <v>9.0359999999999996</v>
      </c>
      <c r="AD212" s="8">
        <f t="shared" si="74"/>
        <v>-184.49199999999999</v>
      </c>
      <c r="AE212"/>
      <c r="AF212" t="e">
        <f>IF(D212="M",IF(AI212&lt;78,LMS!$D$5*AI212^3+LMS!$E$5*AI212^2+LMS!$F$5*AI212+LMS!$G$5,IF(AI212&lt;150,LMS!$D$6*AI212^3+LMS!$E$6*AI212^2+LMS!$F$6*AI212+LMS!$G$6,LMS!$D$7*AI212^3+LMS!$E$7*AI212^2+LMS!$F$7*AI212+LMS!$G$7)),IF(AI212&lt;69,LMS!$D$9*AI212^3+LMS!$E$9*AI212^2+LMS!$F$9*AI212+LMS!$G$9,IF(AI212&lt;150,LMS!$D$10*AI212^3+LMS!$E$10*AI212^2+LMS!$F$10*AI212+LMS!$G$10,LMS!$D$11*AI212^3+LMS!$E$11*AI212^2+LMS!$F$11*AI212+LMS!$G$11)))</f>
        <v>#VALUE!</v>
      </c>
      <c r="AG212" t="e">
        <f>IF(D212="M",(IF(AI212&lt;2.5,LMS!$D$21*AI212^3+LMS!$E$21*AI212^2+LMS!$F$21*AI212+LMS!$G$21,IF(AI212&lt;9.5,LMS!$D$22*AI212^3+LMS!$E$22*AI212^2+LMS!$F$22*AI212+LMS!$G$22,IF(AI212&lt;26.75,LMS!$D$23*AI212^3+LMS!$E$23*AI212^2+LMS!$F$23*AI212+LMS!$G$23,IF(AI212&lt;90,LMS!$D$24*AI212^3+LMS!$E$24*AI212^2+LMS!$F$24*AI212+LMS!$G$24,LMS!$D$25*AI212^3+LMS!$E$25*AI212^2+LMS!$F$25*AI212+LMS!$G$25))))),(IF(AI212&lt;2.5,LMS!$D$27*AI212^3+LMS!$E$27*AI212^2+LMS!$F$27*AI212+LMS!$G$27,IF(AI212&lt;9.5,LMS!$D$28*AI212^3+LMS!$E$28*AI212^2+LMS!$F$28*AI212+LMS!$G$28,IF(AI212&lt;26.75,LMS!$D$29*AI212^3+LMS!$E$29*AI212^2+LMS!$F$29*AI212+LMS!$G$29,IF(AI212&lt;90,LMS!$D$30*AI212^3+LMS!$E$30*AI212^2+LMS!$F$30*AI212+LMS!$G$30,IF(AI212&lt;150,LMS!$D$31*AI212^3+LMS!$E$31*AI212^2+LMS!$F$31*AI212+LMS!$G$31,LMS!$D$32*AI212^3+LMS!$E$32*AI212^2+LMS!$F$32*AI212+LMS!$G$32)))))))</f>
        <v>#VALUE!</v>
      </c>
      <c r="AH212" t="e">
        <f>IF(D212="M",(IF(AI212&lt;90,LMS!$D$14*AI212^3+LMS!$E$14*AI212^2+LMS!$F$14*AI212+LMS!$G$14,LMS!$D$15*AI212^3+LMS!$E$15*AI212^2+LMS!$F$15*AI212+LMS!$G$15)),(IF(AI212&lt;90,LMS!$D$17*AI212^3+LMS!$E$17*AI212^2+LMS!$F$17*AI212+LMS!$G$17,LMS!$D$18*AI212^3+LMS!$E$18*AI212^2+LMS!$F$18*AI212+LMS!$G$18)))</f>
        <v>#VALUE!</v>
      </c>
      <c r="AI212" s="7" t="e">
        <f t="shared" si="67"/>
        <v>#VALUE!</v>
      </c>
      <c r="AJ212" s="7">
        <f t="shared" si="88"/>
        <v>0</v>
      </c>
      <c r="AL212" s="7">
        <f>IF(D212="M",WeightSDS!P$5*$AJ212^7+WeightSDS!Q$5*$AJ212^6+WeightSDS!R$5*$AJ212^5+WeightSDS!S$5*$AJ212^4+WeightSDS!T$5*$AJ212^3+WeightSDS!U$5*$AJ212^2+WeightSDS!V$5*$AJ212+WeightSDS!W$5,IF($AJ212&lt;186,WeightSDS!P$8*$AJ212^7+WeightSDS!Q$8*$AJ212^6+WeightSDS!R$8*$AJ212^5+WeightSDS!S$8*$AJ212^4+WeightSDS!T$8*$AJ212^3+WeightSDS!U$8*$AJ212^2+WeightSDS!V$8*$AJ212+WeightSDS!W$8,WeightSDS!$U$9+WeightSDS!$V$9*($AJ212-WeightSDS!$W$9)))</f>
        <v>0.75407122999999998</v>
      </c>
      <c r="AM212" s="7">
        <f>IF(D212="M",IF($AJ212&lt;45,WeightSDS!M$23*$AJ212^10+WeightSDS!N$23*$AJ212^9+WeightSDS!O$23*$AJ212^8+WeightSDS!P$23*$AJ212^7+WeightSDS!Q$23*$AJ212^6+WeightSDS!R$23*$AJ212^5+WeightSDS!S$23*$AJ212^4+WeightSDS!T$23*$AJ212^3+WeightSDS!U$23*$AJ212^2+WeightSDS!V$23*$AJ212+WeightSDS!W$23,IF($AJ212&lt;153,WeightSDS!M$25*$AJ212^10+WeightSDS!N$25*$AJ212^9+WeightSDS!O$25*$AJ212^8+WeightSDS!P$25*$AJ212^7+WeightSDS!Q$25*$AJ212^6+WeightSDS!R$25*$AJ212^5+WeightSDS!S$25*$AJ212^4+WeightSDS!T$25*$AJ212^3+WeightSDS!U$25*$AJ212^2+WeightSDS!V$25*$AJ212+WeightSDS!W$25,WeightSDS!M$27+WeightSDS!N$27/(1+EXP(WeightSDS!O$27+WeightSDS!P$27*$AJ212)))),IF($AJ212&lt;43.8,WeightSDS!M$29*$AJ212^10+WeightSDS!N$29*$AJ212^9+WeightSDS!O$29*$AJ212^8+WeightSDS!P$29*$AJ212^7+WeightSDS!Q$29*$AJ212^6+WeightSDS!R$29*$AJ212^5+WeightSDS!S$29*$AJ212^4+WeightSDS!T$29*$AJ212^3+WeightSDS!U$29*$AJ212^2+WeightSDS!V$29*$AJ212+WeightSDS!W$29-0.010431*(1-$AJ212/210),IF($AJ212&lt;123,WeightSDS!M$30*$AJ212^10+WeightSDS!N$30*$AJ212^9+WeightSDS!O$30*$AJ212^8+WeightSDS!P$30*$AJ212^7+WeightSDS!Q$30*$AJ212^6+WeightSDS!R$30*$AJ212^5+WeightSDS!S$30*$AJ212^4+WeightSDS!T$30*$AJ212^3+WeightSDS!U$30*$AJ212^2+WeightSDS!V$30*$AJ212+WeightSDS!W$30-0.010431*(1-1/$AJ212),WeightSDS!M$32+WeightSDS!N$32/(1+EXP(WeightSDS!O$32+WeightSDS!P$32*$AJ212))-0.010431*(1-$AJ212/210))))</f>
        <v>2.9500001032655536</v>
      </c>
      <c r="AN212" s="7">
        <f>IF(D212="M",IF($AJ212&lt;162,WeightSDS!P$12*$AJ212^7+WeightSDS!Q$12*$AJ212^6+WeightSDS!R$12*$AJ212^5+WeightSDS!S$12*$AJ212^4+WeightSDS!T$12*$AJ212^3+WeightSDS!U$12*$AJ212^2+WeightSDS!V$12*$AJ212+WeightSDS!W$12,WeightSDS!P$14*$AJ212^7+WeightSDS!Q$14*$AJ212^6+WeightSDS!R$14*$AJ212^5+WeightSDS!S$14*$AJ212^4+WeightSDS!T$14*$AJ212^3+WeightSDS!U$14*$AJ212^2+WeightSDS!V$14*$AJ212+WeightSDS!W$14),IF($AJ212&lt;156,WeightSDS!O$17*$AJ212^8+WeightSDS!P$17*$AJ212^7+WeightSDS!Q$17*$AJ212^6+WeightSDS!R$17*$AJ212^5+WeightSDS!S$17*$AJ212^4+WeightSDS!T$17*$AJ212^3+WeightSDS!U$17*$AJ212^2+WeightSDS!V$17*$AJ212+WeightSDS!W$17,IF($AJ212&lt;186,WeightSDS!$U$18+(WeightSDS!$V$18-WeightSDS!$U$18)/24*($AJ212-186)+WeightSDS!$W$18*(-$AJ212+186)^2-0.005,WeightSDS!$U$18+(WeightSDS!$V$18-WeightSDS!$U$18)/24*($AJ212-186)-0.005)))</f>
        <v>0.14604529399999999</v>
      </c>
      <c r="AQ212" s="7">
        <f t="shared" si="75"/>
        <v>0.56299999999999994</v>
      </c>
      <c r="AR212" s="7">
        <f t="shared" si="76"/>
        <v>69</v>
      </c>
      <c r="AS212" s="7">
        <f t="shared" si="77"/>
        <v>0.51</v>
      </c>
    </row>
    <row r="213" spans="2:45" s="7" customFormat="1" x14ac:dyDescent="0.15">
      <c r="B213" s="118"/>
      <c r="C213" s="118"/>
      <c r="D213" s="118"/>
      <c r="E213" s="30"/>
      <c r="F213" s="30"/>
      <c r="G213" s="119"/>
      <c r="H213" s="119"/>
      <c r="I213" s="78"/>
      <c r="J213" s="11" t="str">
        <f t="shared" si="68"/>
        <v/>
      </c>
      <c r="K213" s="2" t="str">
        <f t="shared" si="78"/>
        <v/>
      </c>
      <c r="L213" s="2" t="str">
        <f t="shared" si="69"/>
        <v/>
      </c>
      <c r="M213" s="2" t="str">
        <f t="shared" si="79"/>
        <v/>
      </c>
      <c r="N213" s="2" t="str">
        <f t="shared" si="80"/>
        <v/>
      </c>
      <c r="O213" s="2" t="str">
        <f t="shared" si="81"/>
        <v/>
      </c>
      <c r="P213" s="11" t="str">
        <f t="shared" si="82"/>
        <v/>
      </c>
      <c r="Q213" s="11" t="str">
        <f t="shared" si="83"/>
        <v/>
      </c>
      <c r="R213" s="2" t="str">
        <f t="shared" si="84"/>
        <v/>
      </c>
      <c r="S213" s="11" t="str">
        <f t="shared" si="85"/>
        <v/>
      </c>
      <c r="T213" s="175" t="str">
        <f t="shared" si="86"/>
        <v/>
      </c>
      <c r="U213" s="11" t="str">
        <f t="shared" si="87"/>
        <v/>
      </c>
      <c r="V213" s="136"/>
      <c r="W213" s="136"/>
      <c r="X213" s="139">
        <f t="shared" si="70"/>
        <v>0</v>
      </c>
      <c r="Y213" s="31">
        <f t="shared" si="71"/>
        <v>0</v>
      </c>
      <c r="Z213" s="31"/>
      <c r="AA213" s="140">
        <f t="shared" si="72"/>
        <v>0</v>
      </c>
      <c r="AB213" s="12"/>
      <c r="AC213" s="8">
        <f t="shared" si="73"/>
        <v>9.0359999999999996</v>
      </c>
      <c r="AD213" s="8">
        <f t="shared" si="74"/>
        <v>-184.49199999999999</v>
      </c>
      <c r="AE213"/>
      <c r="AF213" t="e">
        <f>IF(D213="M",IF(AI213&lt;78,LMS!$D$5*AI213^3+LMS!$E$5*AI213^2+LMS!$F$5*AI213+LMS!$G$5,IF(AI213&lt;150,LMS!$D$6*AI213^3+LMS!$E$6*AI213^2+LMS!$F$6*AI213+LMS!$G$6,LMS!$D$7*AI213^3+LMS!$E$7*AI213^2+LMS!$F$7*AI213+LMS!$G$7)),IF(AI213&lt;69,LMS!$D$9*AI213^3+LMS!$E$9*AI213^2+LMS!$F$9*AI213+LMS!$G$9,IF(AI213&lt;150,LMS!$D$10*AI213^3+LMS!$E$10*AI213^2+LMS!$F$10*AI213+LMS!$G$10,LMS!$D$11*AI213^3+LMS!$E$11*AI213^2+LMS!$F$11*AI213+LMS!$G$11)))</f>
        <v>#VALUE!</v>
      </c>
      <c r="AG213" t="e">
        <f>IF(D213="M",(IF(AI213&lt;2.5,LMS!$D$21*AI213^3+LMS!$E$21*AI213^2+LMS!$F$21*AI213+LMS!$G$21,IF(AI213&lt;9.5,LMS!$D$22*AI213^3+LMS!$E$22*AI213^2+LMS!$F$22*AI213+LMS!$G$22,IF(AI213&lt;26.75,LMS!$D$23*AI213^3+LMS!$E$23*AI213^2+LMS!$F$23*AI213+LMS!$G$23,IF(AI213&lt;90,LMS!$D$24*AI213^3+LMS!$E$24*AI213^2+LMS!$F$24*AI213+LMS!$G$24,LMS!$D$25*AI213^3+LMS!$E$25*AI213^2+LMS!$F$25*AI213+LMS!$G$25))))),(IF(AI213&lt;2.5,LMS!$D$27*AI213^3+LMS!$E$27*AI213^2+LMS!$F$27*AI213+LMS!$G$27,IF(AI213&lt;9.5,LMS!$D$28*AI213^3+LMS!$E$28*AI213^2+LMS!$F$28*AI213+LMS!$G$28,IF(AI213&lt;26.75,LMS!$D$29*AI213^3+LMS!$E$29*AI213^2+LMS!$F$29*AI213+LMS!$G$29,IF(AI213&lt;90,LMS!$D$30*AI213^3+LMS!$E$30*AI213^2+LMS!$F$30*AI213+LMS!$G$30,IF(AI213&lt;150,LMS!$D$31*AI213^3+LMS!$E$31*AI213^2+LMS!$F$31*AI213+LMS!$G$31,LMS!$D$32*AI213^3+LMS!$E$32*AI213^2+LMS!$F$32*AI213+LMS!$G$32)))))))</f>
        <v>#VALUE!</v>
      </c>
      <c r="AH213" t="e">
        <f>IF(D213="M",(IF(AI213&lt;90,LMS!$D$14*AI213^3+LMS!$E$14*AI213^2+LMS!$F$14*AI213+LMS!$G$14,LMS!$D$15*AI213^3+LMS!$E$15*AI213^2+LMS!$F$15*AI213+LMS!$G$15)),(IF(AI213&lt;90,LMS!$D$17*AI213^3+LMS!$E$17*AI213^2+LMS!$F$17*AI213+LMS!$G$17,LMS!$D$18*AI213^3+LMS!$E$18*AI213^2+LMS!$F$18*AI213+LMS!$G$18)))</f>
        <v>#VALUE!</v>
      </c>
      <c r="AI213" s="7" t="e">
        <f t="shared" si="67"/>
        <v>#VALUE!</v>
      </c>
      <c r="AJ213" s="7">
        <f t="shared" si="88"/>
        <v>0</v>
      </c>
      <c r="AL213" s="7">
        <f>IF(D213="M",WeightSDS!P$5*$AJ213^7+WeightSDS!Q$5*$AJ213^6+WeightSDS!R$5*$AJ213^5+WeightSDS!S$5*$AJ213^4+WeightSDS!T$5*$AJ213^3+WeightSDS!U$5*$AJ213^2+WeightSDS!V$5*$AJ213+WeightSDS!W$5,IF($AJ213&lt;186,WeightSDS!P$8*$AJ213^7+WeightSDS!Q$8*$AJ213^6+WeightSDS!R$8*$AJ213^5+WeightSDS!S$8*$AJ213^4+WeightSDS!T$8*$AJ213^3+WeightSDS!U$8*$AJ213^2+WeightSDS!V$8*$AJ213+WeightSDS!W$8,WeightSDS!$U$9+WeightSDS!$V$9*($AJ213-WeightSDS!$W$9)))</f>
        <v>0.75407122999999998</v>
      </c>
      <c r="AM213" s="7">
        <f>IF(D213="M",IF($AJ213&lt;45,WeightSDS!M$23*$AJ213^10+WeightSDS!N$23*$AJ213^9+WeightSDS!O$23*$AJ213^8+WeightSDS!P$23*$AJ213^7+WeightSDS!Q$23*$AJ213^6+WeightSDS!R$23*$AJ213^5+WeightSDS!S$23*$AJ213^4+WeightSDS!T$23*$AJ213^3+WeightSDS!U$23*$AJ213^2+WeightSDS!V$23*$AJ213+WeightSDS!W$23,IF($AJ213&lt;153,WeightSDS!M$25*$AJ213^10+WeightSDS!N$25*$AJ213^9+WeightSDS!O$25*$AJ213^8+WeightSDS!P$25*$AJ213^7+WeightSDS!Q$25*$AJ213^6+WeightSDS!R$25*$AJ213^5+WeightSDS!S$25*$AJ213^4+WeightSDS!T$25*$AJ213^3+WeightSDS!U$25*$AJ213^2+WeightSDS!V$25*$AJ213+WeightSDS!W$25,WeightSDS!M$27+WeightSDS!N$27/(1+EXP(WeightSDS!O$27+WeightSDS!P$27*$AJ213)))),IF($AJ213&lt;43.8,WeightSDS!M$29*$AJ213^10+WeightSDS!N$29*$AJ213^9+WeightSDS!O$29*$AJ213^8+WeightSDS!P$29*$AJ213^7+WeightSDS!Q$29*$AJ213^6+WeightSDS!R$29*$AJ213^5+WeightSDS!S$29*$AJ213^4+WeightSDS!T$29*$AJ213^3+WeightSDS!U$29*$AJ213^2+WeightSDS!V$29*$AJ213+WeightSDS!W$29-0.010431*(1-$AJ213/210),IF($AJ213&lt;123,WeightSDS!M$30*$AJ213^10+WeightSDS!N$30*$AJ213^9+WeightSDS!O$30*$AJ213^8+WeightSDS!P$30*$AJ213^7+WeightSDS!Q$30*$AJ213^6+WeightSDS!R$30*$AJ213^5+WeightSDS!S$30*$AJ213^4+WeightSDS!T$30*$AJ213^3+WeightSDS!U$30*$AJ213^2+WeightSDS!V$30*$AJ213+WeightSDS!W$30-0.010431*(1-1/$AJ213),WeightSDS!M$32+WeightSDS!N$32/(1+EXP(WeightSDS!O$32+WeightSDS!P$32*$AJ213))-0.010431*(1-$AJ213/210))))</f>
        <v>2.9500001032655536</v>
      </c>
      <c r="AN213" s="7">
        <f>IF(D213="M",IF($AJ213&lt;162,WeightSDS!P$12*$AJ213^7+WeightSDS!Q$12*$AJ213^6+WeightSDS!R$12*$AJ213^5+WeightSDS!S$12*$AJ213^4+WeightSDS!T$12*$AJ213^3+WeightSDS!U$12*$AJ213^2+WeightSDS!V$12*$AJ213+WeightSDS!W$12,WeightSDS!P$14*$AJ213^7+WeightSDS!Q$14*$AJ213^6+WeightSDS!R$14*$AJ213^5+WeightSDS!S$14*$AJ213^4+WeightSDS!T$14*$AJ213^3+WeightSDS!U$14*$AJ213^2+WeightSDS!V$14*$AJ213+WeightSDS!W$14),IF($AJ213&lt;156,WeightSDS!O$17*$AJ213^8+WeightSDS!P$17*$AJ213^7+WeightSDS!Q$17*$AJ213^6+WeightSDS!R$17*$AJ213^5+WeightSDS!S$17*$AJ213^4+WeightSDS!T$17*$AJ213^3+WeightSDS!U$17*$AJ213^2+WeightSDS!V$17*$AJ213+WeightSDS!W$17,IF($AJ213&lt;186,WeightSDS!$U$18+(WeightSDS!$V$18-WeightSDS!$U$18)/24*($AJ213-186)+WeightSDS!$W$18*(-$AJ213+186)^2-0.005,WeightSDS!$U$18+(WeightSDS!$V$18-WeightSDS!$U$18)/24*($AJ213-186)-0.005)))</f>
        <v>0.14604529399999999</v>
      </c>
      <c r="AQ213" s="7">
        <f t="shared" si="75"/>
        <v>0.56299999999999994</v>
      </c>
      <c r="AR213" s="7">
        <f t="shared" si="76"/>
        <v>69</v>
      </c>
      <c r="AS213" s="7">
        <f t="shared" si="77"/>
        <v>0.51</v>
      </c>
    </row>
    <row r="214" spans="2:45" s="7" customFormat="1" x14ac:dyDescent="0.15">
      <c r="B214" s="118"/>
      <c r="C214" s="118"/>
      <c r="D214" s="118"/>
      <c r="E214" s="30"/>
      <c r="F214" s="30"/>
      <c r="G214" s="119"/>
      <c r="H214" s="119"/>
      <c r="I214" s="78"/>
      <c r="J214" s="11" t="str">
        <f t="shared" si="68"/>
        <v/>
      </c>
      <c r="K214" s="2" t="str">
        <f t="shared" si="78"/>
        <v/>
      </c>
      <c r="L214" s="2" t="str">
        <f t="shared" si="69"/>
        <v/>
      </c>
      <c r="M214" s="2" t="str">
        <f t="shared" si="79"/>
        <v/>
      </c>
      <c r="N214" s="2" t="str">
        <f t="shared" si="80"/>
        <v/>
      </c>
      <c r="O214" s="2" t="str">
        <f t="shared" si="81"/>
        <v/>
      </c>
      <c r="P214" s="11" t="str">
        <f t="shared" si="82"/>
        <v/>
      </c>
      <c r="Q214" s="11" t="str">
        <f t="shared" si="83"/>
        <v/>
      </c>
      <c r="R214" s="2" t="str">
        <f t="shared" si="84"/>
        <v/>
      </c>
      <c r="S214" s="11" t="str">
        <f t="shared" si="85"/>
        <v/>
      </c>
      <c r="T214" s="175" t="str">
        <f t="shared" si="86"/>
        <v/>
      </c>
      <c r="U214" s="11" t="str">
        <f t="shared" si="87"/>
        <v/>
      </c>
      <c r="V214" s="136"/>
      <c r="W214" s="136"/>
      <c r="X214" s="139">
        <f t="shared" si="70"/>
        <v>0</v>
      </c>
      <c r="Y214" s="31">
        <f t="shared" si="71"/>
        <v>0</v>
      </c>
      <c r="Z214" s="31"/>
      <c r="AA214" s="140">
        <f t="shared" si="72"/>
        <v>0</v>
      </c>
      <c r="AB214" s="12"/>
      <c r="AC214" s="8">
        <f t="shared" si="73"/>
        <v>9.0359999999999996</v>
      </c>
      <c r="AD214" s="8">
        <f t="shared" si="74"/>
        <v>-184.49199999999999</v>
      </c>
      <c r="AE214"/>
      <c r="AF214" t="e">
        <f>IF(D214="M",IF(AI214&lt;78,LMS!$D$5*AI214^3+LMS!$E$5*AI214^2+LMS!$F$5*AI214+LMS!$G$5,IF(AI214&lt;150,LMS!$D$6*AI214^3+LMS!$E$6*AI214^2+LMS!$F$6*AI214+LMS!$G$6,LMS!$D$7*AI214^3+LMS!$E$7*AI214^2+LMS!$F$7*AI214+LMS!$G$7)),IF(AI214&lt;69,LMS!$D$9*AI214^3+LMS!$E$9*AI214^2+LMS!$F$9*AI214+LMS!$G$9,IF(AI214&lt;150,LMS!$D$10*AI214^3+LMS!$E$10*AI214^2+LMS!$F$10*AI214+LMS!$G$10,LMS!$D$11*AI214^3+LMS!$E$11*AI214^2+LMS!$F$11*AI214+LMS!$G$11)))</f>
        <v>#VALUE!</v>
      </c>
      <c r="AG214" t="e">
        <f>IF(D214="M",(IF(AI214&lt;2.5,LMS!$D$21*AI214^3+LMS!$E$21*AI214^2+LMS!$F$21*AI214+LMS!$G$21,IF(AI214&lt;9.5,LMS!$D$22*AI214^3+LMS!$E$22*AI214^2+LMS!$F$22*AI214+LMS!$G$22,IF(AI214&lt;26.75,LMS!$D$23*AI214^3+LMS!$E$23*AI214^2+LMS!$F$23*AI214+LMS!$G$23,IF(AI214&lt;90,LMS!$D$24*AI214^3+LMS!$E$24*AI214^2+LMS!$F$24*AI214+LMS!$G$24,LMS!$D$25*AI214^3+LMS!$E$25*AI214^2+LMS!$F$25*AI214+LMS!$G$25))))),(IF(AI214&lt;2.5,LMS!$D$27*AI214^3+LMS!$E$27*AI214^2+LMS!$F$27*AI214+LMS!$G$27,IF(AI214&lt;9.5,LMS!$D$28*AI214^3+LMS!$E$28*AI214^2+LMS!$F$28*AI214+LMS!$G$28,IF(AI214&lt;26.75,LMS!$D$29*AI214^3+LMS!$E$29*AI214^2+LMS!$F$29*AI214+LMS!$G$29,IF(AI214&lt;90,LMS!$D$30*AI214^3+LMS!$E$30*AI214^2+LMS!$F$30*AI214+LMS!$G$30,IF(AI214&lt;150,LMS!$D$31*AI214^3+LMS!$E$31*AI214^2+LMS!$F$31*AI214+LMS!$G$31,LMS!$D$32*AI214^3+LMS!$E$32*AI214^2+LMS!$F$32*AI214+LMS!$G$32)))))))</f>
        <v>#VALUE!</v>
      </c>
      <c r="AH214" t="e">
        <f>IF(D214="M",(IF(AI214&lt;90,LMS!$D$14*AI214^3+LMS!$E$14*AI214^2+LMS!$F$14*AI214+LMS!$G$14,LMS!$D$15*AI214^3+LMS!$E$15*AI214^2+LMS!$F$15*AI214+LMS!$G$15)),(IF(AI214&lt;90,LMS!$D$17*AI214^3+LMS!$E$17*AI214^2+LMS!$F$17*AI214+LMS!$G$17,LMS!$D$18*AI214^3+LMS!$E$18*AI214^2+LMS!$F$18*AI214+LMS!$G$18)))</f>
        <v>#VALUE!</v>
      </c>
      <c r="AI214" s="7" t="e">
        <f t="shared" si="67"/>
        <v>#VALUE!</v>
      </c>
      <c r="AJ214" s="7">
        <f t="shared" si="88"/>
        <v>0</v>
      </c>
      <c r="AL214" s="7">
        <f>IF(D214="M",WeightSDS!P$5*$AJ214^7+WeightSDS!Q$5*$AJ214^6+WeightSDS!R$5*$AJ214^5+WeightSDS!S$5*$AJ214^4+WeightSDS!T$5*$AJ214^3+WeightSDS!U$5*$AJ214^2+WeightSDS!V$5*$AJ214+WeightSDS!W$5,IF($AJ214&lt;186,WeightSDS!P$8*$AJ214^7+WeightSDS!Q$8*$AJ214^6+WeightSDS!R$8*$AJ214^5+WeightSDS!S$8*$AJ214^4+WeightSDS!T$8*$AJ214^3+WeightSDS!U$8*$AJ214^2+WeightSDS!V$8*$AJ214+WeightSDS!W$8,WeightSDS!$U$9+WeightSDS!$V$9*($AJ214-WeightSDS!$W$9)))</f>
        <v>0.75407122999999998</v>
      </c>
      <c r="AM214" s="7">
        <f>IF(D214="M",IF($AJ214&lt;45,WeightSDS!M$23*$AJ214^10+WeightSDS!N$23*$AJ214^9+WeightSDS!O$23*$AJ214^8+WeightSDS!P$23*$AJ214^7+WeightSDS!Q$23*$AJ214^6+WeightSDS!R$23*$AJ214^5+WeightSDS!S$23*$AJ214^4+WeightSDS!T$23*$AJ214^3+WeightSDS!U$23*$AJ214^2+WeightSDS!V$23*$AJ214+WeightSDS!W$23,IF($AJ214&lt;153,WeightSDS!M$25*$AJ214^10+WeightSDS!N$25*$AJ214^9+WeightSDS!O$25*$AJ214^8+WeightSDS!P$25*$AJ214^7+WeightSDS!Q$25*$AJ214^6+WeightSDS!R$25*$AJ214^5+WeightSDS!S$25*$AJ214^4+WeightSDS!T$25*$AJ214^3+WeightSDS!U$25*$AJ214^2+WeightSDS!V$25*$AJ214+WeightSDS!W$25,WeightSDS!M$27+WeightSDS!N$27/(1+EXP(WeightSDS!O$27+WeightSDS!P$27*$AJ214)))),IF($AJ214&lt;43.8,WeightSDS!M$29*$AJ214^10+WeightSDS!N$29*$AJ214^9+WeightSDS!O$29*$AJ214^8+WeightSDS!P$29*$AJ214^7+WeightSDS!Q$29*$AJ214^6+WeightSDS!R$29*$AJ214^5+WeightSDS!S$29*$AJ214^4+WeightSDS!T$29*$AJ214^3+WeightSDS!U$29*$AJ214^2+WeightSDS!V$29*$AJ214+WeightSDS!W$29-0.010431*(1-$AJ214/210),IF($AJ214&lt;123,WeightSDS!M$30*$AJ214^10+WeightSDS!N$30*$AJ214^9+WeightSDS!O$30*$AJ214^8+WeightSDS!P$30*$AJ214^7+WeightSDS!Q$30*$AJ214^6+WeightSDS!R$30*$AJ214^5+WeightSDS!S$30*$AJ214^4+WeightSDS!T$30*$AJ214^3+WeightSDS!U$30*$AJ214^2+WeightSDS!V$30*$AJ214+WeightSDS!W$30-0.010431*(1-1/$AJ214),WeightSDS!M$32+WeightSDS!N$32/(1+EXP(WeightSDS!O$32+WeightSDS!P$32*$AJ214))-0.010431*(1-$AJ214/210))))</f>
        <v>2.9500001032655536</v>
      </c>
      <c r="AN214" s="7">
        <f>IF(D214="M",IF($AJ214&lt;162,WeightSDS!P$12*$AJ214^7+WeightSDS!Q$12*$AJ214^6+WeightSDS!R$12*$AJ214^5+WeightSDS!S$12*$AJ214^4+WeightSDS!T$12*$AJ214^3+WeightSDS!U$12*$AJ214^2+WeightSDS!V$12*$AJ214+WeightSDS!W$12,WeightSDS!P$14*$AJ214^7+WeightSDS!Q$14*$AJ214^6+WeightSDS!R$14*$AJ214^5+WeightSDS!S$14*$AJ214^4+WeightSDS!T$14*$AJ214^3+WeightSDS!U$14*$AJ214^2+WeightSDS!V$14*$AJ214+WeightSDS!W$14),IF($AJ214&lt;156,WeightSDS!O$17*$AJ214^8+WeightSDS!P$17*$AJ214^7+WeightSDS!Q$17*$AJ214^6+WeightSDS!R$17*$AJ214^5+WeightSDS!S$17*$AJ214^4+WeightSDS!T$17*$AJ214^3+WeightSDS!U$17*$AJ214^2+WeightSDS!V$17*$AJ214+WeightSDS!W$17,IF($AJ214&lt;186,WeightSDS!$U$18+(WeightSDS!$V$18-WeightSDS!$U$18)/24*($AJ214-186)+WeightSDS!$W$18*(-$AJ214+186)^2-0.005,WeightSDS!$U$18+(WeightSDS!$V$18-WeightSDS!$U$18)/24*($AJ214-186)-0.005)))</f>
        <v>0.14604529399999999</v>
      </c>
      <c r="AQ214" s="7">
        <f t="shared" si="75"/>
        <v>0.56299999999999994</v>
      </c>
      <c r="AR214" s="7">
        <f t="shared" si="76"/>
        <v>69</v>
      </c>
      <c r="AS214" s="7">
        <f t="shared" si="77"/>
        <v>0.51</v>
      </c>
    </row>
    <row r="215" spans="2:45" s="7" customFormat="1" x14ac:dyDescent="0.15">
      <c r="B215" s="118"/>
      <c r="C215" s="118"/>
      <c r="D215" s="118"/>
      <c r="E215" s="30"/>
      <c r="F215" s="30"/>
      <c r="G215" s="119"/>
      <c r="H215" s="119"/>
      <c r="I215" s="78"/>
      <c r="J215" s="11" t="str">
        <f t="shared" si="68"/>
        <v/>
      </c>
      <c r="K215" s="2" t="str">
        <f t="shared" si="78"/>
        <v/>
      </c>
      <c r="L215" s="2" t="str">
        <f t="shared" si="69"/>
        <v/>
      </c>
      <c r="M215" s="2" t="str">
        <f t="shared" si="79"/>
        <v/>
      </c>
      <c r="N215" s="2" t="str">
        <f t="shared" si="80"/>
        <v/>
      </c>
      <c r="O215" s="2" t="str">
        <f t="shared" si="81"/>
        <v/>
      </c>
      <c r="P215" s="11" t="str">
        <f t="shared" si="82"/>
        <v/>
      </c>
      <c r="Q215" s="11" t="str">
        <f t="shared" si="83"/>
        <v/>
      </c>
      <c r="R215" s="2" t="str">
        <f t="shared" si="84"/>
        <v/>
      </c>
      <c r="S215" s="11" t="str">
        <f t="shared" si="85"/>
        <v/>
      </c>
      <c r="T215" s="175" t="str">
        <f t="shared" si="86"/>
        <v/>
      </c>
      <c r="U215" s="11" t="str">
        <f t="shared" si="87"/>
        <v/>
      </c>
      <c r="V215" s="136"/>
      <c r="W215" s="136"/>
      <c r="X215" s="139">
        <f t="shared" si="70"/>
        <v>0</v>
      </c>
      <c r="Y215" s="31">
        <f t="shared" si="71"/>
        <v>0</v>
      </c>
      <c r="Z215" s="31"/>
      <c r="AA215" s="140">
        <f t="shared" si="72"/>
        <v>0</v>
      </c>
      <c r="AB215" s="12"/>
      <c r="AC215" s="8">
        <f t="shared" si="73"/>
        <v>9.0359999999999996</v>
      </c>
      <c r="AD215" s="8">
        <f t="shared" si="74"/>
        <v>-184.49199999999999</v>
      </c>
      <c r="AE215"/>
      <c r="AF215" t="e">
        <f>IF(D215="M",IF(AI215&lt;78,LMS!$D$5*AI215^3+LMS!$E$5*AI215^2+LMS!$F$5*AI215+LMS!$G$5,IF(AI215&lt;150,LMS!$D$6*AI215^3+LMS!$E$6*AI215^2+LMS!$F$6*AI215+LMS!$G$6,LMS!$D$7*AI215^3+LMS!$E$7*AI215^2+LMS!$F$7*AI215+LMS!$G$7)),IF(AI215&lt;69,LMS!$D$9*AI215^3+LMS!$E$9*AI215^2+LMS!$F$9*AI215+LMS!$G$9,IF(AI215&lt;150,LMS!$D$10*AI215^3+LMS!$E$10*AI215^2+LMS!$F$10*AI215+LMS!$G$10,LMS!$D$11*AI215^3+LMS!$E$11*AI215^2+LMS!$F$11*AI215+LMS!$G$11)))</f>
        <v>#VALUE!</v>
      </c>
      <c r="AG215" t="e">
        <f>IF(D215="M",(IF(AI215&lt;2.5,LMS!$D$21*AI215^3+LMS!$E$21*AI215^2+LMS!$F$21*AI215+LMS!$G$21,IF(AI215&lt;9.5,LMS!$D$22*AI215^3+LMS!$E$22*AI215^2+LMS!$F$22*AI215+LMS!$G$22,IF(AI215&lt;26.75,LMS!$D$23*AI215^3+LMS!$E$23*AI215^2+LMS!$F$23*AI215+LMS!$G$23,IF(AI215&lt;90,LMS!$D$24*AI215^3+LMS!$E$24*AI215^2+LMS!$F$24*AI215+LMS!$G$24,LMS!$D$25*AI215^3+LMS!$E$25*AI215^2+LMS!$F$25*AI215+LMS!$G$25))))),(IF(AI215&lt;2.5,LMS!$D$27*AI215^3+LMS!$E$27*AI215^2+LMS!$F$27*AI215+LMS!$G$27,IF(AI215&lt;9.5,LMS!$D$28*AI215^3+LMS!$E$28*AI215^2+LMS!$F$28*AI215+LMS!$G$28,IF(AI215&lt;26.75,LMS!$D$29*AI215^3+LMS!$E$29*AI215^2+LMS!$F$29*AI215+LMS!$G$29,IF(AI215&lt;90,LMS!$D$30*AI215^3+LMS!$E$30*AI215^2+LMS!$F$30*AI215+LMS!$G$30,IF(AI215&lt;150,LMS!$D$31*AI215^3+LMS!$E$31*AI215^2+LMS!$F$31*AI215+LMS!$G$31,LMS!$D$32*AI215^3+LMS!$E$32*AI215^2+LMS!$F$32*AI215+LMS!$G$32)))))))</f>
        <v>#VALUE!</v>
      </c>
      <c r="AH215" t="e">
        <f>IF(D215="M",(IF(AI215&lt;90,LMS!$D$14*AI215^3+LMS!$E$14*AI215^2+LMS!$F$14*AI215+LMS!$G$14,LMS!$D$15*AI215^3+LMS!$E$15*AI215^2+LMS!$F$15*AI215+LMS!$G$15)),(IF(AI215&lt;90,LMS!$D$17*AI215^3+LMS!$E$17*AI215^2+LMS!$F$17*AI215+LMS!$G$17,LMS!$D$18*AI215^3+LMS!$E$18*AI215^2+LMS!$F$18*AI215+LMS!$G$18)))</f>
        <v>#VALUE!</v>
      </c>
      <c r="AI215" s="7" t="e">
        <f t="shared" si="67"/>
        <v>#VALUE!</v>
      </c>
      <c r="AJ215" s="7">
        <f t="shared" si="88"/>
        <v>0</v>
      </c>
      <c r="AL215" s="7">
        <f>IF(D215="M",WeightSDS!P$5*$AJ215^7+WeightSDS!Q$5*$AJ215^6+WeightSDS!R$5*$AJ215^5+WeightSDS!S$5*$AJ215^4+WeightSDS!T$5*$AJ215^3+WeightSDS!U$5*$AJ215^2+WeightSDS!V$5*$AJ215+WeightSDS!W$5,IF($AJ215&lt;186,WeightSDS!P$8*$AJ215^7+WeightSDS!Q$8*$AJ215^6+WeightSDS!R$8*$AJ215^5+WeightSDS!S$8*$AJ215^4+WeightSDS!T$8*$AJ215^3+WeightSDS!U$8*$AJ215^2+WeightSDS!V$8*$AJ215+WeightSDS!W$8,WeightSDS!$U$9+WeightSDS!$V$9*($AJ215-WeightSDS!$W$9)))</f>
        <v>0.75407122999999998</v>
      </c>
      <c r="AM215" s="7">
        <f>IF(D215="M",IF($AJ215&lt;45,WeightSDS!M$23*$AJ215^10+WeightSDS!N$23*$AJ215^9+WeightSDS!O$23*$AJ215^8+WeightSDS!P$23*$AJ215^7+WeightSDS!Q$23*$AJ215^6+WeightSDS!R$23*$AJ215^5+WeightSDS!S$23*$AJ215^4+WeightSDS!T$23*$AJ215^3+WeightSDS!U$23*$AJ215^2+WeightSDS!V$23*$AJ215+WeightSDS!W$23,IF($AJ215&lt;153,WeightSDS!M$25*$AJ215^10+WeightSDS!N$25*$AJ215^9+WeightSDS!O$25*$AJ215^8+WeightSDS!P$25*$AJ215^7+WeightSDS!Q$25*$AJ215^6+WeightSDS!R$25*$AJ215^5+WeightSDS!S$25*$AJ215^4+WeightSDS!T$25*$AJ215^3+WeightSDS!U$25*$AJ215^2+WeightSDS!V$25*$AJ215+WeightSDS!W$25,WeightSDS!M$27+WeightSDS!N$27/(1+EXP(WeightSDS!O$27+WeightSDS!P$27*$AJ215)))),IF($AJ215&lt;43.8,WeightSDS!M$29*$AJ215^10+WeightSDS!N$29*$AJ215^9+WeightSDS!O$29*$AJ215^8+WeightSDS!P$29*$AJ215^7+WeightSDS!Q$29*$AJ215^6+WeightSDS!R$29*$AJ215^5+WeightSDS!S$29*$AJ215^4+WeightSDS!T$29*$AJ215^3+WeightSDS!U$29*$AJ215^2+WeightSDS!V$29*$AJ215+WeightSDS!W$29-0.010431*(1-$AJ215/210),IF($AJ215&lt;123,WeightSDS!M$30*$AJ215^10+WeightSDS!N$30*$AJ215^9+WeightSDS!O$30*$AJ215^8+WeightSDS!P$30*$AJ215^7+WeightSDS!Q$30*$AJ215^6+WeightSDS!R$30*$AJ215^5+WeightSDS!S$30*$AJ215^4+WeightSDS!T$30*$AJ215^3+WeightSDS!U$30*$AJ215^2+WeightSDS!V$30*$AJ215+WeightSDS!W$30-0.010431*(1-1/$AJ215),WeightSDS!M$32+WeightSDS!N$32/(1+EXP(WeightSDS!O$32+WeightSDS!P$32*$AJ215))-0.010431*(1-$AJ215/210))))</f>
        <v>2.9500001032655536</v>
      </c>
      <c r="AN215" s="7">
        <f>IF(D215="M",IF($AJ215&lt;162,WeightSDS!P$12*$AJ215^7+WeightSDS!Q$12*$AJ215^6+WeightSDS!R$12*$AJ215^5+WeightSDS!S$12*$AJ215^4+WeightSDS!T$12*$AJ215^3+WeightSDS!U$12*$AJ215^2+WeightSDS!V$12*$AJ215+WeightSDS!W$12,WeightSDS!P$14*$AJ215^7+WeightSDS!Q$14*$AJ215^6+WeightSDS!R$14*$AJ215^5+WeightSDS!S$14*$AJ215^4+WeightSDS!T$14*$AJ215^3+WeightSDS!U$14*$AJ215^2+WeightSDS!V$14*$AJ215+WeightSDS!W$14),IF($AJ215&lt;156,WeightSDS!O$17*$AJ215^8+WeightSDS!P$17*$AJ215^7+WeightSDS!Q$17*$AJ215^6+WeightSDS!R$17*$AJ215^5+WeightSDS!S$17*$AJ215^4+WeightSDS!T$17*$AJ215^3+WeightSDS!U$17*$AJ215^2+WeightSDS!V$17*$AJ215+WeightSDS!W$17,IF($AJ215&lt;186,WeightSDS!$U$18+(WeightSDS!$V$18-WeightSDS!$U$18)/24*($AJ215-186)+WeightSDS!$W$18*(-$AJ215+186)^2-0.005,WeightSDS!$U$18+(WeightSDS!$V$18-WeightSDS!$U$18)/24*($AJ215-186)-0.005)))</f>
        <v>0.14604529399999999</v>
      </c>
      <c r="AQ215" s="7">
        <f t="shared" si="75"/>
        <v>0.56299999999999994</v>
      </c>
      <c r="AR215" s="7">
        <f t="shared" si="76"/>
        <v>69</v>
      </c>
      <c r="AS215" s="7">
        <f t="shared" si="77"/>
        <v>0.51</v>
      </c>
    </row>
    <row r="216" spans="2:45" s="7" customFormat="1" x14ac:dyDescent="0.15">
      <c r="B216" s="118"/>
      <c r="C216" s="118"/>
      <c r="D216" s="118"/>
      <c r="E216" s="30"/>
      <c r="F216" s="30"/>
      <c r="G216" s="119"/>
      <c r="H216" s="119"/>
      <c r="I216" s="78"/>
      <c r="J216" s="11" t="str">
        <f t="shared" si="68"/>
        <v/>
      </c>
      <c r="K216" s="2" t="str">
        <f t="shared" si="78"/>
        <v/>
      </c>
      <c r="L216" s="2" t="str">
        <f t="shared" si="69"/>
        <v/>
      </c>
      <c r="M216" s="2" t="str">
        <f t="shared" si="79"/>
        <v/>
      </c>
      <c r="N216" s="2" t="str">
        <f t="shared" si="80"/>
        <v/>
      </c>
      <c r="O216" s="2" t="str">
        <f t="shared" si="81"/>
        <v/>
      </c>
      <c r="P216" s="11" t="str">
        <f t="shared" si="82"/>
        <v/>
      </c>
      <c r="Q216" s="11" t="str">
        <f t="shared" si="83"/>
        <v/>
      </c>
      <c r="R216" s="2" t="str">
        <f t="shared" si="84"/>
        <v/>
      </c>
      <c r="S216" s="11" t="str">
        <f t="shared" si="85"/>
        <v/>
      </c>
      <c r="T216" s="175" t="str">
        <f t="shared" si="86"/>
        <v/>
      </c>
      <c r="U216" s="11" t="str">
        <f t="shared" si="87"/>
        <v/>
      </c>
      <c r="V216" s="136"/>
      <c r="W216" s="136"/>
      <c r="X216" s="139">
        <f t="shared" si="70"/>
        <v>0</v>
      </c>
      <c r="Y216" s="31">
        <f t="shared" si="71"/>
        <v>0</v>
      </c>
      <c r="Z216" s="31"/>
      <c r="AA216" s="140">
        <f t="shared" si="72"/>
        <v>0</v>
      </c>
      <c r="AB216" s="12"/>
      <c r="AC216" s="8">
        <f t="shared" si="73"/>
        <v>9.0359999999999996</v>
      </c>
      <c r="AD216" s="8">
        <f t="shared" si="74"/>
        <v>-184.49199999999999</v>
      </c>
      <c r="AE216"/>
      <c r="AF216" t="e">
        <f>IF(D216="M",IF(AI216&lt;78,LMS!$D$5*AI216^3+LMS!$E$5*AI216^2+LMS!$F$5*AI216+LMS!$G$5,IF(AI216&lt;150,LMS!$D$6*AI216^3+LMS!$E$6*AI216^2+LMS!$F$6*AI216+LMS!$G$6,LMS!$D$7*AI216^3+LMS!$E$7*AI216^2+LMS!$F$7*AI216+LMS!$G$7)),IF(AI216&lt;69,LMS!$D$9*AI216^3+LMS!$E$9*AI216^2+LMS!$F$9*AI216+LMS!$G$9,IF(AI216&lt;150,LMS!$D$10*AI216^3+LMS!$E$10*AI216^2+LMS!$F$10*AI216+LMS!$G$10,LMS!$D$11*AI216^3+LMS!$E$11*AI216^2+LMS!$F$11*AI216+LMS!$G$11)))</f>
        <v>#VALUE!</v>
      </c>
      <c r="AG216" t="e">
        <f>IF(D216="M",(IF(AI216&lt;2.5,LMS!$D$21*AI216^3+LMS!$E$21*AI216^2+LMS!$F$21*AI216+LMS!$G$21,IF(AI216&lt;9.5,LMS!$D$22*AI216^3+LMS!$E$22*AI216^2+LMS!$F$22*AI216+LMS!$G$22,IF(AI216&lt;26.75,LMS!$D$23*AI216^3+LMS!$E$23*AI216^2+LMS!$F$23*AI216+LMS!$G$23,IF(AI216&lt;90,LMS!$D$24*AI216^3+LMS!$E$24*AI216^2+LMS!$F$24*AI216+LMS!$G$24,LMS!$D$25*AI216^3+LMS!$E$25*AI216^2+LMS!$F$25*AI216+LMS!$G$25))))),(IF(AI216&lt;2.5,LMS!$D$27*AI216^3+LMS!$E$27*AI216^2+LMS!$F$27*AI216+LMS!$G$27,IF(AI216&lt;9.5,LMS!$D$28*AI216^3+LMS!$E$28*AI216^2+LMS!$F$28*AI216+LMS!$G$28,IF(AI216&lt;26.75,LMS!$D$29*AI216^3+LMS!$E$29*AI216^2+LMS!$F$29*AI216+LMS!$G$29,IF(AI216&lt;90,LMS!$D$30*AI216^3+LMS!$E$30*AI216^2+LMS!$F$30*AI216+LMS!$G$30,IF(AI216&lt;150,LMS!$D$31*AI216^3+LMS!$E$31*AI216^2+LMS!$F$31*AI216+LMS!$G$31,LMS!$D$32*AI216^3+LMS!$E$32*AI216^2+LMS!$F$32*AI216+LMS!$G$32)))))))</f>
        <v>#VALUE!</v>
      </c>
      <c r="AH216" t="e">
        <f>IF(D216="M",(IF(AI216&lt;90,LMS!$D$14*AI216^3+LMS!$E$14*AI216^2+LMS!$F$14*AI216+LMS!$G$14,LMS!$D$15*AI216^3+LMS!$E$15*AI216^2+LMS!$F$15*AI216+LMS!$G$15)),(IF(AI216&lt;90,LMS!$D$17*AI216^3+LMS!$E$17*AI216^2+LMS!$F$17*AI216+LMS!$G$17,LMS!$D$18*AI216^3+LMS!$E$18*AI216^2+LMS!$F$18*AI216+LMS!$G$18)))</f>
        <v>#VALUE!</v>
      </c>
      <c r="AI216" s="7" t="e">
        <f t="shared" si="67"/>
        <v>#VALUE!</v>
      </c>
      <c r="AJ216" s="7">
        <f t="shared" si="88"/>
        <v>0</v>
      </c>
      <c r="AL216" s="7">
        <f>IF(D216="M",WeightSDS!P$5*$AJ216^7+WeightSDS!Q$5*$AJ216^6+WeightSDS!R$5*$AJ216^5+WeightSDS!S$5*$AJ216^4+WeightSDS!T$5*$AJ216^3+WeightSDS!U$5*$AJ216^2+WeightSDS!V$5*$AJ216+WeightSDS!W$5,IF($AJ216&lt;186,WeightSDS!P$8*$AJ216^7+WeightSDS!Q$8*$AJ216^6+WeightSDS!R$8*$AJ216^5+WeightSDS!S$8*$AJ216^4+WeightSDS!T$8*$AJ216^3+WeightSDS!U$8*$AJ216^2+WeightSDS!V$8*$AJ216+WeightSDS!W$8,WeightSDS!$U$9+WeightSDS!$V$9*($AJ216-WeightSDS!$W$9)))</f>
        <v>0.75407122999999998</v>
      </c>
      <c r="AM216" s="7">
        <f>IF(D216="M",IF($AJ216&lt;45,WeightSDS!M$23*$AJ216^10+WeightSDS!N$23*$AJ216^9+WeightSDS!O$23*$AJ216^8+WeightSDS!P$23*$AJ216^7+WeightSDS!Q$23*$AJ216^6+WeightSDS!R$23*$AJ216^5+WeightSDS!S$23*$AJ216^4+WeightSDS!T$23*$AJ216^3+WeightSDS!U$23*$AJ216^2+WeightSDS!V$23*$AJ216+WeightSDS!W$23,IF($AJ216&lt;153,WeightSDS!M$25*$AJ216^10+WeightSDS!N$25*$AJ216^9+WeightSDS!O$25*$AJ216^8+WeightSDS!P$25*$AJ216^7+WeightSDS!Q$25*$AJ216^6+WeightSDS!R$25*$AJ216^5+WeightSDS!S$25*$AJ216^4+WeightSDS!T$25*$AJ216^3+WeightSDS!U$25*$AJ216^2+WeightSDS!V$25*$AJ216+WeightSDS!W$25,WeightSDS!M$27+WeightSDS!N$27/(1+EXP(WeightSDS!O$27+WeightSDS!P$27*$AJ216)))),IF($AJ216&lt;43.8,WeightSDS!M$29*$AJ216^10+WeightSDS!N$29*$AJ216^9+WeightSDS!O$29*$AJ216^8+WeightSDS!P$29*$AJ216^7+WeightSDS!Q$29*$AJ216^6+WeightSDS!R$29*$AJ216^5+WeightSDS!S$29*$AJ216^4+WeightSDS!T$29*$AJ216^3+WeightSDS!U$29*$AJ216^2+WeightSDS!V$29*$AJ216+WeightSDS!W$29-0.010431*(1-$AJ216/210),IF($AJ216&lt;123,WeightSDS!M$30*$AJ216^10+WeightSDS!N$30*$AJ216^9+WeightSDS!O$30*$AJ216^8+WeightSDS!P$30*$AJ216^7+WeightSDS!Q$30*$AJ216^6+WeightSDS!R$30*$AJ216^5+WeightSDS!S$30*$AJ216^4+WeightSDS!T$30*$AJ216^3+WeightSDS!U$30*$AJ216^2+WeightSDS!V$30*$AJ216+WeightSDS!W$30-0.010431*(1-1/$AJ216),WeightSDS!M$32+WeightSDS!N$32/(1+EXP(WeightSDS!O$32+WeightSDS!P$32*$AJ216))-0.010431*(1-$AJ216/210))))</f>
        <v>2.9500001032655536</v>
      </c>
      <c r="AN216" s="7">
        <f>IF(D216="M",IF($AJ216&lt;162,WeightSDS!P$12*$AJ216^7+WeightSDS!Q$12*$AJ216^6+WeightSDS!R$12*$AJ216^5+WeightSDS!S$12*$AJ216^4+WeightSDS!T$12*$AJ216^3+WeightSDS!U$12*$AJ216^2+WeightSDS!V$12*$AJ216+WeightSDS!W$12,WeightSDS!P$14*$AJ216^7+WeightSDS!Q$14*$AJ216^6+WeightSDS!R$14*$AJ216^5+WeightSDS!S$14*$AJ216^4+WeightSDS!T$14*$AJ216^3+WeightSDS!U$14*$AJ216^2+WeightSDS!V$14*$AJ216+WeightSDS!W$14),IF($AJ216&lt;156,WeightSDS!O$17*$AJ216^8+WeightSDS!P$17*$AJ216^7+WeightSDS!Q$17*$AJ216^6+WeightSDS!R$17*$AJ216^5+WeightSDS!S$17*$AJ216^4+WeightSDS!T$17*$AJ216^3+WeightSDS!U$17*$AJ216^2+WeightSDS!V$17*$AJ216+WeightSDS!W$17,IF($AJ216&lt;186,WeightSDS!$U$18+(WeightSDS!$V$18-WeightSDS!$U$18)/24*($AJ216-186)+WeightSDS!$W$18*(-$AJ216+186)^2-0.005,WeightSDS!$U$18+(WeightSDS!$V$18-WeightSDS!$U$18)/24*($AJ216-186)-0.005)))</f>
        <v>0.14604529399999999</v>
      </c>
      <c r="AQ216" s="7">
        <f t="shared" si="75"/>
        <v>0.56299999999999994</v>
      </c>
      <c r="AR216" s="7">
        <f t="shared" si="76"/>
        <v>69</v>
      </c>
      <c r="AS216" s="7">
        <f t="shared" si="77"/>
        <v>0.51</v>
      </c>
    </row>
    <row r="217" spans="2:45" s="7" customFormat="1" x14ac:dyDescent="0.15">
      <c r="B217" s="118"/>
      <c r="C217" s="118"/>
      <c r="D217" s="118"/>
      <c r="E217" s="30"/>
      <c r="F217" s="30"/>
      <c r="G217" s="119"/>
      <c r="H217" s="119"/>
      <c r="I217" s="78"/>
      <c r="J217" s="11" t="str">
        <f t="shared" si="68"/>
        <v/>
      </c>
      <c r="K217" s="2" t="str">
        <f t="shared" si="78"/>
        <v/>
      </c>
      <c r="L217" s="2" t="str">
        <f t="shared" si="69"/>
        <v/>
      </c>
      <c r="M217" s="2" t="str">
        <f t="shared" si="79"/>
        <v/>
      </c>
      <c r="N217" s="2" t="str">
        <f t="shared" si="80"/>
        <v/>
      </c>
      <c r="O217" s="2" t="str">
        <f t="shared" si="81"/>
        <v/>
      </c>
      <c r="P217" s="11" t="str">
        <f t="shared" si="82"/>
        <v/>
      </c>
      <c r="Q217" s="11" t="str">
        <f t="shared" si="83"/>
        <v/>
      </c>
      <c r="R217" s="2" t="str">
        <f t="shared" si="84"/>
        <v/>
      </c>
      <c r="S217" s="11" t="str">
        <f t="shared" si="85"/>
        <v/>
      </c>
      <c r="T217" s="175" t="str">
        <f t="shared" si="86"/>
        <v/>
      </c>
      <c r="U217" s="11" t="str">
        <f t="shared" si="87"/>
        <v/>
      </c>
      <c r="V217" s="136"/>
      <c r="W217" s="136"/>
      <c r="X217" s="139">
        <f t="shared" si="70"/>
        <v>0</v>
      </c>
      <c r="Y217" s="31">
        <f t="shared" si="71"/>
        <v>0</v>
      </c>
      <c r="Z217" s="31"/>
      <c r="AA217" s="140">
        <f t="shared" si="72"/>
        <v>0</v>
      </c>
      <c r="AB217" s="12"/>
      <c r="AC217" s="8">
        <f t="shared" si="73"/>
        <v>9.0359999999999996</v>
      </c>
      <c r="AD217" s="8">
        <f t="shared" si="74"/>
        <v>-184.49199999999999</v>
      </c>
      <c r="AE217"/>
      <c r="AF217" t="e">
        <f>IF(D217="M",IF(AI217&lt;78,LMS!$D$5*AI217^3+LMS!$E$5*AI217^2+LMS!$F$5*AI217+LMS!$G$5,IF(AI217&lt;150,LMS!$D$6*AI217^3+LMS!$E$6*AI217^2+LMS!$F$6*AI217+LMS!$G$6,LMS!$D$7*AI217^3+LMS!$E$7*AI217^2+LMS!$F$7*AI217+LMS!$G$7)),IF(AI217&lt;69,LMS!$D$9*AI217^3+LMS!$E$9*AI217^2+LMS!$F$9*AI217+LMS!$G$9,IF(AI217&lt;150,LMS!$D$10*AI217^3+LMS!$E$10*AI217^2+LMS!$F$10*AI217+LMS!$G$10,LMS!$D$11*AI217^3+LMS!$E$11*AI217^2+LMS!$F$11*AI217+LMS!$G$11)))</f>
        <v>#VALUE!</v>
      </c>
      <c r="AG217" t="e">
        <f>IF(D217="M",(IF(AI217&lt;2.5,LMS!$D$21*AI217^3+LMS!$E$21*AI217^2+LMS!$F$21*AI217+LMS!$G$21,IF(AI217&lt;9.5,LMS!$D$22*AI217^3+LMS!$E$22*AI217^2+LMS!$F$22*AI217+LMS!$G$22,IF(AI217&lt;26.75,LMS!$D$23*AI217^3+LMS!$E$23*AI217^2+LMS!$F$23*AI217+LMS!$G$23,IF(AI217&lt;90,LMS!$D$24*AI217^3+LMS!$E$24*AI217^2+LMS!$F$24*AI217+LMS!$G$24,LMS!$D$25*AI217^3+LMS!$E$25*AI217^2+LMS!$F$25*AI217+LMS!$G$25))))),(IF(AI217&lt;2.5,LMS!$D$27*AI217^3+LMS!$E$27*AI217^2+LMS!$F$27*AI217+LMS!$G$27,IF(AI217&lt;9.5,LMS!$D$28*AI217^3+LMS!$E$28*AI217^2+LMS!$F$28*AI217+LMS!$G$28,IF(AI217&lt;26.75,LMS!$D$29*AI217^3+LMS!$E$29*AI217^2+LMS!$F$29*AI217+LMS!$G$29,IF(AI217&lt;90,LMS!$D$30*AI217^3+LMS!$E$30*AI217^2+LMS!$F$30*AI217+LMS!$G$30,IF(AI217&lt;150,LMS!$D$31*AI217^3+LMS!$E$31*AI217^2+LMS!$F$31*AI217+LMS!$G$31,LMS!$D$32*AI217^3+LMS!$E$32*AI217^2+LMS!$F$32*AI217+LMS!$G$32)))))))</f>
        <v>#VALUE!</v>
      </c>
      <c r="AH217" t="e">
        <f>IF(D217="M",(IF(AI217&lt;90,LMS!$D$14*AI217^3+LMS!$E$14*AI217^2+LMS!$F$14*AI217+LMS!$G$14,LMS!$D$15*AI217^3+LMS!$E$15*AI217^2+LMS!$F$15*AI217+LMS!$G$15)),(IF(AI217&lt;90,LMS!$D$17*AI217^3+LMS!$E$17*AI217^2+LMS!$F$17*AI217+LMS!$G$17,LMS!$D$18*AI217^3+LMS!$E$18*AI217^2+LMS!$F$18*AI217+LMS!$G$18)))</f>
        <v>#VALUE!</v>
      </c>
      <c r="AI217" s="7" t="e">
        <f t="shared" si="67"/>
        <v>#VALUE!</v>
      </c>
      <c r="AJ217" s="7">
        <f t="shared" si="88"/>
        <v>0</v>
      </c>
      <c r="AL217" s="7">
        <f>IF(D217="M",WeightSDS!P$5*$AJ217^7+WeightSDS!Q$5*$AJ217^6+WeightSDS!R$5*$AJ217^5+WeightSDS!S$5*$AJ217^4+WeightSDS!T$5*$AJ217^3+WeightSDS!U$5*$AJ217^2+WeightSDS!V$5*$AJ217+WeightSDS!W$5,IF($AJ217&lt;186,WeightSDS!P$8*$AJ217^7+WeightSDS!Q$8*$AJ217^6+WeightSDS!R$8*$AJ217^5+WeightSDS!S$8*$AJ217^4+WeightSDS!T$8*$AJ217^3+WeightSDS!U$8*$AJ217^2+WeightSDS!V$8*$AJ217+WeightSDS!W$8,WeightSDS!$U$9+WeightSDS!$V$9*($AJ217-WeightSDS!$W$9)))</f>
        <v>0.75407122999999998</v>
      </c>
      <c r="AM217" s="7">
        <f>IF(D217="M",IF($AJ217&lt;45,WeightSDS!M$23*$AJ217^10+WeightSDS!N$23*$AJ217^9+WeightSDS!O$23*$AJ217^8+WeightSDS!P$23*$AJ217^7+WeightSDS!Q$23*$AJ217^6+WeightSDS!R$23*$AJ217^5+WeightSDS!S$23*$AJ217^4+WeightSDS!T$23*$AJ217^3+WeightSDS!U$23*$AJ217^2+WeightSDS!V$23*$AJ217+WeightSDS!W$23,IF($AJ217&lt;153,WeightSDS!M$25*$AJ217^10+WeightSDS!N$25*$AJ217^9+WeightSDS!O$25*$AJ217^8+WeightSDS!P$25*$AJ217^7+WeightSDS!Q$25*$AJ217^6+WeightSDS!R$25*$AJ217^5+WeightSDS!S$25*$AJ217^4+WeightSDS!T$25*$AJ217^3+WeightSDS!U$25*$AJ217^2+WeightSDS!V$25*$AJ217+WeightSDS!W$25,WeightSDS!M$27+WeightSDS!N$27/(1+EXP(WeightSDS!O$27+WeightSDS!P$27*$AJ217)))),IF($AJ217&lt;43.8,WeightSDS!M$29*$AJ217^10+WeightSDS!N$29*$AJ217^9+WeightSDS!O$29*$AJ217^8+WeightSDS!P$29*$AJ217^7+WeightSDS!Q$29*$AJ217^6+WeightSDS!R$29*$AJ217^5+WeightSDS!S$29*$AJ217^4+WeightSDS!T$29*$AJ217^3+WeightSDS!U$29*$AJ217^2+WeightSDS!V$29*$AJ217+WeightSDS!W$29-0.010431*(1-$AJ217/210),IF($AJ217&lt;123,WeightSDS!M$30*$AJ217^10+WeightSDS!N$30*$AJ217^9+WeightSDS!O$30*$AJ217^8+WeightSDS!P$30*$AJ217^7+WeightSDS!Q$30*$AJ217^6+WeightSDS!R$30*$AJ217^5+WeightSDS!S$30*$AJ217^4+WeightSDS!T$30*$AJ217^3+WeightSDS!U$30*$AJ217^2+WeightSDS!V$30*$AJ217+WeightSDS!W$30-0.010431*(1-1/$AJ217),WeightSDS!M$32+WeightSDS!N$32/(1+EXP(WeightSDS!O$32+WeightSDS!P$32*$AJ217))-0.010431*(1-$AJ217/210))))</f>
        <v>2.9500001032655536</v>
      </c>
      <c r="AN217" s="7">
        <f>IF(D217="M",IF($AJ217&lt;162,WeightSDS!P$12*$AJ217^7+WeightSDS!Q$12*$AJ217^6+WeightSDS!R$12*$AJ217^5+WeightSDS!S$12*$AJ217^4+WeightSDS!T$12*$AJ217^3+WeightSDS!U$12*$AJ217^2+WeightSDS!V$12*$AJ217+WeightSDS!W$12,WeightSDS!P$14*$AJ217^7+WeightSDS!Q$14*$AJ217^6+WeightSDS!R$14*$AJ217^5+WeightSDS!S$14*$AJ217^4+WeightSDS!T$14*$AJ217^3+WeightSDS!U$14*$AJ217^2+WeightSDS!V$14*$AJ217+WeightSDS!W$14),IF($AJ217&lt;156,WeightSDS!O$17*$AJ217^8+WeightSDS!P$17*$AJ217^7+WeightSDS!Q$17*$AJ217^6+WeightSDS!R$17*$AJ217^5+WeightSDS!S$17*$AJ217^4+WeightSDS!T$17*$AJ217^3+WeightSDS!U$17*$AJ217^2+WeightSDS!V$17*$AJ217+WeightSDS!W$17,IF($AJ217&lt;186,WeightSDS!$U$18+(WeightSDS!$V$18-WeightSDS!$U$18)/24*($AJ217-186)+WeightSDS!$W$18*(-$AJ217+186)^2-0.005,WeightSDS!$U$18+(WeightSDS!$V$18-WeightSDS!$U$18)/24*($AJ217-186)-0.005)))</f>
        <v>0.14604529399999999</v>
      </c>
      <c r="AQ217" s="7">
        <f t="shared" si="75"/>
        <v>0.56299999999999994</v>
      </c>
      <c r="AR217" s="7">
        <f t="shared" si="76"/>
        <v>69</v>
      </c>
      <c r="AS217" s="7">
        <f t="shared" si="77"/>
        <v>0.51</v>
      </c>
    </row>
    <row r="218" spans="2:45" s="7" customFormat="1" x14ac:dyDescent="0.15">
      <c r="B218" s="118"/>
      <c r="C218" s="118"/>
      <c r="D218" s="118"/>
      <c r="E218" s="30"/>
      <c r="F218" s="30"/>
      <c r="G218" s="119"/>
      <c r="H218" s="119"/>
      <c r="I218" s="78"/>
      <c r="J218" s="11" t="str">
        <f t="shared" si="68"/>
        <v/>
      </c>
      <c r="K218" s="2" t="str">
        <f t="shared" si="78"/>
        <v/>
      </c>
      <c r="L218" s="2" t="str">
        <f t="shared" si="69"/>
        <v/>
      </c>
      <c r="M218" s="2" t="str">
        <f t="shared" si="79"/>
        <v/>
      </c>
      <c r="N218" s="2" t="str">
        <f t="shared" si="80"/>
        <v/>
      </c>
      <c r="O218" s="2" t="str">
        <f t="shared" si="81"/>
        <v/>
      </c>
      <c r="P218" s="11" t="str">
        <f t="shared" si="82"/>
        <v/>
      </c>
      <c r="Q218" s="11" t="str">
        <f t="shared" si="83"/>
        <v/>
      </c>
      <c r="R218" s="2" t="str">
        <f t="shared" si="84"/>
        <v/>
      </c>
      <c r="S218" s="11" t="str">
        <f t="shared" si="85"/>
        <v/>
      </c>
      <c r="T218" s="175" t="str">
        <f t="shared" si="86"/>
        <v/>
      </c>
      <c r="U218" s="11" t="str">
        <f t="shared" si="87"/>
        <v/>
      </c>
      <c r="V218" s="136"/>
      <c r="W218" s="136"/>
      <c r="X218" s="139">
        <f t="shared" si="70"/>
        <v>0</v>
      </c>
      <c r="Y218" s="31">
        <f t="shared" si="71"/>
        <v>0</v>
      </c>
      <c r="Z218" s="31"/>
      <c r="AA218" s="140">
        <f t="shared" si="72"/>
        <v>0</v>
      </c>
      <c r="AB218" s="12"/>
      <c r="AC218" s="8">
        <f t="shared" si="73"/>
        <v>9.0359999999999996</v>
      </c>
      <c r="AD218" s="8">
        <f t="shared" si="74"/>
        <v>-184.49199999999999</v>
      </c>
      <c r="AE218"/>
      <c r="AF218" t="e">
        <f>IF(D218="M",IF(AI218&lt;78,LMS!$D$5*AI218^3+LMS!$E$5*AI218^2+LMS!$F$5*AI218+LMS!$G$5,IF(AI218&lt;150,LMS!$D$6*AI218^3+LMS!$E$6*AI218^2+LMS!$F$6*AI218+LMS!$G$6,LMS!$D$7*AI218^3+LMS!$E$7*AI218^2+LMS!$F$7*AI218+LMS!$G$7)),IF(AI218&lt;69,LMS!$D$9*AI218^3+LMS!$E$9*AI218^2+LMS!$F$9*AI218+LMS!$G$9,IF(AI218&lt;150,LMS!$D$10*AI218^3+LMS!$E$10*AI218^2+LMS!$F$10*AI218+LMS!$G$10,LMS!$D$11*AI218^3+LMS!$E$11*AI218^2+LMS!$F$11*AI218+LMS!$G$11)))</f>
        <v>#VALUE!</v>
      </c>
      <c r="AG218" t="e">
        <f>IF(D218="M",(IF(AI218&lt;2.5,LMS!$D$21*AI218^3+LMS!$E$21*AI218^2+LMS!$F$21*AI218+LMS!$G$21,IF(AI218&lt;9.5,LMS!$D$22*AI218^3+LMS!$E$22*AI218^2+LMS!$F$22*AI218+LMS!$G$22,IF(AI218&lt;26.75,LMS!$D$23*AI218^3+LMS!$E$23*AI218^2+LMS!$F$23*AI218+LMS!$G$23,IF(AI218&lt;90,LMS!$D$24*AI218^3+LMS!$E$24*AI218^2+LMS!$F$24*AI218+LMS!$G$24,LMS!$D$25*AI218^3+LMS!$E$25*AI218^2+LMS!$F$25*AI218+LMS!$G$25))))),(IF(AI218&lt;2.5,LMS!$D$27*AI218^3+LMS!$E$27*AI218^2+LMS!$F$27*AI218+LMS!$G$27,IF(AI218&lt;9.5,LMS!$D$28*AI218^3+LMS!$E$28*AI218^2+LMS!$F$28*AI218+LMS!$G$28,IF(AI218&lt;26.75,LMS!$D$29*AI218^3+LMS!$E$29*AI218^2+LMS!$F$29*AI218+LMS!$G$29,IF(AI218&lt;90,LMS!$D$30*AI218^3+LMS!$E$30*AI218^2+LMS!$F$30*AI218+LMS!$G$30,IF(AI218&lt;150,LMS!$D$31*AI218^3+LMS!$E$31*AI218^2+LMS!$F$31*AI218+LMS!$G$31,LMS!$D$32*AI218^3+LMS!$E$32*AI218^2+LMS!$F$32*AI218+LMS!$G$32)))))))</f>
        <v>#VALUE!</v>
      </c>
      <c r="AH218" t="e">
        <f>IF(D218="M",(IF(AI218&lt;90,LMS!$D$14*AI218^3+LMS!$E$14*AI218^2+LMS!$F$14*AI218+LMS!$G$14,LMS!$D$15*AI218^3+LMS!$E$15*AI218^2+LMS!$F$15*AI218+LMS!$G$15)),(IF(AI218&lt;90,LMS!$D$17*AI218^3+LMS!$E$17*AI218^2+LMS!$F$17*AI218+LMS!$G$17,LMS!$D$18*AI218^3+LMS!$E$18*AI218^2+LMS!$F$18*AI218+LMS!$G$18)))</f>
        <v>#VALUE!</v>
      </c>
      <c r="AI218" s="7" t="e">
        <f t="shared" si="67"/>
        <v>#VALUE!</v>
      </c>
      <c r="AJ218" s="7">
        <f t="shared" si="88"/>
        <v>0</v>
      </c>
      <c r="AL218" s="7">
        <f>IF(D218="M",WeightSDS!P$5*$AJ218^7+WeightSDS!Q$5*$AJ218^6+WeightSDS!R$5*$AJ218^5+WeightSDS!S$5*$AJ218^4+WeightSDS!T$5*$AJ218^3+WeightSDS!U$5*$AJ218^2+WeightSDS!V$5*$AJ218+WeightSDS!W$5,IF($AJ218&lt;186,WeightSDS!P$8*$AJ218^7+WeightSDS!Q$8*$AJ218^6+WeightSDS!R$8*$AJ218^5+WeightSDS!S$8*$AJ218^4+WeightSDS!T$8*$AJ218^3+WeightSDS!U$8*$AJ218^2+WeightSDS!V$8*$AJ218+WeightSDS!W$8,WeightSDS!$U$9+WeightSDS!$V$9*($AJ218-WeightSDS!$W$9)))</f>
        <v>0.75407122999999998</v>
      </c>
      <c r="AM218" s="7">
        <f>IF(D218="M",IF($AJ218&lt;45,WeightSDS!M$23*$AJ218^10+WeightSDS!N$23*$AJ218^9+WeightSDS!O$23*$AJ218^8+WeightSDS!P$23*$AJ218^7+WeightSDS!Q$23*$AJ218^6+WeightSDS!R$23*$AJ218^5+WeightSDS!S$23*$AJ218^4+WeightSDS!T$23*$AJ218^3+WeightSDS!U$23*$AJ218^2+WeightSDS!V$23*$AJ218+WeightSDS!W$23,IF($AJ218&lt;153,WeightSDS!M$25*$AJ218^10+WeightSDS!N$25*$AJ218^9+WeightSDS!O$25*$AJ218^8+WeightSDS!P$25*$AJ218^7+WeightSDS!Q$25*$AJ218^6+WeightSDS!R$25*$AJ218^5+WeightSDS!S$25*$AJ218^4+WeightSDS!T$25*$AJ218^3+WeightSDS!U$25*$AJ218^2+WeightSDS!V$25*$AJ218+WeightSDS!W$25,WeightSDS!M$27+WeightSDS!N$27/(1+EXP(WeightSDS!O$27+WeightSDS!P$27*$AJ218)))),IF($AJ218&lt;43.8,WeightSDS!M$29*$AJ218^10+WeightSDS!N$29*$AJ218^9+WeightSDS!O$29*$AJ218^8+WeightSDS!P$29*$AJ218^7+WeightSDS!Q$29*$AJ218^6+WeightSDS!R$29*$AJ218^5+WeightSDS!S$29*$AJ218^4+WeightSDS!T$29*$AJ218^3+WeightSDS!U$29*$AJ218^2+WeightSDS!V$29*$AJ218+WeightSDS!W$29-0.010431*(1-$AJ218/210),IF($AJ218&lt;123,WeightSDS!M$30*$AJ218^10+WeightSDS!N$30*$AJ218^9+WeightSDS!O$30*$AJ218^8+WeightSDS!P$30*$AJ218^7+WeightSDS!Q$30*$AJ218^6+WeightSDS!R$30*$AJ218^5+WeightSDS!S$30*$AJ218^4+WeightSDS!T$30*$AJ218^3+WeightSDS!U$30*$AJ218^2+WeightSDS!V$30*$AJ218+WeightSDS!W$30-0.010431*(1-1/$AJ218),WeightSDS!M$32+WeightSDS!N$32/(1+EXP(WeightSDS!O$32+WeightSDS!P$32*$AJ218))-0.010431*(1-$AJ218/210))))</f>
        <v>2.9500001032655536</v>
      </c>
      <c r="AN218" s="7">
        <f>IF(D218="M",IF($AJ218&lt;162,WeightSDS!P$12*$AJ218^7+WeightSDS!Q$12*$AJ218^6+WeightSDS!R$12*$AJ218^5+WeightSDS!S$12*$AJ218^4+WeightSDS!T$12*$AJ218^3+WeightSDS!U$12*$AJ218^2+WeightSDS!V$12*$AJ218+WeightSDS!W$12,WeightSDS!P$14*$AJ218^7+WeightSDS!Q$14*$AJ218^6+WeightSDS!R$14*$AJ218^5+WeightSDS!S$14*$AJ218^4+WeightSDS!T$14*$AJ218^3+WeightSDS!U$14*$AJ218^2+WeightSDS!V$14*$AJ218+WeightSDS!W$14),IF($AJ218&lt;156,WeightSDS!O$17*$AJ218^8+WeightSDS!P$17*$AJ218^7+WeightSDS!Q$17*$AJ218^6+WeightSDS!R$17*$AJ218^5+WeightSDS!S$17*$AJ218^4+WeightSDS!T$17*$AJ218^3+WeightSDS!U$17*$AJ218^2+WeightSDS!V$17*$AJ218+WeightSDS!W$17,IF($AJ218&lt;186,WeightSDS!$U$18+(WeightSDS!$V$18-WeightSDS!$U$18)/24*($AJ218-186)+WeightSDS!$W$18*(-$AJ218+186)^2-0.005,WeightSDS!$U$18+(WeightSDS!$V$18-WeightSDS!$U$18)/24*($AJ218-186)-0.005)))</f>
        <v>0.14604529399999999</v>
      </c>
      <c r="AQ218" s="7">
        <f t="shared" si="75"/>
        <v>0.56299999999999994</v>
      </c>
      <c r="AR218" s="7">
        <f t="shared" si="76"/>
        <v>69</v>
      </c>
      <c r="AS218" s="7">
        <f t="shared" si="77"/>
        <v>0.51</v>
      </c>
    </row>
    <row r="219" spans="2:45" s="7" customFormat="1" x14ac:dyDescent="0.15">
      <c r="B219" s="118"/>
      <c r="C219" s="118"/>
      <c r="D219" s="118"/>
      <c r="E219" s="30"/>
      <c r="F219" s="30"/>
      <c r="G219" s="119"/>
      <c r="H219" s="119"/>
      <c r="I219" s="78"/>
      <c r="J219" s="11" t="str">
        <f t="shared" si="68"/>
        <v/>
      </c>
      <c r="K219" s="2" t="str">
        <f t="shared" si="78"/>
        <v/>
      </c>
      <c r="L219" s="2" t="str">
        <f t="shared" si="69"/>
        <v/>
      </c>
      <c r="M219" s="2" t="str">
        <f t="shared" si="79"/>
        <v/>
      </c>
      <c r="N219" s="2" t="str">
        <f t="shared" si="80"/>
        <v/>
      </c>
      <c r="O219" s="2" t="str">
        <f t="shared" si="81"/>
        <v/>
      </c>
      <c r="P219" s="11" t="str">
        <f t="shared" si="82"/>
        <v/>
      </c>
      <c r="Q219" s="11" t="str">
        <f t="shared" si="83"/>
        <v/>
      </c>
      <c r="R219" s="2" t="str">
        <f t="shared" si="84"/>
        <v/>
      </c>
      <c r="S219" s="11" t="str">
        <f t="shared" si="85"/>
        <v/>
      </c>
      <c r="T219" s="175" t="str">
        <f t="shared" si="86"/>
        <v/>
      </c>
      <c r="U219" s="11" t="str">
        <f t="shared" si="87"/>
        <v/>
      </c>
      <c r="V219" s="136"/>
      <c r="W219" s="136"/>
      <c r="X219" s="139">
        <f t="shared" si="70"/>
        <v>0</v>
      </c>
      <c r="Y219" s="31">
        <f t="shared" si="71"/>
        <v>0</v>
      </c>
      <c r="Z219" s="31"/>
      <c r="AA219" s="140">
        <f t="shared" si="72"/>
        <v>0</v>
      </c>
      <c r="AB219" s="12"/>
      <c r="AC219" s="8">
        <f t="shared" si="73"/>
        <v>9.0359999999999996</v>
      </c>
      <c r="AD219" s="8">
        <f t="shared" si="74"/>
        <v>-184.49199999999999</v>
      </c>
      <c r="AE219"/>
      <c r="AF219" t="e">
        <f>IF(D219="M",IF(AI219&lt;78,LMS!$D$5*AI219^3+LMS!$E$5*AI219^2+LMS!$F$5*AI219+LMS!$G$5,IF(AI219&lt;150,LMS!$D$6*AI219^3+LMS!$E$6*AI219^2+LMS!$F$6*AI219+LMS!$G$6,LMS!$D$7*AI219^3+LMS!$E$7*AI219^2+LMS!$F$7*AI219+LMS!$G$7)),IF(AI219&lt;69,LMS!$D$9*AI219^3+LMS!$E$9*AI219^2+LMS!$F$9*AI219+LMS!$G$9,IF(AI219&lt;150,LMS!$D$10*AI219^3+LMS!$E$10*AI219^2+LMS!$F$10*AI219+LMS!$G$10,LMS!$D$11*AI219^3+LMS!$E$11*AI219^2+LMS!$F$11*AI219+LMS!$G$11)))</f>
        <v>#VALUE!</v>
      </c>
      <c r="AG219" t="e">
        <f>IF(D219="M",(IF(AI219&lt;2.5,LMS!$D$21*AI219^3+LMS!$E$21*AI219^2+LMS!$F$21*AI219+LMS!$G$21,IF(AI219&lt;9.5,LMS!$D$22*AI219^3+LMS!$E$22*AI219^2+LMS!$F$22*AI219+LMS!$G$22,IF(AI219&lt;26.75,LMS!$D$23*AI219^3+LMS!$E$23*AI219^2+LMS!$F$23*AI219+LMS!$G$23,IF(AI219&lt;90,LMS!$D$24*AI219^3+LMS!$E$24*AI219^2+LMS!$F$24*AI219+LMS!$G$24,LMS!$D$25*AI219^3+LMS!$E$25*AI219^2+LMS!$F$25*AI219+LMS!$G$25))))),(IF(AI219&lt;2.5,LMS!$D$27*AI219^3+LMS!$E$27*AI219^2+LMS!$F$27*AI219+LMS!$G$27,IF(AI219&lt;9.5,LMS!$D$28*AI219^3+LMS!$E$28*AI219^2+LMS!$F$28*AI219+LMS!$G$28,IF(AI219&lt;26.75,LMS!$D$29*AI219^3+LMS!$E$29*AI219^2+LMS!$F$29*AI219+LMS!$G$29,IF(AI219&lt;90,LMS!$D$30*AI219^3+LMS!$E$30*AI219^2+LMS!$F$30*AI219+LMS!$G$30,IF(AI219&lt;150,LMS!$D$31*AI219^3+LMS!$E$31*AI219^2+LMS!$F$31*AI219+LMS!$G$31,LMS!$D$32*AI219^3+LMS!$E$32*AI219^2+LMS!$F$32*AI219+LMS!$G$32)))))))</f>
        <v>#VALUE!</v>
      </c>
      <c r="AH219" t="e">
        <f>IF(D219="M",(IF(AI219&lt;90,LMS!$D$14*AI219^3+LMS!$E$14*AI219^2+LMS!$F$14*AI219+LMS!$G$14,LMS!$D$15*AI219^3+LMS!$E$15*AI219^2+LMS!$F$15*AI219+LMS!$G$15)),(IF(AI219&lt;90,LMS!$D$17*AI219^3+LMS!$E$17*AI219^2+LMS!$F$17*AI219+LMS!$G$17,LMS!$D$18*AI219^3+LMS!$E$18*AI219^2+LMS!$F$18*AI219+LMS!$G$18)))</f>
        <v>#VALUE!</v>
      </c>
      <c r="AI219" s="7" t="e">
        <f t="shared" si="67"/>
        <v>#VALUE!</v>
      </c>
      <c r="AJ219" s="7">
        <f t="shared" si="88"/>
        <v>0</v>
      </c>
      <c r="AL219" s="7">
        <f>IF(D219="M",WeightSDS!P$5*$AJ219^7+WeightSDS!Q$5*$AJ219^6+WeightSDS!R$5*$AJ219^5+WeightSDS!S$5*$AJ219^4+WeightSDS!T$5*$AJ219^3+WeightSDS!U$5*$AJ219^2+WeightSDS!V$5*$AJ219+WeightSDS!W$5,IF($AJ219&lt;186,WeightSDS!P$8*$AJ219^7+WeightSDS!Q$8*$AJ219^6+WeightSDS!R$8*$AJ219^5+WeightSDS!S$8*$AJ219^4+WeightSDS!T$8*$AJ219^3+WeightSDS!U$8*$AJ219^2+WeightSDS!V$8*$AJ219+WeightSDS!W$8,WeightSDS!$U$9+WeightSDS!$V$9*($AJ219-WeightSDS!$W$9)))</f>
        <v>0.75407122999999998</v>
      </c>
      <c r="AM219" s="7">
        <f>IF(D219="M",IF($AJ219&lt;45,WeightSDS!M$23*$AJ219^10+WeightSDS!N$23*$AJ219^9+WeightSDS!O$23*$AJ219^8+WeightSDS!P$23*$AJ219^7+WeightSDS!Q$23*$AJ219^6+WeightSDS!R$23*$AJ219^5+WeightSDS!S$23*$AJ219^4+WeightSDS!T$23*$AJ219^3+WeightSDS!U$23*$AJ219^2+WeightSDS!V$23*$AJ219+WeightSDS!W$23,IF($AJ219&lt;153,WeightSDS!M$25*$AJ219^10+WeightSDS!N$25*$AJ219^9+WeightSDS!O$25*$AJ219^8+WeightSDS!P$25*$AJ219^7+WeightSDS!Q$25*$AJ219^6+WeightSDS!R$25*$AJ219^5+WeightSDS!S$25*$AJ219^4+WeightSDS!T$25*$AJ219^3+WeightSDS!U$25*$AJ219^2+WeightSDS!V$25*$AJ219+WeightSDS!W$25,WeightSDS!M$27+WeightSDS!N$27/(1+EXP(WeightSDS!O$27+WeightSDS!P$27*$AJ219)))),IF($AJ219&lt;43.8,WeightSDS!M$29*$AJ219^10+WeightSDS!N$29*$AJ219^9+WeightSDS!O$29*$AJ219^8+WeightSDS!P$29*$AJ219^7+WeightSDS!Q$29*$AJ219^6+WeightSDS!R$29*$AJ219^5+WeightSDS!S$29*$AJ219^4+WeightSDS!T$29*$AJ219^3+WeightSDS!U$29*$AJ219^2+WeightSDS!V$29*$AJ219+WeightSDS!W$29-0.010431*(1-$AJ219/210),IF($AJ219&lt;123,WeightSDS!M$30*$AJ219^10+WeightSDS!N$30*$AJ219^9+WeightSDS!O$30*$AJ219^8+WeightSDS!P$30*$AJ219^7+WeightSDS!Q$30*$AJ219^6+WeightSDS!R$30*$AJ219^5+WeightSDS!S$30*$AJ219^4+WeightSDS!T$30*$AJ219^3+WeightSDS!U$30*$AJ219^2+WeightSDS!V$30*$AJ219+WeightSDS!W$30-0.010431*(1-1/$AJ219),WeightSDS!M$32+WeightSDS!N$32/(1+EXP(WeightSDS!O$32+WeightSDS!P$32*$AJ219))-0.010431*(1-$AJ219/210))))</f>
        <v>2.9500001032655536</v>
      </c>
      <c r="AN219" s="7">
        <f>IF(D219="M",IF($AJ219&lt;162,WeightSDS!P$12*$AJ219^7+WeightSDS!Q$12*$AJ219^6+WeightSDS!R$12*$AJ219^5+WeightSDS!S$12*$AJ219^4+WeightSDS!T$12*$AJ219^3+WeightSDS!U$12*$AJ219^2+WeightSDS!V$12*$AJ219+WeightSDS!W$12,WeightSDS!P$14*$AJ219^7+WeightSDS!Q$14*$AJ219^6+WeightSDS!R$14*$AJ219^5+WeightSDS!S$14*$AJ219^4+WeightSDS!T$14*$AJ219^3+WeightSDS!U$14*$AJ219^2+WeightSDS!V$14*$AJ219+WeightSDS!W$14),IF($AJ219&lt;156,WeightSDS!O$17*$AJ219^8+WeightSDS!P$17*$AJ219^7+WeightSDS!Q$17*$AJ219^6+WeightSDS!R$17*$AJ219^5+WeightSDS!S$17*$AJ219^4+WeightSDS!T$17*$AJ219^3+WeightSDS!U$17*$AJ219^2+WeightSDS!V$17*$AJ219+WeightSDS!W$17,IF($AJ219&lt;186,WeightSDS!$U$18+(WeightSDS!$V$18-WeightSDS!$U$18)/24*($AJ219-186)+WeightSDS!$W$18*(-$AJ219+186)^2-0.005,WeightSDS!$U$18+(WeightSDS!$V$18-WeightSDS!$U$18)/24*($AJ219-186)-0.005)))</f>
        <v>0.14604529399999999</v>
      </c>
      <c r="AQ219" s="7">
        <f t="shared" si="75"/>
        <v>0.56299999999999994</v>
      </c>
      <c r="AR219" s="7">
        <f t="shared" si="76"/>
        <v>69</v>
      </c>
      <c r="AS219" s="7">
        <f t="shared" si="77"/>
        <v>0.51</v>
      </c>
    </row>
    <row r="220" spans="2:45" s="7" customFormat="1" x14ac:dyDescent="0.15">
      <c r="B220" s="118"/>
      <c r="C220" s="118"/>
      <c r="D220" s="118"/>
      <c r="E220" s="30"/>
      <c r="F220" s="30"/>
      <c r="G220" s="119"/>
      <c r="H220" s="119"/>
      <c r="I220" s="78"/>
      <c r="J220" s="11" t="str">
        <f t="shared" si="68"/>
        <v/>
      </c>
      <c r="K220" s="2" t="str">
        <f t="shared" si="78"/>
        <v/>
      </c>
      <c r="L220" s="2" t="str">
        <f t="shared" si="69"/>
        <v/>
      </c>
      <c r="M220" s="2" t="str">
        <f t="shared" si="79"/>
        <v/>
      </c>
      <c r="N220" s="2" t="str">
        <f t="shared" si="80"/>
        <v/>
      </c>
      <c r="O220" s="2" t="str">
        <f t="shared" si="81"/>
        <v/>
      </c>
      <c r="P220" s="11" t="str">
        <f t="shared" si="82"/>
        <v/>
      </c>
      <c r="Q220" s="11" t="str">
        <f t="shared" si="83"/>
        <v/>
      </c>
      <c r="R220" s="2" t="str">
        <f t="shared" si="84"/>
        <v/>
      </c>
      <c r="S220" s="11" t="str">
        <f t="shared" si="85"/>
        <v/>
      </c>
      <c r="T220" s="175" t="str">
        <f t="shared" si="86"/>
        <v/>
      </c>
      <c r="U220" s="11" t="str">
        <f t="shared" si="87"/>
        <v/>
      </c>
      <c r="V220" s="136"/>
      <c r="W220" s="136"/>
      <c r="X220" s="139">
        <f t="shared" si="70"/>
        <v>0</v>
      </c>
      <c r="Y220" s="31">
        <f t="shared" si="71"/>
        <v>0</v>
      </c>
      <c r="Z220" s="31"/>
      <c r="AA220" s="140">
        <f t="shared" si="72"/>
        <v>0</v>
      </c>
      <c r="AB220" s="12"/>
      <c r="AC220" s="8">
        <f t="shared" si="73"/>
        <v>9.0359999999999996</v>
      </c>
      <c r="AD220" s="8">
        <f t="shared" si="74"/>
        <v>-184.49199999999999</v>
      </c>
      <c r="AE220"/>
      <c r="AF220" t="e">
        <f>IF(D220="M",IF(AI220&lt;78,LMS!$D$5*AI220^3+LMS!$E$5*AI220^2+LMS!$F$5*AI220+LMS!$G$5,IF(AI220&lt;150,LMS!$D$6*AI220^3+LMS!$E$6*AI220^2+LMS!$F$6*AI220+LMS!$G$6,LMS!$D$7*AI220^3+LMS!$E$7*AI220^2+LMS!$F$7*AI220+LMS!$G$7)),IF(AI220&lt;69,LMS!$D$9*AI220^3+LMS!$E$9*AI220^2+LMS!$F$9*AI220+LMS!$G$9,IF(AI220&lt;150,LMS!$D$10*AI220^3+LMS!$E$10*AI220^2+LMS!$F$10*AI220+LMS!$G$10,LMS!$D$11*AI220^3+LMS!$E$11*AI220^2+LMS!$F$11*AI220+LMS!$G$11)))</f>
        <v>#VALUE!</v>
      </c>
      <c r="AG220" t="e">
        <f>IF(D220="M",(IF(AI220&lt;2.5,LMS!$D$21*AI220^3+LMS!$E$21*AI220^2+LMS!$F$21*AI220+LMS!$G$21,IF(AI220&lt;9.5,LMS!$D$22*AI220^3+LMS!$E$22*AI220^2+LMS!$F$22*AI220+LMS!$G$22,IF(AI220&lt;26.75,LMS!$D$23*AI220^3+LMS!$E$23*AI220^2+LMS!$F$23*AI220+LMS!$G$23,IF(AI220&lt;90,LMS!$D$24*AI220^3+LMS!$E$24*AI220^2+LMS!$F$24*AI220+LMS!$G$24,LMS!$D$25*AI220^3+LMS!$E$25*AI220^2+LMS!$F$25*AI220+LMS!$G$25))))),(IF(AI220&lt;2.5,LMS!$D$27*AI220^3+LMS!$E$27*AI220^2+LMS!$F$27*AI220+LMS!$G$27,IF(AI220&lt;9.5,LMS!$D$28*AI220^3+LMS!$E$28*AI220^2+LMS!$F$28*AI220+LMS!$G$28,IF(AI220&lt;26.75,LMS!$D$29*AI220^3+LMS!$E$29*AI220^2+LMS!$F$29*AI220+LMS!$G$29,IF(AI220&lt;90,LMS!$D$30*AI220^3+LMS!$E$30*AI220^2+LMS!$F$30*AI220+LMS!$G$30,IF(AI220&lt;150,LMS!$D$31*AI220^3+LMS!$E$31*AI220^2+LMS!$F$31*AI220+LMS!$G$31,LMS!$D$32*AI220^3+LMS!$E$32*AI220^2+LMS!$F$32*AI220+LMS!$G$32)))))))</f>
        <v>#VALUE!</v>
      </c>
      <c r="AH220" t="e">
        <f>IF(D220="M",(IF(AI220&lt;90,LMS!$D$14*AI220^3+LMS!$E$14*AI220^2+LMS!$F$14*AI220+LMS!$G$14,LMS!$D$15*AI220^3+LMS!$E$15*AI220^2+LMS!$F$15*AI220+LMS!$G$15)),(IF(AI220&lt;90,LMS!$D$17*AI220^3+LMS!$E$17*AI220^2+LMS!$F$17*AI220+LMS!$G$17,LMS!$D$18*AI220^3+LMS!$E$18*AI220^2+LMS!$F$18*AI220+LMS!$G$18)))</f>
        <v>#VALUE!</v>
      </c>
      <c r="AI220" s="7" t="e">
        <f t="shared" si="67"/>
        <v>#VALUE!</v>
      </c>
      <c r="AJ220" s="7">
        <f t="shared" si="88"/>
        <v>0</v>
      </c>
      <c r="AL220" s="7">
        <f>IF(D220="M",WeightSDS!P$5*$AJ220^7+WeightSDS!Q$5*$AJ220^6+WeightSDS!R$5*$AJ220^5+WeightSDS!S$5*$AJ220^4+WeightSDS!T$5*$AJ220^3+WeightSDS!U$5*$AJ220^2+WeightSDS!V$5*$AJ220+WeightSDS!W$5,IF($AJ220&lt;186,WeightSDS!P$8*$AJ220^7+WeightSDS!Q$8*$AJ220^6+WeightSDS!R$8*$AJ220^5+WeightSDS!S$8*$AJ220^4+WeightSDS!T$8*$AJ220^3+WeightSDS!U$8*$AJ220^2+WeightSDS!V$8*$AJ220+WeightSDS!W$8,WeightSDS!$U$9+WeightSDS!$V$9*($AJ220-WeightSDS!$W$9)))</f>
        <v>0.75407122999999998</v>
      </c>
      <c r="AM220" s="7">
        <f>IF(D220="M",IF($AJ220&lt;45,WeightSDS!M$23*$AJ220^10+WeightSDS!N$23*$AJ220^9+WeightSDS!O$23*$AJ220^8+WeightSDS!P$23*$AJ220^7+WeightSDS!Q$23*$AJ220^6+WeightSDS!R$23*$AJ220^5+WeightSDS!S$23*$AJ220^4+WeightSDS!T$23*$AJ220^3+WeightSDS!U$23*$AJ220^2+WeightSDS!V$23*$AJ220+WeightSDS!W$23,IF($AJ220&lt;153,WeightSDS!M$25*$AJ220^10+WeightSDS!N$25*$AJ220^9+WeightSDS!O$25*$AJ220^8+WeightSDS!P$25*$AJ220^7+WeightSDS!Q$25*$AJ220^6+WeightSDS!R$25*$AJ220^5+WeightSDS!S$25*$AJ220^4+WeightSDS!T$25*$AJ220^3+WeightSDS!U$25*$AJ220^2+WeightSDS!V$25*$AJ220+WeightSDS!W$25,WeightSDS!M$27+WeightSDS!N$27/(1+EXP(WeightSDS!O$27+WeightSDS!P$27*$AJ220)))),IF($AJ220&lt;43.8,WeightSDS!M$29*$AJ220^10+WeightSDS!N$29*$AJ220^9+WeightSDS!O$29*$AJ220^8+WeightSDS!P$29*$AJ220^7+WeightSDS!Q$29*$AJ220^6+WeightSDS!R$29*$AJ220^5+WeightSDS!S$29*$AJ220^4+WeightSDS!T$29*$AJ220^3+WeightSDS!U$29*$AJ220^2+WeightSDS!V$29*$AJ220+WeightSDS!W$29-0.010431*(1-$AJ220/210),IF($AJ220&lt;123,WeightSDS!M$30*$AJ220^10+WeightSDS!N$30*$AJ220^9+WeightSDS!O$30*$AJ220^8+WeightSDS!P$30*$AJ220^7+WeightSDS!Q$30*$AJ220^6+WeightSDS!R$30*$AJ220^5+WeightSDS!S$30*$AJ220^4+WeightSDS!T$30*$AJ220^3+WeightSDS!U$30*$AJ220^2+WeightSDS!V$30*$AJ220+WeightSDS!W$30-0.010431*(1-1/$AJ220),WeightSDS!M$32+WeightSDS!N$32/(1+EXP(WeightSDS!O$32+WeightSDS!P$32*$AJ220))-0.010431*(1-$AJ220/210))))</f>
        <v>2.9500001032655536</v>
      </c>
      <c r="AN220" s="7">
        <f>IF(D220="M",IF($AJ220&lt;162,WeightSDS!P$12*$AJ220^7+WeightSDS!Q$12*$AJ220^6+WeightSDS!R$12*$AJ220^5+WeightSDS!S$12*$AJ220^4+WeightSDS!T$12*$AJ220^3+WeightSDS!U$12*$AJ220^2+WeightSDS!V$12*$AJ220+WeightSDS!W$12,WeightSDS!P$14*$AJ220^7+WeightSDS!Q$14*$AJ220^6+WeightSDS!R$14*$AJ220^5+WeightSDS!S$14*$AJ220^4+WeightSDS!T$14*$AJ220^3+WeightSDS!U$14*$AJ220^2+WeightSDS!V$14*$AJ220+WeightSDS!W$14),IF($AJ220&lt;156,WeightSDS!O$17*$AJ220^8+WeightSDS!P$17*$AJ220^7+WeightSDS!Q$17*$AJ220^6+WeightSDS!R$17*$AJ220^5+WeightSDS!S$17*$AJ220^4+WeightSDS!T$17*$AJ220^3+WeightSDS!U$17*$AJ220^2+WeightSDS!V$17*$AJ220+WeightSDS!W$17,IF($AJ220&lt;186,WeightSDS!$U$18+(WeightSDS!$V$18-WeightSDS!$U$18)/24*($AJ220-186)+WeightSDS!$W$18*(-$AJ220+186)^2-0.005,WeightSDS!$U$18+(WeightSDS!$V$18-WeightSDS!$U$18)/24*($AJ220-186)-0.005)))</f>
        <v>0.14604529399999999</v>
      </c>
      <c r="AQ220" s="7">
        <f t="shared" si="75"/>
        <v>0.56299999999999994</v>
      </c>
      <c r="AR220" s="7">
        <f t="shared" si="76"/>
        <v>69</v>
      </c>
      <c r="AS220" s="7">
        <f t="shared" si="77"/>
        <v>0.51</v>
      </c>
    </row>
    <row r="221" spans="2:45" s="7" customFormat="1" x14ac:dyDescent="0.15">
      <c r="B221" s="118"/>
      <c r="C221" s="118"/>
      <c r="D221" s="118"/>
      <c r="E221" s="30"/>
      <c r="F221" s="30"/>
      <c r="G221" s="119"/>
      <c r="H221" s="119"/>
      <c r="I221" s="78"/>
      <c r="J221" s="11" t="str">
        <f t="shared" si="68"/>
        <v/>
      </c>
      <c r="K221" s="2" t="str">
        <f t="shared" si="78"/>
        <v/>
      </c>
      <c r="L221" s="2" t="str">
        <f t="shared" si="69"/>
        <v/>
      </c>
      <c r="M221" s="2" t="str">
        <f t="shared" si="79"/>
        <v/>
      </c>
      <c r="N221" s="2" t="str">
        <f t="shared" si="80"/>
        <v/>
      </c>
      <c r="O221" s="2" t="str">
        <f t="shared" si="81"/>
        <v/>
      </c>
      <c r="P221" s="11" t="str">
        <f t="shared" si="82"/>
        <v/>
      </c>
      <c r="Q221" s="11" t="str">
        <f t="shared" si="83"/>
        <v/>
      </c>
      <c r="R221" s="2" t="str">
        <f t="shared" si="84"/>
        <v/>
      </c>
      <c r="S221" s="11" t="str">
        <f t="shared" si="85"/>
        <v/>
      </c>
      <c r="T221" s="175" t="str">
        <f t="shared" si="86"/>
        <v/>
      </c>
      <c r="U221" s="11" t="str">
        <f t="shared" si="87"/>
        <v/>
      </c>
      <c r="V221" s="136"/>
      <c r="W221" s="136"/>
      <c r="X221" s="139">
        <f t="shared" si="70"/>
        <v>0</v>
      </c>
      <c r="Y221" s="31">
        <f t="shared" si="71"/>
        <v>0</v>
      </c>
      <c r="Z221" s="31"/>
      <c r="AA221" s="140">
        <f t="shared" si="72"/>
        <v>0</v>
      </c>
      <c r="AB221" s="12"/>
      <c r="AC221" s="8">
        <f t="shared" si="73"/>
        <v>9.0359999999999996</v>
      </c>
      <c r="AD221" s="8">
        <f t="shared" si="74"/>
        <v>-184.49199999999999</v>
      </c>
      <c r="AE221"/>
      <c r="AF221" t="e">
        <f>IF(D221="M",IF(AI221&lt;78,LMS!$D$5*AI221^3+LMS!$E$5*AI221^2+LMS!$F$5*AI221+LMS!$G$5,IF(AI221&lt;150,LMS!$D$6*AI221^3+LMS!$E$6*AI221^2+LMS!$F$6*AI221+LMS!$G$6,LMS!$D$7*AI221^3+LMS!$E$7*AI221^2+LMS!$F$7*AI221+LMS!$G$7)),IF(AI221&lt;69,LMS!$D$9*AI221^3+LMS!$E$9*AI221^2+LMS!$F$9*AI221+LMS!$G$9,IF(AI221&lt;150,LMS!$D$10*AI221^3+LMS!$E$10*AI221^2+LMS!$F$10*AI221+LMS!$G$10,LMS!$D$11*AI221^3+LMS!$E$11*AI221^2+LMS!$F$11*AI221+LMS!$G$11)))</f>
        <v>#VALUE!</v>
      </c>
      <c r="AG221" t="e">
        <f>IF(D221="M",(IF(AI221&lt;2.5,LMS!$D$21*AI221^3+LMS!$E$21*AI221^2+LMS!$F$21*AI221+LMS!$G$21,IF(AI221&lt;9.5,LMS!$D$22*AI221^3+LMS!$E$22*AI221^2+LMS!$F$22*AI221+LMS!$G$22,IF(AI221&lt;26.75,LMS!$D$23*AI221^3+LMS!$E$23*AI221^2+LMS!$F$23*AI221+LMS!$G$23,IF(AI221&lt;90,LMS!$D$24*AI221^3+LMS!$E$24*AI221^2+LMS!$F$24*AI221+LMS!$G$24,LMS!$D$25*AI221^3+LMS!$E$25*AI221^2+LMS!$F$25*AI221+LMS!$G$25))))),(IF(AI221&lt;2.5,LMS!$D$27*AI221^3+LMS!$E$27*AI221^2+LMS!$F$27*AI221+LMS!$G$27,IF(AI221&lt;9.5,LMS!$D$28*AI221^3+LMS!$E$28*AI221^2+LMS!$F$28*AI221+LMS!$G$28,IF(AI221&lt;26.75,LMS!$D$29*AI221^3+LMS!$E$29*AI221^2+LMS!$F$29*AI221+LMS!$G$29,IF(AI221&lt;90,LMS!$D$30*AI221^3+LMS!$E$30*AI221^2+LMS!$F$30*AI221+LMS!$G$30,IF(AI221&lt;150,LMS!$D$31*AI221^3+LMS!$E$31*AI221^2+LMS!$F$31*AI221+LMS!$G$31,LMS!$D$32*AI221^3+LMS!$E$32*AI221^2+LMS!$F$32*AI221+LMS!$G$32)))))))</f>
        <v>#VALUE!</v>
      </c>
      <c r="AH221" t="e">
        <f>IF(D221="M",(IF(AI221&lt;90,LMS!$D$14*AI221^3+LMS!$E$14*AI221^2+LMS!$F$14*AI221+LMS!$G$14,LMS!$D$15*AI221^3+LMS!$E$15*AI221^2+LMS!$F$15*AI221+LMS!$G$15)),(IF(AI221&lt;90,LMS!$D$17*AI221^3+LMS!$E$17*AI221^2+LMS!$F$17*AI221+LMS!$G$17,LMS!$D$18*AI221^3+LMS!$E$18*AI221^2+LMS!$F$18*AI221+LMS!$G$18)))</f>
        <v>#VALUE!</v>
      </c>
      <c r="AI221" s="7" t="e">
        <f t="shared" si="67"/>
        <v>#VALUE!</v>
      </c>
      <c r="AJ221" s="7">
        <f t="shared" si="88"/>
        <v>0</v>
      </c>
      <c r="AL221" s="7">
        <f>IF(D221="M",WeightSDS!P$5*$AJ221^7+WeightSDS!Q$5*$AJ221^6+WeightSDS!R$5*$AJ221^5+WeightSDS!S$5*$AJ221^4+WeightSDS!T$5*$AJ221^3+WeightSDS!U$5*$AJ221^2+WeightSDS!V$5*$AJ221+WeightSDS!W$5,IF($AJ221&lt;186,WeightSDS!P$8*$AJ221^7+WeightSDS!Q$8*$AJ221^6+WeightSDS!R$8*$AJ221^5+WeightSDS!S$8*$AJ221^4+WeightSDS!T$8*$AJ221^3+WeightSDS!U$8*$AJ221^2+WeightSDS!V$8*$AJ221+WeightSDS!W$8,WeightSDS!$U$9+WeightSDS!$V$9*($AJ221-WeightSDS!$W$9)))</f>
        <v>0.75407122999999998</v>
      </c>
      <c r="AM221" s="7">
        <f>IF(D221="M",IF($AJ221&lt;45,WeightSDS!M$23*$AJ221^10+WeightSDS!N$23*$AJ221^9+WeightSDS!O$23*$AJ221^8+WeightSDS!P$23*$AJ221^7+WeightSDS!Q$23*$AJ221^6+WeightSDS!R$23*$AJ221^5+WeightSDS!S$23*$AJ221^4+WeightSDS!T$23*$AJ221^3+WeightSDS!U$23*$AJ221^2+WeightSDS!V$23*$AJ221+WeightSDS!W$23,IF($AJ221&lt;153,WeightSDS!M$25*$AJ221^10+WeightSDS!N$25*$AJ221^9+WeightSDS!O$25*$AJ221^8+WeightSDS!P$25*$AJ221^7+WeightSDS!Q$25*$AJ221^6+WeightSDS!R$25*$AJ221^5+WeightSDS!S$25*$AJ221^4+WeightSDS!T$25*$AJ221^3+WeightSDS!U$25*$AJ221^2+WeightSDS!V$25*$AJ221+WeightSDS!W$25,WeightSDS!M$27+WeightSDS!N$27/(1+EXP(WeightSDS!O$27+WeightSDS!P$27*$AJ221)))),IF($AJ221&lt;43.8,WeightSDS!M$29*$AJ221^10+WeightSDS!N$29*$AJ221^9+WeightSDS!O$29*$AJ221^8+WeightSDS!P$29*$AJ221^7+WeightSDS!Q$29*$AJ221^6+WeightSDS!R$29*$AJ221^5+WeightSDS!S$29*$AJ221^4+WeightSDS!T$29*$AJ221^3+WeightSDS!U$29*$AJ221^2+WeightSDS!V$29*$AJ221+WeightSDS!W$29-0.010431*(1-$AJ221/210),IF($AJ221&lt;123,WeightSDS!M$30*$AJ221^10+WeightSDS!N$30*$AJ221^9+WeightSDS!O$30*$AJ221^8+WeightSDS!P$30*$AJ221^7+WeightSDS!Q$30*$AJ221^6+WeightSDS!R$30*$AJ221^5+WeightSDS!S$30*$AJ221^4+WeightSDS!T$30*$AJ221^3+WeightSDS!U$30*$AJ221^2+WeightSDS!V$30*$AJ221+WeightSDS!W$30-0.010431*(1-1/$AJ221),WeightSDS!M$32+WeightSDS!N$32/(1+EXP(WeightSDS!O$32+WeightSDS!P$32*$AJ221))-0.010431*(1-$AJ221/210))))</f>
        <v>2.9500001032655536</v>
      </c>
      <c r="AN221" s="7">
        <f>IF(D221="M",IF($AJ221&lt;162,WeightSDS!P$12*$AJ221^7+WeightSDS!Q$12*$AJ221^6+WeightSDS!R$12*$AJ221^5+WeightSDS!S$12*$AJ221^4+WeightSDS!T$12*$AJ221^3+WeightSDS!U$12*$AJ221^2+WeightSDS!V$12*$AJ221+WeightSDS!W$12,WeightSDS!P$14*$AJ221^7+WeightSDS!Q$14*$AJ221^6+WeightSDS!R$14*$AJ221^5+WeightSDS!S$14*$AJ221^4+WeightSDS!T$14*$AJ221^3+WeightSDS!U$14*$AJ221^2+WeightSDS!V$14*$AJ221+WeightSDS!W$14),IF($AJ221&lt;156,WeightSDS!O$17*$AJ221^8+WeightSDS!P$17*$AJ221^7+WeightSDS!Q$17*$AJ221^6+WeightSDS!R$17*$AJ221^5+WeightSDS!S$17*$AJ221^4+WeightSDS!T$17*$AJ221^3+WeightSDS!U$17*$AJ221^2+WeightSDS!V$17*$AJ221+WeightSDS!W$17,IF($AJ221&lt;186,WeightSDS!$U$18+(WeightSDS!$V$18-WeightSDS!$U$18)/24*($AJ221-186)+WeightSDS!$W$18*(-$AJ221+186)^2-0.005,WeightSDS!$U$18+(WeightSDS!$V$18-WeightSDS!$U$18)/24*($AJ221-186)-0.005)))</f>
        <v>0.14604529399999999</v>
      </c>
      <c r="AQ221" s="7">
        <f t="shared" si="75"/>
        <v>0.56299999999999994</v>
      </c>
      <c r="AR221" s="7">
        <f t="shared" si="76"/>
        <v>69</v>
      </c>
      <c r="AS221" s="7">
        <f t="shared" si="77"/>
        <v>0.51</v>
      </c>
    </row>
    <row r="222" spans="2:45" s="7" customFormat="1" x14ac:dyDescent="0.15">
      <c r="B222" s="118"/>
      <c r="C222" s="118"/>
      <c r="D222" s="118"/>
      <c r="E222" s="30"/>
      <c r="F222" s="30"/>
      <c r="G222" s="119"/>
      <c r="H222" s="119"/>
      <c r="I222" s="78"/>
      <c r="J222" s="11" t="str">
        <f t="shared" si="68"/>
        <v/>
      </c>
      <c r="K222" s="2" t="str">
        <f t="shared" si="78"/>
        <v/>
      </c>
      <c r="L222" s="2" t="str">
        <f t="shared" si="69"/>
        <v/>
      </c>
      <c r="M222" s="2" t="str">
        <f t="shared" si="79"/>
        <v/>
      </c>
      <c r="N222" s="2" t="str">
        <f t="shared" si="80"/>
        <v/>
      </c>
      <c r="O222" s="2" t="str">
        <f t="shared" si="81"/>
        <v/>
      </c>
      <c r="P222" s="11" t="str">
        <f t="shared" si="82"/>
        <v/>
      </c>
      <c r="Q222" s="11" t="str">
        <f t="shared" si="83"/>
        <v/>
      </c>
      <c r="R222" s="2" t="str">
        <f t="shared" si="84"/>
        <v/>
      </c>
      <c r="S222" s="11" t="str">
        <f t="shared" si="85"/>
        <v/>
      </c>
      <c r="T222" s="175" t="str">
        <f t="shared" si="86"/>
        <v/>
      </c>
      <c r="U222" s="11" t="str">
        <f t="shared" si="87"/>
        <v/>
      </c>
      <c r="V222" s="136"/>
      <c r="W222" s="136"/>
      <c r="X222" s="139">
        <f t="shared" si="70"/>
        <v>0</v>
      </c>
      <c r="Y222" s="31">
        <f t="shared" si="71"/>
        <v>0</v>
      </c>
      <c r="Z222" s="31"/>
      <c r="AA222" s="140">
        <f t="shared" si="72"/>
        <v>0</v>
      </c>
      <c r="AB222" s="12"/>
      <c r="AC222" s="8">
        <f t="shared" si="73"/>
        <v>9.0359999999999996</v>
      </c>
      <c r="AD222" s="8">
        <f t="shared" si="74"/>
        <v>-184.49199999999999</v>
      </c>
      <c r="AE222"/>
      <c r="AF222" t="e">
        <f>IF(D222="M",IF(AI222&lt;78,LMS!$D$5*AI222^3+LMS!$E$5*AI222^2+LMS!$F$5*AI222+LMS!$G$5,IF(AI222&lt;150,LMS!$D$6*AI222^3+LMS!$E$6*AI222^2+LMS!$F$6*AI222+LMS!$G$6,LMS!$D$7*AI222^3+LMS!$E$7*AI222^2+LMS!$F$7*AI222+LMS!$G$7)),IF(AI222&lt;69,LMS!$D$9*AI222^3+LMS!$E$9*AI222^2+LMS!$F$9*AI222+LMS!$G$9,IF(AI222&lt;150,LMS!$D$10*AI222^3+LMS!$E$10*AI222^2+LMS!$F$10*AI222+LMS!$G$10,LMS!$D$11*AI222^3+LMS!$E$11*AI222^2+LMS!$F$11*AI222+LMS!$G$11)))</f>
        <v>#VALUE!</v>
      </c>
      <c r="AG222" t="e">
        <f>IF(D222="M",(IF(AI222&lt;2.5,LMS!$D$21*AI222^3+LMS!$E$21*AI222^2+LMS!$F$21*AI222+LMS!$G$21,IF(AI222&lt;9.5,LMS!$D$22*AI222^3+LMS!$E$22*AI222^2+LMS!$F$22*AI222+LMS!$G$22,IF(AI222&lt;26.75,LMS!$D$23*AI222^3+LMS!$E$23*AI222^2+LMS!$F$23*AI222+LMS!$G$23,IF(AI222&lt;90,LMS!$D$24*AI222^3+LMS!$E$24*AI222^2+LMS!$F$24*AI222+LMS!$G$24,LMS!$D$25*AI222^3+LMS!$E$25*AI222^2+LMS!$F$25*AI222+LMS!$G$25))))),(IF(AI222&lt;2.5,LMS!$D$27*AI222^3+LMS!$E$27*AI222^2+LMS!$F$27*AI222+LMS!$G$27,IF(AI222&lt;9.5,LMS!$D$28*AI222^3+LMS!$E$28*AI222^2+LMS!$F$28*AI222+LMS!$G$28,IF(AI222&lt;26.75,LMS!$D$29*AI222^3+LMS!$E$29*AI222^2+LMS!$F$29*AI222+LMS!$G$29,IF(AI222&lt;90,LMS!$D$30*AI222^3+LMS!$E$30*AI222^2+LMS!$F$30*AI222+LMS!$G$30,IF(AI222&lt;150,LMS!$D$31*AI222^3+LMS!$E$31*AI222^2+LMS!$F$31*AI222+LMS!$G$31,LMS!$D$32*AI222^3+LMS!$E$32*AI222^2+LMS!$F$32*AI222+LMS!$G$32)))))))</f>
        <v>#VALUE!</v>
      </c>
      <c r="AH222" t="e">
        <f>IF(D222="M",(IF(AI222&lt;90,LMS!$D$14*AI222^3+LMS!$E$14*AI222^2+LMS!$F$14*AI222+LMS!$G$14,LMS!$D$15*AI222^3+LMS!$E$15*AI222^2+LMS!$F$15*AI222+LMS!$G$15)),(IF(AI222&lt;90,LMS!$D$17*AI222^3+LMS!$E$17*AI222^2+LMS!$F$17*AI222+LMS!$G$17,LMS!$D$18*AI222^3+LMS!$E$18*AI222^2+LMS!$F$18*AI222+LMS!$G$18)))</f>
        <v>#VALUE!</v>
      </c>
      <c r="AI222" s="7" t="e">
        <f t="shared" si="67"/>
        <v>#VALUE!</v>
      </c>
      <c r="AJ222" s="7">
        <f t="shared" si="88"/>
        <v>0</v>
      </c>
      <c r="AL222" s="7">
        <f>IF(D222="M",WeightSDS!P$5*$AJ222^7+WeightSDS!Q$5*$AJ222^6+WeightSDS!R$5*$AJ222^5+WeightSDS!S$5*$AJ222^4+WeightSDS!T$5*$AJ222^3+WeightSDS!U$5*$AJ222^2+WeightSDS!V$5*$AJ222+WeightSDS!W$5,IF($AJ222&lt;186,WeightSDS!P$8*$AJ222^7+WeightSDS!Q$8*$AJ222^6+WeightSDS!R$8*$AJ222^5+WeightSDS!S$8*$AJ222^4+WeightSDS!T$8*$AJ222^3+WeightSDS!U$8*$AJ222^2+WeightSDS!V$8*$AJ222+WeightSDS!W$8,WeightSDS!$U$9+WeightSDS!$V$9*($AJ222-WeightSDS!$W$9)))</f>
        <v>0.75407122999999998</v>
      </c>
      <c r="AM222" s="7">
        <f>IF(D222="M",IF($AJ222&lt;45,WeightSDS!M$23*$AJ222^10+WeightSDS!N$23*$AJ222^9+WeightSDS!O$23*$AJ222^8+WeightSDS!P$23*$AJ222^7+WeightSDS!Q$23*$AJ222^6+WeightSDS!R$23*$AJ222^5+WeightSDS!S$23*$AJ222^4+WeightSDS!T$23*$AJ222^3+WeightSDS!U$23*$AJ222^2+WeightSDS!V$23*$AJ222+WeightSDS!W$23,IF($AJ222&lt;153,WeightSDS!M$25*$AJ222^10+WeightSDS!N$25*$AJ222^9+WeightSDS!O$25*$AJ222^8+WeightSDS!P$25*$AJ222^7+WeightSDS!Q$25*$AJ222^6+WeightSDS!R$25*$AJ222^5+WeightSDS!S$25*$AJ222^4+WeightSDS!T$25*$AJ222^3+WeightSDS!U$25*$AJ222^2+WeightSDS!V$25*$AJ222+WeightSDS!W$25,WeightSDS!M$27+WeightSDS!N$27/(1+EXP(WeightSDS!O$27+WeightSDS!P$27*$AJ222)))),IF($AJ222&lt;43.8,WeightSDS!M$29*$AJ222^10+WeightSDS!N$29*$AJ222^9+WeightSDS!O$29*$AJ222^8+WeightSDS!P$29*$AJ222^7+WeightSDS!Q$29*$AJ222^6+WeightSDS!R$29*$AJ222^5+WeightSDS!S$29*$AJ222^4+WeightSDS!T$29*$AJ222^3+WeightSDS!U$29*$AJ222^2+WeightSDS!V$29*$AJ222+WeightSDS!W$29-0.010431*(1-$AJ222/210),IF($AJ222&lt;123,WeightSDS!M$30*$AJ222^10+WeightSDS!N$30*$AJ222^9+WeightSDS!O$30*$AJ222^8+WeightSDS!P$30*$AJ222^7+WeightSDS!Q$30*$AJ222^6+WeightSDS!R$30*$AJ222^5+WeightSDS!S$30*$AJ222^4+WeightSDS!T$30*$AJ222^3+WeightSDS!U$30*$AJ222^2+WeightSDS!V$30*$AJ222+WeightSDS!W$30-0.010431*(1-1/$AJ222),WeightSDS!M$32+WeightSDS!N$32/(1+EXP(WeightSDS!O$32+WeightSDS!P$32*$AJ222))-0.010431*(1-$AJ222/210))))</f>
        <v>2.9500001032655536</v>
      </c>
      <c r="AN222" s="7">
        <f>IF(D222="M",IF($AJ222&lt;162,WeightSDS!P$12*$AJ222^7+WeightSDS!Q$12*$AJ222^6+WeightSDS!R$12*$AJ222^5+WeightSDS!S$12*$AJ222^4+WeightSDS!T$12*$AJ222^3+WeightSDS!U$12*$AJ222^2+WeightSDS!V$12*$AJ222+WeightSDS!W$12,WeightSDS!P$14*$AJ222^7+WeightSDS!Q$14*$AJ222^6+WeightSDS!R$14*$AJ222^5+WeightSDS!S$14*$AJ222^4+WeightSDS!T$14*$AJ222^3+WeightSDS!U$14*$AJ222^2+WeightSDS!V$14*$AJ222+WeightSDS!W$14),IF($AJ222&lt;156,WeightSDS!O$17*$AJ222^8+WeightSDS!P$17*$AJ222^7+WeightSDS!Q$17*$AJ222^6+WeightSDS!R$17*$AJ222^5+WeightSDS!S$17*$AJ222^4+WeightSDS!T$17*$AJ222^3+WeightSDS!U$17*$AJ222^2+WeightSDS!V$17*$AJ222+WeightSDS!W$17,IF($AJ222&lt;186,WeightSDS!$U$18+(WeightSDS!$V$18-WeightSDS!$U$18)/24*($AJ222-186)+WeightSDS!$W$18*(-$AJ222+186)^2-0.005,WeightSDS!$U$18+(WeightSDS!$V$18-WeightSDS!$U$18)/24*($AJ222-186)-0.005)))</f>
        <v>0.14604529399999999</v>
      </c>
      <c r="AQ222" s="7">
        <f t="shared" si="75"/>
        <v>0.56299999999999994</v>
      </c>
      <c r="AR222" s="7">
        <f t="shared" si="76"/>
        <v>69</v>
      </c>
      <c r="AS222" s="7">
        <f t="shared" si="77"/>
        <v>0.51</v>
      </c>
    </row>
    <row r="223" spans="2:45" s="7" customFormat="1" x14ac:dyDescent="0.15">
      <c r="B223" s="118"/>
      <c r="C223" s="118"/>
      <c r="D223" s="118"/>
      <c r="E223" s="30"/>
      <c r="F223" s="30"/>
      <c r="G223" s="119"/>
      <c r="H223" s="119"/>
      <c r="I223" s="78"/>
      <c r="J223" s="11" t="str">
        <f t="shared" si="68"/>
        <v/>
      </c>
      <c r="K223" s="2" t="str">
        <f t="shared" si="78"/>
        <v/>
      </c>
      <c r="L223" s="2" t="str">
        <f t="shared" si="69"/>
        <v/>
      </c>
      <c r="M223" s="2" t="str">
        <f t="shared" si="79"/>
        <v/>
      </c>
      <c r="N223" s="2" t="str">
        <f t="shared" si="80"/>
        <v/>
      </c>
      <c r="O223" s="2" t="str">
        <f t="shared" si="81"/>
        <v/>
      </c>
      <c r="P223" s="11" t="str">
        <f t="shared" si="82"/>
        <v/>
      </c>
      <c r="Q223" s="11" t="str">
        <f t="shared" si="83"/>
        <v/>
      </c>
      <c r="R223" s="2" t="str">
        <f t="shared" si="84"/>
        <v/>
      </c>
      <c r="S223" s="11" t="str">
        <f t="shared" si="85"/>
        <v/>
      </c>
      <c r="T223" s="175" t="str">
        <f t="shared" si="86"/>
        <v/>
      </c>
      <c r="U223" s="11" t="str">
        <f t="shared" si="87"/>
        <v/>
      </c>
      <c r="V223" s="136"/>
      <c r="W223" s="136"/>
      <c r="X223" s="139">
        <f t="shared" si="70"/>
        <v>0</v>
      </c>
      <c r="Y223" s="31">
        <f t="shared" si="71"/>
        <v>0</v>
      </c>
      <c r="Z223" s="31"/>
      <c r="AA223" s="140">
        <f t="shared" si="72"/>
        <v>0</v>
      </c>
      <c r="AB223" s="12"/>
      <c r="AC223" s="8">
        <f t="shared" si="73"/>
        <v>9.0359999999999996</v>
      </c>
      <c r="AD223" s="8">
        <f t="shared" si="74"/>
        <v>-184.49199999999999</v>
      </c>
      <c r="AE223"/>
      <c r="AF223" t="e">
        <f>IF(D223="M",IF(AI223&lt;78,LMS!$D$5*AI223^3+LMS!$E$5*AI223^2+LMS!$F$5*AI223+LMS!$G$5,IF(AI223&lt;150,LMS!$D$6*AI223^3+LMS!$E$6*AI223^2+LMS!$F$6*AI223+LMS!$G$6,LMS!$D$7*AI223^3+LMS!$E$7*AI223^2+LMS!$F$7*AI223+LMS!$G$7)),IF(AI223&lt;69,LMS!$D$9*AI223^3+LMS!$E$9*AI223^2+LMS!$F$9*AI223+LMS!$G$9,IF(AI223&lt;150,LMS!$D$10*AI223^3+LMS!$E$10*AI223^2+LMS!$F$10*AI223+LMS!$G$10,LMS!$D$11*AI223^3+LMS!$E$11*AI223^2+LMS!$F$11*AI223+LMS!$G$11)))</f>
        <v>#VALUE!</v>
      </c>
      <c r="AG223" t="e">
        <f>IF(D223="M",(IF(AI223&lt;2.5,LMS!$D$21*AI223^3+LMS!$E$21*AI223^2+LMS!$F$21*AI223+LMS!$G$21,IF(AI223&lt;9.5,LMS!$D$22*AI223^3+LMS!$E$22*AI223^2+LMS!$F$22*AI223+LMS!$G$22,IF(AI223&lt;26.75,LMS!$D$23*AI223^3+LMS!$E$23*AI223^2+LMS!$F$23*AI223+LMS!$G$23,IF(AI223&lt;90,LMS!$D$24*AI223^3+LMS!$E$24*AI223^2+LMS!$F$24*AI223+LMS!$G$24,LMS!$D$25*AI223^3+LMS!$E$25*AI223^2+LMS!$F$25*AI223+LMS!$G$25))))),(IF(AI223&lt;2.5,LMS!$D$27*AI223^3+LMS!$E$27*AI223^2+LMS!$F$27*AI223+LMS!$G$27,IF(AI223&lt;9.5,LMS!$D$28*AI223^3+LMS!$E$28*AI223^2+LMS!$F$28*AI223+LMS!$G$28,IF(AI223&lt;26.75,LMS!$D$29*AI223^3+LMS!$E$29*AI223^2+LMS!$F$29*AI223+LMS!$G$29,IF(AI223&lt;90,LMS!$D$30*AI223^3+LMS!$E$30*AI223^2+LMS!$F$30*AI223+LMS!$G$30,IF(AI223&lt;150,LMS!$D$31*AI223^3+LMS!$E$31*AI223^2+LMS!$F$31*AI223+LMS!$G$31,LMS!$D$32*AI223^3+LMS!$E$32*AI223^2+LMS!$F$32*AI223+LMS!$G$32)))))))</f>
        <v>#VALUE!</v>
      </c>
      <c r="AH223" t="e">
        <f>IF(D223="M",(IF(AI223&lt;90,LMS!$D$14*AI223^3+LMS!$E$14*AI223^2+LMS!$F$14*AI223+LMS!$G$14,LMS!$D$15*AI223^3+LMS!$E$15*AI223^2+LMS!$F$15*AI223+LMS!$G$15)),(IF(AI223&lt;90,LMS!$D$17*AI223^3+LMS!$E$17*AI223^2+LMS!$F$17*AI223+LMS!$G$17,LMS!$D$18*AI223^3+LMS!$E$18*AI223^2+LMS!$F$18*AI223+LMS!$G$18)))</f>
        <v>#VALUE!</v>
      </c>
      <c r="AI223" s="7" t="e">
        <f t="shared" si="67"/>
        <v>#VALUE!</v>
      </c>
      <c r="AJ223" s="7">
        <f t="shared" si="88"/>
        <v>0</v>
      </c>
      <c r="AL223" s="7">
        <f>IF(D223="M",WeightSDS!P$5*$AJ223^7+WeightSDS!Q$5*$AJ223^6+WeightSDS!R$5*$AJ223^5+WeightSDS!S$5*$AJ223^4+WeightSDS!T$5*$AJ223^3+WeightSDS!U$5*$AJ223^2+WeightSDS!V$5*$AJ223+WeightSDS!W$5,IF($AJ223&lt;186,WeightSDS!P$8*$AJ223^7+WeightSDS!Q$8*$AJ223^6+WeightSDS!R$8*$AJ223^5+WeightSDS!S$8*$AJ223^4+WeightSDS!T$8*$AJ223^3+WeightSDS!U$8*$AJ223^2+WeightSDS!V$8*$AJ223+WeightSDS!W$8,WeightSDS!$U$9+WeightSDS!$V$9*($AJ223-WeightSDS!$W$9)))</f>
        <v>0.75407122999999998</v>
      </c>
      <c r="AM223" s="7">
        <f>IF(D223="M",IF($AJ223&lt;45,WeightSDS!M$23*$AJ223^10+WeightSDS!N$23*$AJ223^9+WeightSDS!O$23*$AJ223^8+WeightSDS!P$23*$AJ223^7+WeightSDS!Q$23*$AJ223^6+WeightSDS!R$23*$AJ223^5+WeightSDS!S$23*$AJ223^4+WeightSDS!T$23*$AJ223^3+WeightSDS!U$23*$AJ223^2+WeightSDS!V$23*$AJ223+WeightSDS!W$23,IF($AJ223&lt;153,WeightSDS!M$25*$AJ223^10+WeightSDS!N$25*$AJ223^9+WeightSDS!O$25*$AJ223^8+WeightSDS!P$25*$AJ223^7+WeightSDS!Q$25*$AJ223^6+WeightSDS!R$25*$AJ223^5+WeightSDS!S$25*$AJ223^4+WeightSDS!T$25*$AJ223^3+WeightSDS!U$25*$AJ223^2+WeightSDS!V$25*$AJ223+WeightSDS!W$25,WeightSDS!M$27+WeightSDS!N$27/(1+EXP(WeightSDS!O$27+WeightSDS!P$27*$AJ223)))),IF($AJ223&lt;43.8,WeightSDS!M$29*$AJ223^10+WeightSDS!N$29*$AJ223^9+WeightSDS!O$29*$AJ223^8+WeightSDS!P$29*$AJ223^7+WeightSDS!Q$29*$AJ223^6+WeightSDS!R$29*$AJ223^5+WeightSDS!S$29*$AJ223^4+WeightSDS!T$29*$AJ223^3+WeightSDS!U$29*$AJ223^2+WeightSDS!V$29*$AJ223+WeightSDS!W$29-0.010431*(1-$AJ223/210),IF($AJ223&lt;123,WeightSDS!M$30*$AJ223^10+WeightSDS!N$30*$AJ223^9+WeightSDS!O$30*$AJ223^8+WeightSDS!P$30*$AJ223^7+WeightSDS!Q$30*$AJ223^6+WeightSDS!R$30*$AJ223^5+WeightSDS!S$30*$AJ223^4+WeightSDS!T$30*$AJ223^3+WeightSDS!U$30*$AJ223^2+WeightSDS!V$30*$AJ223+WeightSDS!W$30-0.010431*(1-1/$AJ223),WeightSDS!M$32+WeightSDS!N$32/(1+EXP(WeightSDS!O$32+WeightSDS!P$32*$AJ223))-0.010431*(1-$AJ223/210))))</f>
        <v>2.9500001032655536</v>
      </c>
      <c r="AN223" s="7">
        <f>IF(D223="M",IF($AJ223&lt;162,WeightSDS!P$12*$AJ223^7+WeightSDS!Q$12*$AJ223^6+WeightSDS!R$12*$AJ223^5+WeightSDS!S$12*$AJ223^4+WeightSDS!T$12*$AJ223^3+WeightSDS!U$12*$AJ223^2+WeightSDS!V$12*$AJ223+WeightSDS!W$12,WeightSDS!P$14*$AJ223^7+WeightSDS!Q$14*$AJ223^6+WeightSDS!R$14*$AJ223^5+WeightSDS!S$14*$AJ223^4+WeightSDS!T$14*$AJ223^3+WeightSDS!U$14*$AJ223^2+WeightSDS!V$14*$AJ223+WeightSDS!W$14),IF($AJ223&lt;156,WeightSDS!O$17*$AJ223^8+WeightSDS!P$17*$AJ223^7+WeightSDS!Q$17*$AJ223^6+WeightSDS!R$17*$AJ223^5+WeightSDS!S$17*$AJ223^4+WeightSDS!T$17*$AJ223^3+WeightSDS!U$17*$AJ223^2+WeightSDS!V$17*$AJ223+WeightSDS!W$17,IF($AJ223&lt;186,WeightSDS!$U$18+(WeightSDS!$V$18-WeightSDS!$U$18)/24*($AJ223-186)+WeightSDS!$W$18*(-$AJ223+186)^2-0.005,WeightSDS!$U$18+(WeightSDS!$V$18-WeightSDS!$U$18)/24*($AJ223-186)-0.005)))</f>
        <v>0.14604529399999999</v>
      </c>
      <c r="AQ223" s="7">
        <f t="shared" si="75"/>
        <v>0.56299999999999994</v>
      </c>
      <c r="AR223" s="7">
        <f t="shared" si="76"/>
        <v>69</v>
      </c>
      <c r="AS223" s="7">
        <f t="shared" si="77"/>
        <v>0.51</v>
      </c>
    </row>
    <row r="224" spans="2:45" s="7" customFormat="1" x14ac:dyDescent="0.15">
      <c r="B224" s="118"/>
      <c r="C224" s="118"/>
      <c r="D224" s="118"/>
      <c r="E224" s="30"/>
      <c r="F224" s="30"/>
      <c r="G224" s="119"/>
      <c r="H224" s="119"/>
      <c r="I224" s="78"/>
      <c r="J224" s="11" t="str">
        <f t="shared" si="68"/>
        <v/>
      </c>
      <c r="K224" s="2" t="str">
        <f t="shared" si="78"/>
        <v/>
      </c>
      <c r="L224" s="2" t="str">
        <f t="shared" si="69"/>
        <v/>
      </c>
      <c r="M224" s="2" t="str">
        <f t="shared" si="79"/>
        <v/>
      </c>
      <c r="N224" s="2" t="str">
        <f t="shared" si="80"/>
        <v/>
      </c>
      <c r="O224" s="2" t="str">
        <f t="shared" si="81"/>
        <v/>
      </c>
      <c r="P224" s="11" t="str">
        <f t="shared" si="82"/>
        <v/>
      </c>
      <c r="Q224" s="11" t="str">
        <f t="shared" si="83"/>
        <v/>
      </c>
      <c r="R224" s="2" t="str">
        <f t="shared" si="84"/>
        <v/>
      </c>
      <c r="S224" s="11" t="str">
        <f t="shared" si="85"/>
        <v/>
      </c>
      <c r="T224" s="175" t="str">
        <f t="shared" si="86"/>
        <v/>
      </c>
      <c r="U224" s="11" t="str">
        <f t="shared" si="87"/>
        <v/>
      </c>
      <c r="V224" s="136"/>
      <c r="W224" s="136"/>
      <c r="X224" s="139">
        <f t="shared" si="70"/>
        <v>0</v>
      </c>
      <c r="Y224" s="31">
        <f t="shared" si="71"/>
        <v>0</v>
      </c>
      <c r="Z224" s="31"/>
      <c r="AA224" s="140">
        <f t="shared" si="72"/>
        <v>0</v>
      </c>
      <c r="AB224" s="12"/>
      <c r="AC224" s="8">
        <f t="shared" si="73"/>
        <v>9.0359999999999996</v>
      </c>
      <c r="AD224" s="8">
        <f t="shared" si="74"/>
        <v>-184.49199999999999</v>
      </c>
      <c r="AE224"/>
      <c r="AF224" t="e">
        <f>IF(D224="M",IF(AI224&lt;78,LMS!$D$5*AI224^3+LMS!$E$5*AI224^2+LMS!$F$5*AI224+LMS!$G$5,IF(AI224&lt;150,LMS!$D$6*AI224^3+LMS!$E$6*AI224^2+LMS!$F$6*AI224+LMS!$G$6,LMS!$D$7*AI224^3+LMS!$E$7*AI224^2+LMS!$F$7*AI224+LMS!$G$7)),IF(AI224&lt;69,LMS!$D$9*AI224^3+LMS!$E$9*AI224^2+LMS!$F$9*AI224+LMS!$G$9,IF(AI224&lt;150,LMS!$D$10*AI224^3+LMS!$E$10*AI224^2+LMS!$F$10*AI224+LMS!$G$10,LMS!$D$11*AI224^3+LMS!$E$11*AI224^2+LMS!$F$11*AI224+LMS!$G$11)))</f>
        <v>#VALUE!</v>
      </c>
      <c r="AG224" t="e">
        <f>IF(D224="M",(IF(AI224&lt;2.5,LMS!$D$21*AI224^3+LMS!$E$21*AI224^2+LMS!$F$21*AI224+LMS!$G$21,IF(AI224&lt;9.5,LMS!$D$22*AI224^3+LMS!$E$22*AI224^2+LMS!$F$22*AI224+LMS!$G$22,IF(AI224&lt;26.75,LMS!$D$23*AI224^3+LMS!$E$23*AI224^2+LMS!$F$23*AI224+LMS!$G$23,IF(AI224&lt;90,LMS!$D$24*AI224^3+LMS!$E$24*AI224^2+LMS!$F$24*AI224+LMS!$G$24,LMS!$D$25*AI224^3+LMS!$E$25*AI224^2+LMS!$F$25*AI224+LMS!$G$25))))),(IF(AI224&lt;2.5,LMS!$D$27*AI224^3+LMS!$E$27*AI224^2+LMS!$F$27*AI224+LMS!$G$27,IF(AI224&lt;9.5,LMS!$D$28*AI224^3+LMS!$E$28*AI224^2+LMS!$F$28*AI224+LMS!$G$28,IF(AI224&lt;26.75,LMS!$D$29*AI224^3+LMS!$E$29*AI224^2+LMS!$F$29*AI224+LMS!$G$29,IF(AI224&lt;90,LMS!$D$30*AI224^3+LMS!$E$30*AI224^2+LMS!$F$30*AI224+LMS!$G$30,IF(AI224&lt;150,LMS!$D$31*AI224^3+LMS!$E$31*AI224^2+LMS!$F$31*AI224+LMS!$G$31,LMS!$D$32*AI224^3+LMS!$E$32*AI224^2+LMS!$F$32*AI224+LMS!$G$32)))))))</f>
        <v>#VALUE!</v>
      </c>
      <c r="AH224" t="e">
        <f>IF(D224="M",(IF(AI224&lt;90,LMS!$D$14*AI224^3+LMS!$E$14*AI224^2+LMS!$F$14*AI224+LMS!$G$14,LMS!$D$15*AI224^3+LMS!$E$15*AI224^2+LMS!$F$15*AI224+LMS!$G$15)),(IF(AI224&lt;90,LMS!$D$17*AI224^3+LMS!$E$17*AI224^2+LMS!$F$17*AI224+LMS!$G$17,LMS!$D$18*AI224^3+LMS!$E$18*AI224^2+LMS!$F$18*AI224+LMS!$G$18)))</f>
        <v>#VALUE!</v>
      </c>
      <c r="AI224" s="7" t="e">
        <f t="shared" si="67"/>
        <v>#VALUE!</v>
      </c>
      <c r="AJ224" s="7">
        <f t="shared" si="88"/>
        <v>0</v>
      </c>
      <c r="AL224" s="7">
        <f>IF(D224="M",WeightSDS!P$5*$AJ224^7+WeightSDS!Q$5*$AJ224^6+WeightSDS!R$5*$AJ224^5+WeightSDS!S$5*$AJ224^4+WeightSDS!T$5*$AJ224^3+WeightSDS!U$5*$AJ224^2+WeightSDS!V$5*$AJ224+WeightSDS!W$5,IF($AJ224&lt;186,WeightSDS!P$8*$AJ224^7+WeightSDS!Q$8*$AJ224^6+WeightSDS!R$8*$AJ224^5+WeightSDS!S$8*$AJ224^4+WeightSDS!T$8*$AJ224^3+WeightSDS!U$8*$AJ224^2+WeightSDS!V$8*$AJ224+WeightSDS!W$8,WeightSDS!$U$9+WeightSDS!$V$9*($AJ224-WeightSDS!$W$9)))</f>
        <v>0.75407122999999998</v>
      </c>
      <c r="AM224" s="7">
        <f>IF(D224="M",IF($AJ224&lt;45,WeightSDS!M$23*$AJ224^10+WeightSDS!N$23*$AJ224^9+WeightSDS!O$23*$AJ224^8+WeightSDS!P$23*$AJ224^7+WeightSDS!Q$23*$AJ224^6+WeightSDS!R$23*$AJ224^5+WeightSDS!S$23*$AJ224^4+WeightSDS!T$23*$AJ224^3+WeightSDS!U$23*$AJ224^2+WeightSDS!V$23*$AJ224+WeightSDS!W$23,IF($AJ224&lt;153,WeightSDS!M$25*$AJ224^10+WeightSDS!N$25*$AJ224^9+WeightSDS!O$25*$AJ224^8+WeightSDS!P$25*$AJ224^7+WeightSDS!Q$25*$AJ224^6+WeightSDS!R$25*$AJ224^5+WeightSDS!S$25*$AJ224^4+WeightSDS!T$25*$AJ224^3+WeightSDS!U$25*$AJ224^2+WeightSDS!V$25*$AJ224+WeightSDS!W$25,WeightSDS!M$27+WeightSDS!N$27/(1+EXP(WeightSDS!O$27+WeightSDS!P$27*$AJ224)))),IF($AJ224&lt;43.8,WeightSDS!M$29*$AJ224^10+WeightSDS!N$29*$AJ224^9+WeightSDS!O$29*$AJ224^8+WeightSDS!P$29*$AJ224^7+WeightSDS!Q$29*$AJ224^6+WeightSDS!R$29*$AJ224^5+WeightSDS!S$29*$AJ224^4+WeightSDS!T$29*$AJ224^3+WeightSDS!U$29*$AJ224^2+WeightSDS!V$29*$AJ224+WeightSDS!W$29-0.010431*(1-$AJ224/210),IF($AJ224&lt;123,WeightSDS!M$30*$AJ224^10+WeightSDS!N$30*$AJ224^9+WeightSDS!O$30*$AJ224^8+WeightSDS!P$30*$AJ224^7+WeightSDS!Q$30*$AJ224^6+WeightSDS!R$30*$AJ224^5+WeightSDS!S$30*$AJ224^4+WeightSDS!T$30*$AJ224^3+WeightSDS!U$30*$AJ224^2+WeightSDS!V$30*$AJ224+WeightSDS!W$30-0.010431*(1-1/$AJ224),WeightSDS!M$32+WeightSDS!N$32/(1+EXP(WeightSDS!O$32+WeightSDS!P$32*$AJ224))-0.010431*(1-$AJ224/210))))</f>
        <v>2.9500001032655536</v>
      </c>
      <c r="AN224" s="7">
        <f>IF(D224="M",IF($AJ224&lt;162,WeightSDS!P$12*$AJ224^7+WeightSDS!Q$12*$AJ224^6+WeightSDS!R$12*$AJ224^5+WeightSDS!S$12*$AJ224^4+WeightSDS!T$12*$AJ224^3+WeightSDS!U$12*$AJ224^2+WeightSDS!V$12*$AJ224+WeightSDS!W$12,WeightSDS!P$14*$AJ224^7+WeightSDS!Q$14*$AJ224^6+WeightSDS!R$14*$AJ224^5+WeightSDS!S$14*$AJ224^4+WeightSDS!T$14*$AJ224^3+WeightSDS!U$14*$AJ224^2+WeightSDS!V$14*$AJ224+WeightSDS!W$14),IF($AJ224&lt;156,WeightSDS!O$17*$AJ224^8+WeightSDS!P$17*$AJ224^7+WeightSDS!Q$17*$AJ224^6+WeightSDS!R$17*$AJ224^5+WeightSDS!S$17*$AJ224^4+WeightSDS!T$17*$AJ224^3+WeightSDS!U$17*$AJ224^2+WeightSDS!V$17*$AJ224+WeightSDS!W$17,IF($AJ224&lt;186,WeightSDS!$U$18+(WeightSDS!$V$18-WeightSDS!$U$18)/24*($AJ224-186)+WeightSDS!$W$18*(-$AJ224+186)^2-0.005,WeightSDS!$U$18+(WeightSDS!$V$18-WeightSDS!$U$18)/24*($AJ224-186)-0.005)))</f>
        <v>0.14604529399999999</v>
      </c>
      <c r="AQ224" s="7">
        <f t="shared" si="75"/>
        <v>0.56299999999999994</v>
      </c>
      <c r="AR224" s="7">
        <f t="shared" si="76"/>
        <v>69</v>
      </c>
      <c r="AS224" s="7">
        <f t="shared" si="77"/>
        <v>0.51</v>
      </c>
    </row>
    <row r="225" spans="2:45" s="7" customFormat="1" x14ac:dyDescent="0.15">
      <c r="B225" s="118"/>
      <c r="C225" s="118"/>
      <c r="D225" s="118"/>
      <c r="E225" s="30"/>
      <c r="F225" s="30"/>
      <c r="G225" s="119"/>
      <c r="H225" s="119"/>
      <c r="I225" s="78"/>
      <c r="J225" s="11" t="str">
        <f t="shared" si="68"/>
        <v/>
      </c>
      <c r="K225" s="2" t="str">
        <f t="shared" si="78"/>
        <v/>
      </c>
      <c r="L225" s="2" t="str">
        <f t="shared" si="69"/>
        <v/>
      </c>
      <c r="M225" s="2" t="str">
        <f t="shared" si="79"/>
        <v/>
      </c>
      <c r="N225" s="2" t="str">
        <f t="shared" si="80"/>
        <v/>
      </c>
      <c r="O225" s="2" t="str">
        <f t="shared" si="81"/>
        <v/>
      </c>
      <c r="P225" s="11" t="str">
        <f t="shared" si="82"/>
        <v/>
      </c>
      <c r="Q225" s="11" t="str">
        <f t="shared" si="83"/>
        <v/>
      </c>
      <c r="R225" s="2" t="str">
        <f t="shared" si="84"/>
        <v/>
      </c>
      <c r="S225" s="11" t="str">
        <f t="shared" si="85"/>
        <v/>
      </c>
      <c r="T225" s="175" t="str">
        <f t="shared" si="86"/>
        <v/>
      </c>
      <c r="U225" s="11" t="str">
        <f t="shared" si="87"/>
        <v/>
      </c>
      <c r="V225" s="136"/>
      <c r="W225" s="136"/>
      <c r="X225" s="139">
        <f t="shared" si="70"/>
        <v>0</v>
      </c>
      <c r="Y225" s="31">
        <f t="shared" si="71"/>
        <v>0</v>
      </c>
      <c r="Z225" s="31"/>
      <c r="AA225" s="140">
        <f t="shared" si="72"/>
        <v>0</v>
      </c>
      <c r="AB225" s="12"/>
      <c r="AC225" s="8">
        <f t="shared" si="73"/>
        <v>9.0359999999999996</v>
      </c>
      <c r="AD225" s="8">
        <f t="shared" si="74"/>
        <v>-184.49199999999999</v>
      </c>
      <c r="AE225"/>
      <c r="AF225" t="e">
        <f>IF(D225="M",IF(AI225&lt;78,LMS!$D$5*AI225^3+LMS!$E$5*AI225^2+LMS!$F$5*AI225+LMS!$G$5,IF(AI225&lt;150,LMS!$D$6*AI225^3+LMS!$E$6*AI225^2+LMS!$F$6*AI225+LMS!$G$6,LMS!$D$7*AI225^3+LMS!$E$7*AI225^2+LMS!$F$7*AI225+LMS!$G$7)),IF(AI225&lt;69,LMS!$D$9*AI225^3+LMS!$E$9*AI225^2+LMS!$F$9*AI225+LMS!$G$9,IF(AI225&lt;150,LMS!$D$10*AI225^3+LMS!$E$10*AI225^2+LMS!$F$10*AI225+LMS!$G$10,LMS!$D$11*AI225^3+LMS!$E$11*AI225^2+LMS!$F$11*AI225+LMS!$G$11)))</f>
        <v>#VALUE!</v>
      </c>
      <c r="AG225" t="e">
        <f>IF(D225="M",(IF(AI225&lt;2.5,LMS!$D$21*AI225^3+LMS!$E$21*AI225^2+LMS!$F$21*AI225+LMS!$G$21,IF(AI225&lt;9.5,LMS!$D$22*AI225^3+LMS!$E$22*AI225^2+LMS!$F$22*AI225+LMS!$G$22,IF(AI225&lt;26.75,LMS!$D$23*AI225^3+LMS!$E$23*AI225^2+LMS!$F$23*AI225+LMS!$G$23,IF(AI225&lt;90,LMS!$D$24*AI225^3+LMS!$E$24*AI225^2+LMS!$F$24*AI225+LMS!$G$24,LMS!$D$25*AI225^3+LMS!$E$25*AI225^2+LMS!$F$25*AI225+LMS!$G$25))))),(IF(AI225&lt;2.5,LMS!$D$27*AI225^3+LMS!$E$27*AI225^2+LMS!$F$27*AI225+LMS!$G$27,IF(AI225&lt;9.5,LMS!$D$28*AI225^3+LMS!$E$28*AI225^2+LMS!$F$28*AI225+LMS!$G$28,IF(AI225&lt;26.75,LMS!$D$29*AI225^3+LMS!$E$29*AI225^2+LMS!$F$29*AI225+LMS!$G$29,IF(AI225&lt;90,LMS!$D$30*AI225^3+LMS!$E$30*AI225^2+LMS!$F$30*AI225+LMS!$G$30,IF(AI225&lt;150,LMS!$D$31*AI225^3+LMS!$E$31*AI225^2+LMS!$F$31*AI225+LMS!$G$31,LMS!$D$32*AI225^3+LMS!$E$32*AI225^2+LMS!$F$32*AI225+LMS!$G$32)))))))</f>
        <v>#VALUE!</v>
      </c>
      <c r="AH225" t="e">
        <f>IF(D225="M",(IF(AI225&lt;90,LMS!$D$14*AI225^3+LMS!$E$14*AI225^2+LMS!$F$14*AI225+LMS!$G$14,LMS!$D$15*AI225^3+LMS!$E$15*AI225^2+LMS!$F$15*AI225+LMS!$G$15)),(IF(AI225&lt;90,LMS!$D$17*AI225^3+LMS!$E$17*AI225^2+LMS!$F$17*AI225+LMS!$G$17,LMS!$D$18*AI225^3+LMS!$E$18*AI225^2+LMS!$F$18*AI225+LMS!$G$18)))</f>
        <v>#VALUE!</v>
      </c>
      <c r="AI225" s="7" t="e">
        <f t="shared" si="67"/>
        <v>#VALUE!</v>
      </c>
      <c r="AJ225" s="7">
        <f t="shared" si="88"/>
        <v>0</v>
      </c>
      <c r="AL225" s="7">
        <f>IF(D225="M",WeightSDS!P$5*$AJ225^7+WeightSDS!Q$5*$AJ225^6+WeightSDS!R$5*$AJ225^5+WeightSDS!S$5*$AJ225^4+WeightSDS!T$5*$AJ225^3+WeightSDS!U$5*$AJ225^2+WeightSDS!V$5*$AJ225+WeightSDS!W$5,IF($AJ225&lt;186,WeightSDS!P$8*$AJ225^7+WeightSDS!Q$8*$AJ225^6+WeightSDS!R$8*$AJ225^5+WeightSDS!S$8*$AJ225^4+WeightSDS!T$8*$AJ225^3+WeightSDS!U$8*$AJ225^2+WeightSDS!V$8*$AJ225+WeightSDS!W$8,WeightSDS!$U$9+WeightSDS!$V$9*($AJ225-WeightSDS!$W$9)))</f>
        <v>0.75407122999999998</v>
      </c>
      <c r="AM225" s="7">
        <f>IF(D225="M",IF($AJ225&lt;45,WeightSDS!M$23*$AJ225^10+WeightSDS!N$23*$AJ225^9+WeightSDS!O$23*$AJ225^8+WeightSDS!P$23*$AJ225^7+WeightSDS!Q$23*$AJ225^6+WeightSDS!R$23*$AJ225^5+WeightSDS!S$23*$AJ225^4+WeightSDS!T$23*$AJ225^3+WeightSDS!U$23*$AJ225^2+WeightSDS!V$23*$AJ225+WeightSDS!W$23,IF($AJ225&lt;153,WeightSDS!M$25*$AJ225^10+WeightSDS!N$25*$AJ225^9+WeightSDS!O$25*$AJ225^8+WeightSDS!P$25*$AJ225^7+WeightSDS!Q$25*$AJ225^6+WeightSDS!R$25*$AJ225^5+WeightSDS!S$25*$AJ225^4+WeightSDS!T$25*$AJ225^3+WeightSDS!U$25*$AJ225^2+WeightSDS!V$25*$AJ225+WeightSDS!W$25,WeightSDS!M$27+WeightSDS!N$27/(1+EXP(WeightSDS!O$27+WeightSDS!P$27*$AJ225)))),IF($AJ225&lt;43.8,WeightSDS!M$29*$AJ225^10+WeightSDS!N$29*$AJ225^9+WeightSDS!O$29*$AJ225^8+WeightSDS!P$29*$AJ225^7+WeightSDS!Q$29*$AJ225^6+WeightSDS!R$29*$AJ225^5+WeightSDS!S$29*$AJ225^4+WeightSDS!T$29*$AJ225^3+WeightSDS!U$29*$AJ225^2+WeightSDS!V$29*$AJ225+WeightSDS!W$29-0.010431*(1-$AJ225/210),IF($AJ225&lt;123,WeightSDS!M$30*$AJ225^10+WeightSDS!N$30*$AJ225^9+WeightSDS!O$30*$AJ225^8+WeightSDS!P$30*$AJ225^7+WeightSDS!Q$30*$AJ225^6+WeightSDS!R$30*$AJ225^5+WeightSDS!S$30*$AJ225^4+WeightSDS!T$30*$AJ225^3+WeightSDS!U$30*$AJ225^2+WeightSDS!V$30*$AJ225+WeightSDS!W$30-0.010431*(1-1/$AJ225),WeightSDS!M$32+WeightSDS!N$32/(1+EXP(WeightSDS!O$32+WeightSDS!P$32*$AJ225))-0.010431*(1-$AJ225/210))))</f>
        <v>2.9500001032655536</v>
      </c>
      <c r="AN225" s="7">
        <f>IF(D225="M",IF($AJ225&lt;162,WeightSDS!P$12*$AJ225^7+WeightSDS!Q$12*$AJ225^6+WeightSDS!R$12*$AJ225^5+WeightSDS!S$12*$AJ225^4+WeightSDS!T$12*$AJ225^3+WeightSDS!U$12*$AJ225^2+WeightSDS!V$12*$AJ225+WeightSDS!W$12,WeightSDS!P$14*$AJ225^7+WeightSDS!Q$14*$AJ225^6+WeightSDS!R$14*$AJ225^5+WeightSDS!S$14*$AJ225^4+WeightSDS!T$14*$AJ225^3+WeightSDS!U$14*$AJ225^2+WeightSDS!V$14*$AJ225+WeightSDS!W$14),IF($AJ225&lt;156,WeightSDS!O$17*$AJ225^8+WeightSDS!P$17*$AJ225^7+WeightSDS!Q$17*$AJ225^6+WeightSDS!R$17*$AJ225^5+WeightSDS!S$17*$AJ225^4+WeightSDS!T$17*$AJ225^3+WeightSDS!U$17*$AJ225^2+WeightSDS!V$17*$AJ225+WeightSDS!W$17,IF($AJ225&lt;186,WeightSDS!$U$18+(WeightSDS!$V$18-WeightSDS!$U$18)/24*($AJ225-186)+WeightSDS!$W$18*(-$AJ225+186)^2-0.005,WeightSDS!$U$18+(WeightSDS!$V$18-WeightSDS!$U$18)/24*($AJ225-186)-0.005)))</f>
        <v>0.14604529399999999</v>
      </c>
      <c r="AQ225" s="7">
        <f t="shared" si="75"/>
        <v>0.56299999999999994</v>
      </c>
      <c r="AR225" s="7">
        <f t="shared" si="76"/>
        <v>69</v>
      </c>
      <c r="AS225" s="7">
        <f t="shared" si="77"/>
        <v>0.51</v>
      </c>
    </row>
    <row r="226" spans="2:45" s="7" customFormat="1" x14ac:dyDescent="0.15">
      <c r="B226" s="118"/>
      <c r="C226" s="118"/>
      <c r="D226" s="118"/>
      <c r="E226" s="30"/>
      <c r="F226" s="30"/>
      <c r="G226" s="119"/>
      <c r="H226" s="119"/>
      <c r="I226" s="78"/>
      <c r="J226" s="11" t="str">
        <f t="shared" si="68"/>
        <v/>
      </c>
      <c r="K226" s="2" t="str">
        <f t="shared" si="78"/>
        <v/>
      </c>
      <c r="L226" s="2" t="str">
        <f t="shared" si="69"/>
        <v/>
      </c>
      <c r="M226" s="2" t="str">
        <f t="shared" si="79"/>
        <v/>
      </c>
      <c r="N226" s="2" t="str">
        <f t="shared" si="80"/>
        <v/>
      </c>
      <c r="O226" s="2" t="str">
        <f t="shared" si="81"/>
        <v/>
      </c>
      <c r="P226" s="11" t="str">
        <f t="shared" si="82"/>
        <v/>
      </c>
      <c r="Q226" s="11" t="str">
        <f t="shared" si="83"/>
        <v/>
      </c>
      <c r="R226" s="2" t="str">
        <f t="shared" si="84"/>
        <v/>
      </c>
      <c r="S226" s="11" t="str">
        <f t="shared" si="85"/>
        <v/>
      </c>
      <c r="T226" s="175" t="str">
        <f t="shared" si="86"/>
        <v/>
      </c>
      <c r="U226" s="11" t="str">
        <f t="shared" si="87"/>
        <v/>
      </c>
      <c r="V226" s="136"/>
      <c r="W226" s="136"/>
      <c r="X226" s="139">
        <f t="shared" si="70"/>
        <v>0</v>
      </c>
      <c r="Y226" s="31">
        <f t="shared" si="71"/>
        <v>0</v>
      </c>
      <c r="Z226" s="31"/>
      <c r="AA226" s="140">
        <f t="shared" si="72"/>
        <v>0</v>
      </c>
      <c r="AB226" s="12"/>
      <c r="AC226" s="8">
        <f t="shared" si="73"/>
        <v>9.0359999999999996</v>
      </c>
      <c r="AD226" s="8">
        <f t="shared" si="74"/>
        <v>-184.49199999999999</v>
      </c>
      <c r="AE226"/>
      <c r="AF226" t="e">
        <f>IF(D226="M",IF(AI226&lt;78,LMS!$D$5*AI226^3+LMS!$E$5*AI226^2+LMS!$F$5*AI226+LMS!$G$5,IF(AI226&lt;150,LMS!$D$6*AI226^3+LMS!$E$6*AI226^2+LMS!$F$6*AI226+LMS!$G$6,LMS!$D$7*AI226^3+LMS!$E$7*AI226^2+LMS!$F$7*AI226+LMS!$G$7)),IF(AI226&lt;69,LMS!$D$9*AI226^3+LMS!$E$9*AI226^2+LMS!$F$9*AI226+LMS!$G$9,IF(AI226&lt;150,LMS!$D$10*AI226^3+LMS!$E$10*AI226^2+LMS!$F$10*AI226+LMS!$G$10,LMS!$D$11*AI226^3+LMS!$E$11*AI226^2+LMS!$F$11*AI226+LMS!$G$11)))</f>
        <v>#VALUE!</v>
      </c>
      <c r="AG226" t="e">
        <f>IF(D226="M",(IF(AI226&lt;2.5,LMS!$D$21*AI226^3+LMS!$E$21*AI226^2+LMS!$F$21*AI226+LMS!$G$21,IF(AI226&lt;9.5,LMS!$D$22*AI226^3+LMS!$E$22*AI226^2+LMS!$F$22*AI226+LMS!$G$22,IF(AI226&lt;26.75,LMS!$D$23*AI226^3+LMS!$E$23*AI226^2+LMS!$F$23*AI226+LMS!$G$23,IF(AI226&lt;90,LMS!$D$24*AI226^3+LMS!$E$24*AI226^2+LMS!$F$24*AI226+LMS!$G$24,LMS!$D$25*AI226^3+LMS!$E$25*AI226^2+LMS!$F$25*AI226+LMS!$G$25))))),(IF(AI226&lt;2.5,LMS!$D$27*AI226^3+LMS!$E$27*AI226^2+LMS!$F$27*AI226+LMS!$G$27,IF(AI226&lt;9.5,LMS!$D$28*AI226^3+LMS!$E$28*AI226^2+LMS!$F$28*AI226+LMS!$G$28,IF(AI226&lt;26.75,LMS!$D$29*AI226^3+LMS!$E$29*AI226^2+LMS!$F$29*AI226+LMS!$G$29,IF(AI226&lt;90,LMS!$D$30*AI226^3+LMS!$E$30*AI226^2+LMS!$F$30*AI226+LMS!$G$30,IF(AI226&lt;150,LMS!$D$31*AI226^3+LMS!$E$31*AI226^2+LMS!$F$31*AI226+LMS!$G$31,LMS!$D$32*AI226^3+LMS!$E$32*AI226^2+LMS!$F$32*AI226+LMS!$G$32)))))))</f>
        <v>#VALUE!</v>
      </c>
      <c r="AH226" t="e">
        <f>IF(D226="M",(IF(AI226&lt;90,LMS!$D$14*AI226^3+LMS!$E$14*AI226^2+LMS!$F$14*AI226+LMS!$G$14,LMS!$D$15*AI226^3+LMS!$E$15*AI226^2+LMS!$F$15*AI226+LMS!$G$15)),(IF(AI226&lt;90,LMS!$D$17*AI226^3+LMS!$E$17*AI226^2+LMS!$F$17*AI226+LMS!$G$17,LMS!$D$18*AI226^3+LMS!$E$18*AI226^2+LMS!$F$18*AI226+LMS!$G$18)))</f>
        <v>#VALUE!</v>
      </c>
      <c r="AI226" s="7" t="e">
        <f t="shared" si="67"/>
        <v>#VALUE!</v>
      </c>
      <c r="AJ226" s="7">
        <f t="shared" si="88"/>
        <v>0</v>
      </c>
      <c r="AL226" s="7">
        <f>IF(D226="M",WeightSDS!P$5*$AJ226^7+WeightSDS!Q$5*$AJ226^6+WeightSDS!R$5*$AJ226^5+WeightSDS!S$5*$AJ226^4+WeightSDS!T$5*$AJ226^3+WeightSDS!U$5*$AJ226^2+WeightSDS!V$5*$AJ226+WeightSDS!W$5,IF($AJ226&lt;186,WeightSDS!P$8*$AJ226^7+WeightSDS!Q$8*$AJ226^6+WeightSDS!R$8*$AJ226^5+WeightSDS!S$8*$AJ226^4+WeightSDS!T$8*$AJ226^3+WeightSDS!U$8*$AJ226^2+WeightSDS!V$8*$AJ226+WeightSDS!W$8,WeightSDS!$U$9+WeightSDS!$V$9*($AJ226-WeightSDS!$W$9)))</f>
        <v>0.75407122999999998</v>
      </c>
      <c r="AM226" s="7">
        <f>IF(D226="M",IF($AJ226&lt;45,WeightSDS!M$23*$AJ226^10+WeightSDS!N$23*$AJ226^9+WeightSDS!O$23*$AJ226^8+WeightSDS!P$23*$AJ226^7+WeightSDS!Q$23*$AJ226^6+WeightSDS!R$23*$AJ226^5+WeightSDS!S$23*$AJ226^4+WeightSDS!T$23*$AJ226^3+WeightSDS!U$23*$AJ226^2+WeightSDS!V$23*$AJ226+WeightSDS!W$23,IF($AJ226&lt;153,WeightSDS!M$25*$AJ226^10+WeightSDS!N$25*$AJ226^9+WeightSDS!O$25*$AJ226^8+WeightSDS!P$25*$AJ226^7+WeightSDS!Q$25*$AJ226^6+WeightSDS!R$25*$AJ226^5+WeightSDS!S$25*$AJ226^4+WeightSDS!T$25*$AJ226^3+WeightSDS!U$25*$AJ226^2+WeightSDS!V$25*$AJ226+WeightSDS!W$25,WeightSDS!M$27+WeightSDS!N$27/(1+EXP(WeightSDS!O$27+WeightSDS!P$27*$AJ226)))),IF($AJ226&lt;43.8,WeightSDS!M$29*$AJ226^10+WeightSDS!N$29*$AJ226^9+WeightSDS!O$29*$AJ226^8+WeightSDS!P$29*$AJ226^7+WeightSDS!Q$29*$AJ226^6+WeightSDS!R$29*$AJ226^5+WeightSDS!S$29*$AJ226^4+WeightSDS!T$29*$AJ226^3+WeightSDS!U$29*$AJ226^2+WeightSDS!V$29*$AJ226+WeightSDS!W$29-0.010431*(1-$AJ226/210),IF($AJ226&lt;123,WeightSDS!M$30*$AJ226^10+WeightSDS!N$30*$AJ226^9+WeightSDS!O$30*$AJ226^8+WeightSDS!P$30*$AJ226^7+WeightSDS!Q$30*$AJ226^6+WeightSDS!R$30*$AJ226^5+WeightSDS!S$30*$AJ226^4+WeightSDS!T$30*$AJ226^3+WeightSDS!U$30*$AJ226^2+WeightSDS!V$30*$AJ226+WeightSDS!W$30-0.010431*(1-1/$AJ226),WeightSDS!M$32+WeightSDS!N$32/(1+EXP(WeightSDS!O$32+WeightSDS!P$32*$AJ226))-0.010431*(1-$AJ226/210))))</f>
        <v>2.9500001032655536</v>
      </c>
      <c r="AN226" s="7">
        <f>IF(D226="M",IF($AJ226&lt;162,WeightSDS!P$12*$AJ226^7+WeightSDS!Q$12*$AJ226^6+WeightSDS!R$12*$AJ226^5+WeightSDS!S$12*$AJ226^4+WeightSDS!T$12*$AJ226^3+WeightSDS!U$12*$AJ226^2+WeightSDS!V$12*$AJ226+WeightSDS!W$12,WeightSDS!P$14*$AJ226^7+WeightSDS!Q$14*$AJ226^6+WeightSDS!R$14*$AJ226^5+WeightSDS!S$14*$AJ226^4+WeightSDS!T$14*$AJ226^3+WeightSDS!U$14*$AJ226^2+WeightSDS!V$14*$AJ226+WeightSDS!W$14),IF($AJ226&lt;156,WeightSDS!O$17*$AJ226^8+WeightSDS!P$17*$AJ226^7+WeightSDS!Q$17*$AJ226^6+WeightSDS!R$17*$AJ226^5+WeightSDS!S$17*$AJ226^4+WeightSDS!T$17*$AJ226^3+WeightSDS!U$17*$AJ226^2+WeightSDS!V$17*$AJ226+WeightSDS!W$17,IF($AJ226&lt;186,WeightSDS!$U$18+(WeightSDS!$V$18-WeightSDS!$U$18)/24*($AJ226-186)+WeightSDS!$W$18*(-$AJ226+186)^2-0.005,WeightSDS!$U$18+(WeightSDS!$V$18-WeightSDS!$U$18)/24*($AJ226-186)-0.005)))</f>
        <v>0.14604529399999999</v>
      </c>
      <c r="AQ226" s="7">
        <f t="shared" si="75"/>
        <v>0.56299999999999994</v>
      </c>
      <c r="AR226" s="7">
        <f t="shared" si="76"/>
        <v>69</v>
      </c>
      <c r="AS226" s="7">
        <f t="shared" si="77"/>
        <v>0.51</v>
      </c>
    </row>
    <row r="227" spans="2:45" s="7" customFormat="1" x14ac:dyDescent="0.15">
      <c r="B227" s="118"/>
      <c r="C227" s="118"/>
      <c r="D227" s="118"/>
      <c r="E227" s="30"/>
      <c r="F227" s="30"/>
      <c r="G227" s="119"/>
      <c r="H227" s="119"/>
      <c r="I227" s="78"/>
      <c r="J227" s="11" t="str">
        <f t="shared" si="68"/>
        <v/>
      </c>
      <c r="K227" s="2" t="str">
        <f t="shared" si="78"/>
        <v/>
      </c>
      <c r="L227" s="2" t="str">
        <f t="shared" si="69"/>
        <v/>
      </c>
      <c r="M227" s="2" t="str">
        <f t="shared" si="79"/>
        <v/>
      </c>
      <c r="N227" s="2" t="str">
        <f t="shared" si="80"/>
        <v/>
      </c>
      <c r="O227" s="2" t="str">
        <f t="shared" si="81"/>
        <v/>
      </c>
      <c r="P227" s="11" t="str">
        <f t="shared" si="82"/>
        <v/>
      </c>
      <c r="Q227" s="11" t="str">
        <f t="shared" si="83"/>
        <v/>
      </c>
      <c r="R227" s="2" t="str">
        <f t="shared" si="84"/>
        <v/>
      </c>
      <c r="S227" s="11" t="str">
        <f t="shared" si="85"/>
        <v/>
      </c>
      <c r="T227" s="175" t="str">
        <f t="shared" si="86"/>
        <v/>
      </c>
      <c r="U227" s="11" t="str">
        <f t="shared" si="87"/>
        <v/>
      </c>
      <c r="V227" s="136"/>
      <c r="W227" s="136"/>
      <c r="X227" s="139">
        <f t="shared" si="70"/>
        <v>0</v>
      </c>
      <c r="Y227" s="31">
        <f t="shared" si="71"/>
        <v>0</v>
      </c>
      <c r="Z227" s="31"/>
      <c r="AA227" s="140">
        <f t="shared" si="72"/>
        <v>0</v>
      </c>
      <c r="AB227" s="12"/>
      <c r="AC227" s="8">
        <f t="shared" si="73"/>
        <v>9.0359999999999996</v>
      </c>
      <c r="AD227" s="8">
        <f t="shared" si="74"/>
        <v>-184.49199999999999</v>
      </c>
      <c r="AE227"/>
      <c r="AF227" t="e">
        <f>IF(D227="M",IF(AI227&lt;78,LMS!$D$5*AI227^3+LMS!$E$5*AI227^2+LMS!$F$5*AI227+LMS!$G$5,IF(AI227&lt;150,LMS!$D$6*AI227^3+LMS!$E$6*AI227^2+LMS!$F$6*AI227+LMS!$G$6,LMS!$D$7*AI227^3+LMS!$E$7*AI227^2+LMS!$F$7*AI227+LMS!$G$7)),IF(AI227&lt;69,LMS!$D$9*AI227^3+LMS!$E$9*AI227^2+LMS!$F$9*AI227+LMS!$G$9,IF(AI227&lt;150,LMS!$D$10*AI227^3+LMS!$E$10*AI227^2+LMS!$F$10*AI227+LMS!$G$10,LMS!$D$11*AI227^3+LMS!$E$11*AI227^2+LMS!$F$11*AI227+LMS!$G$11)))</f>
        <v>#VALUE!</v>
      </c>
      <c r="AG227" t="e">
        <f>IF(D227="M",(IF(AI227&lt;2.5,LMS!$D$21*AI227^3+LMS!$E$21*AI227^2+LMS!$F$21*AI227+LMS!$G$21,IF(AI227&lt;9.5,LMS!$D$22*AI227^3+LMS!$E$22*AI227^2+LMS!$F$22*AI227+LMS!$G$22,IF(AI227&lt;26.75,LMS!$D$23*AI227^3+LMS!$E$23*AI227^2+LMS!$F$23*AI227+LMS!$G$23,IF(AI227&lt;90,LMS!$D$24*AI227^3+LMS!$E$24*AI227^2+LMS!$F$24*AI227+LMS!$G$24,LMS!$D$25*AI227^3+LMS!$E$25*AI227^2+LMS!$F$25*AI227+LMS!$G$25))))),(IF(AI227&lt;2.5,LMS!$D$27*AI227^3+LMS!$E$27*AI227^2+LMS!$F$27*AI227+LMS!$G$27,IF(AI227&lt;9.5,LMS!$D$28*AI227^3+LMS!$E$28*AI227^2+LMS!$F$28*AI227+LMS!$G$28,IF(AI227&lt;26.75,LMS!$D$29*AI227^3+LMS!$E$29*AI227^2+LMS!$F$29*AI227+LMS!$G$29,IF(AI227&lt;90,LMS!$D$30*AI227^3+LMS!$E$30*AI227^2+LMS!$F$30*AI227+LMS!$G$30,IF(AI227&lt;150,LMS!$D$31*AI227^3+LMS!$E$31*AI227^2+LMS!$F$31*AI227+LMS!$G$31,LMS!$D$32*AI227^3+LMS!$E$32*AI227^2+LMS!$F$32*AI227+LMS!$G$32)))))))</f>
        <v>#VALUE!</v>
      </c>
      <c r="AH227" t="e">
        <f>IF(D227="M",(IF(AI227&lt;90,LMS!$D$14*AI227^3+LMS!$E$14*AI227^2+LMS!$F$14*AI227+LMS!$G$14,LMS!$D$15*AI227^3+LMS!$E$15*AI227^2+LMS!$F$15*AI227+LMS!$G$15)),(IF(AI227&lt;90,LMS!$D$17*AI227^3+LMS!$E$17*AI227^2+LMS!$F$17*AI227+LMS!$G$17,LMS!$D$18*AI227^3+LMS!$E$18*AI227^2+LMS!$F$18*AI227+LMS!$G$18)))</f>
        <v>#VALUE!</v>
      </c>
      <c r="AI227" s="7" t="e">
        <f t="shared" si="67"/>
        <v>#VALUE!</v>
      </c>
      <c r="AJ227" s="7">
        <f t="shared" si="88"/>
        <v>0</v>
      </c>
      <c r="AL227" s="7">
        <f>IF(D227="M",WeightSDS!P$5*$AJ227^7+WeightSDS!Q$5*$AJ227^6+WeightSDS!R$5*$AJ227^5+WeightSDS!S$5*$AJ227^4+WeightSDS!T$5*$AJ227^3+WeightSDS!U$5*$AJ227^2+WeightSDS!V$5*$AJ227+WeightSDS!W$5,IF($AJ227&lt;186,WeightSDS!P$8*$AJ227^7+WeightSDS!Q$8*$AJ227^6+WeightSDS!R$8*$AJ227^5+WeightSDS!S$8*$AJ227^4+WeightSDS!T$8*$AJ227^3+WeightSDS!U$8*$AJ227^2+WeightSDS!V$8*$AJ227+WeightSDS!W$8,WeightSDS!$U$9+WeightSDS!$V$9*($AJ227-WeightSDS!$W$9)))</f>
        <v>0.75407122999999998</v>
      </c>
      <c r="AM227" s="7">
        <f>IF(D227="M",IF($AJ227&lt;45,WeightSDS!M$23*$AJ227^10+WeightSDS!N$23*$AJ227^9+WeightSDS!O$23*$AJ227^8+WeightSDS!P$23*$AJ227^7+WeightSDS!Q$23*$AJ227^6+WeightSDS!R$23*$AJ227^5+WeightSDS!S$23*$AJ227^4+WeightSDS!T$23*$AJ227^3+WeightSDS!U$23*$AJ227^2+WeightSDS!V$23*$AJ227+WeightSDS!W$23,IF($AJ227&lt;153,WeightSDS!M$25*$AJ227^10+WeightSDS!N$25*$AJ227^9+WeightSDS!O$25*$AJ227^8+WeightSDS!P$25*$AJ227^7+WeightSDS!Q$25*$AJ227^6+WeightSDS!R$25*$AJ227^5+WeightSDS!S$25*$AJ227^4+WeightSDS!T$25*$AJ227^3+WeightSDS!U$25*$AJ227^2+WeightSDS!V$25*$AJ227+WeightSDS!W$25,WeightSDS!M$27+WeightSDS!N$27/(1+EXP(WeightSDS!O$27+WeightSDS!P$27*$AJ227)))),IF($AJ227&lt;43.8,WeightSDS!M$29*$AJ227^10+WeightSDS!N$29*$AJ227^9+WeightSDS!O$29*$AJ227^8+WeightSDS!P$29*$AJ227^7+WeightSDS!Q$29*$AJ227^6+WeightSDS!R$29*$AJ227^5+WeightSDS!S$29*$AJ227^4+WeightSDS!T$29*$AJ227^3+WeightSDS!U$29*$AJ227^2+WeightSDS!V$29*$AJ227+WeightSDS!W$29-0.010431*(1-$AJ227/210),IF($AJ227&lt;123,WeightSDS!M$30*$AJ227^10+WeightSDS!N$30*$AJ227^9+WeightSDS!O$30*$AJ227^8+WeightSDS!P$30*$AJ227^7+WeightSDS!Q$30*$AJ227^6+WeightSDS!R$30*$AJ227^5+WeightSDS!S$30*$AJ227^4+WeightSDS!T$30*$AJ227^3+WeightSDS!U$30*$AJ227^2+WeightSDS!V$30*$AJ227+WeightSDS!W$30-0.010431*(1-1/$AJ227),WeightSDS!M$32+WeightSDS!N$32/(1+EXP(WeightSDS!O$32+WeightSDS!P$32*$AJ227))-0.010431*(1-$AJ227/210))))</f>
        <v>2.9500001032655536</v>
      </c>
      <c r="AN227" s="7">
        <f>IF(D227="M",IF($AJ227&lt;162,WeightSDS!P$12*$AJ227^7+WeightSDS!Q$12*$AJ227^6+WeightSDS!R$12*$AJ227^5+WeightSDS!S$12*$AJ227^4+WeightSDS!T$12*$AJ227^3+WeightSDS!U$12*$AJ227^2+WeightSDS!V$12*$AJ227+WeightSDS!W$12,WeightSDS!P$14*$AJ227^7+WeightSDS!Q$14*$AJ227^6+WeightSDS!R$14*$AJ227^5+WeightSDS!S$14*$AJ227^4+WeightSDS!T$14*$AJ227^3+WeightSDS!U$14*$AJ227^2+WeightSDS!V$14*$AJ227+WeightSDS!W$14),IF($AJ227&lt;156,WeightSDS!O$17*$AJ227^8+WeightSDS!P$17*$AJ227^7+WeightSDS!Q$17*$AJ227^6+WeightSDS!R$17*$AJ227^5+WeightSDS!S$17*$AJ227^4+WeightSDS!T$17*$AJ227^3+WeightSDS!U$17*$AJ227^2+WeightSDS!V$17*$AJ227+WeightSDS!W$17,IF($AJ227&lt;186,WeightSDS!$U$18+(WeightSDS!$V$18-WeightSDS!$U$18)/24*($AJ227-186)+WeightSDS!$W$18*(-$AJ227+186)^2-0.005,WeightSDS!$U$18+(WeightSDS!$V$18-WeightSDS!$U$18)/24*($AJ227-186)-0.005)))</f>
        <v>0.14604529399999999</v>
      </c>
      <c r="AQ227" s="7">
        <f t="shared" si="75"/>
        <v>0.56299999999999994</v>
      </c>
      <c r="AR227" s="7">
        <f t="shared" si="76"/>
        <v>69</v>
      </c>
      <c r="AS227" s="7">
        <f t="shared" si="77"/>
        <v>0.51</v>
      </c>
    </row>
    <row r="228" spans="2:45" s="7" customFormat="1" x14ac:dyDescent="0.15">
      <c r="B228" s="118"/>
      <c r="C228" s="118"/>
      <c r="D228" s="118"/>
      <c r="E228" s="30"/>
      <c r="F228" s="30"/>
      <c r="G228" s="119"/>
      <c r="H228" s="119"/>
      <c r="I228" s="78"/>
      <c r="J228" s="11" t="str">
        <f t="shared" si="68"/>
        <v/>
      </c>
      <c r="K228" s="2" t="str">
        <f t="shared" si="78"/>
        <v/>
      </c>
      <c r="L228" s="2" t="str">
        <f t="shared" si="69"/>
        <v/>
      </c>
      <c r="M228" s="2" t="str">
        <f t="shared" si="79"/>
        <v/>
      </c>
      <c r="N228" s="2" t="str">
        <f t="shared" si="80"/>
        <v/>
      </c>
      <c r="O228" s="2" t="str">
        <f t="shared" si="81"/>
        <v/>
      </c>
      <c r="P228" s="11" t="str">
        <f t="shared" si="82"/>
        <v/>
      </c>
      <c r="Q228" s="11" t="str">
        <f t="shared" si="83"/>
        <v/>
      </c>
      <c r="R228" s="2" t="str">
        <f t="shared" si="84"/>
        <v/>
      </c>
      <c r="S228" s="11" t="str">
        <f t="shared" si="85"/>
        <v/>
      </c>
      <c r="T228" s="175" t="str">
        <f t="shared" si="86"/>
        <v/>
      </c>
      <c r="U228" s="11" t="str">
        <f t="shared" si="87"/>
        <v/>
      </c>
      <c r="V228" s="136"/>
      <c r="W228" s="136"/>
      <c r="X228" s="139">
        <f t="shared" si="70"/>
        <v>0</v>
      </c>
      <c r="Y228" s="31">
        <f t="shared" si="71"/>
        <v>0</v>
      </c>
      <c r="Z228" s="31"/>
      <c r="AA228" s="140">
        <f t="shared" si="72"/>
        <v>0</v>
      </c>
      <c r="AB228" s="12"/>
      <c r="AC228" s="8">
        <f t="shared" si="73"/>
        <v>9.0359999999999996</v>
      </c>
      <c r="AD228" s="8">
        <f t="shared" si="74"/>
        <v>-184.49199999999999</v>
      </c>
      <c r="AE228"/>
      <c r="AF228" t="e">
        <f>IF(D228="M",IF(AI228&lt;78,LMS!$D$5*AI228^3+LMS!$E$5*AI228^2+LMS!$F$5*AI228+LMS!$G$5,IF(AI228&lt;150,LMS!$D$6*AI228^3+LMS!$E$6*AI228^2+LMS!$F$6*AI228+LMS!$G$6,LMS!$D$7*AI228^3+LMS!$E$7*AI228^2+LMS!$F$7*AI228+LMS!$G$7)),IF(AI228&lt;69,LMS!$D$9*AI228^3+LMS!$E$9*AI228^2+LMS!$F$9*AI228+LMS!$G$9,IF(AI228&lt;150,LMS!$D$10*AI228^3+LMS!$E$10*AI228^2+LMS!$F$10*AI228+LMS!$G$10,LMS!$D$11*AI228^3+LMS!$E$11*AI228^2+LMS!$F$11*AI228+LMS!$G$11)))</f>
        <v>#VALUE!</v>
      </c>
      <c r="AG228" t="e">
        <f>IF(D228="M",(IF(AI228&lt;2.5,LMS!$D$21*AI228^3+LMS!$E$21*AI228^2+LMS!$F$21*AI228+LMS!$G$21,IF(AI228&lt;9.5,LMS!$D$22*AI228^3+LMS!$E$22*AI228^2+LMS!$F$22*AI228+LMS!$G$22,IF(AI228&lt;26.75,LMS!$D$23*AI228^3+LMS!$E$23*AI228^2+LMS!$F$23*AI228+LMS!$G$23,IF(AI228&lt;90,LMS!$D$24*AI228^3+LMS!$E$24*AI228^2+LMS!$F$24*AI228+LMS!$G$24,LMS!$D$25*AI228^3+LMS!$E$25*AI228^2+LMS!$F$25*AI228+LMS!$G$25))))),(IF(AI228&lt;2.5,LMS!$D$27*AI228^3+LMS!$E$27*AI228^2+LMS!$F$27*AI228+LMS!$G$27,IF(AI228&lt;9.5,LMS!$D$28*AI228^3+LMS!$E$28*AI228^2+LMS!$F$28*AI228+LMS!$G$28,IF(AI228&lt;26.75,LMS!$D$29*AI228^3+LMS!$E$29*AI228^2+LMS!$F$29*AI228+LMS!$G$29,IF(AI228&lt;90,LMS!$D$30*AI228^3+LMS!$E$30*AI228^2+LMS!$F$30*AI228+LMS!$G$30,IF(AI228&lt;150,LMS!$D$31*AI228^3+LMS!$E$31*AI228^2+LMS!$F$31*AI228+LMS!$G$31,LMS!$D$32*AI228^3+LMS!$E$32*AI228^2+LMS!$F$32*AI228+LMS!$G$32)))))))</f>
        <v>#VALUE!</v>
      </c>
      <c r="AH228" t="e">
        <f>IF(D228="M",(IF(AI228&lt;90,LMS!$D$14*AI228^3+LMS!$E$14*AI228^2+LMS!$F$14*AI228+LMS!$G$14,LMS!$D$15*AI228^3+LMS!$E$15*AI228^2+LMS!$F$15*AI228+LMS!$G$15)),(IF(AI228&lt;90,LMS!$D$17*AI228^3+LMS!$E$17*AI228^2+LMS!$F$17*AI228+LMS!$G$17,LMS!$D$18*AI228^3+LMS!$E$18*AI228^2+LMS!$F$18*AI228+LMS!$G$18)))</f>
        <v>#VALUE!</v>
      </c>
      <c r="AI228" s="7" t="e">
        <f t="shared" si="67"/>
        <v>#VALUE!</v>
      </c>
      <c r="AJ228" s="7">
        <f t="shared" si="88"/>
        <v>0</v>
      </c>
      <c r="AL228" s="7">
        <f>IF(D228="M",WeightSDS!P$5*$AJ228^7+WeightSDS!Q$5*$AJ228^6+WeightSDS!R$5*$AJ228^5+WeightSDS!S$5*$AJ228^4+WeightSDS!T$5*$AJ228^3+WeightSDS!U$5*$AJ228^2+WeightSDS!V$5*$AJ228+WeightSDS!W$5,IF($AJ228&lt;186,WeightSDS!P$8*$AJ228^7+WeightSDS!Q$8*$AJ228^6+WeightSDS!R$8*$AJ228^5+WeightSDS!S$8*$AJ228^4+WeightSDS!T$8*$AJ228^3+WeightSDS!U$8*$AJ228^2+WeightSDS!V$8*$AJ228+WeightSDS!W$8,WeightSDS!$U$9+WeightSDS!$V$9*($AJ228-WeightSDS!$W$9)))</f>
        <v>0.75407122999999998</v>
      </c>
      <c r="AM228" s="7">
        <f>IF(D228="M",IF($AJ228&lt;45,WeightSDS!M$23*$AJ228^10+WeightSDS!N$23*$AJ228^9+WeightSDS!O$23*$AJ228^8+WeightSDS!P$23*$AJ228^7+WeightSDS!Q$23*$AJ228^6+WeightSDS!R$23*$AJ228^5+WeightSDS!S$23*$AJ228^4+WeightSDS!T$23*$AJ228^3+WeightSDS!U$23*$AJ228^2+WeightSDS!V$23*$AJ228+WeightSDS!W$23,IF($AJ228&lt;153,WeightSDS!M$25*$AJ228^10+WeightSDS!N$25*$AJ228^9+WeightSDS!O$25*$AJ228^8+WeightSDS!P$25*$AJ228^7+WeightSDS!Q$25*$AJ228^6+WeightSDS!R$25*$AJ228^5+WeightSDS!S$25*$AJ228^4+WeightSDS!T$25*$AJ228^3+WeightSDS!U$25*$AJ228^2+WeightSDS!V$25*$AJ228+WeightSDS!W$25,WeightSDS!M$27+WeightSDS!N$27/(1+EXP(WeightSDS!O$27+WeightSDS!P$27*$AJ228)))),IF($AJ228&lt;43.8,WeightSDS!M$29*$AJ228^10+WeightSDS!N$29*$AJ228^9+WeightSDS!O$29*$AJ228^8+WeightSDS!P$29*$AJ228^7+WeightSDS!Q$29*$AJ228^6+WeightSDS!R$29*$AJ228^5+WeightSDS!S$29*$AJ228^4+WeightSDS!T$29*$AJ228^3+WeightSDS!U$29*$AJ228^2+WeightSDS!V$29*$AJ228+WeightSDS!W$29-0.010431*(1-$AJ228/210),IF($AJ228&lt;123,WeightSDS!M$30*$AJ228^10+WeightSDS!N$30*$AJ228^9+WeightSDS!O$30*$AJ228^8+WeightSDS!P$30*$AJ228^7+WeightSDS!Q$30*$AJ228^6+WeightSDS!R$30*$AJ228^5+WeightSDS!S$30*$AJ228^4+WeightSDS!T$30*$AJ228^3+WeightSDS!U$30*$AJ228^2+WeightSDS!V$30*$AJ228+WeightSDS!W$30-0.010431*(1-1/$AJ228),WeightSDS!M$32+WeightSDS!N$32/(1+EXP(WeightSDS!O$32+WeightSDS!P$32*$AJ228))-0.010431*(1-$AJ228/210))))</f>
        <v>2.9500001032655536</v>
      </c>
      <c r="AN228" s="7">
        <f>IF(D228="M",IF($AJ228&lt;162,WeightSDS!P$12*$AJ228^7+WeightSDS!Q$12*$AJ228^6+WeightSDS!R$12*$AJ228^5+WeightSDS!S$12*$AJ228^4+WeightSDS!T$12*$AJ228^3+WeightSDS!U$12*$AJ228^2+WeightSDS!V$12*$AJ228+WeightSDS!W$12,WeightSDS!P$14*$AJ228^7+WeightSDS!Q$14*$AJ228^6+WeightSDS!R$14*$AJ228^5+WeightSDS!S$14*$AJ228^4+WeightSDS!T$14*$AJ228^3+WeightSDS!U$14*$AJ228^2+WeightSDS!V$14*$AJ228+WeightSDS!W$14),IF($AJ228&lt;156,WeightSDS!O$17*$AJ228^8+WeightSDS!P$17*$AJ228^7+WeightSDS!Q$17*$AJ228^6+WeightSDS!R$17*$AJ228^5+WeightSDS!S$17*$AJ228^4+WeightSDS!T$17*$AJ228^3+WeightSDS!U$17*$AJ228^2+WeightSDS!V$17*$AJ228+WeightSDS!W$17,IF($AJ228&lt;186,WeightSDS!$U$18+(WeightSDS!$V$18-WeightSDS!$U$18)/24*($AJ228-186)+WeightSDS!$W$18*(-$AJ228+186)^2-0.005,WeightSDS!$U$18+(WeightSDS!$V$18-WeightSDS!$U$18)/24*($AJ228-186)-0.005)))</f>
        <v>0.14604529399999999</v>
      </c>
      <c r="AQ228" s="7">
        <f t="shared" si="75"/>
        <v>0.56299999999999994</v>
      </c>
      <c r="AR228" s="7">
        <f t="shared" si="76"/>
        <v>69</v>
      </c>
      <c r="AS228" s="7">
        <f t="shared" si="77"/>
        <v>0.51</v>
      </c>
    </row>
    <row r="229" spans="2:45" s="7" customFormat="1" x14ac:dyDescent="0.15">
      <c r="B229" s="118"/>
      <c r="C229" s="118"/>
      <c r="D229" s="118"/>
      <c r="E229" s="30"/>
      <c r="F229" s="30"/>
      <c r="G229" s="119"/>
      <c r="H229" s="119"/>
      <c r="I229" s="78"/>
      <c r="J229" s="11" t="str">
        <f t="shared" si="68"/>
        <v/>
      </c>
      <c r="K229" s="2" t="str">
        <f t="shared" si="78"/>
        <v/>
      </c>
      <c r="L229" s="2" t="str">
        <f t="shared" si="69"/>
        <v/>
      </c>
      <c r="M229" s="2" t="str">
        <f t="shared" si="79"/>
        <v/>
      </c>
      <c r="N229" s="2" t="str">
        <f t="shared" si="80"/>
        <v/>
      </c>
      <c r="O229" s="2" t="str">
        <f t="shared" si="81"/>
        <v/>
      </c>
      <c r="P229" s="11" t="str">
        <f t="shared" si="82"/>
        <v/>
      </c>
      <c r="Q229" s="11" t="str">
        <f t="shared" si="83"/>
        <v/>
      </c>
      <c r="R229" s="2" t="str">
        <f t="shared" si="84"/>
        <v/>
      </c>
      <c r="S229" s="11" t="str">
        <f t="shared" si="85"/>
        <v/>
      </c>
      <c r="T229" s="175" t="str">
        <f t="shared" si="86"/>
        <v/>
      </c>
      <c r="U229" s="11" t="str">
        <f t="shared" si="87"/>
        <v/>
      </c>
      <c r="V229" s="136"/>
      <c r="W229" s="136"/>
      <c r="X229" s="139">
        <f t="shared" si="70"/>
        <v>0</v>
      </c>
      <c r="Y229" s="31">
        <f t="shared" si="71"/>
        <v>0</v>
      </c>
      <c r="Z229" s="31"/>
      <c r="AA229" s="140">
        <f t="shared" si="72"/>
        <v>0</v>
      </c>
      <c r="AB229" s="12"/>
      <c r="AC229" s="8">
        <f t="shared" si="73"/>
        <v>9.0359999999999996</v>
      </c>
      <c r="AD229" s="8">
        <f t="shared" si="74"/>
        <v>-184.49199999999999</v>
      </c>
      <c r="AE229"/>
      <c r="AF229" t="e">
        <f>IF(D229="M",IF(AI229&lt;78,LMS!$D$5*AI229^3+LMS!$E$5*AI229^2+LMS!$F$5*AI229+LMS!$G$5,IF(AI229&lt;150,LMS!$D$6*AI229^3+LMS!$E$6*AI229^2+LMS!$F$6*AI229+LMS!$G$6,LMS!$D$7*AI229^3+LMS!$E$7*AI229^2+LMS!$F$7*AI229+LMS!$G$7)),IF(AI229&lt;69,LMS!$D$9*AI229^3+LMS!$E$9*AI229^2+LMS!$F$9*AI229+LMS!$G$9,IF(AI229&lt;150,LMS!$D$10*AI229^3+LMS!$E$10*AI229^2+LMS!$F$10*AI229+LMS!$G$10,LMS!$D$11*AI229^3+LMS!$E$11*AI229^2+LMS!$F$11*AI229+LMS!$G$11)))</f>
        <v>#VALUE!</v>
      </c>
      <c r="AG229" t="e">
        <f>IF(D229="M",(IF(AI229&lt;2.5,LMS!$D$21*AI229^3+LMS!$E$21*AI229^2+LMS!$F$21*AI229+LMS!$G$21,IF(AI229&lt;9.5,LMS!$D$22*AI229^3+LMS!$E$22*AI229^2+LMS!$F$22*AI229+LMS!$G$22,IF(AI229&lt;26.75,LMS!$D$23*AI229^3+LMS!$E$23*AI229^2+LMS!$F$23*AI229+LMS!$G$23,IF(AI229&lt;90,LMS!$D$24*AI229^3+LMS!$E$24*AI229^2+LMS!$F$24*AI229+LMS!$G$24,LMS!$D$25*AI229^3+LMS!$E$25*AI229^2+LMS!$F$25*AI229+LMS!$G$25))))),(IF(AI229&lt;2.5,LMS!$D$27*AI229^3+LMS!$E$27*AI229^2+LMS!$F$27*AI229+LMS!$G$27,IF(AI229&lt;9.5,LMS!$D$28*AI229^3+LMS!$E$28*AI229^2+LMS!$F$28*AI229+LMS!$G$28,IF(AI229&lt;26.75,LMS!$D$29*AI229^3+LMS!$E$29*AI229^2+LMS!$F$29*AI229+LMS!$G$29,IF(AI229&lt;90,LMS!$D$30*AI229^3+LMS!$E$30*AI229^2+LMS!$F$30*AI229+LMS!$G$30,IF(AI229&lt;150,LMS!$D$31*AI229^3+LMS!$E$31*AI229^2+LMS!$F$31*AI229+LMS!$G$31,LMS!$D$32*AI229^3+LMS!$E$32*AI229^2+LMS!$F$32*AI229+LMS!$G$32)))))))</f>
        <v>#VALUE!</v>
      </c>
      <c r="AH229" t="e">
        <f>IF(D229="M",(IF(AI229&lt;90,LMS!$D$14*AI229^3+LMS!$E$14*AI229^2+LMS!$F$14*AI229+LMS!$G$14,LMS!$D$15*AI229^3+LMS!$E$15*AI229^2+LMS!$F$15*AI229+LMS!$G$15)),(IF(AI229&lt;90,LMS!$D$17*AI229^3+LMS!$E$17*AI229^2+LMS!$F$17*AI229+LMS!$G$17,LMS!$D$18*AI229^3+LMS!$E$18*AI229^2+LMS!$F$18*AI229+LMS!$G$18)))</f>
        <v>#VALUE!</v>
      </c>
      <c r="AI229" s="7" t="e">
        <f t="shared" si="67"/>
        <v>#VALUE!</v>
      </c>
      <c r="AJ229" s="7">
        <f t="shared" si="88"/>
        <v>0</v>
      </c>
      <c r="AL229" s="7">
        <f>IF(D229="M",WeightSDS!P$5*$AJ229^7+WeightSDS!Q$5*$AJ229^6+WeightSDS!R$5*$AJ229^5+WeightSDS!S$5*$AJ229^4+WeightSDS!T$5*$AJ229^3+WeightSDS!U$5*$AJ229^2+WeightSDS!V$5*$AJ229+WeightSDS!W$5,IF($AJ229&lt;186,WeightSDS!P$8*$AJ229^7+WeightSDS!Q$8*$AJ229^6+WeightSDS!R$8*$AJ229^5+WeightSDS!S$8*$AJ229^4+WeightSDS!T$8*$AJ229^3+WeightSDS!U$8*$AJ229^2+WeightSDS!V$8*$AJ229+WeightSDS!W$8,WeightSDS!$U$9+WeightSDS!$V$9*($AJ229-WeightSDS!$W$9)))</f>
        <v>0.75407122999999998</v>
      </c>
      <c r="AM229" s="7">
        <f>IF(D229="M",IF($AJ229&lt;45,WeightSDS!M$23*$AJ229^10+WeightSDS!N$23*$AJ229^9+WeightSDS!O$23*$AJ229^8+WeightSDS!P$23*$AJ229^7+WeightSDS!Q$23*$AJ229^6+WeightSDS!R$23*$AJ229^5+WeightSDS!S$23*$AJ229^4+WeightSDS!T$23*$AJ229^3+WeightSDS!U$23*$AJ229^2+WeightSDS!V$23*$AJ229+WeightSDS!W$23,IF($AJ229&lt;153,WeightSDS!M$25*$AJ229^10+WeightSDS!N$25*$AJ229^9+WeightSDS!O$25*$AJ229^8+WeightSDS!P$25*$AJ229^7+WeightSDS!Q$25*$AJ229^6+WeightSDS!R$25*$AJ229^5+WeightSDS!S$25*$AJ229^4+WeightSDS!T$25*$AJ229^3+WeightSDS!U$25*$AJ229^2+WeightSDS!V$25*$AJ229+WeightSDS!W$25,WeightSDS!M$27+WeightSDS!N$27/(1+EXP(WeightSDS!O$27+WeightSDS!P$27*$AJ229)))),IF($AJ229&lt;43.8,WeightSDS!M$29*$AJ229^10+WeightSDS!N$29*$AJ229^9+WeightSDS!O$29*$AJ229^8+WeightSDS!P$29*$AJ229^7+WeightSDS!Q$29*$AJ229^6+WeightSDS!R$29*$AJ229^5+WeightSDS!S$29*$AJ229^4+WeightSDS!T$29*$AJ229^3+WeightSDS!U$29*$AJ229^2+WeightSDS!V$29*$AJ229+WeightSDS!W$29-0.010431*(1-$AJ229/210),IF($AJ229&lt;123,WeightSDS!M$30*$AJ229^10+WeightSDS!N$30*$AJ229^9+WeightSDS!O$30*$AJ229^8+WeightSDS!P$30*$AJ229^7+WeightSDS!Q$30*$AJ229^6+WeightSDS!R$30*$AJ229^5+WeightSDS!S$30*$AJ229^4+WeightSDS!T$30*$AJ229^3+WeightSDS!U$30*$AJ229^2+WeightSDS!V$30*$AJ229+WeightSDS!W$30-0.010431*(1-1/$AJ229),WeightSDS!M$32+WeightSDS!N$32/(1+EXP(WeightSDS!O$32+WeightSDS!P$32*$AJ229))-0.010431*(1-$AJ229/210))))</f>
        <v>2.9500001032655536</v>
      </c>
      <c r="AN229" s="7">
        <f>IF(D229="M",IF($AJ229&lt;162,WeightSDS!P$12*$AJ229^7+WeightSDS!Q$12*$AJ229^6+WeightSDS!R$12*$AJ229^5+WeightSDS!S$12*$AJ229^4+WeightSDS!T$12*$AJ229^3+WeightSDS!U$12*$AJ229^2+WeightSDS!V$12*$AJ229+WeightSDS!W$12,WeightSDS!P$14*$AJ229^7+WeightSDS!Q$14*$AJ229^6+WeightSDS!R$14*$AJ229^5+WeightSDS!S$14*$AJ229^4+WeightSDS!T$14*$AJ229^3+WeightSDS!U$14*$AJ229^2+WeightSDS!V$14*$AJ229+WeightSDS!W$14),IF($AJ229&lt;156,WeightSDS!O$17*$AJ229^8+WeightSDS!P$17*$AJ229^7+WeightSDS!Q$17*$AJ229^6+WeightSDS!R$17*$AJ229^5+WeightSDS!S$17*$AJ229^4+WeightSDS!T$17*$AJ229^3+WeightSDS!U$17*$AJ229^2+WeightSDS!V$17*$AJ229+WeightSDS!W$17,IF($AJ229&lt;186,WeightSDS!$U$18+(WeightSDS!$V$18-WeightSDS!$U$18)/24*($AJ229-186)+WeightSDS!$W$18*(-$AJ229+186)^2-0.005,WeightSDS!$U$18+(WeightSDS!$V$18-WeightSDS!$U$18)/24*($AJ229-186)-0.005)))</f>
        <v>0.14604529399999999</v>
      </c>
      <c r="AQ229" s="7">
        <f t="shared" si="75"/>
        <v>0.56299999999999994</v>
      </c>
      <c r="AR229" s="7">
        <f t="shared" si="76"/>
        <v>69</v>
      </c>
      <c r="AS229" s="7">
        <f t="shared" si="77"/>
        <v>0.51</v>
      </c>
    </row>
    <row r="230" spans="2:45" s="7" customFormat="1" x14ac:dyDescent="0.15">
      <c r="B230" s="118"/>
      <c r="C230" s="118"/>
      <c r="D230" s="118"/>
      <c r="E230" s="30"/>
      <c r="F230" s="30"/>
      <c r="G230" s="119"/>
      <c r="H230" s="119"/>
      <c r="I230" s="78"/>
      <c r="J230" s="11" t="str">
        <f t="shared" si="68"/>
        <v/>
      </c>
      <c r="K230" s="2" t="str">
        <f t="shared" si="78"/>
        <v/>
      </c>
      <c r="L230" s="2" t="str">
        <f t="shared" si="69"/>
        <v/>
      </c>
      <c r="M230" s="2" t="str">
        <f t="shared" si="79"/>
        <v/>
      </c>
      <c r="N230" s="2" t="str">
        <f t="shared" si="80"/>
        <v/>
      </c>
      <c r="O230" s="2" t="str">
        <f t="shared" si="81"/>
        <v/>
      </c>
      <c r="P230" s="11" t="str">
        <f t="shared" si="82"/>
        <v/>
      </c>
      <c r="Q230" s="11" t="str">
        <f t="shared" si="83"/>
        <v/>
      </c>
      <c r="R230" s="2" t="str">
        <f t="shared" si="84"/>
        <v/>
      </c>
      <c r="S230" s="11" t="str">
        <f t="shared" si="85"/>
        <v/>
      </c>
      <c r="T230" s="175" t="str">
        <f t="shared" si="86"/>
        <v/>
      </c>
      <c r="U230" s="11" t="str">
        <f t="shared" si="87"/>
        <v/>
      </c>
      <c r="V230" s="136"/>
      <c r="W230" s="136"/>
      <c r="X230" s="139">
        <f t="shared" si="70"/>
        <v>0</v>
      </c>
      <c r="Y230" s="31">
        <f t="shared" si="71"/>
        <v>0</v>
      </c>
      <c r="Z230" s="31"/>
      <c r="AA230" s="140">
        <f t="shared" si="72"/>
        <v>0</v>
      </c>
      <c r="AB230" s="12"/>
      <c r="AC230" s="8">
        <f t="shared" si="73"/>
        <v>9.0359999999999996</v>
      </c>
      <c r="AD230" s="8">
        <f t="shared" si="74"/>
        <v>-184.49199999999999</v>
      </c>
      <c r="AE230"/>
      <c r="AF230" t="e">
        <f>IF(D230="M",IF(AI230&lt;78,LMS!$D$5*AI230^3+LMS!$E$5*AI230^2+LMS!$F$5*AI230+LMS!$G$5,IF(AI230&lt;150,LMS!$D$6*AI230^3+LMS!$E$6*AI230^2+LMS!$F$6*AI230+LMS!$G$6,LMS!$D$7*AI230^3+LMS!$E$7*AI230^2+LMS!$F$7*AI230+LMS!$G$7)),IF(AI230&lt;69,LMS!$D$9*AI230^3+LMS!$E$9*AI230^2+LMS!$F$9*AI230+LMS!$G$9,IF(AI230&lt;150,LMS!$D$10*AI230^3+LMS!$E$10*AI230^2+LMS!$F$10*AI230+LMS!$G$10,LMS!$D$11*AI230^3+LMS!$E$11*AI230^2+LMS!$F$11*AI230+LMS!$G$11)))</f>
        <v>#VALUE!</v>
      </c>
      <c r="AG230" t="e">
        <f>IF(D230="M",(IF(AI230&lt;2.5,LMS!$D$21*AI230^3+LMS!$E$21*AI230^2+LMS!$F$21*AI230+LMS!$G$21,IF(AI230&lt;9.5,LMS!$D$22*AI230^3+LMS!$E$22*AI230^2+LMS!$F$22*AI230+LMS!$G$22,IF(AI230&lt;26.75,LMS!$D$23*AI230^3+LMS!$E$23*AI230^2+LMS!$F$23*AI230+LMS!$G$23,IF(AI230&lt;90,LMS!$D$24*AI230^3+LMS!$E$24*AI230^2+LMS!$F$24*AI230+LMS!$G$24,LMS!$D$25*AI230^3+LMS!$E$25*AI230^2+LMS!$F$25*AI230+LMS!$G$25))))),(IF(AI230&lt;2.5,LMS!$D$27*AI230^3+LMS!$E$27*AI230^2+LMS!$F$27*AI230+LMS!$G$27,IF(AI230&lt;9.5,LMS!$D$28*AI230^3+LMS!$E$28*AI230^2+LMS!$F$28*AI230+LMS!$G$28,IF(AI230&lt;26.75,LMS!$D$29*AI230^3+LMS!$E$29*AI230^2+LMS!$F$29*AI230+LMS!$G$29,IF(AI230&lt;90,LMS!$D$30*AI230^3+LMS!$E$30*AI230^2+LMS!$F$30*AI230+LMS!$G$30,IF(AI230&lt;150,LMS!$D$31*AI230^3+LMS!$E$31*AI230^2+LMS!$F$31*AI230+LMS!$G$31,LMS!$D$32*AI230^3+LMS!$E$32*AI230^2+LMS!$F$32*AI230+LMS!$G$32)))))))</f>
        <v>#VALUE!</v>
      </c>
      <c r="AH230" t="e">
        <f>IF(D230="M",(IF(AI230&lt;90,LMS!$D$14*AI230^3+LMS!$E$14*AI230^2+LMS!$F$14*AI230+LMS!$G$14,LMS!$D$15*AI230^3+LMS!$E$15*AI230^2+LMS!$F$15*AI230+LMS!$G$15)),(IF(AI230&lt;90,LMS!$D$17*AI230^3+LMS!$E$17*AI230^2+LMS!$F$17*AI230+LMS!$G$17,LMS!$D$18*AI230^3+LMS!$E$18*AI230^2+LMS!$F$18*AI230+LMS!$G$18)))</f>
        <v>#VALUE!</v>
      </c>
      <c r="AI230" s="7" t="e">
        <f t="shared" si="67"/>
        <v>#VALUE!</v>
      </c>
      <c r="AJ230" s="7">
        <f t="shared" si="88"/>
        <v>0</v>
      </c>
      <c r="AL230" s="7">
        <f>IF(D230="M",WeightSDS!P$5*$AJ230^7+WeightSDS!Q$5*$AJ230^6+WeightSDS!R$5*$AJ230^5+WeightSDS!S$5*$AJ230^4+WeightSDS!T$5*$AJ230^3+WeightSDS!U$5*$AJ230^2+WeightSDS!V$5*$AJ230+WeightSDS!W$5,IF($AJ230&lt;186,WeightSDS!P$8*$AJ230^7+WeightSDS!Q$8*$AJ230^6+WeightSDS!R$8*$AJ230^5+WeightSDS!S$8*$AJ230^4+WeightSDS!T$8*$AJ230^3+WeightSDS!U$8*$AJ230^2+WeightSDS!V$8*$AJ230+WeightSDS!W$8,WeightSDS!$U$9+WeightSDS!$V$9*($AJ230-WeightSDS!$W$9)))</f>
        <v>0.75407122999999998</v>
      </c>
      <c r="AM230" s="7">
        <f>IF(D230="M",IF($AJ230&lt;45,WeightSDS!M$23*$AJ230^10+WeightSDS!N$23*$AJ230^9+WeightSDS!O$23*$AJ230^8+WeightSDS!P$23*$AJ230^7+WeightSDS!Q$23*$AJ230^6+WeightSDS!R$23*$AJ230^5+WeightSDS!S$23*$AJ230^4+WeightSDS!T$23*$AJ230^3+WeightSDS!U$23*$AJ230^2+WeightSDS!V$23*$AJ230+WeightSDS!W$23,IF($AJ230&lt;153,WeightSDS!M$25*$AJ230^10+WeightSDS!N$25*$AJ230^9+WeightSDS!O$25*$AJ230^8+WeightSDS!P$25*$AJ230^7+WeightSDS!Q$25*$AJ230^6+WeightSDS!R$25*$AJ230^5+WeightSDS!S$25*$AJ230^4+WeightSDS!T$25*$AJ230^3+WeightSDS!U$25*$AJ230^2+WeightSDS!V$25*$AJ230+WeightSDS!W$25,WeightSDS!M$27+WeightSDS!N$27/(1+EXP(WeightSDS!O$27+WeightSDS!P$27*$AJ230)))),IF($AJ230&lt;43.8,WeightSDS!M$29*$AJ230^10+WeightSDS!N$29*$AJ230^9+WeightSDS!O$29*$AJ230^8+WeightSDS!P$29*$AJ230^7+WeightSDS!Q$29*$AJ230^6+WeightSDS!R$29*$AJ230^5+WeightSDS!S$29*$AJ230^4+WeightSDS!T$29*$AJ230^3+WeightSDS!U$29*$AJ230^2+WeightSDS!V$29*$AJ230+WeightSDS!W$29-0.010431*(1-$AJ230/210),IF($AJ230&lt;123,WeightSDS!M$30*$AJ230^10+WeightSDS!N$30*$AJ230^9+WeightSDS!O$30*$AJ230^8+WeightSDS!P$30*$AJ230^7+WeightSDS!Q$30*$AJ230^6+WeightSDS!R$30*$AJ230^5+WeightSDS!S$30*$AJ230^4+WeightSDS!T$30*$AJ230^3+WeightSDS!U$30*$AJ230^2+WeightSDS!V$30*$AJ230+WeightSDS!W$30-0.010431*(1-1/$AJ230),WeightSDS!M$32+WeightSDS!N$32/(1+EXP(WeightSDS!O$32+WeightSDS!P$32*$AJ230))-0.010431*(1-$AJ230/210))))</f>
        <v>2.9500001032655536</v>
      </c>
      <c r="AN230" s="7">
        <f>IF(D230="M",IF($AJ230&lt;162,WeightSDS!P$12*$AJ230^7+WeightSDS!Q$12*$AJ230^6+WeightSDS!R$12*$AJ230^5+WeightSDS!S$12*$AJ230^4+WeightSDS!T$12*$AJ230^3+WeightSDS!U$12*$AJ230^2+WeightSDS!V$12*$AJ230+WeightSDS!W$12,WeightSDS!P$14*$AJ230^7+WeightSDS!Q$14*$AJ230^6+WeightSDS!R$14*$AJ230^5+WeightSDS!S$14*$AJ230^4+WeightSDS!T$14*$AJ230^3+WeightSDS!U$14*$AJ230^2+WeightSDS!V$14*$AJ230+WeightSDS!W$14),IF($AJ230&lt;156,WeightSDS!O$17*$AJ230^8+WeightSDS!P$17*$AJ230^7+WeightSDS!Q$17*$AJ230^6+WeightSDS!R$17*$AJ230^5+WeightSDS!S$17*$AJ230^4+WeightSDS!T$17*$AJ230^3+WeightSDS!U$17*$AJ230^2+WeightSDS!V$17*$AJ230+WeightSDS!W$17,IF($AJ230&lt;186,WeightSDS!$U$18+(WeightSDS!$V$18-WeightSDS!$U$18)/24*($AJ230-186)+WeightSDS!$W$18*(-$AJ230+186)^2-0.005,WeightSDS!$U$18+(WeightSDS!$V$18-WeightSDS!$U$18)/24*($AJ230-186)-0.005)))</f>
        <v>0.14604529399999999</v>
      </c>
      <c r="AQ230" s="7">
        <f t="shared" si="75"/>
        <v>0.56299999999999994</v>
      </c>
      <c r="AR230" s="7">
        <f t="shared" si="76"/>
        <v>69</v>
      </c>
      <c r="AS230" s="7">
        <f t="shared" si="77"/>
        <v>0.51</v>
      </c>
    </row>
    <row r="231" spans="2:45" s="7" customFormat="1" x14ac:dyDescent="0.15">
      <c r="B231" s="118"/>
      <c r="C231" s="118"/>
      <c r="D231" s="118"/>
      <c r="E231" s="30"/>
      <c r="F231" s="30"/>
      <c r="G231" s="119"/>
      <c r="H231" s="119"/>
      <c r="I231" s="78"/>
      <c r="J231" s="11" t="str">
        <f t="shared" si="68"/>
        <v/>
      </c>
      <c r="K231" s="2" t="str">
        <f t="shared" si="78"/>
        <v/>
      </c>
      <c r="L231" s="2" t="str">
        <f t="shared" si="69"/>
        <v/>
      </c>
      <c r="M231" s="2" t="str">
        <f t="shared" si="79"/>
        <v/>
      </c>
      <c r="N231" s="2" t="str">
        <f t="shared" si="80"/>
        <v/>
      </c>
      <c r="O231" s="2" t="str">
        <f t="shared" si="81"/>
        <v/>
      </c>
      <c r="P231" s="11" t="str">
        <f t="shared" si="82"/>
        <v/>
      </c>
      <c r="Q231" s="11" t="str">
        <f t="shared" si="83"/>
        <v/>
      </c>
      <c r="R231" s="2" t="str">
        <f t="shared" si="84"/>
        <v/>
      </c>
      <c r="S231" s="11" t="str">
        <f t="shared" si="85"/>
        <v/>
      </c>
      <c r="T231" s="175" t="str">
        <f t="shared" si="86"/>
        <v/>
      </c>
      <c r="U231" s="11" t="str">
        <f t="shared" si="87"/>
        <v/>
      </c>
      <c r="V231" s="136"/>
      <c r="W231" s="136"/>
      <c r="X231" s="139">
        <f t="shared" si="70"/>
        <v>0</v>
      </c>
      <c r="Y231" s="31">
        <f t="shared" si="71"/>
        <v>0</v>
      </c>
      <c r="Z231" s="31"/>
      <c r="AA231" s="140">
        <f t="shared" si="72"/>
        <v>0</v>
      </c>
      <c r="AB231" s="12"/>
      <c r="AC231" s="8">
        <f t="shared" si="73"/>
        <v>9.0359999999999996</v>
      </c>
      <c r="AD231" s="8">
        <f t="shared" si="74"/>
        <v>-184.49199999999999</v>
      </c>
      <c r="AE231"/>
      <c r="AF231" t="e">
        <f>IF(D231="M",IF(AI231&lt;78,LMS!$D$5*AI231^3+LMS!$E$5*AI231^2+LMS!$F$5*AI231+LMS!$G$5,IF(AI231&lt;150,LMS!$D$6*AI231^3+LMS!$E$6*AI231^2+LMS!$F$6*AI231+LMS!$G$6,LMS!$D$7*AI231^3+LMS!$E$7*AI231^2+LMS!$F$7*AI231+LMS!$G$7)),IF(AI231&lt;69,LMS!$D$9*AI231^3+LMS!$E$9*AI231^2+LMS!$F$9*AI231+LMS!$G$9,IF(AI231&lt;150,LMS!$D$10*AI231^3+LMS!$E$10*AI231^2+LMS!$F$10*AI231+LMS!$G$10,LMS!$D$11*AI231^3+LMS!$E$11*AI231^2+LMS!$F$11*AI231+LMS!$G$11)))</f>
        <v>#VALUE!</v>
      </c>
      <c r="AG231" t="e">
        <f>IF(D231="M",(IF(AI231&lt;2.5,LMS!$D$21*AI231^3+LMS!$E$21*AI231^2+LMS!$F$21*AI231+LMS!$G$21,IF(AI231&lt;9.5,LMS!$D$22*AI231^3+LMS!$E$22*AI231^2+LMS!$F$22*AI231+LMS!$G$22,IF(AI231&lt;26.75,LMS!$D$23*AI231^3+LMS!$E$23*AI231^2+LMS!$F$23*AI231+LMS!$G$23,IF(AI231&lt;90,LMS!$D$24*AI231^3+LMS!$E$24*AI231^2+LMS!$F$24*AI231+LMS!$G$24,LMS!$D$25*AI231^3+LMS!$E$25*AI231^2+LMS!$F$25*AI231+LMS!$G$25))))),(IF(AI231&lt;2.5,LMS!$D$27*AI231^3+LMS!$E$27*AI231^2+LMS!$F$27*AI231+LMS!$G$27,IF(AI231&lt;9.5,LMS!$D$28*AI231^3+LMS!$E$28*AI231^2+LMS!$F$28*AI231+LMS!$G$28,IF(AI231&lt;26.75,LMS!$D$29*AI231^3+LMS!$E$29*AI231^2+LMS!$F$29*AI231+LMS!$G$29,IF(AI231&lt;90,LMS!$D$30*AI231^3+LMS!$E$30*AI231^2+LMS!$F$30*AI231+LMS!$G$30,IF(AI231&lt;150,LMS!$D$31*AI231^3+LMS!$E$31*AI231^2+LMS!$F$31*AI231+LMS!$G$31,LMS!$D$32*AI231^3+LMS!$E$32*AI231^2+LMS!$F$32*AI231+LMS!$G$32)))))))</f>
        <v>#VALUE!</v>
      </c>
      <c r="AH231" t="e">
        <f>IF(D231="M",(IF(AI231&lt;90,LMS!$D$14*AI231^3+LMS!$E$14*AI231^2+LMS!$F$14*AI231+LMS!$G$14,LMS!$D$15*AI231^3+LMS!$E$15*AI231^2+LMS!$F$15*AI231+LMS!$G$15)),(IF(AI231&lt;90,LMS!$D$17*AI231^3+LMS!$E$17*AI231^2+LMS!$F$17*AI231+LMS!$G$17,LMS!$D$18*AI231^3+LMS!$E$18*AI231^2+LMS!$F$18*AI231+LMS!$G$18)))</f>
        <v>#VALUE!</v>
      </c>
      <c r="AI231" s="7" t="e">
        <f t="shared" si="67"/>
        <v>#VALUE!</v>
      </c>
      <c r="AJ231" s="7">
        <f t="shared" si="88"/>
        <v>0</v>
      </c>
      <c r="AL231" s="7">
        <f>IF(D231="M",WeightSDS!P$5*$AJ231^7+WeightSDS!Q$5*$AJ231^6+WeightSDS!R$5*$AJ231^5+WeightSDS!S$5*$AJ231^4+WeightSDS!T$5*$AJ231^3+WeightSDS!U$5*$AJ231^2+WeightSDS!V$5*$AJ231+WeightSDS!W$5,IF($AJ231&lt;186,WeightSDS!P$8*$AJ231^7+WeightSDS!Q$8*$AJ231^6+WeightSDS!R$8*$AJ231^5+WeightSDS!S$8*$AJ231^4+WeightSDS!T$8*$AJ231^3+WeightSDS!U$8*$AJ231^2+WeightSDS!V$8*$AJ231+WeightSDS!W$8,WeightSDS!$U$9+WeightSDS!$V$9*($AJ231-WeightSDS!$W$9)))</f>
        <v>0.75407122999999998</v>
      </c>
      <c r="AM231" s="7">
        <f>IF(D231="M",IF($AJ231&lt;45,WeightSDS!M$23*$AJ231^10+WeightSDS!N$23*$AJ231^9+WeightSDS!O$23*$AJ231^8+WeightSDS!P$23*$AJ231^7+WeightSDS!Q$23*$AJ231^6+WeightSDS!R$23*$AJ231^5+WeightSDS!S$23*$AJ231^4+WeightSDS!T$23*$AJ231^3+WeightSDS!U$23*$AJ231^2+WeightSDS!V$23*$AJ231+WeightSDS!W$23,IF($AJ231&lt;153,WeightSDS!M$25*$AJ231^10+WeightSDS!N$25*$AJ231^9+WeightSDS!O$25*$AJ231^8+WeightSDS!P$25*$AJ231^7+WeightSDS!Q$25*$AJ231^6+WeightSDS!R$25*$AJ231^5+WeightSDS!S$25*$AJ231^4+WeightSDS!T$25*$AJ231^3+WeightSDS!U$25*$AJ231^2+WeightSDS!V$25*$AJ231+WeightSDS!W$25,WeightSDS!M$27+WeightSDS!N$27/(1+EXP(WeightSDS!O$27+WeightSDS!P$27*$AJ231)))),IF($AJ231&lt;43.8,WeightSDS!M$29*$AJ231^10+WeightSDS!N$29*$AJ231^9+WeightSDS!O$29*$AJ231^8+WeightSDS!P$29*$AJ231^7+WeightSDS!Q$29*$AJ231^6+WeightSDS!R$29*$AJ231^5+WeightSDS!S$29*$AJ231^4+WeightSDS!T$29*$AJ231^3+WeightSDS!U$29*$AJ231^2+WeightSDS!V$29*$AJ231+WeightSDS!W$29-0.010431*(1-$AJ231/210),IF($AJ231&lt;123,WeightSDS!M$30*$AJ231^10+WeightSDS!N$30*$AJ231^9+WeightSDS!O$30*$AJ231^8+WeightSDS!P$30*$AJ231^7+WeightSDS!Q$30*$AJ231^6+WeightSDS!R$30*$AJ231^5+WeightSDS!S$30*$AJ231^4+WeightSDS!T$30*$AJ231^3+WeightSDS!U$30*$AJ231^2+WeightSDS!V$30*$AJ231+WeightSDS!W$30-0.010431*(1-1/$AJ231),WeightSDS!M$32+WeightSDS!N$32/(1+EXP(WeightSDS!O$32+WeightSDS!P$32*$AJ231))-0.010431*(1-$AJ231/210))))</f>
        <v>2.9500001032655536</v>
      </c>
      <c r="AN231" s="7">
        <f>IF(D231="M",IF($AJ231&lt;162,WeightSDS!P$12*$AJ231^7+WeightSDS!Q$12*$AJ231^6+WeightSDS!R$12*$AJ231^5+WeightSDS!S$12*$AJ231^4+WeightSDS!T$12*$AJ231^3+WeightSDS!U$12*$AJ231^2+WeightSDS!V$12*$AJ231+WeightSDS!W$12,WeightSDS!P$14*$AJ231^7+WeightSDS!Q$14*$AJ231^6+WeightSDS!R$14*$AJ231^5+WeightSDS!S$14*$AJ231^4+WeightSDS!T$14*$AJ231^3+WeightSDS!U$14*$AJ231^2+WeightSDS!V$14*$AJ231+WeightSDS!W$14),IF($AJ231&lt;156,WeightSDS!O$17*$AJ231^8+WeightSDS!P$17*$AJ231^7+WeightSDS!Q$17*$AJ231^6+WeightSDS!R$17*$AJ231^5+WeightSDS!S$17*$AJ231^4+WeightSDS!T$17*$AJ231^3+WeightSDS!U$17*$AJ231^2+WeightSDS!V$17*$AJ231+WeightSDS!W$17,IF($AJ231&lt;186,WeightSDS!$U$18+(WeightSDS!$V$18-WeightSDS!$U$18)/24*($AJ231-186)+WeightSDS!$W$18*(-$AJ231+186)^2-0.005,WeightSDS!$U$18+(WeightSDS!$V$18-WeightSDS!$U$18)/24*($AJ231-186)-0.005)))</f>
        <v>0.14604529399999999</v>
      </c>
      <c r="AQ231" s="7">
        <f t="shared" si="75"/>
        <v>0.56299999999999994</v>
      </c>
      <c r="AR231" s="7">
        <f t="shared" si="76"/>
        <v>69</v>
      </c>
      <c r="AS231" s="7">
        <f t="shared" si="77"/>
        <v>0.51</v>
      </c>
    </row>
    <row r="232" spans="2:45" s="7" customFormat="1" x14ac:dyDescent="0.15">
      <c r="B232" s="118"/>
      <c r="C232" s="118"/>
      <c r="D232" s="118"/>
      <c r="E232" s="30"/>
      <c r="F232" s="30"/>
      <c r="G232" s="119"/>
      <c r="H232" s="119"/>
      <c r="I232" s="78"/>
      <c r="J232" s="11" t="str">
        <f t="shared" si="68"/>
        <v/>
      </c>
      <c r="K232" s="2" t="str">
        <f t="shared" si="78"/>
        <v/>
      </c>
      <c r="L232" s="2" t="str">
        <f t="shared" si="69"/>
        <v/>
      </c>
      <c r="M232" s="2" t="str">
        <f t="shared" si="79"/>
        <v/>
      </c>
      <c r="N232" s="2" t="str">
        <f t="shared" si="80"/>
        <v/>
      </c>
      <c r="O232" s="2" t="str">
        <f t="shared" si="81"/>
        <v/>
      </c>
      <c r="P232" s="11" t="str">
        <f t="shared" si="82"/>
        <v/>
      </c>
      <c r="Q232" s="11" t="str">
        <f t="shared" si="83"/>
        <v/>
      </c>
      <c r="R232" s="2" t="str">
        <f t="shared" si="84"/>
        <v/>
      </c>
      <c r="S232" s="11" t="str">
        <f t="shared" si="85"/>
        <v/>
      </c>
      <c r="T232" s="175" t="str">
        <f t="shared" si="86"/>
        <v/>
      </c>
      <c r="U232" s="11" t="str">
        <f t="shared" si="87"/>
        <v/>
      </c>
      <c r="V232" s="136"/>
      <c r="W232" s="136"/>
      <c r="X232" s="139">
        <f t="shared" si="70"/>
        <v>0</v>
      </c>
      <c r="Y232" s="31">
        <f t="shared" si="71"/>
        <v>0</v>
      </c>
      <c r="Z232" s="31"/>
      <c r="AA232" s="140">
        <f t="shared" si="72"/>
        <v>0</v>
      </c>
      <c r="AB232" s="12"/>
      <c r="AC232" s="8">
        <f t="shared" si="73"/>
        <v>9.0359999999999996</v>
      </c>
      <c r="AD232" s="8">
        <f t="shared" si="74"/>
        <v>-184.49199999999999</v>
      </c>
      <c r="AE232"/>
      <c r="AF232" t="e">
        <f>IF(D232="M",IF(AI232&lt;78,LMS!$D$5*AI232^3+LMS!$E$5*AI232^2+LMS!$F$5*AI232+LMS!$G$5,IF(AI232&lt;150,LMS!$D$6*AI232^3+LMS!$E$6*AI232^2+LMS!$F$6*AI232+LMS!$G$6,LMS!$D$7*AI232^3+LMS!$E$7*AI232^2+LMS!$F$7*AI232+LMS!$G$7)),IF(AI232&lt;69,LMS!$D$9*AI232^3+LMS!$E$9*AI232^2+LMS!$F$9*AI232+LMS!$G$9,IF(AI232&lt;150,LMS!$D$10*AI232^3+LMS!$E$10*AI232^2+LMS!$F$10*AI232+LMS!$G$10,LMS!$D$11*AI232^3+LMS!$E$11*AI232^2+LMS!$F$11*AI232+LMS!$G$11)))</f>
        <v>#VALUE!</v>
      </c>
      <c r="AG232" t="e">
        <f>IF(D232="M",(IF(AI232&lt;2.5,LMS!$D$21*AI232^3+LMS!$E$21*AI232^2+LMS!$F$21*AI232+LMS!$G$21,IF(AI232&lt;9.5,LMS!$D$22*AI232^3+LMS!$E$22*AI232^2+LMS!$F$22*AI232+LMS!$G$22,IF(AI232&lt;26.75,LMS!$D$23*AI232^3+LMS!$E$23*AI232^2+LMS!$F$23*AI232+LMS!$G$23,IF(AI232&lt;90,LMS!$D$24*AI232^3+LMS!$E$24*AI232^2+LMS!$F$24*AI232+LMS!$G$24,LMS!$D$25*AI232^3+LMS!$E$25*AI232^2+LMS!$F$25*AI232+LMS!$G$25))))),(IF(AI232&lt;2.5,LMS!$D$27*AI232^3+LMS!$E$27*AI232^2+LMS!$F$27*AI232+LMS!$G$27,IF(AI232&lt;9.5,LMS!$D$28*AI232^3+LMS!$E$28*AI232^2+LMS!$F$28*AI232+LMS!$G$28,IF(AI232&lt;26.75,LMS!$D$29*AI232^3+LMS!$E$29*AI232^2+LMS!$F$29*AI232+LMS!$G$29,IF(AI232&lt;90,LMS!$D$30*AI232^3+LMS!$E$30*AI232^2+LMS!$F$30*AI232+LMS!$G$30,IF(AI232&lt;150,LMS!$D$31*AI232^3+LMS!$E$31*AI232^2+LMS!$F$31*AI232+LMS!$G$31,LMS!$D$32*AI232^3+LMS!$E$32*AI232^2+LMS!$F$32*AI232+LMS!$G$32)))))))</f>
        <v>#VALUE!</v>
      </c>
      <c r="AH232" t="e">
        <f>IF(D232="M",(IF(AI232&lt;90,LMS!$D$14*AI232^3+LMS!$E$14*AI232^2+LMS!$F$14*AI232+LMS!$G$14,LMS!$D$15*AI232^3+LMS!$E$15*AI232^2+LMS!$F$15*AI232+LMS!$G$15)),(IF(AI232&lt;90,LMS!$D$17*AI232^3+LMS!$E$17*AI232^2+LMS!$F$17*AI232+LMS!$G$17,LMS!$D$18*AI232^3+LMS!$E$18*AI232^2+LMS!$F$18*AI232+LMS!$G$18)))</f>
        <v>#VALUE!</v>
      </c>
      <c r="AI232" s="7" t="e">
        <f t="shared" si="67"/>
        <v>#VALUE!</v>
      </c>
      <c r="AJ232" s="7">
        <f t="shared" si="88"/>
        <v>0</v>
      </c>
      <c r="AL232" s="7">
        <f>IF(D232="M",WeightSDS!P$5*$AJ232^7+WeightSDS!Q$5*$AJ232^6+WeightSDS!R$5*$AJ232^5+WeightSDS!S$5*$AJ232^4+WeightSDS!T$5*$AJ232^3+WeightSDS!U$5*$AJ232^2+WeightSDS!V$5*$AJ232+WeightSDS!W$5,IF($AJ232&lt;186,WeightSDS!P$8*$AJ232^7+WeightSDS!Q$8*$AJ232^6+WeightSDS!R$8*$AJ232^5+WeightSDS!S$8*$AJ232^4+WeightSDS!T$8*$AJ232^3+WeightSDS!U$8*$AJ232^2+WeightSDS!V$8*$AJ232+WeightSDS!W$8,WeightSDS!$U$9+WeightSDS!$V$9*($AJ232-WeightSDS!$W$9)))</f>
        <v>0.75407122999999998</v>
      </c>
      <c r="AM232" s="7">
        <f>IF(D232="M",IF($AJ232&lt;45,WeightSDS!M$23*$AJ232^10+WeightSDS!N$23*$AJ232^9+WeightSDS!O$23*$AJ232^8+WeightSDS!P$23*$AJ232^7+WeightSDS!Q$23*$AJ232^6+WeightSDS!R$23*$AJ232^5+WeightSDS!S$23*$AJ232^4+WeightSDS!T$23*$AJ232^3+WeightSDS!U$23*$AJ232^2+WeightSDS!V$23*$AJ232+WeightSDS!W$23,IF($AJ232&lt;153,WeightSDS!M$25*$AJ232^10+WeightSDS!N$25*$AJ232^9+WeightSDS!O$25*$AJ232^8+WeightSDS!P$25*$AJ232^7+WeightSDS!Q$25*$AJ232^6+WeightSDS!R$25*$AJ232^5+WeightSDS!S$25*$AJ232^4+WeightSDS!T$25*$AJ232^3+WeightSDS!U$25*$AJ232^2+WeightSDS!V$25*$AJ232+WeightSDS!W$25,WeightSDS!M$27+WeightSDS!N$27/(1+EXP(WeightSDS!O$27+WeightSDS!P$27*$AJ232)))),IF($AJ232&lt;43.8,WeightSDS!M$29*$AJ232^10+WeightSDS!N$29*$AJ232^9+WeightSDS!O$29*$AJ232^8+WeightSDS!P$29*$AJ232^7+WeightSDS!Q$29*$AJ232^6+WeightSDS!R$29*$AJ232^5+WeightSDS!S$29*$AJ232^4+WeightSDS!T$29*$AJ232^3+WeightSDS!U$29*$AJ232^2+WeightSDS!V$29*$AJ232+WeightSDS!W$29-0.010431*(1-$AJ232/210),IF($AJ232&lt;123,WeightSDS!M$30*$AJ232^10+WeightSDS!N$30*$AJ232^9+WeightSDS!O$30*$AJ232^8+WeightSDS!P$30*$AJ232^7+WeightSDS!Q$30*$AJ232^6+WeightSDS!R$30*$AJ232^5+WeightSDS!S$30*$AJ232^4+WeightSDS!T$30*$AJ232^3+WeightSDS!U$30*$AJ232^2+WeightSDS!V$30*$AJ232+WeightSDS!W$30-0.010431*(1-1/$AJ232),WeightSDS!M$32+WeightSDS!N$32/(1+EXP(WeightSDS!O$32+WeightSDS!P$32*$AJ232))-0.010431*(1-$AJ232/210))))</f>
        <v>2.9500001032655536</v>
      </c>
      <c r="AN232" s="7">
        <f>IF(D232="M",IF($AJ232&lt;162,WeightSDS!P$12*$AJ232^7+WeightSDS!Q$12*$AJ232^6+WeightSDS!R$12*$AJ232^5+WeightSDS!S$12*$AJ232^4+WeightSDS!T$12*$AJ232^3+WeightSDS!U$12*$AJ232^2+WeightSDS!V$12*$AJ232+WeightSDS!W$12,WeightSDS!P$14*$AJ232^7+WeightSDS!Q$14*$AJ232^6+WeightSDS!R$14*$AJ232^5+WeightSDS!S$14*$AJ232^4+WeightSDS!T$14*$AJ232^3+WeightSDS!U$14*$AJ232^2+WeightSDS!V$14*$AJ232+WeightSDS!W$14),IF($AJ232&lt;156,WeightSDS!O$17*$AJ232^8+WeightSDS!P$17*$AJ232^7+WeightSDS!Q$17*$AJ232^6+WeightSDS!R$17*$AJ232^5+WeightSDS!S$17*$AJ232^4+WeightSDS!T$17*$AJ232^3+WeightSDS!U$17*$AJ232^2+WeightSDS!V$17*$AJ232+WeightSDS!W$17,IF($AJ232&lt;186,WeightSDS!$U$18+(WeightSDS!$V$18-WeightSDS!$U$18)/24*($AJ232-186)+WeightSDS!$W$18*(-$AJ232+186)^2-0.005,WeightSDS!$U$18+(WeightSDS!$V$18-WeightSDS!$U$18)/24*($AJ232-186)-0.005)))</f>
        <v>0.14604529399999999</v>
      </c>
      <c r="AQ232" s="7">
        <f t="shared" si="75"/>
        <v>0.56299999999999994</v>
      </c>
      <c r="AR232" s="7">
        <f t="shared" si="76"/>
        <v>69</v>
      </c>
      <c r="AS232" s="7">
        <f t="shared" si="77"/>
        <v>0.51</v>
      </c>
    </row>
    <row r="233" spans="2:45" s="7" customFormat="1" x14ac:dyDescent="0.15">
      <c r="B233" s="118"/>
      <c r="C233" s="118"/>
      <c r="D233" s="118"/>
      <c r="E233" s="30"/>
      <c r="F233" s="30"/>
      <c r="G233" s="119"/>
      <c r="H233" s="119"/>
      <c r="I233" s="78"/>
      <c r="J233" s="11" t="str">
        <f t="shared" si="68"/>
        <v/>
      </c>
      <c r="K233" s="2" t="str">
        <f t="shared" si="78"/>
        <v/>
      </c>
      <c r="L233" s="2" t="str">
        <f t="shared" si="69"/>
        <v/>
      </c>
      <c r="M233" s="2" t="str">
        <f t="shared" si="79"/>
        <v/>
      </c>
      <c r="N233" s="2" t="str">
        <f t="shared" si="80"/>
        <v/>
      </c>
      <c r="O233" s="2" t="str">
        <f t="shared" si="81"/>
        <v/>
      </c>
      <c r="P233" s="11" t="str">
        <f t="shared" si="82"/>
        <v/>
      </c>
      <c r="Q233" s="11" t="str">
        <f t="shared" si="83"/>
        <v/>
      </c>
      <c r="R233" s="2" t="str">
        <f t="shared" si="84"/>
        <v/>
      </c>
      <c r="S233" s="11" t="str">
        <f t="shared" si="85"/>
        <v/>
      </c>
      <c r="T233" s="175" t="str">
        <f t="shared" si="86"/>
        <v/>
      </c>
      <c r="U233" s="11" t="str">
        <f t="shared" si="87"/>
        <v/>
      </c>
      <c r="V233" s="136"/>
      <c r="W233" s="136"/>
      <c r="X233" s="139">
        <f t="shared" si="70"/>
        <v>0</v>
      </c>
      <c r="Y233" s="31">
        <f t="shared" si="71"/>
        <v>0</v>
      </c>
      <c r="Z233" s="31"/>
      <c r="AA233" s="140">
        <f t="shared" si="72"/>
        <v>0</v>
      </c>
      <c r="AB233" s="12"/>
      <c r="AC233" s="8">
        <f t="shared" si="73"/>
        <v>9.0359999999999996</v>
      </c>
      <c r="AD233" s="8">
        <f t="shared" si="74"/>
        <v>-184.49199999999999</v>
      </c>
      <c r="AE233"/>
      <c r="AF233" t="e">
        <f>IF(D233="M",IF(AI233&lt;78,LMS!$D$5*AI233^3+LMS!$E$5*AI233^2+LMS!$F$5*AI233+LMS!$G$5,IF(AI233&lt;150,LMS!$D$6*AI233^3+LMS!$E$6*AI233^2+LMS!$F$6*AI233+LMS!$G$6,LMS!$D$7*AI233^3+LMS!$E$7*AI233^2+LMS!$F$7*AI233+LMS!$G$7)),IF(AI233&lt;69,LMS!$D$9*AI233^3+LMS!$E$9*AI233^2+LMS!$F$9*AI233+LMS!$G$9,IF(AI233&lt;150,LMS!$D$10*AI233^3+LMS!$E$10*AI233^2+LMS!$F$10*AI233+LMS!$G$10,LMS!$D$11*AI233^3+LMS!$E$11*AI233^2+LMS!$F$11*AI233+LMS!$G$11)))</f>
        <v>#VALUE!</v>
      </c>
      <c r="AG233" t="e">
        <f>IF(D233="M",(IF(AI233&lt;2.5,LMS!$D$21*AI233^3+LMS!$E$21*AI233^2+LMS!$F$21*AI233+LMS!$G$21,IF(AI233&lt;9.5,LMS!$D$22*AI233^3+LMS!$E$22*AI233^2+LMS!$F$22*AI233+LMS!$G$22,IF(AI233&lt;26.75,LMS!$D$23*AI233^3+LMS!$E$23*AI233^2+LMS!$F$23*AI233+LMS!$G$23,IF(AI233&lt;90,LMS!$D$24*AI233^3+LMS!$E$24*AI233^2+LMS!$F$24*AI233+LMS!$G$24,LMS!$D$25*AI233^3+LMS!$E$25*AI233^2+LMS!$F$25*AI233+LMS!$G$25))))),(IF(AI233&lt;2.5,LMS!$D$27*AI233^3+LMS!$E$27*AI233^2+LMS!$F$27*AI233+LMS!$G$27,IF(AI233&lt;9.5,LMS!$D$28*AI233^3+LMS!$E$28*AI233^2+LMS!$F$28*AI233+LMS!$G$28,IF(AI233&lt;26.75,LMS!$D$29*AI233^3+LMS!$E$29*AI233^2+LMS!$F$29*AI233+LMS!$G$29,IF(AI233&lt;90,LMS!$D$30*AI233^3+LMS!$E$30*AI233^2+LMS!$F$30*AI233+LMS!$G$30,IF(AI233&lt;150,LMS!$D$31*AI233^3+LMS!$E$31*AI233^2+LMS!$F$31*AI233+LMS!$G$31,LMS!$D$32*AI233^3+LMS!$E$32*AI233^2+LMS!$F$32*AI233+LMS!$G$32)))))))</f>
        <v>#VALUE!</v>
      </c>
      <c r="AH233" t="e">
        <f>IF(D233="M",(IF(AI233&lt;90,LMS!$D$14*AI233^3+LMS!$E$14*AI233^2+LMS!$F$14*AI233+LMS!$G$14,LMS!$D$15*AI233^3+LMS!$E$15*AI233^2+LMS!$F$15*AI233+LMS!$G$15)),(IF(AI233&lt;90,LMS!$D$17*AI233^3+LMS!$E$17*AI233^2+LMS!$F$17*AI233+LMS!$G$17,LMS!$D$18*AI233^3+LMS!$E$18*AI233^2+LMS!$F$18*AI233+LMS!$G$18)))</f>
        <v>#VALUE!</v>
      </c>
      <c r="AI233" s="7" t="e">
        <f t="shared" si="67"/>
        <v>#VALUE!</v>
      </c>
      <c r="AJ233" s="7">
        <f t="shared" si="88"/>
        <v>0</v>
      </c>
      <c r="AL233" s="7">
        <f>IF(D233="M",WeightSDS!P$5*$AJ233^7+WeightSDS!Q$5*$AJ233^6+WeightSDS!R$5*$AJ233^5+WeightSDS!S$5*$AJ233^4+WeightSDS!T$5*$AJ233^3+WeightSDS!U$5*$AJ233^2+WeightSDS!V$5*$AJ233+WeightSDS!W$5,IF($AJ233&lt;186,WeightSDS!P$8*$AJ233^7+WeightSDS!Q$8*$AJ233^6+WeightSDS!R$8*$AJ233^5+WeightSDS!S$8*$AJ233^4+WeightSDS!T$8*$AJ233^3+WeightSDS!U$8*$AJ233^2+WeightSDS!V$8*$AJ233+WeightSDS!W$8,WeightSDS!$U$9+WeightSDS!$V$9*($AJ233-WeightSDS!$W$9)))</f>
        <v>0.75407122999999998</v>
      </c>
      <c r="AM233" s="7">
        <f>IF(D233="M",IF($AJ233&lt;45,WeightSDS!M$23*$AJ233^10+WeightSDS!N$23*$AJ233^9+WeightSDS!O$23*$AJ233^8+WeightSDS!P$23*$AJ233^7+WeightSDS!Q$23*$AJ233^6+WeightSDS!R$23*$AJ233^5+WeightSDS!S$23*$AJ233^4+WeightSDS!T$23*$AJ233^3+WeightSDS!U$23*$AJ233^2+WeightSDS!V$23*$AJ233+WeightSDS!W$23,IF($AJ233&lt;153,WeightSDS!M$25*$AJ233^10+WeightSDS!N$25*$AJ233^9+WeightSDS!O$25*$AJ233^8+WeightSDS!P$25*$AJ233^7+WeightSDS!Q$25*$AJ233^6+WeightSDS!R$25*$AJ233^5+WeightSDS!S$25*$AJ233^4+WeightSDS!T$25*$AJ233^3+WeightSDS!U$25*$AJ233^2+WeightSDS!V$25*$AJ233+WeightSDS!W$25,WeightSDS!M$27+WeightSDS!N$27/(1+EXP(WeightSDS!O$27+WeightSDS!P$27*$AJ233)))),IF($AJ233&lt;43.8,WeightSDS!M$29*$AJ233^10+WeightSDS!N$29*$AJ233^9+WeightSDS!O$29*$AJ233^8+WeightSDS!P$29*$AJ233^7+WeightSDS!Q$29*$AJ233^6+WeightSDS!R$29*$AJ233^5+WeightSDS!S$29*$AJ233^4+WeightSDS!T$29*$AJ233^3+WeightSDS!U$29*$AJ233^2+WeightSDS!V$29*$AJ233+WeightSDS!W$29-0.010431*(1-$AJ233/210),IF($AJ233&lt;123,WeightSDS!M$30*$AJ233^10+WeightSDS!N$30*$AJ233^9+WeightSDS!O$30*$AJ233^8+WeightSDS!P$30*$AJ233^7+WeightSDS!Q$30*$AJ233^6+WeightSDS!R$30*$AJ233^5+WeightSDS!S$30*$AJ233^4+WeightSDS!T$30*$AJ233^3+WeightSDS!U$30*$AJ233^2+WeightSDS!V$30*$AJ233+WeightSDS!W$30-0.010431*(1-1/$AJ233),WeightSDS!M$32+WeightSDS!N$32/(1+EXP(WeightSDS!O$32+WeightSDS!P$32*$AJ233))-0.010431*(1-$AJ233/210))))</f>
        <v>2.9500001032655536</v>
      </c>
      <c r="AN233" s="7">
        <f>IF(D233="M",IF($AJ233&lt;162,WeightSDS!P$12*$AJ233^7+WeightSDS!Q$12*$AJ233^6+WeightSDS!R$12*$AJ233^5+WeightSDS!S$12*$AJ233^4+WeightSDS!T$12*$AJ233^3+WeightSDS!U$12*$AJ233^2+WeightSDS!V$12*$AJ233+WeightSDS!W$12,WeightSDS!P$14*$AJ233^7+WeightSDS!Q$14*$AJ233^6+WeightSDS!R$14*$AJ233^5+WeightSDS!S$14*$AJ233^4+WeightSDS!T$14*$AJ233^3+WeightSDS!U$14*$AJ233^2+WeightSDS!V$14*$AJ233+WeightSDS!W$14),IF($AJ233&lt;156,WeightSDS!O$17*$AJ233^8+WeightSDS!P$17*$AJ233^7+WeightSDS!Q$17*$AJ233^6+WeightSDS!R$17*$AJ233^5+WeightSDS!S$17*$AJ233^4+WeightSDS!T$17*$AJ233^3+WeightSDS!U$17*$AJ233^2+WeightSDS!V$17*$AJ233+WeightSDS!W$17,IF($AJ233&lt;186,WeightSDS!$U$18+(WeightSDS!$V$18-WeightSDS!$U$18)/24*($AJ233-186)+WeightSDS!$W$18*(-$AJ233+186)^2-0.005,WeightSDS!$U$18+(WeightSDS!$V$18-WeightSDS!$U$18)/24*($AJ233-186)-0.005)))</f>
        <v>0.14604529399999999</v>
      </c>
      <c r="AQ233" s="7">
        <f t="shared" si="75"/>
        <v>0.56299999999999994</v>
      </c>
      <c r="AR233" s="7">
        <f t="shared" si="76"/>
        <v>69</v>
      </c>
      <c r="AS233" s="7">
        <f t="shared" si="77"/>
        <v>0.51</v>
      </c>
    </row>
    <row r="234" spans="2:45" s="7" customFormat="1" x14ac:dyDescent="0.15">
      <c r="B234" s="118"/>
      <c r="C234" s="118"/>
      <c r="D234" s="118"/>
      <c r="E234" s="30"/>
      <c r="F234" s="30"/>
      <c r="G234" s="119"/>
      <c r="H234" s="119"/>
      <c r="I234" s="78"/>
      <c r="J234" s="11" t="str">
        <f t="shared" si="68"/>
        <v/>
      </c>
      <c r="K234" s="2" t="str">
        <f t="shared" si="78"/>
        <v/>
      </c>
      <c r="L234" s="2" t="str">
        <f t="shared" si="69"/>
        <v/>
      </c>
      <c r="M234" s="2" t="str">
        <f t="shared" si="79"/>
        <v/>
      </c>
      <c r="N234" s="2" t="str">
        <f t="shared" si="80"/>
        <v/>
      </c>
      <c r="O234" s="2" t="str">
        <f t="shared" si="81"/>
        <v/>
      </c>
      <c r="P234" s="11" t="str">
        <f t="shared" si="82"/>
        <v/>
      </c>
      <c r="Q234" s="11" t="str">
        <f t="shared" si="83"/>
        <v/>
      </c>
      <c r="R234" s="2" t="str">
        <f t="shared" si="84"/>
        <v/>
      </c>
      <c r="S234" s="11" t="str">
        <f t="shared" si="85"/>
        <v/>
      </c>
      <c r="T234" s="175" t="str">
        <f t="shared" si="86"/>
        <v/>
      </c>
      <c r="U234" s="11" t="str">
        <f t="shared" si="87"/>
        <v/>
      </c>
      <c r="V234" s="136"/>
      <c r="W234" s="136"/>
      <c r="X234" s="139">
        <f t="shared" si="70"/>
        <v>0</v>
      </c>
      <c r="Y234" s="31">
        <f t="shared" si="71"/>
        <v>0</v>
      </c>
      <c r="Z234" s="31"/>
      <c r="AA234" s="140">
        <f t="shared" si="72"/>
        <v>0</v>
      </c>
      <c r="AB234" s="12"/>
      <c r="AC234" s="8">
        <f t="shared" si="73"/>
        <v>9.0359999999999996</v>
      </c>
      <c r="AD234" s="8">
        <f t="shared" si="74"/>
        <v>-184.49199999999999</v>
      </c>
      <c r="AE234"/>
      <c r="AF234" t="e">
        <f>IF(D234="M",IF(AI234&lt;78,LMS!$D$5*AI234^3+LMS!$E$5*AI234^2+LMS!$F$5*AI234+LMS!$G$5,IF(AI234&lt;150,LMS!$D$6*AI234^3+LMS!$E$6*AI234^2+LMS!$F$6*AI234+LMS!$G$6,LMS!$D$7*AI234^3+LMS!$E$7*AI234^2+LMS!$F$7*AI234+LMS!$G$7)),IF(AI234&lt;69,LMS!$D$9*AI234^3+LMS!$E$9*AI234^2+LMS!$F$9*AI234+LMS!$G$9,IF(AI234&lt;150,LMS!$D$10*AI234^3+LMS!$E$10*AI234^2+LMS!$F$10*AI234+LMS!$G$10,LMS!$D$11*AI234^3+LMS!$E$11*AI234^2+LMS!$F$11*AI234+LMS!$G$11)))</f>
        <v>#VALUE!</v>
      </c>
      <c r="AG234" t="e">
        <f>IF(D234="M",(IF(AI234&lt;2.5,LMS!$D$21*AI234^3+LMS!$E$21*AI234^2+LMS!$F$21*AI234+LMS!$G$21,IF(AI234&lt;9.5,LMS!$D$22*AI234^3+LMS!$E$22*AI234^2+LMS!$F$22*AI234+LMS!$G$22,IF(AI234&lt;26.75,LMS!$D$23*AI234^3+LMS!$E$23*AI234^2+LMS!$F$23*AI234+LMS!$G$23,IF(AI234&lt;90,LMS!$D$24*AI234^3+LMS!$E$24*AI234^2+LMS!$F$24*AI234+LMS!$G$24,LMS!$D$25*AI234^3+LMS!$E$25*AI234^2+LMS!$F$25*AI234+LMS!$G$25))))),(IF(AI234&lt;2.5,LMS!$D$27*AI234^3+LMS!$E$27*AI234^2+LMS!$F$27*AI234+LMS!$G$27,IF(AI234&lt;9.5,LMS!$D$28*AI234^3+LMS!$E$28*AI234^2+LMS!$F$28*AI234+LMS!$G$28,IF(AI234&lt;26.75,LMS!$D$29*AI234^3+LMS!$E$29*AI234^2+LMS!$F$29*AI234+LMS!$G$29,IF(AI234&lt;90,LMS!$D$30*AI234^3+LMS!$E$30*AI234^2+LMS!$F$30*AI234+LMS!$G$30,IF(AI234&lt;150,LMS!$D$31*AI234^3+LMS!$E$31*AI234^2+LMS!$F$31*AI234+LMS!$G$31,LMS!$D$32*AI234^3+LMS!$E$32*AI234^2+LMS!$F$32*AI234+LMS!$G$32)))))))</f>
        <v>#VALUE!</v>
      </c>
      <c r="AH234" t="e">
        <f>IF(D234="M",(IF(AI234&lt;90,LMS!$D$14*AI234^3+LMS!$E$14*AI234^2+LMS!$F$14*AI234+LMS!$G$14,LMS!$D$15*AI234^3+LMS!$E$15*AI234^2+LMS!$F$15*AI234+LMS!$G$15)),(IF(AI234&lt;90,LMS!$D$17*AI234^3+LMS!$E$17*AI234^2+LMS!$F$17*AI234+LMS!$G$17,LMS!$D$18*AI234^3+LMS!$E$18*AI234^2+LMS!$F$18*AI234+LMS!$G$18)))</f>
        <v>#VALUE!</v>
      </c>
      <c r="AI234" s="7" t="e">
        <f t="shared" si="67"/>
        <v>#VALUE!</v>
      </c>
      <c r="AJ234" s="7">
        <f t="shared" si="88"/>
        <v>0</v>
      </c>
      <c r="AL234" s="7">
        <f>IF(D234="M",WeightSDS!P$5*$AJ234^7+WeightSDS!Q$5*$AJ234^6+WeightSDS!R$5*$AJ234^5+WeightSDS!S$5*$AJ234^4+WeightSDS!T$5*$AJ234^3+WeightSDS!U$5*$AJ234^2+WeightSDS!V$5*$AJ234+WeightSDS!W$5,IF($AJ234&lt;186,WeightSDS!P$8*$AJ234^7+WeightSDS!Q$8*$AJ234^6+WeightSDS!R$8*$AJ234^5+WeightSDS!S$8*$AJ234^4+WeightSDS!T$8*$AJ234^3+WeightSDS!U$8*$AJ234^2+WeightSDS!V$8*$AJ234+WeightSDS!W$8,WeightSDS!$U$9+WeightSDS!$V$9*($AJ234-WeightSDS!$W$9)))</f>
        <v>0.75407122999999998</v>
      </c>
      <c r="AM234" s="7">
        <f>IF(D234="M",IF($AJ234&lt;45,WeightSDS!M$23*$AJ234^10+WeightSDS!N$23*$AJ234^9+WeightSDS!O$23*$AJ234^8+WeightSDS!P$23*$AJ234^7+WeightSDS!Q$23*$AJ234^6+WeightSDS!R$23*$AJ234^5+WeightSDS!S$23*$AJ234^4+WeightSDS!T$23*$AJ234^3+WeightSDS!U$23*$AJ234^2+WeightSDS!V$23*$AJ234+WeightSDS!W$23,IF($AJ234&lt;153,WeightSDS!M$25*$AJ234^10+WeightSDS!N$25*$AJ234^9+WeightSDS!O$25*$AJ234^8+WeightSDS!P$25*$AJ234^7+WeightSDS!Q$25*$AJ234^6+WeightSDS!R$25*$AJ234^5+WeightSDS!S$25*$AJ234^4+WeightSDS!T$25*$AJ234^3+WeightSDS!U$25*$AJ234^2+WeightSDS!V$25*$AJ234+WeightSDS!W$25,WeightSDS!M$27+WeightSDS!N$27/(1+EXP(WeightSDS!O$27+WeightSDS!P$27*$AJ234)))),IF($AJ234&lt;43.8,WeightSDS!M$29*$AJ234^10+WeightSDS!N$29*$AJ234^9+WeightSDS!O$29*$AJ234^8+WeightSDS!P$29*$AJ234^7+WeightSDS!Q$29*$AJ234^6+WeightSDS!R$29*$AJ234^5+WeightSDS!S$29*$AJ234^4+WeightSDS!T$29*$AJ234^3+WeightSDS!U$29*$AJ234^2+WeightSDS!V$29*$AJ234+WeightSDS!W$29-0.010431*(1-$AJ234/210),IF($AJ234&lt;123,WeightSDS!M$30*$AJ234^10+WeightSDS!N$30*$AJ234^9+WeightSDS!O$30*$AJ234^8+WeightSDS!P$30*$AJ234^7+WeightSDS!Q$30*$AJ234^6+WeightSDS!R$30*$AJ234^5+WeightSDS!S$30*$AJ234^4+WeightSDS!T$30*$AJ234^3+WeightSDS!U$30*$AJ234^2+WeightSDS!V$30*$AJ234+WeightSDS!W$30-0.010431*(1-1/$AJ234),WeightSDS!M$32+WeightSDS!N$32/(1+EXP(WeightSDS!O$32+WeightSDS!P$32*$AJ234))-0.010431*(1-$AJ234/210))))</f>
        <v>2.9500001032655536</v>
      </c>
      <c r="AN234" s="7">
        <f>IF(D234="M",IF($AJ234&lt;162,WeightSDS!P$12*$AJ234^7+WeightSDS!Q$12*$AJ234^6+WeightSDS!R$12*$AJ234^5+WeightSDS!S$12*$AJ234^4+WeightSDS!T$12*$AJ234^3+WeightSDS!U$12*$AJ234^2+WeightSDS!V$12*$AJ234+WeightSDS!W$12,WeightSDS!P$14*$AJ234^7+WeightSDS!Q$14*$AJ234^6+WeightSDS!R$14*$AJ234^5+WeightSDS!S$14*$AJ234^4+WeightSDS!T$14*$AJ234^3+WeightSDS!U$14*$AJ234^2+WeightSDS!V$14*$AJ234+WeightSDS!W$14),IF($AJ234&lt;156,WeightSDS!O$17*$AJ234^8+WeightSDS!P$17*$AJ234^7+WeightSDS!Q$17*$AJ234^6+WeightSDS!R$17*$AJ234^5+WeightSDS!S$17*$AJ234^4+WeightSDS!T$17*$AJ234^3+WeightSDS!U$17*$AJ234^2+WeightSDS!V$17*$AJ234+WeightSDS!W$17,IF($AJ234&lt;186,WeightSDS!$U$18+(WeightSDS!$V$18-WeightSDS!$U$18)/24*($AJ234-186)+WeightSDS!$W$18*(-$AJ234+186)^2-0.005,WeightSDS!$U$18+(WeightSDS!$V$18-WeightSDS!$U$18)/24*($AJ234-186)-0.005)))</f>
        <v>0.14604529399999999</v>
      </c>
      <c r="AQ234" s="7">
        <f t="shared" si="75"/>
        <v>0.56299999999999994</v>
      </c>
      <c r="AR234" s="7">
        <f t="shared" si="76"/>
        <v>69</v>
      </c>
      <c r="AS234" s="7">
        <f t="shared" si="77"/>
        <v>0.51</v>
      </c>
    </row>
    <row r="235" spans="2:45" s="7" customFormat="1" x14ac:dyDescent="0.15">
      <c r="B235" s="118"/>
      <c r="C235" s="118"/>
      <c r="D235" s="118"/>
      <c r="E235" s="30"/>
      <c r="F235" s="30"/>
      <c r="G235" s="119"/>
      <c r="H235" s="119"/>
      <c r="I235" s="78"/>
      <c r="J235" s="11" t="str">
        <f t="shared" si="68"/>
        <v/>
      </c>
      <c r="K235" s="2" t="str">
        <f t="shared" si="78"/>
        <v/>
      </c>
      <c r="L235" s="2" t="str">
        <f t="shared" si="69"/>
        <v/>
      </c>
      <c r="M235" s="2" t="str">
        <f t="shared" si="79"/>
        <v/>
      </c>
      <c r="N235" s="2" t="str">
        <f t="shared" si="80"/>
        <v/>
      </c>
      <c r="O235" s="2" t="str">
        <f t="shared" si="81"/>
        <v/>
      </c>
      <c r="P235" s="11" t="str">
        <f t="shared" si="82"/>
        <v/>
      </c>
      <c r="Q235" s="11" t="str">
        <f t="shared" si="83"/>
        <v/>
      </c>
      <c r="R235" s="2" t="str">
        <f t="shared" si="84"/>
        <v/>
      </c>
      <c r="S235" s="11" t="str">
        <f t="shared" si="85"/>
        <v/>
      </c>
      <c r="T235" s="175" t="str">
        <f t="shared" si="86"/>
        <v/>
      </c>
      <c r="U235" s="11" t="str">
        <f t="shared" si="87"/>
        <v/>
      </c>
      <c r="V235" s="136"/>
      <c r="W235" s="136"/>
      <c r="X235" s="139">
        <f t="shared" si="70"/>
        <v>0</v>
      </c>
      <c r="Y235" s="31">
        <f t="shared" si="71"/>
        <v>0</v>
      </c>
      <c r="Z235" s="31"/>
      <c r="AA235" s="140">
        <f t="shared" si="72"/>
        <v>0</v>
      </c>
      <c r="AB235" s="12"/>
      <c r="AC235" s="8">
        <f t="shared" si="73"/>
        <v>9.0359999999999996</v>
      </c>
      <c r="AD235" s="8">
        <f t="shared" si="74"/>
        <v>-184.49199999999999</v>
      </c>
      <c r="AE235"/>
      <c r="AF235" t="e">
        <f>IF(D235="M",IF(AI235&lt;78,LMS!$D$5*AI235^3+LMS!$E$5*AI235^2+LMS!$F$5*AI235+LMS!$G$5,IF(AI235&lt;150,LMS!$D$6*AI235^3+LMS!$E$6*AI235^2+LMS!$F$6*AI235+LMS!$G$6,LMS!$D$7*AI235^3+LMS!$E$7*AI235^2+LMS!$F$7*AI235+LMS!$G$7)),IF(AI235&lt;69,LMS!$D$9*AI235^3+LMS!$E$9*AI235^2+LMS!$F$9*AI235+LMS!$G$9,IF(AI235&lt;150,LMS!$D$10*AI235^3+LMS!$E$10*AI235^2+LMS!$F$10*AI235+LMS!$G$10,LMS!$D$11*AI235^3+LMS!$E$11*AI235^2+LMS!$F$11*AI235+LMS!$G$11)))</f>
        <v>#VALUE!</v>
      </c>
      <c r="AG235" t="e">
        <f>IF(D235="M",(IF(AI235&lt;2.5,LMS!$D$21*AI235^3+LMS!$E$21*AI235^2+LMS!$F$21*AI235+LMS!$G$21,IF(AI235&lt;9.5,LMS!$D$22*AI235^3+LMS!$E$22*AI235^2+LMS!$F$22*AI235+LMS!$G$22,IF(AI235&lt;26.75,LMS!$D$23*AI235^3+LMS!$E$23*AI235^2+LMS!$F$23*AI235+LMS!$G$23,IF(AI235&lt;90,LMS!$D$24*AI235^3+LMS!$E$24*AI235^2+LMS!$F$24*AI235+LMS!$G$24,LMS!$D$25*AI235^3+LMS!$E$25*AI235^2+LMS!$F$25*AI235+LMS!$G$25))))),(IF(AI235&lt;2.5,LMS!$D$27*AI235^3+LMS!$E$27*AI235^2+LMS!$F$27*AI235+LMS!$G$27,IF(AI235&lt;9.5,LMS!$D$28*AI235^3+LMS!$E$28*AI235^2+LMS!$F$28*AI235+LMS!$G$28,IF(AI235&lt;26.75,LMS!$D$29*AI235^3+LMS!$E$29*AI235^2+LMS!$F$29*AI235+LMS!$G$29,IF(AI235&lt;90,LMS!$D$30*AI235^3+LMS!$E$30*AI235^2+LMS!$F$30*AI235+LMS!$G$30,IF(AI235&lt;150,LMS!$D$31*AI235^3+LMS!$E$31*AI235^2+LMS!$F$31*AI235+LMS!$G$31,LMS!$D$32*AI235^3+LMS!$E$32*AI235^2+LMS!$F$32*AI235+LMS!$G$32)))))))</f>
        <v>#VALUE!</v>
      </c>
      <c r="AH235" t="e">
        <f>IF(D235="M",(IF(AI235&lt;90,LMS!$D$14*AI235^3+LMS!$E$14*AI235^2+LMS!$F$14*AI235+LMS!$G$14,LMS!$D$15*AI235^3+LMS!$E$15*AI235^2+LMS!$F$15*AI235+LMS!$G$15)),(IF(AI235&lt;90,LMS!$D$17*AI235^3+LMS!$E$17*AI235^2+LMS!$F$17*AI235+LMS!$G$17,LMS!$D$18*AI235^3+LMS!$E$18*AI235^2+LMS!$F$18*AI235+LMS!$G$18)))</f>
        <v>#VALUE!</v>
      </c>
      <c r="AI235" s="7" t="e">
        <f t="shared" si="67"/>
        <v>#VALUE!</v>
      </c>
      <c r="AJ235" s="7">
        <f t="shared" si="88"/>
        <v>0</v>
      </c>
      <c r="AL235" s="7">
        <f>IF(D235="M",WeightSDS!P$5*$AJ235^7+WeightSDS!Q$5*$AJ235^6+WeightSDS!R$5*$AJ235^5+WeightSDS!S$5*$AJ235^4+WeightSDS!T$5*$AJ235^3+WeightSDS!U$5*$AJ235^2+WeightSDS!V$5*$AJ235+WeightSDS!W$5,IF($AJ235&lt;186,WeightSDS!P$8*$AJ235^7+WeightSDS!Q$8*$AJ235^6+WeightSDS!R$8*$AJ235^5+WeightSDS!S$8*$AJ235^4+WeightSDS!T$8*$AJ235^3+WeightSDS!U$8*$AJ235^2+WeightSDS!V$8*$AJ235+WeightSDS!W$8,WeightSDS!$U$9+WeightSDS!$V$9*($AJ235-WeightSDS!$W$9)))</f>
        <v>0.75407122999999998</v>
      </c>
      <c r="AM235" s="7">
        <f>IF(D235="M",IF($AJ235&lt;45,WeightSDS!M$23*$AJ235^10+WeightSDS!N$23*$AJ235^9+WeightSDS!O$23*$AJ235^8+WeightSDS!P$23*$AJ235^7+WeightSDS!Q$23*$AJ235^6+WeightSDS!R$23*$AJ235^5+WeightSDS!S$23*$AJ235^4+WeightSDS!T$23*$AJ235^3+WeightSDS!U$23*$AJ235^2+WeightSDS!V$23*$AJ235+WeightSDS!W$23,IF($AJ235&lt;153,WeightSDS!M$25*$AJ235^10+WeightSDS!N$25*$AJ235^9+WeightSDS!O$25*$AJ235^8+WeightSDS!P$25*$AJ235^7+WeightSDS!Q$25*$AJ235^6+WeightSDS!R$25*$AJ235^5+WeightSDS!S$25*$AJ235^4+WeightSDS!T$25*$AJ235^3+WeightSDS!U$25*$AJ235^2+WeightSDS!V$25*$AJ235+WeightSDS!W$25,WeightSDS!M$27+WeightSDS!N$27/(1+EXP(WeightSDS!O$27+WeightSDS!P$27*$AJ235)))),IF($AJ235&lt;43.8,WeightSDS!M$29*$AJ235^10+WeightSDS!N$29*$AJ235^9+WeightSDS!O$29*$AJ235^8+WeightSDS!P$29*$AJ235^7+WeightSDS!Q$29*$AJ235^6+WeightSDS!R$29*$AJ235^5+WeightSDS!S$29*$AJ235^4+WeightSDS!T$29*$AJ235^3+WeightSDS!U$29*$AJ235^2+WeightSDS!V$29*$AJ235+WeightSDS!W$29-0.010431*(1-$AJ235/210),IF($AJ235&lt;123,WeightSDS!M$30*$AJ235^10+WeightSDS!N$30*$AJ235^9+WeightSDS!O$30*$AJ235^8+WeightSDS!P$30*$AJ235^7+WeightSDS!Q$30*$AJ235^6+WeightSDS!R$30*$AJ235^5+WeightSDS!S$30*$AJ235^4+WeightSDS!T$30*$AJ235^3+WeightSDS!U$30*$AJ235^2+WeightSDS!V$30*$AJ235+WeightSDS!W$30-0.010431*(1-1/$AJ235),WeightSDS!M$32+WeightSDS!N$32/(1+EXP(WeightSDS!O$32+WeightSDS!P$32*$AJ235))-0.010431*(1-$AJ235/210))))</f>
        <v>2.9500001032655536</v>
      </c>
      <c r="AN235" s="7">
        <f>IF(D235="M",IF($AJ235&lt;162,WeightSDS!P$12*$AJ235^7+WeightSDS!Q$12*$AJ235^6+WeightSDS!R$12*$AJ235^5+WeightSDS!S$12*$AJ235^4+WeightSDS!T$12*$AJ235^3+WeightSDS!U$12*$AJ235^2+WeightSDS!V$12*$AJ235+WeightSDS!W$12,WeightSDS!P$14*$AJ235^7+WeightSDS!Q$14*$AJ235^6+WeightSDS!R$14*$AJ235^5+WeightSDS!S$14*$AJ235^4+WeightSDS!T$14*$AJ235^3+WeightSDS!U$14*$AJ235^2+WeightSDS!V$14*$AJ235+WeightSDS!W$14),IF($AJ235&lt;156,WeightSDS!O$17*$AJ235^8+WeightSDS!P$17*$AJ235^7+WeightSDS!Q$17*$AJ235^6+WeightSDS!R$17*$AJ235^5+WeightSDS!S$17*$AJ235^4+WeightSDS!T$17*$AJ235^3+WeightSDS!U$17*$AJ235^2+WeightSDS!V$17*$AJ235+WeightSDS!W$17,IF($AJ235&lt;186,WeightSDS!$U$18+(WeightSDS!$V$18-WeightSDS!$U$18)/24*($AJ235-186)+WeightSDS!$W$18*(-$AJ235+186)^2-0.005,WeightSDS!$U$18+(WeightSDS!$V$18-WeightSDS!$U$18)/24*($AJ235-186)-0.005)))</f>
        <v>0.14604529399999999</v>
      </c>
      <c r="AQ235" s="7">
        <f t="shared" si="75"/>
        <v>0.56299999999999994</v>
      </c>
      <c r="AR235" s="7">
        <f t="shared" si="76"/>
        <v>69</v>
      </c>
      <c r="AS235" s="7">
        <f t="shared" si="77"/>
        <v>0.51</v>
      </c>
    </row>
    <row r="236" spans="2:45" s="7" customFormat="1" x14ac:dyDescent="0.15">
      <c r="B236" s="118"/>
      <c r="C236" s="118"/>
      <c r="D236" s="118"/>
      <c r="E236" s="30"/>
      <c r="F236" s="30"/>
      <c r="G236" s="119"/>
      <c r="H236" s="119"/>
      <c r="I236" s="78"/>
      <c r="J236" s="11" t="str">
        <f t="shared" si="68"/>
        <v/>
      </c>
      <c r="K236" s="2" t="str">
        <f t="shared" si="78"/>
        <v/>
      </c>
      <c r="L236" s="2" t="str">
        <f t="shared" si="69"/>
        <v/>
      </c>
      <c r="M236" s="2" t="str">
        <f t="shared" si="79"/>
        <v/>
      </c>
      <c r="N236" s="2" t="str">
        <f t="shared" si="80"/>
        <v/>
      </c>
      <c r="O236" s="2" t="str">
        <f t="shared" si="81"/>
        <v/>
      </c>
      <c r="P236" s="11" t="str">
        <f t="shared" si="82"/>
        <v/>
      </c>
      <c r="Q236" s="11" t="str">
        <f t="shared" si="83"/>
        <v/>
      </c>
      <c r="R236" s="2" t="str">
        <f t="shared" si="84"/>
        <v/>
      </c>
      <c r="S236" s="11" t="str">
        <f t="shared" si="85"/>
        <v/>
      </c>
      <c r="T236" s="175" t="str">
        <f t="shared" si="86"/>
        <v/>
      </c>
      <c r="U236" s="11" t="str">
        <f t="shared" si="87"/>
        <v/>
      </c>
      <c r="V236" s="136"/>
      <c r="W236" s="136"/>
      <c r="X236" s="139">
        <f t="shared" si="70"/>
        <v>0</v>
      </c>
      <c r="Y236" s="31">
        <f t="shared" si="71"/>
        <v>0</v>
      </c>
      <c r="Z236" s="31"/>
      <c r="AA236" s="140">
        <f t="shared" si="72"/>
        <v>0</v>
      </c>
      <c r="AB236" s="12"/>
      <c r="AC236" s="8">
        <f t="shared" si="73"/>
        <v>9.0359999999999996</v>
      </c>
      <c r="AD236" s="8">
        <f t="shared" si="74"/>
        <v>-184.49199999999999</v>
      </c>
      <c r="AE236"/>
      <c r="AF236" t="e">
        <f>IF(D236="M",IF(AI236&lt;78,LMS!$D$5*AI236^3+LMS!$E$5*AI236^2+LMS!$F$5*AI236+LMS!$G$5,IF(AI236&lt;150,LMS!$D$6*AI236^3+LMS!$E$6*AI236^2+LMS!$F$6*AI236+LMS!$G$6,LMS!$D$7*AI236^3+LMS!$E$7*AI236^2+LMS!$F$7*AI236+LMS!$G$7)),IF(AI236&lt;69,LMS!$D$9*AI236^3+LMS!$E$9*AI236^2+LMS!$F$9*AI236+LMS!$G$9,IF(AI236&lt;150,LMS!$D$10*AI236^3+LMS!$E$10*AI236^2+LMS!$F$10*AI236+LMS!$G$10,LMS!$D$11*AI236^3+LMS!$E$11*AI236^2+LMS!$F$11*AI236+LMS!$G$11)))</f>
        <v>#VALUE!</v>
      </c>
      <c r="AG236" t="e">
        <f>IF(D236="M",(IF(AI236&lt;2.5,LMS!$D$21*AI236^3+LMS!$E$21*AI236^2+LMS!$F$21*AI236+LMS!$G$21,IF(AI236&lt;9.5,LMS!$D$22*AI236^3+LMS!$E$22*AI236^2+LMS!$F$22*AI236+LMS!$G$22,IF(AI236&lt;26.75,LMS!$D$23*AI236^3+LMS!$E$23*AI236^2+LMS!$F$23*AI236+LMS!$G$23,IF(AI236&lt;90,LMS!$D$24*AI236^3+LMS!$E$24*AI236^2+LMS!$F$24*AI236+LMS!$G$24,LMS!$D$25*AI236^3+LMS!$E$25*AI236^2+LMS!$F$25*AI236+LMS!$G$25))))),(IF(AI236&lt;2.5,LMS!$D$27*AI236^3+LMS!$E$27*AI236^2+LMS!$F$27*AI236+LMS!$G$27,IF(AI236&lt;9.5,LMS!$D$28*AI236^3+LMS!$E$28*AI236^2+LMS!$F$28*AI236+LMS!$G$28,IF(AI236&lt;26.75,LMS!$D$29*AI236^3+LMS!$E$29*AI236^2+LMS!$F$29*AI236+LMS!$G$29,IF(AI236&lt;90,LMS!$D$30*AI236^3+LMS!$E$30*AI236^2+LMS!$F$30*AI236+LMS!$G$30,IF(AI236&lt;150,LMS!$D$31*AI236^3+LMS!$E$31*AI236^2+LMS!$F$31*AI236+LMS!$G$31,LMS!$D$32*AI236^3+LMS!$E$32*AI236^2+LMS!$F$32*AI236+LMS!$G$32)))))))</f>
        <v>#VALUE!</v>
      </c>
      <c r="AH236" t="e">
        <f>IF(D236="M",(IF(AI236&lt;90,LMS!$D$14*AI236^3+LMS!$E$14*AI236^2+LMS!$F$14*AI236+LMS!$G$14,LMS!$D$15*AI236^3+LMS!$E$15*AI236^2+LMS!$F$15*AI236+LMS!$G$15)),(IF(AI236&lt;90,LMS!$D$17*AI236^3+LMS!$E$17*AI236^2+LMS!$F$17*AI236+LMS!$G$17,LMS!$D$18*AI236^3+LMS!$E$18*AI236^2+LMS!$F$18*AI236+LMS!$G$18)))</f>
        <v>#VALUE!</v>
      </c>
      <c r="AI236" s="7" t="e">
        <f t="shared" si="67"/>
        <v>#VALUE!</v>
      </c>
      <c r="AJ236" s="7">
        <f t="shared" si="88"/>
        <v>0</v>
      </c>
      <c r="AL236" s="7">
        <f>IF(D236="M",WeightSDS!P$5*$AJ236^7+WeightSDS!Q$5*$AJ236^6+WeightSDS!R$5*$AJ236^5+WeightSDS!S$5*$AJ236^4+WeightSDS!T$5*$AJ236^3+WeightSDS!U$5*$AJ236^2+WeightSDS!V$5*$AJ236+WeightSDS!W$5,IF($AJ236&lt;186,WeightSDS!P$8*$AJ236^7+WeightSDS!Q$8*$AJ236^6+WeightSDS!R$8*$AJ236^5+WeightSDS!S$8*$AJ236^4+WeightSDS!T$8*$AJ236^3+WeightSDS!U$8*$AJ236^2+WeightSDS!V$8*$AJ236+WeightSDS!W$8,WeightSDS!$U$9+WeightSDS!$V$9*($AJ236-WeightSDS!$W$9)))</f>
        <v>0.75407122999999998</v>
      </c>
      <c r="AM236" s="7">
        <f>IF(D236="M",IF($AJ236&lt;45,WeightSDS!M$23*$AJ236^10+WeightSDS!N$23*$AJ236^9+WeightSDS!O$23*$AJ236^8+WeightSDS!P$23*$AJ236^7+WeightSDS!Q$23*$AJ236^6+WeightSDS!R$23*$AJ236^5+WeightSDS!S$23*$AJ236^4+WeightSDS!T$23*$AJ236^3+WeightSDS!U$23*$AJ236^2+WeightSDS!V$23*$AJ236+WeightSDS!W$23,IF($AJ236&lt;153,WeightSDS!M$25*$AJ236^10+WeightSDS!N$25*$AJ236^9+WeightSDS!O$25*$AJ236^8+WeightSDS!P$25*$AJ236^7+WeightSDS!Q$25*$AJ236^6+WeightSDS!R$25*$AJ236^5+WeightSDS!S$25*$AJ236^4+WeightSDS!T$25*$AJ236^3+WeightSDS!U$25*$AJ236^2+WeightSDS!V$25*$AJ236+WeightSDS!W$25,WeightSDS!M$27+WeightSDS!N$27/(1+EXP(WeightSDS!O$27+WeightSDS!P$27*$AJ236)))),IF($AJ236&lt;43.8,WeightSDS!M$29*$AJ236^10+WeightSDS!N$29*$AJ236^9+WeightSDS!O$29*$AJ236^8+WeightSDS!P$29*$AJ236^7+WeightSDS!Q$29*$AJ236^6+WeightSDS!R$29*$AJ236^5+WeightSDS!S$29*$AJ236^4+WeightSDS!T$29*$AJ236^3+WeightSDS!U$29*$AJ236^2+WeightSDS!V$29*$AJ236+WeightSDS!W$29-0.010431*(1-$AJ236/210),IF($AJ236&lt;123,WeightSDS!M$30*$AJ236^10+WeightSDS!N$30*$AJ236^9+WeightSDS!O$30*$AJ236^8+WeightSDS!P$30*$AJ236^7+WeightSDS!Q$30*$AJ236^6+WeightSDS!R$30*$AJ236^5+WeightSDS!S$30*$AJ236^4+WeightSDS!T$30*$AJ236^3+WeightSDS!U$30*$AJ236^2+WeightSDS!V$30*$AJ236+WeightSDS!W$30-0.010431*(1-1/$AJ236),WeightSDS!M$32+WeightSDS!N$32/(1+EXP(WeightSDS!O$32+WeightSDS!P$32*$AJ236))-0.010431*(1-$AJ236/210))))</f>
        <v>2.9500001032655536</v>
      </c>
      <c r="AN236" s="7">
        <f>IF(D236="M",IF($AJ236&lt;162,WeightSDS!P$12*$AJ236^7+WeightSDS!Q$12*$AJ236^6+WeightSDS!R$12*$AJ236^5+WeightSDS!S$12*$AJ236^4+WeightSDS!T$12*$AJ236^3+WeightSDS!U$12*$AJ236^2+WeightSDS!V$12*$AJ236+WeightSDS!W$12,WeightSDS!P$14*$AJ236^7+WeightSDS!Q$14*$AJ236^6+WeightSDS!R$14*$AJ236^5+WeightSDS!S$14*$AJ236^4+WeightSDS!T$14*$AJ236^3+WeightSDS!U$14*$AJ236^2+WeightSDS!V$14*$AJ236+WeightSDS!W$14),IF($AJ236&lt;156,WeightSDS!O$17*$AJ236^8+WeightSDS!P$17*$AJ236^7+WeightSDS!Q$17*$AJ236^6+WeightSDS!R$17*$AJ236^5+WeightSDS!S$17*$AJ236^4+WeightSDS!T$17*$AJ236^3+WeightSDS!U$17*$AJ236^2+WeightSDS!V$17*$AJ236+WeightSDS!W$17,IF($AJ236&lt;186,WeightSDS!$U$18+(WeightSDS!$V$18-WeightSDS!$U$18)/24*($AJ236-186)+WeightSDS!$W$18*(-$AJ236+186)^2-0.005,WeightSDS!$U$18+(WeightSDS!$V$18-WeightSDS!$U$18)/24*($AJ236-186)-0.005)))</f>
        <v>0.14604529399999999</v>
      </c>
      <c r="AQ236" s="7">
        <f t="shared" si="75"/>
        <v>0.56299999999999994</v>
      </c>
      <c r="AR236" s="7">
        <f t="shared" si="76"/>
        <v>69</v>
      </c>
      <c r="AS236" s="7">
        <f t="shared" si="77"/>
        <v>0.51</v>
      </c>
    </row>
    <row r="237" spans="2:45" s="7" customFormat="1" x14ac:dyDescent="0.15">
      <c r="B237" s="118"/>
      <c r="C237" s="118"/>
      <c r="D237" s="118"/>
      <c r="E237" s="30"/>
      <c r="F237" s="30"/>
      <c r="G237" s="119"/>
      <c r="H237" s="119"/>
      <c r="I237" s="78"/>
      <c r="J237" s="11" t="str">
        <f t="shared" si="68"/>
        <v/>
      </c>
      <c r="K237" s="2" t="str">
        <f t="shared" si="78"/>
        <v/>
      </c>
      <c r="L237" s="2" t="str">
        <f t="shared" si="69"/>
        <v/>
      </c>
      <c r="M237" s="2" t="str">
        <f t="shared" si="79"/>
        <v/>
      </c>
      <c r="N237" s="2" t="str">
        <f t="shared" si="80"/>
        <v/>
      </c>
      <c r="O237" s="2" t="str">
        <f t="shared" si="81"/>
        <v/>
      </c>
      <c r="P237" s="11" t="str">
        <f t="shared" si="82"/>
        <v/>
      </c>
      <c r="Q237" s="11" t="str">
        <f t="shared" si="83"/>
        <v/>
      </c>
      <c r="R237" s="2" t="str">
        <f t="shared" si="84"/>
        <v/>
      </c>
      <c r="S237" s="11" t="str">
        <f t="shared" si="85"/>
        <v/>
      </c>
      <c r="T237" s="175" t="str">
        <f t="shared" si="86"/>
        <v/>
      </c>
      <c r="U237" s="11" t="str">
        <f t="shared" si="87"/>
        <v/>
      </c>
      <c r="V237" s="136"/>
      <c r="W237" s="136"/>
      <c r="X237" s="139">
        <f t="shared" si="70"/>
        <v>0</v>
      </c>
      <c r="Y237" s="31">
        <f t="shared" si="71"/>
        <v>0</v>
      </c>
      <c r="Z237" s="31"/>
      <c r="AA237" s="140">
        <f t="shared" si="72"/>
        <v>0</v>
      </c>
      <c r="AB237" s="12"/>
      <c r="AC237" s="8">
        <f t="shared" si="73"/>
        <v>9.0359999999999996</v>
      </c>
      <c r="AD237" s="8">
        <f t="shared" si="74"/>
        <v>-184.49199999999999</v>
      </c>
      <c r="AE237"/>
      <c r="AF237" t="e">
        <f>IF(D237="M",IF(AI237&lt;78,LMS!$D$5*AI237^3+LMS!$E$5*AI237^2+LMS!$F$5*AI237+LMS!$G$5,IF(AI237&lt;150,LMS!$D$6*AI237^3+LMS!$E$6*AI237^2+LMS!$F$6*AI237+LMS!$G$6,LMS!$D$7*AI237^3+LMS!$E$7*AI237^2+LMS!$F$7*AI237+LMS!$G$7)),IF(AI237&lt;69,LMS!$D$9*AI237^3+LMS!$E$9*AI237^2+LMS!$F$9*AI237+LMS!$G$9,IF(AI237&lt;150,LMS!$D$10*AI237^3+LMS!$E$10*AI237^2+LMS!$F$10*AI237+LMS!$G$10,LMS!$D$11*AI237^3+LMS!$E$11*AI237^2+LMS!$F$11*AI237+LMS!$G$11)))</f>
        <v>#VALUE!</v>
      </c>
      <c r="AG237" t="e">
        <f>IF(D237="M",(IF(AI237&lt;2.5,LMS!$D$21*AI237^3+LMS!$E$21*AI237^2+LMS!$F$21*AI237+LMS!$G$21,IF(AI237&lt;9.5,LMS!$D$22*AI237^3+LMS!$E$22*AI237^2+LMS!$F$22*AI237+LMS!$G$22,IF(AI237&lt;26.75,LMS!$D$23*AI237^3+LMS!$E$23*AI237^2+LMS!$F$23*AI237+LMS!$G$23,IF(AI237&lt;90,LMS!$D$24*AI237^3+LMS!$E$24*AI237^2+LMS!$F$24*AI237+LMS!$G$24,LMS!$D$25*AI237^3+LMS!$E$25*AI237^2+LMS!$F$25*AI237+LMS!$G$25))))),(IF(AI237&lt;2.5,LMS!$D$27*AI237^3+LMS!$E$27*AI237^2+LMS!$F$27*AI237+LMS!$G$27,IF(AI237&lt;9.5,LMS!$D$28*AI237^3+LMS!$E$28*AI237^2+LMS!$F$28*AI237+LMS!$G$28,IF(AI237&lt;26.75,LMS!$D$29*AI237^3+LMS!$E$29*AI237^2+LMS!$F$29*AI237+LMS!$G$29,IF(AI237&lt;90,LMS!$D$30*AI237^3+LMS!$E$30*AI237^2+LMS!$F$30*AI237+LMS!$G$30,IF(AI237&lt;150,LMS!$D$31*AI237^3+LMS!$E$31*AI237^2+LMS!$F$31*AI237+LMS!$G$31,LMS!$D$32*AI237^3+LMS!$E$32*AI237^2+LMS!$F$32*AI237+LMS!$G$32)))))))</f>
        <v>#VALUE!</v>
      </c>
      <c r="AH237" t="e">
        <f>IF(D237="M",(IF(AI237&lt;90,LMS!$D$14*AI237^3+LMS!$E$14*AI237^2+LMS!$F$14*AI237+LMS!$G$14,LMS!$D$15*AI237^3+LMS!$E$15*AI237^2+LMS!$F$15*AI237+LMS!$G$15)),(IF(AI237&lt;90,LMS!$D$17*AI237^3+LMS!$E$17*AI237^2+LMS!$F$17*AI237+LMS!$G$17,LMS!$D$18*AI237^3+LMS!$E$18*AI237^2+LMS!$F$18*AI237+LMS!$G$18)))</f>
        <v>#VALUE!</v>
      </c>
      <c r="AI237" s="7" t="e">
        <f t="shared" si="67"/>
        <v>#VALUE!</v>
      </c>
      <c r="AJ237" s="7">
        <f t="shared" si="88"/>
        <v>0</v>
      </c>
      <c r="AL237" s="7">
        <f>IF(D237="M",WeightSDS!P$5*$AJ237^7+WeightSDS!Q$5*$AJ237^6+WeightSDS!R$5*$AJ237^5+WeightSDS!S$5*$AJ237^4+WeightSDS!T$5*$AJ237^3+WeightSDS!U$5*$AJ237^2+WeightSDS!V$5*$AJ237+WeightSDS!W$5,IF($AJ237&lt;186,WeightSDS!P$8*$AJ237^7+WeightSDS!Q$8*$AJ237^6+WeightSDS!R$8*$AJ237^5+WeightSDS!S$8*$AJ237^4+WeightSDS!T$8*$AJ237^3+WeightSDS!U$8*$AJ237^2+WeightSDS!V$8*$AJ237+WeightSDS!W$8,WeightSDS!$U$9+WeightSDS!$V$9*($AJ237-WeightSDS!$W$9)))</f>
        <v>0.75407122999999998</v>
      </c>
      <c r="AM237" s="7">
        <f>IF(D237="M",IF($AJ237&lt;45,WeightSDS!M$23*$AJ237^10+WeightSDS!N$23*$AJ237^9+WeightSDS!O$23*$AJ237^8+WeightSDS!P$23*$AJ237^7+WeightSDS!Q$23*$AJ237^6+WeightSDS!R$23*$AJ237^5+WeightSDS!S$23*$AJ237^4+WeightSDS!T$23*$AJ237^3+WeightSDS!U$23*$AJ237^2+WeightSDS!V$23*$AJ237+WeightSDS!W$23,IF($AJ237&lt;153,WeightSDS!M$25*$AJ237^10+WeightSDS!N$25*$AJ237^9+WeightSDS!O$25*$AJ237^8+WeightSDS!P$25*$AJ237^7+WeightSDS!Q$25*$AJ237^6+WeightSDS!R$25*$AJ237^5+WeightSDS!S$25*$AJ237^4+WeightSDS!T$25*$AJ237^3+WeightSDS!U$25*$AJ237^2+WeightSDS!V$25*$AJ237+WeightSDS!W$25,WeightSDS!M$27+WeightSDS!N$27/(1+EXP(WeightSDS!O$27+WeightSDS!P$27*$AJ237)))),IF($AJ237&lt;43.8,WeightSDS!M$29*$AJ237^10+WeightSDS!N$29*$AJ237^9+WeightSDS!O$29*$AJ237^8+WeightSDS!P$29*$AJ237^7+WeightSDS!Q$29*$AJ237^6+WeightSDS!R$29*$AJ237^5+WeightSDS!S$29*$AJ237^4+WeightSDS!T$29*$AJ237^3+WeightSDS!U$29*$AJ237^2+WeightSDS!V$29*$AJ237+WeightSDS!W$29-0.010431*(1-$AJ237/210),IF($AJ237&lt;123,WeightSDS!M$30*$AJ237^10+WeightSDS!N$30*$AJ237^9+WeightSDS!O$30*$AJ237^8+WeightSDS!P$30*$AJ237^7+WeightSDS!Q$30*$AJ237^6+WeightSDS!R$30*$AJ237^5+WeightSDS!S$30*$AJ237^4+WeightSDS!T$30*$AJ237^3+WeightSDS!U$30*$AJ237^2+WeightSDS!V$30*$AJ237+WeightSDS!W$30-0.010431*(1-1/$AJ237),WeightSDS!M$32+WeightSDS!N$32/(1+EXP(WeightSDS!O$32+WeightSDS!P$32*$AJ237))-0.010431*(1-$AJ237/210))))</f>
        <v>2.9500001032655536</v>
      </c>
      <c r="AN237" s="7">
        <f>IF(D237="M",IF($AJ237&lt;162,WeightSDS!P$12*$AJ237^7+WeightSDS!Q$12*$AJ237^6+WeightSDS!R$12*$AJ237^5+WeightSDS!S$12*$AJ237^4+WeightSDS!T$12*$AJ237^3+WeightSDS!U$12*$AJ237^2+WeightSDS!V$12*$AJ237+WeightSDS!W$12,WeightSDS!P$14*$AJ237^7+WeightSDS!Q$14*$AJ237^6+WeightSDS!R$14*$AJ237^5+WeightSDS!S$14*$AJ237^4+WeightSDS!T$14*$AJ237^3+WeightSDS!U$14*$AJ237^2+WeightSDS!V$14*$AJ237+WeightSDS!W$14),IF($AJ237&lt;156,WeightSDS!O$17*$AJ237^8+WeightSDS!P$17*$AJ237^7+WeightSDS!Q$17*$AJ237^6+WeightSDS!R$17*$AJ237^5+WeightSDS!S$17*$AJ237^4+WeightSDS!T$17*$AJ237^3+WeightSDS!U$17*$AJ237^2+WeightSDS!V$17*$AJ237+WeightSDS!W$17,IF($AJ237&lt;186,WeightSDS!$U$18+(WeightSDS!$V$18-WeightSDS!$U$18)/24*($AJ237-186)+WeightSDS!$W$18*(-$AJ237+186)^2-0.005,WeightSDS!$U$18+(WeightSDS!$V$18-WeightSDS!$U$18)/24*($AJ237-186)-0.005)))</f>
        <v>0.14604529399999999</v>
      </c>
      <c r="AQ237" s="7">
        <f t="shared" si="75"/>
        <v>0.56299999999999994</v>
      </c>
      <c r="AR237" s="7">
        <f t="shared" si="76"/>
        <v>69</v>
      </c>
      <c r="AS237" s="7">
        <f t="shared" si="77"/>
        <v>0.51</v>
      </c>
    </row>
    <row r="238" spans="2:45" s="7" customFormat="1" x14ac:dyDescent="0.15">
      <c r="B238" s="118"/>
      <c r="C238" s="118"/>
      <c r="D238" s="118"/>
      <c r="E238" s="30"/>
      <c r="F238" s="30"/>
      <c r="G238" s="119"/>
      <c r="H238" s="119"/>
      <c r="I238" s="78"/>
      <c r="J238" s="11" t="str">
        <f t="shared" si="68"/>
        <v/>
      </c>
      <c r="K238" s="2" t="str">
        <f t="shared" si="78"/>
        <v/>
      </c>
      <c r="L238" s="2" t="str">
        <f t="shared" si="69"/>
        <v/>
      </c>
      <c r="M238" s="2" t="str">
        <f t="shared" si="79"/>
        <v/>
      </c>
      <c r="N238" s="2" t="str">
        <f t="shared" si="80"/>
        <v/>
      </c>
      <c r="O238" s="2" t="str">
        <f t="shared" si="81"/>
        <v/>
      </c>
      <c r="P238" s="11" t="str">
        <f t="shared" si="82"/>
        <v/>
      </c>
      <c r="Q238" s="11" t="str">
        <f t="shared" si="83"/>
        <v/>
      </c>
      <c r="R238" s="2" t="str">
        <f t="shared" si="84"/>
        <v/>
      </c>
      <c r="S238" s="11" t="str">
        <f t="shared" si="85"/>
        <v/>
      </c>
      <c r="T238" s="175" t="str">
        <f t="shared" si="86"/>
        <v/>
      </c>
      <c r="U238" s="11" t="str">
        <f t="shared" si="87"/>
        <v/>
      </c>
      <c r="V238" s="136"/>
      <c r="W238" s="136"/>
      <c r="X238" s="139">
        <f t="shared" si="70"/>
        <v>0</v>
      </c>
      <c r="Y238" s="31">
        <f t="shared" si="71"/>
        <v>0</v>
      </c>
      <c r="Z238" s="31"/>
      <c r="AA238" s="140">
        <f t="shared" si="72"/>
        <v>0</v>
      </c>
      <c r="AB238" s="12"/>
      <c r="AC238" s="8">
        <f t="shared" si="73"/>
        <v>9.0359999999999996</v>
      </c>
      <c r="AD238" s="8">
        <f t="shared" si="74"/>
        <v>-184.49199999999999</v>
      </c>
      <c r="AE238"/>
      <c r="AF238" t="e">
        <f>IF(D238="M",IF(AI238&lt;78,LMS!$D$5*AI238^3+LMS!$E$5*AI238^2+LMS!$F$5*AI238+LMS!$G$5,IF(AI238&lt;150,LMS!$D$6*AI238^3+LMS!$E$6*AI238^2+LMS!$F$6*AI238+LMS!$G$6,LMS!$D$7*AI238^3+LMS!$E$7*AI238^2+LMS!$F$7*AI238+LMS!$G$7)),IF(AI238&lt;69,LMS!$D$9*AI238^3+LMS!$E$9*AI238^2+LMS!$F$9*AI238+LMS!$G$9,IF(AI238&lt;150,LMS!$D$10*AI238^3+LMS!$E$10*AI238^2+LMS!$F$10*AI238+LMS!$G$10,LMS!$D$11*AI238^3+LMS!$E$11*AI238^2+LMS!$F$11*AI238+LMS!$G$11)))</f>
        <v>#VALUE!</v>
      </c>
      <c r="AG238" t="e">
        <f>IF(D238="M",(IF(AI238&lt;2.5,LMS!$D$21*AI238^3+LMS!$E$21*AI238^2+LMS!$F$21*AI238+LMS!$G$21,IF(AI238&lt;9.5,LMS!$D$22*AI238^3+LMS!$E$22*AI238^2+LMS!$F$22*AI238+LMS!$G$22,IF(AI238&lt;26.75,LMS!$D$23*AI238^3+LMS!$E$23*AI238^2+LMS!$F$23*AI238+LMS!$G$23,IF(AI238&lt;90,LMS!$D$24*AI238^3+LMS!$E$24*AI238^2+LMS!$F$24*AI238+LMS!$G$24,LMS!$D$25*AI238^3+LMS!$E$25*AI238^2+LMS!$F$25*AI238+LMS!$G$25))))),(IF(AI238&lt;2.5,LMS!$D$27*AI238^3+LMS!$E$27*AI238^2+LMS!$F$27*AI238+LMS!$G$27,IF(AI238&lt;9.5,LMS!$D$28*AI238^3+LMS!$E$28*AI238^2+LMS!$F$28*AI238+LMS!$G$28,IF(AI238&lt;26.75,LMS!$D$29*AI238^3+LMS!$E$29*AI238^2+LMS!$F$29*AI238+LMS!$G$29,IF(AI238&lt;90,LMS!$D$30*AI238^3+LMS!$E$30*AI238^2+LMS!$F$30*AI238+LMS!$G$30,IF(AI238&lt;150,LMS!$D$31*AI238^3+LMS!$E$31*AI238^2+LMS!$F$31*AI238+LMS!$G$31,LMS!$D$32*AI238^3+LMS!$E$32*AI238^2+LMS!$F$32*AI238+LMS!$G$32)))))))</f>
        <v>#VALUE!</v>
      </c>
      <c r="AH238" t="e">
        <f>IF(D238="M",(IF(AI238&lt;90,LMS!$D$14*AI238^3+LMS!$E$14*AI238^2+LMS!$F$14*AI238+LMS!$G$14,LMS!$D$15*AI238^3+LMS!$E$15*AI238^2+LMS!$F$15*AI238+LMS!$G$15)),(IF(AI238&lt;90,LMS!$D$17*AI238^3+LMS!$E$17*AI238^2+LMS!$F$17*AI238+LMS!$G$17,LMS!$D$18*AI238^3+LMS!$E$18*AI238^2+LMS!$F$18*AI238+LMS!$G$18)))</f>
        <v>#VALUE!</v>
      </c>
      <c r="AI238" s="7" t="e">
        <f t="shared" si="67"/>
        <v>#VALUE!</v>
      </c>
      <c r="AJ238" s="7">
        <f t="shared" si="88"/>
        <v>0</v>
      </c>
      <c r="AL238" s="7">
        <f>IF(D238="M",WeightSDS!P$5*$AJ238^7+WeightSDS!Q$5*$AJ238^6+WeightSDS!R$5*$AJ238^5+WeightSDS!S$5*$AJ238^4+WeightSDS!T$5*$AJ238^3+WeightSDS!U$5*$AJ238^2+WeightSDS!V$5*$AJ238+WeightSDS!W$5,IF($AJ238&lt;186,WeightSDS!P$8*$AJ238^7+WeightSDS!Q$8*$AJ238^6+WeightSDS!R$8*$AJ238^5+WeightSDS!S$8*$AJ238^4+WeightSDS!T$8*$AJ238^3+WeightSDS!U$8*$AJ238^2+WeightSDS!V$8*$AJ238+WeightSDS!W$8,WeightSDS!$U$9+WeightSDS!$V$9*($AJ238-WeightSDS!$W$9)))</f>
        <v>0.75407122999999998</v>
      </c>
      <c r="AM238" s="7">
        <f>IF(D238="M",IF($AJ238&lt;45,WeightSDS!M$23*$AJ238^10+WeightSDS!N$23*$AJ238^9+WeightSDS!O$23*$AJ238^8+WeightSDS!P$23*$AJ238^7+WeightSDS!Q$23*$AJ238^6+WeightSDS!R$23*$AJ238^5+WeightSDS!S$23*$AJ238^4+WeightSDS!T$23*$AJ238^3+WeightSDS!U$23*$AJ238^2+WeightSDS!V$23*$AJ238+WeightSDS!W$23,IF($AJ238&lt;153,WeightSDS!M$25*$AJ238^10+WeightSDS!N$25*$AJ238^9+WeightSDS!O$25*$AJ238^8+WeightSDS!P$25*$AJ238^7+WeightSDS!Q$25*$AJ238^6+WeightSDS!R$25*$AJ238^5+WeightSDS!S$25*$AJ238^4+WeightSDS!T$25*$AJ238^3+WeightSDS!U$25*$AJ238^2+WeightSDS!V$25*$AJ238+WeightSDS!W$25,WeightSDS!M$27+WeightSDS!N$27/(1+EXP(WeightSDS!O$27+WeightSDS!P$27*$AJ238)))),IF($AJ238&lt;43.8,WeightSDS!M$29*$AJ238^10+WeightSDS!N$29*$AJ238^9+WeightSDS!O$29*$AJ238^8+WeightSDS!P$29*$AJ238^7+WeightSDS!Q$29*$AJ238^6+WeightSDS!R$29*$AJ238^5+WeightSDS!S$29*$AJ238^4+WeightSDS!T$29*$AJ238^3+WeightSDS!U$29*$AJ238^2+WeightSDS!V$29*$AJ238+WeightSDS!W$29-0.010431*(1-$AJ238/210),IF($AJ238&lt;123,WeightSDS!M$30*$AJ238^10+WeightSDS!N$30*$AJ238^9+WeightSDS!O$30*$AJ238^8+WeightSDS!P$30*$AJ238^7+WeightSDS!Q$30*$AJ238^6+WeightSDS!R$30*$AJ238^5+WeightSDS!S$30*$AJ238^4+WeightSDS!T$30*$AJ238^3+WeightSDS!U$30*$AJ238^2+WeightSDS!V$30*$AJ238+WeightSDS!W$30-0.010431*(1-1/$AJ238),WeightSDS!M$32+WeightSDS!N$32/(1+EXP(WeightSDS!O$32+WeightSDS!P$32*$AJ238))-0.010431*(1-$AJ238/210))))</f>
        <v>2.9500001032655536</v>
      </c>
      <c r="AN238" s="7">
        <f>IF(D238="M",IF($AJ238&lt;162,WeightSDS!P$12*$AJ238^7+WeightSDS!Q$12*$AJ238^6+WeightSDS!R$12*$AJ238^5+WeightSDS!S$12*$AJ238^4+WeightSDS!T$12*$AJ238^3+WeightSDS!U$12*$AJ238^2+WeightSDS!V$12*$AJ238+WeightSDS!W$12,WeightSDS!P$14*$AJ238^7+WeightSDS!Q$14*$AJ238^6+WeightSDS!R$14*$AJ238^5+WeightSDS!S$14*$AJ238^4+WeightSDS!T$14*$AJ238^3+WeightSDS!U$14*$AJ238^2+WeightSDS!V$14*$AJ238+WeightSDS!W$14),IF($AJ238&lt;156,WeightSDS!O$17*$AJ238^8+WeightSDS!P$17*$AJ238^7+WeightSDS!Q$17*$AJ238^6+WeightSDS!R$17*$AJ238^5+WeightSDS!S$17*$AJ238^4+WeightSDS!T$17*$AJ238^3+WeightSDS!U$17*$AJ238^2+WeightSDS!V$17*$AJ238+WeightSDS!W$17,IF($AJ238&lt;186,WeightSDS!$U$18+(WeightSDS!$V$18-WeightSDS!$U$18)/24*($AJ238-186)+WeightSDS!$W$18*(-$AJ238+186)^2-0.005,WeightSDS!$U$18+(WeightSDS!$V$18-WeightSDS!$U$18)/24*($AJ238-186)-0.005)))</f>
        <v>0.14604529399999999</v>
      </c>
      <c r="AQ238" s="7">
        <f t="shared" si="75"/>
        <v>0.56299999999999994</v>
      </c>
      <c r="AR238" s="7">
        <f t="shared" si="76"/>
        <v>69</v>
      </c>
      <c r="AS238" s="7">
        <f t="shared" si="77"/>
        <v>0.51</v>
      </c>
    </row>
    <row r="239" spans="2:45" s="7" customFormat="1" x14ac:dyDescent="0.15">
      <c r="B239" s="118"/>
      <c r="C239" s="118"/>
      <c r="D239" s="118"/>
      <c r="E239" s="30"/>
      <c r="F239" s="30"/>
      <c r="G239" s="119"/>
      <c r="H239" s="119"/>
      <c r="I239" s="78"/>
      <c r="J239" s="11" t="str">
        <f t="shared" si="68"/>
        <v/>
      </c>
      <c r="K239" s="2" t="str">
        <f t="shared" si="78"/>
        <v/>
      </c>
      <c r="L239" s="2" t="str">
        <f t="shared" si="69"/>
        <v/>
      </c>
      <c r="M239" s="2" t="str">
        <f t="shared" si="79"/>
        <v/>
      </c>
      <c r="N239" s="2" t="str">
        <f t="shared" si="80"/>
        <v/>
      </c>
      <c r="O239" s="2" t="str">
        <f t="shared" si="81"/>
        <v/>
      </c>
      <c r="P239" s="11" t="str">
        <f t="shared" si="82"/>
        <v/>
      </c>
      <c r="Q239" s="11" t="str">
        <f t="shared" si="83"/>
        <v/>
      </c>
      <c r="R239" s="2" t="str">
        <f t="shared" si="84"/>
        <v/>
      </c>
      <c r="S239" s="11" t="str">
        <f t="shared" si="85"/>
        <v/>
      </c>
      <c r="T239" s="175" t="str">
        <f t="shared" si="86"/>
        <v/>
      </c>
      <c r="U239" s="11" t="str">
        <f t="shared" si="87"/>
        <v/>
      </c>
      <c r="V239" s="136"/>
      <c r="W239" s="136"/>
      <c r="X239" s="139">
        <f t="shared" si="70"/>
        <v>0</v>
      </c>
      <c r="Y239" s="31">
        <f t="shared" si="71"/>
        <v>0</v>
      </c>
      <c r="Z239" s="31"/>
      <c r="AA239" s="140">
        <f t="shared" si="72"/>
        <v>0</v>
      </c>
      <c r="AB239" s="12"/>
      <c r="AC239" s="8">
        <f t="shared" si="73"/>
        <v>9.0359999999999996</v>
      </c>
      <c r="AD239" s="8">
        <f t="shared" si="74"/>
        <v>-184.49199999999999</v>
      </c>
      <c r="AE239"/>
      <c r="AF239" t="e">
        <f>IF(D239="M",IF(AI239&lt;78,LMS!$D$5*AI239^3+LMS!$E$5*AI239^2+LMS!$F$5*AI239+LMS!$G$5,IF(AI239&lt;150,LMS!$D$6*AI239^3+LMS!$E$6*AI239^2+LMS!$F$6*AI239+LMS!$G$6,LMS!$D$7*AI239^3+LMS!$E$7*AI239^2+LMS!$F$7*AI239+LMS!$G$7)),IF(AI239&lt;69,LMS!$D$9*AI239^3+LMS!$E$9*AI239^2+LMS!$F$9*AI239+LMS!$G$9,IF(AI239&lt;150,LMS!$D$10*AI239^3+LMS!$E$10*AI239^2+LMS!$F$10*AI239+LMS!$G$10,LMS!$D$11*AI239^3+LMS!$E$11*AI239^2+LMS!$F$11*AI239+LMS!$G$11)))</f>
        <v>#VALUE!</v>
      </c>
      <c r="AG239" t="e">
        <f>IF(D239="M",(IF(AI239&lt;2.5,LMS!$D$21*AI239^3+LMS!$E$21*AI239^2+LMS!$F$21*AI239+LMS!$G$21,IF(AI239&lt;9.5,LMS!$D$22*AI239^3+LMS!$E$22*AI239^2+LMS!$F$22*AI239+LMS!$G$22,IF(AI239&lt;26.75,LMS!$D$23*AI239^3+LMS!$E$23*AI239^2+LMS!$F$23*AI239+LMS!$G$23,IF(AI239&lt;90,LMS!$D$24*AI239^3+LMS!$E$24*AI239^2+LMS!$F$24*AI239+LMS!$G$24,LMS!$D$25*AI239^3+LMS!$E$25*AI239^2+LMS!$F$25*AI239+LMS!$G$25))))),(IF(AI239&lt;2.5,LMS!$D$27*AI239^3+LMS!$E$27*AI239^2+LMS!$F$27*AI239+LMS!$G$27,IF(AI239&lt;9.5,LMS!$D$28*AI239^3+LMS!$E$28*AI239^2+LMS!$F$28*AI239+LMS!$G$28,IF(AI239&lt;26.75,LMS!$D$29*AI239^3+LMS!$E$29*AI239^2+LMS!$F$29*AI239+LMS!$G$29,IF(AI239&lt;90,LMS!$D$30*AI239^3+LMS!$E$30*AI239^2+LMS!$F$30*AI239+LMS!$G$30,IF(AI239&lt;150,LMS!$D$31*AI239^3+LMS!$E$31*AI239^2+LMS!$F$31*AI239+LMS!$G$31,LMS!$D$32*AI239^3+LMS!$E$32*AI239^2+LMS!$F$32*AI239+LMS!$G$32)))))))</f>
        <v>#VALUE!</v>
      </c>
      <c r="AH239" t="e">
        <f>IF(D239="M",(IF(AI239&lt;90,LMS!$D$14*AI239^3+LMS!$E$14*AI239^2+LMS!$F$14*AI239+LMS!$G$14,LMS!$D$15*AI239^3+LMS!$E$15*AI239^2+LMS!$F$15*AI239+LMS!$G$15)),(IF(AI239&lt;90,LMS!$D$17*AI239^3+LMS!$E$17*AI239^2+LMS!$F$17*AI239+LMS!$G$17,LMS!$D$18*AI239^3+LMS!$E$18*AI239^2+LMS!$F$18*AI239+LMS!$G$18)))</f>
        <v>#VALUE!</v>
      </c>
      <c r="AI239" s="7" t="e">
        <f t="shared" si="67"/>
        <v>#VALUE!</v>
      </c>
      <c r="AJ239" s="7">
        <f t="shared" si="88"/>
        <v>0</v>
      </c>
      <c r="AL239" s="7">
        <f>IF(D239="M",WeightSDS!P$5*$AJ239^7+WeightSDS!Q$5*$AJ239^6+WeightSDS!R$5*$AJ239^5+WeightSDS!S$5*$AJ239^4+WeightSDS!T$5*$AJ239^3+WeightSDS!U$5*$AJ239^2+WeightSDS!V$5*$AJ239+WeightSDS!W$5,IF($AJ239&lt;186,WeightSDS!P$8*$AJ239^7+WeightSDS!Q$8*$AJ239^6+WeightSDS!R$8*$AJ239^5+WeightSDS!S$8*$AJ239^4+WeightSDS!T$8*$AJ239^3+WeightSDS!U$8*$AJ239^2+WeightSDS!V$8*$AJ239+WeightSDS!W$8,WeightSDS!$U$9+WeightSDS!$V$9*($AJ239-WeightSDS!$W$9)))</f>
        <v>0.75407122999999998</v>
      </c>
      <c r="AM239" s="7">
        <f>IF(D239="M",IF($AJ239&lt;45,WeightSDS!M$23*$AJ239^10+WeightSDS!N$23*$AJ239^9+WeightSDS!O$23*$AJ239^8+WeightSDS!P$23*$AJ239^7+WeightSDS!Q$23*$AJ239^6+WeightSDS!R$23*$AJ239^5+WeightSDS!S$23*$AJ239^4+WeightSDS!T$23*$AJ239^3+WeightSDS!U$23*$AJ239^2+WeightSDS!V$23*$AJ239+WeightSDS!W$23,IF($AJ239&lt;153,WeightSDS!M$25*$AJ239^10+WeightSDS!N$25*$AJ239^9+WeightSDS!O$25*$AJ239^8+WeightSDS!P$25*$AJ239^7+WeightSDS!Q$25*$AJ239^6+WeightSDS!R$25*$AJ239^5+WeightSDS!S$25*$AJ239^4+WeightSDS!T$25*$AJ239^3+WeightSDS!U$25*$AJ239^2+WeightSDS!V$25*$AJ239+WeightSDS!W$25,WeightSDS!M$27+WeightSDS!N$27/(1+EXP(WeightSDS!O$27+WeightSDS!P$27*$AJ239)))),IF($AJ239&lt;43.8,WeightSDS!M$29*$AJ239^10+WeightSDS!N$29*$AJ239^9+WeightSDS!O$29*$AJ239^8+WeightSDS!P$29*$AJ239^7+WeightSDS!Q$29*$AJ239^6+WeightSDS!R$29*$AJ239^5+WeightSDS!S$29*$AJ239^4+WeightSDS!T$29*$AJ239^3+WeightSDS!U$29*$AJ239^2+WeightSDS!V$29*$AJ239+WeightSDS!W$29-0.010431*(1-$AJ239/210),IF($AJ239&lt;123,WeightSDS!M$30*$AJ239^10+WeightSDS!N$30*$AJ239^9+WeightSDS!O$30*$AJ239^8+WeightSDS!P$30*$AJ239^7+WeightSDS!Q$30*$AJ239^6+WeightSDS!R$30*$AJ239^5+WeightSDS!S$30*$AJ239^4+WeightSDS!T$30*$AJ239^3+WeightSDS!U$30*$AJ239^2+WeightSDS!V$30*$AJ239+WeightSDS!W$30-0.010431*(1-1/$AJ239),WeightSDS!M$32+WeightSDS!N$32/(1+EXP(WeightSDS!O$32+WeightSDS!P$32*$AJ239))-0.010431*(1-$AJ239/210))))</f>
        <v>2.9500001032655536</v>
      </c>
      <c r="AN239" s="7">
        <f>IF(D239="M",IF($AJ239&lt;162,WeightSDS!P$12*$AJ239^7+WeightSDS!Q$12*$AJ239^6+WeightSDS!R$12*$AJ239^5+WeightSDS!S$12*$AJ239^4+WeightSDS!T$12*$AJ239^3+WeightSDS!U$12*$AJ239^2+WeightSDS!V$12*$AJ239+WeightSDS!W$12,WeightSDS!P$14*$AJ239^7+WeightSDS!Q$14*$AJ239^6+WeightSDS!R$14*$AJ239^5+WeightSDS!S$14*$AJ239^4+WeightSDS!T$14*$AJ239^3+WeightSDS!U$14*$AJ239^2+WeightSDS!V$14*$AJ239+WeightSDS!W$14),IF($AJ239&lt;156,WeightSDS!O$17*$AJ239^8+WeightSDS!P$17*$AJ239^7+WeightSDS!Q$17*$AJ239^6+WeightSDS!R$17*$AJ239^5+WeightSDS!S$17*$AJ239^4+WeightSDS!T$17*$AJ239^3+WeightSDS!U$17*$AJ239^2+WeightSDS!V$17*$AJ239+WeightSDS!W$17,IF($AJ239&lt;186,WeightSDS!$U$18+(WeightSDS!$V$18-WeightSDS!$U$18)/24*($AJ239-186)+WeightSDS!$W$18*(-$AJ239+186)^2-0.005,WeightSDS!$U$18+(WeightSDS!$V$18-WeightSDS!$U$18)/24*($AJ239-186)-0.005)))</f>
        <v>0.14604529399999999</v>
      </c>
      <c r="AQ239" s="7">
        <f t="shared" si="75"/>
        <v>0.56299999999999994</v>
      </c>
      <c r="AR239" s="7">
        <f t="shared" si="76"/>
        <v>69</v>
      </c>
      <c r="AS239" s="7">
        <f t="shared" si="77"/>
        <v>0.51</v>
      </c>
    </row>
    <row r="240" spans="2:45" s="7" customFormat="1" x14ac:dyDescent="0.15">
      <c r="B240" s="118"/>
      <c r="C240" s="118"/>
      <c r="D240" s="118"/>
      <c r="E240" s="30"/>
      <c r="F240" s="30"/>
      <c r="G240" s="119"/>
      <c r="H240" s="119"/>
      <c r="I240" s="78"/>
      <c r="J240" s="11" t="str">
        <f t="shared" si="68"/>
        <v/>
      </c>
      <c r="K240" s="2" t="str">
        <f t="shared" si="78"/>
        <v/>
      </c>
      <c r="L240" s="2" t="str">
        <f t="shared" si="69"/>
        <v/>
      </c>
      <c r="M240" s="2" t="str">
        <f t="shared" si="79"/>
        <v/>
      </c>
      <c r="N240" s="2" t="str">
        <f t="shared" si="80"/>
        <v/>
      </c>
      <c r="O240" s="2" t="str">
        <f t="shared" si="81"/>
        <v/>
      </c>
      <c r="P240" s="11" t="str">
        <f t="shared" si="82"/>
        <v/>
      </c>
      <c r="Q240" s="11" t="str">
        <f t="shared" si="83"/>
        <v/>
      </c>
      <c r="R240" s="2" t="str">
        <f t="shared" si="84"/>
        <v/>
      </c>
      <c r="S240" s="11" t="str">
        <f t="shared" si="85"/>
        <v/>
      </c>
      <c r="T240" s="175" t="str">
        <f t="shared" si="86"/>
        <v/>
      </c>
      <c r="U240" s="11" t="str">
        <f t="shared" si="87"/>
        <v/>
      </c>
      <c r="V240" s="136"/>
      <c r="W240" s="136"/>
      <c r="X240" s="139">
        <f t="shared" si="70"/>
        <v>0</v>
      </c>
      <c r="Y240" s="31">
        <f t="shared" si="71"/>
        <v>0</v>
      </c>
      <c r="Z240" s="31"/>
      <c r="AA240" s="140">
        <f t="shared" si="72"/>
        <v>0</v>
      </c>
      <c r="AB240" s="12"/>
      <c r="AC240" s="8">
        <f t="shared" si="73"/>
        <v>9.0359999999999996</v>
      </c>
      <c r="AD240" s="8">
        <f t="shared" si="74"/>
        <v>-184.49199999999999</v>
      </c>
      <c r="AE240"/>
      <c r="AF240" t="e">
        <f>IF(D240="M",IF(AI240&lt;78,LMS!$D$5*AI240^3+LMS!$E$5*AI240^2+LMS!$F$5*AI240+LMS!$G$5,IF(AI240&lt;150,LMS!$D$6*AI240^3+LMS!$E$6*AI240^2+LMS!$F$6*AI240+LMS!$G$6,LMS!$D$7*AI240^3+LMS!$E$7*AI240^2+LMS!$F$7*AI240+LMS!$G$7)),IF(AI240&lt;69,LMS!$D$9*AI240^3+LMS!$E$9*AI240^2+LMS!$F$9*AI240+LMS!$G$9,IF(AI240&lt;150,LMS!$D$10*AI240^3+LMS!$E$10*AI240^2+LMS!$F$10*AI240+LMS!$G$10,LMS!$D$11*AI240^3+LMS!$E$11*AI240^2+LMS!$F$11*AI240+LMS!$G$11)))</f>
        <v>#VALUE!</v>
      </c>
      <c r="AG240" t="e">
        <f>IF(D240="M",(IF(AI240&lt;2.5,LMS!$D$21*AI240^3+LMS!$E$21*AI240^2+LMS!$F$21*AI240+LMS!$G$21,IF(AI240&lt;9.5,LMS!$D$22*AI240^3+LMS!$E$22*AI240^2+LMS!$F$22*AI240+LMS!$G$22,IF(AI240&lt;26.75,LMS!$D$23*AI240^3+LMS!$E$23*AI240^2+LMS!$F$23*AI240+LMS!$G$23,IF(AI240&lt;90,LMS!$D$24*AI240^3+LMS!$E$24*AI240^2+LMS!$F$24*AI240+LMS!$G$24,LMS!$D$25*AI240^3+LMS!$E$25*AI240^2+LMS!$F$25*AI240+LMS!$G$25))))),(IF(AI240&lt;2.5,LMS!$D$27*AI240^3+LMS!$E$27*AI240^2+LMS!$F$27*AI240+LMS!$G$27,IF(AI240&lt;9.5,LMS!$D$28*AI240^3+LMS!$E$28*AI240^2+LMS!$F$28*AI240+LMS!$G$28,IF(AI240&lt;26.75,LMS!$D$29*AI240^3+LMS!$E$29*AI240^2+LMS!$F$29*AI240+LMS!$G$29,IF(AI240&lt;90,LMS!$D$30*AI240^3+LMS!$E$30*AI240^2+LMS!$F$30*AI240+LMS!$G$30,IF(AI240&lt;150,LMS!$D$31*AI240^3+LMS!$E$31*AI240^2+LMS!$F$31*AI240+LMS!$G$31,LMS!$D$32*AI240^3+LMS!$E$32*AI240^2+LMS!$F$32*AI240+LMS!$G$32)))))))</f>
        <v>#VALUE!</v>
      </c>
      <c r="AH240" t="e">
        <f>IF(D240="M",(IF(AI240&lt;90,LMS!$D$14*AI240^3+LMS!$E$14*AI240^2+LMS!$F$14*AI240+LMS!$G$14,LMS!$D$15*AI240^3+LMS!$E$15*AI240^2+LMS!$F$15*AI240+LMS!$G$15)),(IF(AI240&lt;90,LMS!$D$17*AI240^3+LMS!$E$17*AI240^2+LMS!$F$17*AI240+LMS!$G$17,LMS!$D$18*AI240^3+LMS!$E$18*AI240^2+LMS!$F$18*AI240+LMS!$G$18)))</f>
        <v>#VALUE!</v>
      </c>
      <c r="AI240" s="7" t="e">
        <f t="shared" si="67"/>
        <v>#VALUE!</v>
      </c>
      <c r="AJ240" s="7">
        <f t="shared" si="88"/>
        <v>0</v>
      </c>
      <c r="AL240" s="7">
        <f>IF(D240="M",WeightSDS!P$5*$AJ240^7+WeightSDS!Q$5*$AJ240^6+WeightSDS!R$5*$AJ240^5+WeightSDS!S$5*$AJ240^4+WeightSDS!T$5*$AJ240^3+WeightSDS!U$5*$AJ240^2+WeightSDS!V$5*$AJ240+WeightSDS!W$5,IF($AJ240&lt;186,WeightSDS!P$8*$AJ240^7+WeightSDS!Q$8*$AJ240^6+WeightSDS!R$8*$AJ240^5+WeightSDS!S$8*$AJ240^4+WeightSDS!T$8*$AJ240^3+WeightSDS!U$8*$AJ240^2+WeightSDS!V$8*$AJ240+WeightSDS!W$8,WeightSDS!$U$9+WeightSDS!$V$9*($AJ240-WeightSDS!$W$9)))</f>
        <v>0.75407122999999998</v>
      </c>
      <c r="AM240" s="7">
        <f>IF(D240="M",IF($AJ240&lt;45,WeightSDS!M$23*$AJ240^10+WeightSDS!N$23*$AJ240^9+WeightSDS!O$23*$AJ240^8+WeightSDS!P$23*$AJ240^7+WeightSDS!Q$23*$AJ240^6+WeightSDS!R$23*$AJ240^5+WeightSDS!S$23*$AJ240^4+WeightSDS!T$23*$AJ240^3+WeightSDS!U$23*$AJ240^2+WeightSDS!V$23*$AJ240+WeightSDS!W$23,IF($AJ240&lt;153,WeightSDS!M$25*$AJ240^10+WeightSDS!N$25*$AJ240^9+WeightSDS!O$25*$AJ240^8+WeightSDS!P$25*$AJ240^7+WeightSDS!Q$25*$AJ240^6+WeightSDS!R$25*$AJ240^5+WeightSDS!S$25*$AJ240^4+WeightSDS!T$25*$AJ240^3+WeightSDS!U$25*$AJ240^2+WeightSDS!V$25*$AJ240+WeightSDS!W$25,WeightSDS!M$27+WeightSDS!N$27/(1+EXP(WeightSDS!O$27+WeightSDS!P$27*$AJ240)))),IF($AJ240&lt;43.8,WeightSDS!M$29*$AJ240^10+WeightSDS!N$29*$AJ240^9+WeightSDS!O$29*$AJ240^8+WeightSDS!P$29*$AJ240^7+WeightSDS!Q$29*$AJ240^6+WeightSDS!R$29*$AJ240^5+WeightSDS!S$29*$AJ240^4+WeightSDS!T$29*$AJ240^3+WeightSDS!U$29*$AJ240^2+WeightSDS!V$29*$AJ240+WeightSDS!W$29-0.010431*(1-$AJ240/210),IF($AJ240&lt;123,WeightSDS!M$30*$AJ240^10+WeightSDS!N$30*$AJ240^9+WeightSDS!O$30*$AJ240^8+WeightSDS!P$30*$AJ240^7+WeightSDS!Q$30*$AJ240^6+WeightSDS!R$30*$AJ240^5+WeightSDS!S$30*$AJ240^4+WeightSDS!T$30*$AJ240^3+WeightSDS!U$30*$AJ240^2+WeightSDS!V$30*$AJ240+WeightSDS!W$30-0.010431*(1-1/$AJ240),WeightSDS!M$32+WeightSDS!N$32/(1+EXP(WeightSDS!O$32+WeightSDS!P$32*$AJ240))-0.010431*(1-$AJ240/210))))</f>
        <v>2.9500001032655536</v>
      </c>
      <c r="AN240" s="7">
        <f>IF(D240="M",IF($AJ240&lt;162,WeightSDS!P$12*$AJ240^7+WeightSDS!Q$12*$AJ240^6+WeightSDS!R$12*$AJ240^5+WeightSDS!S$12*$AJ240^4+WeightSDS!T$12*$AJ240^3+WeightSDS!U$12*$AJ240^2+WeightSDS!V$12*$AJ240+WeightSDS!W$12,WeightSDS!P$14*$AJ240^7+WeightSDS!Q$14*$AJ240^6+WeightSDS!R$14*$AJ240^5+WeightSDS!S$14*$AJ240^4+WeightSDS!T$14*$AJ240^3+WeightSDS!U$14*$AJ240^2+WeightSDS!V$14*$AJ240+WeightSDS!W$14),IF($AJ240&lt;156,WeightSDS!O$17*$AJ240^8+WeightSDS!P$17*$AJ240^7+WeightSDS!Q$17*$AJ240^6+WeightSDS!R$17*$AJ240^5+WeightSDS!S$17*$AJ240^4+WeightSDS!T$17*$AJ240^3+WeightSDS!U$17*$AJ240^2+WeightSDS!V$17*$AJ240+WeightSDS!W$17,IF($AJ240&lt;186,WeightSDS!$U$18+(WeightSDS!$V$18-WeightSDS!$U$18)/24*($AJ240-186)+WeightSDS!$W$18*(-$AJ240+186)^2-0.005,WeightSDS!$U$18+(WeightSDS!$V$18-WeightSDS!$U$18)/24*($AJ240-186)-0.005)))</f>
        <v>0.14604529399999999</v>
      </c>
      <c r="AQ240" s="7">
        <f t="shared" si="75"/>
        <v>0.56299999999999994</v>
      </c>
      <c r="AR240" s="7">
        <f t="shared" si="76"/>
        <v>69</v>
      </c>
      <c r="AS240" s="7">
        <f t="shared" si="77"/>
        <v>0.51</v>
      </c>
    </row>
    <row r="241" spans="2:45" s="7" customFormat="1" x14ac:dyDescent="0.15">
      <c r="B241" s="118"/>
      <c r="C241" s="118"/>
      <c r="D241" s="118"/>
      <c r="E241" s="30"/>
      <c r="F241" s="30"/>
      <c r="G241" s="119"/>
      <c r="H241" s="119"/>
      <c r="I241" s="78"/>
      <c r="J241" s="11" t="str">
        <f t="shared" si="68"/>
        <v/>
      </c>
      <c r="K241" s="2" t="str">
        <f t="shared" si="78"/>
        <v/>
      </c>
      <c r="L241" s="2" t="str">
        <f t="shared" si="69"/>
        <v/>
      </c>
      <c r="M241" s="2" t="str">
        <f t="shared" si="79"/>
        <v/>
      </c>
      <c r="N241" s="2" t="str">
        <f t="shared" si="80"/>
        <v/>
      </c>
      <c r="O241" s="2" t="str">
        <f t="shared" si="81"/>
        <v/>
      </c>
      <c r="P241" s="11" t="str">
        <f t="shared" si="82"/>
        <v/>
      </c>
      <c r="Q241" s="11" t="str">
        <f t="shared" si="83"/>
        <v/>
      </c>
      <c r="R241" s="2" t="str">
        <f t="shared" si="84"/>
        <v/>
      </c>
      <c r="S241" s="11" t="str">
        <f t="shared" si="85"/>
        <v/>
      </c>
      <c r="T241" s="175" t="str">
        <f t="shared" si="86"/>
        <v/>
      </c>
      <c r="U241" s="11" t="str">
        <f t="shared" si="87"/>
        <v/>
      </c>
      <c r="V241" s="136"/>
      <c r="W241" s="136"/>
      <c r="X241" s="139">
        <f t="shared" si="70"/>
        <v>0</v>
      </c>
      <c r="Y241" s="31">
        <f t="shared" si="71"/>
        <v>0</v>
      </c>
      <c r="Z241" s="31"/>
      <c r="AA241" s="140">
        <f t="shared" si="72"/>
        <v>0</v>
      </c>
      <c r="AB241" s="12"/>
      <c r="AC241" s="8">
        <f t="shared" si="73"/>
        <v>9.0359999999999996</v>
      </c>
      <c r="AD241" s="8">
        <f t="shared" si="74"/>
        <v>-184.49199999999999</v>
      </c>
      <c r="AE241"/>
      <c r="AF241" t="e">
        <f>IF(D241="M",IF(AI241&lt;78,LMS!$D$5*AI241^3+LMS!$E$5*AI241^2+LMS!$F$5*AI241+LMS!$G$5,IF(AI241&lt;150,LMS!$D$6*AI241^3+LMS!$E$6*AI241^2+LMS!$F$6*AI241+LMS!$G$6,LMS!$D$7*AI241^3+LMS!$E$7*AI241^2+LMS!$F$7*AI241+LMS!$G$7)),IF(AI241&lt;69,LMS!$D$9*AI241^3+LMS!$E$9*AI241^2+LMS!$F$9*AI241+LMS!$G$9,IF(AI241&lt;150,LMS!$D$10*AI241^3+LMS!$E$10*AI241^2+LMS!$F$10*AI241+LMS!$G$10,LMS!$D$11*AI241^3+LMS!$E$11*AI241^2+LMS!$F$11*AI241+LMS!$G$11)))</f>
        <v>#VALUE!</v>
      </c>
      <c r="AG241" t="e">
        <f>IF(D241="M",(IF(AI241&lt;2.5,LMS!$D$21*AI241^3+LMS!$E$21*AI241^2+LMS!$F$21*AI241+LMS!$G$21,IF(AI241&lt;9.5,LMS!$D$22*AI241^3+LMS!$E$22*AI241^2+LMS!$F$22*AI241+LMS!$G$22,IF(AI241&lt;26.75,LMS!$D$23*AI241^3+LMS!$E$23*AI241^2+LMS!$F$23*AI241+LMS!$G$23,IF(AI241&lt;90,LMS!$D$24*AI241^3+LMS!$E$24*AI241^2+LMS!$F$24*AI241+LMS!$G$24,LMS!$D$25*AI241^3+LMS!$E$25*AI241^2+LMS!$F$25*AI241+LMS!$G$25))))),(IF(AI241&lt;2.5,LMS!$D$27*AI241^3+LMS!$E$27*AI241^2+LMS!$F$27*AI241+LMS!$G$27,IF(AI241&lt;9.5,LMS!$D$28*AI241^3+LMS!$E$28*AI241^2+LMS!$F$28*AI241+LMS!$G$28,IF(AI241&lt;26.75,LMS!$D$29*AI241^3+LMS!$E$29*AI241^2+LMS!$F$29*AI241+LMS!$G$29,IF(AI241&lt;90,LMS!$D$30*AI241^3+LMS!$E$30*AI241^2+LMS!$F$30*AI241+LMS!$G$30,IF(AI241&lt;150,LMS!$D$31*AI241^3+LMS!$E$31*AI241^2+LMS!$F$31*AI241+LMS!$G$31,LMS!$D$32*AI241^3+LMS!$E$32*AI241^2+LMS!$F$32*AI241+LMS!$G$32)))))))</f>
        <v>#VALUE!</v>
      </c>
      <c r="AH241" t="e">
        <f>IF(D241="M",(IF(AI241&lt;90,LMS!$D$14*AI241^3+LMS!$E$14*AI241^2+LMS!$F$14*AI241+LMS!$G$14,LMS!$D$15*AI241^3+LMS!$E$15*AI241^2+LMS!$F$15*AI241+LMS!$G$15)),(IF(AI241&lt;90,LMS!$D$17*AI241^3+LMS!$E$17*AI241^2+LMS!$F$17*AI241+LMS!$G$17,LMS!$D$18*AI241^3+LMS!$E$18*AI241^2+LMS!$F$18*AI241+LMS!$G$18)))</f>
        <v>#VALUE!</v>
      </c>
      <c r="AI241" s="7" t="e">
        <f t="shared" si="67"/>
        <v>#VALUE!</v>
      </c>
      <c r="AJ241" s="7">
        <f t="shared" si="88"/>
        <v>0</v>
      </c>
      <c r="AL241" s="7">
        <f>IF(D241="M",WeightSDS!P$5*$AJ241^7+WeightSDS!Q$5*$AJ241^6+WeightSDS!R$5*$AJ241^5+WeightSDS!S$5*$AJ241^4+WeightSDS!T$5*$AJ241^3+WeightSDS!U$5*$AJ241^2+WeightSDS!V$5*$AJ241+WeightSDS!W$5,IF($AJ241&lt;186,WeightSDS!P$8*$AJ241^7+WeightSDS!Q$8*$AJ241^6+WeightSDS!R$8*$AJ241^5+WeightSDS!S$8*$AJ241^4+WeightSDS!T$8*$AJ241^3+WeightSDS!U$8*$AJ241^2+WeightSDS!V$8*$AJ241+WeightSDS!W$8,WeightSDS!$U$9+WeightSDS!$V$9*($AJ241-WeightSDS!$W$9)))</f>
        <v>0.75407122999999998</v>
      </c>
      <c r="AM241" s="7">
        <f>IF(D241="M",IF($AJ241&lt;45,WeightSDS!M$23*$AJ241^10+WeightSDS!N$23*$AJ241^9+WeightSDS!O$23*$AJ241^8+WeightSDS!P$23*$AJ241^7+WeightSDS!Q$23*$AJ241^6+WeightSDS!R$23*$AJ241^5+WeightSDS!S$23*$AJ241^4+WeightSDS!T$23*$AJ241^3+WeightSDS!U$23*$AJ241^2+WeightSDS!V$23*$AJ241+WeightSDS!W$23,IF($AJ241&lt;153,WeightSDS!M$25*$AJ241^10+WeightSDS!N$25*$AJ241^9+WeightSDS!O$25*$AJ241^8+WeightSDS!P$25*$AJ241^7+WeightSDS!Q$25*$AJ241^6+WeightSDS!R$25*$AJ241^5+WeightSDS!S$25*$AJ241^4+WeightSDS!T$25*$AJ241^3+WeightSDS!U$25*$AJ241^2+WeightSDS!V$25*$AJ241+WeightSDS!W$25,WeightSDS!M$27+WeightSDS!N$27/(1+EXP(WeightSDS!O$27+WeightSDS!P$27*$AJ241)))),IF($AJ241&lt;43.8,WeightSDS!M$29*$AJ241^10+WeightSDS!N$29*$AJ241^9+WeightSDS!O$29*$AJ241^8+WeightSDS!P$29*$AJ241^7+WeightSDS!Q$29*$AJ241^6+WeightSDS!R$29*$AJ241^5+WeightSDS!S$29*$AJ241^4+WeightSDS!T$29*$AJ241^3+WeightSDS!U$29*$AJ241^2+WeightSDS!V$29*$AJ241+WeightSDS!W$29-0.010431*(1-$AJ241/210),IF($AJ241&lt;123,WeightSDS!M$30*$AJ241^10+WeightSDS!N$30*$AJ241^9+WeightSDS!O$30*$AJ241^8+WeightSDS!P$30*$AJ241^7+WeightSDS!Q$30*$AJ241^6+WeightSDS!R$30*$AJ241^5+WeightSDS!S$30*$AJ241^4+WeightSDS!T$30*$AJ241^3+WeightSDS!U$30*$AJ241^2+WeightSDS!V$30*$AJ241+WeightSDS!W$30-0.010431*(1-1/$AJ241),WeightSDS!M$32+WeightSDS!N$32/(1+EXP(WeightSDS!O$32+WeightSDS!P$32*$AJ241))-0.010431*(1-$AJ241/210))))</f>
        <v>2.9500001032655536</v>
      </c>
      <c r="AN241" s="7">
        <f>IF(D241="M",IF($AJ241&lt;162,WeightSDS!P$12*$AJ241^7+WeightSDS!Q$12*$AJ241^6+WeightSDS!R$12*$AJ241^5+WeightSDS!S$12*$AJ241^4+WeightSDS!T$12*$AJ241^3+WeightSDS!U$12*$AJ241^2+WeightSDS!V$12*$AJ241+WeightSDS!W$12,WeightSDS!P$14*$AJ241^7+WeightSDS!Q$14*$AJ241^6+WeightSDS!R$14*$AJ241^5+WeightSDS!S$14*$AJ241^4+WeightSDS!T$14*$AJ241^3+WeightSDS!U$14*$AJ241^2+WeightSDS!V$14*$AJ241+WeightSDS!W$14),IF($AJ241&lt;156,WeightSDS!O$17*$AJ241^8+WeightSDS!P$17*$AJ241^7+WeightSDS!Q$17*$AJ241^6+WeightSDS!R$17*$AJ241^5+WeightSDS!S$17*$AJ241^4+WeightSDS!T$17*$AJ241^3+WeightSDS!U$17*$AJ241^2+WeightSDS!V$17*$AJ241+WeightSDS!W$17,IF($AJ241&lt;186,WeightSDS!$U$18+(WeightSDS!$V$18-WeightSDS!$U$18)/24*($AJ241-186)+WeightSDS!$W$18*(-$AJ241+186)^2-0.005,WeightSDS!$U$18+(WeightSDS!$V$18-WeightSDS!$U$18)/24*($AJ241-186)-0.005)))</f>
        <v>0.14604529399999999</v>
      </c>
      <c r="AQ241" s="7">
        <f t="shared" si="75"/>
        <v>0.56299999999999994</v>
      </c>
      <c r="AR241" s="7">
        <f t="shared" si="76"/>
        <v>69</v>
      </c>
      <c r="AS241" s="7">
        <f t="shared" si="77"/>
        <v>0.51</v>
      </c>
    </row>
    <row r="242" spans="2:45" s="7" customFormat="1" x14ac:dyDescent="0.15">
      <c r="B242" s="118"/>
      <c r="C242" s="118"/>
      <c r="D242" s="118"/>
      <c r="E242" s="30"/>
      <c r="F242" s="30"/>
      <c r="G242" s="119"/>
      <c r="H242" s="119"/>
      <c r="I242" s="78"/>
      <c r="J242" s="11" t="str">
        <f t="shared" si="68"/>
        <v/>
      </c>
      <c r="K242" s="2" t="str">
        <f t="shared" si="78"/>
        <v/>
      </c>
      <c r="L242" s="2" t="str">
        <f t="shared" si="69"/>
        <v/>
      </c>
      <c r="M242" s="2" t="str">
        <f t="shared" si="79"/>
        <v/>
      </c>
      <c r="N242" s="2" t="str">
        <f t="shared" si="80"/>
        <v/>
      </c>
      <c r="O242" s="2" t="str">
        <f t="shared" si="81"/>
        <v/>
      </c>
      <c r="P242" s="11" t="str">
        <f t="shared" si="82"/>
        <v/>
      </c>
      <c r="Q242" s="11" t="str">
        <f t="shared" si="83"/>
        <v/>
      </c>
      <c r="R242" s="2" t="str">
        <f t="shared" si="84"/>
        <v/>
      </c>
      <c r="S242" s="11" t="str">
        <f t="shared" si="85"/>
        <v/>
      </c>
      <c r="T242" s="175" t="str">
        <f t="shared" si="86"/>
        <v/>
      </c>
      <c r="U242" s="11" t="str">
        <f t="shared" si="87"/>
        <v/>
      </c>
      <c r="V242" s="136"/>
      <c r="W242" s="136"/>
      <c r="X242" s="139">
        <f t="shared" si="70"/>
        <v>0</v>
      </c>
      <c r="Y242" s="31">
        <f t="shared" si="71"/>
        <v>0</v>
      </c>
      <c r="Z242" s="31"/>
      <c r="AA242" s="140">
        <f t="shared" si="72"/>
        <v>0</v>
      </c>
      <c r="AB242" s="12"/>
      <c r="AC242" s="8">
        <f t="shared" si="73"/>
        <v>9.0359999999999996</v>
      </c>
      <c r="AD242" s="8">
        <f t="shared" si="74"/>
        <v>-184.49199999999999</v>
      </c>
      <c r="AE242"/>
      <c r="AF242" t="e">
        <f>IF(D242="M",IF(AI242&lt;78,LMS!$D$5*AI242^3+LMS!$E$5*AI242^2+LMS!$F$5*AI242+LMS!$G$5,IF(AI242&lt;150,LMS!$D$6*AI242^3+LMS!$E$6*AI242^2+LMS!$F$6*AI242+LMS!$G$6,LMS!$D$7*AI242^3+LMS!$E$7*AI242^2+LMS!$F$7*AI242+LMS!$G$7)),IF(AI242&lt;69,LMS!$D$9*AI242^3+LMS!$E$9*AI242^2+LMS!$F$9*AI242+LMS!$G$9,IF(AI242&lt;150,LMS!$D$10*AI242^3+LMS!$E$10*AI242^2+LMS!$F$10*AI242+LMS!$G$10,LMS!$D$11*AI242^3+LMS!$E$11*AI242^2+LMS!$F$11*AI242+LMS!$G$11)))</f>
        <v>#VALUE!</v>
      </c>
      <c r="AG242" t="e">
        <f>IF(D242="M",(IF(AI242&lt;2.5,LMS!$D$21*AI242^3+LMS!$E$21*AI242^2+LMS!$F$21*AI242+LMS!$G$21,IF(AI242&lt;9.5,LMS!$D$22*AI242^3+LMS!$E$22*AI242^2+LMS!$F$22*AI242+LMS!$G$22,IF(AI242&lt;26.75,LMS!$D$23*AI242^3+LMS!$E$23*AI242^2+LMS!$F$23*AI242+LMS!$G$23,IF(AI242&lt;90,LMS!$D$24*AI242^3+LMS!$E$24*AI242^2+LMS!$F$24*AI242+LMS!$G$24,LMS!$D$25*AI242^3+LMS!$E$25*AI242^2+LMS!$F$25*AI242+LMS!$G$25))))),(IF(AI242&lt;2.5,LMS!$D$27*AI242^3+LMS!$E$27*AI242^2+LMS!$F$27*AI242+LMS!$G$27,IF(AI242&lt;9.5,LMS!$D$28*AI242^3+LMS!$E$28*AI242^2+LMS!$F$28*AI242+LMS!$G$28,IF(AI242&lt;26.75,LMS!$D$29*AI242^3+LMS!$E$29*AI242^2+LMS!$F$29*AI242+LMS!$G$29,IF(AI242&lt;90,LMS!$D$30*AI242^3+LMS!$E$30*AI242^2+LMS!$F$30*AI242+LMS!$G$30,IF(AI242&lt;150,LMS!$D$31*AI242^3+LMS!$E$31*AI242^2+LMS!$F$31*AI242+LMS!$G$31,LMS!$D$32*AI242^3+LMS!$E$32*AI242^2+LMS!$F$32*AI242+LMS!$G$32)))))))</f>
        <v>#VALUE!</v>
      </c>
      <c r="AH242" t="e">
        <f>IF(D242="M",(IF(AI242&lt;90,LMS!$D$14*AI242^3+LMS!$E$14*AI242^2+LMS!$F$14*AI242+LMS!$G$14,LMS!$D$15*AI242^3+LMS!$E$15*AI242^2+LMS!$F$15*AI242+LMS!$G$15)),(IF(AI242&lt;90,LMS!$D$17*AI242^3+LMS!$E$17*AI242^2+LMS!$F$17*AI242+LMS!$G$17,LMS!$D$18*AI242^3+LMS!$E$18*AI242^2+LMS!$F$18*AI242+LMS!$G$18)))</f>
        <v>#VALUE!</v>
      </c>
      <c r="AI242" s="7" t="e">
        <f t="shared" si="67"/>
        <v>#VALUE!</v>
      </c>
      <c r="AJ242" s="7">
        <f t="shared" si="88"/>
        <v>0</v>
      </c>
      <c r="AL242" s="7">
        <f>IF(D242="M",WeightSDS!P$5*$AJ242^7+WeightSDS!Q$5*$AJ242^6+WeightSDS!R$5*$AJ242^5+WeightSDS!S$5*$AJ242^4+WeightSDS!T$5*$AJ242^3+WeightSDS!U$5*$AJ242^2+WeightSDS!V$5*$AJ242+WeightSDS!W$5,IF($AJ242&lt;186,WeightSDS!P$8*$AJ242^7+WeightSDS!Q$8*$AJ242^6+WeightSDS!R$8*$AJ242^5+WeightSDS!S$8*$AJ242^4+WeightSDS!T$8*$AJ242^3+WeightSDS!U$8*$AJ242^2+WeightSDS!V$8*$AJ242+WeightSDS!W$8,WeightSDS!$U$9+WeightSDS!$V$9*($AJ242-WeightSDS!$W$9)))</f>
        <v>0.75407122999999998</v>
      </c>
      <c r="AM242" s="7">
        <f>IF(D242="M",IF($AJ242&lt;45,WeightSDS!M$23*$AJ242^10+WeightSDS!N$23*$AJ242^9+WeightSDS!O$23*$AJ242^8+WeightSDS!P$23*$AJ242^7+WeightSDS!Q$23*$AJ242^6+WeightSDS!R$23*$AJ242^5+WeightSDS!S$23*$AJ242^4+WeightSDS!T$23*$AJ242^3+WeightSDS!U$23*$AJ242^2+WeightSDS!V$23*$AJ242+WeightSDS!W$23,IF($AJ242&lt;153,WeightSDS!M$25*$AJ242^10+WeightSDS!N$25*$AJ242^9+WeightSDS!O$25*$AJ242^8+WeightSDS!P$25*$AJ242^7+WeightSDS!Q$25*$AJ242^6+WeightSDS!R$25*$AJ242^5+WeightSDS!S$25*$AJ242^4+WeightSDS!T$25*$AJ242^3+WeightSDS!U$25*$AJ242^2+WeightSDS!V$25*$AJ242+WeightSDS!W$25,WeightSDS!M$27+WeightSDS!N$27/(1+EXP(WeightSDS!O$27+WeightSDS!P$27*$AJ242)))),IF($AJ242&lt;43.8,WeightSDS!M$29*$AJ242^10+WeightSDS!N$29*$AJ242^9+WeightSDS!O$29*$AJ242^8+WeightSDS!P$29*$AJ242^7+WeightSDS!Q$29*$AJ242^6+WeightSDS!R$29*$AJ242^5+WeightSDS!S$29*$AJ242^4+WeightSDS!T$29*$AJ242^3+WeightSDS!U$29*$AJ242^2+WeightSDS!V$29*$AJ242+WeightSDS!W$29-0.010431*(1-$AJ242/210),IF($AJ242&lt;123,WeightSDS!M$30*$AJ242^10+WeightSDS!N$30*$AJ242^9+WeightSDS!O$30*$AJ242^8+WeightSDS!P$30*$AJ242^7+WeightSDS!Q$30*$AJ242^6+WeightSDS!R$30*$AJ242^5+WeightSDS!S$30*$AJ242^4+WeightSDS!T$30*$AJ242^3+WeightSDS!U$30*$AJ242^2+WeightSDS!V$30*$AJ242+WeightSDS!W$30-0.010431*(1-1/$AJ242),WeightSDS!M$32+WeightSDS!N$32/(1+EXP(WeightSDS!O$32+WeightSDS!P$32*$AJ242))-0.010431*(1-$AJ242/210))))</f>
        <v>2.9500001032655536</v>
      </c>
      <c r="AN242" s="7">
        <f>IF(D242="M",IF($AJ242&lt;162,WeightSDS!P$12*$AJ242^7+WeightSDS!Q$12*$AJ242^6+WeightSDS!R$12*$AJ242^5+WeightSDS!S$12*$AJ242^4+WeightSDS!T$12*$AJ242^3+WeightSDS!U$12*$AJ242^2+WeightSDS!V$12*$AJ242+WeightSDS!W$12,WeightSDS!P$14*$AJ242^7+WeightSDS!Q$14*$AJ242^6+WeightSDS!R$14*$AJ242^5+WeightSDS!S$14*$AJ242^4+WeightSDS!T$14*$AJ242^3+WeightSDS!U$14*$AJ242^2+WeightSDS!V$14*$AJ242+WeightSDS!W$14),IF($AJ242&lt;156,WeightSDS!O$17*$AJ242^8+WeightSDS!P$17*$AJ242^7+WeightSDS!Q$17*$AJ242^6+WeightSDS!R$17*$AJ242^5+WeightSDS!S$17*$AJ242^4+WeightSDS!T$17*$AJ242^3+WeightSDS!U$17*$AJ242^2+WeightSDS!V$17*$AJ242+WeightSDS!W$17,IF($AJ242&lt;186,WeightSDS!$U$18+(WeightSDS!$V$18-WeightSDS!$U$18)/24*($AJ242-186)+WeightSDS!$W$18*(-$AJ242+186)^2-0.005,WeightSDS!$U$18+(WeightSDS!$V$18-WeightSDS!$U$18)/24*($AJ242-186)-0.005)))</f>
        <v>0.14604529399999999</v>
      </c>
      <c r="AQ242" s="7">
        <f t="shared" si="75"/>
        <v>0.56299999999999994</v>
      </c>
      <c r="AR242" s="7">
        <f t="shared" si="76"/>
        <v>69</v>
      </c>
      <c r="AS242" s="7">
        <f t="shared" si="77"/>
        <v>0.51</v>
      </c>
    </row>
    <row r="243" spans="2:45" s="7" customFormat="1" x14ac:dyDescent="0.15">
      <c r="B243" s="118"/>
      <c r="C243" s="118"/>
      <c r="D243" s="118"/>
      <c r="E243" s="30"/>
      <c r="F243" s="30"/>
      <c r="G243" s="119"/>
      <c r="H243" s="119"/>
      <c r="I243" s="78"/>
      <c r="J243" s="11" t="str">
        <f t="shared" si="68"/>
        <v/>
      </c>
      <c r="K243" s="2" t="str">
        <f t="shared" si="78"/>
        <v/>
      </c>
      <c r="L243" s="2" t="str">
        <f t="shared" si="69"/>
        <v/>
      </c>
      <c r="M243" s="2" t="str">
        <f t="shared" si="79"/>
        <v/>
      </c>
      <c r="N243" s="2" t="str">
        <f t="shared" si="80"/>
        <v/>
      </c>
      <c r="O243" s="2" t="str">
        <f t="shared" si="81"/>
        <v/>
      </c>
      <c r="P243" s="11" t="str">
        <f t="shared" si="82"/>
        <v/>
      </c>
      <c r="Q243" s="11" t="str">
        <f t="shared" si="83"/>
        <v/>
      </c>
      <c r="R243" s="2" t="str">
        <f t="shared" si="84"/>
        <v/>
      </c>
      <c r="S243" s="11" t="str">
        <f t="shared" si="85"/>
        <v/>
      </c>
      <c r="T243" s="175" t="str">
        <f t="shared" si="86"/>
        <v/>
      </c>
      <c r="U243" s="11" t="str">
        <f t="shared" si="87"/>
        <v/>
      </c>
      <c r="V243" s="136"/>
      <c r="W243" s="136"/>
      <c r="X243" s="139">
        <f t="shared" si="70"/>
        <v>0</v>
      </c>
      <c r="Y243" s="31">
        <f t="shared" si="71"/>
        <v>0</v>
      </c>
      <c r="Z243" s="31"/>
      <c r="AA243" s="140">
        <f t="shared" si="72"/>
        <v>0</v>
      </c>
      <c r="AB243" s="12"/>
      <c r="AC243" s="8">
        <f t="shared" si="73"/>
        <v>9.0359999999999996</v>
      </c>
      <c r="AD243" s="8">
        <f t="shared" si="74"/>
        <v>-184.49199999999999</v>
      </c>
      <c r="AE243"/>
      <c r="AF243" t="e">
        <f>IF(D243="M",IF(AI243&lt;78,LMS!$D$5*AI243^3+LMS!$E$5*AI243^2+LMS!$F$5*AI243+LMS!$G$5,IF(AI243&lt;150,LMS!$D$6*AI243^3+LMS!$E$6*AI243^2+LMS!$F$6*AI243+LMS!$G$6,LMS!$D$7*AI243^3+LMS!$E$7*AI243^2+LMS!$F$7*AI243+LMS!$G$7)),IF(AI243&lt;69,LMS!$D$9*AI243^3+LMS!$E$9*AI243^2+LMS!$F$9*AI243+LMS!$G$9,IF(AI243&lt;150,LMS!$D$10*AI243^3+LMS!$E$10*AI243^2+LMS!$F$10*AI243+LMS!$G$10,LMS!$D$11*AI243^3+LMS!$E$11*AI243^2+LMS!$F$11*AI243+LMS!$G$11)))</f>
        <v>#VALUE!</v>
      </c>
      <c r="AG243" t="e">
        <f>IF(D243="M",(IF(AI243&lt;2.5,LMS!$D$21*AI243^3+LMS!$E$21*AI243^2+LMS!$F$21*AI243+LMS!$G$21,IF(AI243&lt;9.5,LMS!$D$22*AI243^3+LMS!$E$22*AI243^2+LMS!$F$22*AI243+LMS!$G$22,IF(AI243&lt;26.75,LMS!$D$23*AI243^3+LMS!$E$23*AI243^2+LMS!$F$23*AI243+LMS!$G$23,IF(AI243&lt;90,LMS!$D$24*AI243^3+LMS!$E$24*AI243^2+LMS!$F$24*AI243+LMS!$G$24,LMS!$D$25*AI243^3+LMS!$E$25*AI243^2+LMS!$F$25*AI243+LMS!$G$25))))),(IF(AI243&lt;2.5,LMS!$D$27*AI243^3+LMS!$E$27*AI243^2+LMS!$F$27*AI243+LMS!$G$27,IF(AI243&lt;9.5,LMS!$D$28*AI243^3+LMS!$E$28*AI243^2+LMS!$F$28*AI243+LMS!$G$28,IF(AI243&lt;26.75,LMS!$D$29*AI243^3+LMS!$E$29*AI243^2+LMS!$F$29*AI243+LMS!$G$29,IF(AI243&lt;90,LMS!$D$30*AI243^3+LMS!$E$30*AI243^2+LMS!$F$30*AI243+LMS!$G$30,IF(AI243&lt;150,LMS!$D$31*AI243^3+LMS!$E$31*AI243^2+LMS!$F$31*AI243+LMS!$G$31,LMS!$D$32*AI243^3+LMS!$E$32*AI243^2+LMS!$F$32*AI243+LMS!$G$32)))))))</f>
        <v>#VALUE!</v>
      </c>
      <c r="AH243" t="e">
        <f>IF(D243="M",(IF(AI243&lt;90,LMS!$D$14*AI243^3+LMS!$E$14*AI243^2+LMS!$F$14*AI243+LMS!$G$14,LMS!$D$15*AI243^3+LMS!$E$15*AI243^2+LMS!$F$15*AI243+LMS!$G$15)),(IF(AI243&lt;90,LMS!$D$17*AI243^3+LMS!$E$17*AI243^2+LMS!$F$17*AI243+LMS!$G$17,LMS!$D$18*AI243^3+LMS!$E$18*AI243^2+LMS!$F$18*AI243+LMS!$G$18)))</f>
        <v>#VALUE!</v>
      </c>
      <c r="AI243" s="7" t="e">
        <f t="shared" si="67"/>
        <v>#VALUE!</v>
      </c>
      <c r="AJ243" s="7">
        <f t="shared" si="88"/>
        <v>0</v>
      </c>
      <c r="AL243" s="7">
        <f>IF(D243="M",WeightSDS!P$5*$AJ243^7+WeightSDS!Q$5*$AJ243^6+WeightSDS!R$5*$AJ243^5+WeightSDS!S$5*$AJ243^4+WeightSDS!T$5*$AJ243^3+WeightSDS!U$5*$AJ243^2+WeightSDS!V$5*$AJ243+WeightSDS!W$5,IF($AJ243&lt;186,WeightSDS!P$8*$AJ243^7+WeightSDS!Q$8*$AJ243^6+WeightSDS!R$8*$AJ243^5+WeightSDS!S$8*$AJ243^4+WeightSDS!T$8*$AJ243^3+WeightSDS!U$8*$AJ243^2+WeightSDS!V$8*$AJ243+WeightSDS!W$8,WeightSDS!$U$9+WeightSDS!$V$9*($AJ243-WeightSDS!$W$9)))</f>
        <v>0.75407122999999998</v>
      </c>
      <c r="AM243" s="7">
        <f>IF(D243="M",IF($AJ243&lt;45,WeightSDS!M$23*$AJ243^10+WeightSDS!N$23*$AJ243^9+WeightSDS!O$23*$AJ243^8+WeightSDS!P$23*$AJ243^7+WeightSDS!Q$23*$AJ243^6+WeightSDS!R$23*$AJ243^5+WeightSDS!S$23*$AJ243^4+WeightSDS!T$23*$AJ243^3+WeightSDS!U$23*$AJ243^2+WeightSDS!V$23*$AJ243+WeightSDS!W$23,IF($AJ243&lt;153,WeightSDS!M$25*$AJ243^10+WeightSDS!N$25*$AJ243^9+WeightSDS!O$25*$AJ243^8+WeightSDS!P$25*$AJ243^7+WeightSDS!Q$25*$AJ243^6+WeightSDS!R$25*$AJ243^5+WeightSDS!S$25*$AJ243^4+WeightSDS!T$25*$AJ243^3+WeightSDS!U$25*$AJ243^2+WeightSDS!V$25*$AJ243+WeightSDS!W$25,WeightSDS!M$27+WeightSDS!N$27/(1+EXP(WeightSDS!O$27+WeightSDS!P$27*$AJ243)))),IF($AJ243&lt;43.8,WeightSDS!M$29*$AJ243^10+WeightSDS!N$29*$AJ243^9+WeightSDS!O$29*$AJ243^8+WeightSDS!P$29*$AJ243^7+WeightSDS!Q$29*$AJ243^6+WeightSDS!R$29*$AJ243^5+WeightSDS!S$29*$AJ243^4+WeightSDS!T$29*$AJ243^3+WeightSDS!U$29*$AJ243^2+WeightSDS!V$29*$AJ243+WeightSDS!W$29-0.010431*(1-$AJ243/210),IF($AJ243&lt;123,WeightSDS!M$30*$AJ243^10+WeightSDS!N$30*$AJ243^9+WeightSDS!O$30*$AJ243^8+WeightSDS!P$30*$AJ243^7+WeightSDS!Q$30*$AJ243^6+WeightSDS!R$30*$AJ243^5+WeightSDS!S$30*$AJ243^4+WeightSDS!T$30*$AJ243^3+WeightSDS!U$30*$AJ243^2+WeightSDS!V$30*$AJ243+WeightSDS!W$30-0.010431*(1-1/$AJ243),WeightSDS!M$32+WeightSDS!N$32/(1+EXP(WeightSDS!O$32+WeightSDS!P$32*$AJ243))-0.010431*(1-$AJ243/210))))</f>
        <v>2.9500001032655536</v>
      </c>
      <c r="AN243" s="7">
        <f>IF(D243="M",IF($AJ243&lt;162,WeightSDS!P$12*$AJ243^7+WeightSDS!Q$12*$AJ243^6+WeightSDS!R$12*$AJ243^5+WeightSDS!S$12*$AJ243^4+WeightSDS!T$12*$AJ243^3+WeightSDS!U$12*$AJ243^2+WeightSDS!V$12*$AJ243+WeightSDS!W$12,WeightSDS!P$14*$AJ243^7+WeightSDS!Q$14*$AJ243^6+WeightSDS!R$14*$AJ243^5+WeightSDS!S$14*$AJ243^4+WeightSDS!T$14*$AJ243^3+WeightSDS!U$14*$AJ243^2+WeightSDS!V$14*$AJ243+WeightSDS!W$14),IF($AJ243&lt;156,WeightSDS!O$17*$AJ243^8+WeightSDS!P$17*$AJ243^7+WeightSDS!Q$17*$AJ243^6+WeightSDS!R$17*$AJ243^5+WeightSDS!S$17*$AJ243^4+WeightSDS!T$17*$AJ243^3+WeightSDS!U$17*$AJ243^2+WeightSDS!V$17*$AJ243+WeightSDS!W$17,IF($AJ243&lt;186,WeightSDS!$U$18+(WeightSDS!$V$18-WeightSDS!$U$18)/24*($AJ243-186)+WeightSDS!$W$18*(-$AJ243+186)^2-0.005,WeightSDS!$U$18+(WeightSDS!$V$18-WeightSDS!$U$18)/24*($AJ243-186)-0.005)))</f>
        <v>0.14604529399999999</v>
      </c>
      <c r="AQ243" s="7">
        <f t="shared" si="75"/>
        <v>0.56299999999999994</v>
      </c>
      <c r="AR243" s="7">
        <f t="shared" si="76"/>
        <v>69</v>
      </c>
      <c r="AS243" s="7">
        <f t="shared" si="77"/>
        <v>0.51</v>
      </c>
    </row>
    <row r="244" spans="2:45" s="7" customFormat="1" x14ac:dyDescent="0.15">
      <c r="B244" s="118"/>
      <c r="C244" s="118"/>
      <c r="D244" s="118"/>
      <c r="E244" s="30"/>
      <c r="F244" s="30"/>
      <c r="G244" s="119"/>
      <c r="H244" s="119"/>
      <c r="I244" s="78"/>
      <c r="J244" s="11" t="str">
        <f t="shared" si="68"/>
        <v/>
      </c>
      <c r="K244" s="2" t="str">
        <f t="shared" si="78"/>
        <v/>
      </c>
      <c r="L244" s="2" t="str">
        <f t="shared" si="69"/>
        <v/>
      </c>
      <c r="M244" s="2" t="str">
        <f t="shared" si="79"/>
        <v/>
      </c>
      <c r="N244" s="2" t="str">
        <f t="shared" si="80"/>
        <v/>
      </c>
      <c r="O244" s="2" t="str">
        <f t="shared" si="81"/>
        <v/>
      </c>
      <c r="P244" s="11" t="str">
        <f t="shared" si="82"/>
        <v/>
      </c>
      <c r="Q244" s="11" t="str">
        <f t="shared" si="83"/>
        <v/>
      </c>
      <c r="R244" s="2" t="str">
        <f t="shared" si="84"/>
        <v/>
      </c>
      <c r="S244" s="11" t="str">
        <f t="shared" si="85"/>
        <v/>
      </c>
      <c r="T244" s="175" t="str">
        <f t="shared" si="86"/>
        <v/>
      </c>
      <c r="U244" s="11" t="str">
        <f t="shared" si="87"/>
        <v/>
      </c>
      <c r="V244" s="136"/>
      <c r="W244" s="136"/>
      <c r="X244" s="139">
        <f t="shared" si="70"/>
        <v>0</v>
      </c>
      <c r="Y244" s="31">
        <f t="shared" si="71"/>
        <v>0</v>
      </c>
      <c r="Z244" s="31"/>
      <c r="AA244" s="140">
        <f t="shared" si="72"/>
        <v>0</v>
      </c>
      <c r="AB244" s="12"/>
      <c r="AC244" s="8">
        <f t="shared" si="73"/>
        <v>9.0359999999999996</v>
      </c>
      <c r="AD244" s="8">
        <f t="shared" si="74"/>
        <v>-184.49199999999999</v>
      </c>
      <c r="AE244"/>
      <c r="AF244" t="e">
        <f>IF(D244="M",IF(AI244&lt;78,LMS!$D$5*AI244^3+LMS!$E$5*AI244^2+LMS!$F$5*AI244+LMS!$G$5,IF(AI244&lt;150,LMS!$D$6*AI244^3+LMS!$E$6*AI244^2+LMS!$F$6*AI244+LMS!$G$6,LMS!$D$7*AI244^3+LMS!$E$7*AI244^2+LMS!$F$7*AI244+LMS!$G$7)),IF(AI244&lt;69,LMS!$D$9*AI244^3+LMS!$E$9*AI244^2+LMS!$F$9*AI244+LMS!$G$9,IF(AI244&lt;150,LMS!$D$10*AI244^3+LMS!$E$10*AI244^2+LMS!$F$10*AI244+LMS!$G$10,LMS!$D$11*AI244^3+LMS!$E$11*AI244^2+LMS!$F$11*AI244+LMS!$G$11)))</f>
        <v>#VALUE!</v>
      </c>
      <c r="AG244" t="e">
        <f>IF(D244="M",(IF(AI244&lt;2.5,LMS!$D$21*AI244^3+LMS!$E$21*AI244^2+LMS!$F$21*AI244+LMS!$G$21,IF(AI244&lt;9.5,LMS!$D$22*AI244^3+LMS!$E$22*AI244^2+LMS!$F$22*AI244+LMS!$G$22,IF(AI244&lt;26.75,LMS!$D$23*AI244^3+LMS!$E$23*AI244^2+LMS!$F$23*AI244+LMS!$G$23,IF(AI244&lt;90,LMS!$D$24*AI244^3+LMS!$E$24*AI244^2+LMS!$F$24*AI244+LMS!$G$24,LMS!$D$25*AI244^3+LMS!$E$25*AI244^2+LMS!$F$25*AI244+LMS!$G$25))))),(IF(AI244&lt;2.5,LMS!$D$27*AI244^3+LMS!$E$27*AI244^2+LMS!$F$27*AI244+LMS!$G$27,IF(AI244&lt;9.5,LMS!$D$28*AI244^3+LMS!$E$28*AI244^2+LMS!$F$28*AI244+LMS!$G$28,IF(AI244&lt;26.75,LMS!$D$29*AI244^3+LMS!$E$29*AI244^2+LMS!$F$29*AI244+LMS!$G$29,IF(AI244&lt;90,LMS!$D$30*AI244^3+LMS!$E$30*AI244^2+LMS!$F$30*AI244+LMS!$G$30,IF(AI244&lt;150,LMS!$D$31*AI244^3+LMS!$E$31*AI244^2+LMS!$F$31*AI244+LMS!$G$31,LMS!$D$32*AI244^3+LMS!$E$32*AI244^2+LMS!$F$32*AI244+LMS!$G$32)))))))</f>
        <v>#VALUE!</v>
      </c>
      <c r="AH244" t="e">
        <f>IF(D244="M",(IF(AI244&lt;90,LMS!$D$14*AI244^3+LMS!$E$14*AI244^2+LMS!$F$14*AI244+LMS!$G$14,LMS!$D$15*AI244^3+LMS!$E$15*AI244^2+LMS!$F$15*AI244+LMS!$G$15)),(IF(AI244&lt;90,LMS!$D$17*AI244^3+LMS!$E$17*AI244^2+LMS!$F$17*AI244+LMS!$G$17,LMS!$D$18*AI244^3+LMS!$E$18*AI244^2+LMS!$F$18*AI244+LMS!$G$18)))</f>
        <v>#VALUE!</v>
      </c>
      <c r="AI244" s="7" t="e">
        <f t="shared" si="67"/>
        <v>#VALUE!</v>
      </c>
      <c r="AJ244" s="7">
        <f t="shared" si="88"/>
        <v>0</v>
      </c>
      <c r="AL244" s="7">
        <f>IF(D244="M",WeightSDS!P$5*$AJ244^7+WeightSDS!Q$5*$AJ244^6+WeightSDS!R$5*$AJ244^5+WeightSDS!S$5*$AJ244^4+WeightSDS!T$5*$AJ244^3+WeightSDS!U$5*$AJ244^2+WeightSDS!V$5*$AJ244+WeightSDS!W$5,IF($AJ244&lt;186,WeightSDS!P$8*$AJ244^7+WeightSDS!Q$8*$AJ244^6+WeightSDS!R$8*$AJ244^5+WeightSDS!S$8*$AJ244^4+WeightSDS!T$8*$AJ244^3+WeightSDS!U$8*$AJ244^2+WeightSDS!V$8*$AJ244+WeightSDS!W$8,WeightSDS!$U$9+WeightSDS!$V$9*($AJ244-WeightSDS!$W$9)))</f>
        <v>0.75407122999999998</v>
      </c>
      <c r="AM244" s="7">
        <f>IF(D244="M",IF($AJ244&lt;45,WeightSDS!M$23*$AJ244^10+WeightSDS!N$23*$AJ244^9+WeightSDS!O$23*$AJ244^8+WeightSDS!P$23*$AJ244^7+WeightSDS!Q$23*$AJ244^6+WeightSDS!R$23*$AJ244^5+WeightSDS!S$23*$AJ244^4+WeightSDS!T$23*$AJ244^3+WeightSDS!U$23*$AJ244^2+WeightSDS!V$23*$AJ244+WeightSDS!W$23,IF($AJ244&lt;153,WeightSDS!M$25*$AJ244^10+WeightSDS!N$25*$AJ244^9+WeightSDS!O$25*$AJ244^8+WeightSDS!P$25*$AJ244^7+WeightSDS!Q$25*$AJ244^6+WeightSDS!R$25*$AJ244^5+WeightSDS!S$25*$AJ244^4+WeightSDS!T$25*$AJ244^3+WeightSDS!U$25*$AJ244^2+WeightSDS!V$25*$AJ244+WeightSDS!W$25,WeightSDS!M$27+WeightSDS!N$27/(1+EXP(WeightSDS!O$27+WeightSDS!P$27*$AJ244)))),IF($AJ244&lt;43.8,WeightSDS!M$29*$AJ244^10+WeightSDS!N$29*$AJ244^9+WeightSDS!O$29*$AJ244^8+WeightSDS!P$29*$AJ244^7+WeightSDS!Q$29*$AJ244^6+WeightSDS!R$29*$AJ244^5+WeightSDS!S$29*$AJ244^4+WeightSDS!T$29*$AJ244^3+WeightSDS!U$29*$AJ244^2+WeightSDS!V$29*$AJ244+WeightSDS!W$29-0.010431*(1-$AJ244/210),IF($AJ244&lt;123,WeightSDS!M$30*$AJ244^10+WeightSDS!N$30*$AJ244^9+WeightSDS!O$30*$AJ244^8+WeightSDS!P$30*$AJ244^7+WeightSDS!Q$30*$AJ244^6+WeightSDS!R$30*$AJ244^5+WeightSDS!S$30*$AJ244^4+WeightSDS!T$30*$AJ244^3+WeightSDS!U$30*$AJ244^2+WeightSDS!V$30*$AJ244+WeightSDS!W$30-0.010431*(1-1/$AJ244),WeightSDS!M$32+WeightSDS!N$32/(1+EXP(WeightSDS!O$32+WeightSDS!P$32*$AJ244))-0.010431*(1-$AJ244/210))))</f>
        <v>2.9500001032655536</v>
      </c>
      <c r="AN244" s="7">
        <f>IF(D244="M",IF($AJ244&lt;162,WeightSDS!P$12*$AJ244^7+WeightSDS!Q$12*$AJ244^6+WeightSDS!R$12*$AJ244^5+WeightSDS!S$12*$AJ244^4+WeightSDS!T$12*$AJ244^3+WeightSDS!U$12*$AJ244^2+WeightSDS!V$12*$AJ244+WeightSDS!W$12,WeightSDS!P$14*$AJ244^7+WeightSDS!Q$14*$AJ244^6+WeightSDS!R$14*$AJ244^5+WeightSDS!S$14*$AJ244^4+WeightSDS!T$14*$AJ244^3+WeightSDS!U$14*$AJ244^2+WeightSDS!V$14*$AJ244+WeightSDS!W$14),IF($AJ244&lt;156,WeightSDS!O$17*$AJ244^8+WeightSDS!P$17*$AJ244^7+WeightSDS!Q$17*$AJ244^6+WeightSDS!R$17*$AJ244^5+WeightSDS!S$17*$AJ244^4+WeightSDS!T$17*$AJ244^3+WeightSDS!U$17*$AJ244^2+WeightSDS!V$17*$AJ244+WeightSDS!W$17,IF($AJ244&lt;186,WeightSDS!$U$18+(WeightSDS!$V$18-WeightSDS!$U$18)/24*($AJ244-186)+WeightSDS!$W$18*(-$AJ244+186)^2-0.005,WeightSDS!$U$18+(WeightSDS!$V$18-WeightSDS!$U$18)/24*($AJ244-186)-0.005)))</f>
        <v>0.14604529399999999</v>
      </c>
      <c r="AQ244" s="7">
        <f t="shared" si="75"/>
        <v>0.56299999999999994</v>
      </c>
      <c r="AR244" s="7">
        <f t="shared" si="76"/>
        <v>69</v>
      </c>
      <c r="AS244" s="7">
        <f t="shared" si="77"/>
        <v>0.51</v>
      </c>
    </row>
    <row r="245" spans="2:45" s="7" customFormat="1" x14ac:dyDescent="0.15">
      <c r="B245" s="118"/>
      <c r="C245" s="118"/>
      <c r="D245" s="118"/>
      <c r="E245" s="30"/>
      <c r="F245" s="30"/>
      <c r="G245" s="119"/>
      <c r="H245" s="119"/>
      <c r="I245" s="78"/>
      <c r="J245" s="11" t="str">
        <f t="shared" si="68"/>
        <v/>
      </c>
      <c r="K245" s="2" t="str">
        <f t="shared" si="78"/>
        <v/>
      </c>
      <c r="L245" s="2" t="str">
        <f t="shared" si="69"/>
        <v/>
      </c>
      <c r="M245" s="2" t="str">
        <f t="shared" si="79"/>
        <v/>
      </c>
      <c r="N245" s="2" t="str">
        <f t="shared" si="80"/>
        <v/>
      </c>
      <c r="O245" s="2" t="str">
        <f t="shared" si="81"/>
        <v/>
      </c>
      <c r="P245" s="11" t="str">
        <f t="shared" si="82"/>
        <v/>
      </c>
      <c r="Q245" s="11" t="str">
        <f t="shared" si="83"/>
        <v/>
      </c>
      <c r="R245" s="2" t="str">
        <f t="shared" si="84"/>
        <v/>
      </c>
      <c r="S245" s="11" t="str">
        <f t="shared" si="85"/>
        <v/>
      </c>
      <c r="T245" s="175" t="str">
        <f t="shared" si="86"/>
        <v/>
      </c>
      <c r="U245" s="11" t="str">
        <f t="shared" si="87"/>
        <v/>
      </c>
      <c r="V245" s="136"/>
      <c r="W245" s="136"/>
      <c r="X245" s="139">
        <f t="shared" si="70"/>
        <v>0</v>
      </c>
      <c r="Y245" s="31">
        <f t="shared" si="71"/>
        <v>0</v>
      </c>
      <c r="Z245" s="31"/>
      <c r="AA245" s="140">
        <f t="shared" si="72"/>
        <v>0</v>
      </c>
      <c r="AB245" s="12"/>
      <c r="AC245" s="8">
        <f t="shared" si="73"/>
        <v>9.0359999999999996</v>
      </c>
      <c r="AD245" s="8">
        <f t="shared" si="74"/>
        <v>-184.49199999999999</v>
      </c>
      <c r="AE245"/>
      <c r="AF245" t="e">
        <f>IF(D245="M",IF(AI245&lt;78,LMS!$D$5*AI245^3+LMS!$E$5*AI245^2+LMS!$F$5*AI245+LMS!$G$5,IF(AI245&lt;150,LMS!$D$6*AI245^3+LMS!$E$6*AI245^2+LMS!$F$6*AI245+LMS!$G$6,LMS!$D$7*AI245^3+LMS!$E$7*AI245^2+LMS!$F$7*AI245+LMS!$G$7)),IF(AI245&lt;69,LMS!$D$9*AI245^3+LMS!$E$9*AI245^2+LMS!$F$9*AI245+LMS!$G$9,IF(AI245&lt;150,LMS!$D$10*AI245^3+LMS!$E$10*AI245^2+LMS!$F$10*AI245+LMS!$G$10,LMS!$D$11*AI245^3+LMS!$E$11*AI245^2+LMS!$F$11*AI245+LMS!$G$11)))</f>
        <v>#VALUE!</v>
      </c>
      <c r="AG245" t="e">
        <f>IF(D245="M",(IF(AI245&lt;2.5,LMS!$D$21*AI245^3+LMS!$E$21*AI245^2+LMS!$F$21*AI245+LMS!$G$21,IF(AI245&lt;9.5,LMS!$D$22*AI245^3+LMS!$E$22*AI245^2+LMS!$F$22*AI245+LMS!$G$22,IF(AI245&lt;26.75,LMS!$D$23*AI245^3+LMS!$E$23*AI245^2+LMS!$F$23*AI245+LMS!$G$23,IF(AI245&lt;90,LMS!$D$24*AI245^3+LMS!$E$24*AI245^2+LMS!$F$24*AI245+LMS!$G$24,LMS!$D$25*AI245^3+LMS!$E$25*AI245^2+LMS!$F$25*AI245+LMS!$G$25))))),(IF(AI245&lt;2.5,LMS!$D$27*AI245^3+LMS!$E$27*AI245^2+LMS!$F$27*AI245+LMS!$G$27,IF(AI245&lt;9.5,LMS!$D$28*AI245^3+LMS!$E$28*AI245^2+LMS!$F$28*AI245+LMS!$G$28,IF(AI245&lt;26.75,LMS!$D$29*AI245^3+LMS!$E$29*AI245^2+LMS!$F$29*AI245+LMS!$G$29,IF(AI245&lt;90,LMS!$D$30*AI245^3+LMS!$E$30*AI245^2+LMS!$F$30*AI245+LMS!$G$30,IF(AI245&lt;150,LMS!$D$31*AI245^3+LMS!$E$31*AI245^2+LMS!$F$31*AI245+LMS!$G$31,LMS!$D$32*AI245^3+LMS!$E$32*AI245^2+LMS!$F$32*AI245+LMS!$G$32)))))))</f>
        <v>#VALUE!</v>
      </c>
      <c r="AH245" t="e">
        <f>IF(D245="M",(IF(AI245&lt;90,LMS!$D$14*AI245^3+LMS!$E$14*AI245^2+LMS!$F$14*AI245+LMS!$G$14,LMS!$D$15*AI245^3+LMS!$E$15*AI245^2+LMS!$F$15*AI245+LMS!$G$15)),(IF(AI245&lt;90,LMS!$D$17*AI245^3+LMS!$E$17*AI245^2+LMS!$F$17*AI245+LMS!$G$17,LMS!$D$18*AI245^3+LMS!$E$18*AI245^2+LMS!$F$18*AI245+LMS!$G$18)))</f>
        <v>#VALUE!</v>
      </c>
      <c r="AI245" s="7" t="e">
        <f t="shared" si="67"/>
        <v>#VALUE!</v>
      </c>
      <c r="AJ245" s="7">
        <f t="shared" si="88"/>
        <v>0</v>
      </c>
      <c r="AL245" s="7">
        <f>IF(D245="M",WeightSDS!P$5*$AJ245^7+WeightSDS!Q$5*$AJ245^6+WeightSDS!R$5*$AJ245^5+WeightSDS!S$5*$AJ245^4+WeightSDS!T$5*$AJ245^3+WeightSDS!U$5*$AJ245^2+WeightSDS!V$5*$AJ245+WeightSDS!W$5,IF($AJ245&lt;186,WeightSDS!P$8*$AJ245^7+WeightSDS!Q$8*$AJ245^6+WeightSDS!R$8*$AJ245^5+WeightSDS!S$8*$AJ245^4+WeightSDS!T$8*$AJ245^3+WeightSDS!U$8*$AJ245^2+WeightSDS!V$8*$AJ245+WeightSDS!W$8,WeightSDS!$U$9+WeightSDS!$V$9*($AJ245-WeightSDS!$W$9)))</f>
        <v>0.75407122999999998</v>
      </c>
      <c r="AM245" s="7">
        <f>IF(D245="M",IF($AJ245&lt;45,WeightSDS!M$23*$AJ245^10+WeightSDS!N$23*$AJ245^9+WeightSDS!O$23*$AJ245^8+WeightSDS!P$23*$AJ245^7+WeightSDS!Q$23*$AJ245^6+WeightSDS!R$23*$AJ245^5+WeightSDS!S$23*$AJ245^4+WeightSDS!T$23*$AJ245^3+WeightSDS!U$23*$AJ245^2+WeightSDS!V$23*$AJ245+WeightSDS!W$23,IF($AJ245&lt;153,WeightSDS!M$25*$AJ245^10+WeightSDS!N$25*$AJ245^9+WeightSDS!O$25*$AJ245^8+WeightSDS!P$25*$AJ245^7+WeightSDS!Q$25*$AJ245^6+WeightSDS!R$25*$AJ245^5+WeightSDS!S$25*$AJ245^4+WeightSDS!T$25*$AJ245^3+WeightSDS!U$25*$AJ245^2+WeightSDS!V$25*$AJ245+WeightSDS!W$25,WeightSDS!M$27+WeightSDS!N$27/(1+EXP(WeightSDS!O$27+WeightSDS!P$27*$AJ245)))),IF($AJ245&lt;43.8,WeightSDS!M$29*$AJ245^10+WeightSDS!N$29*$AJ245^9+WeightSDS!O$29*$AJ245^8+WeightSDS!P$29*$AJ245^7+WeightSDS!Q$29*$AJ245^6+WeightSDS!R$29*$AJ245^5+WeightSDS!S$29*$AJ245^4+WeightSDS!T$29*$AJ245^3+WeightSDS!U$29*$AJ245^2+WeightSDS!V$29*$AJ245+WeightSDS!W$29-0.010431*(1-$AJ245/210),IF($AJ245&lt;123,WeightSDS!M$30*$AJ245^10+WeightSDS!N$30*$AJ245^9+WeightSDS!O$30*$AJ245^8+WeightSDS!P$30*$AJ245^7+WeightSDS!Q$30*$AJ245^6+WeightSDS!R$30*$AJ245^5+WeightSDS!S$30*$AJ245^4+WeightSDS!T$30*$AJ245^3+WeightSDS!U$30*$AJ245^2+WeightSDS!V$30*$AJ245+WeightSDS!W$30-0.010431*(1-1/$AJ245),WeightSDS!M$32+WeightSDS!N$32/(1+EXP(WeightSDS!O$32+WeightSDS!P$32*$AJ245))-0.010431*(1-$AJ245/210))))</f>
        <v>2.9500001032655536</v>
      </c>
      <c r="AN245" s="7">
        <f>IF(D245="M",IF($AJ245&lt;162,WeightSDS!P$12*$AJ245^7+WeightSDS!Q$12*$AJ245^6+WeightSDS!R$12*$AJ245^5+WeightSDS!S$12*$AJ245^4+WeightSDS!T$12*$AJ245^3+WeightSDS!U$12*$AJ245^2+WeightSDS!V$12*$AJ245+WeightSDS!W$12,WeightSDS!P$14*$AJ245^7+WeightSDS!Q$14*$AJ245^6+WeightSDS!R$14*$AJ245^5+WeightSDS!S$14*$AJ245^4+WeightSDS!T$14*$AJ245^3+WeightSDS!U$14*$AJ245^2+WeightSDS!V$14*$AJ245+WeightSDS!W$14),IF($AJ245&lt;156,WeightSDS!O$17*$AJ245^8+WeightSDS!P$17*$AJ245^7+WeightSDS!Q$17*$AJ245^6+WeightSDS!R$17*$AJ245^5+WeightSDS!S$17*$AJ245^4+WeightSDS!T$17*$AJ245^3+WeightSDS!U$17*$AJ245^2+WeightSDS!V$17*$AJ245+WeightSDS!W$17,IF($AJ245&lt;186,WeightSDS!$U$18+(WeightSDS!$V$18-WeightSDS!$U$18)/24*($AJ245-186)+WeightSDS!$W$18*(-$AJ245+186)^2-0.005,WeightSDS!$U$18+(WeightSDS!$V$18-WeightSDS!$U$18)/24*($AJ245-186)-0.005)))</f>
        <v>0.14604529399999999</v>
      </c>
      <c r="AQ245" s="7">
        <f t="shared" si="75"/>
        <v>0.56299999999999994</v>
      </c>
      <c r="AR245" s="7">
        <f t="shared" si="76"/>
        <v>69</v>
      </c>
      <c r="AS245" s="7">
        <f t="shared" si="77"/>
        <v>0.51</v>
      </c>
    </row>
    <row r="246" spans="2:45" s="7" customFormat="1" x14ac:dyDescent="0.15">
      <c r="B246" s="118"/>
      <c r="C246" s="118"/>
      <c r="D246" s="118"/>
      <c r="E246" s="30"/>
      <c r="F246" s="30"/>
      <c r="G246" s="119"/>
      <c r="H246" s="119"/>
      <c r="I246" s="78"/>
      <c r="J246" s="11" t="str">
        <f t="shared" si="68"/>
        <v/>
      </c>
      <c r="K246" s="2" t="str">
        <f t="shared" si="78"/>
        <v/>
      </c>
      <c r="L246" s="2" t="str">
        <f t="shared" si="69"/>
        <v/>
      </c>
      <c r="M246" s="2" t="str">
        <f t="shared" si="79"/>
        <v/>
      </c>
      <c r="N246" s="2" t="str">
        <f t="shared" si="80"/>
        <v/>
      </c>
      <c r="O246" s="2" t="str">
        <f t="shared" si="81"/>
        <v/>
      </c>
      <c r="P246" s="11" t="str">
        <f t="shared" si="82"/>
        <v/>
      </c>
      <c r="Q246" s="11" t="str">
        <f t="shared" si="83"/>
        <v/>
      </c>
      <c r="R246" s="2" t="str">
        <f t="shared" si="84"/>
        <v/>
      </c>
      <c r="S246" s="11" t="str">
        <f t="shared" si="85"/>
        <v/>
      </c>
      <c r="T246" s="175" t="str">
        <f t="shared" si="86"/>
        <v/>
      </c>
      <c r="U246" s="11" t="str">
        <f t="shared" si="87"/>
        <v/>
      </c>
      <c r="V246" s="136"/>
      <c r="W246" s="136"/>
      <c r="X246" s="139">
        <f t="shared" si="70"/>
        <v>0</v>
      </c>
      <c r="Y246" s="31">
        <f t="shared" si="71"/>
        <v>0</v>
      </c>
      <c r="Z246" s="31"/>
      <c r="AA246" s="140">
        <f t="shared" si="72"/>
        <v>0</v>
      </c>
      <c r="AB246" s="12"/>
      <c r="AC246" s="8">
        <f t="shared" si="73"/>
        <v>9.0359999999999996</v>
      </c>
      <c r="AD246" s="8">
        <f t="shared" si="74"/>
        <v>-184.49199999999999</v>
      </c>
      <c r="AE246"/>
      <c r="AF246" t="e">
        <f>IF(D246="M",IF(AI246&lt;78,LMS!$D$5*AI246^3+LMS!$E$5*AI246^2+LMS!$F$5*AI246+LMS!$G$5,IF(AI246&lt;150,LMS!$D$6*AI246^3+LMS!$E$6*AI246^2+LMS!$F$6*AI246+LMS!$G$6,LMS!$D$7*AI246^3+LMS!$E$7*AI246^2+LMS!$F$7*AI246+LMS!$G$7)),IF(AI246&lt;69,LMS!$D$9*AI246^3+LMS!$E$9*AI246^2+LMS!$F$9*AI246+LMS!$G$9,IF(AI246&lt;150,LMS!$D$10*AI246^3+LMS!$E$10*AI246^2+LMS!$F$10*AI246+LMS!$G$10,LMS!$D$11*AI246^3+LMS!$E$11*AI246^2+LMS!$F$11*AI246+LMS!$G$11)))</f>
        <v>#VALUE!</v>
      </c>
      <c r="AG246" t="e">
        <f>IF(D246="M",(IF(AI246&lt;2.5,LMS!$D$21*AI246^3+LMS!$E$21*AI246^2+LMS!$F$21*AI246+LMS!$G$21,IF(AI246&lt;9.5,LMS!$D$22*AI246^3+LMS!$E$22*AI246^2+LMS!$F$22*AI246+LMS!$G$22,IF(AI246&lt;26.75,LMS!$D$23*AI246^3+LMS!$E$23*AI246^2+LMS!$F$23*AI246+LMS!$G$23,IF(AI246&lt;90,LMS!$D$24*AI246^3+LMS!$E$24*AI246^2+LMS!$F$24*AI246+LMS!$G$24,LMS!$D$25*AI246^3+LMS!$E$25*AI246^2+LMS!$F$25*AI246+LMS!$G$25))))),(IF(AI246&lt;2.5,LMS!$D$27*AI246^3+LMS!$E$27*AI246^2+LMS!$F$27*AI246+LMS!$G$27,IF(AI246&lt;9.5,LMS!$D$28*AI246^3+LMS!$E$28*AI246^2+LMS!$F$28*AI246+LMS!$G$28,IF(AI246&lt;26.75,LMS!$D$29*AI246^3+LMS!$E$29*AI246^2+LMS!$F$29*AI246+LMS!$G$29,IF(AI246&lt;90,LMS!$D$30*AI246^3+LMS!$E$30*AI246^2+LMS!$F$30*AI246+LMS!$G$30,IF(AI246&lt;150,LMS!$D$31*AI246^3+LMS!$E$31*AI246^2+LMS!$F$31*AI246+LMS!$G$31,LMS!$D$32*AI246^3+LMS!$E$32*AI246^2+LMS!$F$32*AI246+LMS!$G$32)))))))</f>
        <v>#VALUE!</v>
      </c>
      <c r="AH246" t="e">
        <f>IF(D246="M",(IF(AI246&lt;90,LMS!$D$14*AI246^3+LMS!$E$14*AI246^2+LMS!$F$14*AI246+LMS!$G$14,LMS!$D$15*AI246^3+LMS!$E$15*AI246^2+LMS!$F$15*AI246+LMS!$G$15)),(IF(AI246&lt;90,LMS!$D$17*AI246^3+LMS!$E$17*AI246^2+LMS!$F$17*AI246+LMS!$G$17,LMS!$D$18*AI246^3+LMS!$E$18*AI246^2+LMS!$F$18*AI246+LMS!$G$18)))</f>
        <v>#VALUE!</v>
      </c>
      <c r="AI246" s="7" t="e">
        <f t="shared" si="67"/>
        <v>#VALUE!</v>
      </c>
      <c r="AJ246" s="7">
        <f t="shared" si="88"/>
        <v>0</v>
      </c>
      <c r="AL246" s="7">
        <f>IF(D246="M",WeightSDS!P$5*$AJ246^7+WeightSDS!Q$5*$AJ246^6+WeightSDS!R$5*$AJ246^5+WeightSDS!S$5*$AJ246^4+WeightSDS!T$5*$AJ246^3+WeightSDS!U$5*$AJ246^2+WeightSDS!V$5*$AJ246+WeightSDS!W$5,IF($AJ246&lt;186,WeightSDS!P$8*$AJ246^7+WeightSDS!Q$8*$AJ246^6+WeightSDS!R$8*$AJ246^5+WeightSDS!S$8*$AJ246^4+WeightSDS!T$8*$AJ246^3+WeightSDS!U$8*$AJ246^2+WeightSDS!V$8*$AJ246+WeightSDS!W$8,WeightSDS!$U$9+WeightSDS!$V$9*($AJ246-WeightSDS!$W$9)))</f>
        <v>0.75407122999999998</v>
      </c>
      <c r="AM246" s="7">
        <f>IF(D246="M",IF($AJ246&lt;45,WeightSDS!M$23*$AJ246^10+WeightSDS!N$23*$AJ246^9+WeightSDS!O$23*$AJ246^8+WeightSDS!P$23*$AJ246^7+WeightSDS!Q$23*$AJ246^6+WeightSDS!R$23*$AJ246^5+WeightSDS!S$23*$AJ246^4+WeightSDS!T$23*$AJ246^3+WeightSDS!U$23*$AJ246^2+WeightSDS!V$23*$AJ246+WeightSDS!W$23,IF($AJ246&lt;153,WeightSDS!M$25*$AJ246^10+WeightSDS!N$25*$AJ246^9+WeightSDS!O$25*$AJ246^8+WeightSDS!P$25*$AJ246^7+WeightSDS!Q$25*$AJ246^6+WeightSDS!R$25*$AJ246^5+WeightSDS!S$25*$AJ246^4+WeightSDS!T$25*$AJ246^3+WeightSDS!U$25*$AJ246^2+WeightSDS!V$25*$AJ246+WeightSDS!W$25,WeightSDS!M$27+WeightSDS!N$27/(1+EXP(WeightSDS!O$27+WeightSDS!P$27*$AJ246)))),IF($AJ246&lt;43.8,WeightSDS!M$29*$AJ246^10+WeightSDS!N$29*$AJ246^9+WeightSDS!O$29*$AJ246^8+WeightSDS!P$29*$AJ246^7+WeightSDS!Q$29*$AJ246^6+WeightSDS!R$29*$AJ246^5+WeightSDS!S$29*$AJ246^4+WeightSDS!T$29*$AJ246^3+WeightSDS!U$29*$AJ246^2+WeightSDS!V$29*$AJ246+WeightSDS!W$29-0.010431*(1-$AJ246/210),IF($AJ246&lt;123,WeightSDS!M$30*$AJ246^10+WeightSDS!N$30*$AJ246^9+WeightSDS!O$30*$AJ246^8+WeightSDS!P$30*$AJ246^7+WeightSDS!Q$30*$AJ246^6+WeightSDS!R$30*$AJ246^5+WeightSDS!S$30*$AJ246^4+WeightSDS!T$30*$AJ246^3+WeightSDS!U$30*$AJ246^2+WeightSDS!V$30*$AJ246+WeightSDS!W$30-0.010431*(1-1/$AJ246),WeightSDS!M$32+WeightSDS!N$32/(1+EXP(WeightSDS!O$32+WeightSDS!P$32*$AJ246))-0.010431*(1-$AJ246/210))))</f>
        <v>2.9500001032655536</v>
      </c>
      <c r="AN246" s="7">
        <f>IF(D246="M",IF($AJ246&lt;162,WeightSDS!P$12*$AJ246^7+WeightSDS!Q$12*$AJ246^6+WeightSDS!R$12*$AJ246^5+WeightSDS!S$12*$AJ246^4+WeightSDS!T$12*$AJ246^3+WeightSDS!U$12*$AJ246^2+WeightSDS!V$12*$AJ246+WeightSDS!W$12,WeightSDS!P$14*$AJ246^7+WeightSDS!Q$14*$AJ246^6+WeightSDS!R$14*$AJ246^5+WeightSDS!S$14*$AJ246^4+WeightSDS!T$14*$AJ246^3+WeightSDS!U$14*$AJ246^2+WeightSDS!V$14*$AJ246+WeightSDS!W$14),IF($AJ246&lt;156,WeightSDS!O$17*$AJ246^8+WeightSDS!P$17*$AJ246^7+WeightSDS!Q$17*$AJ246^6+WeightSDS!R$17*$AJ246^5+WeightSDS!S$17*$AJ246^4+WeightSDS!T$17*$AJ246^3+WeightSDS!U$17*$AJ246^2+WeightSDS!V$17*$AJ246+WeightSDS!W$17,IF($AJ246&lt;186,WeightSDS!$U$18+(WeightSDS!$V$18-WeightSDS!$U$18)/24*($AJ246-186)+WeightSDS!$W$18*(-$AJ246+186)^2-0.005,WeightSDS!$U$18+(WeightSDS!$V$18-WeightSDS!$U$18)/24*($AJ246-186)-0.005)))</f>
        <v>0.14604529399999999</v>
      </c>
      <c r="AQ246" s="7">
        <f t="shared" si="75"/>
        <v>0.56299999999999994</v>
      </c>
      <c r="AR246" s="7">
        <f t="shared" si="76"/>
        <v>69</v>
      </c>
      <c r="AS246" s="7">
        <f t="shared" si="77"/>
        <v>0.51</v>
      </c>
    </row>
    <row r="247" spans="2:45" s="7" customFormat="1" x14ac:dyDescent="0.15">
      <c r="B247" s="118"/>
      <c r="C247" s="118"/>
      <c r="D247" s="118"/>
      <c r="E247" s="30"/>
      <c r="F247" s="30"/>
      <c r="G247" s="119"/>
      <c r="H247" s="119"/>
      <c r="I247" s="78"/>
      <c r="J247" s="11" t="str">
        <f t="shared" si="68"/>
        <v/>
      </c>
      <c r="K247" s="2" t="str">
        <f t="shared" si="78"/>
        <v/>
      </c>
      <c r="L247" s="2" t="str">
        <f t="shared" si="69"/>
        <v/>
      </c>
      <c r="M247" s="2" t="str">
        <f t="shared" si="79"/>
        <v/>
      </c>
      <c r="N247" s="2" t="str">
        <f t="shared" si="80"/>
        <v/>
      </c>
      <c r="O247" s="2" t="str">
        <f t="shared" si="81"/>
        <v/>
      </c>
      <c r="P247" s="11" t="str">
        <f t="shared" si="82"/>
        <v/>
      </c>
      <c r="Q247" s="11" t="str">
        <f t="shared" si="83"/>
        <v/>
      </c>
      <c r="R247" s="2" t="str">
        <f t="shared" si="84"/>
        <v/>
      </c>
      <c r="S247" s="11" t="str">
        <f t="shared" si="85"/>
        <v/>
      </c>
      <c r="T247" s="175" t="str">
        <f t="shared" si="86"/>
        <v/>
      </c>
      <c r="U247" s="11" t="str">
        <f t="shared" si="87"/>
        <v/>
      </c>
      <c r="V247" s="136"/>
      <c r="W247" s="136"/>
      <c r="X247" s="139">
        <f t="shared" si="70"/>
        <v>0</v>
      </c>
      <c r="Y247" s="31">
        <f t="shared" si="71"/>
        <v>0</v>
      </c>
      <c r="Z247" s="31"/>
      <c r="AA247" s="140">
        <f t="shared" si="72"/>
        <v>0</v>
      </c>
      <c r="AB247" s="12"/>
      <c r="AC247" s="8">
        <f t="shared" si="73"/>
        <v>9.0359999999999996</v>
      </c>
      <c r="AD247" s="8">
        <f t="shared" si="74"/>
        <v>-184.49199999999999</v>
      </c>
      <c r="AE247"/>
      <c r="AF247" t="e">
        <f>IF(D247="M",IF(AI247&lt;78,LMS!$D$5*AI247^3+LMS!$E$5*AI247^2+LMS!$F$5*AI247+LMS!$G$5,IF(AI247&lt;150,LMS!$D$6*AI247^3+LMS!$E$6*AI247^2+LMS!$F$6*AI247+LMS!$G$6,LMS!$D$7*AI247^3+LMS!$E$7*AI247^2+LMS!$F$7*AI247+LMS!$G$7)),IF(AI247&lt;69,LMS!$D$9*AI247^3+LMS!$E$9*AI247^2+LMS!$F$9*AI247+LMS!$G$9,IF(AI247&lt;150,LMS!$D$10*AI247^3+LMS!$E$10*AI247^2+LMS!$F$10*AI247+LMS!$G$10,LMS!$D$11*AI247^3+LMS!$E$11*AI247^2+LMS!$F$11*AI247+LMS!$G$11)))</f>
        <v>#VALUE!</v>
      </c>
      <c r="AG247" t="e">
        <f>IF(D247="M",(IF(AI247&lt;2.5,LMS!$D$21*AI247^3+LMS!$E$21*AI247^2+LMS!$F$21*AI247+LMS!$G$21,IF(AI247&lt;9.5,LMS!$D$22*AI247^3+LMS!$E$22*AI247^2+LMS!$F$22*AI247+LMS!$G$22,IF(AI247&lt;26.75,LMS!$D$23*AI247^3+LMS!$E$23*AI247^2+LMS!$F$23*AI247+LMS!$G$23,IF(AI247&lt;90,LMS!$D$24*AI247^3+LMS!$E$24*AI247^2+LMS!$F$24*AI247+LMS!$G$24,LMS!$D$25*AI247^3+LMS!$E$25*AI247^2+LMS!$F$25*AI247+LMS!$G$25))))),(IF(AI247&lt;2.5,LMS!$D$27*AI247^3+LMS!$E$27*AI247^2+LMS!$F$27*AI247+LMS!$G$27,IF(AI247&lt;9.5,LMS!$D$28*AI247^3+LMS!$E$28*AI247^2+LMS!$F$28*AI247+LMS!$G$28,IF(AI247&lt;26.75,LMS!$D$29*AI247^3+LMS!$E$29*AI247^2+LMS!$F$29*AI247+LMS!$G$29,IF(AI247&lt;90,LMS!$D$30*AI247^3+LMS!$E$30*AI247^2+LMS!$F$30*AI247+LMS!$G$30,IF(AI247&lt;150,LMS!$D$31*AI247^3+LMS!$E$31*AI247^2+LMS!$F$31*AI247+LMS!$G$31,LMS!$D$32*AI247^3+LMS!$E$32*AI247^2+LMS!$F$32*AI247+LMS!$G$32)))))))</f>
        <v>#VALUE!</v>
      </c>
      <c r="AH247" t="e">
        <f>IF(D247="M",(IF(AI247&lt;90,LMS!$D$14*AI247^3+LMS!$E$14*AI247^2+LMS!$F$14*AI247+LMS!$G$14,LMS!$D$15*AI247^3+LMS!$E$15*AI247^2+LMS!$F$15*AI247+LMS!$G$15)),(IF(AI247&lt;90,LMS!$D$17*AI247^3+LMS!$E$17*AI247^2+LMS!$F$17*AI247+LMS!$G$17,LMS!$D$18*AI247^3+LMS!$E$18*AI247^2+LMS!$F$18*AI247+LMS!$G$18)))</f>
        <v>#VALUE!</v>
      </c>
      <c r="AI247" s="7" t="e">
        <f t="shared" si="67"/>
        <v>#VALUE!</v>
      </c>
      <c r="AJ247" s="7">
        <f t="shared" si="88"/>
        <v>0</v>
      </c>
      <c r="AL247" s="7">
        <f>IF(D247="M",WeightSDS!P$5*$AJ247^7+WeightSDS!Q$5*$AJ247^6+WeightSDS!R$5*$AJ247^5+WeightSDS!S$5*$AJ247^4+WeightSDS!T$5*$AJ247^3+WeightSDS!U$5*$AJ247^2+WeightSDS!V$5*$AJ247+WeightSDS!W$5,IF($AJ247&lt;186,WeightSDS!P$8*$AJ247^7+WeightSDS!Q$8*$AJ247^6+WeightSDS!R$8*$AJ247^5+WeightSDS!S$8*$AJ247^4+WeightSDS!T$8*$AJ247^3+WeightSDS!U$8*$AJ247^2+WeightSDS!V$8*$AJ247+WeightSDS!W$8,WeightSDS!$U$9+WeightSDS!$V$9*($AJ247-WeightSDS!$W$9)))</f>
        <v>0.75407122999999998</v>
      </c>
      <c r="AM247" s="7">
        <f>IF(D247="M",IF($AJ247&lt;45,WeightSDS!M$23*$AJ247^10+WeightSDS!N$23*$AJ247^9+WeightSDS!O$23*$AJ247^8+WeightSDS!P$23*$AJ247^7+WeightSDS!Q$23*$AJ247^6+WeightSDS!R$23*$AJ247^5+WeightSDS!S$23*$AJ247^4+WeightSDS!T$23*$AJ247^3+WeightSDS!U$23*$AJ247^2+WeightSDS!V$23*$AJ247+WeightSDS!W$23,IF($AJ247&lt;153,WeightSDS!M$25*$AJ247^10+WeightSDS!N$25*$AJ247^9+WeightSDS!O$25*$AJ247^8+WeightSDS!P$25*$AJ247^7+WeightSDS!Q$25*$AJ247^6+WeightSDS!R$25*$AJ247^5+WeightSDS!S$25*$AJ247^4+WeightSDS!T$25*$AJ247^3+WeightSDS!U$25*$AJ247^2+WeightSDS!V$25*$AJ247+WeightSDS!W$25,WeightSDS!M$27+WeightSDS!N$27/(1+EXP(WeightSDS!O$27+WeightSDS!P$27*$AJ247)))),IF($AJ247&lt;43.8,WeightSDS!M$29*$AJ247^10+WeightSDS!N$29*$AJ247^9+WeightSDS!O$29*$AJ247^8+WeightSDS!P$29*$AJ247^7+WeightSDS!Q$29*$AJ247^6+WeightSDS!R$29*$AJ247^5+WeightSDS!S$29*$AJ247^4+WeightSDS!T$29*$AJ247^3+WeightSDS!U$29*$AJ247^2+WeightSDS!V$29*$AJ247+WeightSDS!W$29-0.010431*(1-$AJ247/210),IF($AJ247&lt;123,WeightSDS!M$30*$AJ247^10+WeightSDS!N$30*$AJ247^9+WeightSDS!O$30*$AJ247^8+WeightSDS!P$30*$AJ247^7+WeightSDS!Q$30*$AJ247^6+WeightSDS!R$30*$AJ247^5+WeightSDS!S$30*$AJ247^4+WeightSDS!T$30*$AJ247^3+WeightSDS!U$30*$AJ247^2+WeightSDS!V$30*$AJ247+WeightSDS!W$30-0.010431*(1-1/$AJ247),WeightSDS!M$32+WeightSDS!N$32/(1+EXP(WeightSDS!O$32+WeightSDS!P$32*$AJ247))-0.010431*(1-$AJ247/210))))</f>
        <v>2.9500001032655536</v>
      </c>
      <c r="AN247" s="7">
        <f>IF(D247="M",IF($AJ247&lt;162,WeightSDS!P$12*$AJ247^7+WeightSDS!Q$12*$AJ247^6+WeightSDS!R$12*$AJ247^5+WeightSDS!S$12*$AJ247^4+WeightSDS!T$12*$AJ247^3+WeightSDS!U$12*$AJ247^2+WeightSDS!V$12*$AJ247+WeightSDS!W$12,WeightSDS!P$14*$AJ247^7+WeightSDS!Q$14*$AJ247^6+WeightSDS!R$14*$AJ247^5+WeightSDS!S$14*$AJ247^4+WeightSDS!T$14*$AJ247^3+WeightSDS!U$14*$AJ247^2+WeightSDS!V$14*$AJ247+WeightSDS!W$14),IF($AJ247&lt;156,WeightSDS!O$17*$AJ247^8+WeightSDS!P$17*$AJ247^7+WeightSDS!Q$17*$AJ247^6+WeightSDS!R$17*$AJ247^5+WeightSDS!S$17*$AJ247^4+WeightSDS!T$17*$AJ247^3+WeightSDS!U$17*$AJ247^2+WeightSDS!V$17*$AJ247+WeightSDS!W$17,IF($AJ247&lt;186,WeightSDS!$U$18+(WeightSDS!$V$18-WeightSDS!$U$18)/24*($AJ247-186)+WeightSDS!$W$18*(-$AJ247+186)^2-0.005,WeightSDS!$U$18+(WeightSDS!$V$18-WeightSDS!$U$18)/24*($AJ247-186)-0.005)))</f>
        <v>0.14604529399999999</v>
      </c>
      <c r="AQ247" s="7">
        <f t="shared" si="75"/>
        <v>0.56299999999999994</v>
      </c>
      <c r="AR247" s="7">
        <f t="shared" si="76"/>
        <v>69</v>
      </c>
      <c r="AS247" s="7">
        <f t="shared" si="77"/>
        <v>0.51</v>
      </c>
    </row>
    <row r="248" spans="2:45" s="7" customFormat="1" x14ac:dyDescent="0.15">
      <c r="B248" s="118"/>
      <c r="C248" s="118"/>
      <c r="D248" s="118"/>
      <c r="E248" s="30"/>
      <c r="F248" s="30"/>
      <c r="G248" s="119"/>
      <c r="H248" s="119"/>
      <c r="I248" s="78"/>
      <c r="J248" s="11" t="str">
        <f t="shared" si="68"/>
        <v/>
      </c>
      <c r="K248" s="2" t="str">
        <f t="shared" si="78"/>
        <v/>
      </c>
      <c r="L248" s="2" t="str">
        <f t="shared" si="69"/>
        <v/>
      </c>
      <c r="M248" s="2" t="str">
        <f t="shared" si="79"/>
        <v/>
      </c>
      <c r="N248" s="2" t="str">
        <f t="shared" si="80"/>
        <v/>
      </c>
      <c r="O248" s="2" t="str">
        <f t="shared" si="81"/>
        <v/>
      </c>
      <c r="P248" s="11" t="str">
        <f t="shared" si="82"/>
        <v/>
      </c>
      <c r="Q248" s="11" t="str">
        <f t="shared" si="83"/>
        <v/>
      </c>
      <c r="R248" s="2" t="str">
        <f t="shared" si="84"/>
        <v/>
      </c>
      <c r="S248" s="11" t="str">
        <f t="shared" si="85"/>
        <v/>
      </c>
      <c r="T248" s="175" t="str">
        <f t="shared" si="86"/>
        <v/>
      </c>
      <c r="U248" s="11" t="str">
        <f t="shared" si="87"/>
        <v/>
      </c>
      <c r="V248" s="136"/>
      <c r="W248" s="136"/>
      <c r="X248" s="139">
        <f t="shared" si="70"/>
        <v>0</v>
      </c>
      <c r="Y248" s="31">
        <f t="shared" si="71"/>
        <v>0</v>
      </c>
      <c r="Z248" s="31"/>
      <c r="AA248" s="140">
        <f t="shared" si="72"/>
        <v>0</v>
      </c>
      <c r="AB248" s="12"/>
      <c r="AC248" s="8">
        <f t="shared" si="73"/>
        <v>9.0359999999999996</v>
      </c>
      <c r="AD248" s="8">
        <f t="shared" si="74"/>
        <v>-184.49199999999999</v>
      </c>
      <c r="AE248"/>
      <c r="AF248" t="e">
        <f>IF(D248="M",IF(AI248&lt;78,LMS!$D$5*AI248^3+LMS!$E$5*AI248^2+LMS!$F$5*AI248+LMS!$G$5,IF(AI248&lt;150,LMS!$D$6*AI248^3+LMS!$E$6*AI248^2+LMS!$F$6*AI248+LMS!$G$6,LMS!$D$7*AI248^3+LMS!$E$7*AI248^2+LMS!$F$7*AI248+LMS!$G$7)),IF(AI248&lt;69,LMS!$D$9*AI248^3+LMS!$E$9*AI248^2+LMS!$F$9*AI248+LMS!$G$9,IF(AI248&lt;150,LMS!$D$10*AI248^3+LMS!$E$10*AI248^2+LMS!$F$10*AI248+LMS!$G$10,LMS!$D$11*AI248^3+LMS!$E$11*AI248^2+LMS!$F$11*AI248+LMS!$G$11)))</f>
        <v>#VALUE!</v>
      </c>
      <c r="AG248" t="e">
        <f>IF(D248="M",(IF(AI248&lt;2.5,LMS!$D$21*AI248^3+LMS!$E$21*AI248^2+LMS!$F$21*AI248+LMS!$G$21,IF(AI248&lt;9.5,LMS!$D$22*AI248^3+LMS!$E$22*AI248^2+LMS!$F$22*AI248+LMS!$G$22,IF(AI248&lt;26.75,LMS!$D$23*AI248^3+LMS!$E$23*AI248^2+LMS!$F$23*AI248+LMS!$G$23,IF(AI248&lt;90,LMS!$D$24*AI248^3+LMS!$E$24*AI248^2+LMS!$F$24*AI248+LMS!$G$24,LMS!$D$25*AI248^3+LMS!$E$25*AI248^2+LMS!$F$25*AI248+LMS!$G$25))))),(IF(AI248&lt;2.5,LMS!$D$27*AI248^3+LMS!$E$27*AI248^2+LMS!$F$27*AI248+LMS!$G$27,IF(AI248&lt;9.5,LMS!$D$28*AI248^3+LMS!$E$28*AI248^2+LMS!$F$28*AI248+LMS!$G$28,IF(AI248&lt;26.75,LMS!$D$29*AI248^3+LMS!$E$29*AI248^2+LMS!$F$29*AI248+LMS!$G$29,IF(AI248&lt;90,LMS!$D$30*AI248^3+LMS!$E$30*AI248^2+LMS!$F$30*AI248+LMS!$G$30,IF(AI248&lt;150,LMS!$D$31*AI248^3+LMS!$E$31*AI248^2+LMS!$F$31*AI248+LMS!$G$31,LMS!$D$32*AI248^3+LMS!$E$32*AI248^2+LMS!$F$32*AI248+LMS!$G$32)))))))</f>
        <v>#VALUE!</v>
      </c>
      <c r="AH248" t="e">
        <f>IF(D248="M",(IF(AI248&lt;90,LMS!$D$14*AI248^3+LMS!$E$14*AI248^2+LMS!$F$14*AI248+LMS!$G$14,LMS!$D$15*AI248^3+LMS!$E$15*AI248^2+LMS!$F$15*AI248+LMS!$G$15)),(IF(AI248&lt;90,LMS!$D$17*AI248^3+LMS!$E$17*AI248^2+LMS!$F$17*AI248+LMS!$G$17,LMS!$D$18*AI248^3+LMS!$E$18*AI248^2+LMS!$F$18*AI248+LMS!$G$18)))</f>
        <v>#VALUE!</v>
      </c>
      <c r="AI248" s="7" t="e">
        <f t="shared" si="67"/>
        <v>#VALUE!</v>
      </c>
      <c r="AJ248" s="7">
        <f t="shared" si="88"/>
        <v>0</v>
      </c>
      <c r="AL248" s="7">
        <f>IF(D248="M",WeightSDS!P$5*$AJ248^7+WeightSDS!Q$5*$AJ248^6+WeightSDS!R$5*$AJ248^5+WeightSDS!S$5*$AJ248^4+WeightSDS!T$5*$AJ248^3+WeightSDS!U$5*$AJ248^2+WeightSDS!V$5*$AJ248+WeightSDS!W$5,IF($AJ248&lt;186,WeightSDS!P$8*$AJ248^7+WeightSDS!Q$8*$AJ248^6+WeightSDS!R$8*$AJ248^5+WeightSDS!S$8*$AJ248^4+WeightSDS!T$8*$AJ248^3+WeightSDS!U$8*$AJ248^2+WeightSDS!V$8*$AJ248+WeightSDS!W$8,WeightSDS!$U$9+WeightSDS!$V$9*($AJ248-WeightSDS!$W$9)))</f>
        <v>0.75407122999999998</v>
      </c>
      <c r="AM248" s="7">
        <f>IF(D248="M",IF($AJ248&lt;45,WeightSDS!M$23*$AJ248^10+WeightSDS!N$23*$AJ248^9+WeightSDS!O$23*$AJ248^8+WeightSDS!P$23*$AJ248^7+WeightSDS!Q$23*$AJ248^6+WeightSDS!R$23*$AJ248^5+WeightSDS!S$23*$AJ248^4+WeightSDS!T$23*$AJ248^3+WeightSDS!U$23*$AJ248^2+WeightSDS!V$23*$AJ248+WeightSDS!W$23,IF($AJ248&lt;153,WeightSDS!M$25*$AJ248^10+WeightSDS!N$25*$AJ248^9+WeightSDS!O$25*$AJ248^8+WeightSDS!P$25*$AJ248^7+WeightSDS!Q$25*$AJ248^6+WeightSDS!R$25*$AJ248^5+WeightSDS!S$25*$AJ248^4+WeightSDS!T$25*$AJ248^3+WeightSDS!U$25*$AJ248^2+WeightSDS!V$25*$AJ248+WeightSDS!W$25,WeightSDS!M$27+WeightSDS!N$27/(1+EXP(WeightSDS!O$27+WeightSDS!P$27*$AJ248)))),IF($AJ248&lt;43.8,WeightSDS!M$29*$AJ248^10+WeightSDS!N$29*$AJ248^9+WeightSDS!O$29*$AJ248^8+WeightSDS!P$29*$AJ248^7+WeightSDS!Q$29*$AJ248^6+WeightSDS!R$29*$AJ248^5+WeightSDS!S$29*$AJ248^4+WeightSDS!T$29*$AJ248^3+WeightSDS!U$29*$AJ248^2+WeightSDS!V$29*$AJ248+WeightSDS!W$29-0.010431*(1-$AJ248/210),IF($AJ248&lt;123,WeightSDS!M$30*$AJ248^10+WeightSDS!N$30*$AJ248^9+WeightSDS!O$30*$AJ248^8+WeightSDS!P$30*$AJ248^7+WeightSDS!Q$30*$AJ248^6+WeightSDS!R$30*$AJ248^5+WeightSDS!S$30*$AJ248^4+WeightSDS!T$30*$AJ248^3+WeightSDS!U$30*$AJ248^2+WeightSDS!V$30*$AJ248+WeightSDS!W$30-0.010431*(1-1/$AJ248),WeightSDS!M$32+WeightSDS!N$32/(1+EXP(WeightSDS!O$32+WeightSDS!P$32*$AJ248))-0.010431*(1-$AJ248/210))))</f>
        <v>2.9500001032655536</v>
      </c>
      <c r="AN248" s="7">
        <f>IF(D248="M",IF($AJ248&lt;162,WeightSDS!P$12*$AJ248^7+WeightSDS!Q$12*$AJ248^6+WeightSDS!R$12*$AJ248^5+WeightSDS!S$12*$AJ248^4+WeightSDS!T$12*$AJ248^3+WeightSDS!U$12*$AJ248^2+WeightSDS!V$12*$AJ248+WeightSDS!W$12,WeightSDS!P$14*$AJ248^7+WeightSDS!Q$14*$AJ248^6+WeightSDS!R$14*$AJ248^5+WeightSDS!S$14*$AJ248^4+WeightSDS!T$14*$AJ248^3+WeightSDS!U$14*$AJ248^2+WeightSDS!V$14*$AJ248+WeightSDS!W$14),IF($AJ248&lt;156,WeightSDS!O$17*$AJ248^8+WeightSDS!P$17*$AJ248^7+WeightSDS!Q$17*$AJ248^6+WeightSDS!R$17*$AJ248^5+WeightSDS!S$17*$AJ248^4+WeightSDS!T$17*$AJ248^3+WeightSDS!U$17*$AJ248^2+WeightSDS!V$17*$AJ248+WeightSDS!W$17,IF($AJ248&lt;186,WeightSDS!$U$18+(WeightSDS!$V$18-WeightSDS!$U$18)/24*($AJ248-186)+WeightSDS!$W$18*(-$AJ248+186)^2-0.005,WeightSDS!$U$18+(WeightSDS!$V$18-WeightSDS!$U$18)/24*($AJ248-186)-0.005)))</f>
        <v>0.14604529399999999</v>
      </c>
      <c r="AQ248" s="7">
        <f t="shared" si="75"/>
        <v>0.56299999999999994</v>
      </c>
      <c r="AR248" s="7">
        <f t="shared" si="76"/>
        <v>69</v>
      </c>
      <c r="AS248" s="7">
        <f t="shared" si="77"/>
        <v>0.51</v>
      </c>
    </row>
    <row r="249" spans="2:45" s="7" customFormat="1" x14ac:dyDescent="0.15">
      <c r="B249" s="118"/>
      <c r="C249" s="118"/>
      <c r="D249" s="118"/>
      <c r="E249" s="30"/>
      <c r="F249" s="30"/>
      <c r="G249" s="119"/>
      <c r="H249" s="119"/>
      <c r="I249" s="78"/>
      <c r="J249" s="11" t="str">
        <f t="shared" si="68"/>
        <v/>
      </c>
      <c r="K249" s="2" t="str">
        <f t="shared" si="78"/>
        <v/>
      </c>
      <c r="L249" s="2" t="str">
        <f t="shared" si="69"/>
        <v/>
      </c>
      <c r="M249" s="2" t="str">
        <f t="shared" si="79"/>
        <v/>
      </c>
      <c r="N249" s="2" t="str">
        <f t="shared" si="80"/>
        <v/>
      </c>
      <c r="O249" s="2" t="str">
        <f t="shared" si="81"/>
        <v/>
      </c>
      <c r="P249" s="11" t="str">
        <f t="shared" si="82"/>
        <v/>
      </c>
      <c r="Q249" s="11" t="str">
        <f t="shared" si="83"/>
        <v/>
      </c>
      <c r="R249" s="2" t="str">
        <f t="shared" si="84"/>
        <v/>
      </c>
      <c r="S249" s="11" t="str">
        <f t="shared" si="85"/>
        <v/>
      </c>
      <c r="T249" s="175" t="str">
        <f t="shared" si="86"/>
        <v/>
      </c>
      <c r="U249" s="11" t="str">
        <f t="shared" si="87"/>
        <v/>
      </c>
      <c r="V249" s="136"/>
      <c r="W249" s="136"/>
      <c r="X249" s="139">
        <f t="shared" si="70"/>
        <v>0</v>
      </c>
      <c r="Y249" s="31">
        <f t="shared" si="71"/>
        <v>0</v>
      </c>
      <c r="Z249" s="31"/>
      <c r="AA249" s="140">
        <f t="shared" si="72"/>
        <v>0</v>
      </c>
      <c r="AB249" s="12"/>
      <c r="AC249" s="8">
        <f t="shared" si="73"/>
        <v>9.0359999999999996</v>
      </c>
      <c r="AD249" s="8">
        <f t="shared" si="74"/>
        <v>-184.49199999999999</v>
      </c>
      <c r="AE249"/>
      <c r="AF249" t="e">
        <f>IF(D249="M",IF(AI249&lt;78,LMS!$D$5*AI249^3+LMS!$E$5*AI249^2+LMS!$F$5*AI249+LMS!$G$5,IF(AI249&lt;150,LMS!$D$6*AI249^3+LMS!$E$6*AI249^2+LMS!$F$6*AI249+LMS!$G$6,LMS!$D$7*AI249^3+LMS!$E$7*AI249^2+LMS!$F$7*AI249+LMS!$G$7)),IF(AI249&lt;69,LMS!$D$9*AI249^3+LMS!$E$9*AI249^2+LMS!$F$9*AI249+LMS!$G$9,IF(AI249&lt;150,LMS!$D$10*AI249^3+LMS!$E$10*AI249^2+LMS!$F$10*AI249+LMS!$G$10,LMS!$D$11*AI249^3+LMS!$E$11*AI249^2+LMS!$F$11*AI249+LMS!$G$11)))</f>
        <v>#VALUE!</v>
      </c>
      <c r="AG249" t="e">
        <f>IF(D249="M",(IF(AI249&lt;2.5,LMS!$D$21*AI249^3+LMS!$E$21*AI249^2+LMS!$F$21*AI249+LMS!$G$21,IF(AI249&lt;9.5,LMS!$D$22*AI249^3+LMS!$E$22*AI249^2+LMS!$F$22*AI249+LMS!$G$22,IF(AI249&lt;26.75,LMS!$D$23*AI249^3+LMS!$E$23*AI249^2+LMS!$F$23*AI249+LMS!$G$23,IF(AI249&lt;90,LMS!$D$24*AI249^3+LMS!$E$24*AI249^2+LMS!$F$24*AI249+LMS!$G$24,LMS!$D$25*AI249^3+LMS!$E$25*AI249^2+LMS!$F$25*AI249+LMS!$G$25))))),(IF(AI249&lt;2.5,LMS!$D$27*AI249^3+LMS!$E$27*AI249^2+LMS!$F$27*AI249+LMS!$G$27,IF(AI249&lt;9.5,LMS!$D$28*AI249^3+LMS!$E$28*AI249^2+LMS!$F$28*AI249+LMS!$G$28,IF(AI249&lt;26.75,LMS!$D$29*AI249^3+LMS!$E$29*AI249^2+LMS!$F$29*AI249+LMS!$G$29,IF(AI249&lt;90,LMS!$D$30*AI249^3+LMS!$E$30*AI249^2+LMS!$F$30*AI249+LMS!$G$30,IF(AI249&lt;150,LMS!$D$31*AI249^3+LMS!$E$31*AI249^2+LMS!$F$31*AI249+LMS!$G$31,LMS!$D$32*AI249^3+LMS!$E$32*AI249^2+LMS!$F$32*AI249+LMS!$G$32)))))))</f>
        <v>#VALUE!</v>
      </c>
      <c r="AH249" t="e">
        <f>IF(D249="M",(IF(AI249&lt;90,LMS!$D$14*AI249^3+LMS!$E$14*AI249^2+LMS!$F$14*AI249+LMS!$G$14,LMS!$D$15*AI249^3+LMS!$E$15*AI249^2+LMS!$F$15*AI249+LMS!$G$15)),(IF(AI249&lt;90,LMS!$D$17*AI249^3+LMS!$E$17*AI249^2+LMS!$F$17*AI249+LMS!$G$17,LMS!$D$18*AI249^3+LMS!$E$18*AI249^2+LMS!$F$18*AI249+LMS!$G$18)))</f>
        <v>#VALUE!</v>
      </c>
      <c r="AI249" s="7" t="e">
        <f t="shared" si="67"/>
        <v>#VALUE!</v>
      </c>
      <c r="AJ249" s="7">
        <f t="shared" si="88"/>
        <v>0</v>
      </c>
      <c r="AL249" s="7">
        <f>IF(D249="M",WeightSDS!P$5*$AJ249^7+WeightSDS!Q$5*$AJ249^6+WeightSDS!R$5*$AJ249^5+WeightSDS!S$5*$AJ249^4+WeightSDS!T$5*$AJ249^3+WeightSDS!U$5*$AJ249^2+WeightSDS!V$5*$AJ249+WeightSDS!W$5,IF($AJ249&lt;186,WeightSDS!P$8*$AJ249^7+WeightSDS!Q$8*$AJ249^6+WeightSDS!R$8*$AJ249^5+WeightSDS!S$8*$AJ249^4+WeightSDS!T$8*$AJ249^3+WeightSDS!U$8*$AJ249^2+WeightSDS!V$8*$AJ249+WeightSDS!W$8,WeightSDS!$U$9+WeightSDS!$V$9*($AJ249-WeightSDS!$W$9)))</f>
        <v>0.75407122999999998</v>
      </c>
      <c r="AM249" s="7">
        <f>IF(D249="M",IF($AJ249&lt;45,WeightSDS!M$23*$AJ249^10+WeightSDS!N$23*$AJ249^9+WeightSDS!O$23*$AJ249^8+WeightSDS!P$23*$AJ249^7+WeightSDS!Q$23*$AJ249^6+WeightSDS!R$23*$AJ249^5+WeightSDS!S$23*$AJ249^4+WeightSDS!T$23*$AJ249^3+WeightSDS!U$23*$AJ249^2+WeightSDS!V$23*$AJ249+WeightSDS!W$23,IF($AJ249&lt;153,WeightSDS!M$25*$AJ249^10+WeightSDS!N$25*$AJ249^9+WeightSDS!O$25*$AJ249^8+WeightSDS!P$25*$AJ249^7+WeightSDS!Q$25*$AJ249^6+WeightSDS!R$25*$AJ249^5+WeightSDS!S$25*$AJ249^4+WeightSDS!T$25*$AJ249^3+WeightSDS!U$25*$AJ249^2+WeightSDS!V$25*$AJ249+WeightSDS!W$25,WeightSDS!M$27+WeightSDS!N$27/(1+EXP(WeightSDS!O$27+WeightSDS!P$27*$AJ249)))),IF($AJ249&lt;43.8,WeightSDS!M$29*$AJ249^10+WeightSDS!N$29*$AJ249^9+WeightSDS!O$29*$AJ249^8+WeightSDS!P$29*$AJ249^7+WeightSDS!Q$29*$AJ249^6+WeightSDS!R$29*$AJ249^5+WeightSDS!S$29*$AJ249^4+WeightSDS!T$29*$AJ249^3+WeightSDS!U$29*$AJ249^2+WeightSDS!V$29*$AJ249+WeightSDS!W$29-0.010431*(1-$AJ249/210),IF($AJ249&lt;123,WeightSDS!M$30*$AJ249^10+WeightSDS!N$30*$AJ249^9+WeightSDS!O$30*$AJ249^8+WeightSDS!P$30*$AJ249^7+WeightSDS!Q$30*$AJ249^6+WeightSDS!R$30*$AJ249^5+WeightSDS!S$30*$AJ249^4+WeightSDS!T$30*$AJ249^3+WeightSDS!U$30*$AJ249^2+WeightSDS!V$30*$AJ249+WeightSDS!W$30-0.010431*(1-1/$AJ249),WeightSDS!M$32+WeightSDS!N$32/(1+EXP(WeightSDS!O$32+WeightSDS!P$32*$AJ249))-0.010431*(1-$AJ249/210))))</f>
        <v>2.9500001032655536</v>
      </c>
      <c r="AN249" s="7">
        <f>IF(D249="M",IF($AJ249&lt;162,WeightSDS!P$12*$AJ249^7+WeightSDS!Q$12*$AJ249^6+WeightSDS!R$12*$AJ249^5+WeightSDS!S$12*$AJ249^4+WeightSDS!T$12*$AJ249^3+WeightSDS!U$12*$AJ249^2+WeightSDS!V$12*$AJ249+WeightSDS!W$12,WeightSDS!P$14*$AJ249^7+WeightSDS!Q$14*$AJ249^6+WeightSDS!R$14*$AJ249^5+WeightSDS!S$14*$AJ249^4+WeightSDS!T$14*$AJ249^3+WeightSDS!U$14*$AJ249^2+WeightSDS!V$14*$AJ249+WeightSDS!W$14),IF($AJ249&lt;156,WeightSDS!O$17*$AJ249^8+WeightSDS!P$17*$AJ249^7+WeightSDS!Q$17*$AJ249^6+WeightSDS!R$17*$AJ249^5+WeightSDS!S$17*$AJ249^4+WeightSDS!T$17*$AJ249^3+WeightSDS!U$17*$AJ249^2+WeightSDS!V$17*$AJ249+WeightSDS!W$17,IF($AJ249&lt;186,WeightSDS!$U$18+(WeightSDS!$V$18-WeightSDS!$U$18)/24*($AJ249-186)+WeightSDS!$W$18*(-$AJ249+186)^2-0.005,WeightSDS!$U$18+(WeightSDS!$V$18-WeightSDS!$U$18)/24*($AJ249-186)-0.005)))</f>
        <v>0.14604529399999999</v>
      </c>
      <c r="AQ249" s="7">
        <f t="shared" si="75"/>
        <v>0.56299999999999994</v>
      </c>
      <c r="AR249" s="7">
        <f t="shared" si="76"/>
        <v>69</v>
      </c>
      <c r="AS249" s="7">
        <f t="shared" si="77"/>
        <v>0.51</v>
      </c>
    </row>
    <row r="250" spans="2:45" s="7" customFormat="1" x14ac:dyDescent="0.15">
      <c r="B250" s="118"/>
      <c r="C250" s="118"/>
      <c r="D250" s="118"/>
      <c r="E250" s="30"/>
      <c r="F250" s="30"/>
      <c r="G250" s="119"/>
      <c r="H250" s="119"/>
      <c r="I250" s="78"/>
      <c r="J250" s="11" t="str">
        <f t="shared" si="68"/>
        <v/>
      </c>
      <c r="K250" s="2" t="str">
        <f t="shared" si="78"/>
        <v/>
      </c>
      <c r="L250" s="2" t="str">
        <f t="shared" si="69"/>
        <v/>
      </c>
      <c r="M250" s="2" t="str">
        <f t="shared" si="79"/>
        <v/>
      </c>
      <c r="N250" s="2" t="str">
        <f t="shared" si="80"/>
        <v/>
      </c>
      <c r="O250" s="2" t="str">
        <f t="shared" si="81"/>
        <v/>
      </c>
      <c r="P250" s="11" t="str">
        <f t="shared" si="82"/>
        <v/>
      </c>
      <c r="Q250" s="11" t="str">
        <f t="shared" si="83"/>
        <v/>
      </c>
      <c r="R250" s="2" t="str">
        <f t="shared" si="84"/>
        <v/>
      </c>
      <c r="S250" s="11" t="str">
        <f t="shared" si="85"/>
        <v/>
      </c>
      <c r="T250" s="175" t="str">
        <f t="shared" si="86"/>
        <v/>
      </c>
      <c r="U250" s="11" t="str">
        <f t="shared" si="87"/>
        <v/>
      </c>
      <c r="V250" s="136"/>
      <c r="W250" s="136"/>
      <c r="X250" s="139">
        <f t="shared" si="70"/>
        <v>0</v>
      </c>
      <c r="Y250" s="31">
        <f t="shared" si="71"/>
        <v>0</v>
      </c>
      <c r="Z250" s="31"/>
      <c r="AA250" s="140">
        <f t="shared" si="72"/>
        <v>0</v>
      </c>
      <c r="AB250" s="12"/>
      <c r="AC250" s="8">
        <f t="shared" si="73"/>
        <v>9.0359999999999996</v>
      </c>
      <c r="AD250" s="8">
        <f t="shared" si="74"/>
        <v>-184.49199999999999</v>
      </c>
      <c r="AE250"/>
      <c r="AF250" t="e">
        <f>IF(D250="M",IF(AI250&lt;78,LMS!$D$5*AI250^3+LMS!$E$5*AI250^2+LMS!$F$5*AI250+LMS!$G$5,IF(AI250&lt;150,LMS!$D$6*AI250^3+LMS!$E$6*AI250^2+LMS!$F$6*AI250+LMS!$G$6,LMS!$D$7*AI250^3+LMS!$E$7*AI250^2+LMS!$F$7*AI250+LMS!$G$7)),IF(AI250&lt;69,LMS!$D$9*AI250^3+LMS!$E$9*AI250^2+LMS!$F$9*AI250+LMS!$G$9,IF(AI250&lt;150,LMS!$D$10*AI250^3+LMS!$E$10*AI250^2+LMS!$F$10*AI250+LMS!$G$10,LMS!$D$11*AI250^3+LMS!$E$11*AI250^2+LMS!$F$11*AI250+LMS!$G$11)))</f>
        <v>#VALUE!</v>
      </c>
      <c r="AG250" t="e">
        <f>IF(D250="M",(IF(AI250&lt;2.5,LMS!$D$21*AI250^3+LMS!$E$21*AI250^2+LMS!$F$21*AI250+LMS!$G$21,IF(AI250&lt;9.5,LMS!$D$22*AI250^3+LMS!$E$22*AI250^2+LMS!$F$22*AI250+LMS!$G$22,IF(AI250&lt;26.75,LMS!$D$23*AI250^3+LMS!$E$23*AI250^2+LMS!$F$23*AI250+LMS!$G$23,IF(AI250&lt;90,LMS!$D$24*AI250^3+LMS!$E$24*AI250^2+LMS!$F$24*AI250+LMS!$G$24,LMS!$D$25*AI250^3+LMS!$E$25*AI250^2+LMS!$F$25*AI250+LMS!$G$25))))),(IF(AI250&lt;2.5,LMS!$D$27*AI250^3+LMS!$E$27*AI250^2+LMS!$F$27*AI250+LMS!$G$27,IF(AI250&lt;9.5,LMS!$D$28*AI250^3+LMS!$E$28*AI250^2+LMS!$F$28*AI250+LMS!$G$28,IF(AI250&lt;26.75,LMS!$D$29*AI250^3+LMS!$E$29*AI250^2+LMS!$F$29*AI250+LMS!$G$29,IF(AI250&lt;90,LMS!$D$30*AI250^3+LMS!$E$30*AI250^2+LMS!$F$30*AI250+LMS!$G$30,IF(AI250&lt;150,LMS!$D$31*AI250^3+LMS!$E$31*AI250^2+LMS!$F$31*AI250+LMS!$G$31,LMS!$D$32*AI250^3+LMS!$E$32*AI250^2+LMS!$F$32*AI250+LMS!$G$32)))))))</f>
        <v>#VALUE!</v>
      </c>
      <c r="AH250" t="e">
        <f>IF(D250="M",(IF(AI250&lt;90,LMS!$D$14*AI250^3+LMS!$E$14*AI250^2+LMS!$F$14*AI250+LMS!$G$14,LMS!$D$15*AI250^3+LMS!$E$15*AI250^2+LMS!$F$15*AI250+LMS!$G$15)),(IF(AI250&lt;90,LMS!$D$17*AI250^3+LMS!$E$17*AI250^2+LMS!$F$17*AI250+LMS!$G$17,LMS!$D$18*AI250^3+LMS!$E$18*AI250^2+LMS!$F$18*AI250+LMS!$G$18)))</f>
        <v>#VALUE!</v>
      </c>
      <c r="AI250" s="7" t="e">
        <f t="shared" si="67"/>
        <v>#VALUE!</v>
      </c>
      <c r="AJ250" s="7">
        <f t="shared" si="88"/>
        <v>0</v>
      </c>
      <c r="AL250" s="7">
        <f>IF(D250="M",WeightSDS!P$5*$AJ250^7+WeightSDS!Q$5*$AJ250^6+WeightSDS!R$5*$AJ250^5+WeightSDS!S$5*$AJ250^4+WeightSDS!T$5*$AJ250^3+WeightSDS!U$5*$AJ250^2+WeightSDS!V$5*$AJ250+WeightSDS!W$5,IF($AJ250&lt;186,WeightSDS!P$8*$AJ250^7+WeightSDS!Q$8*$AJ250^6+WeightSDS!R$8*$AJ250^5+WeightSDS!S$8*$AJ250^4+WeightSDS!T$8*$AJ250^3+WeightSDS!U$8*$AJ250^2+WeightSDS!V$8*$AJ250+WeightSDS!W$8,WeightSDS!$U$9+WeightSDS!$V$9*($AJ250-WeightSDS!$W$9)))</f>
        <v>0.75407122999999998</v>
      </c>
      <c r="AM250" s="7">
        <f>IF(D250="M",IF($AJ250&lt;45,WeightSDS!M$23*$AJ250^10+WeightSDS!N$23*$AJ250^9+WeightSDS!O$23*$AJ250^8+WeightSDS!P$23*$AJ250^7+WeightSDS!Q$23*$AJ250^6+WeightSDS!R$23*$AJ250^5+WeightSDS!S$23*$AJ250^4+WeightSDS!T$23*$AJ250^3+WeightSDS!U$23*$AJ250^2+WeightSDS!V$23*$AJ250+WeightSDS!W$23,IF($AJ250&lt;153,WeightSDS!M$25*$AJ250^10+WeightSDS!N$25*$AJ250^9+WeightSDS!O$25*$AJ250^8+WeightSDS!P$25*$AJ250^7+WeightSDS!Q$25*$AJ250^6+WeightSDS!R$25*$AJ250^5+WeightSDS!S$25*$AJ250^4+WeightSDS!T$25*$AJ250^3+WeightSDS!U$25*$AJ250^2+WeightSDS!V$25*$AJ250+WeightSDS!W$25,WeightSDS!M$27+WeightSDS!N$27/(1+EXP(WeightSDS!O$27+WeightSDS!P$27*$AJ250)))),IF($AJ250&lt;43.8,WeightSDS!M$29*$AJ250^10+WeightSDS!N$29*$AJ250^9+WeightSDS!O$29*$AJ250^8+WeightSDS!P$29*$AJ250^7+WeightSDS!Q$29*$AJ250^6+WeightSDS!R$29*$AJ250^5+WeightSDS!S$29*$AJ250^4+WeightSDS!T$29*$AJ250^3+WeightSDS!U$29*$AJ250^2+WeightSDS!V$29*$AJ250+WeightSDS!W$29-0.010431*(1-$AJ250/210),IF($AJ250&lt;123,WeightSDS!M$30*$AJ250^10+WeightSDS!N$30*$AJ250^9+WeightSDS!O$30*$AJ250^8+WeightSDS!P$30*$AJ250^7+WeightSDS!Q$30*$AJ250^6+WeightSDS!R$30*$AJ250^5+WeightSDS!S$30*$AJ250^4+WeightSDS!T$30*$AJ250^3+WeightSDS!U$30*$AJ250^2+WeightSDS!V$30*$AJ250+WeightSDS!W$30-0.010431*(1-1/$AJ250),WeightSDS!M$32+WeightSDS!N$32/(1+EXP(WeightSDS!O$32+WeightSDS!P$32*$AJ250))-0.010431*(1-$AJ250/210))))</f>
        <v>2.9500001032655536</v>
      </c>
      <c r="AN250" s="7">
        <f>IF(D250="M",IF($AJ250&lt;162,WeightSDS!P$12*$AJ250^7+WeightSDS!Q$12*$AJ250^6+WeightSDS!R$12*$AJ250^5+WeightSDS!S$12*$AJ250^4+WeightSDS!T$12*$AJ250^3+WeightSDS!U$12*$AJ250^2+WeightSDS!V$12*$AJ250+WeightSDS!W$12,WeightSDS!P$14*$AJ250^7+WeightSDS!Q$14*$AJ250^6+WeightSDS!R$14*$AJ250^5+WeightSDS!S$14*$AJ250^4+WeightSDS!T$14*$AJ250^3+WeightSDS!U$14*$AJ250^2+WeightSDS!V$14*$AJ250+WeightSDS!W$14),IF($AJ250&lt;156,WeightSDS!O$17*$AJ250^8+WeightSDS!P$17*$AJ250^7+WeightSDS!Q$17*$AJ250^6+WeightSDS!R$17*$AJ250^5+WeightSDS!S$17*$AJ250^4+WeightSDS!T$17*$AJ250^3+WeightSDS!U$17*$AJ250^2+WeightSDS!V$17*$AJ250+WeightSDS!W$17,IF($AJ250&lt;186,WeightSDS!$U$18+(WeightSDS!$V$18-WeightSDS!$U$18)/24*($AJ250-186)+WeightSDS!$W$18*(-$AJ250+186)^2-0.005,WeightSDS!$U$18+(WeightSDS!$V$18-WeightSDS!$U$18)/24*($AJ250-186)-0.005)))</f>
        <v>0.14604529399999999</v>
      </c>
      <c r="AQ250" s="7">
        <f t="shared" si="75"/>
        <v>0.56299999999999994</v>
      </c>
      <c r="AR250" s="7">
        <f t="shared" si="76"/>
        <v>69</v>
      </c>
      <c r="AS250" s="7">
        <f t="shared" si="77"/>
        <v>0.51</v>
      </c>
    </row>
    <row r="251" spans="2:45" s="7" customFormat="1" x14ac:dyDescent="0.15">
      <c r="B251" s="118"/>
      <c r="C251" s="118"/>
      <c r="D251" s="118"/>
      <c r="E251" s="30"/>
      <c r="F251" s="30"/>
      <c r="G251" s="119"/>
      <c r="H251" s="119"/>
      <c r="I251" s="78"/>
      <c r="J251" s="11" t="str">
        <f t="shared" si="68"/>
        <v/>
      </c>
      <c r="K251" s="2" t="str">
        <f t="shared" si="78"/>
        <v/>
      </c>
      <c r="L251" s="2" t="str">
        <f t="shared" si="69"/>
        <v/>
      </c>
      <c r="M251" s="2" t="str">
        <f t="shared" si="79"/>
        <v/>
      </c>
      <c r="N251" s="2" t="str">
        <f t="shared" si="80"/>
        <v/>
      </c>
      <c r="O251" s="2" t="str">
        <f t="shared" si="81"/>
        <v/>
      </c>
      <c r="P251" s="11" t="str">
        <f t="shared" si="82"/>
        <v/>
      </c>
      <c r="Q251" s="11" t="str">
        <f t="shared" si="83"/>
        <v/>
      </c>
      <c r="R251" s="2" t="str">
        <f t="shared" si="84"/>
        <v/>
      </c>
      <c r="S251" s="11" t="str">
        <f t="shared" si="85"/>
        <v/>
      </c>
      <c r="T251" s="175" t="str">
        <f t="shared" si="86"/>
        <v/>
      </c>
      <c r="U251" s="11" t="str">
        <f t="shared" si="87"/>
        <v/>
      </c>
      <c r="V251" s="136"/>
      <c r="W251" s="136"/>
      <c r="X251" s="139">
        <f t="shared" si="70"/>
        <v>0</v>
      </c>
      <c r="Y251" s="31">
        <f t="shared" si="71"/>
        <v>0</v>
      </c>
      <c r="Z251" s="31"/>
      <c r="AA251" s="140">
        <f t="shared" si="72"/>
        <v>0</v>
      </c>
      <c r="AB251" s="12"/>
      <c r="AC251" s="8">
        <f t="shared" si="73"/>
        <v>9.0359999999999996</v>
      </c>
      <c r="AD251" s="8">
        <f t="shared" si="74"/>
        <v>-184.49199999999999</v>
      </c>
      <c r="AE251"/>
      <c r="AF251" t="e">
        <f>IF(D251="M",IF(AI251&lt;78,LMS!$D$5*AI251^3+LMS!$E$5*AI251^2+LMS!$F$5*AI251+LMS!$G$5,IF(AI251&lt;150,LMS!$D$6*AI251^3+LMS!$E$6*AI251^2+LMS!$F$6*AI251+LMS!$G$6,LMS!$D$7*AI251^3+LMS!$E$7*AI251^2+LMS!$F$7*AI251+LMS!$G$7)),IF(AI251&lt;69,LMS!$D$9*AI251^3+LMS!$E$9*AI251^2+LMS!$F$9*AI251+LMS!$G$9,IF(AI251&lt;150,LMS!$D$10*AI251^3+LMS!$E$10*AI251^2+LMS!$F$10*AI251+LMS!$G$10,LMS!$D$11*AI251^3+LMS!$E$11*AI251^2+LMS!$F$11*AI251+LMS!$G$11)))</f>
        <v>#VALUE!</v>
      </c>
      <c r="AG251" t="e">
        <f>IF(D251="M",(IF(AI251&lt;2.5,LMS!$D$21*AI251^3+LMS!$E$21*AI251^2+LMS!$F$21*AI251+LMS!$G$21,IF(AI251&lt;9.5,LMS!$D$22*AI251^3+LMS!$E$22*AI251^2+LMS!$F$22*AI251+LMS!$G$22,IF(AI251&lt;26.75,LMS!$D$23*AI251^3+LMS!$E$23*AI251^2+LMS!$F$23*AI251+LMS!$G$23,IF(AI251&lt;90,LMS!$D$24*AI251^3+LMS!$E$24*AI251^2+LMS!$F$24*AI251+LMS!$G$24,LMS!$D$25*AI251^3+LMS!$E$25*AI251^2+LMS!$F$25*AI251+LMS!$G$25))))),(IF(AI251&lt;2.5,LMS!$D$27*AI251^3+LMS!$E$27*AI251^2+LMS!$F$27*AI251+LMS!$G$27,IF(AI251&lt;9.5,LMS!$D$28*AI251^3+LMS!$E$28*AI251^2+LMS!$F$28*AI251+LMS!$G$28,IF(AI251&lt;26.75,LMS!$D$29*AI251^3+LMS!$E$29*AI251^2+LMS!$F$29*AI251+LMS!$G$29,IF(AI251&lt;90,LMS!$D$30*AI251^3+LMS!$E$30*AI251^2+LMS!$F$30*AI251+LMS!$G$30,IF(AI251&lt;150,LMS!$D$31*AI251^3+LMS!$E$31*AI251^2+LMS!$F$31*AI251+LMS!$G$31,LMS!$D$32*AI251^3+LMS!$E$32*AI251^2+LMS!$F$32*AI251+LMS!$G$32)))))))</f>
        <v>#VALUE!</v>
      </c>
      <c r="AH251" t="e">
        <f>IF(D251="M",(IF(AI251&lt;90,LMS!$D$14*AI251^3+LMS!$E$14*AI251^2+LMS!$F$14*AI251+LMS!$G$14,LMS!$D$15*AI251^3+LMS!$E$15*AI251^2+LMS!$F$15*AI251+LMS!$G$15)),(IF(AI251&lt;90,LMS!$D$17*AI251^3+LMS!$E$17*AI251^2+LMS!$F$17*AI251+LMS!$G$17,LMS!$D$18*AI251^3+LMS!$E$18*AI251^2+LMS!$F$18*AI251+LMS!$G$18)))</f>
        <v>#VALUE!</v>
      </c>
      <c r="AI251" s="7" t="e">
        <f t="shared" si="67"/>
        <v>#VALUE!</v>
      </c>
      <c r="AJ251" s="7">
        <f t="shared" si="88"/>
        <v>0</v>
      </c>
      <c r="AL251" s="7">
        <f>IF(D251="M",WeightSDS!P$5*$AJ251^7+WeightSDS!Q$5*$AJ251^6+WeightSDS!R$5*$AJ251^5+WeightSDS!S$5*$AJ251^4+WeightSDS!T$5*$AJ251^3+WeightSDS!U$5*$AJ251^2+WeightSDS!V$5*$AJ251+WeightSDS!W$5,IF($AJ251&lt;186,WeightSDS!P$8*$AJ251^7+WeightSDS!Q$8*$AJ251^6+WeightSDS!R$8*$AJ251^5+WeightSDS!S$8*$AJ251^4+WeightSDS!T$8*$AJ251^3+WeightSDS!U$8*$AJ251^2+WeightSDS!V$8*$AJ251+WeightSDS!W$8,WeightSDS!$U$9+WeightSDS!$V$9*($AJ251-WeightSDS!$W$9)))</f>
        <v>0.75407122999999998</v>
      </c>
      <c r="AM251" s="7">
        <f>IF(D251="M",IF($AJ251&lt;45,WeightSDS!M$23*$AJ251^10+WeightSDS!N$23*$AJ251^9+WeightSDS!O$23*$AJ251^8+WeightSDS!P$23*$AJ251^7+WeightSDS!Q$23*$AJ251^6+WeightSDS!R$23*$AJ251^5+WeightSDS!S$23*$AJ251^4+WeightSDS!T$23*$AJ251^3+WeightSDS!U$23*$AJ251^2+WeightSDS!V$23*$AJ251+WeightSDS!W$23,IF($AJ251&lt;153,WeightSDS!M$25*$AJ251^10+WeightSDS!N$25*$AJ251^9+WeightSDS!O$25*$AJ251^8+WeightSDS!P$25*$AJ251^7+WeightSDS!Q$25*$AJ251^6+WeightSDS!R$25*$AJ251^5+WeightSDS!S$25*$AJ251^4+WeightSDS!T$25*$AJ251^3+WeightSDS!U$25*$AJ251^2+WeightSDS!V$25*$AJ251+WeightSDS!W$25,WeightSDS!M$27+WeightSDS!N$27/(1+EXP(WeightSDS!O$27+WeightSDS!P$27*$AJ251)))),IF($AJ251&lt;43.8,WeightSDS!M$29*$AJ251^10+WeightSDS!N$29*$AJ251^9+WeightSDS!O$29*$AJ251^8+WeightSDS!P$29*$AJ251^7+WeightSDS!Q$29*$AJ251^6+WeightSDS!R$29*$AJ251^5+WeightSDS!S$29*$AJ251^4+WeightSDS!T$29*$AJ251^3+WeightSDS!U$29*$AJ251^2+WeightSDS!V$29*$AJ251+WeightSDS!W$29-0.010431*(1-$AJ251/210),IF($AJ251&lt;123,WeightSDS!M$30*$AJ251^10+WeightSDS!N$30*$AJ251^9+WeightSDS!O$30*$AJ251^8+WeightSDS!P$30*$AJ251^7+WeightSDS!Q$30*$AJ251^6+WeightSDS!R$30*$AJ251^5+WeightSDS!S$30*$AJ251^4+WeightSDS!T$30*$AJ251^3+WeightSDS!U$30*$AJ251^2+WeightSDS!V$30*$AJ251+WeightSDS!W$30-0.010431*(1-1/$AJ251),WeightSDS!M$32+WeightSDS!N$32/(1+EXP(WeightSDS!O$32+WeightSDS!P$32*$AJ251))-0.010431*(1-$AJ251/210))))</f>
        <v>2.9500001032655536</v>
      </c>
      <c r="AN251" s="7">
        <f>IF(D251="M",IF($AJ251&lt;162,WeightSDS!P$12*$AJ251^7+WeightSDS!Q$12*$AJ251^6+WeightSDS!R$12*$AJ251^5+WeightSDS!S$12*$AJ251^4+WeightSDS!T$12*$AJ251^3+WeightSDS!U$12*$AJ251^2+WeightSDS!V$12*$AJ251+WeightSDS!W$12,WeightSDS!P$14*$AJ251^7+WeightSDS!Q$14*$AJ251^6+WeightSDS!R$14*$AJ251^5+WeightSDS!S$14*$AJ251^4+WeightSDS!T$14*$AJ251^3+WeightSDS!U$14*$AJ251^2+WeightSDS!V$14*$AJ251+WeightSDS!W$14),IF($AJ251&lt;156,WeightSDS!O$17*$AJ251^8+WeightSDS!P$17*$AJ251^7+WeightSDS!Q$17*$AJ251^6+WeightSDS!R$17*$AJ251^5+WeightSDS!S$17*$AJ251^4+WeightSDS!T$17*$AJ251^3+WeightSDS!U$17*$AJ251^2+WeightSDS!V$17*$AJ251+WeightSDS!W$17,IF($AJ251&lt;186,WeightSDS!$U$18+(WeightSDS!$V$18-WeightSDS!$U$18)/24*($AJ251-186)+WeightSDS!$W$18*(-$AJ251+186)^2-0.005,WeightSDS!$U$18+(WeightSDS!$V$18-WeightSDS!$U$18)/24*($AJ251-186)-0.005)))</f>
        <v>0.14604529399999999</v>
      </c>
      <c r="AQ251" s="7">
        <f t="shared" si="75"/>
        <v>0.56299999999999994</v>
      </c>
      <c r="AR251" s="7">
        <f t="shared" si="76"/>
        <v>69</v>
      </c>
      <c r="AS251" s="7">
        <f t="shared" si="77"/>
        <v>0.51</v>
      </c>
    </row>
    <row r="252" spans="2:45" s="7" customFormat="1" x14ac:dyDescent="0.15">
      <c r="B252" s="118"/>
      <c r="C252" s="118"/>
      <c r="D252" s="118"/>
      <c r="E252" s="30"/>
      <c r="F252" s="30"/>
      <c r="G252" s="119"/>
      <c r="H252" s="119"/>
      <c r="I252" s="78"/>
      <c r="J252" s="11" t="str">
        <f t="shared" si="68"/>
        <v/>
      </c>
      <c r="K252" s="2" t="str">
        <f t="shared" si="78"/>
        <v/>
      </c>
      <c r="L252" s="2" t="str">
        <f t="shared" si="69"/>
        <v/>
      </c>
      <c r="M252" s="2" t="str">
        <f t="shared" si="79"/>
        <v/>
      </c>
      <c r="N252" s="2" t="str">
        <f t="shared" si="80"/>
        <v/>
      </c>
      <c r="O252" s="2" t="str">
        <f t="shared" si="81"/>
        <v/>
      </c>
      <c r="P252" s="11" t="str">
        <f t="shared" si="82"/>
        <v/>
      </c>
      <c r="Q252" s="11" t="str">
        <f t="shared" si="83"/>
        <v/>
      </c>
      <c r="R252" s="2" t="str">
        <f t="shared" si="84"/>
        <v/>
      </c>
      <c r="S252" s="11" t="str">
        <f t="shared" si="85"/>
        <v/>
      </c>
      <c r="T252" s="175" t="str">
        <f t="shared" si="86"/>
        <v/>
      </c>
      <c r="U252" s="11" t="str">
        <f t="shared" si="87"/>
        <v/>
      </c>
      <c r="V252" s="136"/>
      <c r="W252" s="136"/>
      <c r="X252" s="139">
        <f t="shared" si="70"/>
        <v>0</v>
      </c>
      <c r="Y252" s="31">
        <f t="shared" si="71"/>
        <v>0</v>
      </c>
      <c r="Z252" s="31"/>
      <c r="AA252" s="140">
        <f t="shared" si="72"/>
        <v>0</v>
      </c>
      <c r="AB252" s="12"/>
      <c r="AC252" s="8">
        <f t="shared" si="73"/>
        <v>9.0359999999999996</v>
      </c>
      <c r="AD252" s="8">
        <f t="shared" si="74"/>
        <v>-184.49199999999999</v>
      </c>
      <c r="AE252"/>
      <c r="AF252" t="e">
        <f>IF(D252="M",IF(AI252&lt;78,LMS!$D$5*AI252^3+LMS!$E$5*AI252^2+LMS!$F$5*AI252+LMS!$G$5,IF(AI252&lt;150,LMS!$D$6*AI252^3+LMS!$E$6*AI252^2+LMS!$F$6*AI252+LMS!$G$6,LMS!$D$7*AI252^3+LMS!$E$7*AI252^2+LMS!$F$7*AI252+LMS!$G$7)),IF(AI252&lt;69,LMS!$D$9*AI252^3+LMS!$E$9*AI252^2+LMS!$F$9*AI252+LMS!$G$9,IF(AI252&lt;150,LMS!$D$10*AI252^3+LMS!$E$10*AI252^2+LMS!$F$10*AI252+LMS!$G$10,LMS!$D$11*AI252^3+LMS!$E$11*AI252^2+LMS!$F$11*AI252+LMS!$G$11)))</f>
        <v>#VALUE!</v>
      </c>
      <c r="AG252" t="e">
        <f>IF(D252="M",(IF(AI252&lt;2.5,LMS!$D$21*AI252^3+LMS!$E$21*AI252^2+LMS!$F$21*AI252+LMS!$G$21,IF(AI252&lt;9.5,LMS!$D$22*AI252^3+LMS!$E$22*AI252^2+LMS!$F$22*AI252+LMS!$G$22,IF(AI252&lt;26.75,LMS!$D$23*AI252^3+LMS!$E$23*AI252^2+LMS!$F$23*AI252+LMS!$G$23,IF(AI252&lt;90,LMS!$D$24*AI252^3+LMS!$E$24*AI252^2+LMS!$F$24*AI252+LMS!$G$24,LMS!$D$25*AI252^3+LMS!$E$25*AI252^2+LMS!$F$25*AI252+LMS!$G$25))))),(IF(AI252&lt;2.5,LMS!$D$27*AI252^3+LMS!$E$27*AI252^2+LMS!$F$27*AI252+LMS!$G$27,IF(AI252&lt;9.5,LMS!$D$28*AI252^3+LMS!$E$28*AI252^2+LMS!$F$28*AI252+LMS!$G$28,IF(AI252&lt;26.75,LMS!$D$29*AI252^3+LMS!$E$29*AI252^2+LMS!$F$29*AI252+LMS!$G$29,IF(AI252&lt;90,LMS!$D$30*AI252^3+LMS!$E$30*AI252^2+LMS!$F$30*AI252+LMS!$G$30,IF(AI252&lt;150,LMS!$D$31*AI252^3+LMS!$E$31*AI252^2+LMS!$F$31*AI252+LMS!$G$31,LMS!$D$32*AI252^3+LMS!$E$32*AI252^2+LMS!$F$32*AI252+LMS!$G$32)))))))</f>
        <v>#VALUE!</v>
      </c>
      <c r="AH252" t="e">
        <f>IF(D252="M",(IF(AI252&lt;90,LMS!$D$14*AI252^3+LMS!$E$14*AI252^2+LMS!$F$14*AI252+LMS!$G$14,LMS!$D$15*AI252^3+LMS!$E$15*AI252^2+LMS!$F$15*AI252+LMS!$G$15)),(IF(AI252&lt;90,LMS!$D$17*AI252^3+LMS!$E$17*AI252^2+LMS!$F$17*AI252+LMS!$G$17,LMS!$D$18*AI252^3+LMS!$E$18*AI252^2+LMS!$F$18*AI252+LMS!$G$18)))</f>
        <v>#VALUE!</v>
      </c>
      <c r="AI252" s="7" t="e">
        <f t="shared" si="67"/>
        <v>#VALUE!</v>
      </c>
      <c r="AJ252" s="7">
        <f t="shared" si="88"/>
        <v>0</v>
      </c>
      <c r="AL252" s="7">
        <f>IF(D252="M",WeightSDS!P$5*$AJ252^7+WeightSDS!Q$5*$AJ252^6+WeightSDS!R$5*$AJ252^5+WeightSDS!S$5*$AJ252^4+WeightSDS!T$5*$AJ252^3+WeightSDS!U$5*$AJ252^2+WeightSDS!V$5*$AJ252+WeightSDS!W$5,IF($AJ252&lt;186,WeightSDS!P$8*$AJ252^7+WeightSDS!Q$8*$AJ252^6+WeightSDS!R$8*$AJ252^5+WeightSDS!S$8*$AJ252^4+WeightSDS!T$8*$AJ252^3+WeightSDS!U$8*$AJ252^2+WeightSDS!V$8*$AJ252+WeightSDS!W$8,WeightSDS!$U$9+WeightSDS!$V$9*($AJ252-WeightSDS!$W$9)))</f>
        <v>0.75407122999999998</v>
      </c>
      <c r="AM252" s="7">
        <f>IF(D252="M",IF($AJ252&lt;45,WeightSDS!M$23*$AJ252^10+WeightSDS!N$23*$AJ252^9+WeightSDS!O$23*$AJ252^8+WeightSDS!P$23*$AJ252^7+WeightSDS!Q$23*$AJ252^6+WeightSDS!R$23*$AJ252^5+WeightSDS!S$23*$AJ252^4+WeightSDS!T$23*$AJ252^3+WeightSDS!U$23*$AJ252^2+WeightSDS!V$23*$AJ252+WeightSDS!W$23,IF($AJ252&lt;153,WeightSDS!M$25*$AJ252^10+WeightSDS!N$25*$AJ252^9+WeightSDS!O$25*$AJ252^8+WeightSDS!P$25*$AJ252^7+WeightSDS!Q$25*$AJ252^6+WeightSDS!R$25*$AJ252^5+WeightSDS!S$25*$AJ252^4+WeightSDS!T$25*$AJ252^3+WeightSDS!U$25*$AJ252^2+WeightSDS!V$25*$AJ252+WeightSDS!W$25,WeightSDS!M$27+WeightSDS!N$27/(1+EXP(WeightSDS!O$27+WeightSDS!P$27*$AJ252)))),IF($AJ252&lt;43.8,WeightSDS!M$29*$AJ252^10+WeightSDS!N$29*$AJ252^9+WeightSDS!O$29*$AJ252^8+WeightSDS!P$29*$AJ252^7+WeightSDS!Q$29*$AJ252^6+WeightSDS!R$29*$AJ252^5+WeightSDS!S$29*$AJ252^4+WeightSDS!T$29*$AJ252^3+WeightSDS!U$29*$AJ252^2+WeightSDS!V$29*$AJ252+WeightSDS!W$29-0.010431*(1-$AJ252/210),IF($AJ252&lt;123,WeightSDS!M$30*$AJ252^10+WeightSDS!N$30*$AJ252^9+WeightSDS!O$30*$AJ252^8+WeightSDS!P$30*$AJ252^7+WeightSDS!Q$30*$AJ252^6+WeightSDS!R$30*$AJ252^5+WeightSDS!S$30*$AJ252^4+WeightSDS!T$30*$AJ252^3+WeightSDS!U$30*$AJ252^2+WeightSDS!V$30*$AJ252+WeightSDS!W$30-0.010431*(1-1/$AJ252),WeightSDS!M$32+WeightSDS!N$32/(1+EXP(WeightSDS!O$32+WeightSDS!P$32*$AJ252))-0.010431*(1-$AJ252/210))))</f>
        <v>2.9500001032655536</v>
      </c>
      <c r="AN252" s="7">
        <f>IF(D252="M",IF($AJ252&lt;162,WeightSDS!P$12*$AJ252^7+WeightSDS!Q$12*$AJ252^6+WeightSDS!R$12*$AJ252^5+WeightSDS!S$12*$AJ252^4+WeightSDS!T$12*$AJ252^3+WeightSDS!U$12*$AJ252^2+WeightSDS!V$12*$AJ252+WeightSDS!W$12,WeightSDS!P$14*$AJ252^7+WeightSDS!Q$14*$AJ252^6+WeightSDS!R$14*$AJ252^5+WeightSDS!S$14*$AJ252^4+WeightSDS!T$14*$AJ252^3+WeightSDS!U$14*$AJ252^2+WeightSDS!V$14*$AJ252+WeightSDS!W$14),IF($AJ252&lt;156,WeightSDS!O$17*$AJ252^8+WeightSDS!P$17*$AJ252^7+WeightSDS!Q$17*$AJ252^6+WeightSDS!R$17*$AJ252^5+WeightSDS!S$17*$AJ252^4+WeightSDS!T$17*$AJ252^3+WeightSDS!U$17*$AJ252^2+WeightSDS!V$17*$AJ252+WeightSDS!W$17,IF($AJ252&lt;186,WeightSDS!$U$18+(WeightSDS!$V$18-WeightSDS!$U$18)/24*($AJ252-186)+WeightSDS!$W$18*(-$AJ252+186)^2-0.005,WeightSDS!$U$18+(WeightSDS!$V$18-WeightSDS!$U$18)/24*($AJ252-186)-0.005)))</f>
        <v>0.14604529399999999</v>
      </c>
      <c r="AQ252" s="7">
        <f t="shared" si="75"/>
        <v>0.56299999999999994</v>
      </c>
      <c r="AR252" s="7">
        <f t="shared" si="76"/>
        <v>69</v>
      </c>
      <c r="AS252" s="7">
        <f t="shared" si="77"/>
        <v>0.51</v>
      </c>
    </row>
    <row r="253" spans="2:45" s="7" customFormat="1" x14ac:dyDescent="0.15">
      <c r="B253" s="118"/>
      <c r="C253" s="118"/>
      <c r="D253" s="118"/>
      <c r="E253" s="30"/>
      <c r="F253" s="30"/>
      <c r="G253" s="119"/>
      <c r="H253" s="119"/>
      <c r="I253" s="78"/>
      <c r="J253" s="11" t="str">
        <f t="shared" si="68"/>
        <v/>
      </c>
      <c r="K253" s="2" t="str">
        <f t="shared" si="78"/>
        <v/>
      </c>
      <c r="L253" s="2" t="str">
        <f t="shared" si="69"/>
        <v/>
      </c>
      <c r="M253" s="2" t="str">
        <f t="shared" si="79"/>
        <v/>
      </c>
      <c r="N253" s="2" t="str">
        <f t="shared" si="80"/>
        <v/>
      </c>
      <c r="O253" s="2" t="str">
        <f t="shared" si="81"/>
        <v/>
      </c>
      <c r="P253" s="11" t="str">
        <f t="shared" si="82"/>
        <v/>
      </c>
      <c r="Q253" s="11" t="str">
        <f t="shared" si="83"/>
        <v/>
      </c>
      <c r="R253" s="2" t="str">
        <f t="shared" si="84"/>
        <v/>
      </c>
      <c r="S253" s="11" t="str">
        <f t="shared" si="85"/>
        <v/>
      </c>
      <c r="T253" s="175" t="str">
        <f t="shared" si="86"/>
        <v/>
      </c>
      <c r="U253" s="11" t="str">
        <f t="shared" si="87"/>
        <v/>
      </c>
      <c r="V253" s="136"/>
      <c r="W253" s="136"/>
      <c r="X253" s="139">
        <f t="shared" si="70"/>
        <v>0</v>
      </c>
      <c r="Y253" s="31">
        <f t="shared" si="71"/>
        <v>0</v>
      </c>
      <c r="Z253" s="31"/>
      <c r="AA253" s="140">
        <f t="shared" si="72"/>
        <v>0</v>
      </c>
      <c r="AB253" s="12"/>
      <c r="AC253" s="8">
        <f t="shared" si="73"/>
        <v>9.0359999999999996</v>
      </c>
      <c r="AD253" s="8">
        <f t="shared" si="74"/>
        <v>-184.49199999999999</v>
      </c>
      <c r="AE253"/>
      <c r="AF253" t="e">
        <f>IF(D253="M",IF(AI253&lt;78,LMS!$D$5*AI253^3+LMS!$E$5*AI253^2+LMS!$F$5*AI253+LMS!$G$5,IF(AI253&lt;150,LMS!$D$6*AI253^3+LMS!$E$6*AI253^2+LMS!$F$6*AI253+LMS!$G$6,LMS!$D$7*AI253^3+LMS!$E$7*AI253^2+LMS!$F$7*AI253+LMS!$G$7)),IF(AI253&lt;69,LMS!$D$9*AI253^3+LMS!$E$9*AI253^2+LMS!$F$9*AI253+LMS!$G$9,IF(AI253&lt;150,LMS!$D$10*AI253^3+LMS!$E$10*AI253^2+LMS!$F$10*AI253+LMS!$G$10,LMS!$D$11*AI253^3+LMS!$E$11*AI253^2+LMS!$F$11*AI253+LMS!$G$11)))</f>
        <v>#VALUE!</v>
      </c>
      <c r="AG253" t="e">
        <f>IF(D253="M",(IF(AI253&lt;2.5,LMS!$D$21*AI253^3+LMS!$E$21*AI253^2+LMS!$F$21*AI253+LMS!$G$21,IF(AI253&lt;9.5,LMS!$D$22*AI253^3+LMS!$E$22*AI253^2+LMS!$F$22*AI253+LMS!$G$22,IF(AI253&lt;26.75,LMS!$D$23*AI253^3+LMS!$E$23*AI253^2+LMS!$F$23*AI253+LMS!$G$23,IF(AI253&lt;90,LMS!$D$24*AI253^3+LMS!$E$24*AI253^2+LMS!$F$24*AI253+LMS!$G$24,LMS!$D$25*AI253^3+LMS!$E$25*AI253^2+LMS!$F$25*AI253+LMS!$G$25))))),(IF(AI253&lt;2.5,LMS!$D$27*AI253^3+LMS!$E$27*AI253^2+LMS!$F$27*AI253+LMS!$G$27,IF(AI253&lt;9.5,LMS!$D$28*AI253^3+LMS!$E$28*AI253^2+LMS!$F$28*AI253+LMS!$G$28,IF(AI253&lt;26.75,LMS!$D$29*AI253^3+LMS!$E$29*AI253^2+LMS!$F$29*AI253+LMS!$G$29,IF(AI253&lt;90,LMS!$D$30*AI253^3+LMS!$E$30*AI253^2+LMS!$F$30*AI253+LMS!$G$30,IF(AI253&lt;150,LMS!$D$31*AI253^3+LMS!$E$31*AI253^2+LMS!$F$31*AI253+LMS!$G$31,LMS!$D$32*AI253^3+LMS!$E$32*AI253^2+LMS!$F$32*AI253+LMS!$G$32)))))))</f>
        <v>#VALUE!</v>
      </c>
      <c r="AH253" t="e">
        <f>IF(D253="M",(IF(AI253&lt;90,LMS!$D$14*AI253^3+LMS!$E$14*AI253^2+LMS!$F$14*AI253+LMS!$G$14,LMS!$D$15*AI253^3+LMS!$E$15*AI253^2+LMS!$F$15*AI253+LMS!$G$15)),(IF(AI253&lt;90,LMS!$D$17*AI253^3+LMS!$E$17*AI253^2+LMS!$F$17*AI253+LMS!$G$17,LMS!$D$18*AI253^3+LMS!$E$18*AI253^2+LMS!$F$18*AI253+LMS!$G$18)))</f>
        <v>#VALUE!</v>
      </c>
      <c r="AI253" s="7" t="e">
        <f t="shared" ref="AI253:AI316" si="89">T253*365.25/30.4375</f>
        <v>#VALUE!</v>
      </c>
      <c r="AJ253" s="7">
        <f t="shared" si="88"/>
        <v>0</v>
      </c>
      <c r="AL253" s="7">
        <f>IF(D253="M",WeightSDS!P$5*$AJ253^7+WeightSDS!Q$5*$AJ253^6+WeightSDS!R$5*$AJ253^5+WeightSDS!S$5*$AJ253^4+WeightSDS!T$5*$AJ253^3+WeightSDS!U$5*$AJ253^2+WeightSDS!V$5*$AJ253+WeightSDS!W$5,IF($AJ253&lt;186,WeightSDS!P$8*$AJ253^7+WeightSDS!Q$8*$AJ253^6+WeightSDS!R$8*$AJ253^5+WeightSDS!S$8*$AJ253^4+WeightSDS!T$8*$AJ253^3+WeightSDS!U$8*$AJ253^2+WeightSDS!V$8*$AJ253+WeightSDS!W$8,WeightSDS!$U$9+WeightSDS!$V$9*($AJ253-WeightSDS!$W$9)))</f>
        <v>0.75407122999999998</v>
      </c>
      <c r="AM253" s="7">
        <f>IF(D253="M",IF($AJ253&lt;45,WeightSDS!M$23*$AJ253^10+WeightSDS!N$23*$AJ253^9+WeightSDS!O$23*$AJ253^8+WeightSDS!P$23*$AJ253^7+WeightSDS!Q$23*$AJ253^6+WeightSDS!R$23*$AJ253^5+WeightSDS!S$23*$AJ253^4+WeightSDS!T$23*$AJ253^3+WeightSDS!U$23*$AJ253^2+WeightSDS!V$23*$AJ253+WeightSDS!W$23,IF($AJ253&lt;153,WeightSDS!M$25*$AJ253^10+WeightSDS!N$25*$AJ253^9+WeightSDS!O$25*$AJ253^8+WeightSDS!P$25*$AJ253^7+WeightSDS!Q$25*$AJ253^6+WeightSDS!R$25*$AJ253^5+WeightSDS!S$25*$AJ253^4+WeightSDS!T$25*$AJ253^3+WeightSDS!U$25*$AJ253^2+WeightSDS!V$25*$AJ253+WeightSDS!W$25,WeightSDS!M$27+WeightSDS!N$27/(1+EXP(WeightSDS!O$27+WeightSDS!P$27*$AJ253)))),IF($AJ253&lt;43.8,WeightSDS!M$29*$AJ253^10+WeightSDS!N$29*$AJ253^9+WeightSDS!O$29*$AJ253^8+WeightSDS!P$29*$AJ253^7+WeightSDS!Q$29*$AJ253^6+WeightSDS!R$29*$AJ253^5+WeightSDS!S$29*$AJ253^4+WeightSDS!T$29*$AJ253^3+WeightSDS!U$29*$AJ253^2+WeightSDS!V$29*$AJ253+WeightSDS!W$29-0.010431*(1-$AJ253/210),IF($AJ253&lt;123,WeightSDS!M$30*$AJ253^10+WeightSDS!N$30*$AJ253^9+WeightSDS!O$30*$AJ253^8+WeightSDS!P$30*$AJ253^7+WeightSDS!Q$30*$AJ253^6+WeightSDS!R$30*$AJ253^5+WeightSDS!S$30*$AJ253^4+WeightSDS!T$30*$AJ253^3+WeightSDS!U$30*$AJ253^2+WeightSDS!V$30*$AJ253+WeightSDS!W$30-0.010431*(1-1/$AJ253),WeightSDS!M$32+WeightSDS!N$32/(1+EXP(WeightSDS!O$32+WeightSDS!P$32*$AJ253))-0.010431*(1-$AJ253/210))))</f>
        <v>2.9500001032655536</v>
      </c>
      <c r="AN253" s="7">
        <f>IF(D253="M",IF($AJ253&lt;162,WeightSDS!P$12*$AJ253^7+WeightSDS!Q$12*$AJ253^6+WeightSDS!R$12*$AJ253^5+WeightSDS!S$12*$AJ253^4+WeightSDS!T$12*$AJ253^3+WeightSDS!U$12*$AJ253^2+WeightSDS!V$12*$AJ253+WeightSDS!W$12,WeightSDS!P$14*$AJ253^7+WeightSDS!Q$14*$AJ253^6+WeightSDS!R$14*$AJ253^5+WeightSDS!S$14*$AJ253^4+WeightSDS!T$14*$AJ253^3+WeightSDS!U$14*$AJ253^2+WeightSDS!V$14*$AJ253+WeightSDS!W$14),IF($AJ253&lt;156,WeightSDS!O$17*$AJ253^8+WeightSDS!P$17*$AJ253^7+WeightSDS!Q$17*$AJ253^6+WeightSDS!R$17*$AJ253^5+WeightSDS!S$17*$AJ253^4+WeightSDS!T$17*$AJ253^3+WeightSDS!U$17*$AJ253^2+WeightSDS!V$17*$AJ253+WeightSDS!W$17,IF($AJ253&lt;186,WeightSDS!$U$18+(WeightSDS!$V$18-WeightSDS!$U$18)/24*($AJ253-186)+WeightSDS!$W$18*(-$AJ253+186)^2-0.005,WeightSDS!$U$18+(WeightSDS!$V$18-WeightSDS!$U$18)/24*($AJ253-186)-0.005)))</f>
        <v>0.14604529399999999</v>
      </c>
      <c r="AQ253" s="7">
        <f t="shared" si="75"/>
        <v>0.56299999999999994</v>
      </c>
      <c r="AR253" s="7">
        <f t="shared" si="76"/>
        <v>69</v>
      </c>
      <c r="AS253" s="7">
        <f t="shared" si="77"/>
        <v>0.51</v>
      </c>
    </row>
    <row r="254" spans="2:45" s="7" customFormat="1" x14ac:dyDescent="0.15">
      <c r="B254" s="118"/>
      <c r="C254" s="118"/>
      <c r="D254" s="118"/>
      <c r="E254" s="30"/>
      <c r="F254" s="30"/>
      <c r="G254" s="119"/>
      <c r="H254" s="119"/>
      <c r="I254" s="78"/>
      <c r="J254" s="11" t="str">
        <f t="shared" si="68"/>
        <v/>
      </c>
      <c r="K254" s="2" t="str">
        <f t="shared" si="78"/>
        <v/>
      </c>
      <c r="L254" s="2" t="str">
        <f t="shared" si="69"/>
        <v/>
      </c>
      <c r="M254" s="2" t="str">
        <f t="shared" si="79"/>
        <v/>
      </c>
      <c r="N254" s="2" t="str">
        <f t="shared" si="80"/>
        <v/>
      </c>
      <c r="O254" s="2" t="str">
        <f t="shared" si="81"/>
        <v/>
      </c>
      <c r="P254" s="11" t="str">
        <f t="shared" si="82"/>
        <v/>
      </c>
      <c r="Q254" s="11" t="str">
        <f t="shared" si="83"/>
        <v/>
      </c>
      <c r="R254" s="2" t="str">
        <f t="shared" si="84"/>
        <v/>
      </c>
      <c r="S254" s="11" t="str">
        <f t="shared" si="85"/>
        <v/>
      </c>
      <c r="T254" s="175" t="str">
        <f t="shared" si="86"/>
        <v/>
      </c>
      <c r="U254" s="11" t="str">
        <f t="shared" si="87"/>
        <v/>
      </c>
      <c r="V254" s="136"/>
      <c r="W254" s="136"/>
      <c r="X254" s="139">
        <f t="shared" si="70"/>
        <v>0</v>
      </c>
      <c r="Y254" s="31">
        <f t="shared" si="71"/>
        <v>0</v>
      </c>
      <c r="Z254" s="31"/>
      <c r="AA254" s="140">
        <f t="shared" si="72"/>
        <v>0</v>
      </c>
      <c r="AB254" s="12"/>
      <c r="AC254" s="8">
        <f t="shared" si="73"/>
        <v>9.0359999999999996</v>
      </c>
      <c r="AD254" s="8">
        <f t="shared" si="74"/>
        <v>-184.49199999999999</v>
      </c>
      <c r="AE254"/>
      <c r="AF254" t="e">
        <f>IF(D254="M",IF(AI254&lt;78,LMS!$D$5*AI254^3+LMS!$E$5*AI254^2+LMS!$F$5*AI254+LMS!$G$5,IF(AI254&lt;150,LMS!$D$6*AI254^3+LMS!$E$6*AI254^2+LMS!$F$6*AI254+LMS!$G$6,LMS!$D$7*AI254^3+LMS!$E$7*AI254^2+LMS!$F$7*AI254+LMS!$G$7)),IF(AI254&lt;69,LMS!$D$9*AI254^3+LMS!$E$9*AI254^2+LMS!$F$9*AI254+LMS!$G$9,IF(AI254&lt;150,LMS!$D$10*AI254^3+LMS!$E$10*AI254^2+LMS!$F$10*AI254+LMS!$G$10,LMS!$D$11*AI254^3+LMS!$E$11*AI254^2+LMS!$F$11*AI254+LMS!$G$11)))</f>
        <v>#VALUE!</v>
      </c>
      <c r="AG254" t="e">
        <f>IF(D254="M",(IF(AI254&lt;2.5,LMS!$D$21*AI254^3+LMS!$E$21*AI254^2+LMS!$F$21*AI254+LMS!$G$21,IF(AI254&lt;9.5,LMS!$D$22*AI254^3+LMS!$E$22*AI254^2+LMS!$F$22*AI254+LMS!$G$22,IF(AI254&lt;26.75,LMS!$D$23*AI254^3+LMS!$E$23*AI254^2+LMS!$F$23*AI254+LMS!$G$23,IF(AI254&lt;90,LMS!$D$24*AI254^3+LMS!$E$24*AI254^2+LMS!$F$24*AI254+LMS!$G$24,LMS!$D$25*AI254^3+LMS!$E$25*AI254^2+LMS!$F$25*AI254+LMS!$G$25))))),(IF(AI254&lt;2.5,LMS!$D$27*AI254^3+LMS!$E$27*AI254^2+LMS!$F$27*AI254+LMS!$G$27,IF(AI254&lt;9.5,LMS!$D$28*AI254^3+LMS!$E$28*AI254^2+LMS!$F$28*AI254+LMS!$G$28,IF(AI254&lt;26.75,LMS!$D$29*AI254^3+LMS!$E$29*AI254^2+LMS!$F$29*AI254+LMS!$G$29,IF(AI254&lt;90,LMS!$D$30*AI254^3+LMS!$E$30*AI254^2+LMS!$F$30*AI254+LMS!$G$30,IF(AI254&lt;150,LMS!$D$31*AI254^3+LMS!$E$31*AI254^2+LMS!$F$31*AI254+LMS!$G$31,LMS!$D$32*AI254^3+LMS!$E$32*AI254^2+LMS!$F$32*AI254+LMS!$G$32)))))))</f>
        <v>#VALUE!</v>
      </c>
      <c r="AH254" t="e">
        <f>IF(D254="M",(IF(AI254&lt;90,LMS!$D$14*AI254^3+LMS!$E$14*AI254^2+LMS!$F$14*AI254+LMS!$G$14,LMS!$D$15*AI254^3+LMS!$E$15*AI254^2+LMS!$F$15*AI254+LMS!$G$15)),(IF(AI254&lt;90,LMS!$D$17*AI254^3+LMS!$E$17*AI254^2+LMS!$F$17*AI254+LMS!$G$17,LMS!$D$18*AI254^3+LMS!$E$18*AI254^2+LMS!$F$18*AI254+LMS!$G$18)))</f>
        <v>#VALUE!</v>
      </c>
      <c r="AI254" s="7" t="e">
        <f t="shared" si="89"/>
        <v>#VALUE!</v>
      </c>
      <c r="AJ254" s="7">
        <f t="shared" si="88"/>
        <v>0</v>
      </c>
      <c r="AL254" s="7">
        <f>IF(D254="M",WeightSDS!P$5*$AJ254^7+WeightSDS!Q$5*$AJ254^6+WeightSDS!R$5*$AJ254^5+WeightSDS!S$5*$AJ254^4+WeightSDS!T$5*$AJ254^3+WeightSDS!U$5*$AJ254^2+WeightSDS!V$5*$AJ254+WeightSDS!W$5,IF($AJ254&lt;186,WeightSDS!P$8*$AJ254^7+WeightSDS!Q$8*$AJ254^6+WeightSDS!R$8*$AJ254^5+WeightSDS!S$8*$AJ254^4+WeightSDS!T$8*$AJ254^3+WeightSDS!U$8*$AJ254^2+WeightSDS!V$8*$AJ254+WeightSDS!W$8,WeightSDS!$U$9+WeightSDS!$V$9*($AJ254-WeightSDS!$W$9)))</f>
        <v>0.75407122999999998</v>
      </c>
      <c r="AM254" s="7">
        <f>IF(D254="M",IF($AJ254&lt;45,WeightSDS!M$23*$AJ254^10+WeightSDS!N$23*$AJ254^9+WeightSDS!O$23*$AJ254^8+WeightSDS!P$23*$AJ254^7+WeightSDS!Q$23*$AJ254^6+WeightSDS!R$23*$AJ254^5+WeightSDS!S$23*$AJ254^4+WeightSDS!T$23*$AJ254^3+WeightSDS!U$23*$AJ254^2+WeightSDS!V$23*$AJ254+WeightSDS!W$23,IF($AJ254&lt;153,WeightSDS!M$25*$AJ254^10+WeightSDS!N$25*$AJ254^9+WeightSDS!O$25*$AJ254^8+WeightSDS!P$25*$AJ254^7+WeightSDS!Q$25*$AJ254^6+WeightSDS!R$25*$AJ254^5+WeightSDS!S$25*$AJ254^4+WeightSDS!T$25*$AJ254^3+WeightSDS!U$25*$AJ254^2+WeightSDS!V$25*$AJ254+WeightSDS!W$25,WeightSDS!M$27+WeightSDS!N$27/(1+EXP(WeightSDS!O$27+WeightSDS!P$27*$AJ254)))),IF($AJ254&lt;43.8,WeightSDS!M$29*$AJ254^10+WeightSDS!N$29*$AJ254^9+WeightSDS!O$29*$AJ254^8+WeightSDS!P$29*$AJ254^7+WeightSDS!Q$29*$AJ254^6+WeightSDS!R$29*$AJ254^5+WeightSDS!S$29*$AJ254^4+WeightSDS!T$29*$AJ254^3+WeightSDS!U$29*$AJ254^2+WeightSDS!V$29*$AJ254+WeightSDS!W$29-0.010431*(1-$AJ254/210),IF($AJ254&lt;123,WeightSDS!M$30*$AJ254^10+WeightSDS!N$30*$AJ254^9+WeightSDS!O$30*$AJ254^8+WeightSDS!P$30*$AJ254^7+WeightSDS!Q$30*$AJ254^6+WeightSDS!R$30*$AJ254^5+WeightSDS!S$30*$AJ254^4+WeightSDS!T$30*$AJ254^3+WeightSDS!U$30*$AJ254^2+WeightSDS!V$30*$AJ254+WeightSDS!W$30-0.010431*(1-1/$AJ254),WeightSDS!M$32+WeightSDS!N$32/(1+EXP(WeightSDS!O$32+WeightSDS!P$32*$AJ254))-0.010431*(1-$AJ254/210))))</f>
        <v>2.9500001032655536</v>
      </c>
      <c r="AN254" s="7">
        <f>IF(D254="M",IF($AJ254&lt;162,WeightSDS!P$12*$AJ254^7+WeightSDS!Q$12*$AJ254^6+WeightSDS!R$12*$AJ254^5+WeightSDS!S$12*$AJ254^4+WeightSDS!T$12*$AJ254^3+WeightSDS!U$12*$AJ254^2+WeightSDS!V$12*$AJ254+WeightSDS!W$12,WeightSDS!P$14*$AJ254^7+WeightSDS!Q$14*$AJ254^6+WeightSDS!R$14*$AJ254^5+WeightSDS!S$14*$AJ254^4+WeightSDS!T$14*$AJ254^3+WeightSDS!U$14*$AJ254^2+WeightSDS!V$14*$AJ254+WeightSDS!W$14),IF($AJ254&lt;156,WeightSDS!O$17*$AJ254^8+WeightSDS!P$17*$AJ254^7+WeightSDS!Q$17*$AJ254^6+WeightSDS!R$17*$AJ254^5+WeightSDS!S$17*$AJ254^4+WeightSDS!T$17*$AJ254^3+WeightSDS!U$17*$AJ254^2+WeightSDS!V$17*$AJ254+WeightSDS!W$17,IF($AJ254&lt;186,WeightSDS!$U$18+(WeightSDS!$V$18-WeightSDS!$U$18)/24*($AJ254-186)+WeightSDS!$W$18*(-$AJ254+186)^2-0.005,WeightSDS!$U$18+(WeightSDS!$V$18-WeightSDS!$U$18)/24*($AJ254-186)-0.005)))</f>
        <v>0.14604529399999999</v>
      </c>
      <c r="AQ254" s="7">
        <f t="shared" si="75"/>
        <v>0.56299999999999994</v>
      </c>
      <c r="AR254" s="7">
        <f t="shared" si="76"/>
        <v>69</v>
      </c>
      <c r="AS254" s="7">
        <f t="shared" si="77"/>
        <v>0.51</v>
      </c>
    </row>
    <row r="255" spans="2:45" s="7" customFormat="1" x14ac:dyDescent="0.15">
      <c r="B255" s="118"/>
      <c r="C255" s="118"/>
      <c r="D255" s="118"/>
      <c r="E255" s="30"/>
      <c r="F255" s="30"/>
      <c r="G255" s="119"/>
      <c r="H255" s="119"/>
      <c r="I255" s="78"/>
      <c r="J255" s="11" t="str">
        <f t="shared" si="68"/>
        <v/>
      </c>
      <c r="K255" s="2" t="str">
        <f t="shared" si="78"/>
        <v/>
      </c>
      <c r="L255" s="2" t="str">
        <f t="shared" si="69"/>
        <v/>
      </c>
      <c r="M255" s="2" t="str">
        <f t="shared" si="79"/>
        <v/>
      </c>
      <c r="N255" s="2" t="str">
        <f t="shared" si="80"/>
        <v/>
      </c>
      <c r="O255" s="2" t="str">
        <f t="shared" si="81"/>
        <v/>
      </c>
      <c r="P255" s="11" t="str">
        <f t="shared" si="82"/>
        <v/>
      </c>
      <c r="Q255" s="11" t="str">
        <f t="shared" si="83"/>
        <v/>
      </c>
      <c r="R255" s="2" t="str">
        <f t="shared" si="84"/>
        <v/>
      </c>
      <c r="S255" s="11" t="str">
        <f t="shared" si="85"/>
        <v/>
      </c>
      <c r="T255" s="175" t="str">
        <f t="shared" si="86"/>
        <v/>
      </c>
      <c r="U255" s="11" t="str">
        <f t="shared" si="87"/>
        <v/>
      </c>
      <c r="V255" s="136"/>
      <c r="W255" s="136"/>
      <c r="X255" s="139">
        <f t="shared" si="70"/>
        <v>0</v>
      </c>
      <c r="Y255" s="31">
        <f t="shared" si="71"/>
        <v>0</v>
      </c>
      <c r="Z255" s="31"/>
      <c r="AA255" s="140">
        <f t="shared" si="72"/>
        <v>0</v>
      </c>
      <c r="AB255" s="12"/>
      <c r="AC255" s="8">
        <f t="shared" si="73"/>
        <v>9.0359999999999996</v>
      </c>
      <c r="AD255" s="8">
        <f t="shared" si="74"/>
        <v>-184.49199999999999</v>
      </c>
      <c r="AE255"/>
      <c r="AF255" t="e">
        <f>IF(D255="M",IF(AI255&lt;78,LMS!$D$5*AI255^3+LMS!$E$5*AI255^2+LMS!$F$5*AI255+LMS!$G$5,IF(AI255&lt;150,LMS!$D$6*AI255^3+LMS!$E$6*AI255^2+LMS!$F$6*AI255+LMS!$G$6,LMS!$D$7*AI255^3+LMS!$E$7*AI255^2+LMS!$F$7*AI255+LMS!$G$7)),IF(AI255&lt;69,LMS!$D$9*AI255^3+LMS!$E$9*AI255^2+LMS!$F$9*AI255+LMS!$G$9,IF(AI255&lt;150,LMS!$D$10*AI255^3+LMS!$E$10*AI255^2+LMS!$F$10*AI255+LMS!$G$10,LMS!$D$11*AI255^3+LMS!$E$11*AI255^2+LMS!$F$11*AI255+LMS!$G$11)))</f>
        <v>#VALUE!</v>
      </c>
      <c r="AG255" t="e">
        <f>IF(D255="M",(IF(AI255&lt;2.5,LMS!$D$21*AI255^3+LMS!$E$21*AI255^2+LMS!$F$21*AI255+LMS!$G$21,IF(AI255&lt;9.5,LMS!$D$22*AI255^3+LMS!$E$22*AI255^2+LMS!$F$22*AI255+LMS!$G$22,IF(AI255&lt;26.75,LMS!$D$23*AI255^3+LMS!$E$23*AI255^2+LMS!$F$23*AI255+LMS!$G$23,IF(AI255&lt;90,LMS!$D$24*AI255^3+LMS!$E$24*AI255^2+LMS!$F$24*AI255+LMS!$G$24,LMS!$D$25*AI255^3+LMS!$E$25*AI255^2+LMS!$F$25*AI255+LMS!$G$25))))),(IF(AI255&lt;2.5,LMS!$D$27*AI255^3+LMS!$E$27*AI255^2+LMS!$F$27*AI255+LMS!$G$27,IF(AI255&lt;9.5,LMS!$D$28*AI255^3+LMS!$E$28*AI255^2+LMS!$F$28*AI255+LMS!$G$28,IF(AI255&lt;26.75,LMS!$D$29*AI255^3+LMS!$E$29*AI255^2+LMS!$F$29*AI255+LMS!$G$29,IF(AI255&lt;90,LMS!$D$30*AI255^3+LMS!$E$30*AI255^2+LMS!$F$30*AI255+LMS!$G$30,IF(AI255&lt;150,LMS!$D$31*AI255^3+LMS!$E$31*AI255^2+LMS!$F$31*AI255+LMS!$G$31,LMS!$D$32*AI255^3+LMS!$E$32*AI255^2+LMS!$F$32*AI255+LMS!$G$32)))))))</f>
        <v>#VALUE!</v>
      </c>
      <c r="AH255" t="e">
        <f>IF(D255="M",(IF(AI255&lt;90,LMS!$D$14*AI255^3+LMS!$E$14*AI255^2+LMS!$F$14*AI255+LMS!$G$14,LMS!$D$15*AI255^3+LMS!$E$15*AI255^2+LMS!$F$15*AI255+LMS!$G$15)),(IF(AI255&lt;90,LMS!$D$17*AI255^3+LMS!$E$17*AI255^2+LMS!$F$17*AI255+LMS!$G$17,LMS!$D$18*AI255^3+LMS!$E$18*AI255^2+LMS!$F$18*AI255+LMS!$G$18)))</f>
        <v>#VALUE!</v>
      </c>
      <c r="AI255" s="7" t="e">
        <f t="shared" si="89"/>
        <v>#VALUE!</v>
      </c>
      <c r="AJ255" s="7">
        <f t="shared" si="88"/>
        <v>0</v>
      </c>
      <c r="AL255" s="7">
        <f>IF(D255="M",WeightSDS!P$5*$AJ255^7+WeightSDS!Q$5*$AJ255^6+WeightSDS!R$5*$AJ255^5+WeightSDS!S$5*$AJ255^4+WeightSDS!T$5*$AJ255^3+WeightSDS!U$5*$AJ255^2+WeightSDS!V$5*$AJ255+WeightSDS!W$5,IF($AJ255&lt;186,WeightSDS!P$8*$AJ255^7+WeightSDS!Q$8*$AJ255^6+WeightSDS!R$8*$AJ255^5+WeightSDS!S$8*$AJ255^4+WeightSDS!T$8*$AJ255^3+WeightSDS!U$8*$AJ255^2+WeightSDS!V$8*$AJ255+WeightSDS!W$8,WeightSDS!$U$9+WeightSDS!$V$9*($AJ255-WeightSDS!$W$9)))</f>
        <v>0.75407122999999998</v>
      </c>
      <c r="AM255" s="7">
        <f>IF(D255="M",IF($AJ255&lt;45,WeightSDS!M$23*$AJ255^10+WeightSDS!N$23*$AJ255^9+WeightSDS!O$23*$AJ255^8+WeightSDS!P$23*$AJ255^7+WeightSDS!Q$23*$AJ255^6+WeightSDS!R$23*$AJ255^5+WeightSDS!S$23*$AJ255^4+WeightSDS!T$23*$AJ255^3+WeightSDS!U$23*$AJ255^2+WeightSDS!V$23*$AJ255+WeightSDS!W$23,IF($AJ255&lt;153,WeightSDS!M$25*$AJ255^10+WeightSDS!N$25*$AJ255^9+WeightSDS!O$25*$AJ255^8+WeightSDS!P$25*$AJ255^7+WeightSDS!Q$25*$AJ255^6+WeightSDS!R$25*$AJ255^5+WeightSDS!S$25*$AJ255^4+WeightSDS!T$25*$AJ255^3+WeightSDS!U$25*$AJ255^2+WeightSDS!V$25*$AJ255+WeightSDS!W$25,WeightSDS!M$27+WeightSDS!N$27/(1+EXP(WeightSDS!O$27+WeightSDS!P$27*$AJ255)))),IF($AJ255&lt;43.8,WeightSDS!M$29*$AJ255^10+WeightSDS!N$29*$AJ255^9+WeightSDS!O$29*$AJ255^8+WeightSDS!P$29*$AJ255^7+WeightSDS!Q$29*$AJ255^6+WeightSDS!R$29*$AJ255^5+WeightSDS!S$29*$AJ255^4+WeightSDS!T$29*$AJ255^3+WeightSDS!U$29*$AJ255^2+WeightSDS!V$29*$AJ255+WeightSDS!W$29-0.010431*(1-$AJ255/210),IF($AJ255&lt;123,WeightSDS!M$30*$AJ255^10+WeightSDS!N$30*$AJ255^9+WeightSDS!O$30*$AJ255^8+WeightSDS!P$30*$AJ255^7+WeightSDS!Q$30*$AJ255^6+WeightSDS!R$30*$AJ255^5+WeightSDS!S$30*$AJ255^4+WeightSDS!T$30*$AJ255^3+WeightSDS!U$30*$AJ255^2+WeightSDS!V$30*$AJ255+WeightSDS!W$30-0.010431*(1-1/$AJ255),WeightSDS!M$32+WeightSDS!N$32/(1+EXP(WeightSDS!O$32+WeightSDS!P$32*$AJ255))-0.010431*(1-$AJ255/210))))</f>
        <v>2.9500001032655536</v>
      </c>
      <c r="AN255" s="7">
        <f>IF(D255="M",IF($AJ255&lt;162,WeightSDS!P$12*$AJ255^7+WeightSDS!Q$12*$AJ255^6+WeightSDS!R$12*$AJ255^5+WeightSDS!S$12*$AJ255^4+WeightSDS!T$12*$AJ255^3+WeightSDS!U$12*$AJ255^2+WeightSDS!V$12*$AJ255+WeightSDS!W$12,WeightSDS!P$14*$AJ255^7+WeightSDS!Q$14*$AJ255^6+WeightSDS!R$14*$AJ255^5+WeightSDS!S$14*$AJ255^4+WeightSDS!T$14*$AJ255^3+WeightSDS!U$14*$AJ255^2+WeightSDS!V$14*$AJ255+WeightSDS!W$14),IF($AJ255&lt;156,WeightSDS!O$17*$AJ255^8+WeightSDS!P$17*$AJ255^7+WeightSDS!Q$17*$AJ255^6+WeightSDS!R$17*$AJ255^5+WeightSDS!S$17*$AJ255^4+WeightSDS!T$17*$AJ255^3+WeightSDS!U$17*$AJ255^2+WeightSDS!V$17*$AJ255+WeightSDS!W$17,IF($AJ255&lt;186,WeightSDS!$U$18+(WeightSDS!$V$18-WeightSDS!$U$18)/24*($AJ255-186)+WeightSDS!$W$18*(-$AJ255+186)^2-0.005,WeightSDS!$U$18+(WeightSDS!$V$18-WeightSDS!$U$18)/24*($AJ255-186)-0.005)))</f>
        <v>0.14604529399999999</v>
      </c>
      <c r="AQ255" s="7">
        <f t="shared" si="75"/>
        <v>0.56299999999999994</v>
      </c>
      <c r="AR255" s="7">
        <f t="shared" si="76"/>
        <v>69</v>
      </c>
      <c r="AS255" s="7">
        <f t="shared" si="77"/>
        <v>0.51</v>
      </c>
    </row>
    <row r="256" spans="2:45" s="7" customFormat="1" x14ac:dyDescent="0.15">
      <c r="B256" s="118"/>
      <c r="C256" s="118"/>
      <c r="D256" s="118"/>
      <c r="E256" s="30"/>
      <c r="F256" s="30"/>
      <c r="G256" s="119"/>
      <c r="H256" s="119"/>
      <c r="I256" s="78"/>
      <c r="J256" s="11" t="str">
        <f t="shared" si="68"/>
        <v/>
      </c>
      <c r="K256" s="2" t="str">
        <f t="shared" si="78"/>
        <v/>
      </c>
      <c r="L256" s="2" t="str">
        <f t="shared" si="69"/>
        <v/>
      </c>
      <c r="M256" s="2" t="str">
        <f t="shared" si="79"/>
        <v/>
      </c>
      <c r="N256" s="2" t="str">
        <f t="shared" si="80"/>
        <v/>
      </c>
      <c r="O256" s="2" t="str">
        <f t="shared" si="81"/>
        <v/>
      </c>
      <c r="P256" s="11" t="str">
        <f t="shared" si="82"/>
        <v/>
      </c>
      <c r="Q256" s="11" t="str">
        <f t="shared" si="83"/>
        <v/>
      </c>
      <c r="R256" s="2" t="str">
        <f t="shared" si="84"/>
        <v/>
      </c>
      <c r="S256" s="11" t="str">
        <f t="shared" si="85"/>
        <v/>
      </c>
      <c r="T256" s="175" t="str">
        <f t="shared" si="86"/>
        <v/>
      </c>
      <c r="U256" s="11" t="str">
        <f t="shared" si="87"/>
        <v/>
      </c>
      <c r="V256" s="136"/>
      <c r="W256" s="136"/>
      <c r="X256" s="139">
        <f t="shared" si="70"/>
        <v>0</v>
      </c>
      <c r="Y256" s="31">
        <f t="shared" si="71"/>
        <v>0</v>
      </c>
      <c r="Z256" s="31"/>
      <c r="AA256" s="140">
        <f t="shared" si="72"/>
        <v>0</v>
      </c>
      <c r="AB256" s="12"/>
      <c r="AC256" s="8">
        <f t="shared" si="73"/>
        <v>9.0359999999999996</v>
      </c>
      <c r="AD256" s="8">
        <f t="shared" si="74"/>
        <v>-184.49199999999999</v>
      </c>
      <c r="AE256"/>
      <c r="AF256" t="e">
        <f>IF(D256="M",IF(AI256&lt;78,LMS!$D$5*AI256^3+LMS!$E$5*AI256^2+LMS!$F$5*AI256+LMS!$G$5,IF(AI256&lt;150,LMS!$D$6*AI256^3+LMS!$E$6*AI256^2+LMS!$F$6*AI256+LMS!$G$6,LMS!$D$7*AI256^3+LMS!$E$7*AI256^2+LMS!$F$7*AI256+LMS!$G$7)),IF(AI256&lt;69,LMS!$D$9*AI256^3+LMS!$E$9*AI256^2+LMS!$F$9*AI256+LMS!$G$9,IF(AI256&lt;150,LMS!$D$10*AI256^3+LMS!$E$10*AI256^2+LMS!$F$10*AI256+LMS!$G$10,LMS!$D$11*AI256^3+LMS!$E$11*AI256^2+LMS!$F$11*AI256+LMS!$G$11)))</f>
        <v>#VALUE!</v>
      </c>
      <c r="AG256" t="e">
        <f>IF(D256="M",(IF(AI256&lt;2.5,LMS!$D$21*AI256^3+LMS!$E$21*AI256^2+LMS!$F$21*AI256+LMS!$G$21,IF(AI256&lt;9.5,LMS!$D$22*AI256^3+LMS!$E$22*AI256^2+LMS!$F$22*AI256+LMS!$G$22,IF(AI256&lt;26.75,LMS!$D$23*AI256^3+LMS!$E$23*AI256^2+LMS!$F$23*AI256+LMS!$G$23,IF(AI256&lt;90,LMS!$D$24*AI256^3+LMS!$E$24*AI256^2+LMS!$F$24*AI256+LMS!$G$24,LMS!$D$25*AI256^3+LMS!$E$25*AI256^2+LMS!$F$25*AI256+LMS!$G$25))))),(IF(AI256&lt;2.5,LMS!$D$27*AI256^3+LMS!$E$27*AI256^2+LMS!$F$27*AI256+LMS!$G$27,IF(AI256&lt;9.5,LMS!$D$28*AI256^3+LMS!$E$28*AI256^2+LMS!$F$28*AI256+LMS!$G$28,IF(AI256&lt;26.75,LMS!$D$29*AI256^3+LMS!$E$29*AI256^2+LMS!$F$29*AI256+LMS!$G$29,IF(AI256&lt;90,LMS!$D$30*AI256^3+LMS!$E$30*AI256^2+LMS!$F$30*AI256+LMS!$G$30,IF(AI256&lt;150,LMS!$D$31*AI256^3+LMS!$E$31*AI256^2+LMS!$F$31*AI256+LMS!$G$31,LMS!$D$32*AI256^3+LMS!$E$32*AI256^2+LMS!$F$32*AI256+LMS!$G$32)))))))</f>
        <v>#VALUE!</v>
      </c>
      <c r="AH256" t="e">
        <f>IF(D256="M",(IF(AI256&lt;90,LMS!$D$14*AI256^3+LMS!$E$14*AI256^2+LMS!$F$14*AI256+LMS!$G$14,LMS!$D$15*AI256^3+LMS!$E$15*AI256^2+LMS!$F$15*AI256+LMS!$G$15)),(IF(AI256&lt;90,LMS!$D$17*AI256^3+LMS!$E$17*AI256^2+LMS!$F$17*AI256+LMS!$G$17,LMS!$D$18*AI256^3+LMS!$E$18*AI256^2+LMS!$F$18*AI256+LMS!$G$18)))</f>
        <v>#VALUE!</v>
      </c>
      <c r="AI256" s="7" t="e">
        <f t="shared" si="89"/>
        <v>#VALUE!</v>
      </c>
      <c r="AJ256" s="7">
        <f t="shared" si="88"/>
        <v>0</v>
      </c>
      <c r="AL256" s="7">
        <f>IF(D256="M",WeightSDS!P$5*$AJ256^7+WeightSDS!Q$5*$AJ256^6+WeightSDS!R$5*$AJ256^5+WeightSDS!S$5*$AJ256^4+WeightSDS!T$5*$AJ256^3+WeightSDS!U$5*$AJ256^2+WeightSDS!V$5*$AJ256+WeightSDS!W$5,IF($AJ256&lt;186,WeightSDS!P$8*$AJ256^7+WeightSDS!Q$8*$AJ256^6+WeightSDS!R$8*$AJ256^5+WeightSDS!S$8*$AJ256^4+WeightSDS!T$8*$AJ256^3+WeightSDS!U$8*$AJ256^2+WeightSDS!V$8*$AJ256+WeightSDS!W$8,WeightSDS!$U$9+WeightSDS!$V$9*($AJ256-WeightSDS!$W$9)))</f>
        <v>0.75407122999999998</v>
      </c>
      <c r="AM256" s="7">
        <f>IF(D256="M",IF($AJ256&lt;45,WeightSDS!M$23*$AJ256^10+WeightSDS!N$23*$AJ256^9+WeightSDS!O$23*$AJ256^8+WeightSDS!P$23*$AJ256^7+WeightSDS!Q$23*$AJ256^6+WeightSDS!R$23*$AJ256^5+WeightSDS!S$23*$AJ256^4+WeightSDS!T$23*$AJ256^3+WeightSDS!U$23*$AJ256^2+WeightSDS!V$23*$AJ256+WeightSDS!W$23,IF($AJ256&lt;153,WeightSDS!M$25*$AJ256^10+WeightSDS!N$25*$AJ256^9+WeightSDS!O$25*$AJ256^8+WeightSDS!P$25*$AJ256^7+WeightSDS!Q$25*$AJ256^6+WeightSDS!R$25*$AJ256^5+WeightSDS!S$25*$AJ256^4+WeightSDS!T$25*$AJ256^3+WeightSDS!U$25*$AJ256^2+WeightSDS!V$25*$AJ256+WeightSDS!W$25,WeightSDS!M$27+WeightSDS!N$27/(1+EXP(WeightSDS!O$27+WeightSDS!P$27*$AJ256)))),IF($AJ256&lt;43.8,WeightSDS!M$29*$AJ256^10+WeightSDS!N$29*$AJ256^9+WeightSDS!O$29*$AJ256^8+WeightSDS!P$29*$AJ256^7+WeightSDS!Q$29*$AJ256^6+WeightSDS!R$29*$AJ256^5+WeightSDS!S$29*$AJ256^4+WeightSDS!T$29*$AJ256^3+WeightSDS!U$29*$AJ256^2+WeightSDS!V$29*$AJ256+WeightSDS!W$29-0.010431*(1-$AJ256/210),IF($AJ256&lt;123,WeightSDS!M$30*$AJ256^10+WeightSDS!N$30*$AJ256^9+WeightSDS!O$30*$AJ256^8+WeightSDS!P$30*$AJ256^7+WeightSDS!Q$30*$AJ256^6+WeightSDS!R$30*$AJ256^5+WeightSDS!S$30*$AJ256^4+WeightSDS!T$30*$AJ256^3+WeightSDS!U$30*$AJ256^2+WeightSDS!V$30*$AJ256+WeightSDS!W$30-0.010431*(1-1/$AJ256),WeightSDS!M$32+WeightSDS!N$32/(1+EXP(WeightSDS!O$32+WeightSDS!P$32*$AJ256))-0.010431*(1-$AJ256/210))))</f>
        <v>2.9500001032655536</v>
      </c>
      <c r="AN256" s="7">
        <f>IF(D256="M",IF($AJ256&lt;162,WeightSDS!P$12*$AJ256^7+WeightSDS!Q$12*$AJ256^6+WeightSDS!R$12*$AJ256^5+WeightSDS!S$12*$AJ256^4+WeightSDS!T$12*$AJ256^3+WeightSDS!U$12*$AJ256^2+WeightSDS!V$12*$AJ256+WeightSDS!W$12,WeightSDS!P$14*$AJ256^7+WeightSDS!Q$14*$AJ256^6+WeightSDS!R$14*$AJ256^5+WeightSDS!S$14*$AJ256^4+WeightSDS!T$14*$AJ256^3+WeightSDS!U$14*$AJ256^2+WeightSDS!V$14*$AJ256+WeightSDS!W$14),IF($AJ256&lt;156,WeightSDS!O$17*$AJ256^8+WeightSDS!P$17*$AJ256^7+WeightSDS!Q$17*$AJ256^6+WeightSDS!R$17*$AJ256^5+WeightSDS!S$17*$AJ256^4+WeightSDS!T$17*$AJ256^3+WeightSDS!U$17*$AJ256^2+WeightSDS!V$17*$AJ256+WeightSDS!W$17,IF($AJ256&lt;186,WeightSDS!$U$18+(WeightSDS!$V$18-WeightSDS!$U$18)/24*($AJ256-186)+WeightSDS!$W$18*(-$AJ256+186)^2-0.005,WeightSDS!$U$18+(WeightSDS!$V$18-WeightSDS!$U$18)/24*($AJ256-186)-0.005)))</f>
        <v>0.14604529399999999</v>
      </c>
      <c r="AQ256" s="7">
        <f t="shared" si="75"/>
        <v>0.56299999999999994</v>
      </c>
      <c r="AR256" s="7">
        <f t="shared" si="76"/>
        <v>69</v>
      </c>
      <c r="AS256" s="7">
        <f t="shared" si="77"/>
        <v>0.51</v>
      </c>
    </row>
    <row r="257" spans="2:45" s="7" customFormat="1" x14ac:dyDescent="0.15">
      <c r="B257" s="118"/>
      <c r="C257" s="118"/>
      <c r="D257" s="118"/>
      <c r="E257" s="30"/>
      <c r="F257" s="30"/>
      <c r="G257" s="119"/>
      <c r="H257" s="119"/>
      <c r="I257" s="78"/>
      <c r="J257" s="11" t="str">
        <f t="shared" si="68"/>
        <v/>
      </c>
      <c r="K257" s="2" t="str">
        <f t="shared" si="78"/>
        <v/>
      </c>
      <c r="L257" s="2" t="str">
        <f t="shared" si="69"/>
        <v/>
      </c>
      <c r="M257" s="2" t="str">
        <f t="shared" si="79"/>
        <v/>
      </c>
      <c r="N257" s="2" t="str">
        <f t="shared" si="80"/>
        <v/>
      </c>
      <c r="O257" s="2" t="str">
        <f t="shared" si="81"/>
        <v/>
      </c>
      <c r="P257" s="11" t="str">
        <f t="shared" si="82"/>
        <v/>
      </c>
      <c r="Q257" s="11" t="str">
        <f t="shared" si="83"/>
        <v/>
      </c>
      <c r="R257" s="2" t="str">
        <f t="shared" si="84"/>
        <v/>
      </c>
      <c r="S257" s="11" t="str">
        <f t="shared" si="85"/>
        <v/>
      </c>
      <c r="T257" s="175" t="str">
        <f t="shared" si="86"/>
        <v/>
      </c>
      <c r="U257" s="11" t="str">
        <f t="shared" si="87"/>
        <v/>
      </c>
      <c r="V257" s="136"/>
      <c r="W257" s="136"/>
      <c r="X257" s="139">
        <f t="shared" si="70"/>
        <v>0</v>
      </c>
      <c r="Y257" s="31">
        <f t="shared" si="71"/>
        <v>0</v>
      </c>
      <c r="Z257" s="31"/>
      <c r="AA257" s="140">
        <f t="shared" si="72"/>
        <v>0</v>
      </c>
      <c r="AB257" s="12"/>
      <c r="AC257" s="8">
        <f t="shared" si="73"/>
        <v>9.0359999999999996</v>
      </c>
      <c r="AD257" s="8">
        <f t="shared" si="74"/>
        <v>-184.49199999999999</v>
      </c>
      <c r="AE257"/>
      <c r="AF257" t="e">
        <f>IF(D257="M",IF(AI257&lt;78,LMS!$D$5*AI257^3+LMS!$E$5*AI257^2+LMS!$F$5*AI257+LMS!$G$5,IF(AI257&lt;150,LMS!$D$6*AI257^3+LMS!$E$6*AI257^2+LMS!$F$6*AI257+LMS!$G$6,LMS!$D$7*AI257^3+LMS!$E$7*AI257^2+LMS!$F$7*AI257+LMS!$G$7)),IF(AI257&lt;69,LMS!$D$9*AI257^3+LMS!$E$9*AI257^2+LMS!$F$9*AI257+LMS!$G$9,IF(AI257&lt;150,LMS!$D$10*AI257^3+LMS!$E$10*AI257^2+LMS!$F$10*AI257+LMS!$G$10,LMS!$D$11*AI257^3+LMS!$E$11*AI257^2+LMS!$F$11*AI257+LMS!$G$11)))</f>
        <v>#VALUE!</v>
      </c>
      <c r="AG257" t="e">
        <f>IF(D257="M",(IF(AI257&lt;2.5,LMS!$D$21*AI257^3+LMS!$E$21*AI257^2+LMS!$F$21*AI257+LMS!$G$21,IF(AI257&lt;9.5,LMS!$D$22*AI257^3+LMS!$E$22*AI257^2+LMS!$F$22*AI257+LMS!$G$22,IF(AI257&lt;26.75,LMS!$D$23*AI257^3+LMS!$E$23*AI257^2+LMS!$F$23*AI257+LMS!$G$23,IF(AI257&lt;90,LMS!$D$24*AI257^3+LMS!$E$24*AI257^2+LMS!$F$24*AI257+LMS!$G$24,LMS!$D$25*AI257^3+LMS!$E$25*AI257^2+LMS!$F$25*AI257+LMS!$G$25))))),(IF(AI257&lt;2.5,LMS!$D$27*AI257^3+LMS!$E$27*AI257^2+LMS!$F$27*AI257+LMS!$G$27,IF(AI257&lt;9.5,LMS!$D$28*AI257^3+LMS!$E$28*AI257^2+LMS!$F$28*AI257+LMS!$G$28,IF(AI257&lt;26.75,LMS!$D$29*AI257^3+LMS!$E$29*AI257^2+LMS!$F$29*AI257+LMS!$G$29,IF(AI257&lt;90,LMS!$D$30*AI257^3+LMS!$E$30*AI257^2+LMS!$F$30*AI257+LMS!$G$30,IF(AI257&lt;150,LMS!$D$31*AI257^3+LMS!$E$31*AI257^2+LMS!$F$31*AI257+LMS!$G$31,LMS!$D$32*AI257^3+LMS!$E$32*AI257^2+LMS!$F$32*AI257+LMS!$G$32)))))))</f>
        <v>#VALUE!</v>
      </c>
      <c r="AH257" t="e">
        <f>IF(D257="M",(IF(AI257&lt;90,LMS!$D$14*AI257^3+LMS!$E$14*AI257^2+LMS!$F$14*AI257+LMS!$G$14,LMS!$D$15*AI257^3+LMS!$E$15*AI257^2+LMS!$F$15*AI257+LMS!$G$15)),(IF(AI257&lt;90,LMS!$D$17*AI257^3+LMS!$E$17*AI257^2+LMS!$F$17*AI257+LMS!$G$17,LMS!$D$18*AI257^3+LMS!$E$18*AI257^2+LMS!$F$18*AI257+LMS!$G$18)))</f>
        <v>#VALUE!</v>
      </c>
      <c r="AI257" s="7" t="e">
        <f t="shared" si="89"/>
        <v>#VALUE!</v>
      </c>
      <c r="AJ257" s="7">
        <f t="shared" si="88"/>
        <v>0</v>
      </c>
      <c r="AL257" s="7">
        <f>IF(D257="M",WeightSDS!P$5*$AJ257^7+WeightSDS!Q$5*$AJ257^6+WeightSDS!R$5*$AJ257^5+WeightSDS!S$5*$AJ257^4+WeightSDS!T$5*$AJ257^3+WeightSDS!U$5*$AJ257^2+WeightSDS!V$5*$AJ257+WeightSDS!W$5,IF($AJ257&lt;186,WeightSDS!P$8*$AJ257^7+WeightSDS!Q$8*$AJ257^6+WeightSDS!R$8*$AJ257^5+WeightSDS!S$8*$AJ257^4+WeightSDS!T$8*$AJ257^3+WeightSDS!U$8*$AJ257^2+WeightSDS!V$8*$AJ257+WeightSDS!W$8,WeightSDS!$U$9+WeightSDS!$V$9*($AJ257-WeightSDS!$W$9)))</f>
        <v>0.75407122999999998</v>
      </c>
      <c r="AM257" s="7">
        <f>IF(D257="M",IF($AJ257&lt;45,WeightSDS!M$23*$AJ257^10+WeightSDS!N$23*$AJ257^9+WeightSDS!O$23*$AJ257^8+WeightSDS!P$23*$AJ257^7+WeightSDS!Q$23*$AJ257^6+WeightSDS!R$23*$AJ257^5+WeightSDS!S$23*$AJ257^4+WeightSDS!T$23*$AJ257^3+WeightSDS!U$23*$AJ257^2+WeightSDS!V$23*$AJ257+WeightSDS!W$23,IF($AJ257&lt;153,WeightSDS!M$25*$AJ257^10+WeightSDS!N$25*$AJ257^9+WeightSDS!O$25*$AJ257^8+WeightSDS!P$25*$AJ257^7+WeightSDS!Q$25*$AJ257^6+WeightSDS!R$25*$AJ257^5+WeightSDS!S$25*$AJ257^4+WeightSDS!T$25*$AJ257^3+WeightSDS!U$25*$AJ257^2+WeightSDS!V$25*$AJ257+WeightSDS!W$25,WeightSDS!M$27+WeightSDS!N$27/(1+EXP(WeightSDS!O$27+WeightSDS!P$27*$AJ257)))),IF($AJ257&lt;43.8,WeightSDS!M$29*$AJ257^10+WeightSDS!N$29*$AJ257^9+WeightSDS!O$29*$AJ257^8+WeightSDS!P$29*$AJ257^7+WeightSDS!Q$29*$AJ257^6+WeightSDS!R$29*$AJ257^5+WeightSDS!S$29*$AJ257^4+WeightSDS!T$29*$AJ257^3+WeightSDS!U$29*$AJ257^2+WeightSDS!V$29*$AJ257+WeightSDS!W$29-0.010431*(1-$AJ257/210),IF($AJ257&lt;123,WeightSDS!M$30*$AJ257^10+WeightSDS!N$30*$AJ257^9+WeightSDS!O$30*$AJ257^8+WeightSDS!P$30*$AJ257^7+WeightSDS!Q$30*$AJ257^6+WeightSDS!R$30*$AJ257^5+WeightSDS!S$30*$AJ257^4+WeightSDS!T$30*$AJ257^3+WeightSDS!U$30*$AJ257^2+WeightSDS!V$30*$AJ257+WeightSDS!W$30-0.010431*(1-1/$AJ257),WeightSDS!M$32+WeightSDS!N$32/(1+EXP(WeightSDS!O$32+WeightSDS!P$32*$AJ257))-0.010431*(1-$AJ257/210))))</f>
        <v>2.9500001032655536</v>
      </c>
      <c r="AN257" s="7">
        <f>IF(D257="M",IF($AJ257&lt;162,WeightSDS!P$12*$AJ257^7+WeightSDS!Q$12*$AJ257^6+WeightSDS!R$12*$AJ257^5+WeightSDS!S$12*$AJ257^4+WeightSDS!T$12*$AJ257^3+WeightSDS!U$12*$AJ257^2+WeightSDS!V$12*$AJ257+WeightSDS!W$12,WeightSDS!P$14*$AJ257^7+WeightSDS!Q$14*$AJ257^6+WeightSDS!R$14*$AJ257^5+WeightSDS!S$14*$AJ257^4+WeightSDS!T$14*$AJ257^3+WeightSDS!U$14*$AJ257^2+WeightSDS!V$14*$AJ257+WeightSDS!W$14),IF($AJ257&lt;156,WeightSDS!O$17*$AJ257^8+WeightSDS!P$17*$AJ257^7+WeightSDS!Q$17*$AJ257^6+WeightSDS!R$17*$AJ257^5+WeightSDS!S$17*$AJ257^4+WeightSDS!T$17*$AJ257^3+WeightSDS!U$17*$AJ257^2+WeightSDS!V$17*$AJ257+WeightSDS!W$17,IF($AJ257&lt;186,WeightSDS!$U$18+(WeightSDS!$V$18-WeightSDS!$U$18)/24*($AJ257-186)+WeightSDS!$W$18*(-$AJ257+186)^2-0.005,WeightSDS!$U$18+(WeightSDS!$V$18-WeightSDS!$U$18)/24*($AJ257-186)-0.005)))</f>
        <v>0.14604529399999999</v>
      </c>
      <c r="AQ257" s="7">
        <f t="shared" si="75"/>
        <v>0.56299999999999994</v>
      </c>
      <c r="AR257" s="7">
        <f t="shared" si="76"/>
        <v>69</v>
      </c>
      <c r="AS257" s="7">
        <f t="shared" si="77"/>
        <v>0.51</v>
      </c>
    </row>
    <row r="258" spans="2:45" s="7" customFormat="1" x14ac:dyDescent="0.15">
      <c r="B258" s="118"/>
      <c r="C258" s="118"/>
      <c r="D258" s="118"/>
      <c r="E258" s="30"/>
      <c r="F258" s="30"/>
      <c r="G258" s="119"/>
      <c r="H258" s="119"/>
      <c r="I258" s="78"/>
      <c r="J258" s="11" t="str">
        <f t="shared" si="68"/>
        <v/>
      </c>
      <c r="K258" s="2" t="str">
        <f t="shared" si="78"/>
        <v/>
      </c>
      <c r="L258" s="2" t="str">
        <f t="shared" si="69"/>
        <v/>
      </c>
      <c r="M258" s="2" t="str">
        <f t="shared" si="79"/>
        <v/>
      </c>
      <c r="N258" s="2" t="str">
        <f t="shared" si="80"/>
        <v/>
      </c>
      <c r="O258" s="2" t="str">
        <f t="shared" si="81"/>
        <v/>
      </c>
      <c r="P258" s="11" t="str">
        <f t="shared" si="82"/>
        <v/>
      </c>
      <c r="Q258" s="11" t="str">
        <f t="shared" si="83"/>
        <v/>
      </c>
      <c r="R258" s="2" t="str">
        <f t="shared" si="84"/>
        <v/>
      </c>
      <c r="S258" s="11" t="str">
        <f t="shared" si="85"/>
        <v/>
      </c>
      <c r="T258" s="175" t="str">
        <f t="shared" si="86"/>
        <v/>
      </c>
      <c r="U258" s="11" t="str">
        <f t="shared" si="87"/>
        <v/>
      </c>
      <c r="V258" s="136"/>
      <c r="W258" s="136"/>
      <c r="X258" s="139">
        <f t="shared" si="70"/>
        <v>0</v>
      </c>
      <c r="Y258" s="31">
        <f t="shared" si="71"/>
        <v>0</v>
      </c>
      <c r="Z258" s="31"/>
      <c r="AA258" s="140">
        <f t="shared" si="72"/>
        <v>0</v>
      </c>
      <c r="AB258" s="12"/>
      <c r="AC258" s="8">
        <f t="shared" si="73"/>
        <v>9.0359999999999996</v>
      </c>
      <c r="AD258" s="8">
        <f t="shared" si="74"/>
        <v>-184.49199999999999</v>
      </c>
      <c r="AE258"/>
      <c r="AF258" t="e">
        <f>IF(D258="M",IF(AI258&lt;78,LMS!$D$5*AI258^3+LMS!$E$5*AI258^2+LMS!$F$5*AI258+LMS!$G$5,IF(AI258&lt;150,LMS!$D$6*AI258^3+LMS!$E$6*AI258^2+LMS!$F$6*AI258+LMS!$G$6,LMS!$D$7*AI258^3+LMS!$E$7*AI258^2+LMS!$F$7*AI258+LMS!$G$7)),IF(AI258&lt;69,LMS!$D$9*AI258^3+LMS!$E$9*AI258^2+LMS!$F$9*AI258+LMS!$G$9,IF(AI258&lt;150,LMS!$D$10*AI258^3+LMS!$E$10*AI258^2+LMS!$F$10*AI258+LMS!$G$10,LMS!$D$11*AI258^3+LMS!$E$11*AI258^2+LMS!$F$11*AI258+LMS!$G$11)))</f>
        <v>#VALUE!</v>
      </c>
      <c r="AG258" t="e">
        <f>IF(D258="M",(IF(AI258&lt;2.5,LMS!$D$21*AI258^3+LMS!$E$21*AI258^2+LMS!$F$21*AI258+LMS!$G$21,IF(AI258&lt;9.5,LMS!$D$22*AI258^3+LMS!$E$22*AI258^2+LMS!$F$22*AI258+LMS!$G$22,IF(AI258&lt;26.75,LMS!$D$23*AI258^3+LMS!$E$23*AI258^2+LMS!$F$23*AI258+LMS!$G$23,IF(AI258&lt;90,LMS!$D$24*AI258^3+LMS!$E$24*AI258^2+LMS!$F$24*AI258+LMS!$G$24,LMS!$D$25*AI258^3+LMS!$E$25*AI258^2+LMS!$F$25*AI258+LMS!$G$25))))),(IF(AI258&lt;2.5,LMS!$D$27*AI258^3+LMS!$E$27*AI258^2+LMS!$F$27*AI258+LMS!$G$27,IF(AI258&lt;9.5,LMS!$D$28*AI258^3+LMS!$E$28*AI258^2+LMS!$F$28*AI258+LMS!$G$28,IF(AI258&lt;26.75,LMS!$D$29*AI258^3+LMS!$E$29*AI258^2+LMS!$F$29*AI258+LMS!$G$29,IF(AI258&lt;90,LMS!$D$30*AI258^3+LMS!$E$30*AI258^2+LMS!$F$30*AI258+LMS!$G$30,IF(AI258&lt;150,LMS!$D$31*AI258^3+LMS!$E$31*AI258^2+LMS!$F$31*AI258+LMS!$G$31,LMS!$D$32*AI258^3+LMS!$E$32*AI258^2+LMS!$F$32*AI258+LMS!$G$32)))))))</f>
        <v>#VALUE!</v>
      </c>
      <c r="AH258" t="e">
        <f>IF(D258="M",(IF(AI258&lt;90,LMS!$D$14*AI258^3+LMS!$E$14*AI258^2+LMS!$F$14*AI258+LMS!$G$14,LMS!$D$15*AI258^3+LMS!$E$15*AI258^2+LMS!$F$15*AI258+LMS!$G$15)),(IF(AI258&lt;90,LMS!$D$17*AI258^3+LMS!$E$17*AI258^2+LMS!$F$17*AI258+LMS!$G$17,LMS!$D$18*AI258^3+LMS!$E$18*AI258^2+LMS!$F$18*AI258+LMS!$G$18)))</f>
        <v>#VALUE!</v>
      </c>
      <c r="AI258" s="7" t="e">
        <f t="shared" si="89"/>
        <v>#VALUE!</v>
      </c>
      <c r="AJ258" s="7">
        <f t="shared" si="88"/>
        <v>0</v>
      </c>
      <c r="AL258" s="7">
        <f>IF(D258="M",WeightSDS!P$5*$AJ258^7+WeightSDS!Q$5*$AJ258^6+WeightSDS!R$5*$AJ258^5+WeightSDS!S$5*$AJ258^4+WeightSDS!T$5*$AJ258^3+WeightSDS!U$5*$AJ258^2+WeightSDS!V$5*$AJ258+WeightSDS!W$5,IF($AJ258&lt;186,WeightSDS!P$8*$AJ258^7+WeightSDS!Q$8*$AJ258^6+WeightSDS!R$8*$AJ258^5+WeightSDS!S$8*$AJ258^4+WeightSDS!T$8*$AJ258^3+WeightSDS!U$8*$AJ258^2+WeightSDS!V$8*$AJ258+WeightSDS!W$8,WeightSDS!$U$9+WeightSDS!$V$9*($AJ258-WeightSDS!$W$9)))</f>
        <v>0.75407122999999998</v>
      </c>
      <c r="AM258" s="7">
        <f>IF(D258="M",IF($AJ258&lt;45,WeightSDS!M$23*$AJ258^10+WeightSDS!N$23*$AJ258^9+WeightSDS!O$23*$AJ258^8+WeightSDS!P$23*$AJ258^7+WeightSDS!Q$23*$AJ258^6+WeightSDS!R$23*$AJ258^5+WeightSDS!S$23*$AJ258^4+WeightSDS!T$23*$AJ258^3+WeightSDS!U$23*$AJ258^2+WeightSDS!V$23*$AJ258+WeightSDS!W$23,IF($AJ258&lt;153,WeightSDS!M$25*$AJ258^10+WeightSDS!N$25*$AJ258^9+WeightSDS!O$25*$AJ258^8+WeightSDS!P$25*$AJ258^7+WeightSDS!Q$25*$AJ258^6+WeightSDS!R$25*$AJ258^5+WeightSDS!S$25*$AJ258^4+WeightSDS!T$25*$AJ258^3+WeightSDS!U$25*$AJ258^2+WeightSDS!V$25*$AJ258+WeightSDS!W$25,WeightSDS!M$27+WeightSDS!N$27/(1+EXP(WeightSDS!O$27+WeightSDS!P$27*$AJ258)))),IF($AJ258&lt;43.8,WeightSDS!M$29*$AJ258^10+WeightSDS!N$29*$AJ258^9+WeightSDS!O$29*$AJ258^8+WeightSDS!P$29*$AJ258^7+WeightSDS!Q$29*$AJ258^6+WeightSDS!R$29*$AJ258^5+WeightSDS!S$29*$AJ258^4+WeightSDS!T$29*$AJ258^3+WeightSDS!U$29*$AJ258^2+WeightSDS!V$29*$AJ258+WeightSDS!W$29-0.010431*(1-$AJ258/210),IF($AJ258&lt;123,WeightSDS!M$30*$AJ258^10+WeightSDS!N$30*$AJ258^9+WeightSDS!O$30*$AJ258^8+WeightSDS!P$30*$AJ258^7+WeightSDS!Q$30*$AJ258^6+WeightSDS!R$30*$AJ258^5+WeightSDS!S$30*$AJ258^4+WeightSDS!T$30*$AJ258^3+WeightSDS!U$30*$AJ258^2+WeightSDS!V$30*$AJ258+WeightSDS!W$30-0.010431*(1-1/$AJ258),WeightSDS!M$32+WeightSDS!N$32/(1+EXP(WeightSDS!O$32+WeightSDS!P$32*$AJ258))-0.010431*(1-$AJ258/210))))</f>
        <v>2.9500001032655536</v>
      </c>
      <c r="AN258" s="7">
        <f>IF(D258="M",IF($AJ258&lt;162,WeightSDS!P$12*$AJ258^7+WeightSDS!Q$12*$AJ258^6+WeightSDS!R$12*$AJ258^5+WeightSDS!S$12*$AJ258^4+WeightSDS!T$12*$AJ258^3+WeightSDS!U$12*$AJ258^2+WeightSDS!V$12*$AJ258+WeightSDS!W$12,WeightSDS!P$14*$AJ258^7+WeightSDS!Q$14*$AJ258^6+WeightSDS!R$14*$AJ258^5+WeightSDS!S$14*$AJ258^4+WeightSDS!T$14*$AJ258^3+WeightSDS!U$14*$AJ258^2+WeightSDS!V$14*$AJ258+WeightSDS!W$14),IF($AJ258&lt;156,WeightSDS!O$17*$AJ258^8+WeightSDS!P$17*$AJ258^7+WeightSDS!Q$17*$AJ258^6+WeightSDS!R$17*$AJ258^5+WeightSDS!S$17*$AJ258^4+WeightSDS!T$17*$AJ258^3+WeightSDS!U$17*$AJ258^2+WeightSDS!V$17*$AJ258+WeightSDS!W$17,IF($AJ258&lt;186,WeightSDS!$U$18+(WeightSDS!$V$18-WeightSDS!$U$18)/24*($AJ258-186)+WeightSDS!$W$18*(-$AJ258+186)^2-0.005,WeightSDS!$U$18+(WeightSDS!$V$18-WeightSDS!$U$18)/24*($AJ258-186)-0.005)))</f>
        <v>0.14604529399999999</v>
      </c>
      <c r="AQ258" s="7">
        <f t="shared" si="75"/>
        <v>0.56299999999999994</v>
      </c>
      <c r="AR258" s="7">
        <f t="shared" si="76"/>
        <v>69</v>
      </c>
      <c r="AS258" s="7">
        <f t="shared" si="77"/>
        <v>0.51</v>
      </c>
    </row>
    <row r="259" spans="2:45" s="7" customFormat="1" x14ac:dyDescent="0.15">
      <c r="B259" s="118"/>
      <c r="C259" s="118"/>
      <c r="D259" s="118"/>
      <c r="E259" s="30"/>
      <c r="F259" s="30"/>
      <c r="G259" s="119"/>
      <c r="H259" s="119"/>
      <c r="I259" s="78"/>
      <c r="J259" s="11" t="str">
        <f t="shared" ref="J259:J322" si="90">IF(COUNTA(D259,E259,F259,G259)=4,IF(X259+Y259/12&gt;17.583,"*",(G259-(INDEX(IF(D259="F",Hfemalemean,Hmalemean),Y259+1,INT(T259)+1))))/(INDEX(IF(D259="F",Hfemalesd,Hmalesd),Y259+1,INT(T259)+1)),"")</f>
        <v/>
      </c>
      <c r="K259" s="2" t="str">
        <f t="shared" si="78"/>
        <v/>
      </c>
      <c r="L259" s="2" t="str">
        <f t="shared" ref="L259:L322" si="91">IF(COUNTA(D259,E259,F259,G259,H259)&lt;5,"",IF(T259&lt;6,"*",IF(X259&gt;17,"*",(H259-G259*INDEX(IF(D259="F",muratafemale,muratamale),INT(T259)-4,1)-INDEX(IF(D259="F",muratafemale,muratamale),INT(T259)-4,2))/(G259*INDEX(IF(D259="F",muratafemale,muratamale),INT(T259)-4,1)+INDEX(IF(D259="F",muratafemale,muratamale),INT(T259)-4,2))*100)))</f>
        <v/>
      </c>
      <c r="M259" s="2" t="str">
        <f t="shared" si="79"/>
        <v/>
      </c>
      <c r="N259" s="2" t="str">
        <f t="shared" si="80"/>
        <v/>
      </c>
      <c r="O259" s="2" t="str">
        <f t="shared" si="81"/>
        <v/>
      </c>
      <c r="P259" s="11" t="str">
        <f t="shared" si="82"/>
        <v/>
      </c>
      <c r="Q259" s="11" t="str">
        <f t="shared" si="83"/>
        <v/>
      </c>
      <c r="R259" s="2" t="str">
        <f t="shared" si="84"/>
        <v/>
      </c>
      <c r="S259" s="11" t="str">
        <f t="shared" si="85"/>
        <v/>
      </c>
      <c r="T259" s="175" t="str">
        <f t="shared" si="86"/>
        <v/>
      </c>
      <c r="U259" s="11" t="str">
        <f t="shared" si="87"/>
        <v/>
      </c>
      <c r="V259" s="136"/>
      <c r="W259" s="136"/>
      <c r="X259" s="139">
        <f t="shared" ref="X259:X322" si="92">DATEDIF(E259,F259,"Y")</f>
        <v>0</v>
      </c>
      <c r="Y259" s="31">
        <f t="shared" ref="Y259:Y322" si="93">DATEDIF(E259,F259,"YM")</f>
        <v>0</v>
      </c>
      <c r="Z259" s="31"/>
      <c r="AA259" s="140">
        <f t="shared" ref="AA259:AA322" si="94">DATEDIF(E259,F259,"Y")+(F259-(DATE(YEAR(E259)+DATEDIF(E259,F259,"Y"),MONTH(E259),DAY(E259))))/(365+IF(MOD(YEAR((DATE(YEAR(F259)-1,MONTH(E259),DAY(E259)))),4)=0,IF((DATE(YEAR(F259)-1,MONTH(E259),DAY(E259)))&gt;DATE(YEAR((DATE(YEAR(F259)-1,MONTH(E259),DAY(E259)))),2,29),0,1),0)+IF(MOD(YEAR(F259),4)=0,IF(F259&gt;DATE(YEAR(F259),2,29),1,0),0))</f>
        <v>0</v>
      </c>
      <c r="AB259" s="12"/>
      <c r="AC259" s="8">
        <f t="shared" ref="AC259:AC322" si="95">IF(D259="M",2.06*10^-3*G259^2-0.1166*G259+6.5273,2.49*10^-3*G259^2-0.1858*G259+9.036)</f>
        <v>9.0359999999999996</v>
      </c>
      <c r="AD259" s="8">
        <f t="shared" ref="AD259:AD322" si="96">((G259/100)^3*INDEX(itoOI,IF(D259="M",0,3)+IF(G259&lt;140,1,IF(G259&lt;=149,2,3)),1)+(G259/100)^2*INDEX(itoOI,IF(D259="M",0,3)+IF(G259&lt;140,1,IF(G259&lt;=149,2,3)),2)+(G259/100)*INDEX(itoOI,IF(D259="M",0,3)+IF(G259&lt;140,1,IF(G259&lt;=149,2,3)),3)+INDEX(itoOI,IF(D259="M",0,3)+IF(G259&lt;140,1,IF(G259&lt;=149,2,3)),4))</f>
        <v>-184.49199999999999</v>
      </c>
      <c r="AE259"/>
      <c r="AF259" t="e">
        <f>IF(D259="M",IF(AI259&lt;78,LMS!$D$5*AI259^3+LMS!$E$5*AI259^2+LMS!$F$5*AI259+LMS!$G$5,IF(AI259&lt;150,LMS!$D$6*AI259^3+LMS!$E$6*AI259^2+LMS!$F$6*AI259+LMS!$G$6,LMS!$D$7*AI259^3+LMS!$E$7*AI259^2+LMS!$F$7*AI259+LMS!$G$7)),IF(AI259&lt;69,LMS!$D$9*AI259^3+LMS!$E$9*AI259^2+LMS!$F$9*AI259+LMS!$G$9,IF(AI259&lt;150,LMS!$D$10*AI259^3+LMS!$E$10*AI259^2+LMS!$F$10*AI259+LMS!$G$10,LMS!$D$11*AI259^3+LMS!$E$11*AI259^2+LMS!$F$11*AI259+LMS!$G$11)))</f>
        <v>#VALUE!</v>
      </c>
      <c r="AG259" t="e">
        <f>IF(D259="M",(IF(AI259&lt;2.5,LMS!$D$21*AI259^3+LMS!$E$21*AI259^2+LMS!$F$21*AI259+LMS!$G$21,IF(AI259&lt;9.5,LMS!$D$22*AI259^3+LMS!$E$22*AI259^2+LMS!$F$22*AI259+LMS!$G$22,IF(AI259&lt;26.75,LMS!$D$23*AI259^3+LMS!$E$23*AI259^2+LMS!$F$23*AI259+LMS!$G$23,IF(AI259&lt;90,LMS!$D$24*AI259^3+LMS!$E$24*AI259^2+LMS!$F$24*AI259+LMS!$G$24,LMS!$D$25*AI259^3+LMS!$E$25*AI259^2+LMS!$F$25*AI259+LMS!$G$25))))),(IF(AI259&lt;2.5,LMS!$D$27*AI259^3+LMS!$E$27*AI259^2+LMS!$F$27*AI259+LMS!$G$27,IF(AI259&lt;9.5,LMS!$D$28*AI259^3+LMS!$E$28*AI259^2+LMS!$F$28*AI259+LMS!$G$28,IF(AI259&lt;26.75,LMS!$D$29*AI259^3+LMS!$E$29*AI259^2+LMS!$F$29*AI259+LMS!$G$29,IF(AI259&lt;90,LMS!$D$30*AI259^3+LMS!$E$30*AI259^2+LMS!$F$30*AI259+LMS!$G$30,IF(AI259&lt;150,LMS!$D$31*AI259^3+LMS!$E$31*AI259^2+LMS!$F$31*AI259+LMS!$G$31,LMS!$D$32*AI259^3+LMS!$E$32*AI259^2+LMS!$F$32*AI259+LMS!$G$32)))))))</f>
        <v>#VALUE!</v>
      </c>
      <c r="AH259" t="e">
        <f>IF(D259="M",(IF(AI259&lt;90,LMS!$D$14*AI259^3+LMS!$E$14*AI259^2+LMS!$F$14*AI259+LMS!$G$14,LMS!$D$15*AI259^3+LMS!$E$15*AI259^2+LMS!$F$15*AI259+LMS!$G$15)),(IF(AI259&lt;90,LMS!$D$17*AI259^3+LMS!$E$17*AI259^2+LMS!$F$17*AI259+LMS!$G$17,LMS!$D$18*AI259^3+LMS!$E$18*AI259^2+LMS!$F$18*AI259+LMS!$G$18)))</f>
        <v>#VALUE!</v>
      </c>
      <c r="AI259" s="7" t="e">
        <f t="shared" si="89"/>
        <v>#VALUE!</v>
      </c>
      <c r="AJ259" s="7">
        <f t="shared" si="88"/>
        <v>0</v>
      </c>
      <c r="AL259" s="7">
        <f>IF(D259="M",WeightSDS!P$5*$AJ259^7+WeightSDS!Q$5*$AJ259^6+WeightSDS!R$5*$AJ259^5+WeightSDS!S$5*$AJ259^4+WeightSDS!T$5*$AJ259^3+WeightSDS!U$5*$AJ259^2+WeightSDS!V$5*$AJ259+WeightSDS!W$5,IF($AJ259&lt;186,WeightSDS!P$8*$AJ259^7+WeightSDS!Q$8*$AJ259^6+WeightSDS!R$8*$AJ259^5+WeightSDS!S$8*$AJ259^4+WeightSDS!T$8*$AJ259^3+WeightSDS!U$8*$AJ259^2+WeightSDS!V$8*$AJ259+WeightSDS!W$8,WeightSDS!$U$9+WeightSDS!$V$9*($AJ259-WeightSDS!$W$9)))</f>
        <v>0.75407122999999998</v>
      </c>
      <c r="AM259" s="7">
        <f>IF(D259="M",IF($AJ259&lt;45,WeightSDS!M$23*$AJ259^10+WeightSDS!N$23*$AJ259^9+WeightSDS!O$23*$AJ259^8+WeightSDS!P$23*$AJ259^7+WeightSDS!Q$23*$AJ259^6+WeightSDS!R$23*$AJ259^5+WeightSDS!S$23*$AJ259^4+WeightSDS!T$23*$AJ259^3+WeightSDS!U$23*$AJ259^2+WeightSDS!V$23*$AJ259+WeightSDS!W$23,IF($AJ259&lt;153,WeightSDS!M$25*$AJ259^10+WeightSDS!N$25*$AJ259^9+WeightSDS!O$25*$AJ259^8+WeightSDS!P$25*$AJ259^7+WeightSDS!Q$25*$AJ259^6+WeightSDS!R$25*$AJ259^5+WeightSDS!S$25*$AJ259^4+WeightSDS!T$25*$AJ259^3+WeightSDS!U$25*$AJ259^2+WeightSDS!V$25*$AJ259+WeightSDS!W$25,WeightSDS!M$27+WeightSDS!N$27/(1+EXP(WeightSDS!O$27+WeightSDS!P$27*$AJ259)))),IF($AJ259&lt;43.8,WeightSDS!M$29*$AJ259^10+WeightSDS!N$29*$AJ259^9+WeightSDS!O$29*$AJ259^8+WeightSDS!P$29*$AJ259^7+WeightSDS!Q$29*$AJ259^6+WeightSDS!R$29*$AJ259^5+WeightSDS!S$29*$AJ259^4+WeightSDS!T$29*$AJ259^3+WeightSDS!U$29*$AJ259^2+WeightSDS!V$29*$AJ259+WeightSDS!W$29-0.010431*(1-$AJ259/210),IF($AJ259&lt;123,WeightSDS!M$30*$AJ259^10+WeightSDS!N$30*$AJ259^9+WeightSDS!O$30*$AJ259^8+WeightSDS!P$30*$AJ259^7+WeightSDS!Q$30*$AJ259^6+WeightSDS!R$30*$AJ259^5+WeightSDS!S$30*$AJ259^4+WeightSDS!T$30*$AJ259^3+WeightSDS!U$30*$AJ259^2+WeightSDS!V$30*$AJ259+WeightSDS!W$30-0.010431*(1-1/$AJ259),WeightSDS!M$32+WeightSDS!N$32/(1+EXP(WeightSDS!O$32+WeightSDS!P$32*$AJ259))-0.010431*(1-$AJ259/210))))</f>
        <v>2.9500001032655536</v>
      </c>
      <c r="AN259" s="7">
        <f>IF(D259="M",IF($AJ259&lt;162,WeightSDS!P$12*$AJ259^7+WeightSDS!Q$12*$AJ259^6+WeightSDS!R$12*$AJ259^5+WeightSDS!S$12*$AJ259^4+WeightSDS!T$12*$AJ259^3+WeightSDS!U$12*$AJ259^2+WeightSDS!V$12*$AJ259+WeightSDS!W$12,WeightSDS!P$14*$AJ259^7+WeightSDS!Q$14*$AJ259^6+WeightSDS!R$14*$AJ259^5+WeightSDS!S$14*$AJ259^4+WeightSDS!T$14*$AJ259^3+WeightSDS!U$14*$AJ259^2+WeightSDS!V$14*$AJ259+WeightSDS!W$14),IF($AJ259&lt;156,WeightSDS!O$17*$AJ259^8+WeightSDS!P$17*$AJ259^7+WeightSDS!Q$17*$AJ259^6+WeightSDS!R$17*$AJ259^5+WeightSDS!S$17*$AJ259^4+WeightSDS!T$17*$AJ259^3+WeightSDS!U$17*$AJ259^2+WeightSDS!V$17*$AJ259+WeightSDS!W$17,IF($AJ259&lt;186,WeightSDS!$U$18+(WeightSDS!$V$18-WeightSDS!$U$18)/24*($AJ259-186)+WeightSDS!$W$18*(-$AJ259+186)^2-0.005,WeightSDS!$U$18+(WeightSDS!$V$18-WeightSDS!$U$18)/24*($AJ259-186)-0.005)))</f>
        <v>0.14604529399999999</v>
      </c>
      <c r="AQ259" s="7">
        <f t="shared" ref="AQ259:AQ322" si="97">INDEX(IF(D259="M",IGFmale, IGFfemale), Y259+1,1)</f>
        <v>0.56299999999999994</v>
      </c>
      <c r="AR259" s="7">
        <f t="shared" ref="AR259:AR322" si="98">INDEX(IF(D259="M",IGFmale, IGFfemale), Y259+1,2)</f>
        <v>69</v>
      </c>
      <c r="AS259" s="7">
        <f t="shared" ref="AS259:AS322" si="99">INDEX(IF(D259="M",IGFmale, IGFfemale), Y259+1,3)</f>
        <v>0.51</v>
      </c>
    </row>
    <row r="260" spans="2:45" s="7" customFormat="1" x14ac:dyDescent="0.15">
      <c r="B260" s="118"/>
      <c r="C260" s="118"/>
      <c r="D260" s="118"/>
      <c r="E260" s="30"/>
      <c r="F260" s="30"/>
      <c r="G260" s="119"/>
      <c r="H260" s="119"/>
      <c r="I260" s="78"/>
      <c r="J260" s="11" t="str">
        <f t="shared" si="90"/>
        <v/>
      </c>
      <c r="K260" s="2" t="str">
        <f t="shared" ref="K260:K323" si="100">IF(COUNTA(D260,E260,F260,G260,H260)=5,IF(T260&lt;1,"*",IF(T260&gt;=6,"*",IF(G260&gt;=120,"*",IF(G260&lt;70,"*",(H260-AC260)/AC260*100)))),"")</f>
        <v/>
      </c>
      <c r="L260" s="2" t="str">
        <f t="shared" si="91"/>
        <v/>
      </c>
      <c r="M260" s="2" t="str">
        <f t="shared" ref="M260:M323" si="101">IF(COUNTA(D260,E260,F260,G260,H260)=5,IF(G260&gt;=IF(D260="M",181,174),"*",IF(G260&lt;101,"*",IF(T260&lt;6,"*",IF(X260&gt;17.583,"*",(H260-AD260)/AD260*100)))),"")</f>
        <v/>
      </c>
      <c r="N260" s="2" t="str">
        <f t="shared" ref="N260:N323" si="102">IF(COUNTA(D260,E260,F260,G260,H260)=5,H260/G260^2*10000,"")</f>
        <v/>
      </c>
      <c r="O260" s="2" t="str">
        <f t="shared" ref="O260:O323" si="103">IF(COUNTA(D260,E260,F260,G260,H260)=5,IF(X260+Y260/12&gt;17.583,"*",NORMSDIST(((N260/AG260)^(AF260)-1)/AF260/AH260)*100),"")</f>
        <v/>
      </c>
      <c r="P260" s="11" t="str">
        <f t="shared" ref="P260:P323" si="104">IF(COUNTA(D260,E260,F260,G260,H260)=5,IF(X260+Y260/12&gt;17.583,"*",((N260/AG260)^(AF260)-1)/AF260/AH260),"")</f>
        <v/>
      </c>
      <c r="Q260" s="11" t="str">
        <f t="shared" ref="Q260:Q323" si="105">IF(COUNTA(D260,E260,F260,G260,H260)=5,IF(X260+Y260/12&gt;17.583,"   *",((H260/AM260)^(AL260)-1)/AL260/AN260),"")</f>
        <v/>
      </c>
      <c r="R260" s="2" t="str">
        <f t="shared" ref="R260:R323" si="106">IF(COUNTA(D260,E260,F260,I260)=4,IF(AA260&gt;77,"*",NORMSDIST(((I260/AR260)^(AQ260)-1)/AQ260/AS260)*100),"")</f>
        <v/>
      </c>
      <c r="S260" s="11" t="str">
        <f t="shared" ref="S260:S323" si="107">IF(COUNTA(D260,E260,F260,I260)=4,IF(AA260&gt;77,"*",((I260/AR260)^(AQ260)-1)/AQ260/AS260),"")</f>
        <v/>
      </c>
      <c r="T260" s="175" t="str">
        <f t="shared" ref="T260:T323" si="108">IF(COUNTA(E260,F260)=2,AA260,"")</f>
        <v/>
      </c>
      <c r="U260" s="11" t="str">
        <f t="shared" ref="U260:U323" si="109">IF(COUNTA(E260,F260)=2,IF(X260&lt;10,"0","")&amp;X260&amp;"歳"&amp;IF(Y260&lt;10,"0","")&amp;Y260&amp;"か月","")</f>
        <v/>
      </c>
      <c r="V260" s="136"/>
      <c r="W260" s="136"/>
      <c r="X260" s="139">
        <f t="shared" si="92"/>
        <v>0</v>
      </c>
      <c r="Y260" s="31">
        <f t="shared" si="93"/>
        <v>0</v>
      </c>
      <c r="Z260" s="31"/>
      <c r="AA260" s="140">
        <f t="shared" si="94"/>
        <v>0</v>
      </c>
      <c r="AB260" s="12"/>
      <c r="AC260" s="8">
        <f t="shared" si="95"/>
        <v>9.0359999999999996</v>
      </c>
      <c r="AD260" s="8">
        <f t="shared" si="96"/>
        <v>-184.49199999999999</v>
      </c>
      <c r="AE260"/>
      <c r="AF260" t="e">
        <f>IF(D260="M",IF(AI260&lt;78,LMS!$D$5*AI260^3+LMS!$E$5*AI260^2+LMS!$F$5*AI260+LMS!$G$5,IF(AI260&lt;150,LMS!$D$6*AI260^3+LMS!$E$6*AI260^2+LMS!$F$6*AI260+LMS!$G$6,LMS!$D$7*AI260^3+LMS!$E$7*AI260^2+LMS!$F$7*AI260+LMS!$G$7)),IF(AI260&lt;69,LMS!$D$9*AI260^3+LMS!$E$9*AI260^2+LMS!$F$9*AI260+LMS!$G$9,IF(AI260&lt;150,LMS!$D$10*AI260^3+LMS!$E$10*AI260^2+LMS!$F$10*AI260+LMS!$G$10,LMS!$D$11*AI260^3+LMS!$E$11*AI260^2+LMS!$F$11*AI260+LMS!$G$11)))</f>
        <v>#VALUE!</v>
      </c>
      <c r="AG260" t="e">
        <f>IF(D260="M",(IF(AI260&lt;2.5,LMS!$D$21*AI260^3+LMS!$E$21*AI260^2+LMS!$F$21*AI260+LMS!$G$21,IF(AI260&lt;9.5,LMS!$D$22*AI260^3+LMS!$E$22*AI260^2+LMS!$F$22*AI260+LMS!$G$22,IF(AI260&lt;26.75,LMS!$D$23*AI260^3+LMS!$E$23*AI260^2+LMS!$F$23*AI260+LMS!$G$23,IF(AI260&lt;90,LMS!$D$24*AI260^3+LMS!$E$24*AI260^2+LMS!$F$24*AI260+LMS!$G$24,LMS!$D$25*AI260^3+LMS!$E$25*AI260^2+LMS!$F$25*AI260+LMS!$G$25))))),(IF(AI260&lt;2.5,LMS!$D$27*AI260^3+LMS!$E$27*AI260^2+LMS!$F$27*AI260+LMS!$G$27,IF(AI260&lt;9.5,LMS!$D$28*AI260^3+LMS!$E$28*AI260^2+LMS!$F$28*AI260+LMS!$G$28,IF(AI260&lt;26.75,LMS!$D$29*AI260^3+LMS!$E$29*AI260^2+LMS!$F$29*AI260+LMS!$G$29,IF(AI260&lt;90,LMS!$D$30*AI260^3+LMS!$E$30*AI260^2+LMS!$F$30*AI260+LMS!$G$30,IF(AI260&lt;150,LMS!$D$31*AI260^3+LMS!$E$31*AI260^2+LMS!$F$31*AI260+LMS!$G$31,LMS!$D$32*AI260^3+LMS!$E$32*AI260^2+LMS!$F$32*AI260+LMS!$G$32)))))))</f>
        <v>#VALUE!</v>
      </c>
      <c r="AH260" t="e">
        <f>IF(D260="M",(IF(AI260&lt;90,LMS!$D$14*AI260^3+LMS!$E$14*AI260^2+LMS!$F$14*AI260+LMS!$G$14,LMS!$D$15*AI260^3+LMS!$E$15*AI260^2+LMS!$F$15*AI260+LMS!$G$15)),(IF(AI260&lt;90,LMS!$D$17*AI260^3+LMS!$E$17*AI260^2+LMS!$F$17*AI260+LMS!$G$17,LMS!$D$18*AI260^3+LMS!$E$18*AI260^2+LMS!$F$18*AI260+LMS!$G$18)))</f>
        <v>#VALUE!</v>
      </c>
      <c r="AI260" s="7" t="e">
        <f t="shared" si="89"/>
        <v>#VALUE!</v>
      </c>
      <c r="AJ260" s="7">
        <f t="shared" ref="AJ260:AJ323" si="110">X260*12+Y260</f>
        <v>0</v>
      </c>
      <c r="AL260" s="7">
        <f>IF(D260="M",WeightSDS!P$5*$AJ260^7+WeightSDS!Q$5*$AJ260^6+WeightSDS!R$5*$AJ260^5+WeightSDS!S$5*$AJ260^4+WeightSDS!T$5*$AJ260^3+WeightSDS!U$5*$AJ260^2+WeightSDS!V$5*$AJ260+WeightSDS!W$5,IF($AJ260&lt;186,WeightSDS!P$8*$AJ260^7+WeightSDS!Q$8*$AJ260^6+WeightSDS!R$8*$AJ260^5+WeightSDS!S$8*$AJ260^4+WeightSDS!T$8*$AJ260^3+WeightSDS!U$8*$AJ260^2+WeightSDS!V$8*$AJ260+WeightSDS!W$8,WeightSDS!$U$9+WeightSDS!$V$9*($AJ260-WeightSDS!$W$9)))</f>
        <v>0.75407122999999998</v>
      </c>
      <c r="AM260" s="7">
        <f>IF(D260="M",IF($AJ260&lt;45,WeightSDS!M$23*$AJ260^10+WeightSDS!N$23*$AJ260^9+WeightSDS!O$23*$AJ260^8+WeightSDS!P$23*$AJ260^7+WeightSDS!Q$23*$AJ260^6+WeightSDS!R$23*$AJ260^5+WeightSDS!S$23*$AJ260^4+WeightSDS!T$23*$AJ260^3+WeightSDS!U$23*$AJ260^2+WeightSDS!V$23*$AJ260+WeightSDS!W$23,IF($AJ260&lt;153,WeightSDS!M$25*$AJ260^10+WeightSDS!N$25*$AJ260^9+WeightSDS!O$25*$AJ260^8+WeightSDS!P$25*$AJ260^7+WeightSDS!Q$25*$AJ260^6+WeightSDS!R$25*$AJ260^5+WeightSDS!S$25*$AJ260^4+WeightSDS!T$25*$AJ260^3+WeightSDS!U$25*$AJ260^2+WeightSDS!V$25*$AJ260+WeightSDS!W$25,WeightSDS!M$27+WeightSDS!N$27/(1+EXP(WeightSDS!O$27+WeightSDS!P$27*$AJ260)))),IF($AJ260&lt;43.8,WeightSDS!M$29*$AJ260^10+WeightSDS!N$29*$AJ260^9+WeightSDS!O$29*$AJ260^8+WeightSDS!P$29*$AJ260^7+WeightSDS!Q$29*$AJ260^6+WeightSDS!R$29*$AJ260^5+WeightSDS!S$29*$AJ260^4+WeightSDS!T$29*$AJ260^3+WeightSDS!U$29*$AJ260^2+WeightSDS!V$29*$AJ260+WeightSDS!W$29-0.010431*(1-$AJ260/210),IF($AJ260&lt;123,WeightSDS!M$30*$AJ260^10+WeightSDS!N$30*$AJ260^9+WeightSDS!O$30*$AJ260^8+WeightSDS!P$30*$AJ260^7+WeightSDS!Q$30*$AJ260^6+WeightSDS!R$30*$AJ260^5+WeightSDS!S$30*$AJ260^4+WeightSDS!T$30*$AJ260^3+WeightSDS!U$30*$AJ260^2+WeightSDS!V$30*$AJ260+WeightSDS!W$30-0.010431*(1-1/$AJ260),WeightSDS!M$32+WeightSDS!N$32/(1+EXP(WeightSDS!O$32+WeightSDS!P$32*$AJ260))-0.010431*(1-$AJ260/210))))</f>
        <v>2.9500001032655536</v>
      </c>
      <c r="AN260" s="7">
        <f>IF(D260="M",IF($AJ260&lt;162,WeightSDS!P$12*$AJ260^7+WeightSDS!Q$12*$AJ260^6+WeightSDS!R$12*$AJ260^5+WeightSDS!S$12*$AJ260^4+WeightSDS!T$12*$AJ260^3+WeightSDS!U$12*$AJ260^2+WeightSDS!V$12*$AJ260+WeightSDS!W$12,WeightSDS!P$14*$AJ260^7+WeightSDS!Q$14*$AJ260^6+WeightSDS!R$14*$AJ260^5+WeightSDS!S$14*$AJ260^4+WeightSDS!T$14*$AJ260^3+WeightSDS!U$14*$AJ260^2+WeightSDS!V$14*$AJ260+WeightSDS!W$14),IF($AJ260&lt;156,WeightSDS!O$17*$AJ260^8+WeightSDS!P$17*$AJ260^7+WeightSDS!Q$17*$AJ260^6+WeightSDS!R$17*$AJ260^5+WeightSDS!S$17*$AJ260^4+WeightSDS!T$17*$AJ260^3+WeightSDS!U$17*$AJ260^2+WeightSDS!V$17*$AJ260+WeightSDS!W$17,IF($AJ260&lt;186,WeightSDS!$U$18+(WeightSDS!$V$18-WeightSDS!$U$18)/24*($AJ260-186)+WeightSDS!$W$18*(-$AJ260+186)^2-0.005,WeightSDS!$U$18+(WeightSDS!$V$18-WeightSDS!$U$18)/24*($AJ260-186)-0.005)))</f>
        <v>0.14604529399999999</v>
      </c>
      <c r="AQ260" s="7">
        <f t="shared" si="97"/>
        <v>0.56299999999999994</v>
      </c>
      <c r="AR260" s="7">
        <f t="shared" si="98"/>
        <v>69</v>
      </c>
      <c r="AS260" s="7">
        <f t="shared" si="99"/>
        <v>0.51</v>
      </c>
    </row>
    <row r="261" spans="2:45" s="7" customFormat="1" x14ac:dyDescent="0.15">
      <c r="B261" s="118"/>
      <c r="C261" s="118"/>
      <c r="D261" s="118"/>
      <c r="E261" s="30"/>
      <c r="F261" s="30"/>
      <c r="G261" s="119"/>
      <c r="H261" s="119"/>
      <c r="I261" s="78"/>
      <c r="J261" s="11" t="str">
        <f t="shared" si="90"/>
        <v/>
      </c>
      <c r="K261" s="2" t="str">
        <f t="shared" si="100"/>
        <v/>
      </c>
      <c r="L261" s="2" t="str">
        <f t="shared" si="91"/>
        <v/>
      </c>
      <c r="M261" s="2" t="str">
        <f t="shared" si="101"/>
        <v/>
      </c>
      <c r="N261" s="2" t="str">
        <f t="shared" si="102"/>
        <v/>
      </c>
      <c r="O261" s="2" t="str">
        <f t="shared" si="103"/>
        <v/>
      </c>
      <c r="P261" s="11" t="str">
        <f t="shared" si="104"/>
        <v/>
      </c>
      <c r="Q261" s="11" t="str">
        <f t="shared" si="105"/>
        <v/>
      </c>
      <c r="R261" s="2" t="str">
        <f t="shared" si="106"/>
        <v/>
      </c>
      <c r="S261" s="11" t="str">
        <f t="shared" si="107"/>
        <v/>
      </c>
      <c r="T261" s="175" t="str">
        <f t="shared" si="108"/>
        <v/>
      </c>
      <c r="U261" s="11" t="str">
        <f t="shared" si="109"/>
        <v/>
      </c>
      <c r="V261" s="136"/>
      <c r="W261" s="136"/>
      <c r="X261" s="139">
        <f t="shared" si="92"/>
        <v>0</v>
      </c>
      <c r="Y261" s="31">
        <f t="shared" si="93"/>
        <v>0</v>
      </c>
      <c r="Z261" s="31"/>
      <c r="AA261" s="140">
        <f t="shared" si="94"/>
        <v>0</v>
      </c>
      <c r="AB261" s="12"/>
      <c r="AC261" s="8">
        <f t="shared" si="95"/>
        <v>9.0359999999999996</v>
      </c>
      <c r="AD261" s="8">
        <f t="shared" si="96"/>
        <v>-184.49199999999999</v>
      </c>
      <c r="AE261"/>
      <c r="AF261" t="e">
        <f>IF(D261="M",IF(AI261&lt;78,LMS!$D$5*AI261^3+LMS!$E$5*AI261^2+LMS!$F$5*AI261+LMS!$G$5,IF(AI261&lt;150,LMS!$D$6*AI261^3+LMS!$E$6*AI261^2+LMS!$F$6*AI261+LMS!$G$6,LMS!$D$7*AI261^3+LMS!$E$7*AI261^2+LMS!$F$7*AI261+LMS!$G$7)),IF(AI261&lt;69,LMS!$D$9*AI261^3+LMS!$E$9*AI261^2+LMS!$F$9*AI261+LMS!$G$9,IF(AI261&lt;150,LMS!$D$10*AI261^3+LMS!$E$10*AI261^2+LMS!$F$10*AI261+LMS!$G$10,LMS!$D$11*AI261^3+LMS!$E$11*AI261^2+LMS!$F$11*AI261+LMS!$G$11)))</f>
        <v>#VALUE!</v>
      </c>
      <c r="AG261" t="e">
        <f>IF(D261="M",(IF(AI261&lt;2.5,LMS!$D$21*AI261^3+LMS!$E$21*AI261^2+LMS!$F$21*AI261+LMS!$G$21,IF(AI261&lt;9.5,LMS!$D$22*AI261^3+LMS!$E$22*AI261^2+LMS!$F$22*AI261+LMS!$G$22,IF(AI261&lt;26.75,LMS!$D$23*AI261^3+LMS!$E$23*AI261^2+LMS!$F$23*AI261+LMS!$G$23,IF(AI261&lt;90,LMS!$D$24*AI261^3+LMS!$E$24*AI261^2+LMS!$F$24*AI261+LMS!$G$24,LMS!$D$25*AI261^3+LMS!$E$25*AI261^2+LMS!$F$25*AI261+LMS!$G$25))))),(IF(AI261&lt;2.5,LMS!$D$27*AI261^3+LMS!$E$27*AI261^2+LMS!$F$27*AI261+LMS!$G$27,IF(AI261&lt;9.5,LMS!$D$28*AI261^3+LMS!$E$28*AI261^2+LMS!$F$28*AI261+LMS!$G$28,IF(AI261&lt;26.75,LMS!$D$29*AI261^3+LMS!$E$29*AI261^2+LMS!$F$29*AI261+LMS!$G$29,IF(AI261&lt;90,LMS!$D$30*AI261^3+LMS!$E$30*AI261^2+LMS!$F$30*AI261+LMS!$G$30,IF(AI261&lt;150,LMS!$D$31*AI261^3+LMS!$E$31*AI261^2+LMS!$F$31*AI261+LMS!$G$31,LMS!$D$32*AI261^3+LMS!$E$32*AI261^2+LMS!$F$32*AI261+LMS!$G$32)))))))</f>
        <v>#VALUE!</v>
      </c>
      <c r="AH261" t="e">
        <f>IF(D261="M",(IF(AI261&lt;90,LMS!$D$14*AI261^3+LMS!$E$14*AI261^2+LMS!$F$14*AI261+LMS!$G$14,LMS!$D$15*AI261^3+LMS!$E$15*AI261^2+LMS!$F$15*AI261+LMS!$G$15)),(IF(AI261&lt;90,LMS!$D$17*AI261^3+LMS!$E$17*AI261^2+LMS!$F$17*AI261+LMS!$G$17,LMS!$D$18*AI261^3+LMS!$E$18*AI261^2+LMS!$F$18*AI261+LMS!$G$18)))</f>
        <v>#VALUE!</v>
      </c>
      <c r="AI261" s="7" t="e">
        <f t="shared" si="89"/>
        <v>#VALUE!</v>
      </c>
      <c r="AJ261" s="7">
        <f t="shared" si="110"/>
        <v>0</v>
      </c>
      <c r="AL261" s="7">
        <f>IF(D261="M",WeightSDS!P$5*$AJ261^7+WeightSDS!Q$5*$AJ261^6+WeightSDS!R$5*$AJ261^5+WeightSDS!S$5*$AJ261^4+WeightSDS!T$5*$AJ261^3+WeightSDS!U$5*$AJ261^2+WeightSDS!V$5*$AJ261+WeightSDS!W$5,IF($AJ261&lt;186,WeightSDS!P$8*$AJ261^7+WeightSDS!Q$8*$AJ261^6+WeightSDS!R$8*$AJ261^5+WeightSDS!S$8*$AJ261^4+WeightSDS!T$8*$AJ261^3+WeightSDS!U$8*$AJ261^2+WeightSDS!V$8*$AJ261+WeightSDS!W$8,WeightSDS!$U$9+WeightSDS!$V$9*($AJ261-WeightSDS!$W$9)))</f>
        <v>0.75407122999999998</v>
      </c>
      <c r="AM261" s="7">
        <f>IF(D261="M",IF($AJ261&lt;45,WeightSDS!M$23*$AJ261^10+WeightSDS!N$23*$AJ261^9+WeightSDS!O$23*$AJ261^8+WeightSDS!P$23*$AJ261^7+WeightSDS!Q$23*$AJ261^6+WeightSDS!R$23*$AJ261^5+WeightSDS!S$23*$AJ261^4+WeightSDS!T$23*$AJ261^3+WeightSDS!U$23*$AJ261^2+WeightSDS!V$23*$AJ261+WeightSDS!W$23,IF($AJ261&lt;153,WeightSDS!M$25*$AJ261^10+WeightSDS!N$25*$AJ261^9+WeightSDS!O$25*$AJ261^8+WeightSDS!P$25*$AJ261^7+WeightSDS!Q$25*$AJ261^6+WeightSDS!R$25*$AJ261^5+WeightSDS!S$25*$AJ261^4+WeightSDS!T$25*$AJ261^3+WeightSDS!U$25*$AJ261^2+WeightSDS!V$25*$AJ261+WeightSDS!W$25,WeightSDS!M$27+WeightSDS!N$27/(1+EXP(WeightSDS!O$27+WeightSDS!P$27*$AJ261)))),IF($AJ261&lt;43.8,WeightSDS!M$29*$AJ261^10+WeightSDS!N$29*$AJ261^9+WeightSDS!O$29*$AJ261^8+WeightSDS!P$29*$AJ261^7+WeightSDS!Q$29*$AJ261^6+WeightSDS!R$29*$AJ261^5+WeightSDS!S$29*$AJ261^4+WeightSDS!T$29*$AJ261^3+WeightSDS!U$29*$AJ261^2+WeightSDS!V$29*$AJ261+WeightSDS!W$29-0.010431*(1-$AJ261/210),IF($AJ261&lt;123,WeightSDS!M$30*$AJ261^10+WeightSDS!N$30*$AJ261^9+WeightSDS!O$30*$AJ261^8+WeightSDS!P$30*$AJ261^7+WeightSDS!Q$30*$AJ261^6+WeightSDS!R$30*$AJ261^5+WeightSDS!S$30*$AJ261^4+WeightSDS!T$30*$AJ261^3+WeightSDS!U$30*$AJ261^2+WeightSDS!V$30*$AJ261+WeightSDS!W$30-0.010431*(1-1/$AJ261),WeightSDS!M$32+WeightSDS!N$32/(1+EXP(WeightSDS!O$32+WeightSDS!P$32*$AJ261))-0.010431*(1-$AJ261/210))))</f>
        <v>2.9500001032655536</v>
      </c>
      <c r="AN261" s="7">
        <f>IF(D261="M",IF($AJ261&lt;162,WeightSDS!P$12*$AJ261^7+WeightSDS!Q$12*$AJ261^6+WeightSDS!R$12*$AJ261^5+WeightSDS!S$12*$AJ261^4+WeightSDS!T$12*$AJ261^3+WeightSDS!U$12*$AJ261^2+WeightSDS!V$12*$AJ261+WeightSDS!W$12,WeightSDS!P$14*$AJ261^7+WeightSDS!Q$14*$AJ261^6+WeightSDS!R$14*$AJ261^5+WeightSDS!S$14*$AJ261^4+WeightSDS!T$14*$AJ261^3+WeightSDS!U$14*$AJ261^2+WeightSDS!V$14*$AJ261+WeightSDS!W$14),IF($AJ261&lt;156,WeightSDS!O$17*$AJ261^8+WeightSDS!P$17*$AJ261^7+WeightSDS!Q$17*$AJ261^6+WeightSDS!R$17*$AJ261^5+WeightSDS!S$17*$AJ261^4+WeightSDS!T$17*$AJ261^3+WeightSDS!U$17*$AJ261^2+WeightSDS!V$17*$AJ261+WeightSDS!W$17,IF($AJ261&lt;186,WeightSDS!$U$18+(WeightSDS!$V$18-WeightSDS!$U$18)/24*($AJ261-186)+WeightSDS!$W$18*(-$AJ261+186)^2-0.005,WeightSDS!$U$18+(WeightSDS!$V$18-WeightSDS!$U$18)/24*($AJ261-186)-0.005)))</f>
        <v>0.14604529399999999</v>
      </c>
      <c r="AQ261" s="7">
        <f t="shared" si="97"/>
        <v>0.56299999999999994</v>
      </c>
      <c r="AR261" s="7">
        <f t="shared" si="98"/>
        <v>69</v>
      </c>
      <c r="AS261" s="7">
        <f t="shared" si="99"/>
        <v>0.51</v>
      </c>
    </row>
    <row r="262" spans="2:45" s="7" customFormat="1" x14ac:dyDescent="0.15">
      <c r="B262" s="118"/>
      <c r="C262" s="118"/>
      <c r="D262" s="118"/>
      <c r="E262" s="30"/>
      <c r="F262" s="30"/>
      <c r="G262" s="119"/>
      <c r="H262" s="119"/>
      <c r="I262" s="78"/>
      <c r="J262" s="11" t="str">
        <f t="shared" si="90"/>
        <v/>
      </c>
      <c r="K262" s="2" t="str">
        <f t="shared" si="100"/>
        <v/>
      </c>
      <c r="L262" s="2" t="str">
        <f t="shared" si="91"/>
        <v/>
      </c>
      <c r="M262" s="2" t="str">
        <f t="shared" si="101"/>
        <v/>
      </c>
      <c r="N262" s="2" t="str">
        <f t="shared" si="102"/>
        <v/>
      </c>
      <c r="O262" s="2" t="str">
        <f t="shared" si="103"/>
        <v/>
      </c>
      <c r="P262" s="11" t="str">
        <f t="shared" si="104"/>
        <v/>
      </c>
      <c r="Q262" s="11" t="str">
        <f t="shared" si="105"/>
        <v/>
      </c>
      <c r="R262" s="2" t="str">
        <f t="shared" si="106"/>
        <v/>
      </c>
      <c r="S262" s="11" t="str">
        <f t="shared" si="107"/>
        <v/>
      </c>
      <c r="T262" s="175" t="str">
        <f t="shared" si="108"/>
        <v/>
      </c>
      <c r="U262" s="11" t="str">
        <f t="shared" si="109"/>
        <v/>
      </c>
      <c r="V262" s="136"/>
      <c r="W262" s="136"/>
      <c r="X262" s="139">
        <f t="shared" si="92"/>
        <v>0</v>
      </c>
      <c r="Y262" s="31">
        <f t="shared" si="93"/>
        <v>0</v>
      </c>
      <c r="Z262" s="31"/>
      <c r="AA262" s="140">
        <f t="shared" si="94"/>
        <v>0</v>
      </c>
      <c r="AB262" s="12"/>
      <c r="AC262" s="8">
        <f t="shared" si="95"/>
        <v>9.0359999999999996</v>
      </c>
      <c r="AD262" s="8">
        <f t="shared" si="96"/>
        <v>-184.49199999999999</v>
      </c>
      <c r="AE262"/>
      <c r="AF262" t="e">
        <f>IF(D262="M",IF(AI262&lt;78,LMS!$D$5*AI262^3+LMS!$E$5*AI262^2+LMS!$F$5*AI262+LMS!$G$5,IF(AI262&lt;150,LMS!$D$6*AI262^3+LMS!$E$6*AI262^2+LMS!$F$6*AI262+LMS!$G$6,LMS!$D$7*AI262^3+LMS!$E$7*AI262^2+LMS!$F$7*AI262+LMS!$G$7)),IF(AI262&lt;69,LMS!$D$9*AI262^3+LMS!$E$9*AI262^2+LMS!$F$9*AI262+LMS!$G$9,IF(AI262&lt;150,LMS!$D$10*AI262^3+LMS!$E$10*AI262^2+LMS!$F$10*AI262+LMS!$G$10,LMS!$D$11*AI262^3+LMS!$E$11*AI262^2+LMS!$F$11*AI262+LMS!$G$11)))</f>
        <v>#VALUE!</v>
      </c>
      <c r="AG262" t="e">
        <f>IF(D262="M",(IF(AI262&lt;2.5,LMS!$D$21*AI262^3+LMS!$E$21*AI262^2+LMS!$F$21*AI262+LMS!$G$21,IF(AI262&lt;9.5,LMS!$D$22*AI262^3+LMS!$E$22*AI262^2+LMS!$F$22*AI262+LMS!$G$22,IF(AI262&lt;26.75,LMS!$D$23*AI262^3+LMS!$E$23*AI262^2+LMS!$F$23*AI262+LMS!$G$23,IF(AI262&lt;90,LMS!$D$24*AI262^3+LMS!$E$24*AI262^2+LMS!$F$24*AI262+LMS!$G$24,LMS!$D$25*AI262^3+LMS!$E$25*AI262^2+LMS!$F$25*AI262+LMS!$G$25))))),(IF(AI262&lt;2.5,LMS!$D$27*AI262^3+LMS!$E$27*AI262^2+LMS!$F$27*AI262+LMS!$G$27,IF(AI262&lt;9.5,LMS!$D$28*AI262^3+LMS!$E$28*AI262^2+LMS!$F$28*AI262+LMS!$G$28,IF(AI262&lt;26.75,LMS!$D$29*AI262^3+LMS!$E$29*AI262^2+LMS!$F$29*AI262+LMS!$G$29,IF(AI262&lt;90,LMS!$D$30*AI262^3+LMS!$E$30*AI262^2+LMS!$F$30*AI262+LMS!$G$30,IF(AI262&lt;150,LMS!$D$31*AI262^3+LMS!$E$31*AI262^2+LMS!$F$31*AI262+LMS!$G$31,LMS!$D$32*AI262^3+LMS!$E$32*AI262^2+LMS!$F$32*AI262+LMS!$G$32)))))))</f>
        <v>#VALUE!</v>
      </c>
      <c r="AH262" t="e">
        <f>IF(D262="M",(IF(AI262&lt;90,LMS!$D$14*AI262^3+LMS!$E$14*AI262^2+LMS!$F$14*AI262+LMS!$G$14,LMS!$D$15*AI262^3+LMS!$E$15*AI262^2+LMS!$F$15*AI262+LMS!$G$15)),(IF(AI262&lt;90,LMS!$D$17*AI262^3+LMS!$E$17*AI262^2+LMS!$F$17*AI262+LMS!$G$17,LMS!$D$18*AI262^3+LMS!$E$18*AI262^2+LMS!$F$18*AI262+LMS!$G$18)))</f>
        <v>#VALUE!</v>
      </c>
      <c r="AI262" s="7" t="e">
        <f t="shared" si="89"/>
        <v>#VALUE!</v>
      </c>
      <c r="AJ262" s="7">
        <f t="shared" si="110"/>
        <v>0</v>
      </c>
      <c r="AL262" s="7">
        <f>IF(D262="M",WeightSDS!P$5*$AJ262^7+WeightSDS!Q$5*$AJ262^6+WeightSDS!R$5*$AJ262^5+WeightSDS!S$5*$AJ262^4+WeightSDS!T$5*$AJ262^3+WeightSDS!U$5*$AJ262^2+WeightSDS!V$5*$AJ262+WeightSDS!W$5,IF($AJ262&lt;186,WeightSDS!P$8*$AJ262^7+WeightSDS!Q$8*$AJ262^6+WeightSDS!R$8*$AJ262^5+WeightSDS!S$8*$AJ262^4+WeightSDS!T$8*$AJ262^3+WeightSDS!U$8*$AJ262^2+WeightSDS!V$8*$AJ262+WeightSDS!W$8,WeightSDS!$U$9+WeightSDS!$V$9*($AJ262-WeightSDS!$W$9)))</f>
        <v>0.75407122999999998</v>
      </c>
      <c r="AM262" s="7">
        <f>IF(D262="M",IF($AJ262&lt;45,WeightSDS!M$23*$AJ262^10+WeightSDS!N$23*$AJ262^9+WeightSDS!O$23*$AJ262^8+WeightSDS!P$23*$AJ262^7+WeightSDS!Q$23*$AJ262^6+WeightSDS!R$23*$AJ262^5+WeightSDS!S$23*$AJ262^4+WeightSDS!T$23*$AJ262^3+WeightSDS!U$23*$AJ262^2+WeightSDS!V$23*$AJ262+WeightSDS!W$23,IF($AJ262&lt;153,WeightSDS!M$25*$AJ262^10+WeightSDS!N$25*$AJ262^9+WeightSDS!O$25*$AJ262^8+WeightSDS!P$25*$AJ262^7+WeightSDS!Q$25*$AJ262^6+WeightSDS!R$25*$AJ262^5+WeightSDS!S$25*$AJ262^4+WeightSDS!T$25*$AJ262^3+WeightSDS!U$25*$AJ262^2+WeightSDS!V$25*$AJ262+WeightSDS!W$25,WeightSDS!M$27+WeightSDS!N$27/(1+EXP(WeightSDS!O$27+WeightSDS!P$27*$AJ262)))),IF($AJ262&lt;43.8,WeightSDS!M$29*$AJ262^10+WeightSDS!N$29*$AJ262^9+WeightSDS!O$29*$AJ262^8+WeightSDS!P$29*$AJ262^7+WeightSDS!Q$29*$AJ262^6+WeightSDS!R$29*$AJ262^5+WeightSDS!S$29*$AJ262^4+WeightSDS!T$29*$AJ262^3+WeightSDS!U$29*$AJ262^2+WeightSDS!V$29*$AJ262+WeightSDS!W$29-0.010431*(1-$AJ262/210),IF($AJ262&lt;123,WeightSDS!M$30*$AJ262^10+WeightSDS!N$30*$AJ262^9+WeightSDS!O$30*$AJ262^8+WeightSDS!P$30*$AJ262^7+WeightSDS!Q$30*$AJ262^6+WeightSDS!R$30*$AJ262^5+WeightSDS!S$30*$AJ262^4+WeightSDS!T$30*$AJ262^3+WeightSDS!U$30*$AJ262^2+WeightSDS!V$30*$AJ262+WeightSDS!W$30-0.010431*(1-1/$AJ262),WeightSDS!M$32+WeightSDS!N$32/(1+EXP(WeightSDS!O$32+WeightSDS!P$32*$AJ262))-0.010431*(1-$AJ262/210))))</f>
        <v>2.9500001032655536</v>
      </c>
      <c r="AN262" s="7">
        <f>IF(D262="M",IF($AJ262&lt;162,WeightSDS!P$12*$AJ262^7+WeightSDS!Q$12*$AJ262^6+WeightSDS!R$12*$AJ262^5+WeightSDS!S$12*$AJ262^4+WeightSDS!T$12*$AJ262^3+WeightSDS!U$12*$AJ262^2+WeightSDS!V$12*$AJ262+WeightSDS!W$12,WeightSDS!P$14*$AJ262^7+WeightSDS!Q$14*$AJ262^6+WeightSDS!R$14*$AJ262^5+WeightSDS!S$14*$AJ262^4+WeightSDS!T$14*$AJ262^3+WeightSDS!U$14*$AJ262^2+WeightSDS!V$14*$AJ262+WeightSDS!W$14),IF($AJ262&lt;156,WeightSDS!O$17*$AJ262^8+WeightSDS!P$17*$AJ262^7+WeightSDS!Q$17*$AJ262^6+WeightSDS!R$17*$AJ262^5+WeightSDS!S$17*$AJ262^4+WeightSDS!T$17*$AJ262^3+WeightSDS!U$17*$AJ262^2+WeightSDS!V$17*$AJ262+WeightSDS!W$17,IF($AJ262&lt;186,WeightSDS!$U$18+(WeightSDS!$V$18-WeightSDS!$U$18)/24*($AJ262-186)+WeightSDS!$W$18*(-$AJ262+186)^2-0.005,WeightSDS!$U$18+(WeightSDS!$V$18-WeightSDS!$U$18)/24*($AJ262-186)-0.005)))</f>
        <v>0.14604529399999999</v>
      </c>
      <c r="AQ262" s="7">
        <f t="shared" si="97"/>
        <v>0.56299999999999994</v>
      </c>
      <c r="AR262" s="7">
        <f t="shared" si="98"/>
        <v>69</v>
      </c>
      <c r="AS262" s="7">
        <f t="shared" si="99"/>
        <v>0.51</v>
      </c>
    </row>
    <row r="263" spans="2:45" s="7" customFormat="1" x14ac:dyDescent="0.15">
      <c r="B263" s="118"/>
      <c r="C263" s="118"/>
      <c r="D263" s="118"/>
      <c r="E263" s="30"/>
      <c r="F263" s="30"/>
      <c r="G263" s="119"/>
      <c r="H263" s="119"/>
      <c r="I263" s="78"/>
      <c r="J263" s="11" t="str">
        <f t="shared" si="90"/>
        <v/>
      </c>
      <c r="K263" s="2" t="str">
        <f t="shared" si="100"/>
        <v/>
      </c>
      <c r="L263" s="2" t="str">
        <f t="shared" si="91"/>
        <v/>
      </c>
      <c r="M263" s="2" t="str">
        <f t="shared" si="101"/>
        <v/>
      </c>
      <c r="N263" s="2" t="str">
        <f t="shared" si="102"/>
        <v/>
      </c>
      <c r="O263" s="2" t="str">
        <f t="shared" si="103"/>
        <v/>
      </c>
      <c r="P263" s="11" t="str">
        <f t="shared" si="104"/>
        <v/>
      </c>
      <c r="Q263" s="11" t="str">
        <f t="shared" si="105"/>
        <v/>
      </c>
      <c r="R263" s="2" t="str">
        <f t="shared" si="106"/>
        <v/>
      </c>
      <c r="S263" s="11" t="str">
        <f t="shared" si="107"/>
        <v/>
      </c>
      <c r="T263" s="175" t="str">
        <f t="shared" si="108"/>
        <v/>
      </c>
      <c r="U263" s="11" t="str">
        <f t="shared" si="109"/>
        <v/>
      </c>
      <c r="V263" s="136"/>
      <c r="W263" s="136"/>
      <c r="X263" s="139">
        <f t="shared" si="92"/>
        <v>0</v>
      </c>
      <c r="Y263" s="31">
        <f t="shared" si="93"/>
        <v>0</v>
      </c>
      <c r="Z263" s="31"/>
      <c r="AA263" s="140">
        <f t="shared" si="94"/>
        <v>0</v>
      </c>
      <c r="AB263" s="12"/>
      <c r="AC263" s="8">
        <f t="shared" si="95"/>
        <v>9.0359999999999996</v>
      </c>
      <c r="AD263" s="8">
        <f t="shared" si="96"/>
        <v>-184.49199999999999</v>
      </c>
      <c r="AE263"/>
      <c r="AF263" t="e">
        <f>IF(D263="M",IF(AI263&lt;78,LMS!$D$5*AI263^3+LMS!$E$5*AI263^2+LMS!$F$5*AI263+LMS!$G$5,IF(AI263&lt;150,LMS!$D$6*AI263^3+LMS!$E$6*AI263^2+LMS!$F$6*AI263+LMS!$G$6,LMS!$D$7*AI263^3+LMS!$E$7*AI263^2+LMS!$F$7*AI263+LMS!$G$7)),IF(AI263&lt;69,LMS!$D$9*AI263^3+LMS!$E$9*AI263^2+LMS!$F$9*AI263+LMS!$G$9,IF(AI263&lt;150,LMS!$D$10*AI263^3+LMS!$E$10*AI263^2+LMS!$F$10*AI263+LMS!$G$10,LMS!$D$11*AI263^3+LMS!$E$11*AI263^2+LMS!$F$11*AI263+LMS!$G$11)))</f>
        <v>#VALUE!</v>
      </c>
      <c r="AG263" t="e">
        <f>IF(D263="M",(IF(AI263&lt;2.5,LMS!$D$21*AI263^3+LMS!$E$21*AI263^2+LMS!$F$21*AI263+LMS!$G$21,IF(AI263&lt;9.5,LMS!$D$22*AI263^3+LMS!$E$22*AI263^2+LMS!$F$22*AI263+LMS!$G$22,IF(AI263&lt;26.75,LMS!$D$23*AI263^3+LMS!$E$23*AI263^2+LMS!$F$23*AI263+LMS!$G$23,IF(AI263&lt;90,LMS!$D$24*AI263^3+LMS!$E$24*AI263^2+LMS!$F$24*AI263+LMS!$G$24,LMS!$D$25*AI263^3+LMS!$E$25*AI263^2+LMS!$F$25*AI263+LMS!$G$25))))),(IF(AI263&lt;2.5,LMS!$D$27*AI263^3+LMS!$E$27*AI263^2+LMS!$F$27*AI263+LMS!$G$27,IF(AI263&lt;9.5,LMS!$D$28*AI263^3+LMS!$E$28*AI263^2+LMS!$F$28*AI263+LMS!$G$28,IF(AI263&lt;26.75,LMS!$D$29*AI263^3+LMS!$E$29*AI263^2+LMS!$F$29*AI263+LMS!$G$29,IF(AI263&lt;90,LMS!$D$30*AI263^3+LMS!$E$30*AI263^2+LMS!$F$30*AI263+LMS!$G$30,IF(AI263&lt;150,LMS!$D$31*AI263^3+LMS!$E$31*AI263^2+LMS!$F$31*AI263+LMS!$G$31,LMS!$D$32*AI263^3+LMS!$E$32*AI263^2+LMS!$F$32*AI263+LMS!$G$32)))))))</f>
        <v>#VALUE!</v>
      </c>
      <c r="AH263" t="e">
        <f>IF(D263="M",(IF(AI263&lt;90,LMS!$D$14*AI263^3+LMS!$E$14*AI263^2+LMS!$F$14*AI263+LMS!$G$14,LMS!$D$15*AI263^3+LMS!$E$15*AI263^2+LMS!$F$15*AI263+LMS!$G$15)),(IF(AI263&lt;90,LMS!$D$17*AI263^3+LMS!$E$17*AI263^2+LMS!$F$17*AI263+LMS!$G$17,LMS!$D$18*AI263^3+LMS!$E$18*AI263^2+LMS!$F$18*AI263+LMS!$G$18)))</f>
        <v>#VALUE!</v>
      </c>
      <c r="AI263" s="7" t="e">
        <f t="shared" si="89"/>
        <v>#VALUE!</v>
      </c>
      <c r="AJ263" s="7">
        <f t="shared" si="110"/>
        <v>0</v>
      </c>
      <c r="AL263" s="7">
        <f>IF(D263="M",WeightSDS!P$5*$AJ263^7+WeightSDS!Q$5*$AJ263^6+WeightSDS!R$5*$AJ263^5+WeightSDS!S$5*$AJ263^4+WeightSDS!T$5*$AJ263^3+WeightSDS!U$5*$AJ263^2+WeightSDS!V$5*$AJ263+WeightSDS!W$5,IF($AJ263&lt;186,WeightSDS!P$8*$AJ263^7+WeightSDS!Q$8*$AJ263^6+WeightSDS!R$8*$AJ263^5+WeightSDS!S$8*$AJ263^4+WeightSDS!T$8*$AJ263^3+WeightSDS!U$8*$AJ263^2+WeightSDS!V$8*$AJ263+WeightSDS!W$8,WeightSDS!$U$9+WeightSDS!$V$9*($AJ263-WeightSDS!$W$9)))</f>
        <v>0.75407122999999998</v>
      </c>
      <c r="AM263" s="7">
        <f>IF(D263="M",IF($AJ263&lt;45,WeightSDS!M$23*$AJ263^10+WeightSDS!N$23*$AJ263^9+WeightSDS!O$23*$AJ263^8+WeightSDS!P$23*$AJ263^7+WeightSDS!Q$23*$AJ263^6+WeightSDS!R$23*$AJ263^5+WeightSDS!S$23*$AJ263^4+WeightSDS!T$23*$AJ263^3+WeightSDS!U$23*$AJ263^2+WeightSDS!V$23*$AJ263+WeightSDS!W$23,IF($AJ263&lt;153,WeightSDS!M$25*$AJ263^10+WeightSDS!N$25*$AJ263^9+WeightSDS!O$25*$AJ263^8+WeightSDS!P$25*$AJ263^7+WeightSDS!Q$25*$AJ263^6+WeightSDS!R$25*$AJ263^5+WeightSDS!S$25*$AJ263^4+WeightSDS!T$25*$AJ263^3+WeightSDS!U$25*$AJ263^2+WeightSDS!V$25*$AJ263+WeightSDS!W$25,WeightSDS!M$27+WeightSDS!N$27/(1+EXP(WeightSDS!O$27+WeightSDS!P$27*$AJ263)))),IF($AJ263&lt;43.8,WeightSDS!M$29*$AJ263^10+WeightSDS!N$29*$AJ263^9+WeightSDS!O$29*$AJ263^8+WeightSDS!P$29*$AJ263^7+WeightSDS!Q$29*$AJ263^6+WeightSDS!R$29*$AJ263^5+WeightSDS!S$29*$AJ263^4+WeightSDS!T$29*$AJ263^3+WeightSDS!U$29*$AJ263^2+WeightSDS!V$29*$AJ263+WeightSDS!W$29-0.010431*(1-$AJ263/210),IF($AJ263&lt;123,WeightSDS!M$30*$AJ263^10+WeightSDS!N$30*$AJ263^9+WeightSDS!O$30*$AJ263^8+WeightSDS!P$30*$AJ263^7+WeightSDS!Q$30*$AJ263^6+WeightSDS!R$30*$AJ263^5+WeightSDS!S$30*$AJ263^4+WeightSDS!T$30*$AJ263^3+WeightSDS!U$30*$AJ263^2+WeightSDS!V$30*$AJ263+WeightSDS!W$30-0.010431*(1-1/$AJ263),WeightSDS!M$32+WeightSDS!N$32/(1+EXP(WeightSDS!O$32+WeightSDS!P$32*$AJ263))-0.010431*(1-$AJ263/210))))</f>
        <v>2.9500001032655536</v>
      </c>
      <c r="AN263" s="7">
        <f>IF(D263="M",IF($AJ263&lt;162,WeightSDS!P$12*$AJ263^7+WeightSDS!Q$12*$AJ263^6+WeightSDS!R$12*$AJ263^5+WeightSDS!S$12*$AJ263^4+WeightSDS!T$12*$AJ263^3+WeightSDS!U$12*$AJ263^2+WeightSDS!V$12*$AJ263+WeightSDS!W$12,WeightSDS!P$14*$AJ263^7+WeightSDS!Q$14*$AJ263^6+WeightSDS!R$14*$AJ263^5+WeightSDS!S$14*$AJ263^4+WeightSDS!T$14*$AJ263^3+WeightSDS!U$14*$AJ263^2+WeightSDS!V$14*$AJ263+WeightSDS!W$14),IF($AJ263&lt;156,WeightSDS!O$17*$AJ263^8+WeightSDS!P$17*$AJ263^7+WeightSDS!Q$17*$AJ263^6+WeightSDS!R$17*$AJ263^5+WeightSDS!S$17*$AJ263^4+WeightSDS!T$17*$AJ263^3+WeightSDS!U$17*$AJ263^2+WeightSDS!V$17*$AJ263+WeightSDS!W$17,IF($AJ263&lt;186,WeightSDS!$U$18+(WeightSDS!$V$18-WeightSDS!$U$18)/24*($AJ263-186)+WeightSDS!$W$18*(-$AJ263+186)^2-0.005,WeightSDS!$U$18+(WeightSDS!$V$18-WeightSDS!$U$18)/24*($AJ263-186)-0.005)))</f>
        <v>0.14604529399999999</v>
      </c>
      <c r="AQ263" s="7">
        <f t="shared" si="97"/>
        <v>0.56299999999999994</v>
      </c>
      <c r="AR263" s="7">
        <f t="shared" si="98"/>
        <v>69</v>
      </c>
      <c r="AS263" s="7">
        <f t="shared" si="99"/>
        <v>0.51</v>
      </c>
    </row>
    <row r="264" spans="2:45" s="7" customFormat="1" x14ac:dyDescent="0.15">
      <c r="B264" s="118"/>
      <c r="C264" s="118"/>
      <c r="D264" s="118"/>
      <c r="E264" s="30"/>
      <c r="F264" s="30"/>
      <c r="G264" s="119"/>
      <c r="H264" s="119"/>
      <c r="I264" s="78"/>
      <c r="J264" s="11" t="str">
        <f t="shared" si="90"/>
        <v/>
      </c>
      <c r="K264" s="2" t="str">
        <f t="shared" si="100"/>
        <v/>
      </c>
      <c r="L264" s="2" t="str">
        <f t="shared" si="91"/>
        <v/>
      </c>
      <c r="M264" s="2" t="str">
        <f t="shared" si="101"/>
        <v/>
      </c>
      <c r="N264" s="2" t="str">
        <f t="shared" si="102"/>
        <v/>
      </c>
      <c r="O264" s="2" t="str">
        <f t="shared" si="103"/>
        <v/>
      </c>
      <c r="P264" s="11" t="str">
        <f t="shared" si="104"/>
        <v/>
      </c>
      <c r="Q264" s="11" t="str">
        <f t="shared" si="105"/>
        <v/>
      </c>
      <c r="R264" s="2" t="str">
        <f t="shared" si="106"/>
        <v/>
      </c>
      <c r="S264" s="11" t="str">
        <f t="shared" si="107"/>
        <v/>
      </c>
      <c r="T264" s="175" t="str">
        <f t="shared" si="108"/>
        <v/>
      </c>
      <c r="U264" s="11" t="str">
        <f t="shared" si="109"/>
        <v/>
      </c>
      <c r="V264" s="136"/>
      <c r="W264" s="136"/>
      <c r="X264" s="139">
        <f t="shared" si="92"/>
        <v>0</v>
      </c>
      <c r="Y264" s="31">
        <f t="shared" si="93"/>
        <v>0</v>
      </c>
      <c r="Z264" s="31"/>
      <c r="AA264" s="140">
        <f t="shared" si="94"/>
        <v>0</v>
      </c>
      <c r="AB264" s="12"/>
      <c r="AC264" s="8">
        <f t="shared" si="95"/>
        <v>9.0359999999999996</v>
      </c>
      <c r="AD264" s="8">
        <f t="shared" si="96"/>
        <v>-184.49199999999999</v>
      </c>
      <c r="AE264"/>
      <c r="AF264" t="e">
        <f>IF(D264="M",IF(AI264&lt;78,LMS!$D$5*AI264^3+LMS!$E$5*AI264^2+LMS!$F$5*AI264+LMS!$G$5,IF(AI264&lt;150,LMS!$D$6*AI264^3+LMS!$E$6*AI264^2+LMS!$F$6*AI264+LMS!$G$6,LMS!$D$7*AI264^3+LMS!$E$7*AI264^2+LMS!$F$7*AI264+LMS!$G$7)),IF(AI264&lt;69,LMS!$D$9*AI264^3+LMS!$E$9*AI264^2+LMS!$F$9*AI264+LMS!$G$9,IF(AI264&lt;150,LMS!$D$10*AI264^3+LMS!$E$10*AI264^2+LMS!$F$10*AI264+LMS!$G$10,LMS!$D$11*AI264^3+LMS!$E$11*AI264^2+LMS!$F$11*AI264+LMS!$G$11)))</f>
        <v>#VALUE!</v>
      </c>
      <c r="AG264" t="e">
        <f>IF(D264="M",(IF(AI264&lt;2.5,LMS!$D$21*AI264^3+LMS!$E$21*AI264^2+LMS!$F$21*AI264+LMS!$G$21,IF(AI264&lt;9.5,LMS!$D$22*AI264^3+LMS!$E$22*AI264^2+LMS!$F$22*AI264+LMS!$G$22,IF(AI264&lt;26.75,LMS!$D$23*AI264^3+LMS!$E$23*AI264^2+LMS!$F$23*AI264+LMS!$G$23,IF(AI264&lt;90,LMS!$D$24*AI264^3+LMS!$E$24*AI264^2+LMS!$F$24*AI264+LMS!$G$24,LMS!$D$25*AI264^3+LMS!$E$25*AI264^2+LMS!$F$25*AI264+LMS!$G$25))))),(IF(AI264&lt;2.5,LMS!$D$27*AI264^3+LMS!$E$27*AI264^2+LMS!$F$27*AI264+LMS!$G$27,IF(AI264&lt;9.5,LMS!$D$28*AI264^3+LMS!$E$28*AI264^2+LMS!$F$28*AI264+LMS!$G$28,IF(AI264&lt;26.75,LMS!$D$29*AI264^3+LMS!$E$29*AI264^2+LMS!$F$29*AI264+LMS!$G$29,IF(AI264&lt;90,LMS!$D$30*AI264^3+LMS!$E$30*AI264^2+LMS!$F$30*AI264+LMS!$G$30,IF(AI264&lt;150,LMS!$D$31*AI264^3+LMS!$E$31*AI264^2+LMS!$F$31*AI264+LMS!$G$31,LMS!$D$32*AI264^3+LMS!$E$32*AI264^2+LMS!$F$32*AI264+LMS!$G$32)))))))</f>
        <v>#VALUE!</v>
      </c>
      <c r="AH264" t="e">
        <f>IF(D264="M",(IF(AI264&lt;90,LMS!$D$14*AI264^3+LMS!$E$14*AI264^2+LMS!$F$14*AI264+LMS!$G$14,LMS!$D$15*AI264^3+LMS!$E$15*AI264^2+LMS!$F$15*AI264+LMS!$G$15)),(IF(AI264&lt;90,LMS!$D$17*AI264^3+LMS!$E$17*AI264^2+LMS!$F$17*AI264+LMS!$G$17,LMS!$D$18*AI264^3+LMS!$E$18*AI264^2+LMS!$F$18*AI264+LMS!$G$18)))</f>
        <v>#VALUE!</v>
      </c>
      <c r="AI264" s="7" t="e">
        <f t="shared" si="89"/>
        <v>#VALUE!</v>
      </c>
      <c r="AJ264" s="7">
        <f t="shared" si="110"/>
        <v>0</v>
      </c>
      <c r="AL264" s="7">
        <f>IF(D264="M",WeightSDS!P$5*$AJ264^7+WeightSDS!Q$5*$AJ264^6+WeightSDS!R$5*$AJ264^5+WeightSDS!S$5*$AJ264^4+WeightSDS!T$5*$AJ264^3+WeightSDS!U$5*$AJ264^2+WeightSDS!V$5*$AJ264+WeightSDS!W$5,IF($AJ264&lt;186,WeightSDS!P$8*$AJ264^7+WeightSDS!Q$8*$AJ264^6+WeightSDS!R$8*$AJ264^5+WeightSDS!S$8*$AJ264^4+WeightSDS!T$8*$AJ264^3+WeightSDS!U$8*$AJ264^2+WeightSDS!V$8*$AJ264+WeightSDS!W$8,WeightSDS!$U$9+WeightSDS!$V$9*($AJ264-WeightSDS!$W$9)))</f>
        <v>0.75407122999999998</v>
      </c>
      <c r="AM264" s="7">
        <f>IF(D264="M",IF($AJ264&lt;45,WeightSDS!M$23*$AJ264^10+WeightSDS!N$23*$AJ264^9+WeightSDS!O$23*$AJ264^8+WeightSDS!P$23*$AJ264^7+WeightSDS!Q$23*$AJ264^6+WeightSDS!R$23*$AJ264^5+WeightSDS!S$23*$AJ264^4+WeightSDS!T$23*$AJ264^3+WeightSDS!U$23*$AJ264^2+WeightSDS!V$23*$AJ264+WeightSDS!W$23,IF($AJ264&lt;153,WeightSDS!M$25*$AJ264^10+WeightSDS!N$25*$AJ264^9+WeightSDS!O$25*$AJ264^8+WeightSDS!P$25*$AJ264^7+WeightSDS!Q$25*$AJ264^6+WeightSDS!R$25*$AJ264^5+WeightSDS!S$25*$AJ264^4+WeightSDS!T$25*$AJ264^3+WeightSDS!U$25*$AJ264^2+WeightSDS!V$25*$AJ264+WeightSDS!W$25,WeightSDS!M$27+WeightSDS!N$27/(1+EXP(WeightSDS!O$27+WeightSDS!P$27*$AJ264)))),IF($AJ264&lt;43.8,WeightSDS!M$29*$AJ264^10+WeightSDS!N$29*$AJ264^9+WeightSDS!O$29*$AJ264^8+WeightSDS!P$29*$AJ264^7+WeightSDS!Q$29*$AJ264^6+WeightSDS!R$29*$AJ264^5+WeightSDS!S$29*$AJ264^4+WeightSDS!T$29*$AJ264^3+WeightSDS!U$29*$AJ264^2+WeightSDS!V$29*$AJ264+WeightSDS!W$29-0.010431*(1-$AJ264/210),IF($AJ264&lt;123,WeightSDS!M$30*$AJ264^10+WeightSDS!N$30*$AJ264^9+WeightSDS!O$30*$AJ264^8+WeightSDS!P$30*$AJ264^7+WeightSDS!Q$30*$AJ264^6+WeightSDS!R$30*$AJ264^5+WeightSDS!S$30*$AJ264^4+WeightSDS!T$30*$AJ264^3+WeightSDS!U$30*$AJ264^2+WeightSDS!V$30*$AJ264+WeightSDS!W$30-0.010431*(1-1/$AJ264),WeightSDS!M$32+WeightSDS!N$32/(1+EXP(WeightSDS!O$32+WeightSDS!P$32*$AJ264))-0.010431*(1-$AJ264/210))))</f>
        <v>2.9500001032655536</v>
      </c>
      <c r="AN264" s="7">
        <f>IF(D264="M",IF($AJ264&lt;162,WeightSDS!P$12*$AJ264^7+WeightSDS!Q$12*$AJ264^6+WeightSDS!R$12*$AJ264^5+WeightSDS!S$12*$AJ264^4+WeightSDS!T$12*$AJ264^3+WeightSDS!U$12*$AJ264^2+WeightSDS!V$12*$AJ264+WeightSDS!W$12,WeightSDS!P$14*$AJ264^7+WeightSDS!Q$14*$AJ264^6+WeightSDS!R$14*$AJ264^5+WeightSDS!S$14*$AJ264^4+WeightSDS!T$14*$AJ264^3+WeightSDS!U$14*$AJ264^2+WeightSDS!V$14*$AJ264+WeightSDS!W$14),IF($AJ264&lt;156,WeightSDS!O$17*$AJ264^8+WeightSDS!P$17*$AJ264^7+WeightSDS!Q$17*$AJ264^6+WeightSDS!R$17*$AJ264^5+WeightSDS!S$17*$AJ264^4+WeightSDS!T$17*$AJ264^3+WeightSDS!U$17*$AJ264^2+WeightSDS!V$17*$AJ264+WeightSDS!W$17,IF($AJ264&lt;186,WeightSDS!$U$18+(WeightSDS!$V$18-WeightSDS!$U$18)/24*($AJ264-186)+WeightSDS!$W$18*(-$AJ264+186)^2-0.005,WeightSDS!$U$18+(WeightSDS!$V$18-WeightSDS!$U$18)/24*($AJ264-186)-0.005)))</f>
        <v>0.14604529399999999</v>
      </c>
      <c r="AQ264" s="7">
        <f t="shared" si="97"/>
        <v>0.56299999999999994</v>
      </c>
      <c r="AR264" s="7">
        <f t="shared" si="98"/>
        <v>69</v>
      </c>
      <c r="AS264" s="7">
        <f t="shared" si="99"/>
        <v>0.51</v>
      </c>
    </row>
    <row r="265" spans="2:45" s="7" customFormat="1" x14ac:dyDescent="0.15">
      <c r="B265" s="118"/>
      <c r="C265" s="118"/>
      <c r="D265" s="118"/>
      <c r="E265" s="30"/>
      <c r="F265" s="30"/>
      <c r="G265" s="119"/>
      <c r="H265" s="119"/>
      <c r="I265" s="78"/>
      <c r="J265" s="11" t="str">
        <f t="shared" si="90"/>
        <v/>
      </c>
      <c r="K265" s="2" t="str">
        <f t="shared" si="100"/>
        <v/>
      </c>
      <c r="L265" s="2" t="str">
        <f t="shared" si="91"/>
        <v/>
      </c>
      <c r="M265" s="2" t="str">
        <f t="shared" si="101"/>
        <v/>
      </c>
      <c r="N265" s="2" t="str">
        <f t="shared" si="102"/>
        <v/>
      </c>
      <c r="O265" s="2" t="str">
        <f t="shared" si="103"/>
        <v/>
      </c>
      <c r="P265" s="11" t="str">
        <f t="shared" si="104"/>
        <v/>
      </c>
      <c r="Q265" s="11" t="str">
        <f t="shared" si="105"/>
        <v/>
      </c>
      <c r="R265" s="2" t="str">
        <f t="shared" si="106"/>
        <v/>
      </c>
      <c r="S265" s="11" t="str">
        <f t="shared" si="107"/>
        <v/>
      </c>
      <c r="T265" s="175" t="str">
        <f t="shared" si="108"/>
        <v/>
      </c>
      <c r="U265" s="11" t="str">
        <f t="shared" si="109"/>
        <v/>
      </c>
      <c r="V265" s="136"/>
      <c r="W265" s="136"/>
      <c r="X265" s="139">
        <f t="shared" si="92"/>
        <v>0</v>
      </c>
      <c r="Y265" s="31">
        <f t="shared" si="93"/>
        <v>0</v>
      </c>
      <c r="Z265" s="31"/>
      <c r="AA265" s="140">
        <f t="shared" si="94"/>
        <v>0</v>
      </c>
      <c r="AB265" s="12"/>
      <c r="AC265" s="8">
        <f t="shared" si="95"/>
        <v>9.0359999999999996</v>
      </c>
      <c r="AD265" s="8">
        <f t="shared" si="96"/>
        <v>-184.49199999999999</v>
      </c>
      <c r="AE265"/>
      <c r="AF265" t="e">
        <f>IF(D265="M",IF(AI265&lt;78,LMS!$D$5*AI265^3+LMS!$E$5*AI265^2+LMS!$F$5*AI265+LMS!$G$5,IF(AI265&lt;150,LMS!$D$6*AI265^3+LMS!$E$6*AI265^2+LMS!$F$6*AI265+LMS!$G$6,LMS!$D$7*AI265^3+LMS!$E$7*AI265^2+LMS!$F$7*AI265+LMS!$G$7)),IF(AI265&lt;69,LMS!$D$9*AI265^3+LMS!$E$9*AI265^2+LMS!$F$9*AI265+LMS!$G$9,IF(AI265&lt;150,LMS!$D$10*AI265^3+LMS!$E$10*AI265^2+LMS!$F$10*AI265+LMS!$G$10,LMS!$D$11*AI265^3+LMS!$E$11*AI265^2+LMS!$F$11*AI265+LMS!$G$11)))</f>
        <v>#VALUE!</v>
      </c>
      <c r="AG265" t="e">
        <f>IF(D265="M",(IF(AI265&lt;2.5,LMS!$D$21*AI265^3+LMS!$E$21*AI265^2+LMS!$F$21*AI265+LMS!$G$21,IF(AI265&lt;9.5,LMS!$D$22*AI265^3+LMS!$E$22*AI265^2+LMS!$F$22*AI265+LMS!$G$22,IF(AI265&lt;26.75,LMS!$D$23*AI265^3+LMS!$E$23*AI265^2+LMS!$F$23*AI265+LMS!$G$23,IF(AI265&lt;90,LMS!$D$24*AI265^3+LMS!$E$24*AI265^2+LMS!$F$24*AI265+LMS!$G$24,LMS!$D$25*AI265^3+LMS!$E$25*AI265^2+LMS!$F$25*AI265+LMS!$G$25))))),(IF(AI265&lt;2.5,LMS!$D$27*AI265^3+LMS!$E$27*AI265^2+LMS!$F$27*AI265+LMS!$G$27,IF(AI265&lt;9.5,LMS!$D$28*AI265^3+LMS!$E$28*AI265^2+LMS!$F$28*AI265+LMS!$G$28,IF(AI265&lt;26.75,LMS!$D$29*AI265^3+LMS!$E$29*AI265^2+LMS!$F$29*AI265+LMS!$G$29,IF(AI265&lt;90,LMS!$D$30*AI265^3+LMS!$E$30*AI265^2+LMS!$F$30*AI265+LMS!$G$30,IF(AI265&lt;150,LMS!$D$31*AI265^3+LMS!$E$31*AI265^2+LMS!$F$31*AI265+LMS!$G$31,LMS!$D$32*AI265^3+LMS!$E$32*AI265^2+LMS!$F$32*AI265+LMS!$G$32)))))))</f>
        <v>#VALUE!</v>
      </c>
      <c r="AH265" t="e">
        <f>IF(D265="M",(IF(AI265&lt;90,LMS!$D$14*AI265^3+LMS!$E$14*AI265^2+LMS!$F$14*AI265+LMS!$G$14,LMS!$D$15*AI265^3+LMS!$E$15*AI265^2+LMS!$F$15*AI265+LMS!$G$15)),(IF(AI265&lt;90,LMS!$D$17*AI265^3+LMS!$E$17*AI265^2+LMS!$F$17*AI265+LMS!$G$17,LMS!$D$18*AI265^3+LMS!$E$18*AI265^2+LMS!$F$18*AI265+LMS!$G$18)))</f>
        <v>#VALUE!</v>
      </c>
      <c r="AI265" s="7" t="e">
        <f t="shared" si="89"/>
        <v>#VALUE!</v>
      </c>
      <c r="AJ265" s="7">
        <f t="shared" si="110"/>
        <v>0</v>
      </c>
      <c r="AL265" s="7">
        <f>IF(D265="M",WeightSDS!P$5*$AJ265^7+WeightSDS!Q$5*$AJ265^6+WeightSDS!R$5*$AJ265^5+WeightSDS!S$5*$AJ265^4+WeightSDS!T$5*$AJ265^3+WeightSDS!U$5*$AJ265^2+WeightSDS!V$5*$AJ265+WeightSDS!W$5,IF($AJ265&lt;186,WeightSDS!P$8*$AJ265^7+WeightSDS!Q$8*$AJ265^6+WeightSDS!R$8*$AJ265^5+WeightSDS!S$8*$AJ265^4+WeightSDS!T$8*$AJ265^3+WeightSDS!U$8*$AJ265^2+WeightSDS!V$8*$AJ265+WeightSDS!W$8,WeightSDS!$U$9+WeightSDS!$V$9*($AJ265-WeightSDS!$W$9)))</f>
        <v>0.75407122999999998</v>
      </c>
      <c r="AM265" s="7">
        <f>IF(D265="M",IF($AJ265&lt;45,WeightSDS!M$23*$AJ265^10+WeightSDS!N$23*$AJ265^9+WeightSDS!O$23*$AJ265^8+WeightSDS!P$23*$AJ265^7+WeightSDS!Q$23*$AJ265^6+WeightSDS!R$23*$AJ265^5+WeightSDS!S$23*$AJ265^4+WeightSDS!T$23*$AJ265^3+WeightSDS!U$23*$AJ265^2+WeightSDS!V$23*$AJ265+WeightSDS!W$23,IF($AJ265&lt;153,WeightSDS!M$25*$AJ265^10+WeightSDS!N$25*$AJ265^9+WeightSDS!O$25*$AJ265^8+WeightSDS!P$25*$AJ265^7+WeightSDS!Q$25*$AJ265^6+WeightSDS!R$25*$AJ265^5+WeightSDS!S$25*$AJ265^4+WeightSDS!T$25*$AJ265^3+WeightSDS!U$25*$AJ265^2+WeightSDS!V$25*$AJ265+WeightSDS!W$25,WeightSDS!M$27+WeightSDS!N$27/(1+EXP(WeightSDS!O$27+WeightSDS!P$27*$AJ265)))),IF($AJ265&lt;43.8,WeightSDS!M$29*$AJ265^10+WeightSDS!N$29*$AJ265^9+WeightSDS!O$29*$AJ265^8+WeightSDS!P$29*$AJ265^7+WeightSDS!Q$29*$AJ265^6+WeightSDS!R$29*$AJ265^5+WeightSDS!S$29*$AJ265^4+WeightSDS!T$29*$AJ265^3+WeightSDS!U$29*$AJ265^2+WeightSDS!V$29*$AJ265+WeightSDS!W$29-0.010431*(1-$AJ265/210),IF($AJ265&lt;123,WeightSDS!M$30*$AJ265^10+WeightSDS!N$30*$AJ265^9+WeightSDS!O$30*$AJ265^8+WeightSDS!P$30*$AJ265^7+WeightSDS!Q$30*$AJ265^6+WeightSDS!R$30*$AJ265^5+WeightSDS!S$30*$AJ265^4+WeightSDS!T$30*$AJ265^3+WeightSDS!U$30*$AJ265^2+WeightSDS!V$30*$AJ265+WeightSDS!W$30-0.010431*(1-1/$AJ265),WeightSDS!M$32+WeightSDS!N$32/(1+EXP(WeightSDS!O$32+WeightSDS!P$32*$AJ265))-0.010431*(1-$AJ265/210))))</f>
        <v>2.9500001032655536</v>
      </c>
      <c r="AN265" s="7">
        <f>IF(D265="M",IF($AJ265&lt;162,WeightSDS!P$12*$AJ265^7+WeightSDS!Q$12*$AJ265^6+WeightSDS!R$12*$AJ265^5+WeightSDS!S$12*$AJ265^4+WeightSDS!T$12*$AJ265^3+WeightSDS!U$12*$AJ265^2+WeightSDS!V$12*$AJ265+WeightSDS!W$12,WeightSDS!P$14*$AJ265^7+WeightSDS!Q$14*$AJ265^6+WeightSDS!R$14*$AJ265^5+WeightSDS!S$14*$AJ265^4+WeightSDS!T$14*$AJ265^3+WeightSDS!U$14*$AJ265^2+WeightSDS!V$14*$AJ265+WeightSDS!W$14),IF($AJ265&lt;156,WeightSDS!O$17*$AJ265^8+WeightSDS!P$17*$AJ265^7+WeightSDS!Q$17*$AJ265^6+WeightSDS!R$17*$AJ265^5+WeightSDS!S$17*$AJ265^4+WeightSDS!T$17*$AJ265^3+WeightSDS!U$17*$AJ265^2+WeightSDS!V$17*$AJ265+WeightSDS!W$17,IF($AJ265&lt;186,WeightSDS!$U$18+(WeightSDS!$V$18-WeightSDS!$U$18)/24*($AJ265-186)+WeightSDS!$W$18*(-$AJ265+186)^2-0.005,WeightSDS!$U$18+(WeightSDS!$V$18-WeightSDS!$U$18)/24*($AJ265-186)-0.005)))</f>
        <v>0.14604529399999999</v>
      </c>
      <c r="AQ265" s="7">
        <f t="shared" si="97"/>
        <v>0.56299999999999994</v>
      </c>
      <c r="AR265" s="7">
        <f t="shared" si="98"/>
        <v>69</v>
      </c>
      <c r="AS265" s="7">
        <f t="shared" si="99"/>
        <v>0.51</v>
      </c>
    </row>
    <row r="266" spans="2:45" s="7" customFormat="1" x14ac:dyDescent="0.15">
      <c r="B266" s="118"/>
      <c r="C266" s="118"/>
      <c r="D266" s="118"/>
      <c r="E266" s="30"/>
      <c r="F266" s="30"/>
      <c r="G266" s="119"/>
      <c r="H266" s="119"/>
      <c r="I266" s="78"/>
      <c r="J266" s="11" t="str">
        <f t="shared" si="90"/>
        <v/>
      </c>
      <c r="K266" s="2" t="str">
        <f t="shared" si="100"/>
        <v/>
      </c>
      <c r="L266" s="2" t="str">
        <f t="shared" si="91"/>
        <v/>
      </c>
      <c r="M266" s="2" t="str">
        <f t="shared" si="101"/>
        <v/>
      </c>
      <c r="N266" s="2" t="str">
        <f t="shared" si="102"/>
        <v/>
      </c>
      <c r="O266" s="2" t="str">
        <f t="shared" si="103"/>
        <v/>
      </c>
      <c r="P266" s="11" t="str">
        <f t="shared" si="104"/>
        <v/>
      </c>
      <c r="Q266" s="11" t="str">
        <f t="shared" si="105"/>
        <v/>
      </c>
      <c r="R266" s="2" t="str">
        <f t="shared" si="106"/>
        <v/>
      </c>
      <c r="S266" s="11" t="str">
        <f t="shared" si="107"/>
        <v/>
      </c>
      <c r="T266" s="175" t="str">
        <f t="shared" si="108"/>
        <v/>
      </c>
      <c r="U266" s="11" t="str">
        <f t="shared" si="109"/>
        <v/>
      </c>
      <c r="V266" s="136"/>
      <c r="W266" s="136"/>
      <c r="X266" s="139">
        <f t="shared" si="92"/>
        <v>0</v>
      </c>
      <c r="Y266" s="31">
        <f t="shared" si="93"/>
        <v>0</v>
      </c>
      <c r="Z266" s="31"/>
      <c r="AA266" s="140">
        <f t="shared" si="94"/>
        <v>0</v>
      </c>
      <c r="AB266" s="12"/>
      <c r="AC266" s="8">
        <f t="shared" si="95"/>
        <v>9.0359999999999996</v>
      </c>
      <c r="AD266" s="8">
        <f t="shared" si="96"/>
        <v>-184.49199999999999</v>
      </c>
      <c r="AE266"/>
      <c r="AF266" t="e">
        <f>IF(D266="M",IF(AI266&lt;78,LMS!$D$5*AI266^3+LMS!$E$5*AI266^2+LMS!$F$5*AI266+LMS!$G$5,IF(AI266&lt;150,LMS!$D$6*AI266^3+LMS!$E$6*AI266^2+LMS!$F$6*AI266+LMS!$G$6,LMS!$D$7*AI266^3+LMS!$E$7*AI266^2+LMS!$F$7*AI266+LMS!$G$7)),IF(AI266&lt;69,LMS!$D$9*AI266^3+LMS!$E$9*AI266^2+LMS!$F$9*AI266+LMS!$G$9,IF(AI266&lt;150,LMS!$D$10*AI266^3+LMS!$E$10*AI266^2+LMS!$F$10*AI266+LMS!$G$10,LMS!$D$11*AI266^3+LMS!$E$11*AI266^2+LMS!$F$11*AI266+LMS!$G$11)))</f>
        <v>#VALUE!</v>
      </c>
      <c r="AG266" t="e">
        <f>IF(D266="M",(IF(AI266&lt;2.5,LMS!$D$21*AI266^3+LMS!$E$21*AI266^2+LMS!$F$21*AI266+LMS!$G$21,IF(AI266&lt;9.5,LMS!$D$22*AI266^3+LMS!$E$22*AI266^2+LMS!$F$22*AI266+LMS!$G$22,IF(AI266&lt;26.75,LMS!$D$23*AI266^3+LMS!$E$23*AI266^2+LMS!$F$23*AI266+LMS!$G$23,IF(AI266&lt;90,LMS!$D$24*AI266^3+LMS!$E$24*AI266^2+LMS!$F$24*AI266+LMS!$G$24,LMS!$D$25*AI266^3+LMS!$E$25*AI266^2+LMS!$F$25*AI266+LMS!$G$25))))),(IF(AI266&lt;2.5,LMS!$D$27*AI266^3+LMS!$E$27*AI266^2+LMS!$F$27*AI266+LMS!$G$27,IF(AI266&lt;9.5,LMS!$D$28*AI266^3+LMS!$E$28*AI266^2+LMS!$F$28*AI266+LMS!$G$28,IF(AI266&lt;26.75,LMS!$D$29*AI266^3+LMS!$E$29*AI266^2+LMS!$F$29*AI266+LMS!$G$29,IF(AI266&lt;90,LMS!$D$30*AI266^3+LMS!$E$30*AI266^2+LMS!$F$30*AI266+LMS!$G$30,IF(AI266&lt;150,LMS!$D$31*AI266^3+LMS!$E$31*AI266^2+LMS!$F$31*AI266+LMS!$G$31,LMS!$D$32*AI266^3+LMS!$E$32*AI266^2+LMS!$F$32*AI266+LMS!$G$32)))))))</f>
        <v>#VALUE!</v>
      </c>
      <c r="AH266" t="e">
        <f>IF(D266="M",(IF(AI266&lt;90,LMS!$D$14*AI266^3+LMS!$E$14*AI266^2+LMS!$F$14*AI266+LMS!$G$14,LMS!$D$15*AI266^3+LMS!$E$15*AI266^2+LMS!$F$15*AI266+LMS!$G$15)),(IF(AI266&lt;90,LMS!$D$17*AI266^3+LMS!$E$17*AI266^2+LMS!$F$17*AI266+LMS!$G$17,LMS!$D$18*AI266^3+LMS!$E$18*AI266^2+LMS!$F$18*AI266+LMS!$G$18)))</f>
        <v>#VALUE!</v>
      </c>
      <c r="AI266" s="7" t="e">
        <f t="shared" si="89"/>
        <v>#VALUE!</v>
      </c>
      <c r="AJ266" s="7">
        <f t="shared" si="110"/>
        <v>0</v>
      </c>
      <c r="AL266" s="7">
        <f>IF(D266="M",WeightSDS!P$5*$AJ266^7+WeightSDS!Q$5*$AJ266^6+WeightSDS!R$5*$AJ266^5+WeightSDS!S$5*$AJ266^4+WeightSDS!T$5*$AJ266^3+WeightSDS!U$5*$AJ266^2+WeightSDS!V$5*$AJ266+WeightSDS!W$5,IF($AJ266&lt;186,WeightSDS!P$8*$AJ266^7+WeightSDS!Q$8*$AJ266^6+WeightSDS!R$8*$AJ266^5+WeightSDS!S$8*$AJ266^4+WeightSDS!T$8*$AJ266^3+WeightSDS!U$8*$AJ266^2+WeightSDS!V$8*$AJ266+WeightSDS!W$8,WeightSDS!$U$9+WeightSDS!$V$9*($AJ266-WeightSDS!$W$9)))</f>
        <v>0.75407122999999998</v>
      </c>
      <c r="AM266" s="7">
        <f>IF(D266="M",IF($AJ266&lt;45,WeightSDS!M$23*$AJ266^10+WeightSDS!N$23*$AJ266^9+WeightSDS!O$23*$AJ266^8+WeightSDS!P$23*$AJ266^7+WeightSDS!Q$23*$AJ266^6+WeightSDS!R$23*$AJ266^5+WeightSDS!S$23*$AJ266^4+WeightSDS!T$23*$AJ266^3+WeightSDS!U$23*$AJ266^2+WeightSDS!V$23*$AJ266+WeightSDS!W$23,IF($AJ266&lt;153,WeightSDS!M$25*$AJ266^10+WeightSDS!N$25*$AJ266^9+WeightSDS!O$25*$AJ266^8+WeightSDS!P$25*$AJ266^7+WeightSDS!Q$25*$AJ266^6+WeightSDS!R$25*$AJ266^5+WeightSDS!S$25*$AJ266^4+WeightSDS!T$25*$AJ266^3+WeightSDS!U$25*$AJ266^2+WeightSDS!V$25*$AJ266+WeightSDS!W$25,WeightSDS!M$27+WeightSDS!N$27/(1+EXP(WeightSDS!O$27+WeightSDS!P$27*$AJ266)))),IF($AJ266&lt;43.8,WeightSDS!M$29*$AJ266^10+WeightSDS!N$29*$AJ266^9+WeightSDS!O$29*$AJ266^8+WeightSDS!P$29*$AJ266^7+WeightSDS!Q$29*$AJ266^6+WeightSDS!R$29*$AJ266^5+WeightSDS!S$29*$AJ266^4+WeightSDS!T$29*$AJ266^3+WeightSDS!U$29*$AJ266^2+WeightSDS!V$29*$AJ266+WeightSDS!W$29-0.010431*(1-$AJ266/210),IF($AJ266&lt;123,WeightSDS!M$30*$AJ266^10+WeightSDS!N$30*$AJ266^9+WeightSDS!O$30*$AJ266^8+WeightSDS!P$30*$AJ266^7+WeightSDS!Q$30*$AJ266^6+WeightSDS!R$30*$AJ266^5+WeightSDS!S$30*$AJ266^4+WeightSDS!T$30*$AJ266^3+WeightSDS!U$30*$AJ266^2+WeightSDS!V$30*$AJ266+WeightSDS!W$30-0.010431*(1-1/$AJ266),WeightSDS!M$32+WeightSDS!N$32/(1+EXP(WeightSDS!O$32+WeightSDS!P$32*$AJ266))-0.010431*(1-$AJ266/210))))</f>
        <v>2.9500001032655536</v>
      </c>
      <c r="AN266" s="7">
        <f>IF(D266="M",IF($AJ266&lt;162,WeightSDS!P$12*$AJ266^7+WeightSDS!Q$12*$AJ266^6+WeightSDS!R$12*$AJ266^5+WeightSDS!S$12*$AJ266^4+WeightSDS!T$12*$AJ266^3+WeightSDS!U$12*$AJ266^2+WeightSDS!V$12*$AJ266+WeightSDS!W$12,WeightSDS!P$14*$AJ266^7+WeightSDS!Q$14*$AJ266^6+WeightSDS!R$14*$AJ266^5+WeightSDS!S$14*$AJ266^4+WeightSDS!T$14*$AJ266^3+WeightSDS!U$14*$AJ266^2+WeightSDS!V$14*$AJ266+WeightSDS!W$14),IF($AJ266&lt;156,WeightSDS!O$17*$AJ266^8+WeightSDS!P$17*$AJ266^7+WeightSDS!Q$17*$AJ266^6+WeightSDS!R$17*$AJ266^5+WeightSDS!S$17*$AJ266^4+WeightSDS!T$17*$AJ266^3+WeightSDS!U$17*$AJ266^2+WeightSDS!V$17*$AJ266+WeightSDS!W$17,IF($AJ266&lt;186,WeightSDS!$U$18+(WeightSDS!$V$18-WeightSDS!$U$18)/24*($AJ266-186)+WeightSDS!$W$18*(-$AJ266+186)^2-0.005,WeightSDS!$U$18+(WeightSDS!$V$18-WeightSDS!$U$18)/24*($AJ266-186)-0.005)))</f>
        <v>0.14604529399999999</v>
      </c>
      <c r="AQ266" s="7">
        <f t="shared" si="97"/>
        <v>0.56299999999999994</v>
      </c>
      <c r="AR266" s="7">
        <f t="shared" si="98"/>
        <v>69</v>
      </c>
      <c r="AS266" s="7">
        <f t="shared" si="99"/>
        <v>0.51</v>
      </c>
    </row>
    <row r="267" spans="2:45" s="7" customFormat="1" x14ac:dyDescent="0.15">
      <c r="B267" s="118"/>
      <c r="C267" s="118"/>
      <c r="D267" s="118"/>
      <c r="E267" s="30"/>
      <c r="F267" s="30"/>
      <c r="G267" s="119"/>
      <c r="H267" s="119"/>
      <c r="I267" s="78"/>
      <c r="J267" s="11" t="str">
        <f t="shared" si="90"/>
        <v/>
      </c>
      <c r="K267" s="2" t="str">
        <f t="shared" si="100"/>
        <v/>
      </c>
      <c r="L267" s="2" t="str">
        <f t="shared" si="91"/>
        <v/>
      </c>
      <c r="M267" s="2" t="str">
        <f t="shared" si="101"/>
        <v/>
      </c>
      <c r="N267" s="2" t="str">
        <f t="shared" si="102"/>
        <v/>
      </c>
      <c r="O267" s="2" t="str">
        <f t="shared" si="103"/>
        <v/>
      </c>
      <c r="P267" s="11" t="str">
        <f t="shared" si="104"/>
        <v/>
      </c>
      <c r="Q267" s="11" t="str">
        <f t="shared" si="105"/>
        <v/>
      </c>
      <c r="R267" s="2" t="str">
        <f t="shared" si="106"/>
        <v/>
      </c>
      <c r="S267" s="11" t="str">
        <f t="shared" si="107"/>
        <v/>
      </c>
      <c r="T267" s="175" t="str">
        <f t="shared" si="108"/>
        <v/>
      </c>
      <c r="U267" s="11" t="str">
        <f t="shared" si="109"/>
        <v/>
      </c>
      <c r="V267" s="136"/>
      <c r="W267" s="136"/>
      <c r="X267" s="139">
        <f t="shared" si="92"/>
        <v>0</v>
      </c>
      <c r="Y267" s="31">
        <f t="shared" si="93"/>
        <v>0</v>
      </c>
      <c r="Z267" s="31"/>
      <c r="AA267" s="140">
        <f t="shared" si="94"/>
        <v>0</v>
      </c>
      <c r="AB267" s="12"/>
      <c r="AC267" s="8">
        <f t="shared" si="95"/>
        <v>9.0359999999999996</v>
      </c>
      <c r="AD267" s="8">
        <f t="shared" si="96"/>
        <v>-184.49199999999999</v>
      </c>
      <c r="AE267"/>
      <c r="AF267" t="e">
        <f>IF(D267="M",IF(AI267&lt;78,LMS!$D$5*AI267^3+LMS!$E$5*AI267^2+LMS!$F$5*AI267+LMS!$G$5,IF(AI267&lt;150,LMS!$D$6*AI267^3+LMS!$E$6*AI267^2+LMS!$F$6*AI267+LMS!$G$6,LMS!$D$7*AI267^3+LMS!$E$7*AI267^2+LMS!$F$7*AI267+LMS!$G$7)),IF(AI267&lt;69,LMS!$D$9*AI267^3+LMS!$E$9*AI267^2+LMS!$F$9*AI267+LMS!$G$9,IF(AI267&lt;150,LMS!$D$10*AI267^3+LMS!$E$10*AI267^2+LMS!$F$10*AI267+LMS!$G$10,LMS!$D$11*AI267^3+LMS!$E$11*AI267^2+LMS!$F$11*AI267+LMS!$G$11)))</f>
        <v>#VALUE!</v>
      </c>
      <c r="AG267" t="e">
        <f>IF(D267="M",(IF(AI267&lt;2.5,LMS!$D$21*AI267^3+LMS!$E$21*AI267^2+LMS!$F$21*AI267+LMS!$G$21,IF(AI267&lt;9.5,LMS!$D$22*AI267^3+LMS!$E$22*AI267^2+LMS!$F$22*AI267+LMS!$G$22,IF(AI267&lt;26.75,LMS!$D$23*AI267^3+LMS!$E$23*AI267^2+LMS!$F$23*AI267+LMS!$G$23,IF(AI267&lt;90,LMS!$D$24*AI267^3+LMS!$E$24*AI267^2+LMS!$F$24*AI267+LMS!$G$24,LMS!$D$25*AI267^3+LMS!$E$25*AI267^2+LMS!$F$25*AI267+LMS!$G$25))))),(IF(AI267&lt;2.5,LMS!$D$27*AI267^3+LMS!$E$27*AI267^2+LMS!$F$27*AI267+LMS!$G$27,IF(AI267&lt;9.5,LMS!$D$28*AI267^3+LMS!$E$28*AI267^2+LMS!$F$28*AI267+LMS!$G$28,IF(AI267&lt;26.75,LMS!$D$29*AI267^3+LMS!$E$29*AI267^2+LMS!$F$29*AI267+LMS!$G$29,IF(AI267&lt;90,LMS!$D$30*AI267^3+LMS!$E$30*AI267^2+LMS!$F$30*AI267+LMS!$G$30,IF(AI267&lt;150,LMS!$D$31*AI267^3+LMS!$E$31*AI267^2+LMS!$F$31*AI267+LMS!$G$31,LMS!$D$32*AI267^3+LMS!$E$32*AI267^2+LMS!$F$32*AI267+LMS!$G$32)))))))</f>
        <v>#VALUE!</v>
      </c>
      <c r="AH267" t="e">
        <f>IF(D267="M",(IF(AI267&lt;90,LMS!$D$14*AI267^3+LMS!$E$14*AI267^2+LMS!$F$14*AI267+LMS!$G$14,LMS!$D$15*AI267^3+LMS!$E$15*AI267^2+LMS!$F$15*AI267+LMS!$G$15)),(IF(AI267&lt;90,LMS!$D$17*AI267^3+LMS!$E$17*AI267^2+LMS!$F$17*AI267+LMS!$G$17,LMS!$D$18*AI267^3+LMS!$E$18*AI267^2+LMS!$F$18*AI267+LMS!$G$18)))</f>
        <v>#VALUE!</v>
      </c>
      <c r="AI267" s="7" t="e">
        <f t="shared" si="89"/>
        <v>#VALUE!</v>
      </c>
      <c r="AJ267" s="7">
        <f t="shared" si="110"/>
        <v>0</v>
      </c>
      <c r="AL267" s="7">
        <f>IF(D267="M",WeightSDS!P$5*$AJ267^7+WeightSDS!Q$5*$AJ267^6+WeightSDS!R$5*$AJ267^5+WeightSDS!S$5*$AJ267^4+WeightSDS!T$5*$AJ267^3+WeightSDS!U$5*$AJ267^2+WeightSDS!V$5*$AJ267+WeightSDS!W$5,IF($AJ267&lt;186,WeightSDS!P$8*$AJ267^7+WeightSDS!Q$8*$AJ267^6+WeightSDS!R$8*$AJ267^5+WeightSDS!S$8*$AJ267^4+WeightSDS!T$8*$AJ267^3+WeightSDS!U$8*$AJ267^2+WeightSDS!V$8*$AJ267+WeightSDS!W$8,WeightSDS!$U$9+WeightSDS!$V$9*($AJ267-WeightSDS!$W$9)))</f>
        <v>0.75407122999999998</v>
      </c>
      <c r="AM267" s="7">
        <f>IF(D267="M",IF($AJ267&lt;45,WeightSDS!M$23*$AJ267^10+WeightSDS!N$23*$AJ267^9+WeightSDS!O$23*$AJ267^8+WeightSDS!P$23*$AJ267^7+WeightSDS!Q$23*$AJ267^6+WeightSDS!R$23*$AJ267^5+WeightSDS!S$23*$AJ267^4+WeightSDS!T$23*$AJ267^3+WeightSDS!U$23*$AJ267^2+WeightSDS!V$23*$AJ267+WeightSDS!W$23,IF($AJ267&lt;153,WeightSDS!M$25*$AJ267^10+WeightSDS!N$25*$AJ267^9+WeightSDS!O$25*$AJ267^8+WeightSDS!P$25*$AJ267^7+WeightSDS!Q$25*$AJ267^6+WeightSDS!R$25*$AJ267^5+WeightSDS!S$25*$AJ267^4+WeightSDS!T$25*$AJ267^3+WeightSDS!U$25*$AJ267^2+WeightSDS!V$25*$AJ267+WeightSDS!W$25,WeightSDS!M$27+WeightSDS!N$27/(1+EXP(WeightSDS!O$27+WeightSDS!P$27*$AJ267)))),IF($AJ267&lt;43.8,WeightSDS!M$29*$AJ267^10+WeightSDS!N$29*$AJ267^9+WeightSDS!O$29*$AJ267^8+WeightSDS!P$29*$AJ267^7+WeightSDS!Q$29*$AJ267^6+WeightSDS!R$29*$AJ267^5+WeightSDS!S$29*$AJ267^4+WeightSDS!T$29*$AJ267^3+WeightSDS!U$29*$AJ267^2+WeightSDS!V$29*$AJ267+WeightSDS!W$29-0.010431*(1-$AJ267/210),IF($AJ267&lt;123,WeightSDS!M$30*$AJ267^10+WeightSDS!N$30*$AJ267^9+WeightSDS!O$30*$AJ267^8+WeightSDS!P$30*$AJ267^7+WeightSDS!Q$30*$AJ267^6+WeightSDS!R$30*$AJ267^5+WeightSDS!S$30*$AJ267^4+WeightSDS!T$30*$AJ267^3+WeightSDS!U$30*$AJ267^2+WeightSDS!V$30*$AJ267+WeightSDS!W$30-0.010431*(1-1/$AJ267),WeightSDS!M$32+WeightSDS!N$32/(1+EXP(WeightSDS!O$32+WeightSDS!P$32*$AJ267))-0.010431*(1-$AJ267/210))))</f>
        <v>2.9500001032655536</v>
      </c>
      <c r="AN267" s="7">
        <f>IF(D267="M",IF($AJ267&lt;162,WeightSDS!P$12*$AJ267^7+WeightSDS!Q$12*$AJ267^6+WeightSDS!R$12*$AJ267^5+WeightSDS!S$12*$AJ267^4+WeightSDS!T$12*$AJ267^3+WeightSDS!U$12*$AJ267^2+WeightSDS!V$12*$AJ267+WeightSDS!W$12,WeightSDS!P$14*$AJ267^7+WeightSDS!Q$14*$AJ267^6+WeightSDS!R$14*$AJ267^5+WeightSDS!S$14*$AJ267^4+WeightSDS!T$14*$AJ267^3+WeightSDS!U$14*$AJ267^2+WeightSDS!V$14*$AJ267+WeightSDS!W$14),IF($AJ267&lt;156,WeightSDS!O$17*$AJ267^8+WeightSDS!P$17*$AJ267^7+WeightSDS!Q$17*$AJ267^6+WeightSDS!R$17*$AJ267^5+WeightSDS!S$17*$AJ267^4+WeightSDS!T$17*$AJ267^3+WeightSDS!U$17*$AJ267^2+WeightSDS!V$17*$AJ267+WeightSDS!W$17,IF($AJ267&lt;186,WeightSDS!$U$18+(WeightSDS!$V$18-WeightSDS!$U$18)/24*($AJ267-186)+WeightSDS!$W$18*(-$AJ267+186)^2-0.005,WeightSDS!$U$18+(WeightSDS!$V$18-WeightSDS!$U$18)/24*($AJ267-186)-0.005)))</f>
        <v>0.14604529399999999</v>
      </c>
      <c r="AQ267" s="7">
        <f t="shared" si="97"/>
        <v>0.56299999999999994</v>
      </c>
      <c r="AR267" s="7">
        <f t="shared" si="98"/>
        <v>69</v>
      </c>
      <c r="AS267" s="7">
        <f t="shared" si="99"/>
        <v>0.51</v>
      </c>
    </row>
    <row r="268" spans="2:45" s="7" customFormat="1" x14ac:dyDescent="0.15">
      <c r="B268" s="118"/>
      <c r="C268" s="118"/>
      <c r="D268" s="118"/>
      <c r="E268" s="30"/>
      <c r="F268" s="30"/>
      <c r="G268" s="119"/>
      <c r="H268" s="119"/>
      <c r="I268" s="78"/>
      <c r="J268" s="11" t="str">
        <f t="shared" si="90"/>
        <v/>
      </c>
      <c r="K268" s="2" t="str">
        <f t="shared" si="100"/>
        <v/>
      </c>
      <c r="L268" s="2" t="str">
        <f t="shared" si="91"/>
        <v/>
      </c>
      <c r="M268" s="2" t="str">
        <f t="shared" si="101"/>
        <v/>
      </c>
      <c r="N268" s="2" t="str">
        <f t="shared" si="102"/>
        <v/>
      </c>
      <c r="O268" s="2" t="str">
        <f t="shared" si="103"/>
        <v/>
      </c>
      <c r="P268" s="11" t="str">
        <f t="shared" si="104"/>
        <v/>
      </c>
      <c r="Q268" s="11" t="str">
        <f t="shared" si="105"/>
        <v/>
      </c>
      <c r="R268" s="2" t="str">
        <f t="shared" si="106"/>
        <v/>
      </c>
      <c r="S268" s="11" t="str">
        <f t="shared" si="107"/>
        <v/>
      </c>
      <c r="T268" s="175" t="str">
        <f t="shared" si="108"/>
        <v/>
      </c>
      <c r="U268" s="11" t="str">
        <f t="shared" si="109"/>
        <v/>
      </c>
      <c r="V268" s="136"/>
      <c r="W268" s="136"/>
      <c r="X268" s="139">
        <f t="shared" si="92"/>
        <v>0</v>
      </c>
      <c r="Y268" s="31">
        <f t="shared" si="93"/>
        <v>0</v>
      </c>
      <c r="Z268" s="31"/>
      <c r="AA268" s="140">
        <f t="shared" si="94"/>
        <v>0</v>
      </c>
      <c r="AB268" s="12"/>
      <c r="AC268" s="8">
        <f t="shared" si="95"/>
        <v>9.0359999999999996</v>
      </c>
      <c r="AD268" s="8">
        <f t="shared" si="96"/>
        <v>-184.49199999999999</v>
      </c>
      <c r="AE268"/>
      <c r="AF268" t="e">
        <f>IF(D268="M",IF(AI268&lt;78,LMS!$D$5*AI268^3+LMS!$E$5*AI268^2+LMS!$F$5*AI268+LMS!$G$5,IF(AI268&lt;150,LMS!$D$6*AI268^3+LMS!$E$6*AI268^2+LMS!$F$6*AI268+LMS!$G$6,LMS!$D$7*AI268^3+LMS!$E$7*AI268^2+LMS!$F$7*AI268+LMS!$G$7)),IF(AI268&lt;69,LMS!$D$9*AI268^3+LMS!$E$9*AI268^2+LMS!$F$9*AI268+LMS!$G$9,IF(AI268&lt;150,LMS!$D$10*AI268^3+LMS!$E$10*AI268^2+LMS!$F$10*AI268+LMS!$G$10,LMS!$D$11*AI268^3+LMS!$E$11*AI268^2+LMS!$F$11*AI268+LMS!$G$11)))</f>
        <v>#VALUE!</v>
      </c>
      <c r="AG268" t="e">
        <f>IF(D268="M",(IF(AI268&lt;2.5,LMS!$D$21*AI268^3+LMS!$E$21*AI268^2+LMS!$F$21*AI268+LMS!$G$21,IF(AI268&lt;9.5,LMS!$D$22*AI268^3+LMS!$E$22*AI268^2+LMS!$F$22*AI268+LMS!$G$22,IF(AI268&lt;26.75,LMS!$D$23*AI268^3+LMS!$E$23*AI268^2+LMS!$F$23*AI268+LMS!$G$23,IF(AI268&lt;90,LMS!$D$24*AI268^3+LMS!$E$24*AI268^2+LMS!$F$24*AI268+LMS!$G$24,LMS!$D$25*AI268^3+LMS!$E$25*AI268^2+LMS!$F$25*AI268+LMS!$G$25))))),(IF(AI268&lt;2.5,LMS!$D$27*AI268^3+LMS!$E$27*AI268^2+LMS!$F$27*AI268+LMS!$G$27,IF(AI268&lt;9.5,LMS!$D$28*AI268^3+LMS!$E$28*AI268^2+LMS!$F$28*AI268+LMS!$G$28,IF(AI268&lt;26.75,LMS!$D$29*AI268^3+LMS!$E$29*AI268^2+LMS!$F$29*AI268+LMS!$G$29,IF(AI268&lt;90,LMS!$D$30*AI268^3+LMS!$E$30*AI268^2+LMS!$F$30*AI268+LMS!$G$30,IF(AI268&lt;150,LMS!$D$31*AI268^3+LMS!$E$31*AI268^2+LMS!$F$31*AI268+LMS!$G$31,LMS!$D$32*AI268^3+LMS!$E$32*AI268^2+LMS!$F$32*AI268+LMS!$G$32)))))))</f>
        <v>#VALUE!</v>
      </c>
      <c r="AH268" t="e">
        <f>IF(D268="M",(IF(AI268&lt;90,LMS!$D$14*AI268^3+LMS!$E$14*AI268^2+LMS!$F$14*AI268+LMS!$G$14,LMS!$D$15*AI268^3+LMS!$E$15*AI268^2+LMS!$F$15*AI268+LMS!$G$15)),(IF(AI268&lt;90,LMS!$D$17*AI268^3+LMS!$E$17*AI268^2+LMS!$F$17*AI268+LMS!$G$17,LMS!$D$18*AI268^3+LMS!$E$18*AI268^2+LMS!$F$18*AI268+LMS!$G$18)))</f>
        <v>#VALUE!</v>
      </c>
      <c r="AI268" s="7" t="e">
        <f t="shared" si="89"/>
        <v>#VALUE!</v>
      </c>
      <c r="AJ268" s="7">
        <f t="shared" si="110"/>
        <v>0</v>
      </c>
      <c r="AL268" s="7">
        <f>IF(D268="M",WeightSDS!P$5*$AJ268^7+WeightSDS!Q$5*$AJ268^6+WeightSDS!R$5*$AJ268^5+WeightSDS!S$5*$AJ268^4+WeightSDS!T$5*$AJ268^3+WeightSDS!U$5*$AJ268^2+WeightSDS!V$5*$AJ268+WeightSDS!W$5,IF($AJ268&lt;186,WeightSDS!P$8*$AJ268^7+WeightSDS!Q$8*$AJ268^6+WeightSDS!R$8*$AJ268^5+WeightSDS!S$8*$AJ268^4+WeightSDS!T$8*$AJ268^3+WeightSDS!U$8*$AJ268^2+WeightSDS!V$8*$AJ268+WeightSDS!W$8,WeightSDS!$U$9+WeightSDS!$V$9*($AJ268-WeightSDS!$W$9)))</f>
        <v>0.75407122999999998</v>
      </c>
      <c r="AM268" s="7">
        <f>IF(D268="M",IF($AJ268&lt;45,WeightSDS!M$23*$AJ268^10+WeightSDS!N$23*$AJ268^9+WeightSDS!O$23*$AJ268^8+WeightSDS!P$23*$AJ268^7+WeightSDS!Q$23*$AJ268^6+WeightSDS!R$23*$AJ268^5+WeightSDS!S$23*$AJ268^4+WeightSDS!T$23*$AJ268^3+WeightSDS!U$23*$AJ268^2+WeightSDS!V$23*$AJ268+WeightSDS!W$23,IF($AJ268&lt;153,WeightSDS!M$25*$AJ268^10+WeightSDS!N$25*$AJ268^9+WeightSDS!O$25*$AJ268^8+WeightSDS!P$25*$AJ268^7+WeightSDS!Q$25*$AJ268^6+WeightSDS!R$25*$AJ268^5+WeightSDS!S$25*$AJ268^4+WeightSDS!T$25*$AJ268^3+WeightSDS!U$25*$AJ268^2+WeightSDS!V$25*$AJ268+WeightSDS!W$25,WeightSDS!M$27+WeightSDS!N$27/(1+EXP(WeightSDS!O$27+WeightSDS!P$27*$AJ268)))),IF($AJ268&lt;43.8,WeightSDS!M$29*$AJ268^10+WeightSDS!N$29*$AJ268^9+WeightSDS!O$29*$AJ268^8+WeightSDS!P$29*$AJ268^7+WeightSDS!Q$29*$AJ268^6+WeightSDS!R$29*$AJ268^5+WeightSDS!S$29*$AJ268^4+WeightSDS!T$29*$AJ268^3+WeightSDS!U$29*$AJ268^2+WeightSDS!V$29*$AJ268+WeightSDS!W$29-0.010431*(1-$AJ268/210),IF($AJ268&lt;123,WeightSDS!M$30*$AJ268^10+WeightSDS!N$30*$AJ268^9+WeightSDS!O$30*$AJ268^8+WeightSDS!P$30*$AJ268^7+WeightSDS!Q$30*$AJ268^6+WeightSDS!R$30*$AJ268^5+WeightSDS!S$30*$AJ268^4+WeightSDS!T$30*$AJ268^3+WeightSDS!U$30*$AJ268^2+WeightSDS!V$30*$AJ268+WeightSDS!W$30-0.010431*(1-1/$AJ268),WeightSDS!M$32+WeightSDS!N$32/(1+EXP(WeightSDS!O$32+WeightSDS!P$32*$AJ268))-0.010431*(1-$AJ268/210))))</f>
        <v>2.9500001032655536</v>
      </c>
      <c r="AN268" s="7">
        <f>IF(D268="M",IF($AJ268&lt;162,WeightSDS!P$12*$AJ268^7+WeightSDS!Q$12*$AJ268^6+WeightSDS!R$12*$AJ268^5+WeightSDS!S$12*$AJ268^4+WeightSDS!T$12*$AJ268^3+WeightSDS!U$12*$AJ268^2+WeightSDS!V$12*$AJ268+WeightSDS!W$12,WeightSDS!P$14*$AJ268^7+WeightSDS!Q$14*$AJ268^6+WeightSDS!R$14*$AJ268^5+WeightSDS!S$14*$AJ268^4+WeightSDS!T$14*$AJ268^3+WeightSDS!U$14*$AJ268^2+WeightSDS!V$14*$AJ268+WeightSDS!W$14),IF($AJ268&lt;156,WeightSDS!O$17*$AJ268^8+WeightSDS!P$17*$AJ268^7+WeightSDS!Q$17*$AJ268^6+WeightSDS!R$17*$AJ268^5+WeightSDS!S$17*$AJ268^4+WeightSDS!T$17*$AJ268^3+WeightSDS!U$17*$AJ268^2+WeightSDS!V$17*$AJ268+WeightSDS!W$17,IF($AJ268&lt;186,WeightSDS!$U$18+(WeightSDS!$V$18-WeightSDS!$U$18)/24*($AJ268-186)+WeightSDS!$W$18*(-$AJ268+186)^2-0.005,WeightSDS!$U$18+(WeightSDS!$V$18-WeightSDS!$U$18)/24*($AJ268-186)-0.005)))</f>
        <v>0.14604529399999999</v>
      </c>
      <c r="AQ268" s="7">
        <f t="shared" si="97"/>
        <v>0.56299999999999994</v>
      </c>
      <c r="AR268" s="7">
        <f t="shared" si="98"/>
        <v>69</v>
      </c>
      <c r="AS268" s="7">
        <f t="shared" si="99"/>
        <v>0.51</v>
      </c>
    </row>
    <row r="269" spans="2:45" s="7" customFormat="1" x14ac:dyDescent="0.15">
      <c r="B269" s="118"/>
      <c r="C269" s="118"/>
      <c r="D269" s="118"/>
      <c r="E269" s="30"/>
      <c r="F269" s="30"/>
      <c r="G269" s="119"/>
      <c r="H269" s="119"/>
      <c r="I269" s="78"/>
      <c r="J269" s="11" t="str">
        <f t="shared" si="90"/>
        <v/>
      </c>
      <c r="K269" s="2" t="str">
        <f t="shared" si="100"/>
        <v/>
      </c>
      <c r="L269" s="2" t="str">
        <f t="shared" si="91"/>
        <v/>
      </c>
      <c r="M269" s="2" t="str">
        <f t="shared" si="101"/>
        <v/>
      </c>
      <c r="N269" s="2" t="str">
        <f t="shared" si="102"/>
        <v/>
      </c>
      <c r="O269" s="2" t="str">
        <f t="shared" si="103"/>
        <v/>
      </c>
      <c r="P269" s="11" t="str">
        <f t="shared" si="104"/>
        <v/>
      </c>
      <c r="Q269" s="11" t="str">
        <f t="shared" si="105"/>
        <v/>
      </c>
      <c r="R269" s="2" t="str">
        <f t="shared" si="106"/>
        <v/>
      </c>
      <c r="S269" s="11" t="str">
        <f t="shared" si="107"/>
        <v/>
      </c>
      <c r="T269" s="175" t="str">
        <f t="shared" si="108"/>
        <v/>
      </c>
      <c r="U269" s="11" t="str">
        <f t="shared" si="109"/>
        <v/>
      </c>
      <c r="V269" s="136"/>
      <c r="W269" s="136"/>
      <c r="X269" s="139">
        <f t="shared" si="92"/>
        <v>0</v>
      </c>
      <c r="Y269" s="31">
        <f t="shared" si="93"/>
        <v>0</v>
      </c>
      <c r="Z269" s="31"/>
      <c r="AA269" s="140">
        <f t="shared" si="94"/>
        <v>0</v>
      </c>
      <c r="AB269" s="12"/>
      <c r="AC269" s="8">
        <f t="shared" si="95"/>
        <v>9.0359999999999996</v>
      </c>
      <c r="AD269" s="8">
        <f t="shared" si="96"/>
        <v>-184.49199999999999</v>
      </c>
      <c r="AE269"/>
      <c r="AF269" t="e">
        <f>IF(D269="M",IF(AI269&lt;78,LMS!$D$5*AI269^3+LMS!$E$5*AI269^2+LMS!$F$5*AI269+LMS!$G$5,IF(AI269&lt;150,LMS!$D$6*AI269^3+LMS!$E$6*AI269^2+LMS!$F$6*AI269+LMS!$G$6,LMS!$D$7*AI269^3+LMS!$E$7*AI269^2+LMS!$F$7*AI269+LMS!$G$7)),IF(AI269&lt;69,LMS!$D$9*AI269^3+LMS!$E$9*AI269^2+LMS!$F$9*AI269+LMS!$G$9,IF(AI269&lt;150,LMS!$D$10*AI269^3+LMS!$E$10*AI269^2+LMS!$F$10*AI269+LMS!$G$10,LMS!$D$11*AI269^3+LMS!$E$11*AI269^2+LMS!$F$11*AI269+LMS!$G$11)))</f>
        <v>#VALUE!</v>
      </c>
      <c r="AG269" t="e">
        <f>IF(D269="M",(IF(AI269&lt;2.5,LMS!$D$21*AI269^3+LMS!$E$21*AI269^2+LMS!$F$21*AI269+LMS!$G$21,IF(AI269&lt;9.5,LMS!$D$22*AI269^3+LMS!$E$22*AI269^2+LMS!$F$22*AI269+LMS!$G$22,IF(AI269&lt;26.75,LMS!$D$23*AI269^3+LMS!$E$23*AI269^2+LMS!$F$23*AI269+LMS!$G$23,IF(AI269&lt;90,LMS!$D$24*AI269^3+LMS!$E$24*AI269^2+LMS!$F$24*AI269+LMS!$G$24,LMS!$D$25*AI269^3+LMS!$E$25*AI269^2+LMS!$F$25*AI269+LMS!$G$25))))),(IF(AI269&lt;2.5,LMS!$D$27*AI269^3+LMS!$E$27*AI269^2+LMS!$F$27*AI269+LMS!$G$27,IF(AI269&lt;9.5,LMS!$D$28*AI269^3+LMS!$E$28*AI269^2+LMS!$F$28*AI269+LMS!$G$28,IF(AI269&lt;26.75,LMS!$D$29*AI269^3+LMS!$E$29*AI269^2+LMS!$F$29*AI269+LMS!$G$29,IF(AI269&lt;90,LMS!$D$30*AI269^3+LMS!$E$30*AI269^2+LMS!$F$30*AI269+LMS!$G$30,IF(AI269&lt;150,LMS!$D$31*AI269^3+LMS!$E$31*AI269^2+LMS!$F$31*AI269+LMS!$G$31,LMS!$D$32*AI269^3+LMS!$E$32*AI269^2+LMS!$F$32*AI269+LMS!$G$32)))))))</f>
        <v>#VALUE!</v>
      </c>
      <c r="AH269" t="e">
        <f>IF(D269="M",(IF(AI269&lt;90,LMS!$D$14*AI269^3+LMS!$E$14*AI269^2+LMS!$F$14*AI269+LMS!$G$14,LMS!$D$15*AI269^3+LMS!$E$15*AI269^2+LMS!$F$15*AI269+LMS!$G$15)),(IF(AI269&lt;90,LMS!$D$17*AI269^3+LMS!$E$17*AI269^2+LMS!$F$17*AI269+LMS!$G$17,LMS!$D$18*AI269^3+LMS!$E$18*AI269^2+LMS!$F$18*AI269+LMS!$G$18)))</f>
        <v>#VALUE!</v>
      </c>
      <c r="AI269" s="7" t="e">
        <f t="shared" si="89"/>
        <v>#VALUE!</v>
      </c>
      <c r="AJ269" s="7">
        <f t="shared" si="110"/>
        <v>0</v>
      </c>
      <c r="AL269" s="7">
        <f>IF(D269="M",WeightSDS!P$5*$AJ269^7+WeightSDS!Q$5*$AJ269^6+WeightSDS!R$5*$AJ269^5+WeightSDS!S$5*$AJ269^4+WeightSDS!T$5*$AJ269^3+WeightSDS!U$5*$AJ269^2+WeightSDS!V$5*$AJ269+WeightSDS!W$5,IF($AJ269&lt;186,WeightSDS!P$8*$AJ269^7+WeightSDS!Q$8*$AJ269^6+WeightSDS!R$8*$AJ269^5+WeightSDS!S$8*$AJ269^4+WeightSDS!T$8*$AJ269^3+WeightSDS!U$8*$AJ269^2+WeightSDS!V$8*$AJ269+WeightSDS!W$8,WeightSDS!$U$9+WeightSDS!$V$9*($AJ269-WeightSDS!$W$9)))</f>
        <v>0.75407122999999998</v>
      </c>
      <c r="AM269" s="7">
        <f>IF(D269="M",IF($AJ269&lt;45,WeightSDS!M$23*$AJ269^10+WeightSDS!N$23*$AJ269^9+WeightSDS!O$23*$AJ269^8+WeightSDS!P$23*$AJ269^7+WeightSDS!Q$23*$AJ269^6+WeightSDS!R$23*$AJ269^5+WeightSDS!S$23*$AJ269^4+WeightSDS!T$23*$AJ269^3+WeightSDS!U$23*$AJ269^2+WeightSDS!V$23*$AJ269+WeightSDS!W$23,IF($AJ269&lt;153,WeightSDS!M$25*$AJ269^10+WeightSDS!N$25*$AJ269^9+WeightSDS!O$25*$AJ269^8+WeightSDS!P$25*$AJ269^7+WeightSDS!Q$25*$AJ269^6+WeightSDS!R$25*$AJ269^5+WeightSDS!S$25*$AJ269^4+WeightSDS!T$25*$AJ269^3+WeightSDS!U$25*$AJ269^2+WeightSDS!V$25*$AJ269+WeightSDS!W$25,WeightSDS!M$27+WeightSDS!N$27/(1+EXP(WeightSDS!O$27+WeightSDS!P$27*$AJ269)))),IF($AJ269&lt;43.8,WeightSDS!M$29*$AJ269^10+WeightSDS!N$29*$AJ269^9+WeightSDS!O$29*$AJ269^8+WeightSDS!P$29*$AJ269^7+WeightSDS!Q$29*$AJ269^6+WeightSDS!R$29*$AJ269^5+WeightSDS!S$29*$AJ269^4+WeightSDS!T$29*$AJ269^3+WeightSDS!U$29*$AJ269^2+WeightSDS!V$29*$AJ269+WeightSDS!W$29-0.010431*(1-$AJ269/210),IF($AJ269&lt;123,WeightSDS!M$30*$AJ269^10+WeightSDS!N$30*$AJ269^9+WeightSDS!O$30*$AJ269^8+WeightSDS!P$30*$AJ269^7+WeightSDS!Q$30*$AJ269^6+WeightSDS!R$30*$AJ269^5+WeightSDS!S$30*$AJ269^4+WeightSDS!T$30*$AJ269^3+WeightSDS!U$30*$AJ269^2+WeightSDS!V$30*$AJ269+WeightSDS!W$30-0.010431*(1-1/$AJ269),WeightSDS!M$32+WeightSDS!N$32/(1+EXP(WeightSDS!O$32+WeightSDS!P$32*$AJ269))-0.010431*(1-$AJ269/210))))</f>
        <v>2.9500001032655536</v>
      </c>
      <c r="AN269" s="7">
        <f>IF(D269="M",IF($AJ269&lt;162,WeightSDS!P$12*$AJ269^7+WeightSDS!Q$12*$AJ269^6+WeightSDS!R$12*$AJ269^5+WeightSDS!S$12*$AJ269^4+WeightSDS!T$12*$AJ269^3+WeightSDS!U$12*$AJ269^2+WeightSDS!V$12*$AJ269+WeightSDS!W$12,WeightSDS!P$14*$AJ269^7+WeightSDS!Q$14*$AJ269^6+WeightSDS!R$14*$AJ269^5+WeightSDS!S$14*$AJ269^4+WeightSDS!T$14*$AJ269^3+WeightSDS!U$14*$AJ269^2+WeightSDS!V$14*$AJ269+WeightSDS!W$14),IF($AJ269&lt;156,WeightSDS!O$17*$AJ269^8+WeightSDS!P$17*$AJ269^7+WeightSDS!Q$17*$AJ269^6+WeightSDS!R$17*$AJ269^5+WeightSDS!S$17*$AJ269^4+WeightSDS!T$17*$AJ269^3+WeightSDS!U$17*$AJ269^2+WeightSDS!V$17*$AJ269+WeightSDS!W$17,IF($AJ269&lt;186,WeightSDS!$U$18+(WeightSDS!$V$18-WeightSDS!$U$18)/24*($AJ269-186)+WeightSDS!$W$18*(-$AJ269+186)^2-0.005,WeightSDS!$U$18+(WeightSDS!$V$18-WeightSDS!$U$18)/24*($AJ269-186)-0.005)))</f>
        <v>0.14604529399999999</v>
      </c>
      <c r="AQ269" s="7">
        <f t="shared" si="97"/>
        <v>0.56299999999999994</v>
      </c>
      <c r="AR269" s="7">
        <f t="shared" si="98"/>
        <v>69</v>
      </c>
      <c r="AS269" s="7">
        <f t="shared" si="99"/>
        <v>0.51</v>
      </c>
    </row>
    <row r="270" spans="2:45" s="7" customFormat="1" x14ac:dyDescent="0.15">
      <c r="B270" s="118"/>
      <c r="C270" s="118"/>
      <c r="D270" s="118"/>
      <c r="E270" s="30"/>
      <c r="F270" s="30"/>
      <c r="G270" s="119"/>
      <c r="H270" s="119"/>
      <c r="I270" s="78"/>
      <c r="J270" s="11" t="str">
        <f t="shared" si="90"/>
        <v/>
      </c>
      <c r="K270" s="2" t="str">
        <f t="shared" si="100"/>
        <v/>
      </c>
      <c r="L270" s="2" t="str">
        <f t="shared" si="91"/>
        <v/>
      </c>
      <c r="M270" s="2" t="str">
        <f t="shared" si="101"/>
        <v/>
      </c>
      <c r="N270" s="2" t="str">
        <f t="shared" si="102"/>
        <v/>
      </c>
      <c r="O270" s="2" t="str">
        <f t="shared" si="103"/>
        <v/>
      </c>
      <c r="P270" s="11" t="str">
        <f t="shared" si="104"/>
        <v/>
      </c>
      <c r="Q270" s="11" t="str">
        <f t="shared" si="105"/>
        <v/>
      </c>
      <c r="R270" s="2" t="str">
        <f t="shared" si="106"/>
        <v/>
      </c>
      <c r="S270" s="11" t="str">
        <f t="shared" si="107"/>
        <v/>
      </c>
      <c r="T270" s="175" t="str">
        <f t="shared" si="108"/>
        <v/>
      </c>
      <c r="U270" s="11" t="str">
        <f t="shared" si="109"/>
        <v/>
      </c>
      <c r="V270" s="136"/>
      <c r="W270" s="136"/>
      <c r="X270" s="139">
        <f t="shared" si="92"/>
        <v>0</v>
      </c>
      <c r="Y270" s="31">
        <f t="shared" si="93"/>
        <v>0</v>
      </c>
      <c r="Z270" s="31"/>
      <c r="AA270" s="140">
        <f t="shared" si="94"/>
        <v>0</v>
      </c>
      <c r="AB270" s="12"/>
      <c r="AC270" s="8">
        <f t="shared" si="95"/>
        <v>9.0359999999999996</v>
      </c>
      <c r="AD270" s="8">
        <f t="shared" si="96"/>
        <v>-184.49199999999999</v>
      </c>
      <c r="AE270"/>
      <c r="AF270" t="e">
        <f>IF(D270="M",IF(AI270&lt;78,LMS!$D$5*AI270^3+LMS!$E$5*AI270^2+LMS!$F$5*AI270+LMS!$G$5,IF(AI270&lt;150,LMS!$D$6*AI270^3+LMS!$E$6*AI270^2+LMS!$F$6*AI270+LMS!$G$6,LMS!$D$7*AI270^3+LMS!$E$7*AI270^2+LMS!$F$7*AI270+LMS!$G$7)),IF(AI270&lt;69,LMS!$D$9*AI270^3+LMS!$E$9*AI270^2+LMS!$F$9*AI270+LMS!$G$9,IF(AI270&lt;150,LMS!$D$10*AI270^3+LMS!$E$10*AI270^2+LMS!$F$10*AI270+LMS!$G$10,LMS!$D$11*AI270^3+LMS!$E$11*AI270^2+LMS!$F$11*AI270+LMS!$G$11)))</f>
        <v>#VALUE!</v>
      </c>
      <c r="AG270" t="e">
        <f>IF(D270="M",(IF(AI270&lt;2.5,LMS!$D$21*AI270^3+LMS!$E$21*AI270^2+LMS!$F$21*AI270+LMS!$G$21,IF(AI270&lt;9.5,LMS!$D$22*AI270^3+LMS!$E$22*AI270^2+LMS!$F$22*AI270+LMS!$G$22,IF(AI270&lt;26.75,LMS!$D$23*AI270^3+LMS!$E$23*AI270^2+LMS!$F$23*AI270+LMS!$G$23,IF(AI270&lt;90,LMS!$D$24*AI270^3+LMS!$E$24*AI270^2+LMS!$F$24*AI270+LMS!$G$24,LMS!$D$25*AI270^3+LMS!$E$25*AI270^2+LMS!$F$25*AI270+LMS!$G$25))))),(IF(AI270&lt;2.5,LMS!$D$27*AI270^3+LMS!$E$27*AI270^2+LMS!$F$27*AI270+LMS!$G$27,IF(AI270&lt;9.5,LMS!$D$28*AI270^3+LMS!$E$28*AI270^2+LMS!$F$28*AI270+LMS!$G$28,IF(AI270&lt;26.75,LMS!$D$29*AI270^3+LMS!$E$29*AI270^2+LMS!$F$29*AI270+LMS!$G$29,IF(AI270&lt;90,LMS!$D$30*AI270^3+LMS!$E$30*AI270^2+LMS!$F$30*AI270+LMS!$G$30,IF(AI270&lt;150,LMS!$D$31*AI270^3+LMS!$E$31*AI270^2+LMS!$F$31*AI270+LMS!$G$31,LMS!$D$32*AI270^3+LMS!$E$32*AI270^2+LMS!$F$32*AI270+LMS!$G$32)))))))</f>
        <v>#VALUE!</v>
      </c>
      <c r="AH270" t="e">
        <f>IF(D270="M",(IF(AI270&lt;90,LMS!$D$14*AI270^3+LMS!$E$14*AI270^2+LMS!$F$14*AI270+LMS!$G$14,LMS!$D$15*AI270^3+LMS!$E$15*AI270^2+LMS!$F$15*AI270+LMS!$G$15)),(IF(AI270&lt;90,LMS!$D$17*AI270^3+LMS!$E$17*AI270^2+LMS!$F$17*AI270+LMS!$G$17,LMS!$D$18*AI270^3+LMS!$E$18*AI270^2+LMS!$F$18*AI270+LMS!$G$18)))</f>
        <v>#VALUE!</v>
      </c>
      <c r="AI270" s="7" t="e">
        <f t="shared" si="89"/>
        <v>#VALUE!</v>
      </c>
      <c r="AJ270" s="7">
        <f t="shared" si="110"/>
        <v>0</v>
      </c>
      <c r="AL270" s="7">
        <f>IF(D270="M",WeightSDS!P$5*$AJ270^7+WeightSDS!Q$5*$AJ270^6+WeightSDS!R$5*$AJ270^5+WeightSDS!S$5*$AJ270^4+WeightSDS!T$5*$AJ270^3+WeightSDS!U$5*$AJ270^2+WeightSDS!V$5*$AJ270+WeightSDS!W$5,IF($AJ270&lt;186,WeightSDS!P$8*$AJ270^7+WeightSDS!Q$8*$AJ270^6+WeightSDS!R$8*$AJ270^5+WeightSDS!S$8*$AJ270^4+WeightSDS!T$8*$AJ270^3+WeightSDS!U$8*$AJ270^2+WeightSDS!V$8*$AJ270+WeightSDS!W$8,WeightSDS!$U$9+WeightSDS!$V$9*($AJ270-WeightSDS!$W$9)))</f>
        <v>0.75407122999999998</v>
      </c>
      <c r="AM270" s="7">
        <f>IF(D270="M",IF($AJ270&lt;45,WeightSDS!M$23*$AJ270^10+WeightSDS!N$23*$AJ270^9+WeightSDS!O$23*$AJ270^8+WeightSDS!P$23*$AJ270^7+WeightSDS!Q$23*$AJ270^6+WeightSDS!R$23*$AJ270^5+WeightSDS!S$23*$AJ270^4+WeightSDS!T$23*$AJ270^3+WeightSDS!U$23*$AJ270^2+WeightSDS!V$23*$AJ270+WeightSDS!W$23,IF($AJ270&lt;153,WeightSDS!M$25*$AJ270^10+WeightSDS!N$25*$AJ270^9+WeightSDS!O$25*$AJ270^8+WeightSDS!P$25*$AJ270^7+WeightSDS!Q$25*$AJ270^6+WeightSDS!R$25*$AJ270^5+WeightSDS!S$25*$AJ270^4+WeightSDS!T$25*$AJ270^3+WeightSDS!U$25*$AJ270^2+WeightSDS!V$25*$AJ270+WeightSDS!W$25,WeightSDS!M$27+WeightSDS!N$27/(1+EXP(WeightSDS!O$27+WeightSDS!P$27*$AJ270)))),IF($AJ270&lt;43.8,WeightSDS!M$29*$AJ270^10+WeightSDS!N$29*$AJ270^9+WeightSDS!O$29*$AJ270^8+WeightSDS!P$29*$AJ270^7+WeightSDS!Q$29*$AJ270^6+WeightSDS!R$29*$AJ270^5+WeightSDS!S$29*$AJ270^4+WeightSDS!T$29*$AJ270^3+WeightSDS!U$29*$AJ270^2+WeightSDS!V$29*$AJ270+WeightSDS!W$29-0.010431*(1-$AJ270/210),IF($AJ270&lt;123,WeightSDS!M$30*$AJ270^10+WeightSDS!N$30*$AJ270^9+WeightSDS!O$30*$AJ270^8+WeightSDS!P$30*$AJ270^7+WeightSDS!Q$30*$AJ270^6+WeightSDS!R$30*$AJ270^5+WeightSDS!S$30*$AJ270^4+WeightSDS!T$30*$AJ270^3+WeightSDS!U$30*$AJ270^2+WeightSDS!V$30*$AJ270+WeightSDS!W$30-0.010431*(1-1/$AJ270),WeightSDS!M$32+WeightSDS!N$32/(1+EXP(WeightSDS!O$32+WeightSDS!P$32*$AJ270))-0.010431*(1-$AJ270/210))))</f>
        <v>2.9500001032655536</v>
      </c>
      <c r="AN270" s="7">
        <f>IF(D270="M",IF($AJ270&lt;162,WeightSDS!P$12*$AJ270^7+WeightSDS!Q$12*$AJ270^6+WeightSDS!R$12*$AJ270^5+WeightSDS!S$12*$AJ270^4+WeightSDS!T$12*$AJ270^3+WeightSDS!U$12*$AJ270^2+WeightSDS!V$12*$AJ270+WeightSDS!W$12,WeightSDS!P$14*$AJ270^7+WeightSDS!Q$14*$AJ270^6+WeightSDS!R$14*$AJ270^5+WeightSDS!S$14*$AJ270^4+WeightSDS!T$14*$AJ270^3+WeightSDS!U$14*$AJ270^2+WeightSDS!V$14*$AJ270+WeightSDS!W$14),IF($AJ270&lt;156,WeightSDS!O$17*$AJ270^8+WeightSDS!P$17*$AJ270^7+WeightSDS!Q$17*$AJ270^6+WeightSDS!R$17*$AJ270^5+WeightSDS!S$17*$AJ270^4+WeightSDS!T$17*$AJ270^3+WeightSDS!U$17*$AJ270^2+WeightSDS!V$17*$AJ270+WeightSDS!W$17,IF($AJ270&lt;186,WeightSDS!$U$18+(WeightSDS!$V$18-WeightSDS!$U$18)/24*($AJ270-186)+WeightSDS!$W$18*(-$AJ270+186)^2-0.005,WeightSDS!$U$18+(WeightSDS!$V$18-WeightSDS!$U$18)/24*($AJ270-186)-0.005)))</f>
        <v>0.14604529399999999</v>
      </c>
      <c r="AQ270" s="7">
        <f t="shared" si="97"/>
        <v>0.56299999999999994</v>
      </c>
      <c r="AR270" s="7">
        <f t="shared" si="98"/>
        <v>69</v>
      </c>
      <c r="AS270" s="7">
        <f t="shared" si="99"/>
        <v>0.51</v>
      </c>
    </row>
    <row r="271" spans="2:45" s="7" customFormat="1" x14ac:dyDescent="0.15">
      <c r="B271" s="118"/>
      <c r="C271" s="118"/>
      <c r="D271" s="118"/>
      <c r="E271" s="30"/>
      <c r="F271" s="30"/>
      <c r="G271" s="119"/>
      <c r="H271" s="119"/>
      <c r="I271" s="78"/>
      <c r="J271" s="11" t="str">
        <f t="shared" si="90"/>
        <v/>
      </c>
      <c r="K271" s="2" t="str">
        <f t="shared" si="100"/>
        <v/>
      </c>
      <c r="L271" s="2" t="str">
        <f t="shared" si="91"/>
        <v/>
      </c>
      <c r="M271" s="2" t="str">
        <f t="shared" si="101"/>
        <v/>
      </c>
      <c r="N271" s="2" t="str">
        <f t="shared" si="102"/>
        <v/>
      </c>
      <c r="O271" s="2" t="str">
        <f t="shared" si="103"/>
        <v/>
      </c>
      <c r="P271" s="11" t="str">
        <f t="shared" si="104"/>
        <v/>
      </c>
      <c r="Q271" s="11" t="str">
        <f t="shared" si="105"/>
        <v/>
      </c>
      <c r="R271" s="2" t="str">
        <f t="shared" si="106"/>
        <v/>
      </c>
      <c r="S271" s="11" t="str">
        <f t="shared" si="107"/>
        <v/>
      </c>
      <c r="T271" s="175" t="str">
        <f t="shared" si="108"/>
        <v/>
      </c>
      <c r="U271" s="11" t="str">
        <f t="shared" si="109"/>
        <v/>
      </c>
      <c r="V271" s="136"/>
      <c r="W271" s="136"/>
      <c r="X271" s="139">
        <f t="shared" si="92"/>
        <v>0</v>
      </c>
      <c r="Y271" s="31">
        <f t="shared" si="93"/>
        <v>0</v>
      </c>
      <c r="Z271" s="31"/>
      <c r="AA271" s="140">
        <f t="shared" si="94"/>
        <v>0</v>
      </c>
      <c r="AB271" s="12"/>
      <c r="AC271" s="8">
        <f t="shared" si="95"/>
        <v>9.0359999999999996</v>
      </c>
      <c r="AD271" s="8">
        <f t="shared" si="96"/>
        <v>-184.49199999999999</v>
      </c>
      <c r="AE271"/>
      <c r="AF271" t="e">
        <f>IF(D271="M",IF(AI271&lt;78,LMS!$D$5*AI271^3+LMS!$E$5*AI271^2+LMS!$F$5*AI271+LMS!$G$5,IF(AI271&lt;150,LMS!$D$6*AI271^3+LMS!$E$6*AI271^2+LMS!$F$6*AI271+LMS!$G$6,LMS!$D$7*AI271^3+LMS!$E$7*AI271^2+LMS!$F$7*AI271+LMS!$G$7)),IF(AI271&lt;69,LMS!$D$9*AI271^3+LMS!$E$9*AI271^2+LMS!$F$9*AI271+LMS!$G$9,IF(AI271&lt;150,LMS!$D$10*AI271^3+LMS!$E$10*AI271^2+LMS!$F$10*AI271+LMS!$G$10,LMS!$D$11*AI271^3+LMS!$E$11*AI271^2+LMS!$F$11*AI271+LMS!$G$11)))</f>
        <v>#VALUE!</v>
      </c>
      <c r="AG271" t="e">
        <f>IF(D271="M",(IF(AI271&lt;2.5,LMS!$D$21*AI271^3+LMS!$E$21*AI271^2+LMS!$F$21*AI271+LMS!$G$21,IF(AI271&lt;9.5,LMS!$D$22*AI271^3+LMS!$E$22*AI271^2+LMS!$F$22*AI271+LMS!$G$22,IF(AI271&lt;26.75,LMS!$D$23*AI271^3+LMS!$E$23*AI271^2+LMS!$F$23*AI271+LMS!$G$23,IF(AI271&lt;90,LMS!$D$24*AI271^3+LMS!$E$24*AI271^2+LMS!$F$24*AI271+LMS!$G$24,LMS!$D$25*AI271^3+LMS!$E$25*AI271^2+LMS!$F$25*AI271+LMS!$G$25))))),(IF(AI271&lt;2.5,LMS!$D$27*AI271^3+LMS!$E$27*AI271^2+LMS!$F$27*AI271+LMS!$G$27,IF(AI271&lt;9.5,LMS!$D$28*AI271^3+LMS!$E$28*AI271^2+LMS!$F$28*AI271+LMS!$G$28,IF(AI271&lt;26.75,LMS!$D$29*AI271^3+LMS!$E$29*AI271^2+LMS!$F$29*AI271+LMS!$G$29,IF(AI271&lt;90,LMS!$D$30*AI271^3+LMS!$E$30*AI271^2+LMS!$F$30*AI271+LMS!$G$30,IF(AI271&lt;150,LMS!$D$31*AI271^3+LMS!$E$31*AI271^2+LMS!$F$31*AI271+LMS!$G$31,LMS!$D$32*AI271^3+LMS!$E$32*AI271^2+LMS!$F$32*AI271+LMS!$G$32)))))))</f>
        <v>#VALUE!</v>
      </c>
      <c r="AH271" t="e">
        <f>IF(D271="M",(IF(AI271&lt;90,LMS!$D$14*AI271^3+LMS!$E$14*AI271^2+LMS!$F$14*AI271+LMS!$G$14,LMS!$D$15*AI271^3+LMS!$E$15*AI271^2+LMS!$F$15*AI271+LMS!$G$15)),(IF(AI271&lt;90,LMS!$D$17*AI271^3+LMS!$E$17*AI271^2+LMS!$F$17*AI271+LMS!$G$17,LMS!$D$18*AI271^3+LMS!$E$18*AI271^2+LMS!$F$18*AI271+LMS!$G$18)))</f>
        <v>#VALUE!</v>
      </c>
      <c r="AI271" s="7" t="e">
        <f t="shared" si="89"/>
        <v>#VALUE!</v>
      </c>
      <c r="AJ271" s="7">
        <f t="shared" si="110"/>
        <v>0</v>
      </c>
      <c r="AL271" s="7">
        <f>IF(D271="M",WeightSDS!P$5*$AJ271^7+WeightSDS!Q$5*$AJ271^6+WeightSDS!R$5*$AJ271^5+WeightSDS!S$5*$AJ271^4+WeightSDS!T$5*$AJ271^3+WeightSDS!U$5*$AJ271^2+WeightSDS!V$5*$AJ271+WeightSDS!W$5,IF($AJ271&lt;186,WeightSDS!P$8*$AJ271^7+WeightSDS!Q$8*$AJ271^6+WeightSDS!R$8*$AJ271^5+WeightSDS!S$8*$AJ271^4+WeightSDS!T$8*$AJ271^3+WeightSDS!U$8*$AJ271^2+WeightSDS!V$8*$AJ271+WeightSDS!W$8,WeightSDS!$U$9+WeightSDS!$V$9*($AJ271-WeightSDS!$W$9)))</f>
        <v>0.75407122999999998</v>
      </c>
      <c r="AM271" s="7">
        <f>IF(D271="M",IF($AJ271&lt;45,WeightSDS!M$23*$AJ271^10+WeightSDS!N$23*$AJ271^9+WeightSDS!O$23*$AJ271^8+WeightSDS!P$23*$AJ271^7+WeightSDS!Q$23*$AJ271^6+WeightSDS!R$23*$AJ271^5+WeightSDS!S$23*$AJ271^4+WeightSDS!T$23*$AJ271^3+WeightSDS!U$23*$AJ271^2+WeightSDS!V$23*$AJ271+WeightSDS!W$23,IF($AJ271&lt;153,WeightSDS!M$25*$AJ271^10+WeightSDS!N$25*$AJ271^9+WeightSDS!O$25*$AJ271^8+WeightSDS!P$25*$AJ271^7+WeightSDS!Q$25*$AJ271^6+WeightSDS!R$25*$AJ271^5+WeightSDS!S$25*$AJ271^4+WeightSDS!T$25*$AJ271^3+WeightSDS!U$25*$AJ271^2+WeightSDS!V$25*$AJ271+WeightSDS!W$25,WeightSDS!M$27+WeightSDS!N$27/(1+EXP(WeightSDS!O$27+WeightSDS!P$27*$AJ271)))),IF($AJ271&lt;43.8,WeightSDS!M$29*$AJ271^10+WeightSDS!N$29*$AJ271^9+WeightSDS!O$29*$AJ271^8+WeightSDS!P$29*$AJ271^7+WeightSDS!Q$29*$AJ271^6+WeightSDS!R$29*$AJ271^5+WeightSDS!S$29*$AJ271^4+WeightSDS!T$29*$AJ271^3+WeightSDS!U$29*$AJ271^2+WeightSDS!V$29*$AJ271+WeightSDS!W$29-0.010431*(1-$AJ271/210),IF($AJ271&lt;123,WeightSDS!M$30*$AJ271^10+WeightSDS!N$30*$AJ271^9+WeightSDS!O$30*$AJ271^8+WeightSDS!P$30*$AJ271^7+WeightSDS!Q$30*$AJ271^6+WeightSDS!R$30*$AJ271^5+WeightSDS!S$30*$AJ271^4+WeightSDS!T$30*$AJ271^3+WeightSDS!U$30*$AJ271^2+WeightSDS!V$30*$AJ271+WeightSDS!W$30-0.010431*(1-1/$AJ271),WeightSDS!M$32+WeightSDS!N$32/(1+EXP(WeightSDS!O$32+WeightSDS!P$32*$AJ271))-0.010431*(1-$AJ271/210))))</f>
        <v>2.9500001032655536</v>
      </c>
      <c r="AN271" s="7">
        <f>IF(D271="M",IF($AJ271&lt;162,WeightSDS!P$12*$AJ271^7+WeightSDS!Q$12*$AJ271^6+WeightSDS!R$12*$AJ271^5+WeightSDS!S$12*$AJ271^4+WeightSDS!T$12*$AJ271^3+WeightSDS!U$12*$AJ271^2+WeightSDS!V$12*$AJ271+WeightSDS!W$12,WeightSDS!P$14*$AJ271^7+WeightSDS!Q$14*$AJ271^6+WeightSDS!R$14*$AJ271^5+WeightSDS!S$14*$AJ271^4+WeightSDS!T$14*$AJ271^3+WeightSDS!U$14*$AJ271^2+WeightSDS!V$14*$AJ271+WeightSDS!W$14),IF($AJ271&lt;156,WeightSDS!O$17*$AJ271^8+WeightSDS!P$17*$AJ271^7+WeightSDS!Q$17*$AJ271^6+WeightSDS!R$17*$AJ271^5+WeightSDS!S$17*$AJ271^4+WeightSDS!T$17*$AJ271^3+WeightSDS!U$17*$AJ271^2+WeightSDS!V$17*$AJ271+WeightSDS!W$17,IF($AJ271&lt;186,WeightSDS!$U$18+(WeightSDS!$V$18-WeightSDS!$U$18)/24*($AJ271-186)+WeightSDS!$W$18*(-$AJ271+186)^2-0.005,WeightSDS!$U$18+(WeightSDS!$V$18-WeightSDS!$U$18)/24*($AJ271-186)-0.005)))</f>
        <v>0.14604529399999999</v>
      </c>
      <c r="AQ271" s="7">
        <f t="shared" si="97"/>
        <v>0.56299999999999994</v>
      </c>
      <c r="AR271" s="7">
        <f t="shared" si="98"/>
        <v>69</v>
      </c>
      <c r="AS271" s="7">
        <f t="shared" si="99"/>
        <v>0.51</v>
      </c>
    </row>
    <row r="272" spans="2:45" s="7" customFormat="1" x14ac:dyDescent="0.15">
      <c r="B272" s="118"/>
      <c r="C272" s="118"/>
      <c r="D272" s="118"/>
      <c r="E272" s="30"/>
      <c r="F272" s="30"/>
      <c r="G272" s="119"/>
      <c r="H272" s="119"/>
      <c r="I272" s="78"/>
      <c r="J272" s="11" t="str">
        <f t="shared" si="90"/>
        <v/>
      </c>
      <c r="K272" s="2" t="str">
        <f t="shared" si="100"/>
        <v/>
      </c>
      <c r="L272" s="2" t="str">
        <f t="shared" si="91"/>
        <v/>
      </c>
      <c r="M272" s="2" t="str">
        <f t="shared" si="101"/>
        <v/>
      </c>
      <c r="N272" s="2" t="str">
        <f t="shared" si="102"/>
        <v/>
      </c>
      <c r="O272" s="2" t="str">
        <f t="shared" si="103"/>
        <v/>
      </c>
      <c r="P272" s="11" t="str">
        <f t="shared" si="104"/>
        <v/>
      </c>
      <c r="Q272" s="11" t="str">
        <f t="shared" si="105"/>
        <v/>
      </c>
      <c r="R272" s="2" t="str">
        <f t="shared" si="106"/>
        <v/>
      </c>
      <c r="S272" s="11" t="str">
        <f t="shared" si="107"/>
        <v/>
      </c>
      <c r="T272" s="175" t="str">
        <f t="shared" si="108"/>
        <v/>
      </c>
      <c r="U272" s="11" t="str">
        <f t="shared" si="109"/>
        <v/>
      </c>
      <c r="V272" s="136"/>
      <c r="W272" s="136"/>
      <c r="X272" s="139">
        <f t="shared" si="92"/>
        <v>0</v>
      </c>
      <c r="Y272" s="31">
        <f t="shared" si="93"/>
        <v>0</v>
      </c>
      <c r="Z272" s="31"/>
      <c r="AA272" s="140">
        <f t="shared" si="94"/>
        <v>0</v>
      </c>
      <c r="AB272" s="12"/>
      <c r="AC272" s="8">
        <f t="shared" si="95"/>
        <v>9.0359999999999996</v>
      </c>
      <c r="AD272" s="8">
        <f t="shared" si="96"/>
        <v>-184.49199999999999</v>
      </c>
      <c r="AE272"/>
      <c r="AF272" t="e">
        <f>IF(D272="M",IF(AI272&lt;78,LMS!$D$5*AI272^3+LMS!$E$5*AI272^2+LMS!$F$5*AI272+LMS!$G$5,IF(AI272&lt;150,LMS!$D$6*AI272^3+LMS!$E$6*AI272^2+LMS!$F$6*AI272+LMS!$G$6,LMS!$D$7*AI272^3+LMS!$E$7*AI272^2+LMS!$F$7*AI272+LMS!$G$7)),IF(AI272&lt;69,LMS!$D$9*AI272^3+LMS!$E$9*AI272^2+LMS!$F$9*AI272+LMS!$G$9,IF(AI272&lt;150,LMS!$D$10*AI272^3+LMS!$E$10*AI272^2+LMS!$F$10*AI272+LMS!$G$10,LMS!$D$11*AI272^3+LMS!$E$11*AI272^2+LMS!$F$11*AI272+LMS!$G$11)))</f>
        <v>#VALUE!</v>
      </c>
      <c r="AG272" t="e">
        <f>IF(D272="M",(IF(AI272&lt;2.5,LMS!$D$21*AI272^3+LMS!$E$21*AI272^2+LMS!$F$21*AI272+LMS!$G$21,IF(AI272&lt;9.5,LMS!$D$22*AI272^3+LMS!$E$22*AI272^2+LMS!$F$22*AI272+LMS!$G$22,IF(AI272&lt;26.75,LMS!$D$23*AI272^3+LMS!$E$23*AI272^2+LMS!$F$23*AI272+LMS!$G$23,IF(AI272&lt;90,LMS!$D$24*AI272^3+LMS!$E$24*AI272^2+LMS!$F$24*AI272+LMS!$G$24,LMS!$D$25*AI272^3+LMS!$E$25*AI272^2+LMS!$F$25*AI272+LMS!$G$25))))),(IF(AI272&lt;2.5,LMS!$D$27*AI272^3+LMS!$E$27*AI272^2+LMS!$F$27*AI272+LMS!$G$27,IF(AI272&lt;9.5,LMS!$D$28*AI272^3+LMS!$E$28*AI272^2+LMS!$F$28*AI272+LMS!$G$28,IF(AI272&lt;26.75,LMS!$D$29*AI272^3+LMS!$E$29*AI272^2+LMS!$F$29*AI272+LMS!$G$29,IF(AI272&lt;90,LMS!$D$30*AI272^3+LMS!$E$30*AI272^2+LMS!$F$30*AI272+LMS!$G$30,IF(AI272&lt;150,LMS!$D$31*AI272^3+LMS!$E$31*AI272^2+LMS!$F$31*AI272+LMS!$G$31,LMS!$D$32*AI272^3+LMS!$E$32*AI272^2+LMS!$F$32*AI272+LMS!$G$32)))))))</f>
        <v>#VALUE!</v>
      </c>
      <c r="AH272" t="e">
        <f>IF(D272="M",(IF(AI272&lt;90,LMS!$D$14*AI272^3+LMS!$E$14*AI272^2+LMS!$F$14*AI272+LMS!$G$14,LMS!$D$15*AI272^3+LMS!$E$15*AI272^2+LMS!$F$15*AI272+LMS!$G$15)),(IF(AI272&lt;90,LMS!$D$17*AI272^3+LMS!$E$17*AI272^2+LMS!$F$17*AI272+LMS!$G$17,LMS!$D$18*AI272^3+LMS!$E$18*AI272^2+LMS!$F$18*AI272+LMS!$G$18)))</f>
        <v>#VALUE!</v>
      </c>
      <c r="AI272" s="7" t="e">
        <f t="shared" si="89"/>
        <v>#VALUE!</v>
      </c>
      <c r="AJ272" s="7">
        <f t="shared" si="110"/>
        <v>0</v>
      </c>
      <c r="AL272" s="7">
        <f>IF(D272="M",WeightSDS!P$5*$AJ272^7+WeightSDS!Q$5*$AJ272^6+WeightSDS!R$5*$AJ272^5+WeightSDS!S$5*$AJ272^4+WeightSDS!T$5*$AJ272^3+WeightSDS!U$5*$AJ272^2+WeightSDS!V$5*$AJ272+WeightSDS!W$5,IF($AJ272&lt;186,WeightSDS!P$8*$AJ272^7+WeightSDS!Q$8*$AJ272^6+WeightSDS!R$8*$AJ272^5+WeightSDS!S$8*$AJ272^4+WeightSDS!T$8*$AJ272^3+WeightSDS!U$8*$AJ272^2+WeightSDS!V$8*$AJ272+WeightSDS!W$8,WeightSDS!$U$9+WeightSDS!$V$9*($AJ272-WeightSDS!$W$9)))</f>
        <v>0.75407122999999998</v>
      </c>
      <c r="AM272" s="7">
        <f>IF(D272="M",IF($AJ272&lt;45,WeightSDS!M$23*$AJ272^10+WeightSDS!N$23*$AJ272^9+WeightSDS!O$23*$AJ272^8+WeightSDS!P$23*$AJ272^7+WeightSDS!Q$23*$AJ272^6+WeightSDS!R$23*$AJ272^5+WeightSDS!S$23*$AJ272^4+WeightSDS!T$23*$AJ272^3+WeightSDS!U$23*$AJ272^2+WeightSDS!V$23*$AJ272+WeightSDS!W$23,IF($AJ272&lt;153,WeightSDS!M$25*$AJ272^10+WeightSDS!N$25*$AJ272^9+WeightSDS!O$25*$AJ272^8+WeightSDS!P$25*$AJ272^7+WeightSDS!Q$25*$AJ272^6+WeightSDS!R$25*$AJ272^5+WeightSDS!S$25*$AJ272^4+WeightSDS!T$25*$AJ272^3+WeightSDS!U$25*$AJ272^2+WeightSDS!V$25*$AJ272+WeightSDS!W$25,WeightSDS!M$27+WeightSDS!N$27/(1+EXP(WeightSDS!O$27+WeightSDS!P$27*$AJ272)))),IF($AJ272&lt;43.8,WeightSDS!M$29*$AJ272^10+WeightSDS!N$29*$AJ272^9+WeightSDS!O$29*$AJ272^8+WeightSDS!P$29*$AJ272^7+WeightSDS!Q$29*$AJ272^6+WeightSDS!R$29*$AJ272^5+WeightSDS!S$29*$AJ272^4+WeightSDS!T$29*$AJ272^3+WeightSDS!U$29*$AJ272^2+WeightSDS!V$29*$AJ272+WeightSDS!W$29-0.010431*(1-$AJ272/210),IF($AJ272&lt;123,WeightSDS!M$30*$AJ272^10+WeightSDS!N$30*$AJ272^9+WeightSDS!O$30*$AJ272^8+WeightSDS!P$30*$AJ272^7+WeightSDS!Q$30*$AJ272^6+WeightSDS!R$30*$AJ272^5+WeightSDS!S$30*$AJ272^4+WeightSDS!T$30*$AJ272^3+WeightSDS!U$30*$AJ272^2+WeightSDS!V$30*$AJ272+WeightSDS!W$30-0.010431*(1-1/$AJ272),WeightSDS!M$32+WeightSDS!N$32/(1+EXP(WeightSDS!O$32+WeightSDS!P$32*$AJ272))-0.010431*(1-$AJ272/210))))</f>
        <v>2.9500001032655536</v>
      </c>
      <c r="AN272" s="7">
        <f>IF(D272="M",IF($AJ272&lt;162,WeightSDS!P$12*$AJ272^7+WeightSDS!Q$12*$AJ272^6+WeightSDS!R$12*$AJ272^5+WeightSDS!S$12*$AJ272^4+WeightSDS!T$12*$AJ272^3+WeightSDS!U$12*$AJ272^2+WeightSDS!V$12*$AJ272+WeightSDS!W$12,WeightSDS!P$14*$AJ272^7+WeightSDS!Q$14*$AJ272^6+WeightSDS!R$14*$AJ272^5+WeightSDS!S$14*$AJ272^4+WeightSDS!T$14*$AJ272^3+WeightSDS!U$14*$AJ272^2+WeightSDS!V$14*$AJ272+WeightSDS!W$14),IF($AJ272&lt;156,WeightSDS!O$17*$AJ272^8+WeightSDS!P$17*$AJ272^7+WeightSDS!Q$17*$AJ272^6+WeightSDS!R$17*$AJ272^5+WeightSDS!S$17*$AJ272^4+WeightSDS!T$17*$AJ272^3+WeightSDS!U$17*$AJ272^2+WeightSDS!V$17*$AJ272+WeightSDS!W$17,IF($AJ272&lt;186,WeightSDS!$U$18+(WeightSDS!$V$18-WeightSDS!$U$18)/24*($AJ272-186)+WeightSDS!$W$18*(-$AJ272+186)^2-0.005,WeightSDS!$U$18+(WeightSDS!$V$18-WeightSDS!$U$18)/24*($AJ272-186)-0.005)))</f>
        <v>0.14604529399999999</v>
      </c>
      <c r="AQ272" s="7">
        <f t="shared" si="97"/>
        <v>0.56299999999999994</v>
      </c>
      <c r="AR272" s="7">
        <f t="shared" si="98"/>
        <v>69</v>
      </c>
      <c r="AS272" s="7">
        <f t="shared" si="99"/>
        <v>0.51</v>
      </c>
    </row>
    <row r="273" spans="2:45" s="7" customFormat="1" x14ac:dyDescent="0.15">
      <c r="B273" s="118"/>
      <c r="C273" s="118"/>
      <c r="D273" s="118"/>
      <c r="E273" s="30"/>
      <c r="F273" s="30"/>
      <c r="G273" s="119"/>
      <c r="H273" s="119"/>
      <c r="I273" s="78"/>
      <c r="J273" s="11" t="str">
        <f t="shared" si="90"/>
        <v/>
      </c>
      <c r="K273" s="2" t="str">
        <f t="shared" si="100"/>
        <v/>
      </c>
      <c r="L273" s="2" t="str">
        <f t="shared" si="91"/>
        <v/>
      </c>
      <c r="M273" s="2" t="str">
        <f t="shared" si="101"/>
        <v/>
      </c>
      <c r="N273" s="2" t="str">
        <f t="shared" si="102"/>
        <v/>
      </c>
      <c r="O273" s="2" t="str">
        <f t="shared" si="103"/>
        <v/>
      </c>
      <c r="P273" s="11" t="str">
        <f t="shared" si="104"/>
        <v/>
      </c>
      <c r="Q273" s="11" t="str">
        <f t="shared" si="105"/>
        <v/>
      </c>
      <c r="R273" s="2" t="str">
        <f t="shared" si="106"/>
        <v/>
      </c>
      <c r="S273" s="11" t="str">
        <f t="shared" si="107"/>
        <v/>
      </c>
      <c r="T273" s="175" t="str">
        <f t="shared" si="108"/>
        <v/>
      </c>
      <c r="U273" s="11" t="str">
        <f t="shared" si="109"/>
        <v/>
      </c>
      <c r="V273" s="136"/>
      <c r="W273" s="136"/>
      <c r="X273" s="139">
        <f t="shared" si="92"/>
        <v>0</v>
      </c>
      <c r="Y273" s="31">
        <f t="shared" si="93"/>
        <v>0</v>
      </c>
      <c r="Z273" s="31"/>
      <c r="AA273" s="140">
        <f t="shared" si="94"/>
        <v>0</v>
      </c>
      <c r="AB273" s="12"/>
      <c r="AC273" s="8">
        <f t="shared" si="95"/>
        <v>9.0359999999999996</v>
      </c>
      <c r="AD273" s="8">
        <f t="shared" si="96"/>
        <v>-184.49199999999999</v>
      </c>
      <c r="AE273"/>
      <c r="AF273" t="e">
        <f>IF(D273="M",IF(AI273&lt;78,LMS!$D$5*AI273^3+LMS!$E$5*AI273^2+LMS!$F$5*AI273+LMS!$G$5,IF(AI273&lt;150,LMS!$D$6*AI273^3+LMS!$E$6*AI273^2+LMS!$F$6*AI273+LMS!$G$6,LMS!$D$7*AI273^3+LMS!$E$7*AI273^2+LMS!$F$7*AI273+LMS!$G$7)),IF(AI273&lt;69,LMS!$D$9*AI273^3+LMS!$E$9*AI273^2+LMS!$F$9*AI273+LMS!$G$9,IF(AI273&lt;150,LMS!$D$10*AI273^3+LMS!$E$10*AI273^2+LMS!$F$10*AI273+LMS!$G$10,LMS!$D$11*AI273^3+LMS!$E$11*AI273^2+LMS!$F$11*AI273+LMS!$G$11)))</f>
        <v>#VALUE!</v>
      </c>
      <c r="AG273" t="e">
        <f>IF(D273="M",(IF(AI273&lt;2.5,LMS!$D$21*AI273^3+LMS!$E$21*AI273^2+LMS!$F$21*AI273+LMS!$G$21,IF(AI273&lt;9.5,LMS!$D$22*AI273^3+LMS!$E$22*AI273^2+LMS!$F$22*AI273+LMS!$G$22,IF(AI273&lt;26.75,LMS!$D$23*AI273^3+LMS!$E$23*AI273^2+LMS!$F$23*AI273+LMS!$G$23,IF(AI273&lt;90,LMS!$D$24*AI273^3+LMS!$E$24*AI273^2+LMS!$F$24*AI273+LMS!$G$24,LMS!$D$25*AI273^3+LMS!$E$25*AI273^2+LMS!$F$25*AI273+LMS!$G$25))))),(IF(AI273&lt;2.5,LMS!$D$27*AI273^3+LMS!$E$27*AI273^2+LMS!$F$27*AI273+LMS!$G$27,IF(AI273&lt;9.5,LMS!$D$28*AI273^3+LMS!$E$28*AI273^2+LMS!$F$28*AI273+LMS!$G$28,IF(AI273&lt;26.75,LMS!$D$29*AI273^3+LMS!$E$29*AI273^2+LMS!$F$29*AI273+LMS!$G$29,IF(AI273&lt;90,LMS!$D$30*AI273^3+LMS!$E$30*AI273^2+LMS!$F$30*AI273+LMS!$G$30,IF(AI273&lt;150,LMS!$D$31*AI273^3+LMS!$E$31*AI273^2+LMS!$F$31*AI273+LMS!$G$31,LMS!$D$32*AI273^3+LMS!$E$32*AI273^2+LMS!$F$32*AI273+LMS!$G$32)))))))</f>
        <v>#VALUE!</v>
      </c>
      <c r="AH273" t="e">
        <f>IF(D273="M",(IF(AI273&lt;90,LMS!$D$14*AI273^3+LMS!$E$14*AI273^2+LMS!$F$14*AI273+LMS!$G$14,LMS!$D$15*AI273^3+LMS!$E$15*AI273^2+LMS!$F$15*AI273+LMS!$G$15)),(IF(AI273&lt;90,LMS!$D$17*AI273^3+LMS!$E$17*AI273^2+LMS!$F$17*AI273+LMS!$G$17,LMS!$D$18*AI273^3+LMS!$E$18*AI273^2+LMS!$F$18*AI273+LMS!$G$18)))</f>
        <v>#VALUE!</v>
      </c>
      <c r="AI273" s="7" t="e">
        <f t="shared" si="89"/>
        <v>#VALUE!</v>
      </c>
      <c r="AJ273" s="7">
        <f t="shared" si="110"/>
        <v>0</v>
      </c>
      <c r="AL273" s="7">
        <f>IF(D273="M",WeightSDS!P$5*$AJ273^7+WeightSDS!Q$5*$AJ273^6+WeightSDS!R$5*$AJ273^5+WeightSDS!S$5*$AJ273^4+WeightSDS!T$5*$AJ273^3+WeightSDS!U$5*$AJ273^2+WeightSDS!V$5*$AJ273+WeightSDS!W$5,IF($AJ273&lt;186,WeightSDS!P$8*$AJ273^7+WeightSDS!Q$8*$AJ273^6+WeightSDS!R$8*$AJ273^5+WeightSDS!S$8*$AJ273^4+WeightSDS!T$8*$AJ273^3+WeightSDS!U$8*$AJ273^2+WeightSDS!V$8*$AJ273+WeightSDS!W$8,WeightSDS!$U$9+WeightSDS!$V$9*($AJ273-WeightSDS!$W$9)))</f>
        <v>0.75407122999999998</v>
      </c>
      <c r="AM273" s="7">
        <f>IF(D273="M",IF($AJ273&lt;45,WeightSDS!M$23*$AJ273^10+WeightSDS!N$23*$AJ273^9+WeightSDS!O$23*$AJ273^8+WeightSDS!P$23*$AJ273^7+WeightSDS!Q$23*$AJ273^6+WeightSDS!R$23*$AJ273^5+WeightSDS!S$23*$AJ273^4+WeightSDS!T$23*$AJ273^3+WeightSDS!U$23*$AJ273^2+WeightSDS!V$23*$AJ273+WeightSDS!W$23,IF($AJ273&lt;153,WeightSDS!M$25*$AJ273^10+WeightSDS!N$25*$AJ273^9+WeightSDS!O$25*$AJ273^8+WeightSDS!P$25*$AJ273^7+WeightSDS!Q$25*$AJ273^6+WeightSDS!R$25*$AJ273^5+WeightSDS!S$25*$AJ273^4+WeightSDS!T$25*$AJ273^3+WeightSDS!U$25*$AJ273^2+WeightSDS!V$25*$AJ273+WeightSDS!W$25,WeightSDS!M$27+WeightSDS!N$27/(1+EXP(WeightSDS!O$27+WeightSDS!P$27*$AJ273)))),IF($AJ273&lt;43.8,WeightSDS!M$29*$AJ273^10+WeightSDS!N$29*$AJ273^9+WeightSDS!O$29*$AJ273^8+WeightSDS!P$29*$AJ273^7+WeightSDS!Q$29*$AJ273^6+WeightSDS!R$29*$AJ273^5+WeightSDS!S$29*$AJ273^4+WeightSDS!T$29*$AJ273^3+WeightSDS!U$29*$AJ273^2+WeightSDS!V$29*$AJ273+WeightSDS!W$29-0.010431*(1-$AJ273/210),IF($AJ273&lt;123,WeightSDS!M$30*$AJ273^10+WeightSDS!N$30*$AJ273^9+WeightSDS!O$30*$AJ273^8+WeightSDS!P$30*$AJ273^7+WeightSDS!Q$30*$AJ273^6+WeightSDS!R$30*$AJ273^5+WeightSDS!S$30*$AJ273^4+WeightSDS!T$30*$AJ273^3+WeightSDS!U$30*$AJ273^2+WeightSDS!V$30*$AJ273+WeightSDS!W$30-0.010431*(1-1/$AJ273),WeightSDS!M$32+WeightSDS!N$32/(1+EXP(WeightSDS!O$32+WeightSDS!P$32*$AJ273))-0.010431*(1-$AJ273/210))))</f>
        <v>2.9500001032655536</v>
      </c>
      <c r="AN273" s="7">
        <f>IF(D273="M",IF($AJ273&lt;162,WeightSDS!P$12*$AJ273^7+WeightSDS!Q$12*$AJ273^6+WeightSDS!R$12*$AJ273^5+WeightSDS!S$12*$AJ273^4+WeightSDS!T$12*$AJ273^3+WeightSDS!U$12*$AJ273^2+WeightSDS!V$12*$AJ273+WeightSDS!W$12,WeightSDS!P$14*$AJ273^7+WeightSDS!Q$14*$AJ273^6+WeightSDS!R$14*$AJ273^5+WeightSDS!S$14*$AJ273^4+WeightSDS!T$14*$AJ273^3+WeightSDS!U$14*$AJ273^2+WeightSDS!V$14*$AJ273+WeightSDS!W$14),IF($AJ273&lt;156,WeightSDS!O$17*$AJ273^8+WeightSDS!P$17*$AJ273^7+WeightSDS!Q$17*$AJ273^6+WeightSDS!R$17*$AJ273^5+WeightSDS!S$17*$AJ273^4+WeightSDS!T$17*$AJ273^3+WeightSDS!U$17*$AJ273^2+WeightSDS!V$17*$AJ273+WeightSDS!W$17,IF($AJ273&lt;186,WeightSDS!$U$18+(WeightSDS!$V$18-WeightSDS!$U$18)/24*($AJ273-186)+WeightSDS!$W$18*(-$AJ273+186)^2-0.005,WeightSDS!$U$18+(WeightSDS!$V$18-WeightSDS!$U$18)/24*($AJ273-186)-0.005)))</f>
        <v>0.14604529399999999</v>
      </c>
      <c r="AQ273" s="7">
        <f t="shared" si="97"/>
        <v>0.56299999999999994</v>
      </c>
      <c r="AR273" s="7">
        <f t="shared" si="98"/>
        <v>69</v>
      </c>
      <c r="AS273" s="7">
        <f t="shared" si="99"/>
        <v>0.51</v>
      </c>
    </row>
    <row r="274" spans="2:45" s="7" customFormat="1" x14ac:dyDescent="0.15">
      <c r="B274" s="118"/>
      <c r="C274" s="118"/>
      <c r="D274" s="118"/>
      <c r="E274" s="30"/>
      <c r="F274" s="30"/>
      <c r="G274" s="119"/>
      <c r="H274" s="119"/>
      <c r="I274" s="78"/>
      <c r="J274" s="11" t="str">
        <f t="shared" si="90"/>
        <v/>
      </c>
      <c r="K274" s="2" t="str">
        <f t="shared" si="100"/>
        <v/>
      </c>
      <c r="L274" s="2" t="str">
        <f t="shared" si="91"/>
        <v/>
      </c>
      <c r="M274" s="2" t="str">
        <f t="shared" si="101"/>
        <v/>
      </c>
      <c r="N274" s="2" t="str">
        <f t="shared" si="102"/>
        <v/>
      </c>
      <c r="O274" s="2" t="str">
        <f t="shared" si="103"/>
        <v/>
      </c>
      <c r="P274" s="11" t="str">
        <f t="shared" si="104"/>
        <v/>
      </c>
      <c r="Q274" s="11" t="str">
        <f t="shared" si="105"/>
        <v/>
      </c>
      <c r="R274" s="2" t="str">
        <f t="shared" si="106"/>
        <v/>
      </c>
      <c r="S274" s="11" t="str">
        <f t="shared" si="107"/>
        <v/>
      </c>
      <c r="T274" s="175" t="str">
        <f t="shared" si="108"/>
        <v/>
      </c>
      <c r="U274" s="11" t="str">
        <f t="shared" si="109"/>
        <v/>
      </c>
      <c r="V274" s="136"/>
      <c r="W274" s="136"/>
      <c r="X274" s="139">
        <f t="shared" si="92"/>
        <v>0</v>
      </c>
      <c r="Y274" s="31">
        <f t="shared" si="93"/>
        <v>0</v>
      </c>
      <c r="Z274" s="31"/>
      <c r="AA274" s="140">
        <f t="shared" si="94"/>
        <v>0</v>
      </c>
      <c r="AB274" s="12"/>
      <c r="AC274" s="8">
        <f t="shared" si="95"/>
        <v>9.0359999999999996</v>
      </c>
      <c r="AD274" s="8">
        <f t="shared" si="96"/>
        <v>-184.49199999999999</v>
      </c>
      <c r="AE274"/>
      <c r="AF274" t="e">
        <f>IF(D274="M",IF(AI274&lt;78,LMS!$D$5*AI274^3+LMS!$E$5*AI274^2+LMS!$F$5*AI274+LMS!$G$5,IF(AI274&lt;150,LMS!$D$6*AI274^3+LMS!$E$6*AI274^2+LMS!$F$6*AI274+LMS!$G$6,LMS!$D$7*AI274^3+LMS!$E$7*AI274^2+LMS!$F$7*AI274+LMS!$G$7)),IF(AI274&lt;69,LMS!$D$9*AI274^3+LMS!$E$9*AI274^2+LMS!$F$9*AI274+LMS!$G$9,IF(AI274&lt;150,LMS!$D$10*AI274^3+LMS!$E$10*AI274^2+LMS!$F$10*AI274+LMS!$G$10,LMS!$D$11*AI274^3+LMS!$E$11*AI274^2+LMS!$F$11*AI274+LMS!$G$11)))</f>
        <v>#VALUE!</v>
      </c>
      <c r="AG274" t="e">
        <f>IF(D274="M",(IF(AI274&lt;2.5,LMS!$D$21*AI274^3+LMS!$E$21*AI274^2+LMS!$F$21*AI274+LMS!$G$21,IF(AI274&lt;9.5,LMS!$D$22*AI274^3+LMS!$E$22*AI274^2+LMS!$F$22*AI274+LMS!$G$22,IF(AI274&lt;26.75,LMS!$D$23*AI274^3+LMS!$E$23*AI274^2+LMS!$F$23*AI274+LMS!$G$23,IF(AI274&lt;90,LMS!$D$24*AI274^3+LMS!$E$24*AI274^2+LMS!$F$24*AI274+LMS!$G$24,LMS!$D$25*AI274^3+LMS!$E$25*AI274^2+LMS!$F$25*AI274+LMS!$G$25))))),(IF(AI274&lt;2.5,LMS!$D$27*AI274^3+LMS!$E$27*AI274^2+LMS!$F$27*AI274+LMS!$G$27,IF(AI274&lt;9.5,LMS!$D$28*AI274^3+LMS!$E$28*AI274^2+LMS!$F$28*AI274+LMS!$G$28,IF(AI274&lt;26.75,LMS!$D$29*AI274^3+LMS!$E$29*AI274^2+LMS!$F$29*AI274+LMS!$G$29,IF(AI274&lt;90,LMS!$D$30*AI274^3+LMS!$E$30*AI274^2+LMS!$F$30*AI274+LMS!$G$30,IF(AI274&lt;150,LMS!$D$31*AI274^3+LMS!$E$31*AI274^2+LMS!$F$31*AI274+LMS!$G$31,LMS!$D$32*AI274^3+LMS!$E$32*AI274^2+LMS!$F$32*AI274+LMS!$G$32)))))))</f>
        <v>#VALUE!</v>
      </c>
      <c r="AH274" t="e">
        <f>IF(D274="M",(IF(AI274&lt;90,LMS!$D$14*AI274^3+LMS!$E$14*AI274^2+LMS!$F$14*AI274+LMS!$G$14,LMS!$D$15*AI274^3+LMS!$E$15*AI274^2+LMS!$F$15*AI274+LMS!$G$15)),(IF(AI274&lt;90,LMS!$D$17*AI274^3+LMS!$E$17*AI274^2+LMS!$F$17*AI274+LMS!$G$17,LMS!$D$18*AI274^3+LMS!$E$18*AI274^2+LMS!$F$18*AI274+LMS!$G$18)))</f>
        <v>#VALUE!</v>
      </c>
      <c r="AI274" s="7" t="e">
        <f t="shared" si="89"/>
        <v>#VALUE!</v>
      </c>
      <c r="AJ274" s="7">
        <f t="shared" si="110"/>
        <v>0</v>
      </c>
      <c r="AL274" s="7">
        <f>IF(D274="M",WeightSDS!P$5*$AJ274^7+WeightSDS!Q$5*$AJ274^6+WeightSDS!R$5*$AJ274^5+WeightSDS!S$5*$AJ274^4+WeightSDS!T$5*$AJ274^3+WeightSDS!U$5*$AJ274^2+WeightSDS!V$5*$AJ274+WeightSDS!W$5,IF($AJ274&lt;186,WeightSDS!P$8*$AJ274^7+WeightSDS!Q$8*$AJ274^6+WeightSDS!R$8*$AJ274^5+WeightSDS!S$8*$AJ274^4+WeightSDS!T$8*$AJ274^3+WeightSDS!U$8*$AJ274^2+WeightSDS!V$8*$AJ274+WeightSDS!W$8,WeightSDS!$U$9+WeightSDS!$V$9*($AJ274-WeightSDS!$W$9)))</f>
        <v>0.75407122999999998</v>
      </c>
      <c r="AM274" s="7">
        <f>IF(D274="M",IF($AJ274&lt;45,WeightSDS!M$23*$AJ274^10+WeightSDS!N$23*$AJ274^9+WeightSDS!O$23*$AJ274^8+WeightSDS!P$23*$AJ274^7+WeightSDS!Q$23*$AJ274^6+WeightSDS!R$23*$AJ274^5+WeightSDS!S$23*$AJ274^4+WeightSDS!T$23*$AJ274^3+WeightSDS!U$23*$AJ274^2+WeightSDS!V$23*$AJ274+WeightSDS!W$23,IF($AJ274&lt;153,WeightSDS!M$25*$AJ274^10+WeightSDS!N$25*$AJ274^9+WeightSDS!O$25*$AJ274^8+WeightSDS!P$25*$AJ274^7+WeightSDS!Q$25*$AJ274^6+WeightSDS!R$25*$AJ274^5+WeightSDS!S$25*$AJ274^4+WeightSDS!T$25*$AJ274^3+WeightSDS!U$25*$AJ274^2+WeightSDS!V$25*$AJ274+WeightSDS!W$25,WeightSDS!M$27+WeightSDS!N$27/(1+EXP(WeightSDS!O$27+WeightSDS!P$27*$AJ274)))),IF($AJ274&lt;43.8,WeightSDS!M$29*$AJ274^10+WeightSDS!N$29*$AJ274^9+WeightSDS!O$29*$AJ274^8+WeightSDS!P$29*$AJ274^7+WeightSDS!Q$29*$AJ274^6+WeightSDS!R$29*$AJ274^5+WeightSDS!S$29*$AJ274^4+WeightSDS!T$29*$AJ274^3+WeightSDS!U$29*$AJ274^2+WeightSDS!V$29*$AJ274+WeightSDS!W$29-0.010431*(1-$AJ274/210),IF($AJ274&lt;123,WeightSDS!M$30*$AJ274^10+WeightSDS!N$30*$AJ274^9+WeightSDS!O$30*$AJ274^8+WeightSDS!P$30*$AJ274^7+WeightSDS!Q$30*$AJ274^6+WeightSDS!R$30*$AJ274^5+WeightSDS!S$30*$AJ274^4+WeightSDS!T$30*$AJ274^3+WeightSDS!U$30*$AJ274^2+WeightSDS!V$30*$AJ274+WeightSDS!W$30-0.010431*(1-1/$AJ274),WeightSDS!M$32+WeightSDS!N$32/(1+EXP(WeightSDS!O$32+WeightSDS!P$32*$AJ274))-0.010431*(1-$AJ274/210))))</f>
        <v>2.9500001032655536</v>
      </c>
      <c r="AN274" s="7">
        <f>IF(D274="M",IF($AJ274&lt;162,WeightSDS!P$12*$AJ274^7+WeightSDS!Q$12*$AJ274^6+WeightSDS!R$12*$AJ274^5+WeightSDS!S$12*$AJ274^4+WeightSDS!T$12*$AJ274^3+WeightSDS!U$12*$AJ274^2+WeightSDS!V$12*$AJ274+WeightSDS!W$12,WeightSDS!P$14*$AJ274^7+WeightSDS!Q$14*$AJ274^6+WeightSDS!R$14*$AJ274^5+WeightSDS!S$14*$AJ274^4+WeightSDS!T$14*$AJ274^3+WeightSDS!U$14*$AJ274^2+WeightSDS!V$14*$AJ274+WeightSDS!W$14),IF($AJ274&lt;156,WeightSDS!O$17*$AJ274^8+WeightSDS!P$17*$AJ274^7+WeightSDS!Q$17*$AJ274^6+WeightSDS!R$17*$AJ274^5+WeightSDS!S$17*$AJ274^4+WeightSDS!T$17*$AJ274^3+WeightSDS!U$17*$AJ274^2+WeightSDS!V$17*$AJ274+WeightSDS!W$17,IF($AJ274&lt;186,WeightSDS!$U$18+(WeightSDS!$V$18-WeightSDS!$U$18)/24*($AJ274-186)+WeightSDS!$W$18*(-$AJ274+186)^2-0.005,WeightSDS!$U$18+(WeightSDS!$V$18-WeightSDS!$U$18)/24*($AJ274-186)-0.005)))</f>
        <v>0.14604529399999999</v>
      </c>
      <c r="AQ274" s="7">
        <f t="shared" si="97"/>
        <v>0.56299999999999994</v>
      </c>
      <c r="AR274" s="7">
        <f t="shared" si="98"/>
        <v>69</v>
      </c>
      <c r="AS274" s="7">
        <f t="shared" si="99"/>
        <v>0.51</v>
      </c>
    </row>
    <row r="275" spans="2:45" s="7" customFormat="1" x14ac:dyDescent="0.15">
      <c r="B275" s="118"/>
      <c r="C275" s="118"/>
      <c r="D275" s="118"/>
      <c r="E275" s="30"/>
      <c r="F275" s="30"/>
      <c r="G275" s="119"/>
      <c r="H275" s="119"/>
      <c r="I275" s="78"/>
      <c r="J275" s="11" t="str">
        <f t="shared" si="90"/>
        <v/>
      </c>
      <c r="K275" s="2" t="str">
        <f t="shared" si="100"/>
        <v/>
      </c>
      <c r="L275" s="2" t="str">
        <f t="shared" si="91"/>
        <v/>
      </c>
      <c r="M275" s="2" t="str">
        <f t="shared" si="101"/>
        <v/>
      </c>
      <c r="N275" s="2" t="str">
        <f t="shared" si="102"/>
        <v/>
      </c>
      <c r="O275" s="2" t="str">
        <f t="shared" si="103"/>
        <v/>
      </c>
      <c r="P275" s="11" t="str">
        <f t="shared" si="104"/>
        <v/>
      </c>
      <c r="Q275" s="11" t="str">
        <f t="shared" si="105"/>
        <v/>
      </c>
      <c r="R275" s="2" t="str">
        <f t="shared" si="106"/>
        <v/>
      </c>
      <c r="S275" s="11" t="str">
        <f t="shared" si="107"/>
        <v/>
      </c>
      <c r="T275" s="175" t="str">
        <f t="shared" si="108"/>
        <v/>
      </c>
      <c r="U275" s="11" t="str">
        <f t="shared" si="109"/>
        <v/>
      </c>
      <c r="V275" s="136"/>
      <c r="W275" s="136"/>
      <c r="X275" s="139">
        <f t="shared" si="92"/>
        <v>0</v>
      </c>
      <c r="Y275" s="31">
        <f t="shared" si="93"/>
        <v>0</v>
      </c>
      <c r="Z275" s="31"/>
      <c r="AA275" s="140">
        <f t="shared" si="94"/>
        <v>0</v>
      </c>
      <c r="AB275" s="12"/>
      <c r="AC275" s="8">
        <f t="shared" si="95"/>
        <v>9.0359999999999996</v>
      </c>
      <c r="AD275" s="8">
        <f t="shared" si="96"/>
        <v>-184.49199999999999</v>
      </c>
      <c r="AE275"/>
      <c r="AF275" t="e">
        <f>IF(D275="M",IF(AI275&lt;78,LMS!$D$5*AI275^3+LMS!$E$5*AI275^2+LMS!$F$5*AI275+LMS!$G$5,IF(AI275&lt;150,LMS!$D$6*AI275^3+LMS!$E$6*AI275^2+LMS!$F$6*AI275+LMS!$G$6,LMS!$D$7*AI275^3+LMS!$E$7*AI275^2+LMS!$F$7*AI275+LMS!$G$7)),IF(AI275&lt;69,LMS!$D$9*AI275^3+LMS!$E$9*AI275^2+LMS!$F$9*AI275+LMS!$G$9,IF(AI275&lt;150,LMS!$D$10*AI275^3+LMS!$E$10*AI275^2+LMS!$F$10*AI275+LMS!$G$10,LMS!$D$11*AI275^3+LMS!$E$11*AI275^2+LMS!$F$11*AI275+LMS!$G$11)))</f>
        <v>#VALUE!</v>
      </c>
      <c r="AG275" t="e">
        <f>IF(D275="M",(IF(AI275&lt;2.5,LMS!$D$21*AI275^3+LMS!$E$21*AI275^2+LMS!$F$21*AI275+LMS!$G$21,IF(AI275&lt;9.5,LMS!$D$22*AI275^3+LMS!$E$22*AI275^2+LMS!$F$22*AI275+LMS!$G$22,IF(AI275&lt;26.75,LMS!$D$23*AI275^3+LMS!$E$23*AI275^2+LMS!$F$23*AI275+LMS!$G$23,IF(AI275&lt;90,LMS!$D$24*AI275^3+LMS!$E$24*AI275^2+LMS!$F$24*AI275+LMS!$G$24,LMS!$D$25*AI275^3+LMS!$E$25*AI275^2+LMS!$F$25*AI275+LMS!$G$25))))),(IF(AI275&lt;2.5,LMS!$D$27*AI275^3+LMS!$E$27*AI275^2+LMS!$F$27*AI275+LMS!$G$27,IF(AI275&lt;9.5,LMS!$D$28*AI275^3+LMS!$E$28*AI275^2+LMS!$F$28*AI275+LMS!$G$28,IF(AI275&lt;26.75,LMS!$D$29*AI275^3+LMS!$E$29*AI275^2+LMS!$F$29*AI275+LMS!$G$29,IF(AI275&lt;90,LMS!$D$30*AI275^3+LMS!$E$30*AI275^2+LMS!$F$30*AI275+LMS!$G$30,IF(AI275&lt;150,LMS!$D$31*AI275^3+LMS!$E$31*AI275^2+LMS!$F$31*AI275+LMS!$G$31,LMS!$D$32*AI275^3+LMS!$E$32*AI275^2+LMS!$F$32*AI275+LMS!$G$32)))))))</f>
        <v>#VALUE!</v>
      </c>
      <c r="AH275" t="e">
        <f>IF(D275="M",(IF(AI275&lt;90,LMS!$D$14*AI275^3+LMS!$E$14*AI275^2+LMS!$F$14*AI275+LMS!$G$14,LMS!$D$15*AI275^3+LMS!$E$15*AI275^2+LMS!$F$15*AI275+LMS!$G$15)),(IF(AI275&lt;90,LMS!$D$17*AI275^3+LMS!$E$17*AI275^2+LMS!$F$17*AI275+LMS!$G$17,LMS!$D$18*AI275^3+LMS!$E$18*AI275^2+LMS!$F$18*AI275+LMS!$G$18)))</f>
        <v>#VALUE!</v>
      </c>
      <c r="AI275" s="7" t="e">
        <f t="shared" si="89"/>
        <v>#VALUE!</v>
      </c>
      <c r="AJ275" s="7">
        <f t="shared" si="110"/>
        <v>0</v>
      </c>
      <c r="AL275" s="7">
        <f>IF(D275="M",WeightSDS!P$5*$AJ275^7+WeightSDS!Q$5*$AJ275^6+WeightSDS!R$5*$AJ275^5+WeightSDS!S$5*$AJ275^4+WeightSDS!T$5*$AJ275^3+WeightSDS!U$5*$AJ275^2+WeightSDS!V$5*$AJ275+WeightSDS!W$5,IF($AJ275&lt;186,WeightSDS!P$8*$AJ275^7+WeightSDS!Q$8*$AJ275^6+WeightSDS!R$8*$AJ275^5+WeightSDS!S$8*$AJ275^4+WeightSDS!T$8*$AJ275^3+WeightSDS!U$8*$AJ275^2+WeightSDS!V$8*$AJ275+WeightSDS!W$8,WeightSDS!$U$9+WeightSDS!$V$9*($AJ275-WeightSDS!$W$9)))</f>
        <v>0.75407122999999998</v>
      </c>
      <c r="AM275" s="7">
        <f>IF(D275="M",IF($AJ275&lt;45,WeightSDS!M$23*$AJ275^10+WeightSDS!N$23*$AJ275^9+WeightSDS!O$23*$AJ275^8+WeightSDS!P$23*$AJ275^7+WeightSDS!Q$23*$AJ275^6+WeightSDS!R$23*$AJ275^5+WeightSDS!S$23*$AJ275^4+WeightSDS!T$23*$AJ275^3+WeightSDS!U$23*$AJ275^2+WeightSDS!V$23*$AJ275+WeightSDS!W$23,IF($AJ275&lt;153,WeightSDS!M$25*$AJ275^10+WeightSDS!N$25*$AJ275^9+WeightSDS!O$25*$AJ275^8+WeightSDS!P$25*$AJ275^7+WeightSDS!Q$25*$AJ275^6+WeightSDS!R$25*$AJ275^5+WeightSDS!S$25*$AJ275^4+WeightSDS!T$25*$AJ275^3+WeightSDS!U$25*$AJ275^2+WeightSDS!V$25*$AJ275+WeightSDS!W$25,WeightSDS!M$27+WeightSDS!N$27/(1+EXP(WeightSDS!O$27+WeightSDS!P$27*$AJ275)))),IF($AJ275&lt;43.8,WeightSDS!M$29*$AJ275^10+WeightSDS!N$29*$AJ275^9+WeightSDS!O$29*$AJ275^8+WeightSDS!P$29*$AJ275^7+WeightSDS!Q$29*$AJ275^6+WeightSDS!R$29*$AJ275^5+WeightSDS!S$29*$AJ275^4+WeightSDS!T$29*$AJ275^3+WeightSDS!U$29*$AJ275^2+WeightSDS!V$29*$AJ275+WeightSDS!W$29-0.010431*(1-$AJ275/210),IF($AJ275&lt;123,WeightSDS!M$30*$AJ275^10+WeightSDS!N$30*$AJ275^9+WeightSDS!O$30*$AJ275^8+WeightSDS!P$30*$AJ275^7+WeightSDS!Q$30*$AJ275^6+WeightSDS!R$30*$AJ275^5+WeightSDS!S$30*$AJ275^4+WeightSDS!T$30*$AJ275^3+WeightSDS!U$30*$AJ275^2+WeightSDS!V$30*$AJ275+WeightSDS!W$30-0.010431*(1-1/$AJ275),WeightSDS!M$32+WeightSDS!N$32/(1+EXP(WeightSDS!O$32+WeightSDS!P$32*$AJ275))-0.010431*(1-$AJ275/210))))</f>
        <v>2.9500001032655536</v>
      </c>
      <c r="AN275" s="7">
        <f>IF(D275="M",IF($AJ275&lt;162,WeightSDS!P$12*$AJ275^7+WeightSDS!Q$12*$AJ275^6+WeightSDS!R$12*$AJ275^5+WeightSDS!S$12*$AJ275^4+WeightSDS!T$12*$AJ275^3+WeightSDS!U$12*$AJ275^2+WeightSDS!V$12*$AJ275+WeightSDS!W$12,WeightSDS!P$14*$AJ275^7+WeightSDS!Q$14*$AJ275^6+WeightSDS!R$14*$AJ275^5+WeightSDS!S$14*$AJ275^4+WeightSDS!T$14*$AJ275^3+WeightSDS!U$14*$AJ275^2+WeightSDS!V$14*$AJ275+WeightSDS!W$14),IF($AJ275&lt;156,WeightSDS!O$17*$AJ275^8+WeightSDS!P$17*$AJ275^7+WeightSDS!Q$17*$AJ275^6+WeightSDS!R$17*$AJ275^5+WeightSDS!S$17*$AJ275^4+WeightSDS!T$17*$AJ275^3+WeightSDS!U$17*$AJ275^2+WeightSDS!V$17*$AJ275+WeightSDS!W$17,IF($AJ275&lt;186,WeightSDS!$U$18+(WeightSDS!$V$18-WeightSDS!$U$18)/24*($AJ275-186)+WeightSDS!$W$18*(-$AJ275+186)^2-0.005,WeightSDS!$U$18+(WeightSDS!$V$18-WeightSDS!$U$18)/24*($AJ275-186)-0.005)))</f>
        <v>0.14604529399999999</v>
      </c>
      <c r="AQ275" s="7">
        <f t="shared" si="97"/>
        <v>0.56299999999999994</v>
      </c>
      <c r="AR275" s="7">
        <f t="shared" si="98"/>
        <v>69</v>
      </c>
      <c r="AS275" s="7">
        <f t="shared" si="99"/>
        <v>0.51</v>
      </c>
    </row>
    <row r="276" spans="2:45" s="7" customFormat="1" x14ac:dyDescent="0.15">
      <c r="B276" s="118"/>
      <c r="C276" s="118"/>
      <c r="D276" s="118"/>
      <c r="E276" s="30"/>
      <c r="F276" s="30"/>
      <c r="G276" s="119"/>
      <c r="H276" s="119"/>
      <c r="I276" s="78"/>
      <c r="J276" s="11" t="str">
        <f t="shared" si="90"/>
        <v/>
      </c>
      <c r="K276" s="2" t="str">
        <f t="shared" si="100"/>
        <v/>
      </c>
      <c r="L276" s="2" t="str">
        <f t="shared" si="91"/>
        <v/>
      </c>
      <c r="M276" s="2" t="str">
        <f t="shared" si="101"/>
        <v/>
      </c>
      <c r="N276" s="2" t="str">
        <f t="shared" si="102"/>
        <v/>
      </c>
      <c r="O276" s="2" t="str">
        <f t="shared" si="103"/>
        <v/>
      </c>
      <c r="P276" s="11" t="str">
        <f t="shared" si="104"/>
        <v/>
      </c>
      <c r="Q276" s="11" t="str">
        <f t="shared" si="105"/>
        <v/>
      </c>
      <c r="R276" s="2" t="str">
        <f t="shared" si="106"/>
        <v/>
      </c>
      <c r="S276" s="11" t="str">
        <f t="shared" si="107"/>
        <v/>
      </c>
      <c r="T276" s="175" t="str">
        <f t="shared" si="108"/>
        <v/>
      </c>
      <c r="U276" s="11" t="str">
        <f t="shared" si="109"/>
        <v/>
      </c>
      <c r="V276" s="136"/>
      <c r="W276" s="136"/>
      <c r="X276" s="139">
        <f t="shared" si="92"/>
        <v>0</v>
      </c>
      <c r="Y276" s="31">
        <f t="shared" si="93"/>
        <v>0</v>
      </c>
      <c r="Z276" s="31"/>
      <c r="AA276" s="140">
        <f t="shared" si="94"/>
        <v>0</v>
      </c>
      <c r="AB276" s="12"/>
      <c r="AC276" s="8">
        <f t="shared" si="95"/>
        <v>9.0359999999999996</v>
      </c>
      <c r="AD276" s="8">
        <f t="shared" si="96"/>
        <v>-184.49199999999999</v>
      </c>
      <c r="AE276"/>
      <c r="AF276" t="e">
        <f>IF(D276="M",IF(AI276&lt;78,LMS!$D$5*AI276^3+LMS!$E$5*AI276^2+LMS!$F$5*AI276+LMS!$G$5,IF(AI276&lt;150,LMS!$D$6*AI276^3+LMS!$E$6*AI276^2+LMS!$F$6*AI276+LMS!$G$6,LMS!$D$7*AI276^3+LMS!$E$7*AI276^2+LMS!$F$7*AI276+LMS!$G$7)),IF(AI276&lt;69,LMS!$D$9*AI276^3+LMS!$E$9*AI276^2+LMS!$F$9*AI276+LMS!$G$9,IF(AI276&lt;150,LMS!$D$10*AI276^3+LMS!$E$10*AI276^2+LMS!$F$10*AI276+LMS!$G$10,LMS!$D$11*AI276^3+LMS!$E$11*AI276^2+LMS!$F$11*AI276+LMS!$G$11)))</f>
        <v>#VALUE!</v>
      </c>
      <c r="AG276" t="e">
        <f>IF(D276="M",(IF(AI276&lt;2.5,LMS!$D$21*AI276^3+LMS!$E$21*AI276^2+LMS!$F$21*AI276+LMS!$G$21,IF(AI276&lt;9.5,LMS!$D$22*AI276^3+LMS!$E$22*AI276^2+LMS!$F$22*AI276+LMS!$G$22,IF(AI276&lt;26.75,LMS!$D$23*AI276^3+LMS!$E$23*AI276^2+LMS!$F$23*AI276+LMS!$G$23,IF(AI276&lt;90,LMS!$D$24*AI276^3+LMS!$E$24*AI276^2+LMS!$F$24*AI276+LMS!$G$24,LMS!$D$25*AI276^3+LMS!$E$25*AI276^2+LMS!$F$25*AI276+LMS!$G$25))))),(IF(AI276&lt;2.5,LMS!$D$27*AI276^3+LMS!$E$27*AI276^2+LMS!$F$27*AI276+LMS!$G$27,IF(AI276&lt;9.5,LMS!$D$28*AI276^3+LMS!$E$28*AI276^2+LMS!$F$28*AI276+LMS!$G$28,IF(AI276&lt;26.75,LMS!$D$29*AI276^3+LMS!$E$29*AI276^2+LMS!$F$29*AI276+LMS!$G$29,IF(AI276&lt;90,LMS!$D$30*AI276^3+LMS!$E$30*AI276^2+LMS!$F$30*AI276+LMS!$G$30,IF(AI276&lt;150,LMS!$D$31*AI276^3+LMS!$E$31*AI276^2+LMS!$F$31*AI276+LMS!$G$31,LMS!$D$32*AI276^3+LMS!$E$32*AI276^2+LMS!$F$32*AI276+LMS!$G$32)))))))</f>
        <v>#VALUE!</v>
      </c>
      <c r="AH276" t="e">
        <f>IF(D276="M",(IF(AI276&lt;90,LMS!$D$14*AI276^3+LMS!$E$14*AI276^2+LMS!$F$14*AI276+LMS!$G$14,LMS!$D$15*AI276^3+LMS!$E$15*AI276^2+LMS!$F$15*AI276+LMS!$G$15)),(IF(AI276&lt;90,LMS!$D$17*AI276^3+LMS!$E$17*AI276^2+LMS!$F$17*AI276+LMS!$G$17,LMS!$D$18*AI276^3+LMS!$E$18*AI276^2+LMS!$F$18*AI276+LMS!$G$18)))</f>
        <v>#VALUE!</v>
      </c>
      <c r="AI276" s="7" t="e">
        <f t="shared" si="89"/>
        <v>#VALUE!</v>
      </c>
      <c r="AJ276" s="7">
        <f t="shared" si="110"/>
        <v>0</v>
      </c>
      <c r="AL276" s="7">
        <f>IF(D276="M",WeightSDS!P$5*$AJ276^7+WeightSDS!Q$5*$AJ276^6+WeightSDS!R$5*$AJ276^5+WeightSDS!S$5*$AJ276^4+WeightSDS!T$5*$AJ276^3+WeightSDS!U$5*$AJ276^2+WeightSDS!V$5*$AJ276+WeightSDS!W$5,IF($AJ276&lt;186,WeightSDS!P$8*$AJ276^7+WeightSDS!Q$8*$AJ276^6+WeightSDS!R$8*$AJ276^5+WeightSDS!S$8*$AJ276^4+WeightSDS!T$8*$AJ276^3+WeightSDS!U$8*$AJ276^2+WeightSDS!V$8*$AJ276+WeightSDS!W$8,WeightSDS!$U$9+WeightSDS!$V$9*($AJ276-WeightSDS!$W$9)))</f>
        <v>0.75407122999999998</v>
      </c>
      <c r="AM276" s="7">
        <f>IF(D276="M",IF($AJ276&lt;45,WeightSDS!M$23*$AJ276^10+WeightSDS!N$23*$AJ276^9+WeightSDS!O$23*$AJ276^8+WeightSDS!P$23*$AJ276^7+WeightSDS!Q$23*$AJ276^6+WeightSDS!R$23*$AJ276^5+WeightSDS!S$23*$AJ276^4+WeightSDS!T$23*$AJ276^3+WeightSDS!U$23*$AJ276^2+WeightSDS!V$23*$AJ276+WeightSDS!W$23,IF($AJ276&lt;153,WeightSDS!M$25*$AJ276^10+WeightSDS!N$25*$AJ276^9+WeightSDS!O$25*$AJ276^8+WeightSDS!P$25*$AJ276^7+WeightSDS!Q$25*$AJ276^6+WeightSDS!R$25*$AJ276^5+WeightSDS!S$25*$AJ276^4+WeightSDS!T$25*$AJ276^3+WeightSDS!U$25*$AJ276^2+WeightSDS!V$25*$AJ276+WeightSDS!W$25,WeightSDS!M$27+WeightSDS!N$27/(1+EXP(WeightSDS!O$27+WeightSDS!P$27*$AJ276)))),IF($AJ276&lt;43.8,WeightSDS!M$29*$AJ276^10+WeightSDS!N$29*$AJ276^9+WeightSDS!O$29*$AJ276^8+WeightSDS!P$29*$AJ276^7+WeightSDS!Q$29*$AJ276^6+WeightSDS!R$29*$AJ276^5+WeightSDS!S$29*$AJ276^4+WeightSDS!T$29*$AJ276^3+WeightSDS!U$29*$AJ276^2+WeightSDS!V$29*$AJ276+WeightSDS!W$29-0.010431*(1-$AJ276/210),IF($AJ276&lt;123,WeightSDS!M$30*$AJ276^10+WeightSDS!N$30*$AJ276^9+WeightSDS!O$30*$AJ276^8+WeightSDS!P$30*$AJ276^7+WeightSDS!Q$30*$AJ276^6+WeightSDS!R$30*$AJ276^5+WeightSDS!S$30*$AJ276^4+WeightSDS!T$30*$AJ276^3+WeightSDS!U$30*$AJ276^2+WeightSDS!V$30*$AJ276+WeightSDS!W$30-0.010431*(1-1/$AJ276),WeightSDS!M$32+WeightSDS!N$32/(1+EXP(WeightSDS!O$32+WeightSDS!P$32*$AJ276))-0.010431*(1-$AJ276/210))))</f>
        <v>2.9500001032655536</v>
      </c>
      <c r="AN276" s="7">
        <f>IF(D276="M",IF($AJ276&lt;162,WeightSDS!P$12*$AJ276^7+WeightSDS!Q$12*$AJ276^6+WeightSDS!R$12*$AJ276^5+WeightSDS!S$12*$AJ276^4+WeightSDS!T$12*$AJ276^3+WeightSDS!U$12*$AJ276^2+WeightSDS!V$12*$AJ276+WeightSDS!W$12,WeightSDS!P$14*$AJ276^7+WeightSDS!Q$14*$AJ276^6+WeightSDS!R$14*$AJ276^5+WeightSDS!S$14*$AJ276^4+WeightSDS!T$14*$AJ276^3+WeightSDS!U$14*$AJ276^2+WeightSDS!V$14*$AJ276+WeightSDS!W$14),IF($AJ276&lt;156,WeightSDS!O$17*$AJ276^8+WeightSDS!P$17*$AJ276^7+WeightSDS!Q$17*$AJ276^6+WeightSDS!R$17*$AJ276^5+WeightSDS!S$17*$AJ276^4+WeightSDS!T$17*$AJ276^3+WeightSDS!U$17*$AJ276^2+WeightSDS!V$17*$AJ276+WeightSDS!W$17,IF($AJ276&lt;186,WeightSDS!$U$18+(WeightSDS!$V$18-WeightSDS!$U$18)/24*($AJ276-186)+WeightSDS!$W$18*(-$AJ276+186)^2-0.005,WeightSDS!$U$18+(WeightSDS!$V$18-WeightSDS!$U$18)/24*($AJ276-186)-0.005)))</f>
        <v>0.14604529399999999</v>
      </c>
      <c r="AQ276" s="7">
        <f t="shared" si="97"/>
        <v>0.56299999999999994</v>
      </c>
      <c r="AR276" s="7">
        <f t="shared" si="98"/>
        <v>69</v>
      </c>
      <c r="AS276" s="7">
        <f t="shared" si="99"/>
        <v>0.51</v>
      </c>
    </row>
    <row r="277" spans="2:45" s="7" customFormat="1" x14ac:dyDescent="0.15">
      <c r="B277" s="118"/>
      <c r="C277" s="118"/>
      <c r="D277" s="118"/>
      <c r="E277" s="30"/>
      <c r="F277" s="30"/>
      <c r="G277" s="119"/>
      <c r="H277" s="119"/>
      <c r="I277" s="78"/>
      <c r="J277" s="11" t="str">
        <f t="shared" si="90"/>
        <v/>
      </c>
      <c r="K277" s="2" t="str">
        <f t="shared" si="100"/>
        <v/>
      </c>
      <c r="L277" s="2" t="str">
        <f t="shared" si="91"/>
        <v/>
      </c>
      <c r="M277" s="2" t="str">
        <f t="shared" si="101"/>
        <v/>
      </c>
      <c r="N277" s="2" t="str">
        <f t="shared" si="102"/>
        <v/>
      </c>
      <c r="O277" s="2" t="str">
        <f t="shared" si="103"/>
        <v/>
      </c>
      <c r="P277" s="11" t="str">
        <f t="shared" si="104"/>
        <v/>
      </c>
      <c r="Q277" s="11" t="str">
        <f t="shared" si="105"/>
        <v/>
      </c>
      <c r="R277" s="2" t="str">
        <f t="shared" si="106"/>
        <v/>
      </c>
      <c r="S277" s="11" t="str">
        <f t="shared" si="107"/>
        <v/>
      </c>
      <c r="T277" s="175" t="str">
        <f t="shared" si="108"/>
        <v/>
      </c>
      <c r="U277" s="11" t="str">
        <f t="shared" si="109"/>
        <v/>
      </c>
      <c r="V277" s="136"/>
      <c r="W277" s="136"/>
      <c r="X277" s="139">
        <f t="shared" si="92"/>
        <v>0</v>
      </c>
      <c r="Y277" s="31">
        <f t="shared" si="93"/>
        <v>0</v>
      </c>
      <c r="Z277" s="31"/>
      <c r="AA277" s="140">
        <f t="shared" si="94"/>
        <v>0</v>
      </c>
      <c r="AB277" s="12"/>
      <c r="AC277" s="8">
        <f t="shared" si="95"/>
        <v>9.0359999999999996</v>
      </c>
      <c r="AD277" s="8">
        <f t="shared" si="96"/>
        <v>-184.49199999999999</v>
      </c>
      <c r="AE277"/>
      <c r="AF277" t="e">
        <f>IF(D277="M",IF(AI277&lt;78,LMS!$D$5*AI277^3+LMS!$E$5*AI277^2+LMS!$F$5*AI277+LMS!$G$5,IF(AI277&lt;150,LMS!$D$6*AI277^3+LMS!$E$6*AI277^2+LMS!$F$6*AI277+LMS!$G$6,LMS!$D$7*AI277^3+LMS!$E$7*AI277^2+LMS!$F$7*AI277+LMS!$G$7)),IF(AI277&lt;69,LMS!$D$9*AI277^3+LMS!$E$9*AI277^2+LMS!$F$9*AI277+LMS!$G$9,IF(AI277&lt;150,LMS!$D$10*AI277^3+LMS!$E$10*AI277^2+LMS!$F$10*AI277+LMS!$G$10,LMS!$D$11*AI277^3+LMS!$E$11*AI277^2+LMS!$F$11*AI277+LMS!$G$11)))</f>
        <v>#VALUE!</v>
      </c>
      <c r="AG277" t="e">
        <f>IF(D277="M",(IF(AI277&lt;2.5,LMS!$D$21*AI277^3+LMS!$E$21*AI277^2+LMS!$F$21*AI277+LMS!$G$21,IF(AI277&lt;9.5,LMS!$D$22*AI277^3+LMS!$E$22*AI277^2+LMS!$F$22*AI277+LMS!$G$22,IF(AI277&lt;26.75,LMS!$D$23*AI277^3+LMS!$E$23*AI277^2+LMS!$F$23*AI277+LMS!$G$23,IF(AI277&lt;90,LMS!$D$24*AI277^3+LMS!$E$24*AI277^2+LMS!$F$24*AI277+LMS!$G$24,LMS!$D$25*AI277^3+LMS!$E$25*AI277^2+LMS!$F$25*AI277+LMS!$G$25))))),(IF(AI277&lt;2.5,LMS!$D$27*AI277^3+LMS!$E$27*AI277^2+LMS!$F$27*AI277+LMS!$G$27,IF(AI277&lt;9.5,LMS!$D$28*AI277^3+LMS!$E$28*AI277^2+LMS!$F$28*AI277+LMS!$G$28,IF(AI277&lt;26.75,LMS!$D$29*AI277^3+LMS!$E$29*AI277^2+LMS!$F$29*AI277+LMS!$G$29,IF(AI277&lt;90,LMS!$D$30*AI277^3+LMS!$E$30*AI277^2+LMS!$F$30*AI277+LMS!$G$30,IF(AI277&lt;150,LMS!$D$31*AI277^3+LMS!$E$31*AI277^2+LMS!$F$31*AI277+LMS!$G$31,LMS!$D$32*AI277^3+LMS!$E$32*AI277^2+LMS!$F$32*AI277+LMS!$G$32)))))))</f>
        <v>#VALUE!</v>
      </c>
      <c r="AH277" t="e">
        <f>IF(D277="M",(IF(AI277&lt;90,LMS!$D$14*AI277^3+LMS!$E$14*AI277^2+LMS!$F$14*AI277+LMS!$G$14,LMS!$D$15*AI277^3+LMS!$E$15*AI277^2+LMS!$F$15*AI277+LMS!$G$15)),(IF(AI277&lt;90,LMS!$D$17*AI277^3+LMS!$E$17*AI277^2+LMS!$F$17*AI277+LMS!$G$17,LMS!$D$18*AI277^3+LMS!$E$18*AI277^2+LMS!$F$18*AI277+LMS!$G$18)))</f>
        <v>#VALUE!</v>
      </c>
      <c r="AI277" s="7" t="e">
        <f t="shared" si="89"/>
        <v>#VALUE!</v>
      </c>
      <c r="AJ277" s="7">
        <f t="shared" si="110"/>
        <v>0</v>
      </c>
      <c r="AL277" s="7">
        <f>IF(D277="M",WeightSDS!P$5*$AJ277^7+WeightSDS!Q$5*$AJ277^6+WeightSDS!R$5*$AJ277^5+WeightSDS!S$5*$AJ277^4+WeightSDS!T$5*$AJ277^3+WeightSDS!U$5*$AJ277^2+WeightSDS!V$5*$AJ277+WeightSDS!W$5,IF($AJ277&lt;186,WeightSDS!P$8*$AJ277^7+WeightSDS!Q$8*$AJ277^6+WeightSDS!R$8*$AJ277^5+WeightSDS!S$8*$AJ277^4+WeightSDS!T$8*$AJ277^3+WeightSDS!U$8*$AJ277^2+WeightSDS!V$8*$AJ277+WeightSDS!W$8,WeightSDS!$U$9+WeightSDS!$V$9*($AJ277-WeightSDS!$W$9)))</f>
        <v>0.75407122999999998</v>
      </c>
      <c r="AM277" s="7">
        <f>IF(D277="M",IF($AJ277&lt;45,WeightSDS!M$23*$AJ277^10+WeightSDS!N$23*$AJ277^9+WeightSDS!O$23*$AJ277^8+WeightSDS!P$23*$AJ277^7+WeightSDS!Q$23*$AJ277^6+WeightSDS!R$23*$AJ277^5+WeightSDS!S$23*$AJ277^4+WeightSDS!T$23*$AJ277^3+WeightSDS!U$23*$AJ277^2+WeightSDS!V$23*$AJ277+WeightSDS!W$23,IF($AJ277&lt;153,WeightSDS!M$25*$AJ277^10+WeightSDS!N$25*$AJ277^9+WeightSDS!O$25*$AJ277^8+WeightSDS!P$25*$AJ277^7+WeightSDS!Q$25*$AJ277^6+WeightSDS!R$25*$AJ277^5+WeightSDS!S$25*$AJ277^4+WeightSDS!T$25*$AJ277^3+WeightSDS!U$25*$AJ277^2+WeightSDS!V$25*$AJ277+WeightSDS!W$25,WeightSDS!M$27+WeightSDS!N$27/(1+EXP(WeightSDS!O$27+WeightSDS!P$27*$AJ277)))),IF($AJ277&lt;43.8,WeightSDS!M$29*$AJ277^10+WeightSDS!N$29*$AJ277^9+WeightSDS!O$29*$AJ277^8+WeightSDS!P$29*$AJ277^7+WeightSDS!Q$29*$AJ277^6+WeightSDS!R$29*$AJ277^5+WeightSDS!S$29*$AJ277^4+WeightSDS!T$29*$AJ277^3+WeightSDS!U$29*$AJ277^2+WeightSDS!V$29*$AJ277+WeightSDS!W$29-0.010431*(1-$AJ277/210),IF($AJ277&lt;123,WeightSDS!M$30*$AJ277^10+WeightSDS!N$30*$AJ277^9+WeightSDS!O$30*$AJ277^8+WeightSDS!P$30*$AJ277^7+WeightSDS!Q$30*$AJ277^6+WeightSDS!R$30*$AJ277^5+WeightSDS!S$30*$AJ277^4+WeightSDS!T$30*$AJ277^3+WeightSDS!U$30*$AJ277^2+WeightSDS!V$30*$AJ277+WeightSDS!W$30-0.010431*(1-1/$AJ277),WeightSDS!M$32+WeightSDS!N$32/(1+EXP(WeightSDS!O$32+WeightSDS!P$32*$AJ277))-0.010431*(1-$AJ277/210))))</f>
        <v>2.9500001032655536</v>
      </c>
      <c r="AN277" s="7">
        <f>IF(D277="M",IF($AJ277&lt;162,WeightSDS!P$12*$AJ277^7+WeightSDS!Q$12*$AJ277^6+WeightSDS!R$12*$AJ277^5+WeightSDS!S$12*$AJ277^4+WeightSDS!T$12*$AJ277^3+WeightSDS!U$12*$AJ277^2+WeightSDS!V$12*$AJ277+WeightSDS!W$12,WeightSDS!P$14*$AJ277^7+WeightSDS!Q$14*$AJ277^6+WeightSDS!R$14*$AJ277^5+WeightSDS!S$14*$AJ277^4+WeightSDS!T$14*$AJ277^3+WeightSDS!U$14*$AJ277^2+WeightSDS!V$14*$AJ277+WeightSDS!W$14),IF($AJ277&lt;156,WeightSDS!O$17*$AJ277^8+WeightSDS!P$17*$AJ277^7+WeightSDS!Q$17*$AJ277^6+WeightSDS!R$17*$AJ277^5+WeightSDS!S$17*$AJ277^4+WeightSDS!T$17*$AJ277^3+WeightSDS!U$17*$AJ277^2+WeightSDS!V$17*$AJ277+WeightSDS!W$17,IF($AJ277&lt;186,WeightSDS!$U$18+(WeightSDS!$V$18-WeightSDS!$U$18)/24*($AJ277-186)+WeightSDS!$W$18*(-$AJ277+186)^2-0.005,WeightSDS!$U$18+(WeightSDS!$V$18-WeightSDS!$U$18)/24*($AJ277-186)-0.005)))</f>
        <v>0.14604529399999999</v>
      </c>
      <c r="AQ277" s="7">
        <f t="shared" si="97"/>
        <v>0.56299999999999994</v>
      </c>
      <c r="AR277" s="7">
        <f t="shared" si="98"/>
        <v>69</v>
      </c>
      <c r="AS277" s="7">
        <f t="shared" si="99"/>
        <v>0.51</v>
      </c>
    </row>
    <row r="278" spans="2:45" s="7" customFormat="1" x14ac:dyDescent="0.15">
      <c r="B278" s="118"/>
      <c r="C278" s="118"/>
      <c r="D278" s="118"/>
      <c r="E278" s="30"/>
      <c r="F278" s="30"/>
      <c r="G278" s="119"/>
      <c r="H278" s="119"/>
      <c r="I278" s="78"/>
      <c r="J278" s="11" t="str">
        <f t="shared" si="90"/>
        <v/>
      </c>
      <c r="K278" s="2" t="str">
        <f t="shared" si="100"/>
        <v/>
      </c>
      <c r="L278" s="2" t="str">
        <f t="shared" si="91"/>
        <v/>
      </c>
      <c r="M278" s="2" t="str">
        <f t="shared" si="101"/>
        <v/>
      </c>
      <c r="N278" s="2" t="str">
        <f t="shared" si="102"/>
        <v/>
      </c>
      <c r="O278" s="2" t="str">
        <f t="shared" si="103"/>
        <v/>
      </c>
      <c r="P278" s="11" t="str">
        <f t="shared" si="104"/>
        <v/>
      </c>
      <c r="Q278" s="11" t="str">
        <f t="shared" si="105"/>
        <v/>
      </c>
      <c r="R278" s="2" t="str">
        <f t="shared" si="106"/>
        <v/>
      </c>
      <c r="S278" s="11" t="str">
        <f t="shared" si="107"/>
        <v/>
      </c>
      <c r="T278" s="175" t="str">
        <f t="shared" si="108"/>
        <v/>
      </c>
      <c r="U278" s="11" t="str">
        <f t="shared" si="109"/>
        <v/>
      </c>
      <c r="V278" s="136"/>
      <c r="W278" s="136"/>
      <c r="X278" s="139">
        <f t="shared" si="92"/>
        <v>0</v>
      </c>
      <c r="Y278" s="31">
        <f t="shared" si="93"/>
        <v>0</v>
      </c>
      <c r="Z278" s="31"/>
      <c r="AA278" s="140">
        <f t="shared" si="94"/>
        <v>0</v>
      </c>
      <c r="AB278" s="12"/>
      <c r="AC278" s="8">
        <f t="shared" si="95"/>
        <v>9.0359999999999996</v>
      </c>
      <c r="AD278" s="8">
        <f t="shared" si="96"/>
        <v>-184.49199999999999</v>
      </c>
      <c r="AE278"/>
      <c r="AF278" t="e">
        <f>IF(D278="M",IF(AI278&lt;78,LMS!$D$5*AI278^3+LMS!$E$5*AI278^2+LMS!$F$5*AI278+LMS!$G$5,IF(AI278&lt;150,LMS!$D$6*AI278^3+LMS!$E$6*AI278^2+LMS!$F$6*AI278+LMS!$G$6,LMS!$D$7*AI278^3+LMS!$E$7*AI278^2+LMS!$F$7*AI278+LMS!$G$7)),IF(AI278&lt;69,LMS!$D$9*AI278^3+LMS!$E$9*AI278^2+LMS!$F$9*AI278+LMS!$G$9,IF(AI278&lt;150,LMS!$D$10*AI278^3+LMS!$E$10*AI278^2+LMS!$F$10*AI278+LMS!$G$10,LMS!$D$11*AI278^3+LMS!$E$11*AI278^2+LMS!$F$11*AI278+LMS!$G$11)))</f>
        <v>#VALUE!</v>
      </c>
      <c r="AG278" t="e">
        <f>IF(D278="M",(IF(AI278&lt;2.5,LMS!$D$21*AI278^3+LMS!$E$21*AI278^2+LMS!$F$21*AI278+LMS!$G$21,IF(AI278&lt;9.5,LMS!$D$22*AI278^3+LMS!$E$22*AI278^2+LMS!$F$22*AI278+LMS!$G$22,IF(AI278&lt;26.75,LMS!$D$23*AI278^3+LMS!$E$23*AI278^2+LMS!$F$23*AI278+LMS!$G$23,IF(AI278&lt;90,LMS!$D$24*AI278^3+LMS!$E$24*AI278^2+LMS!$F$24*AI278+LMS!$G$24,LMS!$D$25*AI278^3+LMS!$E$25*AI278^2+LMS!$F$25*AI278+LMS!$G$25))))),(IF(AI278&lt;2.5,LMS!$D$27*AI278^3+LMS!$E$27*AI278^2+LMS!$F$27*AI278+LMS!$G$27,IF(AI278&lt;9.5,LMS!$D$28*AI278^3+LMS!$E$28*AI278^2+LMS!$F$28*AI278+LMS!$G$28,IF(AI278&lt;26.75,LMS!$D$29*AI278^3+LMS!$E$29*AI278^2+LMS!$F$29*AI278+LMS!$G$29,IF(AI278&lt;90,LMS!$D$30*AI278^3+LMS!$E$30*AI278^2+LMS!$F$30*AI278+LMS!$G$30,IF(AI278&lt;150,LMS!$D$31*AI278^3+LMS!$E$31*AI278^2+LMS!$F$31*AI278+LMS!$G$31,LMS!$D$32*AI278^3+LMS!$E$32*AI278^2+LMS!$F$32*AI278+LMS!$G$32)))))))</f>
        <v>#VALUE!</v>
      </c>
      <c r="AH278" t="e">
        <f>IF(D278="M",(IF(AI278&lt;90,LMS!$D$14*AI278^3+LMS!$E$14*AI278^2+LMS!$F$14*AI278+LMS!$G$14,LMS!$D$15*AI278^3+LMS!$E$15*AI278^2+LMS!$F$15*AI278+LMS!$G$15)),(IF(AI278&lt;90,LMS!$D$17*AI278^3+LMS!$E$17*AI278^2+LMS!$F$17*AI278+LMS!$G$17,LMS!$D$18*AI278^3+LMS!$E$18*AI278^2+LMS!$F$18*AI278+LMS!$G$18)))</f>
        <v>#VALUE!</v>
      </c>
      <c r="AI278" s="7" t="e">
        <f t="shared" si="89"/>
        <v>#VALUE!</v>
      </c>
      <c r="AJ278" s="7">
        <f t="shared" si="110"/>
        <v>0</v>
      </c>
      <c r="AL278" s="7">
        <f>IF(D278="M",WeightSDS!P$5*$AJ278^7+WeightSDS!Q$5*$AJ278^6+WeightSDS!R$5*$AJ278^5+WeightSDS!S$5*$AJ278^4+WeightSDS!T$5*$AJ278^3+WeightSDS!U$5*$AJ278^2+WeightSDS!V$5*$AJ278+WeightSDS!W$5,IF($AJ278&lt;186,WeightSDS!P$8*$AJ278^7+WeightSDS!Q$8*$AJ278^6+WeightSDS!R$8*$AJ278^5+WeightSDS!S$8*$AJ278^4+WeightSDS!T$8*$AJ278^3+WeightSDS!U$8*$AJ278^2+WeightSDS!V$8*$AJ278+WeightSDS!W$8,WeightSDS!$U$9+WeightSDS!$V$9*($AJ278-WeightSDS!$W$9)))</f>
        <v>0.75407122999999998</v>
      </c>
      <c r="AM278" s="7">
        <f>IF(D278="M",IF($AJ278&lt;45,WeightSDS!M$23*$AJ278^10+WeightSDS!N$23*$AJ278^9+WeightSDS!O$23*$AJ278^8+WeightSDS!P$23*$AJ278^7+WeightSDS!Q$23*$AJ278^6+WeightSDS!R$23*$AJ278^5+WeightSDS!S$23*$AJ278^4+WeightSDS!T$23*$AJ278^3+WeightSDS!U$23*$AJ278^2+WeightSDS!V$23*$AJ278+WeightSDS!W$23,IF($AJ278&lt;153,WeightSDS!M$25*$AJ278^10+WeightSDS!N$25*$AJ278^9+WeightSDS!O$25*$AJ278^8+WeightSDS!P$25*$AJ278^7+WeightSDS!Q$25*$AJ278^6+WeightSDS!R$25*$AJ278^5+WeightSDS!S$25*$AJ278^4+WeightSDS!T$25*$AJ278^3+WeightSDS!U$25*$AJ278^2+WeightSDS!V$25*$AJ278+WeightSDS!W$25,WeightSDS!M$27+WeightSDS!N$27/(1+EXP(WeightSDS!O$27+WeightSDS!P$27*$AJ278)))),IF($AJ278&lt;43.8,WeightSDS!M$29*$AJ278^10+WeightSDS!N$29*$AJ278^9+WeightSDS!O$29*$AJ278^8+WeightSDS!P$29*$AJ278^7+WeightSDS!Q$29*$AJ278^6+WeightSDS!R$29*$AJ278^5+WeightSDS!S$29*$AJ278^4+WeightSDS!T$29*$AJ278^3+WeightSDS!U$29*$AJ278^2+WeightSDS!V$29*$AJ278+WeightSDS!W$29-0.010431*(1-$AJ278/210),IF($AJ278&lt;123,WeightSDS!M$30*$AJ278^10+WeightSDS!N$30*$AJ278^9+WeightSDS!O$30*$AJ278^8+WeightSDS!P$30*$AJ278^7+WeightSDS!Q$30*$AJ278^6+WeightSDS!R$30*$AJ278^5+WeightSDS!S$30*$AJ278^4+WeightSDS!T$30*$AJ278^3+WeightSDS!U$30*$AJ278^2+WeightSDS!V$30*$AJ278+WeightSDS!W$30-0.010431*(1-1/$AJ278),WeightSDS!M$32+WeightSDS!N$32/(1+EXP(WeightSDS!O$32+WeightSDS!P$32*$AJ278))-0.010431*(1-$AJ278/210))))</f>
        <v>2.9500001032655536</v>
      </c>
      <c r="AN278" s="7">
        <f>IF(D278="M",IF($AJ278&lt;162,WeightSDS!P$12*$AJ278^7+WeightSDS!Q$12*$AJ278^6+WeightSDS!R$12*$AJ278^5+WeightSDS!S$12*$AJ278^4+WeightSDS!T$12*$AJ278^3+WeightSDS!U$12*$AJ278^2+WeightSDS!V$12*$AJ278+WeightSDS!W$12,WeightSDS!P$14*$AJ278^7+WeightSDS!Q$14*$AJ278^6+WeightSDS!R$14*$AJ278^5+WeightSDS!S$14*$AJ278^4+WeightSDS!T$14*$AJ278^3+WeightSDS!U$14*$AJ278^2+WeightSDS!V$14*$AJ278+WeightSDS!W$14),IF($AJ278&lt;156,WeightSDS!O$17*$AJ278^8+WeightSDS!P$17*$AJ278^7+WeightSDS!Q$17*$AJ278^6+WeightSDS!R$17*$AJ278^5+WeightSDS!S$17*$AJ278^4+WeightSDS!T$17*$AJ278^3+WeightSDS!U$17*$AJ278^2+WeightSDS!V$17*$AJ278+WeightSDS!W$17,IF($AJ278&lt;186,WeightSDS!$U$18+(WeightSDS!$V$18-WeightSDS!$U$18)/24*($AJ278-186)+WeightSDS!$W$18*(-$AJ278+186)^2-0.005,WeightSDS!$U$18+(WeightSDS!$V$18-WeightSDS!$U$18)/24*($AJ278-186)-0.005)))</f>
        <v>0.14604529399999999</v>
      </c>
      <c r="AQ278" s="7">
        <f t="shared" si="97"/>
        <v>0.56299999999999994</v>
      </c>
      <c r="AR278" s="7">
        <f t="shared" si="98"/>
        <v>69</v>
      </c>
      <c r="AS278" s="7">
        <f t="shared" si="99"/>
        <v>0.51</v>
      </c>
    </row>
    <row r="279" spans="2:45" s="7" customFormat="1" x14ac:dyDescent="0.15">
      <c r="B279" s="118"/>
      <c r="C279" s="118"/>
      <c r="D279" s="118"/>
      <c r="E279" s="30"/>
      <c r="F279" s="30"/>
      <c r="G279" s="119"/>
      <c r="H279" s="119"/>
      <c r="I279" s="78"/>
      <c r="J279" s="11" t="str">
        <f t="shared" si="90"/>
        <v/>
      </c>
      <c r="K279" s="2" t="str">
        <f t="shared" si="100"/>
        <v/>
      </c>
      <c r="L279" s="2" t="str">
        <f t="shared" si="91"/>
        <v/>
      </c>
      <c r="M279" s="2" t="str">
        <f t="shared" si="101"/>
        <v/>
      </c>
      <c r="N279" s="2" t="str">
        <f t="shared" si="102"/>
        <v/>
      </c>
      <c r="O279" s="2" t="str">
        <f t="shared" si="103"/>
        <v/>
      </c>
      <c r="P279" s="11" t="str">
        <f t="shared" si="104"/>
        <v/>
      </c>
      <c r="Q279" s="11" t="str">
        <f t="shared" si="105"/>
        <v/>
      </c>
      <c r="R279" s="2" t="str">
        <f t="shared" si="106"/>
        <v/>
      </c>
      <c r="S279" s="11" t="str">
        <f t="shared" si="107"/>
        <v/>
      </c>
      <c r="T279" s="175" t="str">
        <f t="shared" si="108"/>
        <v/>
      </c>
      <c r="U279" s="11" t="str">
        <f t="shared" si="109"/>
        <v/>
      </c>
      <c r="V279" s="136"/>
      <c r="W279" s="136"/>
      <c r="X279" s="139">
        <f t="shared" si="92"/>
        <v>0</v>
      </c>
      <c r="Y279" s="31">
        <f t="shared" si="93"/>
        <v>0</v>
      </c>
      <c r="Z279" s="31"/>
      <c r="AA279" s="140">
        <f t="shared" si="94"/>
        <v>0</v>
      </c>
      <c r="AB279" s="12"/>
      <c r="AC279" s="8">
        <f t="shared" si="95"/>
        <v>9.0359999999999996</v>
      </c>
      <c r="AD279" s="8">
        <f t="shared" si="96"/>
        <v>-184.49199999999999</v>
      </c>
      <c r="AE279"/>
      <c r="AF279" t="e">
        <f>IF(D279="M",IF(AI279&lt;78,LMS!$D$5*AI279^3+LMS!$E$5*AI279^2+LMS!$F$5*AI279+LMS!$G$5,IF(AI279&lt;150,LMS!$D$6*AI279^3+LMS!$E$6*AI279^2+LMS!$F$6*AI279+LMS!$G$6,LMS!$D$7*AI279^3+LMS!$E$7*AI279^2+LMS!$F$7*AI279+LMS!$G$7)),IF(AI279&lt;69,LMS!$D$9*AI279^3+LMS!$E$9*AI279^2+LMS!$F$9*AI279+LMS!$G$9,IF(AI279&lt;150,LMS!$D$10*AI279^3+LMS!$E$10*AI279^2+LMS!$F$10*AI279+LMS!$G$10,LMS!$D$11*AI279^3+LMS!$E$11*AI279^2+LMS!$F$11*AI279+LMS!$G$11)))</f>
        <v>#VALUE!</v>
      </c>
      <c r="AG279" t="e">
        <f>IF(D279="M",(IF(AI279&lt;2.5,LMS!$D$21*AI279^3+LMS!$E$21*AI279^2+LMS!$F$21*AI279+LMS!$G$21,IF(AI279&lt;9.5,LMS!$D$22*AI279^3+LMS!$E$22*AI279^2+LMS!$F$22*AI279+LMS!$G$22,IF(AI279&lt;26.75,LMS!$D$23*AI279^3+LMS!$E$23*AI279^2+LMS!$F$23*AI279+LMS!$G$23,IF(AI279&lt;90,LMS!$D$24*AI279^3+LMS!$E$24*AI279^2+LMS!$F$24*AI279+LMS!$G$24,LMS!$D$25*AI279^3+LMS!$E$25*AI279^2+LMS!$F$25*AI279+LMS!$G$25))))),(IF(AI279&lt;2.5,LMS!$D$27*AI279^3+LMS!$E$27*AI279^2+LMS!$F$27*AI279+LMS!$G$27,IF(AI279&lt;9.5,LMS!$D$28*AI279^3+LMS!$E$28*AI279^2+LMS!$F$28*AI279+LMS!$G$28,IF(AI279&lt;26.75,LMS!$D$29*AI279^3+LMS!$E$29*AI279^2+LMS!$F$29*AI279+LMS!$G$29,IF(AI279&lt;90,LMS!$D$30*AI279^3+LMS!$E$30*AI279^2+LMS!$F$30*AI279+LMS!$G$30,IF(AI279&lt;150,LMS!$D$31*AI279^3+LMS!$E$31*AI279^2+LMS!$F$31*AI279+LMS!$G$31,LMS!$D$32*AI279^3+LMS!$E$32*AI279^2+LMS!$F$32*AI279+LMS!$G$32)))))))</f>
        <v>#VALUE!</v>
      </c>
      <c r="AH279" t="e">
        <f>IF(D279="M",(IF(AI279&lt;90,LMS!$D$14*AI279^3+LMS!$E$14*AI279^2+LMS!$F$14*AI279+LMS!$G$14,LMS!$D$15*AI279^3+LMS!$E$15*AI279^2+LMS!$F$15*AI279+LMS!$G$15)),(IF(AI279&lt;90,LMS!$D$17*AI279^3+LMS!$E$17*AI279^2+LMS!$F$17*AI279+LMS!$G$17,LMS!$D$18*AI279^3+LMS!$E$18*AI279^2+LMS!$F$18*AI279+LMS!$G$18)))</f>
        <v>#VALUE!</v>
      </c>
      <c r="AI279" s="7" t="e">
        <f t="shared" si="89"/>
        <v>#VALUE!</v>
      </c>
      <c r="AJ279" s="7">
        <f t="shared" si="110"/>
        <v>0</v>
      </c>
      <c r="AL279" s="7">
        <f>IF(D279="M",WeightSDS!P$5*$AJ279^7+WeightSDS!Q$5*$AJ279^6+WeightSDS!R$5*$AJ279^5+WeightSDS!S$5*$AJ279^4+WeightSDS!T$5*$AJ279^3+WeightSDS!U$5*$AJ279^2+WeightSDS!V$5*$AJ279+WeightSDS!W$5,IF($AJ279&lt;186,WeightSDS!P$8*$AJ279^7+WeightSDS!Q$8*$AJ279^6+WeightSDS!R$8*$AJ279^5+WeightSDS!S$8*$AJ279^4+WeightSDS!T$8*$AJ279^3+WeightSDS!U$8*$AJ279^2+WeightSDS!V$8*$AJ279+WeightSDS!W$8,WeightSDS!$U$9+WeightSDS!$V$9*($AJ279-WeightSDS!$W$9)))</f>
        <v>0.75407122999999998</v>
      </c>
      <c r="AM279" s="7">
        <f>IF(D279="M",IF($AJ279&lt;45,WeightSDS!M$23*$AJ279^10+WeightSDS!N$23*$AJ279^9+WeightSDS!O$23*$AJ279^8+WeightSDS!P$23*$AJ279^7+WeightSDS!Q$23*$AJ279^6+WeightSDS!R$23*$AJ279^5+WeightSDS!S$23*$AJ279^4+WeightSDS!T$23*$AJ279^3+WeightSDS!U$23*$AJ279^2+WeightSDS!V$23*$AJ279+WeightSDS!W$23,IF($AJ279&lt;153,WeightSDS!M$25*$AJ279^10+WeightSDS!N$25*$AJ279^9+WeightSDS!O$25*$AJ279^8+WeightSDS!P$25*$AJ279^7+WeightSDS!Q$25*$AJ279^6+WeightSDS!R$25*$AJ279^5+WeightSDS!S$25*$AJ279^4+WeightSDS!T$25*$AJ279^3+WeightSDS!U$25*$AJ279^2+WeightSDS!V$25*$AJ279+WeightSDS!W$25,WeightSDS!M$27+WeightSDS!N$27/(1+EXP(WeightSDS!O$27+WeightSDS!P$27*$AJ279)))),IF($AJ279&lt;43.8,WeightSDS!M$29*$AJ279^10+WeightSDS!N$29*$AJ279^9+WeightSDS!O$29*$AJ279^8+WeightSDS!P$29*$AJ279^7+WeightSDS!Q$29*$AJ279^6+WeightSDS!R$29*$AJ279^5+WeightSDS!S$29*$AJ279^4+WeightSDS!T$29*$AJ279^3+WeightSDS!U$29*$AJ279^2+WeightSDS!V$29*$AJ279+WeightSDS!W$29-0.010431*(1-$AJ279/210),IF($AJ279&lt;123,WeightSDS!M$30*$AJ279^10+WeightSDS!N$30*$AJ279^9+WeightSDS!O$30*$AJ279^8+WeightSDS!P$30*$AJ279^7+WeightSDS!Q$30*$AJ279^6+WeightSDS!R$30*$AJ279^5+WeightSDS!S$30*$AJ279^4+WeightSDS!T$30*$AJ279^3+WeightSDS!U$30*$AJ279^2+WeightSDS!V$30*$AJ279+WeightSDS!W$30-0.010431*(1-1/$AJ279),WeightSDS!M$32+WeightSDS!N$32/(1+EXP(WeightSDS!O$32+WeightSDS!P$32*$AJ279))-0.010431*(1-$AJ279/210))))</f>
        <v>2.9500001032655536</v>
      </c>
      <c r="AN279" s="7">
        <f>IF(D279="M",IF($AJ279&lt;162,WeightSDS!P$12*$AJ279^7+WeightSDS!Q$12*$AJ279^6+WeightSDS!R$12*$AJ279^5+WeightSDS!S$12*$AJ279^4+WeightSDS!T$12*$AJ279^3+WeightSDS!U$12*$AJ279^2+WeightSDS!V$12*$AJ279+WeightSDS!W$12,WeightSDS!P$14*$AJ279^7+WeightSDS!Q$14*$AJ279^6+WeightSDS!R$14*$AJ279^5+WeightSDS!S$14*$AJ279^4+WeightSDS!T$14*$AJ279^3+WeightSDS!U$14*$AJ279^2+WeightSDS!V$14*$AJ279+WeightSDS!W$14),IF($AJ279&lt;156,WeightSDS!O$17*$AJ279^8+WeightSDS!P$17*$AJ279^7+WeightSDS!Q$17*$AJ279^6+WeightSDS!R$17*$AJ279^5+WeightSDS!S$17*$AJ279^4+WeightSDS!T$17*$AJ279^3+WeightSDS!U$17*$AJ279^2+WeightSDS!V$17*$AJ279+WeightSDS!W$17,IF($AJ279&lt;186,WeightSDS!$U$18+(WeightSDS!$V$18-WeightSDS!$U$18)/24*($AJ279-186)+WeightSDS!$W$18*(-$AJ279+186)^2-0.005,WeightSDS!$U$18+(WeightSDS!$V$18-WeightSDS!$U$18)/24*($AJ279-186)-0.005)))</f>
        <v>0.14604529399999999</v>
      </c>
      <c r="AQ279" s="7">
        <f t="shared" si="97"/>
        <v>0.56299999999999994</v>
      </c>
      <c r="AR279" s="7">
        <f t="shared" si="98"/>
        <v>69</v>
      </c>
      <c r="AS279" s="7">
        <f t="shared" si="99"/>
        <v>0.51</v>
      </c>
    </row>
    <row r="280" spans="2:45" s="7" customFormat="1" x14ac:dyDescent="0.15">
      <c r="B280" s="118"/>
      <c r="C280" s="118"/>
      <c r="D280" s="118"/>
      <c r="E280" s="30"/>
      <c r="F280" s="30"/>
      <c r="G280" s="119"/>
      <c r="H280" s="119"/>
      <c r="I280" s="78"/>
      <c r="J280" s="11" t="str">
        <f t="shared" si="90"/>
        <v/>
      </c>
      <c r="K280" s="2" t="str">
        <f t="shared" si="100"/>
        <v/>
      </c>
      <c r="L280" s="2" t="str">
        <f t="shared" si="91"/>
        <v/>
      </c>
      <c r="M280" s="2" t="str">
        <f t="shared" si="101"/>
        <v/>
      </c>
      <c r="N280" s="2" t="str">
        <f t="shared" si="102"/>
        <v/>
      </c>
      <c r="O280" s="2" t="str">
        <f t="shared" si="103"/>
        <v/>
      </c>
      <c r="P280" s="11" t="str">
        <f t="shared" si="104"/>
        <v/>
      </c>
      <c r="Q280" s="11" t="str">
        <f t="shared" si="105"/>
        <v/>
      </c>
      <c r="R280" s="2" t="str">
        <f t="shared" si="106"/>
        <v/>
      </c>
      <c r="S280" s="11" t="str">
        <f t="shared" si="107"/>
        <v/>
      </c>
      <c r="T280" s="175" t="str">
        <f t="shared" si="108"/>
        <v/>
      </c>
      <c r="U280" s="11" t="str">
        <f t="shared" si="109"/>
        <v/>
      </c>
      <c r="V280" s="136"/>
      <c r="W280" s="136"/>
      <c r="X280" s="139">
        <f t="shared" si="92"/>
        <v>0</v>
      </c>
      <c r="Y280" s="31">
        <f t="shared" si="93"/>
        <v>0</v>
      </c>
      <c r="Z280" s="31"/>
      <c r="AA280" s="140">
        <f t="shared" si="94"/>
        <v>0</v>
      </c>
      <c r="AB280" s="12"/>
      <c r="AC280" s="8">
        <f t="shared" si="95"/>
        <v>9.0359999999999996</v>
      </c>
      <c r="AD280" s="8">
        <f t="shared" si="96"/>
        <v>-184.49199999999999</v>
      </c>
      <c r="AE280"/>
      <c r="AF280" t="e">
        <f>IF(D280="M",IF(AI280&lt;78,LMS!$D$5*AI280^3+LMS!$E$5*AI280^2+LMS!$F$5*AI280+LMS!$G$5,IF(AI280&lt;150,LMS!$D$6*AI280^3+LMS!$E$6*AI280^2+LMS!$F$6*AI280+LMS!$G$6,LMS!$D$7*AI280^3+LMS!$E$7*AI280^2+LMS!$F$7*AI280+LMS!$G$7)),IF(AI280&lt;69,LMS!$D$9*AI280^3+LMS!$E$9*AI280^2+LMS!$F$9*AI280+LMS!$G$9,IF(AI280&lt;150,LMS!$D$10*AI280^3+LMS!$E$10*AI280^2+LMS!$F$10*AI280+LMS!$G$10,LMS!$D$11*AI280^3+LMS!$E$11*AI280^2+LMS!$F$11*AI280+LMS!$G$11)))</f>
        <v>#VALUE!</v>
      </c>
      <c r="AG280" t="e">
        <f>IF(D280="M",(IF(AI280&lt;2.5,LMS!$D$21*AI280^3+LMS!$E$21*AI280^2+LMS!$F$21*AI280+LMS!$G$21,IF(AI280&lt;9.5,LMS!$D$22*AI280^3+LMS!$E$22*AI280^2+LMS!$F$22*AI280+LMS!$G$22,IF(AI280&lt;26.75,LMS!$D$23*AI280^3+LMS!$E$23*AI280^2+LMS!$F$23*AI280+LMS!$G$23,IF(AI280&lt;90,LMS!$D$24*AI280^3+LMS!$E$24*AI280^2+LMS!$F$24*AI280+LMS!$G$24,LMS!$D$25*AI280^3+LMS!$E$25*AI280^2+LMS!$F$25*AI280+LMS!$G$25))))),(IF(AI280&lt;2.5,LMS!$D$27*AI280^3+LMS!$E$27*AI280^2+LMS!$F$27*AI280+LMS!$G$27,IF(AI280&lt;9.5,LMS!$D$28*AI280^3+LMS!$E$28*AI280^2+LMS!$F$28*AI280+LMS!$G$28,IF(AI280&lt;26.75,LMS!$D$29*AI280^3+LMS!$E$29*AI280^2+LMS!$F$29*AI280+LMS!$G$29,IF(AI280&lt;90,LMS!$D$30*AI280^3+LMS!$E$30*AI280^2+LMS!$F$30*AI280+LMS!$G$30,IF(AI280&lt;150,LMS!$D$31*AI280^3+LMS!$E$31*AI280^2+LMS!$F$31*AI280+LMS!$G$31,LMS!$D$32*AI280^3+LMS!$E$32*AI280^2+LMS!$F$32*AI280+LMS!$G$32)))))))</f>
        <v>#VALUE!</v>
      </c>
      <c r="AH280" t="e">
        <f>IF(D280="M",(IF(AI280&lt;90,LMS!$D$14*AI280^3+LMS!$E$14*AI280^2+LMS!$F$14*AI280+LMS!$G$14,LMS!$D$15*AI280^3+LMS!$E$15*AI280^2+LMS!$F$15*AI280+LMS!$G$15)),(IF(AI280&lt;90,LMS!$D$17*AI280^3+LMS!$E$17*AI280^2+LMS!$F$17*AI280+LMS!$G$17,LMS!$D$18*AI280^3+LMS!$E$18*AI280^2+LMS!$F$18*AI280+LMS!$G$18)))</f>
        <v>#VALUE!</v>
      </c>
      <c r="AI280" s="7" t="e">
        <f t="shared" si="89"/>
        <v>#VALUE!</v>
      </c>
      <c r="AJ280" s="7">
        <f t="shared" si="110"/>
        <v>0</v>
      </c>
      <c r="AL280" s="7">
        <f>IF(D280="M",WeightSDS!P$5*$AJ280^7+WeightSDS!Q$5*$AJ280^6+WeightSDS!R$5*$AJ280^5+WeightSDS!S$5*$AJ280^4+WeightSDS!T$5*$AJ280^3+WeightSDS!U$5*$AJ280^2+WeightSDS!V$5*$AJ280+WeightSDS!W$5,IF($AJ280&lt;186,WeightSDS!P$8*$AJ280^7+WeightSDS!Q$8*$AJ280^6+WeightSDS!R$8*$AJ280^5+WeightSDS!S$8*$AJ280^4+WeightSDS!T$8*$AJ280^3+WeightSDS!U$8*$AJ280^2+WeightSDS!V$8*$AJ280+WeightSDS!W$8,WeightSDS!$U$9+WeightSDS!$V$9*($AJ280-WeightSDS!$W$9)))</f>
        <v>0.75407122999999998</v>
      </c>
      <c r="AM280" s="7">
        <f>IF(D280="M",IF($AJ280&lt;45,WeightSDS!M$23*$AJ280^10+WeightSDS!N$23*$AJ280^9+WeightSDS!O$23*$AJ280^8+WeightSDS!P$23*$AJ280^7+WeightSDS!Q$23*$AJ280^6+WeightSDS!R$23*$AJ280^5+WeightSDS!S$23*$AJ280^4+WeightSDS!T$23*$AJ280^3+WeightSDS!U$23*$AJ280^2+WeightSDS!V$23*$AJ280+WeightSDS!W$23,IF($AJ280&lt;153,WeightSDS!M$25*$AJ280^10+WeightSDS!N$25*$AJ280^9+WeightSDS!O$25*$AJ280^8+WeightSDS!P$25*$AJ280^7+WeightSDS!Q$25*$AJ280^6+WeightSDS!R$25*$AJ280^5+WeightSDS!S$25*$AJ280^4+WeightSDS!T$25*$AJ280^3+WeightSDS!U$25*$AJ280^2+WeightSDS!V$25*$AJ280+WeightSDS!W$25,WeightSDS!M$27+WeightSDS!N$27/(1+EXP(WeightSDS!O$27+WeightSDS!P$27*$AJ280)))),IF($AJ280&lt;43.8,WeightSDS!M$29*$AJ280^10+WeightSDS!N$29*$AJ280^9+WeightSDS!O$29*$AJ280^8+WeightSDS!P$29*$AJ280^7+WeightSDS!Q$29*$AJ280^6+WeightSDS!R$29*$AJ280^5+WeightSDS!S$29*$AJ280^4+WeightSDS!T$29*$AJ280^3+WeightSDS!U$29*$AJ280^2+WeightSDS!V$29*$AJ280+WeightSDS!W$29-0.010431*(1-$AJ280/210),IF($AJ280&lt;123,WeightSDS!M$30*$AJ280^10+WeightSDS!N$30*$AJ280^9+WeightSDS!O$30*$AJ280^8+WeightSDS!P$30*$AJ280^7+WeightSDS!Q$30*$AJ280^6+WeightSDS!R$30*$AJ280^5+WeightSDS!S$30*$AJ280^4+WeightSDS!T$30*$AJ280^3+WeightSDS!U$30*$AJ280^2+WeightSDS!V$30*$AJ280+WeightSDS!W$30-0.010431*(1-1/$AJ280),WeightSDS!M$32+WeightSDS!N$32/(1+EXP(WeightSDS!O$32+WeightSDS!P$32*$AJ280))-0.010431*(1-$AJ280/210))))</f>
        <v>2.9500001032655536</v>
      </c>
      <c r="AN280" s="7">
        <f>IF(D280="M",IF($AJ280&lt;162,WeightSDS!P$12*$AJ280^7+WeightSDS!Q$12*$AJ280^6+WeightSDS!R$12*$AJ280^5+WeightSDS!S$12*$AJ280^4+WeightSDS!T$12*$AJ280^3+WeightSDS!U$12*$AJ280^2+WeightSDS!V$12*$AJ280+WeightSDS!W$12,WeightSDS!P$14*$AJ280^7+WeightSDS!Q$14*$AJ280^6+WeightSDS!R$14*$AJ280^5+WeightSDS!S$14*$AJ280^4+WeightSDS!T$14*$AJ280^3+WeightSDS!U$14*$AJ280^2+WeightSDS!V$14*$AJ280+WeightSDS!W$14),IF($AJ280&lt;156,WeightSDS!O$17*$AJ280^8+WeightSDS!P$17*$AJ280^7+WeightSDS!Q$17*$AJ280^6+WeightSDS!R$17*$AJ280^5+WeightSDS!S$17*$AJ280^4+WeightSDS!T$17*$AJ280^3+WeightSDS!U$17*$AJ280^2+WeightSDS!V$17*$AJ280+WeightSDS!W$17,IF($AJ280&lt;186,WeightSDS!$U$18+(WeightSDS!$V$18-WeightSDS!$U$18)/24*($AJ280-186)+WeightSDS!$W$18*(-$AJ280+186)^2-0.005,WeightSDS!$U$18+(WeightSDS!$V$18-WeightSDS!$U$18)/24*($AJ280-186)-0.005)))</f>
        <v>0.14604529399999999</v>
      </c>
      <c r="AQ280" s="7">
        <f t="shared" si="97"/>
        <v>0.56299999999999994</v>
      </c>
      <c r="AR280" s="7">
        <f t="shared" si="98"/>
        <v>69</v>
      </c>
      <c r="AS280" s="7">
        <f t="shared" si="99"/>
        <v>0.51</v>
      </c>
    </row>
    <row r="281" spans="2:45" s="7" customFormat="1" x14ac:dyDescent="0.15">
      <c r="B281" s="118"/>
      <c r="C281" s="118"/>
      <c r="D281" s="118"/>
      <c r="E281" s="30"/>
      <c r="F281" s="30"/>
      <c r="G281" s="119"/>
      <c r="H281" s="119"/>
      <c r="I281" s="78"/>
      <c r="J281" s="11" t="str">
        <f t="shared" si="90"/>
        <v/>
      </c>
      <c r="K281" s="2" t="str">
        <f t="shared" si="100"/>
        <v/>
      </c>
      <c r="L281" s="2" t="str">
        <f t="shared" si="91"/>
        <v/>
      </c>
      <c r="M281" s="2" t="str">
        <f t="shared" si="101"/>
        <v/>
      </c>
      <c r="N281" s="2" t="str">
        <f t="shared" si="102"/>
        <v/>
      </c>
      <c r="O281" s="2" t="str">
        <f t="shared" si="103"/>
        <v/>
      </c>
      <c r="P281" s="11" t="str">
        <f t="shared" si="104"/>
        <v/>
      </c>
      <c r="Q281" s="11" t="str">
        <f t="shared" si="105"/>
        <v/>
      </c>
      <c r="R281" s="2" t="str">
        <f t="shared" si="106"/>
        <v/>
      </c>
      <c r="S281" s="11" t="str">
        <f t="shared" si="107"/>
        <v/>
      </c>
      <c r="T281" s="175" t="str">
        <f t="shared" si="108"/>
        <v/>
      </c>
      <c r="U281" s="11" t="str">
        <f t="shared" si="109"/>
        <v/>
      </c>
      <c r="V281" s="136"/>
      <c r="W281" s="136"/>
      <c r="X281" s="139">
        <f t="shared" si="92"/>
        <v>0</v>
      </c>
      <c r="Y281" s="31">
        <f t="shared" si="93"/>
        <v>0</v>
      </c>
      <c r="Z281" s="31"/>
      <c r="AA281" s="140">
        <f t="shared" si="94"/>
        <v>0</v>
      </c>
      <c r="AB281" s="12"/>
      <c r="AC281" s="8">
        <f t="shared" si="95"/>
        <v>9.0359999999999996</v>
      </c>
      <c r="AD281" s="8">
        <f t="shared" si="96"/>
        <v>-184.49199999999999</v>
      </c>
      <c r="AE281"/>
      <c r="AF281" t="e">
        <f>IF(D281="M",IF(AI281&lt;78,LMS!$D$5*AI281^3+LMS!$E$5*AI281^2+LMS!$F$5*AI281+LMS!$G$5,IF(AI281&lt;150,LMS!$D$6*AI281^3+LMS!$E$6*AI281^2+LMS!$F$6*AI281+LMS!$G$6,LMS!$D$7*AI281^3+LMS!$E$7*AI281^2+LMS!$F$7*AI281+LMS!$G$7)),IF(AI281&lt;69,LMS!$D$9*AI281^3+LMS!$E$9*AI281^2+LMS!$F$9*AI281+LMS!$G$9,IF(AI281&lt;150,LMS!$D$10*AI281^3+LMS!$E$10*AI281^2+LMS!$F$10*AI281+LMS!$G$10,LMS!$D$11*AI281^3+LMS!$E$11*AI281^2+LMS!$F$11*AI281+LMS!$G$11)))</f>
        <v>#VALUE!</v>
      </c>
      <c r="AG281" t="e">
        <f>IF(D281="M",(IF(AI281&lt;2.5,LMS!$D$21*AI281^3+LMS!$E$21*AI281^2+LMS!$F$21*AI281+LMS!$G$21,IF(AI281&lt;9.5,LMS!$D$22*AI281^3+LMS!$E$22*AI281^2+LMS!$F$22*AI281+LMS!$G$22,IF(AI281&lt;26.75,LMS!$D$23*AI281^3+LMS!$E$23*AI281^2+LMS!$F$23*AI281+LMS!$G$23,IF(AI281&lt;90,LMS!$D$24*AI281^3+LMS!$E$24*AI281^2+LMS!$F$24*AI281+LMS!$G$24,LMS!$D$25*AI281^3+LMS!$E$25*AI281^2+LMS!$F$25*AI281+LMS!$G$25))))),(IF(AI281&lt;2.5,LMS!$D$27*AI281^3+LMS!$E$27*AI281^2+LMS!$F$27*AI281+LMS!$G$27,IF(AI281&lt;9.5,LMS!$D$28*AI281^3+LMS!$E$28*AI281^2+LMS!$F$28*AI281+LMS!$G$28,IF(AI281&lt;26.75,LMS!$D$29*AI281^3+LMS!$E$29*AI281^2+LMS!$F$29*AI281+LMS!$G$29,IF(AI281&lt;90,LMS!$D$30*AI281^3+LMS!$E$30*AI281^2+LMS!$F$30*AI281+LMS!$G$30,IF(AI281&lt;150,LMS!$D$31*AI281^3+LMS!$E$31*AI281^2+LMS!$F$31*AI281+LMS!$G$31,LMS!$D$32*AI281^3+LMS!$E$32*AI281^2+LMS!$F$32*AI281+LMS!$G$32)))))))</f>
        <v>#VALUE!</v>
      </c>
      <c r="AH281" t="e">
        <f>IF(D281="M",(IF(AI281&lt;90,LMS!$D$14*AI281^3+LMS!$E$14*AI281^2+LMS!$F$14*AI281+LMS!$G$14,LMS!$D$15*AI281^3+LMS!$E$15*AI281^2+LMS!$F$15*AI281+LMS!$G$15)),(IF(AI281&lt;90,LMS!$D$17*AI281^3+LMS!$E$17*AI281^2+LMS!$F$17*AI281+LMS!$G$17,LMS!$D$18*AI281^3+LMS!$E$18*AI281^2+LMS!$F$18*AI281+LMS!$G$18)))</f>
        <v>#VALUE!</v>
      </c>
      <c r="AI281" s="7" t="e">
        <f t="shared" si="89"/>
        <v>#VALUE!</v>
      </c>
      <c r="AJ281" s="7">
        <f t="shared" si="110"/>
        <v>0</v>
      </c>
      <c r="AL281" s="7">
        <f>IF(D281="M",WeightSDS!P$5*$AJ281^7+WeightSDS!Q$5*$AJ281^6+WeightSDS!R$5*$AJ281^5+WeightSDS!S$5*$AJ281^4+WeightSDS!T$5*$AJ281^3+WeightSDS!U$5*$AJ281^2+WeightSDS!V$5*$AJ281+WeightSDS!W$5,IF($AJ281&lt;186,WeightSDS!P$8*$AJ281^7+WeightSDS!Q$8*$AJ281^6+WeightSDS!R$8*$AJ281^5+WeightSDS!S$8*$AJ281^4+WeightSDS!T$8*$AJ281^3+WeightSDS!U$8*$AJ281^2+WeightSDS!V$8*$AJ281+WeightSDS!W$8,WeightSDS!$U$9+WeightSDS!$V$9*($AJ281-WeightSDS!$W$9)))</f>
        <v>0.75407122999999998</v>
      </c>
      <c r="AM281" s="7">
        <f>IF(D281="M",IF($AJ281&lt;45,WeightSDS!M$23*$AJ281^10+WeightSDS!N$23*$AJ281^9+WeightSDS!O$23*$AJ281^8+WeightSDS!P$23*$AJ281^7+WeightSDS!Q$23*$AJ281^6+WeightSDS!R$23*$AJ281^5+WeightSDS!S$23*$AJ281^4+WeightSDS!T$23*$AJ281^3+WeightSDS!U$23*$AJ281^2+WeightSDS!V$23*$AJ281+WeightSDS!W$23,IF($AJ281&lt;153,WeightSDS!M$25*$AJ281^10+WeightSDS!N$25*$AJ281^9+WeightSDS!O$25*$AJ281^8+WeightSDS!P$25*$AJ281^7+WeightSDS!Q$25*$AJ281^6+WeightSDS!R$25*$AJ281^5+WeightSDS!S$25*$AJ281^4+WeightSDS!T$25*$AJ281^3+WeightSDS!U$25*$AJ281^2+WeightSDS!V$25*$AJ281+WeightSDS!W$25,WeightSDS!M$27+WeightSDS!N$27/(1+EXP(WeightSDS!O$27+WeightSDS!P$27*$AJ281)))),IF($AJ281&lt;43.8,WeightSDS!M$29*$AJ281^10+WeightSDS!N$29*$AJ281^9+WeightSDS!O$29*$AJ281^8+WeightSDS!P$29*$AJ281^7+WeightSDS!Q$29*$AJ281^6+WeightSDS!R$29*$AJ281^5+WeightSDS!S$29*$AJ281^4+WeightSDS!T$29*$AJ281^3+WeightSDS!U$29*$AJ281^2+WeightSDS!V$29*$AJ281+WeightSDS!W$29-0.010431*(1-$AJ281/210),IF($AJ281&lt;123,WeightSDS!M$30*$AJ281^10+WeightSDS!N$30*$AJ281^9+WeightSDS!O$30*$AJ281^8+WeightSDS!P$30*$AJ281^7+WeightSDS!Q$30*$AJ281^6+WeightSDS!R$30*$AJ281^5+WeightSDS!S$30*$AJ281^4+WeightSDS!T$30*$AJ281^3+WeightSDS!U$30*$AJ281^2+WeightSDS!V$30*$AJ281+WeightSDS!W$30-0.010431*(1-1/$AJ281),WeightSDS!M$32+WeightSDS!N$32/(1+EXP(WeightSDS!O$32+WeightSDS!P$32*$AJ281))-0.010431*(1-$AJ281/210))))</f>
        <v>2.9500001032655536</v>
      </c>
      <c r="AN281" s="7">
        <f>IF(D281="M",IF($AJ281&lt;162,WeightSDS!P$12*$AJ281^7+WeightSDS!Q$12*$AJ281^6+WeightSDS!R$12*$AJ281^5+WeightSDS!S$12*$AJ281^4+WeightSDS!T$12*$AJ281^3+WeightSDS!U$12*$AJ281^2+WeightSDS!V$12*$AJ281+WeightSDS!W$12,WeightSDS!P$14*$AJ281^7+WeightSDS!Q$14*$AJ281^6+WeightSDS!R$14*$AJ281^5+WeightSDS!S$14*$AJ281^4+WeightSDS!T$14*$AJ281^3+WeightSDS!U$14*$AJ281^2+WeightSDS!V$14*$AJ281+WeightSDS!W$14),IF($AJ281&lt;156,WeightSDS!O$17*$AJ281^8+WeightSDS!P$17*$AJ281^7+WeightSDS!Q$17*$AJ281^6+WeightSDS!R$17*$AJ281^5+WeightSDS!S$17*$AJ281^4+WeightSDS!T$17*$AJ281^3+WeightSDS!U$17*$AJ281^2+WeightSDS!V$17*$AJ281+WeightSDS!W$17,IF($AJ281&lt;186,WeightSDS!$U$18+(WeightSDS!$V$18-WeightSDS!$U$18)/24*($AJ281-186)+WeightSDS!$W$18*(-$AJ281+186)^2-0.005,WeightSDS!$U$18+(WeightSDS!$V$18-WeightSDS!$U$18)/24*($AJ281-186)-0.005)))</f>
        <v>0.14604529399999999</v>
      </c>
      <c r="AQ281" s="7">
        <f t="shared" si="97"/>
        <v>0.56299999999999994</v>
      </c>
      <c r="AR281" s="7">
        <f t="shared" si="98"/>
        <v>69</v>
      </c>
      <c r="AS281" s="7">
        <f t="shared" si="99"/>
        <v>0.51</v>
      </c>
    </row>
    <row r="282" spans="2:45" s="7" customFormat="1" x14ac:dyDescent="0.15">
      <c r="B282" s="118"/>
      <c r="C282" s="118"/>
      <c r="D282" s="118"/>
      <c r="E282" s="30"/>
      <c r="F282" s="30"/>
      <c r="G282" s="119"/>
      <c r="H282" s="119"/>
      <c r="I282" s="78"/>
      <c r="J282" s="11" t="str">
        <f t="shared" si="90"/>
        <v/>
      </c>
      <c r="K282" s="2" t="str">
        <f t="shared" si="100"/>
        <v/>
      </c>
      <c r="L282" s="2" t="str">
        <f t="shared" si="91"/>
        <v/>
      </c>
      <c r="M282" s="2" t="str">
        <f t="shared" si="101"/>
        <v/>
      </c>
      <c r="N282" s="2" t="str">
        <f t="shared" si="102"/>
        <v/>
      </c>
      <c r="O282" s="2" t="str">
        <f t="shared" si="103"/>
        <v/>
      </c>
      <c r="P282" s="11" t="str">
        <f t="shared" si="104"/>
        <v/>
      </c>
      <c r="Q282" s="11" t="str">
        <f t="shared" si="105"/>
        <v/>
      </c>
      <c r="R282" s="2" t="str">
        <f t="shared" si="106"/>
        <v/>
      </c>
      <c r="S282" s="11" t="str">
        <f t="shared" si="107"/>
        <v/>
      </c>
      <c r="T282" s="175" t="str">
        <f t="shared" si="108"/>
        <v/>
      </c>
      <c r="U282" s="11" t="str">
        <f t="shared" si="109"/>
        <v/>
      </c>
      <c r="V282" s="136"/>
      <c r="W282" s="136"/>
      <c r="X282" s="139">
        <f t="shared" si="92"/>
        <v>0</v>
      </c>
      <c r="Y282" s="31">
        <f t="shared" si="93"/>
        <v>0</v>
      </c>
      <c r="Z282" s="31"/>
      <c r="AA282" s="140">
        <f t="shared" si="94"/>
        <v>0</v>
      </c>
      <c r="AB282" s="12"/>
      <c r="AC282" s="8">
        <f t="shared" si="95"/>
        <v>9.0359999999999996</v>
      </c>
      <c r="AD282" s="8">
        <f t="shared" si="96"/>
        <v>-184.49199999999999</v>
      </c>
      <c r="AE282"/>
      <c r="AF282" t="e">
        <f>IF(D282="M",IF(AI282&lt;78,LMS!$D$5*AI282^3+LMS!$E$5*AI282^2+LMS!$F$5*AI282+LMS!$G$5,IF(AI282&lt;150,LMS!$D$6*AI282^3+LMS!$E$6*AI282^2+LMS!$F$6*AI282+LMS!$G$6,LMS!$D$7*AI282^3+LMS!$E$7*AI282^2+LMS!$F$7*AI282+LMS!$G$7)),IF(AI282&lt;69,LMS!$D$9*AI282^3+LMS!$E$9*AI282^2+LMS!$F$9*AI282+LMS!$G$9,IF(AI282&lt;150,LMS!$D$10*AI282^3+LMS!$E$10*AI282^2+LMS!$F$10*AI282+LMS!$G$10,LMS!$D$11*AI282^3+LMS!$E$11*AI282^2+LMS!$F$11*AI282+LMS!$G$11)))</f>
        <v>#VALUE!</v>
      </c>
      <c r="AG282" t="e">
        <f>IF(D282="M",(IF(AI282&lt;2.5,LMS!$D$21*AI282^3+LMS!$E$21*AI282^2+LMS!$F$21*AI282+LMS!$G$21,IF(AI282&lt;9.5,LMS!$D$22*AI282^3+LMS!$E$22*AI282^2+LMS!$F$22*AI282+LMS!$G$22,IF(AI282&lt;26.75,LMS!$D$23*AI282^3+LMS!$E$23*AI282^2+LMS!$F$23*AI282+LMS!$G$23,IF(AI282&lt;90,LMS!$D$24*AI282^3+LMS!$E$24*AI282^2+LMS!$F$24*AI282+LMS!$G$24,LMS!$D$25*AI282^3+LMS!$E$25*AI282^2+LMS!$F$25*AI282+LMS!$G$25))))),(IF(AI282&lt;2.5,LMS!$D$27*AI282^3+LMS!$E$27*AI282^2+LMS!$F$27*AI282+LMS!$G$27,IF(AI282&lt;9.5,LMS!$D$28*AI282^3+LMS!$E$28*AI282^2+LMS!$F$28*AI282+LMS!$G$28,IF(AI282&lt;26.75,LMS!$D$29*AI282^3+LMS!$E$29*AI282^2+LMS!$F$29*AI282+LMS!$G$29,IF(AI282&lt;90,LMS!$D$30*AI282^3+LMS!$E$30*AI282^2+LMS!$F$30*AI282+LMS!$G$30,IF(AI282&lt;150,LMS!$D$31*AI282^3+LMS!$E$31*AI282^2+LMS!$F$31*AI282+LMS!$G$31,LMS!$D$32*AI282^3+LMS!$E$32*AI282^2+LMS!$F$32*AI282+LMS!$G$32)))))))</f>
        <v>#VALUE!</v>
      </c>
      <c r="AH282" t="e">
        <f>IF(D282="M",(IF(AI282&lt;90,LMS!$D$14*AI282^3+LMS!$E$14*AI282^2+LMS!$F$14*AI282+LMS!$G$14,LMS!$D$15*AI282^3+LMS!$E$15*AI282^2+LMS!$F$15*AI282+LMS!$G$15)),(IF(AI282&lt;90,LMS!$D$17*AI282^3+LMS!$E$17*AI282^2+LMS!$F$17*AI282+LMS!$G$17,LMS!$D$18*AI282^3+LMS!$E$18*AI282^2+LMS!$F$18*AI282+LMS!$G$18)))</f>
        <v>#VALUE!</v>
      </c>
      <c r="AI282" s="7" t="e">
        <f t="shared" si="89"/>
        <v>#VALUE!</v>
      </c>
      <c r="AJ282" s="7">
        <f t="shared" si="110"/>
        <v>0</v>
      </c>
      <c r="AL282" s="7">
        <f>IF(D282="M",WeightSDS!P$5*$AJ282^7+WeightSDS!Q$5*$AJ282^6+WeightSDS!R$5*$AJ282^5+WeightSDS!S$5*$AJ282^4+WeightSDS!T$5*$AJ282^3+WeightSDS!U$5*$AJ282^2+WeightSDS!V$5*$AJ282+WeightSDS!W$5,IF($AJ282&lt;186,WeightSDS!P$8*$AJ282^7+WeightSDS!Q$8*$AJ282^6+WeightSDS!R$8*$AJ282^5+WeightSDS!S$8*$AJ282^4+WeightSDS!T$8*$AJ282^3+WeightSDS!U$8*$AJ282^2+WeightSDS!V$8*$AJ282+WeightSDS!W$8,WeightSDS!$U$9+WeightSDS!$V$9*($AJ282-WeightSDS!$W$9)))</f>
        <v>0.75407122999999998</v>
      </c>
      <c r="AM282" s="7">
        <f>IF(D282="M",IF($AJ282&lt;45,WeightSDS!M$23*$AJ282^10+WeightSDS!N$23*$AJ282^9+WeightSDS!O$23*$AJ282^8+WeightSDS!P$23*$AJ282^7+WeightSDS!Q$23*$AJ282^6+WeightSDS!R$23*$AJ282^5+WeightSDS!S$23*$AJ282^4+WeightSDS!T$23*$AJ282^3+WeightSDS!U$23*$AJ282^2+WeightSDS!V$23*$AJ282+WeightSDS!W$23,IF($AJ282&lt;153,WeightSDS!M$25*$AJ282^10+WeightSDS!N$25*$AJ282^9+WeightSDS!O$25*$AJ282^8+WeightSDS!P$25*$AJ282^7+WeightSDS!Q$25*$AJ282^6+WeightSDS!R$25*$AJ282^5+WeightSDS!S$25*$AJ282^4+WeightSDS!T$25*$AJ282^3+WeightSDS!U$25*$AJ282^2+WeightSDS!V$25*$AJ282+WeightSDS!W$25,WeightSDS!M$27+WeightSDS!N$27/(1+EXP(WeightSDS!O$27+WeightSDS!P$27*$AJ282)))),IF($AJ282&lt;43.8,WeightSDS!M$29*$AJ282^10+WeightSDS!N$29*$AJ282^9+WeightSDS!O$29*$AJ282^8+WeightSDS!P$29*$AJ282^7+WeightSDS!Q$29*$AJ282^6+WeightSDS!R$29*$AJ282^5+WeightSDS!S$29*$AJ282^4+WeightSDS!T$29*$AJ282^3+WeightSDS!U$29*$AJ282^2+WeightSDS!V$29*$AJ282+WeightSDS!W$29-0.010431*(1-$AJ282/210),IF($AJ282&lt;123,WeightSDS!M$30*$AJ282^10+WeightSDS!N$30*$AJ282^9+WeightSDS!O$30*$AJ282^8+WeightSDS!P$30*$AJ282^7+WeightSDS!Q$30*$AJ282^6+WeightSDS!R$30*$AJ282^5+WeightSDS!S$30*$AJ282^4+WeightSDS!T$30*$AJ282^3+WeightSDS!U$30*$AJ282^2+WeightSDS!V$30*$AJ282+WeightSDS!W$30-0.010431*(1-1/$AJ282),WeightSDS!M$32+WeightSDS!N$32/(1+EXP(WeightSDS!O$32+WeightSDS!P$32*$AJ282))-0.010431*(1-$AJ282/210))))</f>
        <v>2.9500001032655536</v>
      </c>
      <c r="AN282" s="7">
        <f>IF(D282="M",IF($AJ282&lt;162,WeightSDS!P$12*$AJ282^7+WeightSDS!Q$12*$AJ282^6+WeightSDS!R$12*$AJ282^5+WeightSDS!S$12*$AJ282^4+WeightSDS!T$12*$AJ282^3+WeightSDS!U$12*$AJ282^2+WeightSDS!V$12*$AJ282+WeightSDS!W$12,WeightSDS!P$14*$AJ282^7+WeightSDS!Q$14*$AJ282^6+WeightSDS!R$14*$AJ282^5+WeightSDS!S$14*$AJ282^4+WeightSDS!T$14*$AJ282^3+WeightSDS!U$14*$AJ282^2+WeightSDS!V$14*$AJ282+WeightSDS!W$14),IF($AJ282&lt;156,WeightSDS!O$17*$AJ282^8+WeightSDS!P$17*$AJ282^7+WeightSDS!Q$17*$AJ282^6+WeightSDS!R$17*$AJ282^5+WeightSDS!S$17*$AJ282^4+WeightSDS!T$17*$AJ282^3+WeightSDS!U$17*$AJ282^2+WeightSDS!V$17*$AJ282+WeightSDS!W$17,IF($AJ282&lt;186,WeightSDS!$U$18+(WeightSDS!$V$18-WeightSDS!$U$18)/24*($AJ282-186)+WeightSDS!$W$18*(-$AJ282+186)^2-0.005,WeightSDS!$U$18+(WeightSDS!$V$18-WeightSDS!$U$18)/24*($AJ282-186)-0.005)))</f>
        <v>0.14604529399999999</v>
      </c>
      <c r="AQ282" s="7">
        <f t="shared" si="97"/>
        <v>0.56299999999999994</v>
      </c>
      <c r="AR282" s="7">
        <f t="shared" si="98"/>
        <v>69</v>
      </c>
      <c r="AS282" s="7">
        <f t="shared" si="99"/>
        <v>0.51</v>
      </c>
    </row>
    <row r="283" spans="2:45" s="7" customFormat="1" x14ac:dyDescent="0.15">
      <c r="B283" s="118"/>
      <c r="C283" s="118"/>
      <c r="D283" s="118"/>
      <c r="E283" s="30"/>
      <c r="F283" s="30"/>
      <c r="G283" s="119"/>
      <c r="H283" s="119"/>
      <c r="I283" s="78"/>
      <c r="J283" s="11" t="str">
        <f t="shared" si="90"/>
        <v/>
      </c>
      <c r="K283" s="2" t="str">
        <f t="shared" si="100"/>
        <v/>
      </c>
      <c r="L283" s="2" t="str">
        <f t="shared" si="91"/>
        <v/>
      </c>
      <c r="M283" s="2" t="str">
        <f t="shared" si="101"/>
        <v/>
      </c>
      <c r="N283" s="2" t="str">
        <f t="shared" si="102"/>
        <v/>
      </c>
      <c r="O283" s="2" t="str">
        <f t="shared" si="103"/>
        <v/>
      </c>
      <c r="P283" s="11" t="str">
        <f t="shared" si="104"/>
        <v/>
      </c>
      <c r="Q283" s="11" t="str">
        <f t="shared" si="105"/>
        <v/>
      </c>
      <c r="R283" s="2" t="str">
        <f t="shared" si="106"/>
        <v/>
      </c>
      <c r="S283" s="11" t="str">
        <f t="shared" si="107"/>
        <v/>
      </c>
      <c r="T283" s="175" t="str">
        <f t="shared" si="108"/>
        <v/>
      </c>
      <c r="U283" s="11" t="str">
        <f t="shared" si="109"/>
        <v/>
      </c>
      <c r="V283" s="136"/>
      <c r="W283" s="136"/>
      <c r="X283" s="139">
        <f t="shared" si="92"/>
        <v>0</v>
      </c>
      <c r="Y283" s="31">
        <f t="shared" si="93"/>
        <v>0</v>
      </c>
      <c r="Z283" s="31"/>
      <c r="AA283" s="140">
        <f t="shared" si="94"/>
        <v>0</v>
      </c>
      <c r="AB283" s="12"/>
      <c r="AC283" s="8">
        <f t="shared" si="95"/>
        <v>9.0359999999999996</v>
      </c>
      <c r="AD283" s="8">
        <f t="shared" si="96"/>
        <v>-184.49199999999999</v>
      </c>
      <c r="AE283"/>
      <c r="AF283" t="e">
        <f>IF(D283="M",IF(AI283&lt;78,LMS!$D$5*AI283^3+LMS!$E$5*AI283^2+LMS!$F$5*AI283+LMS!$G$5,IF(AI283&lt;150,LMS!$D$6*AI283^3+LMS!$E$6*AI283^2+LMS!$F$6*AI283+LMS!$G$6,LMS!$D$7*AI283^3+LMS!$E$7*AI283^2+LMS!$F$7*AI283+LMS!$G$7)),IF(AI283&lt;69,LMS!$D$9*AI283^3+LMS!$E$9*AI283^2+LMS!$F$9*AI283+LMS!$G$9,IF(AI283&lt;150,LMS!$D$10*AI283^3+LMS!$E$10*AI283^2+LMS!$F$10*AI283+LMS!$G$10,LMS!$D$11*AI283^3+LMS!$E$11*AI283^2+LMS!$F$11*AI283+LMS!$G$11)))</f>
        <v>#VALUE!</v>
      </c>
      <c r="AG283" t="e">
        <f>IF(D283="M",(IF(AI283&lt;2.5,LMS!$D$21*AI283^3+LMS!$E$21*AI283^2+LMS!$F$21*AI283+LMS!$G$21,IF(AI283&lt;9.5,LMS!$D$22*AI283^3+LMS!$E$22*AI283^2+LMS!$F$22*AI283+LMS!$G$22,IF(AI283&lt;26.75,LMS!$D$23*AI283^3+LMS!$E$23*AI283^2+LMS!$F$23*AI283+LMS!$G$23,IF(AI283&lt;90,LMS!$D$24*AI283^3+LMS!$E$24*AI283^2+LMS!$F$24*AI283+LMS!$G$24,LMS!$D$25*AI283^3+LMS!$E$25*AI283^2+LMS!$F$25*AI283+LMS!$G$25))))),(IF(AI283&lt;2.5,LMS!$D$27*AI283^3+LMS!$E$27*AI283^2+LMS!$F$27*AI283+LMS!$G$27,IF(AI283&lt;9.5,LMS!$D$28*AI283^3+LMS!$E$28*AI283^2+LMS!$F$28*AI283+LMS!$G$28,IF(AI283&lt;26.75,LMS!$D$29*AI283^3+LMS!$E$29*AI283^2+LMS!$F$29*AI283+LMS!$G$29,IF(AI283&lt;90,LMS!$D$30*AI283^3+LMS!$E$30*AI283^2+LMS!$F$30*AI283+LMS!$G$30,IF(AI283&lt;150,LMS!$D$31*AI283^3+LMS!$E$31*AI283^2+LMS!$F$31*AI283+LMS!$G$31,LMS!$D$32*AI283^3+LMS!$E$32*AI283^2+LMS!$F$32*AI283+LMS!$G$32)))))))</f>
        <v>#VALUE!</v>
      </c>
      <c r="AH283" t="e">
        <f>IF(D283="M",(IF(AI283&lt;90,LMS!$D$14*AI283^3+LMS!$E$14*AI283^2+LMS!$F$14*AI283+LMS!$G$14,LMS!$D$15*AI283^3+LMS!$E$15*AI283^2+LMS!$F$15*AI283+LMS!$G$15)),(IF(AI283&lt;90,LMS!$D$17*AI283^3+LMS!$E$17*AI283^2+LMS!$F$17*AI283+LMS!$G$17,LMS!$D$18*AI283^3+LMS!$E$18*AI283^2+LMS!$F$18*AI283+LMS!$G$18)))</f>
        <v>#VALUE!</v>
      </c>
      <c r="AI283" s="7" t="e">
        <f t="shared" si="89"/>
        <v>#VALUE!</v>
      </c>
      <c r="AJ283" s="7">
        <f t="shared" si="110"/>
        <v>0</v>
      </c>
      <c r="AL283" s="7">
        <f>IF(D283="M",WeightSDS!P$5*$AJ283^7+WeightSDS!Q$5*$AJ283^6+WeightSDS!R$5*$AJ283^5+WeightSDS!S$5*$AJ283^4+WeightSDS!T$5*$AJ283^3+WeightSDS!U$5*$AJ283^2+WeightSDS!V$5*$AJ283+WeightSDS!W$5,IF($AJ283&lt;186,WeightSDS!P$8*$AJ283^7+WeightSDS!Q$8*$AJ283^6+WeightSDS!R$8*$AJ283^5+WeightSDS!S$8*$AJ283^4+WeightSDS!T$8*$AJ283^3+WeightSDS!U$8*$AJ283^2+WeightSDS!V$8*$AJ283+WeightSDS!W$8,WeightSDS!$U$9+WeightSDS!$V$9*($AJ283-WeightSDS!$W$9)))</f>
        <v>0.75407122999999998</v>
      </c>
      <c r="AM283" s="7">
        <f>IF(D283="M",IF($AJ283&lt;45,WeightSDS!M$23*$AJ283^10+WeightSDS!N$23*$AJ283^9+WeightSDS!O$23*$AJ283^8+WeightSDS!P$23*$AJ283^7+WeightSDS!Q$23*$AJ283^6+WeightSDS!R$23*$AJ283^5+WeightSDS!S$23*$AJ283^4+WeightSDS!T$23*$AJ283^3+WeightSDS!U$23*$AJ283^2+WeightSDS!V$23*$AJ283+WeightSDS!W$23,IF($AJ283&lt;153,WeightSDS!M$25*$AJ283^10+WeightSDS!N$25*$AJ283^9+WeightSDS!O$25*$AJ283^8+WeightSDS!P$25*$AJ283^7+WeightSDS!Q$25*$AJ283^6+WeightSDS!R$25*$AJ283^5+WeightSDS!S$25*$AJ283^4+WeightSDS!T$25*$AJ283^3+WeightSDS!U$25*$AJ283^2+WeightSDS!V$25*$AJ283+WeightSDS!W$25,WeightSDS!M$27+WeightSDS!N$27/(1+EXP(WeightSDS!O$27+WeightSDS!P$27*$AJ283)))),IF($AJ283&lt;43.8,WeightSDS!M$29*$AJ283^10+WeightSDS!N$29*$AJ283^9+WeightSDS!O$29*$AJ283^8+WeightSDS!P$29*$AJ283^7+WeightSDS!Q$29*$AJ283^6+WeightSDS!R$29*$AJ283^5+WeightSDS!S$29*$AJ283^4+WeightSDS!T$29*$AJ283^3+WeightSDS!U$29*$AJ283^2+WeightSDS!V$29*$AJ283+WeightSDS!W$29-0.010431*(1-$AJ283/210),IF($AJ283&lt;123,WeightSDS!M$30*$AJ283^10+WeightSDS!N$30*$AJ283^9+WeightSDS!O$30*$AJ283^8+WeightSDS!P$30*$AJ283^7+WeightSDS!Q$30*$AJ283^6+WeightSDS!R$30*$AJ283^5+WeightSDS!S$30*$AJ283^4+WeightSDS!T$30*$AJ283^3+WeightSDS!U$30*$AJ283^2+WeightSDS!V$30*$AJ283+WeightSDS!W$30-0.010431*(1-1/$AJ283),WeightSDS!M$32+WeightSDS!N$32/(1+EXP(WeightSDS!O$32+WeightSDS!P$32*$AJ283))-0.010431*(1-$AJ283/210))))</f>
        <v>2.9500001032655536</v>
      </c>
      <c r="AN283" s="7">
        <f>IF(D283="M",IF($AJ283&lt;162,WeightSDS!P$12*$AJ283^7+WeightSDS!Q$12*$AJ283^6+WeightSDS!R$12*$AJ283^5+WeightSDS!S$12*$AJ283^4+WeightSDS!T$12*$AJ283^3+WeightSDS!U$12*$AJ283^2+WeightSDS!V$12*$AJ283+WeightSDS!W$12,WeightSDS!P$14*$AJ283^7+WeightSDS!Q$14*$AJ283^6+WeightSDS!R$14*$AJ283^5+WeightSDS!S$14*$AJ283^4+WeightSDS!T$14*$AJ283^3+WeightSDS!U$14*$AJ283^2+WeightSDS!V$14*$AJ283+WeightSDS!W$14),IF($AJ283&lt;156,WeightSDS!O$17*$AJ283^8+WeightSDS!P$17*$AJ283^7+WeightSDS!Q$17*$AJ283^6+WeightSDS!R$17*$AJ283^5+WeightSDS!S$17*$AJ283^4+WeightSDS!T$17*$AJ283^3+WeightSDS!U$17*$AJ283^2+WeightSDS!V$17*$AJ283+WeightSDS!W$17,IF($AJ283&lt;186,WeightSDS!$U$18+(WeightSDS!$V$18-WeightSDS!$U$18)/24*($AJ283-186)+WeightSDS!$W$18*(-$AJ283+186)^2-0.005,WeightSDS!$U$18+(WeightSDS!$V$18-WeightSDS!$U$18)/24*($AJ283-186)-0.005)))</f>
        <v>0.14604529399999999</v>
      </c>
      <c r="AQ283" s="7">
        <f t="shared" si="97"/>
        <v>0.56299999999999994</v>
      </c>
      <c r="AR283" s="7">
        <f t="shared" si="98"/>
        <v>69</v>
      </c>
      <c r="AS283" s="7">
        <f t="shared" si="99"/>
        <v>0.51</v>
      </c>
    </row>
    <row r="284" spans="2:45" s="7" customFormat="1" x14ac:dyDescent="0.15">
      <c r="B284" s="118"/>
      <c r="C284" s="118"/>
      <c r="D284" s="118"/>
      <c r="E284" s="30"/>
      <c r="F284" s="30"/>
      <c r="G284" s="119"/>
      <c r="H284" s="119"/>
      <c r="I284" s="78"/>
      <c r="J284" s="11" t="str">
        <f t="shared" si="90"/>
        <v/>
      </c>
      <c r="K284" s="2" t="str">
        <f t="shared" si="100"/>
        <v/>
      </c>
      <c r="L284" s="2" t="str">
        <f t="shared" si="91"/>
        <v/>
      </c>
      <c r="M284" s="2" t="str">
        <f t="shared" si="101"/>
        <v/>
      </c>
      <c r="N284" s="2" t="str">
        <f t="shared" si="102"/>
        <v/>
      </c>
      <c r="O284" s="2" t="str">
        <f t="shared" si="103"/>
        <v/>
      </c>
      <c r="P284" s="11" t="str">
        <f t="shared" si="104"/>
        <v/>
      </c>
      <c r="Q284" s="11" t="str">
        <f t="shared" si="105"/>
        <v/>
      </c>
      <c r="R284" s="2" t="str">
        <f t="shared" si="106"/>
        <v/>
      </c>
      <c r="S284" s="11" t="str">
        <f t="shared" si="107"/>
        <v/>
      </c>
      <c r="T284" s="175" t="str">
        <f t="shared" si="108"/>
        <v/>
      </c>
      <c r="U284" s="11" t="str">
        <f t="shared" si="109"/>
        <v/>
      </c>
      <c r="V284" s="136"/>
      <c r="W284" s="136"/>
      <c r="X284" s="139">
        <f t="shared" si="92"/>
        <v>0</v>
      </c>
      <c r="Y284" s="31">
        <f t="shared" si="93"/>
        <v>0</v>
      </c>
      <c r="Z284" s="31"/>
      <c r="AA284" s="140">
        <f t="shared" si="94"/>
        <v>0</v>
      </c>
      <c r="AB284" s="12"/>
      <c r="AC284" s="8">
        <f t="shared" si="95"/>
        <v>9.0359999999999996</v>
      </c>
      <c r="AD284" s="8">
        <f t="shared" si="96"/>
        <v>-184.49199999999999</v>
      </c>
      <c r="AE284"/>
      <c r="AF284" t="e">
        <f>IF(D284="M",IF(AI284&lt;78,LMS!$D$5*AI284^3+LMS!$E$5*AI284^2+LMS!$F$5*AI284+LMS!$G$5,IF(AI284&lt;150,LMS!$D$6*AI284^3+LMS!$E$6*AI284^2+LMS!$F$6*AI284+LMS!$G$6,LMS!$D$7*AI284^3+LMS!$E$7*AI284^2+LMS!$F$7*AI284+LMS!$G$7)),IF(AI284&lt;69,LMS!$D$9*AI284^3+LMS!$E$9*AI284^2+LMS!$F$9*AI284+LMS!$G$9,IF(AI284&lt;150,LMS!$D$10*AI284^3+LMS!$E$10*AI284^2+LMS!$F$10*AI284+LMS!$G$10,LMS!$D$11*AI284^3+LMS!$E$11*AI284^2+LMS!$F$11*AI284+LMS!$G$11)))</f>
        <v>#VALUE!</v>
      </c>
      <c r="AG284" t="e">
        <f>IF(D284="M",(IF(AI284&lt;2.5,LMS!$D$21*AI284^3+LMS!$E$21*AI284^2+LMS!$F$21*AI284+LMS!$G$21,IF(AI284&lt;9.5,LMS!$D$22*AI284^3+LMS!$E$22*AI284^2+LMS!$F$22*AI284+LMS!$G$22,IF(AI284&lt;26.75,LMS!$D$23*AI284^3+LMS!$E$23*AI284^2+LMS!$F$23*AI284+LMS!$G$23,IF(AI284&lt;90,LMS!$D$24*AI284^3+LMS!$E$24*AI284^2+LMS!$F$24*AI284+LMS!$G$24,LMS!$D$25*AI284^3+LMS!$E$25*AI284^2+LMS!$F$25*AI284+LMS!$G$25))))),(IF(AI284&lt;2.5,LMS!$D$27*AI284^3+LMS!$E$27*AI284^2+LMS!$F$27*AI284+LMS!$G$27,IF(AI284&lt;9.5,LMS!$D$28*AI284^3+LMS!$E$28*AI284^2+LMS!$F$28*AI284+LMS!$G$28,IF(AI284&lt;26.75,LMS!$D$29*AI284^3+LMS!$E$29*AI284^2+LMS!$F$29*AI284+LMS!$G$29,IF(AI284&lt;90,LMS!$D$30*AI284^3+LMS!$E$30*AI284^2+LMS!$F$30*AI284+LMS!$G$30,IF(AI284&lt;150,LMS!$D$31*AI284^3+LMS!$E$31*AI284^2+LMS!$F$31*AI284+LMS!$G$31,LMS!$D$32*AI284^3+LMS!$E$32*AI284^2+LMS!$F$32*AI284+LMS!$G$32)))))))</f>
        <v>#VALUE!</v>
      </c>
      <c r="AH284" t="e">
        <f>IF(D284="M",(IF(AI284&lt;90,LMS!$D$14*AI284^3+LMS!$E$14*AI284^2+LMS!$F$14*AI284+LMS!$G$14,LMS!$D$15*AI284^3+LMS!$E$15*AI284^2+LMS!$F$15*AI284+LMS!$G$15)),(IF(AI284&lt;90,LMS!$D$17*AI284^3+LMS!$E$17*AI284^2+LMS!$F$17*AI284+LMS!$G$17,LMS!$D$18*AI284^3+LMS!$E$18*AI284^2+LMS!$F$18*AI284+LMS!$G$18)))</f>
        <v>#VALUE!</v>
      </c>
      <c r="AI284" s="7" t="e">
        <f t="shared" si="89"/>
        <v>#VALUE!</v>
      </c>
      <c r="AJ284" s="7">
        <f t="shared" si="110"/>
        <v>0</v>
      </c>
      <c r="AL284" s="7">
        <f>IF(D284="M",WeightSDS!P$5*$AJ284^7+WeightSDS!Q$5*$AJ284^6+WeightSDS!R$5*$AJ284^5+WeightSDS!S$5*$AJ284^4+WeightSDS!T$5*$AJ284^3+WeightSDS!U$5*$AJ284^2+WeightSDS!V$5*$AJ284+WeightSDS!W$5,IF($AJ284&lt;186,WeightSDS!P$8*$AJ284^7+WeightSDS!Q$8*$AJ284^6+WeightSDS!R$8*$AJ284^5+WeightSDS!S$8*$AJ284^4+WeightSDS!T$8*$AJ284^3+WeightSDS!U$8*$AJ284^2+WeightSDS!V$8*$AJ284+WeightSDS!W$8,WeightSDS!$U$9+WeightSDS!$V$9*($AJ284-WeightSDS!$W$9)))</f>
        <v>0.75407122999999998</v>
      </c>
      <c r="AM284" s="7">
        <f>IF(D284="M",IF($AJ284&lt;45,WeightSDS!M$23*$AJ284^10+WeightSDS!N$23*$AJ284^9+WeightSDS!O$23*$AJ284^8+WeightSDS!P$23*$AJ284^7+WeightSDS!Q$23*$AJ284^6+WeightSDS!R$23*$AJ284^5+WeightSDS!S$23*$AJ284^4+WeightSDS!T$23*$AJ284^3+WeightSDS!U$23*$AJ284^2+WeightSDS!V$23*$AJ284+WeightSDS!W$23,IF($AJ284&lt;153,WeightSDS!M$25*$AJ284^10+WeightSDS!N$25*$AJ284^9+WeightSDS!O$25*$AJ284^8+WeightSDS!P$25*$AJ284^7+WeightSDS!Q$25*$AJ284^6+WeightSDS!R$25*$AJ284^5+WeightSDS!S$25*$AJ284^4+WeightSDS!T$25*$AJ284^3+WeightSDS!U$25*$AJ284^2+WeightSDS!V$25*$AJ284+WeightSDS!W$25,WeightSDS!M$27+WeightSDS!N$27/(1+EXP(WeightSDS!O$27+WeightSDS!P$27*$AJ284)))),IF($AJ284&lt;43.8,WeightSDS!M$29*$AJ284^10+WeightSDS!N$29*$AJ284^9+WeightSDS!O$29*$AJ284^8+WeightSDS!P$29*$AJ284^7+WeightSDS!Q$29*$AJ284^6+WeightSDS!R$29*$AJ284^5+WeightSDS!S$29*$AJ284^4+WeightSDS!T$29*$AJ284^3+WeightSDS!U$29*$AJ284^2+WeightSDS!V$29*$AJ284+WeightSDS!W$29-0.010431*(1-$AJ284/210),IF($AJ284&lt;123,WeightSDS!M$30*$AJ284^10+WeightSDS!N$30*$AJ284^9+WeightSDS!O$30*$AJ284^8+WeightSDS!P$30*$AJ284^7+WeightSDS!Q$30*$AJ284^6+WeightSDS!R$30*$AJ284^5+WeightSDS!S$30*$AJ284^4+WeightSDS!T$30*$AJ284^3+WeightSDS!U$30*$AJ284^2+WeightSDS!V$30*$AJ284+WeightSDS!W$30-0.010431*(1-1/$AJ284),WeightSDS!M$32+WeightSDS!N$32/(1+EXP(WeightSDS!O$32+WeightSDS!P$32*$AJ284))-0.010431*(1-$AJ284/210))))</f>
        <v>2.9500001032655536</v>
      </c>
      <c r="AN284" s="7">
        <f>IF(D284="M",IF($AJ284&lt;162,WeightSDS!P$12*$AJ284^7+WeightSDS!Q$12*$AJ284^6+WeightSDS!R$12*$AJ284^5+WeightSDS!S$12*$AJ284^4+WeightSDS!T$12*$AJ284^3+WeightSDS!U$12*$AJ284^2+WeightSDS!V$12*$AJ284+WeightSDS!W$12,WeightSDS!P$14*$AJ284^7+WeightSDS!Q$14*$AJ284^6+WeightSDS!R$14*$AJ284^5+WeightSDS!S$14*$AJ284^4+WeightSDS!T$14*$AJ284^3+WeightSDS!U$14*$AJ284^2+WeightSDS!V$14*$AJ284+WeightSDS!W$14),IF($AJ284&lt;156,WeightSDS!O$17*$AJ284^8+WeightSDS!P$17*$AJ284^7+WeightSDS!Q$17*$AJ284^6+WeightSDS!R$17*$AJ284^5+WeightSDS!S$17*$AJ284^4+WeightSDS!T$17*$AJ284^3+WeightSDS!U$17*$AJ284^2+WeightSDS!V$17*$AJ284+WeightSDS!W$17,IF($AJ284&lt;186,WeightSDS!$U$18+(WeightSDS!$V$18-WeightSDS!$U$18)/24*($AJ284-186)+WeightSDS!$W$18*(-$AJ284+186)^2-0.005,WeightSDS!$U$18+(WeightSDS!$V$18-WeightSDS!$U$18)/24*($AJ284-186)-0.005)))</f>
        <v>0.14604529399999999</v>
      </c>
      <c r="AQ284" s="7">
        <f t="shared" si="97"/>
        <v>0.56299999999999994</v>
      </c>
      <c r="AR284" s="7">
        <f t="shared" si="98"/>
        <v>69</v>
      </c>
      <c r="AS284" s="7">
        <f t="shared" si="99"/>
        <v>0.51</v>
      </c>
    </row>
    <row r="285" spans="2:45" s="7" customFormat="1" x14ac:dyDescent="0.15">
      <c r="B285" s="118"/>
      <c r="C285" s="118"/>
      <c r="D285" s="118"/>
      <c r="E285" s="30"/>
      <c r="F285" s="30"/>
      <c r="G285" s="119"/>
      <c r="H285" s="119"/>
      <c r="I285" s="78"/>
      <c r="J285" s="11" t="str">
        <f t="shared" si="90"/>
        <v/>
      </c>
      <c r="K285" s="2" t="str">
        <f t="shared" si="100"/>
        <v/>
      </c>
      <c r="L285" s="2" t="str">
        <f t="shared" si="91"/>
        <v/>
      </c>
      <c r="M285" s="2" t="str">
        <f t="shared" si="101"/>
        <v/>
      </c>
      <c r="N285" s="2" t="str">
        <f t="shared" si="102"/>
        <v/>
      </c>
      <c r="O285" s="2" t="str">
        <f t="shared" si="103"/>
        <v/>
      </c>
      <c r="P285" s="11" t="str">
        <f t="shared" si="104"/>
        <v/>
      </c>
      <c r="Q285" s="11" t="str">
        <f t="shared" si="105"/>
        <v/>
      </c>
      <c r="R285" s="2" t="str">
        <f t="shared" si="106"/>
        <v/>
      </c>
      <c r="S285" s="11" t="str">
        <f t="shared" si="107"/>
        <v/>
      </c>
      <c r="T285" s="175" t="str">
        <f t="shared" si="108"/>
        <v/>
      </c>
      <c r="U285" s="11" t="str">
        <f t="shared" si="109"/>
        <v/>
      </c>
      <c r="V285" s="136"/>
      <c r="W285" s="136"/>
      <c r="X285" s="139">
        <f t="shared" si="92"/>
        <v>0</v>
      </c>
      <c r="Y285" s="31">
        <f t="shared" si="93"/>
        <v>0</v>
      </c>
      <c r="Z285" s="31"/>
      <c r="AA285" s="140">
        <f t="shared" si="94"/>
        <v>0</v>
      </c>
      <c r="AB285" s="12"/>
      <c r="AC285" s="8">
        <f t="shared" si="95"/>
        <v>9.0359999999999996</v>
      </c>
      <c r="AD285" s="8">
        <f t="shared" si="96"/>
        <v>-184.49199999999999</v>
      </c>
      <c r="AE285"/>
      <c r="AF285" t="e">
        <f>IF(D285="M",IF(AI285&lt;78,LMS!$D$5*AI285^3+LMS!$E$5*AI285^2+LMS!$F$5*AI285+LMS!$G$5,IF(AI285&lt;150,LMS!$D$6*AI285^3+LMS!$E$6*AI285^2+LMS!$F$6*AI285+LMS!$G$6,LMS!$D$7*AI285^3+LMS!$E$7*AI285^2+LMS!$F$7*AI285+LMS!$G$7)),IF(AI285&lt;69,LMS!$D$9*AI285^3+LMS!$E$9*AI285^2+LMS!$F$9*AI285+LMS!$G$9,IF(AI285&lt;150,LMS!$D$10*AI285^3+LMS!$E$10*AI285^2+LMS!$F$10*AI285+LMS!$G$10,LMS!$D$11*AI285^3+LMS!$E$11*AI285^2+LMS!$F$11*AI285+LMS!$G$11)))</f>
        <v>#VALUE!</v>
      </c>
      <c r="AG285" t="e">
        <f>IF(D285="M",(IF(AI285&lt;2.5,LMS!$D$21*AI285^3+LMS!$E$21*AI285^2+LMS!$F$21*AI285+LMS!$G$21,IF(AI285&lt;9.5,LMS!$D$22*AI285^3+LMS!$E$22*AI285^2+LMS!$F$22*AI285+LMS!$G$22,IF(AI285&lt;26.75,LMS!$D$23*AI285^3+LMS!$E$23*AI285^2+LMS!$F$23*AI285+LMS!$G$23,IF(AI285&lt;90,LMS!$D$24*AI285^3+LMS!$E$24*AI285^2+LMS!$F$24*AI285+LMS!$G$24,LMS!$D$25*AI285^3+LMS!$E$25*AI285^2+LMS!$F$25*AI285+LMS!$G$25))))),(IF(AI285&lt;2.5,LMS!$D$27*AI285^3+LMS!$E$27*AI285^2+LMS!$F$27*AI285+LMS!$G$27,IF(AI285&lt;9.5,LMS!$D$28*AI285^3+LMS!$E$28*AI285^2+LMS!$F$28*AI285+LMS!$G$28,IF(AI285&lt;26.75,LMS!$D$29*AI285^3+LMS!$E$29*AI285^2+LMS!$F$29*AI285+LMS!$G$29,IF(AI285&lt;90,LMS!$D$30*AI285^3+LMS!$E$30*AI285^2+LMS!$F$30*AI285+LMS!$G$30,IF(AI285&lt;150,LMS!$D$31*AI285^3+LMS!$E$31*AI285^2+LMS!$F$31*AI285+LMS!$G$31,LMS!$D$32*AI285^3+LMS!$E$32*AI285^2+LMS!$F$32*AI285+LMS!$G$32)))))))</f>
        <v>#VALUE!</v>
      </c>
      <c r="AH285" t="e">
        <f>IF(D285="M",(IF(AI285&lt;90,LMS!$D$14*AI285^3+LMS!$E$14*AI285^2+LMS!$F$14*AI285+LMS!$G$14,LMS!$D$15*AI285^3+LMS!$E$15*AI285^2+LMS!$F$15*AI285+LMS!$G$15)),(IF(AI285&lt;90,LMS!$D$17*AI285^3+LMS!$E$17*AI285^2+LMS!$F$17*AI285+LMS!$G$17,LMS!$D$18*AI285^3+LMS!$E$18*AI285^2+LMS!$F$18*AI285+LMS!$G$18)))</f>
        <v>#VALUE!</v>
      </c>
      <c r="AI285" s="7" t="e">
        <f t="shared" si="89"/>
        <v>#VALUE!</v>
      </c>
      <c r="AJ285" s="7">
        <f t="shared" si="110"/>
        <v>0</v>
      </c>
      <c r="AL285" s="7">
        <f>IF(D285="M",WeightSDS!P$5*$AJ285^7+WeightSDS!Q$5*$AJ285^6+WeightSDS!R$5*$AJ285^5+WeightSDS!S$5*$AJ285^4+WeightSDS!T$5*$AJ285^3+WeightSDS!U$5*$AJ285^2+WeightSDS!V$5*$AJ285+WeightSDS!W$5,IF($AJ285&lt;186,WeightSDS!P$8*$AJ285^7+WeightSDS!Q$8*$AJ285^6+WeightSDS!R$8*$AJ285^5+WeightSDS!S$8*$AJ285^4+WeightSDS!T$8*$AJ285^3+WeightSDS!U$8*$AJ285^2+WeightSDS!V$8*$AJ285+WeightSDS!W$8,WeightSDS!$U$9+WeightSDS!$V$9*($AJ285-WeightSDS!$W$9)))</f>
        <v>0.75407122999999998</v>
      </c>
      <c r="AM285" s="7">
        <f>IF(D285="M",IF($AJ285&lt;45,WeightSDS!M$23*$AJ285^10+WeightSDS!N$23*$AJ285^9+WeightSDS!O$23*$AJ285^8+WeightSDS!P$23*$AJ285^7+WeightSDS!Q$23*$AJ285^6+WeightSDS!R$23*$AJ285^5+WeightSDS!S$23*$AJ285^4+WeightSDS!T$23*$AJ285^3+WeightSDS!U$23*$AJ285^2+WeightSDS!V$23*$AJ285+WeightSDS!W$23,IF($AJ285&lt;153,WeightSDS!M$25*$AJ285^10+WeightSDS!N$25*$AJ285^9+WeightSDS!O$25*$AJ285^8+WeightSDS!P$25*$AJ285^7+WeightSDS!Q$25*$AJ285^6+WeightSDS!R$25*$AJ285^5+WeightSDS!S$25*$AJ285^4+WeightSDS!T$25*$AJ285^3+WeightSDS!U$25*$AJ285^2+WeightSDS!V$25*$AJ285+WeightSDS!W$25,WeightSDS!M$27+WeightSDS!N$27/(1+EXP(WeightSDS!O$27+WeightSDS!P$27*$AJ285)))),IF($AJ285&lt;43.8,WeightSDS!M$29*$AJ285^10+WeightSDS!N$29*$AJ285^9+WeightSDS!O$29*$AJ285^8+WeightSDS!P$29*$AJ285^7+WeightSDS!Q$29*$AJ285^6+WeightSDS!R$29*$AJ285^5+WeightSDS!S$29*$AJ285^4+WeightSDS!T$29*$AJ285^3+WeightSDS!U$29*$AJ285^2+WeightSDS!V$29*$AJ285+WeightSDS!W$29-0.010431*(1-$AJ285/210),IF($AJ285&lt;123,WeightSDS!M$30*$AJ285^10+WeightSDS!N$30*$AJ285^9+WeightSDS!O$30*$AJ285^8+WeightSDS!P$30*$AJ285^7+WeightSDS!Q$30*$AJ285^6+WeightSDS!R$30*$AJ285^5+WeightSDS!S$30*$AJ285^4+WeightSDS!T$30*$AJ285^3+WeightSDS!U$30*$AJ285^2+WeightSDS!V$30*$AJ285+WeightSDS!W$30-0.010431*(1-1/$AJ285),WeightSDS!M$32+WeightSDS!N$32/(1+EXP(WeightSDS!O$32+WeightSDS!P$32*$AJ285))-0.010431*(1-$AJ285/210))))</f>
        <v>2.9500001032655536</v>
      </c>
      <c r="AN285" s="7">
        <f>IF(D285="M",IF($AJ285&lt;162,WeightSDS!P$12*$AJ285^7+WeightSDS!Q$12*$AJ285^6+WeightSDS!R$12*$AJ285^5+WeightSDS!S$12*$AJ285^4+WeightSDS!T$12*$AJ285^3+WeightSDS!U$12*$AJ285^2+WeightSDS!V$12*$AJ285+WeightSDS!W$12,WeightSDS!P$14*$AJ285^7+WeightSDS!Q$14*$AJ285^6+WeightSDS!R$14*$AJ285^5+WeightSDS!S$14*$AJ285^4+WeightSDS!T$14*$AJ285^3+WeightSDS!U$14*$AJ285^2+WeightSDS!V$14*$AJ285+WeightSDS!W$14),IF($AJ285&lt;156,WeightSDS!O$17*$AJ285^8+WeightSDS!P$17*$AJ285^7+WeightSDS!Q$17*$AJ285^6+WeightSDS!R$17*$AJ285^5+WeightSDS!S$17*$AJ285^4+WeightSDS!T$17*$AJ285^3+WeightSDS!U$17*$AJ285^2+WeightSDS!V$17*$AJ285+WeightSDS!W$17,IF($AJ285&lt;186,WeightSDS!$U$18+(WeightSDS!$V$18-WeightSDS!$U$18)/24*($AJ285-186)+WeightSDS!$W$18*(-$AJ285+186)^2-0.005,WeightSDS!$U$18+(WeightSDS!$V$18-WeightSDS!$U$18)/24*($AJ285-186)-0.005)))</f>
        <v>0.14604529399999999</v>
      </c>
      <c r="AQ285" s="7">
        <f t="shared" si="97"/>
        <v>0.56299999999999994</v>
      </c>
      <c r="AR285" s="7">
        <f t="shared" si="98"/>
        <v>69</v>
      </c>
      <c r="AS285" s="7">
        <f t="shared" si="99"/>
        <v>0.51</v>
      </c>
    </row>
    <row r="286" spans="2:45" s="7" customFormat="1" x14ac:dyDescent="0.15">
      <c r="B286" s="118"/>
      <c r="C286" s="118"/>
      <c r="D286" s="118"/>
      <c r="E286" s="30"/>
      <c r="F286" s="30"/>
      <c r="G286" s="119"/>
      <c r="H286" s="119"/>
      <c r="I286" s="78"/>
      <c r="J286" s="11" t="str">
        <f t="shared" si="90"/>
        <v/>
      </c>
      <c r="K286" s="2" t="str">
        <f t="shared" si="100"/>
        <v/>
      </c>
      <c r="L286" s="2" t="str">
        <f t="shared" si="91"/>
        <v/>
      </c>
      <c r="M286" s="2" t="str">
        <f t="shared" si="101"/>
        <v/>
      </c>
      <c r="N286" s="2" t="str">
        <f t="shared" si="102"/>
        <v/>
      </c>
      <c r="O286" s="2" t="str">
        <f t="shared" si="103"/>
        <v/>
      </c>
      <c r="P286" s="11" t="str">
        <f t="shared" si="104"/>
        <v/>
      </c>
      <c r="Q286" s="11" t="str">
        <f t="shared" si="105"/>
        <v/>
      </c>
      <c r="R286" s="2" t="str">
        <f t="shared" si="106"/>
        <v/>
      </c>
      <c r="S286" s="11" t="str">
        <f t="shared" si="107"/>
        <v/>
      </c>
      <c r="T286" s="175" t="str">
        <f t="shared" si="108"/>
        <v/>
      </c>
      <c r="U286" s="11" t="str">
        <f t="shared" si="109"/>
        <v/>
      </c>
      <c r="V286" s="136"/>
      <c r="W286" s="136"/>
      <c r="X286" s="139">
        <f t="shared" si="92"/>
        <v>0</v>
      </c>
      <c r="Y286" s="31">
        <f t="shared" si="93"/>
        <v>0</v>
      </c>
      <c r="Z286" s="31"/>
      <c r="AA286" s="140">
        <f t="shared" si="94"/>
        <v>0</v>
      </c>
      <c r="AB286" s="12"/>
      <c r="AC286" s="8">
        <f t="shared" si="95"/>
        <v>9.0359999999999996</v>
      </c>
      <c r="AD286" s="8">
        <f t="shared" si="96"/>
        <v>-184.49199999999999</v>
      </c>
      <c r="AE286"/>
      <c r="AF286" t="e">
        <f>IF(D286="M",IF(AI286&lt;78,LMS!$D$5*AI286^3+LMS!$E$5*AI286^2+LMS!$F$5*AI286+LMS!$G$5,IF(AI286&lt;150,LMS!$D$6*AI286^3+LMS!$E$6*AI286^2+LMS!$F$6*AI286+LMS!$G$6,LMS!$D$7*AI286^3+LMS!$E$7*AI286^2+LMS!$F$7*AI286+LMS!$G$7)),IF(AI286&lt;69,LMS!$D$9*AI286^3+LMS!$E$9*AI286^2+LMS!$F$9*AI286+LMS!$G$9,IF(AI286&lt;150,LMS!$D$10*AI286^3+LMS!$E$10*AI286^2+LMS!$F$10*AI286+LMS!$G$10,LMS!$D$11*AI286^3+LMS!$E$11*AI286^2+LMS!$F$11*AI286+LMS!$G$11)))</f>
        <v>#VALUE!</v>
      </c>
      <c r="AG286" t="e">
        <f>IF(D286="M",(IF(AI286&lt;2.5,LMS!$D$21*AI286^3+LMS!$E$21*AI286^2+LMS!$F$21*AI286+LMS!$G$21,IF(AI286&lt;9.5,LMS!$D$22*AI286^3+LMS!$E$22*AI286^2+LMS!$F$22*AI286+LMS!$G$22,IF(AI286&lt;26.75,LMS!$D$23*AI286^3+LMS!$E$23*AI286^2+LMS!$F$23*AI286+LMS!$G$23,IF(AI286&lt;90,LMS!$D$24*AI286^3+LMS!$E$24*AI286^2+LMS!$F$24*AI286+LMS!$G$24,LMS!$D$25*AI286^3+LMS!$E$25*AI286^2+LMS!$F$25*AI286+LMS!$G$25))))),(IF(AI286&lt;2.5,LMS!$D$27*AI286^3+LMS!$E$27*AI286^2+LMS!$F$27*AI286+LMS!$G$27,IF(AI286&lt;9.5,LMS!$D$28*AI286^3+LMS!$E$28*AI286^2+LMS!$F$28*AI286+LMS!$G$28,IF(AI286&lt;26.75,LMS!$D$29*AI286^3+LMS!$E$29*AI286^2+LMS!$F$29*AI286+LMS!$G$29,IF(AI286&lt;90,LMS!$D$30*AI286^3+LMS!$E$30*AI286^2+LMS!$F$30*AI286+LMS!$G$30,IF(AI286&lt;150,LMS!$D$31*AI286^3+LMS!$E$31*AI286^2+LMS!$F$31*AI286+LMS!$G$31,LMS!$D$32*AI286^3+LMS!$E$32*AI286^2+LMS!$F$32*AI286+LMS!$G$32)))))))</f>
        <v>#VALUE!</v>
      </c>
      <c r="AH286" t="e">
        <f>IF(D286="M",(IF(AI286&lt;90,LMS!$D$14*AI286^3+LMS!$E$14*AI286^2+LMS!$F$14*AI286+LMS!$G$14,LMS!$D$15*AI286^3+LMS!$E$15*AI286^2+LMS!$F$15*AI286+LMS!$G$15)),(IF(AI286&lt;90,LMS!$D$17*AI286^3+LMS!$E$17*AI286^2+LMS!$F$17*AI286+LMS!$G$17,LMS!$D$18*AI286^3+LMS!$E$18*AI286^2+LMS!$F$18*AI286+LMS!$G$18)))</f>
        <v>#VALUE!</v>
      </c>
      <c r="AI286" s="7" t="e">
        <f t="shared" si="89"/>
        <v>#VALUE!</v>
      </c>
      <c r="AJ286" s="7">
        <f t="shared" si="110"/>
        <v>0</v>
      </c>
      <c r="AL286" s="7">
        <f>IF(D286="M",WeightSDS!P$5*$AJ286^7+WeightSDS!Q$5*$AJ286^6+WeightSDS!R$5*$AJ286^5+WeightSDS!S$5*$AJ286^4+WeightSDS!T$5*$AJ286^3+WeightSDS!U$5*$AJ286^2+WeightSDS!V$5*$AJ286+WeightSDS!W$5,IF($AJ286&lt;186,WeightSDS!P$8*$AJ286^7+WeightSDS!Q$8*$AJ286^6+WeightSDS!R$8*$AJ286^5+WeightSDS!S$8*$AJ286^4+WeightSDS!T$8*$AJ286^3+WeightSDS!U$8*$AJ286^2+WeightSDS!V$8*$AJ286+WeightSDS!W$8,WeightSDS!$U$9+WeightSDS!$V$9*($AJ286-WeightSDS!$W$9)))</f>
        <v>0.75407122999999998</v>
      </c>
      <c r="AM286" s="7">
        <f>IF(D286="M",IF($AJ286&lt;45,WeightSDS!M$23*$AJ286^10+WeightSDS!N$23*$AJ286^9+WeightSDS!O$23*$AJ286^8+WeightSDS!P$23*$AJ286^7+WeightSDS!Q$23*$AJ286^6+WeightSDS!R$23*$AJ286^5+WeightSDS!S$23*$AJ286^4+WeightSDS!T$23*$AJ286^3+WeightSDS!U$23*$AJ286^2+WeightSDS!V$23*$AJ286+WeightSDS!W$23,IF($AJ286&lt;153,WeightSDS!M$25*$AJ286^10+WeightSDS!N$25*$AJ286^9+WeightSDS!O$25*$AJ286^8+WeightSDS!P$25*$AJ286^7+WeightSDS!Q$25*$AJ286^6+WeightSDS!R$25*$AJ286^5+WeightSDS!S$25*$AJ286^4+WeightSDS!T$25*$AJ286^3+WeightSDS!U$25*$AJ286^2+WeightSDS!V$25*$AJ286+WeightSDS!W$25,WeightSDS!M$27+WeightSDS!N$27/(1+EXP(WeightSDS!O$27+WeightSDS!P$27*$AJ286)))),IF($AJ286&lt;43.8,WeightSDS!M$29*$AJ286^10+WeightSDS!N$29*$AJ286^9+WeightSDS!O$29*$AJ286^8+WeightSDS!P$29*$AJ286^7+WeightSDS!Q$29*$AJ286^6+WeightSDS!R$29*$AJ286^5+WeightSDS!S$29*$AJ286^4+WeightSDS!T$29*$AJ286^3+WeightSDS!U$29*$AJ286^2+WeightSDS!V$29*$AJ286+WeightSDS!W$29-0.010431*(1-$AJ286/210),IF($AJ286&lt;123,WeightSDS!M$30*$AJ286^10+WeightSDS!N$30*$AJ286^9+WeightSDS!O$30*$AJ286^8+WeightSDS!P$30*$AJ286^7+WeightSDS!Q$30*$AJ286^6+WeightSDS!R$30*$AJ286^5+WeightSDS!S$30*$AJ286^4+WeightSDS!T$30*$AJ286^3+WeightSDS!U$30*$AJ286^2+WeightSDS!V$30*$AJ286+WeightSDS!W$30-0.010431*(1-1/$AJ286),WeightSDS!M$32+WeightSDS!N$32/(1+EXP(WeightSDS!O$32+WeightSDS!P$32*$AJ286))-0.010431*(1-$AJ286/210))))</f>
        <v>2.9500001032655536</v>
      </c>
      <c r="AN286" s="7">
        <f>IF(D286="M",IF($AJ286&lt;162,WeightSDS!P$12*$AJ286^7+WeightSDS!Q$12*$AJ286^6+WeightSDS!R$12*$AJ286^5+WeightSDS!S$12*$AJ286^4+WeightSDS!T$12*$AJ286^3+WeightSDS!U$12*$AJ286^2+WeightSDS!V$12*$AJ286+WeightSDS!W$12,WeightSDS!P$14*$AJ286^7+WeightSDS!Q$14*$AJ286^6+WeightSDS!R$14*$AJ286^5+WeightSDS!S$14*$AJ286^4+WeightSDS!T$14*$AJ286^3+WeightSDS!U$14*$AJ286^2+WeightSDS!V$14*$AJ286+WeightSDS!W$14),IF($AJ286&lt;156,WeightSDS!O$17*$AJ286^8+WeightSDS!P$17*$AJ286^7+WeightSDS!Q$17*$AJ286^6+WeightSDS!R$17*$AJ286^5+WeightSDS!S$17*$AJ286^4+WeightSDS!T$17*$AJ286^3+WeightSDS!U$17*$AJ286^2+WeightSDS!V$17*$AJ286+WeightSDS!W$17,IF($AJ286&lt;186,WeightSDS!$U$18+(WeightSDS!$V$18-WeightSDS!$U$18)/24*($AJ286-186)+WeightSDS!$W$18*(-$AJ286+186)^2-0.005,WeightSDS!$U$18+(WeightSDS!$V$18-WeightSDS!$U$18)/24*($AJ286-186)-0.005)))</f>
        <v>0.14604529399999999</v>
      </c>
      <c r="AQ286" s="7">
        <f t="shared" si="97"/>
        <v>0.56299999999999994</v>
      </c>
      <c r="AR286" s="7">
        <f t="shared" si="98"/>
        <v>69</v>
      </c>
      <c r="AS286" s="7">
        <f t="shared" si="99"/>
        <v>0.51</v>
      </c>
    </row>
    <row r="287" spans="2:45" s="7" customFormat="1" x14ac:dyDescent="0.15">
      <c r="B287" s="118"/>
      <c r="C287" s="118"/>
      <c r="D287" s="118"/>
      <c r="E287" s="30"/>
      <c r="F287" s="30"/>
      <c r="G287" s="119"/>
      <c r="H287" s="119"/>
      <c r="I287" s="78"/>
      <c r="J287" s="11" t="str">
        <f t="shared" si="90"/>
        <v/>
      </c>
      <c r="K287" s="2" t="str">
        <f t="shared" si="100"/>
        <v/>
      </c>
      <c r="L287" s="2" t="str">
        <f t="shared" si="91"/>
        <v/>
      </c>
      <c r="M287" s="2" t="str">
        <f t="shared" si="101"/>
        <v/>
      </c>
      <c r="N287" s="2" t="str">
        <f t="shared" si="102"/>
        <v/>
      </c>
      <c r="O287" s="2" t="str">
        <f t="shared" si="103"/>
        <v/>
      </c>
      <c r="P287" s="11" t="str">
        <f t="shared" si="104"/>
        <v/>
      </c>
      <c r="Q287" s="11" t="str">
        <f t="shared" si="105"/>
        <v/>
      </c>
      <c r="R287" s="2" t="str">
        <f t="shared" si="106"/>
        <v/>
      </c>
      <c r="S287" s="11" t="str">
        <f t="shared" si="107"/>
        <v/>
      </c>
      <c r="T287" s="175" t="str">
        <f t="shared" si="108"/>
        <v/>
      </c>
      <c r="U287" s="11" t="str">
        <f t="shared" si="109"/>
        <v/>
      </c>
      <c r="V287" s="136"/>
      <c r="W287" s="136"/>
      <c r="X287" s="139">
        <f t="shared" si="92"/>
        <v>0</v>
      </c>
      <c r="Y287" s="31">
        <f t="shared" si="93"/>
        <v>0</v>
      </c>
      <c r="Z287" s="31"/>
      <c r="AA287" s="140">
        <f t="shared" si="94"/>
        <v>0</v>
      </c>
      <c r="AB287" s="12"/>
      <c r="AC287" s="8">
        <f t="shared" si="95"/>
        <v>9.0359999999999996</v>
      </c>
      <c r="AD287" s="8">
        <f t="shared" si="96"/>
        <v>-184.49199999999999</v>
      </c>
      <c r="AE287"/>
      <c r="AF287" t="e">
        <f>IF(D287="M",IF(AI287&lt;78,LMS!$D$5*AI287^3+LMS!$E$5*AI287^2+LMS!$F$5*AI287+LMS!$G$5,IF(AI287&lt;150,LMS!$D$6*AI287^3+LMS!$E$6*AI287^2+LMS!$F$6*AI287+LMS!$G$6,LMS!$D$7*AI287^3+LMS!$E$7*AI287^2+LMS!$F$7*AI287+LMS!$G$7)),IF(AI287&lt;69,LMS!$D$9*AI287^3+LMS!$E$9*AI287^2+LMS!$F$9*AI287+LMS!$G$9,IF(AI287&lt;150,LMS!$D$10*AI287^3+LMS!$E$10*AI287^2+LMS!$F$10*AI287+LMS!$G$10,LMS!$D$11*AI287^3+LMS!$E$11*AI287^2+LMS!$F$11*AI287+LMS!$G$11)))</f>
        <v>#VALUE!</v>
      </c>
      <c r="AG287" t="e">
        <f>IF(D287="M",(IF(AI287&lt;2.5,LMS!$D$21*AI287^3+LMS!$E$21*AI287^2+LMS!$F$21*AI287+LMS!$G$21,IF(AI287&lt;9.5,LMS!$D$22*AI287^3+LMS!$E$22*AI287^2+LMS!$F$22*AI287+LMS!$G$22,IF(AI287&lt;26.75,LMS!$D$23*AI287^3+LMS!$E$23*AI287^2+LMS!$F$23*AI287+LMS!$G$23,IF(AI287&lt;90,LMS!$D$24*AI287^3+LMS!$E$24*AI287^2+LMS!$F$24*AI287+LMS!$G$24,LMS!$D$25*AI287^3+LMS!$E$25*AI287^2+LMS!$F$25*AI287+LMS!$G$25))))),(IF(AI287&lt;2.5,LMS!$D$27*AI287^3+LMS!$E$27*AI287^2+LMS!$F$27*AI287+LMS!$G$27,IF(AI287&lt;9.5,LMS!$D$28*AI287^3+LMS!$E$28*AI287^2+LMS!$F$28*AI287+LMS!$G$28,IF(AI287&lt;26.75,LMS!$D$29*AI287^3+LMS!$E$29*AI287^2+LMS!$F$29*AI287+LMS!$G$29,IF(AI287&lt;90,LMS!$D$30*AI287^3+LMS!$E$30*AI287^2+LMS!$F$30*AI287+LMS!$G$30,IF(AI287&lt;150,LMS!$D$31*AI287^3+LMS!$E$31*AI287^2+LMS!$F$31*AI287+LMS!$G$31,LMS!$D$32*AI287^3+LMS!$E$32*AI287^2+LMS!$F$32*AI287+LMS!$G$32)))))))</f>
        <v>#VALUE!</v>
      </c>
      <c r="AH287" t="e">
        <f>IF(D287="M",(IF(AI287&lt;90,LMS!$D$14*AI287^3+LMS!$E$14*AI287^2+LMS!$F$14*AI287+LMS!$G$14,LMS!$D$15*AI287^3+LMS!$E$15*AI287^2+LMS!$F$15*AI287+LMS!$G$15)),(IF(AI287&lt;90,LMS!$D$17*AI287^3+LMS!$E$17*AI287^2+LMS!$F$17*AI287+LMS!$G$17,LMS!$D$18*AI287^3+LMS!$E$18*AI287^2+LMS!$F$18*AI287+LMS!$G$18)))</f>
        <v>#VALUE!</v>
      </c>
      <c r="AI287" s="7" t="e">
        <f t="shared" si="89"/>
        <v>#VALUE!</v>
      </c>
      <c r="AJ287" s="7">
        <f t="shared" si="110"/>
        <v>0</v>
      </c>
      <c r="AL287" s="7">
        <f>IF(D287="M",WeightSDS!P$5*$AJ287^7+WeightSDS!Q$5*$AJ287^6+WeightSDS!R$5*$AJ287^5+WeightSDS!S$5*$AJ287^4+WeightSDS!T$5*$AJ287^3+WeightSDS!U$5*$AJ287^2+WeightSDS!V$5*$AJ287+WeightSDS!W$5,IF($AJ287&lt;186,WeightSDS!P$8*$AJ287^7+WeightSDS!Q$8*$AJ287^6+WeightSDS!R$8*$AJ287^5+WeightSDS!S$8*$AJ287^4+WeightSDS!T$8*$AJ287^3+WeightSDS!U$8*$AJ287^2+WeightSDS!V$8*$AJ287+WeightSDS!W$8,WeightSDS!$U$9+WeightSDS!$V$9*($AJ287-WeightSDS!$W$9)))</f>
        <v>0.75407122999999998</v>
      </c>
      <c r="AM287" s="7">
        <f>IF(D287="M",IF($AJ287&lt;45,WeightSDS!M$23*$AJ287^10+WeightSDS!N$23*$AJ287^9+WeightSDS!O$23*$AJ287^8+WeightSDS!P$23*$AJ287^7+WeightSDS!Q$23*$AJ287^6+WeightSDS!R$23*$AJ287^5+WeightSDS!S$23*$AJ287^4+WeightSDS!T$23*$AJ287^3+WeightSDS!U$23*$AJ287^2+WeightSDS!V$23*$AJ287+WeightSDS!W$23,IF($AJ287&lt;153,WeightSDS!M$25*$AJ287^10+WeightSDS!N$25*$AJ287^9+WeightSDS!O$25*$AJ287^8+WeightSDS!P$25*$AJ287^7+WeightSDS!Q$25*$AJ287^6+WeightSDS!R$25*$AJ287^5+WeightSDS!S$25*$AJ287^4+WeightSDS!T$25*$AJ287^3+WeightSDS!U$25*$AJ287^2+WeightSDS!V$25*$AJ287+WeightSDS!W$25,WeightSDS!M$27+WeightSDS!N$27/(1+EXP(WeightSDS!O$27+WeightSDS!P$27*$AJ287)))),IF($AJ287&lt;43.8,WeightSDS!M$29*$AJ287^10+WeightSDS!N$29*$AJ287^9+WeightSDS!O$29*$AJ287^8+WeightSDS!P$29*$AJ287^7+WeightSDS!Q$29*$AJ287^6+WeightSDS!R$29*$AJ287^5+WeightSDS!S$29*$AJ287^4+WeightSDS!T$29*$AJ287^3+WeightSDS!U$29*$AJ287^2+WeightSDS!V$29*$AJ287+WeightSDS!W$29-0.010431*(1-$AJ287/210),IF($AJ287&lt;123,WeightSDS!M$30*$AJ287^10+WeightSDS!N$30*$AJ287^9+WeightSDS!O$30*$AJ287^8+WeightSDS!P$30*$AJ287^7+WeightSDS!Q$30*$AJ287^6+WeightSDS!R$30*$AJ287^5+WeightSDS!S$30*$AJ287^4+WeightSDS!T$30*$AJ287^3+WeightSDS!U$30*$AJ287^2+WeightSDS!V$30*$AJ287+WeightSDS!W$30-0.010431*(1-1/$AJ287),WeightSDS!M$32+WeightSDS!N$32/(1+EXP(WeightSDS!O$32+WeightSDS!P$32*$AJ287))-0.010431*(1-$AJ287/210))))</f>
        <v>2.9500001032655536</v>
      </c>
      <c r="AN287" s="7">
        <f>IF(D287="M",IF($AJ287&lt;162,WeightSDS!P$12*$AJ287^7+WeightSDS!Q$12*$AJ287^6+WeightSDS!R$12*$AJ287^5+WeightSDS!S$12*$AJ287^4+WeightSDS!T$12*$AJ287^3+WeightSDS!U$12*$AJ287^2+WeightSDS!V$12*$AJ287+WeightSDS!W$12,WeightSDS!P$14*$AJ287^7+WeightSDS!Q$14*$AJ287^6+WeightSDS!R$14*$AJ287^5+WeightSDS!S$14*$AJ287^4+WeightSDS!T$14*$AJ287^3+WeightSDS!U$14*$AJ287^2+WeightSDS!V$14*$AJ287+WeightSDS!W$14),IF($AJ287&lt;156,WeightSDS!O$17*$AJ287^8+WeightSDS!P$17*$AJ287^7+WeightSDS!Q$17*$AJ287^6+WeightSDS!R$17*$AJ287^5+WeightSDS!S$17*$AJ287^4+WeightSDS!T$17*$AJ287^3+WeightSDS!U$17*$AJ287^2+WeightSDS!V$17*$AJ287+WeightSDS!W$17,IF($AJ287&lt;186,WeightSDS!$U$18+(WeightSDS!$V$18-WeightSDS!$U$18)/24*($AJ287-186)+WeightSDS!$W$18*(-$AJ287+186)^2-0.005,WeightSDS!$U$18+(WeightSDS!$V$18-WeightSDS!$U$18)/24*($AJ287-186)-0.005)))</f>
        <v>0.14604529399999999</v>
      </c>
      <c r="AQ287" s="7">
        <f t="shared" si="97"/>
        <v>0.56299999999999994</v>
      </c>
      <c r="AR287" s="7">
        <f t="shared" si="98"/>
        <v>69</v>
      </c>
      <c r="AS287" s="7">
        <f t="shared" si="99"/>
        <v>0.51</v>
      </c>
    </row>
    <row r="288" spans="2:45" s="7" customFormat="1" x14ac:dyDescent="0.15">
      <c r="B288" s="118"/>
      <c r="C288" s="118"/>
      <c r="D288" s="118"/>
      <c r="E288" s="30"/>
      <c r="F288" s="30"/>
      <c r="G288" s="119"/>
      <c r="H288" s="119"/>
      <c r="I288" s="78"/>
      <c r="J288" s="11" t="str">
        <f t="shared" si="90"/>
        <v/>
      </c>
      <c r="K288" s="2" t="str">
        <f t="shared" si="100"/>
        <v/>
      </c>
      <c r="L288" s="2" t="str">
        <f t="shared" si="91"/>
        <v/>
      </c>
      <c r="M288" s="2" t="str">
        <f t="shared" si="101"/>
        <v/>
      </c>
      <c r="N288" s="2" t="str">
        <f t="shared" si="102"/>
        <v/>
      </c>
      <c r="O288" s="2" t="str">
        <f t="shared" si="103"/>
        <v/>
      </c>
      <c r="P288" s="11" t="str">
        <f t="shared" si="104"/>
        <v/>
      </c>
      <c r="Q288" s="11" t="str">
        <f t="shared" si="105"/>
        <v/>
      </c>
      <c r="R288" s="2" t="str">
        <f t="shared" si="106"/>
        <v/>
      </c>
      <c r="S288" s="11" t="str">
        <f t="shared" si="107"/>
        <v/>
      </c>
      <c r="T288" s="175" t="str">
        <f t="shared" si="108"/>
        <v/>
      </c>
      <c r="U288" s="11" t="str">
        <f t="shared" si="109"/>
        <v/>
      </c>
      <c r="V288" s="136"/>
      <c r="W288" s="136"/>
      <c r="X288" s="139">
        <f t="shared" si="92"/>
        <v>0</v>
      </c>
      <c r="Y288" s="31">
        <f t="shared" si="93"/>
        <v>0</v>
      </c>
      <c r="Z288" s="31"/>
      <c r="AA288" s="140">
        <f t="shared" si="94"/>
        <v>0</v>
      </c>
      <c r="AB288" s="12"/>
      <c r="AC288" s="8">
        <f t="shared" si="95"/>
        <v>9.0359999999999996</v>
      </c>
      <c r="AD288" s="8">
        <f t="shared" si="96"/>
        <v>-184.49199999999999</v>
      </c>
      <c r="AE288"/>
      <c r="AF288" t="e">
        <f>IF(D288="M",IF(AI288&lt;78,LMS!$D$5*AI288^3+LMS!$E$5*AI288^2+LMS!$F$5*AI288+LMS!$G$5,IF(AI288&lt;150,LMS!$D$6*AI288^3+LMS!$E$6*AI288^2+LMS!$F$6*AI288+LMS!$G$6,LMS!$D$7*AI288^3+LMS!$E$7*AI288^2+LMS!$F$7*AI288+LMS!$G$7)),IF(AI288&lt;69,LMS!$D$9*AI288^3+LMS!$E$9*AI288^2+LMS!$F$9*AI288+LMS!$G$9,IF(AI288&lt;150,LMS!$D$10*AI288^3+LMS!$E$10*AI288^2+LMS!$F$10*AI288+LMS!$G$10,LMS!$D$11*AI288^3+LMS!$E$11*AI288^2+LMS!$F$11*AI288+LMS!$G$11)))</f>
        <v>#VALUE!</v>
      </c>
      <c r="AG288" t="e">
        <f>IF(D288="M",(IF(AI288&lt;2.5,LMS!$D$21*AI288^3+LMS!$E$21*AI288^2+LMS!$F$21*AI288+LMS!$G$21,IF(AI288&lt;9.5,LMS!$D$22*AI288^3+LMS!$E$22*AI288^2+LMS!$F$22*AI288+LMS!$G$22,IF(AI288&lt;26.75,LMS!$D$23*AI288^3+LMS!$E$23*AI288^2+LMS!$F$23*AI288+LMS!$G$23,IF(AI288&lt;90,LMS!$D$24*AI288^3+LMS!$E$24*AI288^2+LMS!$F$24*AI288+LMS!$G$24,LMS!$D$25*AI288^3+LMS!$E$25*AI288^2+LMS!$F$25*AI288+LMS!$G$25))))),(IF(AI288&lt;2.5,LMS!$D$27*AI288^3+LMS!$E$27*AI288^2+LMS!$F$27*AI288+LMS!$G$27,IF(AI288&lt;9.5,LMS!$D$28*AI288^3+LMS!$E$28*AI288^2+LMS!$F$28*AI288+LMS!$G$28,IF(AI288&lt;26.75,LMS!$D$29*AI288^3+LMS!$E$29*AI288^2+LMS!$F$29*AI288+LMS!$G$29,IF(AI288&lt;90,LMS!$D$30*AI288^3+LMS!$E$30*AI288^2+LMS!$F$30*AI288+LMS!$G$30,IF(AI288&lt;150,LMS!$D$31*AI288^3+LMS!$E$31*AI288^2+LMS!$F$31*AI288+LMS!$G$31,LMS!$D$32*AI288^3+LMS!$E$32*AI288^2+LMS!$F$32*AI288+LMS!$G$32)))))))</f>
        <v>#VALUE!</v>
      </c>
      <c r="AH288" t="e">
        <f>IF(D288="M",(IF(AI288&lt;90,LMS!$D$14*AI288^3+LMS!$E$14*AI288^2+LMS!$F$14*AI288+LMS!$G$14,LMS!$D$15*AI288^3+LMS!$E$15*AI288^2+LMS!$F$15*AI288+LMS!$G$15)),(IF(AI288&lt;90,LMS!$D$17*AI288^3+LMS!$E$17*AI288^2+LMS!$F$17*AI288+LMS!$G$17,LMS!$D$18*AI288^3+LMS!$E$18*AI288^2+LMS!$F$18*AI288+LMS!$G$18)))</f>
        <v>#VALUE!</v>
      </c>
      <c r="AI288" s="7" t="e">
        <f t="shared" si="89"/>
        <v>#VALUE!</v>
      </c>
      <c r="AJ288" s="7">
        <f t="shared" si="110"/>
        <v>0</v>
      </c>
      <c r="AL288" s="7">
        <f>IF(D288="M",WeightSDS!P$5*$AJ288^7+WeightSDS!Q$5*$AJ288^6+WeightSDS!R$5*$AJ288^5+WeightSDS!S$5*$AJ288^4+WeightSDS!T$5*$AJ288^3+WeightSDS!U$5*$AJ288^2+WeightSDS!V$5*$AJ288+WeightSDS!W$5,IF($AJ288&lt;186,WeightSDS!P$8*$AJ288^7+WeightSDS!Q$8*$AJ288^6+WeightSDS!R$8*$AJ288^5+WeightSDS!S$8*$AJ288^4+WeightSDS!T$8*$AJ288^3+WeightSDS!U$8*$AJ288^2+WeightSDS!V$8*$AJ288+WeightSDS!W$8,WeightSDS!$U$9+WeightSDS!$V$9*($AJ288-WeightSDS!$W$9)))</f>
        <v>0.75407122999999998</v>
      </c>
      <c r="AM288" s="7">
        <f>IF(D288="M",IF($AJ288&lt;45,WeightSDS!M$23*$AJ288^10+WeightSDS!N$23*$AJ288^9+WeightSDS!O$23*$AJ288^8+WeightSDS!P$23*$AJ288^7+WeightSDS!Q$23*$AJ288^6+WeightSDS!R$23*$AJ288^5+WeightSDS!S$23*$AJ288^4+WeightSDS!T$23*$AJ288^3+WeightSDS!U$23*$AJ288^2+WeightSDS!V$23*$AJ288+WeightSDS!W$23,IF($AJ288&lt;153,WeightSDS!M$25*$AJ288^10+WeightSDS!N$25*$AJ288^9+WeightSDS!O$25*$AJ288^8+WeightSDS!P$25*$AJ288^7+WeightSDS!Q$25*$AJ288^6+WeightSDS!R$25*$AJ288^5+WeightSDS!S$25*$AJ288^4+WeightSDS!T$25*$AJ288^3+WeightSDS!U$25*$AJ288^2+WeightSDS!V$25*$AJ288+WeightSDS!W$25,WeightSDS!M$27+WeightSDS!N$27/(1+EXP(WeightSDS!O$27+WeightSDS!P$27*$AJ288)))),IF($AJ288&lt;43.8,WeightSDS!M$29*$AJ288^10+WeightSDS!N$29*$AJ288^9+WeightSDS!O$29*$AJ288^8+WeightSDS!P$29*$AJ288^7+WeightSDS!Q$29*$AJ288^6+WeightSDS!R$29*$AJ288^5+WeightSDS!S$29*$AJ288^4+WeightSDS!T$29*$AJ288^3+WeightSDS!U$29*$AJ288^2+WeightSDS!V$29*$AJ288+WeightSDS!W$29-0.010431*(1-$AJ288/210),IF($AJ288&lt;123,WeightSDS!M$30*$AJ288^10+WeightSDS!N$30*$AJ288^9+WeightSDS!O$30*$AJ288^8+WeightSDS!P$30*$AJ288^7+WeightSDS!Q$30*$AJ288^6+WeightSDS!R$30*$AJ288^5+WeightSDS!S$30*$AJ288^4+WeightSDS!T$30*$AJ288^3+WeightSDS!U$30*$AJ288^2+WeightSDS!V$30*$AJ288+WeightSDS!W$30-0.010431*(1-1/$AJ288),WeightSDS!M$32+WeightSDS!N$32/(1+EXP(WeightSDS!O$32+WeightSDS!P$32*$AJ288))-0.010431*(1-$AJ288/210))))</f>
        <v>2.9500001032655536</v>
      </c>
      <c r="AN288" s="7">
        <f>IF(D288="M",IF($AJ288&lt;162,WeightSDS!P$12*$AJ288^7+WeightSDS!Q$12*$AJ288^6+WeightSDS!R$12*$AJ288^5+WeightSDS!S$12*$AJ288^4+WeightSDS!T$12*$AJ288^3+WeightSDS!U$12*$AJ288^2+WeightSDS!V$12*$AJ288+WeightSDS!W$12,WeightSDS!P$14*$AJ288^7+WeightSDS!Q$14*$AJ288^6+WeightSDS!R$14*$AJ288^5+WeightSDS!S$14*$AJ288^4+WeightSDS!T$14*$AJ288^3+WeightSDS!U$14*$AJ288^2+WeightSDS!V$14*$AJ288+WeightSDS!W$14),IF($AJ288&lt;156,WeightSDS!O$17*$AJ288^8+WeightSDS!P$17*$AJ288^7+WeightSDS!Q$17*$AJ288^6+WeightSDS!R$17*$AJ288^5+WeightSDS!S$17*$AJ288^4+WeightSDS!T$17*$AJ288^3+WeightSDS!U$17*$AJ288^2+WeightSDS!V$17*$AJ288+WeightSDS!W$17,IF($AJ288&lt;186,WeightSDS!$U$18+(WeightSDS!$V$18-WeightSDS!$U$18)/24*($AJ288-186)+WeightSDS!$W$18*(-$AJ288+186)^2-0.005,WeightSDS!$U$18+(WeightSDS!$V$18-WeightSDS!$U$18)/24*($AJ288-186)-0.005)))</f>
        <v>0.14604529399999999</v>
      </c>
      <c r="AQ288" s="7">
        <f t="shared" si="97"/>
        <v>0.56299999999999994</v>
      </c>
      <c r="AR288" s="7">
        <f t="shared" si="98"/>
        <v>69</v>
      </c>
      <c r="AS288" s="7">
        <f t="shared" si="99"/>
        <v>0.51</v>
      </c>
    </row>
    <row r="289" spans="2:45" s="7" customFormat="1" x14ac:dyDescent="0.15">
      <c r="B289" s="118"/>
      <c r="C289" s="118"/>
      <c r="D289" s="118"/>
      <c r="E289" s="30"/>
      <c r="F289" s="30"/>
      <c r="G289" s="119"/>
      <c r="H289" s="119"/>
      <c r="I289" s="78"/>
      <c r="J289" s="11" t="str">
        <f t="shared" si="90"/>
        <v/>
      </c>
      <c r="K289" s="2" t="str">
        <f t="shared" si="100"/>
        <v/>
      </c>
      <c r="L289" s="2" t="str">
        <f t="shared" si="91"/>
        <v/>
      </c>
      <c r="M289" s="2" t="str">
        <f t="shared" si="101"/>
        <v/>
      </c>
      <c r="N289" s="2" t="str">
        <f t="shared" si="102"/>
        <v/>
      </c>
      <c r="O289" s="2" t="str">
        <f t="shared" si="103"/>
        <v/>
      </c>
      <c r="P289" s="11" t="str">
        <f t="shared" si="104"/>
        <v/>
      </c>
      <c r="Q289" s="11" t="str">
        <f t="shared" si="105"/>
        <v/>
      </c>
      <c r="R289" s="2" t="str">
        <f t="shared" si="106"/>
        <v/>
      </c>
      <c r="S289" s="11" t="str">
        <f t="shared" si="107"/>
        <v/>
      </c>
      <c r="T289" s="175" t="str">
        <f t="shared" si="108"/>
        <v/>
      </c>
      <c r="U289" s="11" t="str">
        <f t="shared" si="109"/>
        <v/>
      </c>
      <c r="V289" s="136"/>
      <c r="W289" s="136"/>
      <c r="X289" s="139">
        <f t="shared" si="92"/>
        <v>0</v>
      </c>
      <c r="Y289" s="31">
        <f t="shared" si="93"/>
        <v>0</v>
      </c>
      <c r="Z289" s="31"/>
      <c r="AA289" s="140">
        <f t="shared" si="94"/>
        <v>0</v>
      </c>
      <c r="AB289" s="12"/>
      <c r="AC289" s="8">
        <f t="shared" si="95"/>
        <v>9.0359999999999996</v>
      </c>
      <c r="AD289" s="8">
        <f t="shared" si="96"/>
        <v>-184.49199999999999</v>
      </c>
      <c r="AE289"/>
      <c r="AF289" t="e">
        <f>IF(D289="M",IF(AI289&lt;78,LMS!$D$5*AI289^3+LMS!$E$5*AI289^2+LMS!$F$5*AI289+LMS!$G$5,IF(AI289&lt;150,LMS!$D$6*AI289^3+LMS!$E$6*AI289^2+LMS!$F$6*AI289+LMS!$G$6,LMS!$D$7*AI289^3+LMS!$E$7*AI289^2+LMS!$F$7*AI289+LMS!$G$7)),IF(AI289&lt;69,LMS!$D$9*AI289^3+LMS!$E$9*AI289^2+LMS!$F$9*AI289+LMS!$G$9,IF(AI289&lt;150,LMS!$D$10*AI289^3+LMS!$E$10*AI289^2+LMS!$F$10*AI289+LMS!$G$10,LMS!$D$11*AI289^3+LMS!$E$11*AI289^2+LMS!$F$11*AI289+LMS!$G$11)))</f>
        <v>#VALUE!</v>
      </c>
      <c r="AG289" t="e">
        <f>IF(D289="M",(IF(AI289&lt;2.5,LMS!$D$21*AI289^3+LMS!$E$21*AI289^2+LMS!$F$21*AI289+LMS!$G$21,IF(AI289&lt;9.5,LMS!$D$22*AI289^3+LMS!$E$22*AI289^2+LMS!$F$22*AI289+LMS!$G$22,IF(AI289&lt;26.75,LMS!$D$23*AI289^3+LMS!$E$23*AI289^2+LMS!$F$23*AI289+LMS!$G$23,IF(AI289&lt;90,LMS!$D$24*AI289^3+LMS!$E$24*AI289^2+LMS!$F$24*AI289+LMS!$G$24,LMS!$D$25*AI289^3+LMS!$E$25*AI289^2+LMS!$F$25*AI289+LMS!$G$25))))),(IF(AI289&lt;2.5,LMS!$D$27*AI289^3+LMS!$E$27*AI289^2+LMS!$F$27*AI289+LMS!$G$27,IF(AI289&lt;9.5,LMS!$D$28*AI289^3+LMS!$E$28*AI289^2+LMS!$F$28*AI289+LMS!$G$28,IF(AI289&lt;26.75,LMS!$D$29*AI289^3+LMS!$E$29*AI289^2+LMS!$F$29*AI289+LMS!$G$29,IF(AI289&lt;90,LMS!$D$30*AI289^3+LMS!$E$30*AI289^2+LMS!$F$30*AI289+LMS!$G$30,IF(AI289&lt;150,LMS!$D$31*AI289^3+LMS!$E$31*AI289^2+LMS!$F$31*AI289+LMS!$G$31,LMS!$D$32*AI289^3+LMS!$E$32*AI289^2+LMS!$F$32*AI289+LMS!$G$32)))))))</f>
        <v>#VALUE!</v>
      </c>
      <c r="AH289" t="e">
        <f>IF(D289="M",(IF(AI289&lt;90,LMS!$D$14*AI289^3+LMS!$E$14*AI289^2+LMS!$F$14*AI289+LMS!$G$14,LMS!$D$15*AI289^3+LMS!$E$15*AI289^2+LMS!$F$15*AI289+LMS!$G$15)),(IF(AI289&lt;90,LMS!$D$17*AI289^3+LMS!$E$17*AI289^2+LMS!$F$17*AI289+LMS!$G$17,LMS!$D$18*AI289^3+LMS!$E$18*AI289^2+LMS!$F$18*AI289+LMS!$G$18)))</f>
        <v>#VALUE!</v>
      </c>
      <c r="AI289" s="7" t="e">
        <f t="shared" si="89"/>
        <v>#VALUE!</v>
      </c>
      <c r="AJ289" s="7">
        <f t="shared" si="110"/>
        <v>0</v>
      </c>
      <c r="AL289" s="7">
        <f>IF(D289="M",WeightSDS!P$5*$AJ289^7+WeightSDS!Q$5*$AJ289^6+WeightSDS!R$5*$AJ289^5+WeightSDS!S$5*$AJ289^4+WeightSDS!T$5*$AJ289^3+WeightSDS!U$5*$AJ289^2+WeightSDS!V$5*$AJ289+WeightSDS!W$5,IF($AJ289&lt;186,WeightSDS!P$8*$AJ289^7+WeightSDS!Q$8*$AJ289^6+WeightSDS!R$8*$AJ289^5+WeightSDS!S$8*$AJ289^4+WeightSDS!T$8*$AJ289^3+WeightSDS!U$8*$AJ289^2+WeightSDS!V$8*$AJ289+WeightSDS!W$8,WeightSDS!$U$9+WeightSDS!$V$9*($AJ289-WeightSDS!$W$9)))</f>
        <v>0.75407122999999998</v>
      </c>
      <c r="AM289" s="7">
        <f>IF(D289="M",IF($AJ289&lt;45,WeightSDS!M$23*$AJ289^10+WeightSDS!N$23*$AJ289^9+WeightSDS!O$23*$AJ289^8+WeightSDS!P$23*$AJ289^7+WeightSDS!Q$23*$AJ289^6+WeightSDS!R$23*$AJ289^5+WeightSDS!S$23*$AJ289^4+WeightSDS!T$23*$AJ289^3+WeightSDS!U$23*$AJ289^2+WeightSDS!V$23*$AJ289+WeightSDS!W$23,IF($AJ289&lt;153,WeightSDS!M$25*$AJ289^10+WeightSDS!N$25*$AJ289^9+WeightSDS!O$25*$AJ289^8+WeightSDS!P$25*$AJ289^7+WeightSDS!Q$25*$AJ289^6+WeightSDS!R$25*$AJ289^5+WeightSDS!S$25*$AJ289^4+WeightSDS!T$25*$AJ289^3+WeightSDS!U$25*$AJ289^2+WeightSDS!V$25*$AJ289+WeightSDS!W$25,WeightSDS!M$27+WeightSDS!N$27/(1+EXP(WeightSDS!O$27+WeightSDS!P$27*$AJ289)))),IF($AJ289&lt;43.8,WeightSDS!M$29*$AJ289^10+WeightSDS!N$29*$AJ289^9+WeightSDS!O$29*$AJ289^8+WeightSDS!P$29*$AJ289^7+WeightSDS!Q$29*$AJ289^6+WeightSDS!R$29*$AJ289^5+WeightSDS!S$29*$AJ289^4+WeightSDS!T$29*$AJ289^3+WeightSDS!U$29*$AJ289^2+WeightSDS!V$29*$AJ289+WeightSDS!W$29-0.010431*(1-$AJ289/210),IF($AJ289&lt;123,WeightSDS!M$30*$AJ289^10+WeightSDS!N$30*$AJ289^9+WeightSDS!O$30*$AJ289^8+WeightSDS!P$30*$AJ289^7+WeightSDS!Q$30*$AJ289^6+WeightSDS!R$30*$AJ289^5+WeightSDS!S$30*$AJ289^4+WeightSDS!T$30*$AJ289^3+WeightSDS!U$30*$AJ289^2+WeightSDS!V$30*$AJ289+WeightSDS!W$30-0.010431*(1-1/$AJ289),WeightSDS!M$32+WeightSDS!N$32/(1+EXP(WeightSDS!O$32+WeightSDS!P$32*$AJ289))-0.010431*(1-$AJ289/210))))</f>
        <v>2.9500001032655536</v>
      </c>
      <c r="AN289" s="7">
        <f>IF(D289="M",IF($AJ289&lt;162,WeightSDS!P$12*$AJ289^7+WeightSDS!Q$12*$AJ289^6+WeightSDS!R$12*$AJ289^5+WeightSDS!S$12*$AJ289^4+WeightSDS!T$12*$AJ289^3+WeightSDS!U$12*$AJ289^2+WeightSDS!V$12*$AJ289+WeightSDS!W$12,WeightSDS!P$14*$AJ289^7+WeightSDS!Q$14*$AJ289^6+WeightSDS!R$14*$AJ289^5+WeightSDS!S$14*$AJ289^4+WeightSDS!T$14*$AJ289^3+WeightSDS!U$14*$AJ289^2+WeightSDS!V$14*$AJ289+WeightSDS!W$14),IF($AJ289&lt;156,WeightSDS!O$17*$AJ289^8+WeightSDS!P$17*$AJ289^7+WeightSDS!Q$17*$AJ289^6+WeightSDS!R$17*$AJ289^5+WeightSDS!S$17*$AJ289^4+WeightSDS!T$17*$AJ289^3+WeightSDS!U$17*$AJ289^2+WeightSDS!V$17*$AJ289+WeightSDS!W$17,IF($AJ289&lt;186,WeightSDS!$U$18+(WeightSDS!$V$18-WeightSDS!$U$18)/24*($AJ289-186)+WeightSDS!$W$18*(-$AJ289+186)^2-0.005,WeightSDS!$U$18+(WeightSDS!$V$18-WeightSDS!$U$18)/24*($AJ289-186)-0.005)))</f>
        <v>0.14604529399999999</v>
      </c>
      <c r="AQ289" s="7">
        <f t="shared" si="97"/>
        <v>0.56299999999999994</v>
      </c>
      <c r="AR289" s="7">
        <f t="shared" si="98"/>
        <v>69</v>
      </c>
      <c r="AS289" s="7">
        <f t="shared" si="99"/>
        <v>0.51</v>
      </c>
    </row>
    <row r="290" spans="2:45" s="7" customFormat="1" x14ac:dyDescent="0.15">
      <c r="B290" s="118"/>
      <c r="C290" s="118"/>
      <c r="D290" s="118"/>
      <c r="E290" s="30"/>
      <c r="F290" s="30"/>
      <c r="G290" s="119"/>
      <c r="H290" s="119"/>
      <c r="I290" s="78"/>
      <c r="J290" s="11" t="str">
        <f t="shared" si="90"/>
        <v/>
      </c>
      <c r="K290" s="2" t="str">
        <f t="shared" si="100"/>
        <v/>
      </c>
      <c r="L290" s="2" t="str">
        <f t="shared" si="91"/>
        <v/>
      </c>
      <c r="M290" s="2" t="str">
        <f t="shared" si="101"/>
        <v/>
      </c>
      <c r="N290" s="2" t="str">
        <f t="shared" si="102"/>
        <v/>
      </c>
      <c r="O290" s="2" t="str">
        <f t="shared" si="103"/>
        <v/>
      </c>
      <c r="P290" s="11" t="str">
        <f t="shared" si="104"/>
        <v/>
      </c>
      <c r="Q290" s="11" t="str">
        <f t="shared" si="105"/>
        <v/>
      </c>
      <c r="R290" s="2" t="str">
        <f t="shared" si="106"/>
        <v/>
      </c>
      <c r="S290" s="11" t="str">
        <f t="shared" si="107"/>
        <v/>
      </c>
      <c r="T290" s="175" t="str">
        <f t="shared" si="108"/>
        <v/>
      </c>
      <c r="U290" s="11" t="str">
        <f t="shared" si="109"/>
        <v/>
      </c>
      <c r="V290" s="136"/>
      <c r="W290" s="136"/>
      <c r="X290" s="139">
        <f t="shared" si="92"/>
        <v>0</v>
      </c>
      <c r="Y290" s="31">
        <f t="shared" si="93"/>
        <v>0</v>
      </c>
      <c r="Z290" s="31"/>
      <c r="AA290" s="140">
        <f t="shared" si="94"/>
        <v>0</v>
      </c>
      <c r="AB290" s="12"/>
      <c r="AC290" s="8">
        <f t="shared" si="95"/>
        <v>9.0359999999999996</v>
      </c>
      <c r="AD290" s="8">
        <f t="shared" si="96"/>
        <v>-184.49199999999999</v>
      </c>
      <c r="AE290"/>
      <c r="AF290" t="e">
        <f>IF(D290="M",IF(AI290&lt;78,LMS!$D$5*AI290^3+LMS!$E$5*AI290^2+LMS!$F$5*AI290+LMS!$G$5,IF(AI290&lt;150,LMS!$D$6*AI290^3+LMS!$E$6*AI290^2+LMS!$F$6*AI290+LMS!$G$6,LMS!$D$7*AI290^3+LMS!$E$7*AI290^2+LMS!$F$7*AI290+LMS!$G$7)),IF(AI290&lt;69,LMS!$D$9*AI290^3+LMS!$E$9*AI290^2+LMS!$F$9*AI290+LMS!$G$9,IF(AI290&lt;150,LMS!$D$10*AI290^3+LMS!$E$10*AI290^2+LMS!$F$10*AI290+LMS!$G$10,LMS!$D$11*AI290^3+LMS!$E$11*AI290^2+LMS!$F$11*AI290+LMS!$G$11)))</f>
        <v>#VALUE!</v>
      </c>
      <c r="AG290" t="e">
        <f>IF(D290="M",(IF(AI290&lt;2.5,LMS!$D$21*AI290^3+LMS!$E$21*AI290^2+LMS!$F$21*AI290+LMS!$G$21,IF(AI290&lt;9.5,LMS!$D$22*AI290^3+LMS!$E$22*AI290^2+LMS!$F$22*AI290+LMS!$G$22,IF(AI290&lt;26.75,LMS!$D$23*AI290^3+LMS!$E$23*AI290^2+LMS!$F$23*AI290+LMS!$G$23,IF(AI290&lt;90,LMS!$D$24*AI290^3+LMS!$E$24*AI290^2+LMS!$F$24*AI290+LMS!$G$24,LMS!$D$25*AI290^3+LMS!$E$25*AI290^2+LMS!$F$25*AI290+LMS!$G$25))))),(IF(AI290&lt;2.5,LMS!$D$27*AI290^3+LMS!$E$27*AI290^2+LMS!$F$27*AI290+LMS!$G$27,IF(AI290&lt;9.5,LMS!$D$28*AI290^3+LMS!$E$28*AI290^2+LMS!$F$28*AI290+LMS!$G$28,IF(AI290&lt;26.75,LMS!$D$29*AI290^3+LMS!$E$29*AI290^2+LMS!$F$29*AI290+LMS!$G$29,IF(AI290&lt;90,LMS!$D$30*AI290^3+LMS!$E$30*AI290^2+LMS!$F$30*AI290+LMS!$G$30,IF(AI290&lt;150,LMS!$D$31*AI290^3+LMS!$E$31*AI290^2+LMS!$F$31*AI290+LMS!$G$31,LMS!$D$32*AI290^3+LMS!$E$32*AI290^2+LMS!$F$32*AI290+LMS!$G$32)))))))</f>
        <v>#VALUE!</v>
      </c>
      <c r="AH290" t="e">
        <f>IF(D290="M",(IF(AI290&lt;90,LMS!$D$14*AI290^3+LMS!$E$14*AI290^2+LMS!$F$14*AI290+LMS!$G$14,LMS!$D$15*AI290^3+LMS!$E$15*AI290^2+LMS!$F$15*AI290+LMS!$G$15)),(IF(AI290&lt;90,LMS!$D$17*AI290^3+LMS!$E$17*AI290^2+LMS!$F$17*AI290+LMS!$G$17,LMS!$D$18*AI290^3+LMS!$E$18*AI290^2+LMS!$F$18*AI290+LMS!$G$18)))</f>
        <v>#VALUE!</v>
      </c>
      <c r="AI290" s="7" t="e">
        <f t="shared" si="89"/>
        <v>#VALUE!</v>
      </c>
      <c r="AJ290" s="7">
        <f t="shared" si="110"/>
        <v>0</v>
      </c>
      <c r="AL290" s="7">
        <f>IF(D290="M",WeightSDS!P$5*$AJ290^7+WeightSDS!Q$5*$AJ290^6+WeightSDS!R$5*$AJ290^5+WeightSDS!S$5*$AJ290^4+WeightSDS!T$5*$AJ290^3+WeightSDS!U$5*$AJ290^2+WeightSDS!V$5*$AJ290+WeightSDS!W$5,IF($AJ290&lt;186,WeightSDS!P$8*$AJ290^7+WeightSDS!Q$8*$AJ290^6+WeightSDS!R$8*$AJ290^5+WeightSDS!S$8*$AJ290^4+WeightSDS!T$8*$AJ290^3+WeightSDS!U$8*$AJ290^2+WeightSDS!V$8*$AJ290+WeightSDS!W$8,WeightSDS!$U$9+WeightSDS!$V$9*($AJ290-WeightSDS!$W$9)))</f>
        <v>0.75407122999999998</v>
      </c>
      <c r="AM290" s="7">
        <f>IF(D290="M",IF($AJ290&lt;45,WeightSDS!M$23*$AJ290^10+WeightSDS!N$23*$AJ290^9+WeightSDS!O$23*$AJ290^8+WeightSDS!P$23*$AJ290^7+WeightSDS!Q$23*$AJ290^6+WeightSDS!R$23*$AJ290^5+WeightSDS!S$23*$AJ290^4+WeightSDS!T$23*$AJ290^3+WeightSDS!U$23*$AJ290^2+WeightSDS!V$23*$AJ290+WeightSDS!W$23,IF($AJ290&lt;153,WeightSDS!M$25*$AJ290^10+WeightSDS!N$25*$AJ290^9+WeightSDS!O$25*$AJ290^8+WeightSDS!P$25*$AJ290^7+WeightSDS!Q$25*$AJ290^6+WeightSDS!R$25*$AJ290^5+WeightSDS!S$25*$AJ290^4+WeightSDS!T$25*$AJ290^3+WeightSDS!U$25*$AJ290^2+WeightSDS!V$25*$AJ290+WeightSDS!W$25,WeightSDS!M$27+WeightSDS!N$27/(1+EXP(WeightSDS!O$27+WeightSDS!P$27*$AJ290)))),IF($AJ290&lt;43.8,WeightSDS!M$29*$AJ290^10+WeightSDS!N$29*$AJ290^9+WeightSDS!O$29*$AJ290^8+WeightSDS!P$29*$AJ290^7+WeightSDS!Q$29*$AJ290^6+WeightSDS!R$29*$AJ290^5+WeightSDS!S$29*$AJ290^4+WeightSDS!T$29*$AJ290^3+WeightSDS!U$29*$AJ290^2+WeightSDS!V$29*$AJ290+WeightSDS!W$29-0.010431*(1-$AJ290/210),IF($AJ290&lt;123,WeightSDS!M$30*$AJ290^10+WeightSDS!N$30*$AJ290^9+WeightSDS!O$30*$AJ290^8+WeightSDS!P$30*$AJ290^7+WeightSDS!Q$30*$AJ290^6+WeightSDS!R$30*$AJ290^5+WeightSDS!S$30*$AJ290^4+WeightSDS!T$30*$AJ290^3+WeightSDS!U$30*$AJ290^2+WeightSDS!V$30*$AJ290+WeightSDS!W$30-0.010431*(1-1/$AJ290),WeightSDS!M$32+WeightSDS!N$32/(1+EXP(WeightSDS!O$32+WeightSDS!P$32*$AJ290))-0.010431*(1-$AJ290/210))))</f>
        <v>2.9500001032655536</v>
      </c>
      <c r="AN290" s="7">
        <f>IF(D290="M",IF($AJ290&lt;162,WeightSDS!P$12*$AJ290^7+WeightSDS!Q$12*$AJ290^6+WeightSDS!R$12*$AJ290^5+WeightSDS!S$12*$AJ290^4+WeightSDS!T$12*$AJ290^3+WeightSDS!U$12*$AJ290^2+WeightSDS!V$12*$AJ290+WeightSDS!W$12,WeightSDS!P$14*$AJ290^7+WeightSDS!Q$14*$AJ290^6+WeightSDS!R$14*$AJ290^5+WeightSDS!S$14*$AJ290^4+WeightSDS!T$14*$AJ290^3+WeightSDS!U$14*$AJ290^2+WeightSDS!V$14*$AJ290+WeightSDS!W$14),IF($AJ290&lt;156,WeightSDS!O$17*$AJ290^8+WeightSDS!P$17*$AJ290^7+WeightSDS!Q$17*$AJ290^6+WeightSDS!R$17*$AJ290^5+WeightSDS!S$17*$AJ290^4+WeightSDS!T$17*$AJ290^3+WeightSDS!U$17*$AJ290^2+WeightSDS!V$17*$AJ290+WeightSDS!W$17,IF($AJ290&lt;186,WeightSDS!$U$18+(WeightSDS!$V$18-WeightSDS!$U$18)/24*($AJ290-186)+WeightSDS!$W$18*(-$AJ290+186)^2-0.005,WeightSDS!$U$18+(WeightSDS!$V$18-WeightSDS!$U$18)/24*($AJ290-186)-0.005)))</f>
        <v>0.14604529399999999</v>
      </c>
      <c r="AQ290" s="7">
        <f t="shared" si="97"/>
        <v>0.56299999999999994</v>
      </c>
      <c r="AR290" s="7">
        <f t="shared" si="98"/>
        <v>69</v>
      </c>
      <c r="AS290" s="7">
        <f t="shared" si="99"/>
        <v>0.51</v>
      </c>
    </row>
    <row r="291" spans="2:45" s="7" customFormat="1" x14ac:dyDescent="0.15">
      <c r="B291" s="118"/>
      <c r="C291" s="118"/>
      <c r="D291" s="118"/>
      <c r="E291" s="30"/>
      <c r="F291" s="30"/>
      <c r="G291" s="119"/>
      <c r="H291" s="119"/>
      <c r="I291" s="78"/>
      <c r="J291" s="11" t="str">
        <f t="shared" si="90"/>
        <v/>
      </c>
      <c r="K291" s="2" t="str">
        <f t="shared" si="100"/>
        <v/>
      </c>
      <c r="L291" s="2" t="str">
        <f t="shared" si="91"/>
        <v/>
      </c>
      <c r="M291" s="2" t="str">
        <f t="shared" si="101"/>
        <v/>
      </c>
      <c r="N291" s="2" t="str">
        <f t="shared" si="102"/>
        <v/>
      </c>
      <c r="O291" s="2" t="str">
        <f t="shared" si="103"/>
        <v/>
      </c>
      <c r="P291" s="11" t="str">
        <f t="shared" si="104"/>
        <v/>
      </c>
      <c r="Q291" s="11" t="str">
        <f t="shared" si="105"/>
        <v/>
      </c>
      <c r="R291" s="2" t="str">
        <f t="shared" si="106"/>
        <v/>
      </c>
      <c r="S291" s="11" t="str">
        <f t="shared" si="107"/>
        <v/>
      </c>
      <c r="T291" s="175" t="str">
        <f t="shared" si="108"/>
        <v/>
      </c>
      <c r="U291" s="11" t="str">
        <f t="shared" si="109"/>
        <v/>
      </c>
      <c r="V291" s="136"/>
      <c r="W291" s="136"/>
      <c r="X291" s="139">
        <f t="shared" si="92"/>
        <v>0</v>
      </c>
      <c r="Y291" s="31">
        <f t="shared" si="93"/>
        <v>0</v>
      </c>
      <c r="Z291" s="31"/>
      <c r="AA291" s="140">
        <f t="shared" si="94"/>
        <v>0</v>
      </c>
      <c r="AB291" s="12"/>
      <c r="AC291" s="8">
        <f t="shared" si="95"/>
        <v>9.0359999999999996</v>
      </c>
      <c r="AD291" s="8">
        <f t="shared" si="96"/>
        <v>-184.49199999999999</v>
      </c>
      <c r="AE291"/>
      <c r="AF291" t="e">
        <f>IF(D291="M",IF(AI291&lt;78,LMS!$D$5*AI291^3+LMS!$E$5*AI291^2+LMS!$F$5*AI291+LMS!$G$5,IF(AI291&lt;150,LMS!$D$6*AI291^3+LMS!$E$6*AI291^2+LMS!$F$6*AI291+LMS!$G$6,LMS!$D$7*AI291^3+LMS!$E$7*AI291^2+LMS!$F$7*AI291+LMS!$G$7)),IF(AI291&lt;69,LMS!$D$9*AI291^3+LMS!$E$9*AI291^2+LMS!$F$9*AI291+LMS!$G$9,IF(AI291&lt;150,LMS!$D$10*AI291^3+LMS!$E$10*AI291^2+LMS!$F$10*AI291+LMS!$G$10,LMS!$D$11*AI291^3+LMS!$E$11*AI291^2+LMS!$F$11*AI291+LMS!$G$11)))</f>
        <v>#VALUE!</v>
      </c>
      <c r="AG291" t="e">
        <f>IF(D291="M",(IF(AI291&lt;2.5,LMS!$D$21*AI291^3+LMS!$E$21*AI291^2+LMS!$F$21*AI291+LMS!$G$21,IF(AI291&lt;9.5,LMS!$D$22*AI291^3+LMS!$E$22*AI291^2+LMS!$F$22*AI291+LMS!$G$22,IF(AI291&lt;26.75,LMS!$D$23*AI291^3+LMS!$E$23*AI291^2+LMS!$F$23*AI291+LMS!$G$23,IF(AI291&lt;90,LMS!$D$24*AI291^3+LMS!$E$24*AI291^2+LMS!$F$24*AI291+LMS!$G$24,LMS!$D$25*AI291^3+LMS!$E$25*AI291^2+LMS!$F$25*AI291+LMS!$G$25))))),(IF(AI291&lt;2.5,LMS!$D$27*AI291^3+LMS!$E$27*AI291^2+LMS!$F$27*AI291+LMS!$G$27,IF(AI291&lt;9.5,LMS!$D$28*AI291^3+LMS!$E$28*AI291^2+LMS!$F$28*AI291+LMS!$G$28,IF(AI291&lt;26.75,LMS!$D$29*AI291^3+LMS!$E$29*AI291^2+LMS!$F$29*AI291+LMS!$G$29,IF(AI291&lt;90,LMS!$D$30*AI291^3+LMS!$E$30*AI291^2+LMS!$F$30*AI291+LMS!$G$30,IF(AI291&lt;150,LMS!$D$31*AI291^3+LMS!$E$31*AI291^2+LMS!$F$31*AI291+LMS!$G$31,LMS!$D$32*AI291^3+LMS!$E$32*AI291^2+LMS!$F$32*AI291+LMS!$G$32)))))))</f>
        <v>#VALUE!</v>
      </c>
      <c r="AH291" t="e">
        <f>IF(D291="M",(IF(AI291&lt;90,LMS!$D$14*AI291^3+LMS!$E$14*AI291^2+LMS!$F$14*AI291+LMS!$G$14,LMS!$D$15*AI291^3+LMS!$E$15*AI291^2+LMS!$F$15*AI291+LMS!$G$15)),(IF(AI291&lt;90,LMS!$D$17*AI291^3+LMS!$E$17*AI291^2+LMS!$F$17*AI291+LMS!$G$17,LMS!$D$18*AI291^3+LMS!$E$18*AI291^2+LMS!$F$18*AI291+LMS!$G$18)))</f>
        <v>#VALUE!</v>
      </c>
      <c r="AI291" s="7" t="e">
        <f t="shared" si="89"/>
        <v>#VALUE!</v>
      </c>
      <c r="AJ291" s="7">
        <f t="shared" si="110"/>
        <v>0</v>
      </c>
      <c r="AL291" s="7">
        <f>IF(D291="M",WeightSDS!P$5*$AJ291^7+WeightSDS!Q$5*$AJ291^6+WeightSDS!R$5*$AJ291^5+WeightSDS!S$5*$AJ291^4+WeightSDS!T$5*$AJ291^3+WeightSDS!U$5*$AJ291^2+WeightSDS!V$5*$AJ291+WeightSDS!W$5,IF($AJ291&lt;186,WeightSDS!P$8*$AJ291^7+WeightSDS!Q$8*$AJ291^6+WeightSDS!R$8*$AJ291^5+WeightSDS!S$8*$AJ291^4+WeightSDS!T$8*$AJ291^3+WeightSDS!U$8*$AJ291^2+WeightSDS!V$8*$AJ291+WeightSDS!W$8,WeightSDS!$U$9+WeightSDS!$V$9*($AJ291-WeightSDS!$W$9)))</f>
        <v>0.75407122999999998</v>
      </c>
      <c r="AM291" s="7">
        <f>IF(D291="M",IF($AJ291&lt;45,WeightSDS!M$23*$AJ291^10+WeightSDS!N$23*$AJ291^9+WeightSDS!O$23*$AJ291^8+WeightSDS!P$23*$AJ291^7+WeightSDS!Q$23*$AJ291^6+WeightSDS!R$23*$AJ291^5+WeightSDS!S$23*$AJ291^4+WeightSDS!T$23*$AJ291^3+WeightSDS!U$23*$AJ291^2+WeightSDS!V$23*$AJ291+WeightSDS!W$23,IF($AJ291&lt;153,WeightSDS!M$25*$AJ291^10+WeightSDS!N$25*$AJ291^9+WeightSDS!O$25*$AJ291^8+WeightSDS!P$25*$AJ291^7+WeightSDS!Q$25*$AJ291^6+WeightSDS!R$25*$AJ291^5+WeightSDS!S$25*$AJ291^4+WeightSDS!T$25*$AJ291^3+WeightSDS!U$25*$AJ291^2+WeightSDS!V$25*$AJ291+WeightSDS!W$25,WeightSDS!M$27+WeightSDS!N$27/(1+EXP(WeightSDS!O$27+WeightSDS!P$27*$AJ291)))),IF($AJ291&lt;43.8,WeightSDS!M$29*$AJ291^10+WeightSDS!N$29*$AJ291^9+WeightSDS!O$29*$AJ291^8+WeightSDS!P$29*$AJ291^7+WeightSDS!Q$29*$AJ291^6+WeightSDS!R$29*$AJ291^5+WeightSDS!S$29*$AJ291^4+WeightSDS!T$29*$AJ291^3+WeightSDS!U$29*$AJ291^2+WeightSDS!V$29*$AJ291+WeightSDS!W$29-0.010431*(1-$AJ291/210),IF($AJ291&lt;123,WeightSDS!M$30*$AJ291^10+WeightSDS!N$30*$AJ291^9+WeightSDS!O$30*$AJ291^8+WeightSDS!P$30*$AJ291^7+WeightSDS!Q$30*$AJ291^6+WeightSDS!R$30*$AJ291^5+WeightSDS!S$30*$AJ291^4+WeightSDS!T$30*$AJ291^3+WeightSDS!U$30*$AJ291^2+WeightSDS!V$30*$AJ291+WeightSDS!W$30-0.010431*(1-1/$AJ291),WeightSDS!M$32+WeightSDS!N$32/(1+EXP(WeightSDS!O$32+WeightSDS!P$32*$AJ291))-0.010431*(1-$AJ291/210))))</f>
        <v>2.9500001032655536</v>
      </c>
      <c r="AN291" s="7">
        <f>IF(D291="M",IF($AJ291&lt;162,WeightSDS!P$12*$AJ291^7+WeightSDS!Q$12*$AJ291^6+WeightSDS!R$12*$AJ291^5+WeightSDS!S$12*$AJ291^4+WeightSDS!T$12*$AJ291^3+WeightSDS!U$12*$AJ291^2+WeightSDS!V$12*$AJ291+WeightSDS!W$12,WeightSDS!P$14*$AJ291^7+WeightSDS!Q$14*$AJ291^6+WeightSDS!R$14*$AJ291^5+WeightSDS!S$14*$AJ291^4+WeightSDS!T$14*$AJ291^3+WeightSDS!U$14*$AJ291^2+WeightSDS!V$14*$AJ291+WeightSDS!W$14),IF($AJ291&lt;156,WeightSDS!O$17*$AJ291^8+WeightSDS!P$17*$AJ291^7+WeightSDS!Q$17*$AJ291^6+WeightSDS!R$17*$AJ291^5+WeightSDS!S$17*$AJ291^4+WeightSDS!T$17*$AJ291^3+WeightSDS!U$17*$AJ291^2+WeightSDS!V$17*$AJ291+WeightSDS!W$17,IF($AJ291&lt;186,WeightSDS!$U$18+(WeightSDS!$V$18-WeightSDS!$U$18)/24*($AJ291-186)+WeightSDS!$W$18*(-$AJ291+186)^2-0.005,WeightSDS!$U$18+(WeightSDS!$V$18-WeightSDS!$U$18)/24*($AJ291-186)-0.005)))</f>
        <v>0.14604529399999999</v>
      </c>
      <c r="AQ291" s="7">
        <f t="shared" si="97"/>
        <v>0.56299999999999994</v>
      </c>
      <c r="AR291" s="7">
        <f t="shared" si="98"/>
        <v>69</v>
      </c>
      <c r="AS291" s="7">
        <f t="shared" si="99"/>
        <v>0.51</v>
      </c>
    </row>
    <row r="292" spans="2:45" s="7" customFormat="1" x14ac:dyDescent="0.15">
      <c r="B292" s="118"/>
      <c r="C292" s="118"/>
      <c r="D292" s="118"/>
      <c r="E292" s="30"/>
      <c r="F292" s="30"/>
      <c r="G292" s="119"/>
      <c r="H292" s="119"/>
      <c r="I292" s="78"/>
      <c r="J292" s="11" t="str">
        <f t="shared" si="90"/>
        <v/>
      </c>
      <c r="K292" s="2" t="str">
        <f t="shared" si="100"/>
        <v/>
      </c>
      <c r="L292" s="2" t="str">
        <f t="shared" si="91"/>
        <v/>
      </c>
      <c r="M292" s="2" t="str">
        <f t="shared" si="101"/>
        <v/>
      </c>
      <c r="N292" s="2" t="str">
        <f t="shared" si="102"/>
        <v/>
      </c>
      <c r="O292" s="2" t="str">
        <f t="shared" si="103"/>
        <v/>
      </c>
      <c r="P292" s="11" t="str">
        <f t="shared" si="104"/>
        <v/>
      </c>
      <c r="Q292" s="11" t="str">
        <f t="shared" si="105"/>
        <v/>
      </c>
      <c r="R292" s="2" t="str">
        <f t="shared" si="106"/>
        <v/>
      </c>
      <c r="S292" s="11" t="str">
        <f t="shared" si="107"/>
        <v/>
      </c>
      <c r="T292" s="175" t="str">
        <f t="shared" si="108"/>
        <v/>
      </c>
      <c r="U292" s="11" t="str">
        <f t="shared" si="109"/>
        <v/>
      </c>
      <c r="V292" s="136"/>
      <c r="W292" s="136"/>
      <c r="X292" s="139">
        <f t="shared" si="92"/>
        <v>0</v>
      </c>
      <c r="Y292" s="31">
        <f t="shared" si="93"/>
        <v>0</v>
      </c>
      <c r="Z292" s="31"/>
      <c r="AA292" s="140">
        <f t="shared" si="94"/>
        <v>0</v>
      </c>
      <c r="AB292" s="12"/>
      <c r="AC292" s="8">
        <f t="shared" si="95"/>
        <v>9.0359999999999996</v>
      </c>
      <c r="AD292" s="8">
        <f t="shared" si="96"/>
        <v>-184.49199999999999</v>
      </c>
      <c r="AE292"/>
      <c r="AF292" t="e">
        <f>IF(D292="M",IF(AI292&lt;78,LMS!$D$5*AI292^3+LMS!$E$5*AI292^2+LMS!$F$5*AI292+LMS!$G$5,IF(AI292&lt;150,LMS!$D$6*AI292^3+LMS!$E$6*AI292^2+LMS!$F$6*AI292+LMS!$G$6,LMS!$D$7*AI292^3+LMS!$E$7*AI292^2+LMS!$F$7*AI292+LMS!$G$7)),IF(AI292&lt;69,LMS!$D$9*AI292^3+LMS!$E$9*AI292^2+LMS!$F$9*AI292+LMS!$G$9,IF(AI292&lt;150,LMS!$D$10*AI292^3+LMS!$E$10*AI292^2+LMS!$F$10*AI292+LMS!$G$10,LMS!$D$11*AI292^3+LMS!$E$11*AI292^2+LMS!$F$11*AI292+LMS!$G$11)))</f>
        <v>#VALUE!</v>
      </c>
      <c r="AG292" t="e">
        <f>IF(D292="M",(IF(AI292&lt;2.5,LMS!$D$21*AI292^3+LMS!$E$21*AI292^2+LMS!$F$21*AI292+LMS!$G$21,IF(AI292&lt;9.5,LMS!$D$22*AI292^3+LMS!$E$22*AI292^2+LMS!$F$22*AI292+LMS!$G$22,IF(AI292&lt;26.75,LMS!$D$23*AI292^3+LMS!$E$23*AI292^2+LMS!$F$23*AI292+LMS!$G$23,IF(AI292&lt;90,LMS!$D$24*AI292^3+LMS!$E$24*AI292^2+LMS!$F$24*AI292+LMS!$G$24,LMS!$D$25*AI292^3+LMS!$E$25*AI292^2+LMS!$F$25*AI292+LMS!$G$25))))),(IF(AI292&lt;2.5,LMS!$D$27*AI292^3+LMS!$E$27*AI292^2+LMS!$F$27*AI292+LMS!$G$27,IF(AI292&lt;9.5,LMS!$D$28*AI292^3+LMS!$E$28*AI292^2+LMS!$F$28*AI292+LMS!$G$28,IF(AI292&lt;26.75,LMS!$D$29*AI292^3+LMS!$E$29*AI292^2+LMS!$F$29*AI292+LMS!$G$29,IF(AI292&lt;90,LMS!$D$30*AI292^3+LMS!$E$30*AI292^2+LMS!$F$30*AI292+LMS!$G$30,IF(AI292&lt;150,LMS!$D$31*AI292^3+LMS!$E$31*AI292^2+LMS!$F$31*AI292+LMS!$G$31,LMS!$D$32*AI292^3+LMS!$E$32*AI292^2+LMS!$F$32*AI292+LMS!$G$32)))))))</f>
        <v>#VALUE!</v>
      </c>
      <c r="AH292" t="e">
        <f>IF(D292="M",(IF(AI292&lt;90,LMS!$D$14*AI292^3+LMS!$E$14*AI292^2+LMS!$F$14*AI292+LMS!$G$14,LMS!$D$15*AI292^3+LMS!$E$15*AI292^2+LMS!$F$15*AI292+LMS!$G$15)),(IF(AI292&lt;90,LMS!$D$17*AI292^3+LMS!$E$17*AI292^2+LMS!$F$17*AI292+LMS!$G$17,LMS!$D$18*AI292^3+LMS!$E$18*AI292^2+LMS!$F$18*AI292+LMS!$G$18)))</f>
        <v>#VALUE!</v>
      </c>
      <c r="AI292" s="7" t="e">
        <f t="shared" si="89"/>
        <v>#VALUE!</v>
      </c>
      <c r="AJ292" s="7">
        <f t="shared" si="110"/>
        <v>0</v>
      </c>
      <c r="AL292" s="7">
        <f>IF(D292="M",WeightSDS!P$5*$AJ292^7+WeightSDS!Q$5*$AJ292^6+WeightSDS!R$5*$AJ292^5+WeightSDS!S$5*$AJ292^4+WeightSDS!T$5*$AJ292^3+WeightSDS!U$5*$AJ292^2+WeightSDS!V$5*$AJ292+WeightSDS!W$5,IF($AJ292&lt;186,WeightSDS!P$8*$AJ292^7+WeightSDS!Q$8*$AJ292^6+WeightSDS!R$8*$AJ292^5+WeightSDS!S$8*$AJ292^4+WeightSDS!T$8*$AJ292^3+WeightSDS!U$8*$AJ292^2+WeightSDS!V$8*$AJ292+WeightSDS!W$8,WeightSDS!$U$9+WeightSDS!$V$9*($AJ292-WeightSDS!$W$9)))</f>
        <v>0.75407122999999998</v>
      </c>
      <c r="AM292" s="7">
        <f>IF(D292="M",IF($AJ292&lt;45,WeightSDS!M$23*$AJ292^10+WeightSDS!N$23*$AJ292^9+WeightSDS!O$23*$AJ292^8+WeightSDS!P$23*$AJ292^7+WeightSDS!Q$23*$AJ292^6+WeightSDS!R$23*$AJ292^5+WeightSDS!S$23*$AJ292^4+WeightSDS!T$23*$AJ292^3+WeightSDS!U$23*$AJ292^2+WeightSDS!V$23*$AJ292+WeightSDS!W$23,IF($AJ292&lt;153,WeightSDS!M$25*$AJ292^10+WeightSDS!N$25*$AJ292^9+WeightSDS!O$25*$AJ292^8+WeightSDS!P$25*$AJ292^7+WeightSDS!Q$25*$AJ292^6+WeightSDS!R$25*$AJ292^5+WeightSDS!S$25*$AJ292^4+WeightSDS!T$25*$AJ292^3+WeightSDS!U$25*$AJ292^2+WeightSDS!V$25*$AJ292+WeightSDS!W$25,WeightSDS!M$27+WeightSDS!N$27/(1+EXP(WeightSDS!O$27+WeightSDS!P$27*$AJ292)))),IF($AJ292&lt;43.8,WeightSDS!M$29*$AJ292^10+WeightSDS!N$29*$AJ292^9+WeightSDS!O$29*$AJ292^8+WeightSDS!P$29*$AJ292^7+WeightSDS!Q$29*$AJ292^6+WeightSDS!R$29*$AJ292^5+WeightSDS!S$29*$AJ292^4+WeightSDS!T$29*$AJ292^3+WeightSDS!U$29*$AJ292^2+WeightSDS!V$29*$AJ292+WeightSDS!W$29-0.010431*(1-$AJ292/210),IF($AJ292&lt;123,WeightSDS!M$30*$AJ292^10+WeightSDS!N$30*$AJ292^9+WeightSDS!O$30*$AJ292^8+WeightSDS!P$30*$AJ292^7+WeightSDS!Q$30*$AJ292^6+WeightSDS!R$30*$AJ292^5+WeightSDS!S$30*$AJ292^4+WeightSDS!T$30*$AJ292^3+WeightSDS!U$30*$AJ292^2+WeightSDS!V$30*$AJ292+WeightSDS!W$30-0.010431*(1-1/$AJ292),WeightSDS!M$32+WeightSDS!N$32/(1+EXP(WeightSDS!O$32+WeightSDS!P$32*$AJ292))-0.010431*(1-$AJ292/210))))</f>
        <v>2.9500001032655536</v>
      </c>
      <c r="AN292" s="7">
        <f>IF(D292="M",IF($AJ292&lt;162,WeightSDS!P$12*$AJ292^7+WeightSDS!Q$12*$AJ292^6+WeightSDS!R$12*$AJ292^5+WeightSDS!S$12*$AJ292^4+WeightSDS!T$12*$AJ292^3+WeightSDS!U$12*$AJ292^2+WeightSDS!V$12*$AJ292+WeightSDS!W$12,WeightSDS!P$14*$AJ292^7+WeightSDS!Q$14*$AJ292^6+WeightSDS!R$14*$AJ292^5+WeightSDS!S$14*$AJ292^4+WeightSDS!T$14*$AJ292^3+WeightSDS!U$14*$AJ292^2+WeightSDS!V$14*$AJ292+WeightSDS!W$14),IF($AJ292&lt;156,WeightSDS!O$17*$AJ292^8+WeightSDS!P$17*$AJ292^7+WeightSDS!Q$17*$AJ292^6+WeightSDS!R$17*$AJ292^5+WeightSDS!S$17*$AJ292^4+WeightSDS!T$17*$AJ292^3+WeightSDS!U$17*$AJ292^2+WeightSDS!V$17*$AJ292+WeightSDS!W$17,IF($AJ292&lt;186,WeightSDS!$U$18+(WeightSDS!$V$18-WeightSDS!$U$18)/24*($AJ292-186)+WeightSDS!$W$18*(-$AJ292+186)^2-0.005,WeightSDS!$U$18+(WeightSDS!$V$18-WeightSDS!$U$18)/24*($AJ292-186)-0.005)))</f>
        <v>0.14604529399999999</v>
      </c>
      <c r="AQ292" s="7">
        <f t="shared" si="97"/>
        <v>0.56299999999999994</v>
      </c>
      <c r="AR292" s="7">
        <f t="shared" si="98"/>
        <v>69</v>
      </c>
      <c r="AS292" s="7">
        <f t="shared" si="99"/>
        <v>0.51</v>
      </c>
    </row>
    <row r="293" spans="2:45" s="7" customFormat="1" x14ac:dyDescent="0.15">
      <c r="B293" s="118"/>
      <c r="C293" s="118"/>
      <c r="D293" s="118"/>
      <c r="E293" s="30"/>
      <c r="F293" s="30"/>
      <c r="G293" s="119"/>
      <c r="H293" s="119"/>
      <c r="I293" s="78"/>
      <c r="J293" s="11" t="str">
        <f t="shared" si="90"/>
        <v/>
      </c>
      <c r="K293" s="2" t="str">
        <f t="shared" si="100"/>
        <v/>
      </c>
      <c r="L293" s="2" t="str">
        <f t="shared" si="91"/>
        <v/>
      </c>
      <c r="M293" s="2" t="str">
        <f t="shared" si="101"/>
        <v/>
      </c>
      <c r="N293" s="2" t="str">
        <f t="shared" si="102"/>
        <v/>
      </c>
      <c r="O293" s="2" t="str">
        <f t="shared" si="103"/>
        <v/>
      </c>
      <c r="P293" s="11" t="str">
        <f t="shared" si="104"/>
        <v/>
      </c>
      <c r="Q293" s="11" t="str">
        <f t="shared" si="105"/>
        <v/>
      </c>
      <c r="R293" s="2" t="str">
        <f t="shared" si="106"/>
        <v/>
      </c>
      <c r="S293" s="11" t="str">
        <f t="shared" si="107"/>
        <v/>
      </c>
      <c r="T293" s="175" t="str">
        <f t="shared" si="108"/>
        <v/>
      </c>
      <c r="U293" s="11" t="str">
        <f t="shared" si="109"/>
        <v/>
      </c>
      <c r="V293" s="136"/>
      <c r="W293" s="136"/>
      <c r="X293" s="139">
        <f t="shared" si="92"/>
        <v>0</v>
      </c>
      <c r="Y293" s="31">
        <f t="shared" si="93"/>
        <v>0</v>
      </c>
      <c r="Z293" s="31"/>
      <c r="AA293" s="140">
        <f t="shared" si="94"/>
        <v>0</v>
      </c>
      <c r="AB293" s="12"/>
      <c r="AC293" s="8">
        <f t="shared" si="95"/>
        <v>9.0359999999999996</v>
      </c>
      <c r="AD293" s="8">
        <f t="shared" si="96"/>
        <v>-184.49199999999999</v>
      </c>
      <c r="AE293"/>
      <c r="AF293" t="e">
        <f>IF(D293="M",IF(AI293&lt;78,LMS!$D$5*AI293^3+LMS!$E$5*AI293^2+LMS!$F$5*AI293+LMS!$G$5,IF(AI293&lt;150,LMS!$D$6*AI293^3+LMS!$E$6*AI293^2+LMS!$F$6*AI293+LMS!$G$6,LMS!$D$7*AI293^3+LMS!$E$7*AI293^2+LMS!$F$7*AI293+LMS!$G$7)),IF(AI293&lt;69,LMS!$D$9*AI293^3+LMS!$E$9*AI293^2+LMS!$F$9*AI293+LMS!$G$9,IF(AI293&lt;150,LMS!$D$10*AI293^3+LMS!$E$10*AI293^2+LMS!$F$10*AI293+LMS!$G$10,LMS!$D$11*AI293^3+LMS!$E$11*AI293^2+LMS!$F$11*AI293+LMS!$G$11)))</f>
        <v>#VALUE!</v>
      </c>
      <c r="AG293" t="e">
        <f>IF(D293="M",(IF(AI293&lt;2.5,LMS!$D$21*AI293^3+LMS!$E$21*AI293^2+LMS!$F$21*AI293+LMS!$G$21,IF(AI293&lt;9.5,LMS!$D$22*AI293^3+LMS!$E$22*AI293^2+LMS!$F$22*AI293+LMS!$G$22,IF(AI293&lt;26.75,LMS!$D$23*AI293^3+LMS!$E$23*AI293^2+LMS!$F$23*AI293+LMS!$G$23,IF(AI293&lt;90,LMS!$D$24*AI293^3+LMS!$E$24*AI293^2+LMS!$F$24*AI293+LMS!$G$24,LMS!$D$25*AI293^3+LMS!$E$25*AI293^2+LMS!$F$25*AI293+LMS!$G$25))))),(IF(AI293&lt;2.5,LMS!$D$27*AI293^3+LMS!$E$27*AI293^2+LMS!$F$27*AI293+LMS!$G$27,IF(AI293&lt;9.5,LMS!$D$28*AI293^3+LMS!$E$28*AI293^2+LMS!$F$28*AI293+LMS!$G$28,IF(AI293&lt;26.75,LMS!$D$29*AI293^3+LMS!$E$29*AI293^2+LMS!$F$29*AI293+LMS!$G$29,IF(AI293&lt;90,LMS!$D$30*AI293^3+LMS!$E$30*AI293^2+LMS!$F$30*AI293+LMS!$G$30,IF(AI293&lt;150,LMS!$D$31*AI293^3+LMS!$E$31*AI293^2+LMS!$F$31*AI293+LMS!$G$31,LMS!$D$32*AI293^3+LMS!$E$32*AI293^2+LMS!$F$32*AI293+LMS!$G$32)))))))</f>
        <v>#VALUE!</v>
      </c>
      <c r="AH293" t="e">
        <f>IF(D293="M",(IF(AI293&lt;90,LMS!$D$14*AI293^3+LMS!$E$14*AI293^2+LMS!$F$14*AI293+LMS!$G$14,LMS!$D$15*AI293^3+LMS!$E$15*AI293^2+LMS!$F$15*AI293+LMS!$G$15)),(IF(AI293&lt;90,LMS!$D$17*AI293^3+LMS!$E$17*AI293^2+LMS!$F$17*AI293+LMS!$G$17,LMS!$D$18*AI293^3+LMS!$E$18*AI293^2+LMS!$F$18*AI293+LMS!$G$18)))</f>
        <v>#VALUE!</v>
      </c>
      <c r="AI293" s="7" t="e">
        <f t="shared" si="89"/>
        <v>#VALUE!</v>
      </c>
      <c r="AJ293" s="7">
        <f t="shared" si="110"/>
        <v>0</v>
      </c>
      <c r="AL293" s="7">
        <f>IF(D293="M",WeightSDS!P$5*$AJ293^7+WeightSDS!Q$5*$AJ293^6+WeightSDS!R$5*$AJ293^5+WeightSDS!S$5*$AJ293^4+WeightSDS!T$5*$AJ293^3+WeightSDS!U$5*$AJ293^2+WeightSDS!V$5*$AJ293+WeightSDS!W$5,IF($AJ293&lt;186,WeightSDS!P$8*$AJ293^7+WeightSDS!Q$8*$AJ293^6+WeightSDS!R$8*$AJ293^5+WeightSDS!S$8*$AJ293^4+WeightSDS!T$8*$AJ293^3+WeightSDS!U$8*$AJ293^2+WeightSDS!V$8*$AJ293+WeightSDS!W$8,WeightSDS!$U$9+WeightSDS!$V$9*($AJ293-WeightSDS!$W$9)))</f>
        <v>0.75407122999999998</v>
      </c>
      <c r="AM293" s="7">
        <f>IF(D293="M",IF($AJ293&lt;45,WeightSDS!M$23*$AJ293^10+WeightSDS!N$23*$AJ293^9+WeightSDS!O$23*$AJ293^8+WeightSDS!P$23*$AJ293^7+WeightSDS!Q$23*$AJ293^6+WeightSDS!R$23*$AJ293^5+WeightSDS!S$23*$AJ293^4+WeightSDS!T$23*$AJ293^3+WeightSDS!U$23*$AJ293^2+WeightSDS!V$23*$AJ293+WeightSDS!W$23,IF($AJ293&lt;153,WeightSDS!M$25*$AJ293^10+WeightSDS!N$25*$AJ293^9+WeightSDS!O$25*$AJ293^8+WeightSDS!P$25*$AJ293^7+WeightSDS!Q$25*$AJ293^6+WeightSDS!R$25*$AJ293^5+WeightSDS!S$25*$AJ293^4+WeightSDS!T$25*$AJ293^3+WeightSDS!U$25*$AJ293^2+WeightSDS!V$25*$AJ293+WeightSDS!W$25,WeightSDS!M$27+WeightSDS!N$27/(1+EXP(WeightSDS!O$27+WeightSDS!P$27*$AJ293)))),IF($AJ293&lt;43.8,WeightSDS!M$29*$AJ293^10+WeightSDS!N$29*$AJ293^9+WeightSDS!O$29*$AJ293^8+WeightSDS!P$29*$AJ293^7+WeightSDS!Q$29*$AJ293^6+WeightSDS!R$29*$AJ293^5+WeightSDS!S$29*$AJ293^4+WeightSDS!T$29*$AJ293^3+WeightSDS!U$29*$AJ293^2+WeightSDS!V$29*$AJ293+WeightSDS!W$29-0.010431*(1-$AJ293/210),IF($AJ293&lt;123,WeightSDS!M$30*$AJ293^10+WeightSDS!N$30*$AJ293^9+WeightSDS!O$30*$AJ293^8+WeightSDS!P$30*$AJ293^7+WeightSDS!Q$30*$AJ293^6+WeightSDS!R$30*$AJ293^5+WeightSDS!S$30*$AJ293^4+WeightSDS!T$30*$AJ293^3+WeightSDS!U$30*$AJ293^2+WeightSDS!V$30*$AJ293+WeightSDS!W$30-0.010431*(1-1/$AJ293),WeightSDS!M$32+WeightSDS!N$32/(1+EXP(WeightSDS!O$32+WeightSDS!P$32*$AJ293))-0.010431*(1-$AJ293/210))))</f>
        <v>2.9500001032655536</v>
      </c>
      <c r="AN293" s="7">
        <f>IF(D293="M",IF($AJ293&lt;162,WeightSDS!P$12*$AJ293^7+WeightSDS!Q$12*$AJ293^6+WeightSDS!R$12*$AJ293^5+WeightSDS!S$12*$AJ293^4+WeightSDS!T$12*$AJ293^3+WeightSDS!U$12*$AJ293^2+WeightSDS!V$12*$AJ293+WeightSDS!W$12,WeightSDS!P$14*$AJ293^7+WeightSDS!Q$14*$AJ293^6+WeightSDS!R$14*$AJ293^5+WeightSDS!S$14*$AJ293^4+WeightSDS!T$14*$AJ293^3+WeightSDS!U$14*$AJ293^2+WeightSDS!V$14*$AJ293+WeightSDS!W$14),IF($AJ293&lt;156,WeightSDS!O$17*$AJ293^8+WeightSDS!P$17*$AJ293^7+WeightSDS!Q$17*$AJ293^6+WeightSDS!R$17*$AJ293^5+WeightSDS!S$17*$AJ293^4+WeightSDS!T$17*$AJ293^3+WeightSDS!U$17*$AJ293^2+WeightSDS!V$17*$AJ293+WeightSDS!W$17,IF($AJ293&lt;186,WeightSDS!$U$18+(WeightSDS!$V$18-WeightSDS!$U$18)/24*($AJ293-186)+WeightSDS!$W$18*(-$AJ293+186)^2-0.005,WeightSDS!$U$18+(WeightSDS!$V$18-WeightSDS!$U$18)/24*($AJ293-186)-0.005)))</f>
        <v>0.14604529399999999</v>
      </c>
      <c r="AQ293" s="7">
        <f t="shared" si="97"/>
        <v>0.56299999999999994</v>
      </c>
      <c r="AR293" s="7">
        <f t="shared" si="98"/>
        <v>69</v>
      </c>
      <c r="AS293" s="7">
        <f t="shared" si="99"/>
        <v>0.51</v>
      </c>
    </row>
    <row r="294" spans="2:45" s="7" customFormat="1" x14ac:dyDescent="0.15">
      <c r="B294" s="118"/>
      <c r="C294" s="118"/>
      <c r="D294" s="118"/>
      <c r="E294" s="30"/>
      <c r="F294" s="30"/>
      <c r="G294" s="119"/>
      <c r="H294" s="119"/>
      <c r="I294" s="78"/>
      <c r="J294" s="11" t="str">
        <f t="shared" si="90"/>
        <v/>
      </c>
      <c r="K294" s="2" t="str">
        <f t="shared" si="100"/>
        <v/>
      </c>
      <c r="L294" s="2" t="str">
        <f t="shared" si="91"/>
        <v/>
      </c>
      <c r="M294" s="2" t="str">
        <f t="shared" si="101"/>
        <v/>
      </c>
      <c r="N294" s="2" t="str">
        <f t="shared" si="102"/>
        <v/>
      </c>
      <c r="O294" s="2" t="str">
        <f t="shared" si="103"/>
        <v/>
      </c>
      <c r="P294" s="11" t="str">
        <f t="shared" si="104"/>
        <v/>
      </c>
      <c r="Q294" s="11" t="str">
        <f t="shared" si="105"/>
        <v/>
      </c>
      <c r="R294" s="2" t="str">
        <f t="shared" si="106"/>
        <v/>
      </c>
      <c r="S294" s="11" t="str">
        <f t="shared" si="107"/>
        <v/>
      </c>
      <c r="T294" s="175" t="str">
        <f t="shared" si="108"/>
        <v/>
      </c>
      <c r="U294" s="11" t="str">
        <f t="shared" si="109"/>
        <v/>
      </c>
      <c r="V294" s="136"/>
      <c r="W294" s="136"/>
      <c r="X294" s="139">
        <f t="shared" si="92"/>
        <v>0</v>
      </c>
      <c r="Y294" s="31">
        <f t="shared" si="93"/>
        <v>0</v>
      </c>
      <c r="Z294" s="31"/>
      <c r="AA294" s="140">
        <f t="shared" si="94"/>
        <v>0</v>
      </c>
      <c r="AB294" s="12"/>
      <c r="AC294" s="8">
        <f t="shared" si="95"/>
        <v>9.0359999999999996</v>
      </c>
      <c r="AD294" s="8">
        <f t="shared" si="96"/>
        <v>-184.49199999999999</v>
      </c>
      <c r="AE294"/>
      <c r="AF294" t="e">
        <f>IF(D294="M",IF(AI294&lt;78,LMS!$D$5*AI294^3+LMS!$E$5*AI294^2+LMS!$F$5*AI294+LMS!$G$5,IF(AI294&lt;150,LMS!$D$6*AI294^3+LMS!$E$6*AI294^2+LMS!$F$6*AI294+LMS!$G$6,LMS!$D$7*AI294^3+LMS!$E$7*AI294^2+LMS!$F$7*AI294+LMS!$G$7)),IF(AI294&lt;69,LMS!$D$9*AI294^3+LMS!$E$9*AI294^2+LMS!$F$9*AI294+LMS!$G$9,IF(AI294&lt;150,LMS!$D$10*AI294^3+LMS!$E$10*AI294^2+LMS!$F$10*AI294+LMS!$G$10,LMS!$D$11*AI294^3+LMS!$E$11*AI294^2+LMS!$F$11*AI294+LMS!$G$11)))</f>
        <v>#VALUE!</v>
      </c>
      <c r="AG294" t="e">
        <f>IF(D294="M",(IF(AI294&lt;2.5,LMS!$D$21*AI294^3+LMS!$E$21*AI294^2+LMS!$F$21*AI294+LMS!$G$21,IF(AI294&lt;9.5,LMS!$D$22*AI294^3+LMS!$E$22*AI294^2+LMS!$F$22*AI294+LMS!$G$22,IF(AI294&lt;26.75,LMS!$D$23*AI294^3+LMS!$E$23*AI294^2+LMS!$F$23*AI294+LMS!$G$23,IF(AI294&lt;90,LMS!$D$24*AI294^3+LMS!$E$24*AI294^2+LMS!$F$24*AI294+LMS!$G$24,LMS!$D$25*AI294^3+LMS!$E$25*AI294^2+LMS!$F$25*AI294+LMS!$G$25))))),(IF(AI294&lt;2.5,LMS!$D$27*AI294^3+LMS!$E$27*AI294^2+LMS!$F$27*AI294+LMS!$G$27,IF(AI294&lt;9.5,LMS!$D$28*AI294^3+LMS!$E$28*AI294^2+LMS!$F$28*AI294+LMS!$G$28,IF(AI294&lt;26.75,LMS!$D$29*AI294^3+LMS!$E$29*AI294^2+LMS!$F$29*AI294+LMS!$G$29,IF(AI294&lt;90,LMS!$D$30*AI294^3+LMS!$E$30*AI294^2+LMS!$F$30*AI294+LMS!$G$30,IF(AI294&lt;150,LMS!$D$31*AI294^3+LMS!$E$31*AI294^2+LMS!$F$31*AI294+LMS!$G$31,LMS!$D$32*AI294^3+LMS!$E$32*AI294^2+LMS!$F$32*AI294+LMS!$G$32)))))))</f>
        <v>#VALUE!</v>
      </c>
      <c r="AH294" t="e">
        <f>IF(D294="M",(IF(AI294&lt;90,LMS!$D$14*AI294^3+LMS!$E$14*AI294^2+LMS!$F$14*AI294+LMS!$G$14,LMS!$D$15*AI294^3+LMS!$E$15*AI294^2+LMS!$F$15*AI294+LMS!$G$15)),(IF(AI294&lt;90,LMS!$D$17*AI294^3+LMS!$E$17*AI294^2+LMS!$F$17*AI294+LMS!$G$17,LMS!$D$18*AI294^3+LMS!$E$18*AI294^2+LMS!$F$18*AI294+LMS!$G$18)))</f>
        <v>#VALUE!</v>
      </c>
      <c r="AI294" s="7" t="e">
        <f t="shared" si="89"/>
        <v>#VALUE!</v>
      </c>
      <c r="AJ294" s="7">
        <f t="shared" si="110"/>
        <v>0</v>
      </c>
      <c r="AL294" s="7">
        <f>IF(D294="M",WeightSDS!P$5*$AJ294^7+WeightSDS!Q$5*$AJ294^6+WeightSDS!R$5*$AJ294^5+WeightSDS!S$5*$AJ294^4+WeightSDS!T$5*$AJ294^3+WeightSDS!U$5*$AJ294^2+WeightSDS!V$5*$AJ294+WeightSDS!W$5,IF($AJ294&lt;186,WeightSDS!P$8*$AJ294^7+WeightSDS!Q$8*$AJ294^6+WeightSDS!R$8*$AJ294^5+WeightSDS!S$8*$AJ294^4+WeightSDS!T$8*$AJ294^3+WeightSDS!U$8*$AJ294^2+WeightSDS!V$8*$AJ294+WeightSDS!W$8,WeightSDS!$U$9+WeightSDS!$V$9*($AJ294-WeightSDS!$W$9)))</f>
        <v>0.75407122999999998</v>
      </c>
      <c r="AM294" s="7">
        <f>IF(D294="M",IF($AJ294&lt;45,WeightSDS!M$23*$AJ294^10+WeightSDS!N$23*$AJ294^9+WeightSDS!O$23*$AJ294^8+WeightSDS!P$23*$AJ294^7+WeightSDS!Q$23*$AJ294^6+WeightSDS!R$23*$AJ294^5+WeightSDS!S$23*$AJ294^4+WeightSDS!T$23*$AJ294^3+WeightSDS!U$23*$AJ294^2+WeightSDS!V$23*$AJ294+WeightSDS!W$23,IF($AJ294&lt;153,WeightSDS!M$25*$AJ294^10+WeightSDS!N$25*$AJ294^9+WeightSDS!O$25*$AJ294^8+WeightSDS!P$25*$AJ294^7+WeightSDS!Q$25*$AJ294^6+WeightSDS!R$25*$AJ294^5+WeightSDS!S$25*$AJ294^4+WeightSDS!T$25*$AJ294^3+WeightSDS!U$25*$AJ294^2+WeightSDS!V$25*$AJ294+WeightSDS!W$25,WeightSDS!M$27+WeightSDS!N$27/(1+EXP(WeightSDS!O$27+WeightSDS!P$27*$AJ294)))),IF($AJ294&lt;43.8,WeightSDS!M$29*$AJ294^10+WeightSDS!N$29*$AJ294^9+WeightSDS!O$29*$AJ294^8+WeightSDS!P$29*$AJ294^7+WeightSDS!Q$29*$AJ294^6+WeightSDS!R$29*$AJ294^5+WeightSDS!S$29*$AJ294^4+WeightSDS!T$29*$AJ294^3+WeightSDS!U$29*$AJ294^2+WeightSDS!V$29*$AJ294+WeightSDS!W$29-0.010431*(1-$AJ294/210),IF($AJ294&lt;123,WeightSDS!M$30*$AJ294^10+WeightSDS!N$30*$AJ294^9+WeightSDS!O$30*$AJ294^8+WeightSDS!P$30*$AJ294^7+WeightSDS!Q$30*$AJ294^6+WeightSDS!R$30*$AJ294^5+WeightSDS!S$30*$AJ294^4+WeightSDS!T$30*$AJ294^3+WeightSDS!U$30*$AJ294^2+WeightSDS!V$30*$AJ294+WeightSDS!W$30-0.010431*(1-1/$AJ294),WeightSDS!M$32+WeightSDS!N$32/(1+EXP(WeightSDS!O$32+WeightSDS!P$32*$AJ294))-0.010431*(1-$AJ294/210))))</f>
        <v>2.9500001032655536</v>
      </c>
      <c r="AN294" s="7">
        <f>IF(D294="M",IF($AJ294&lt;162,WeightSDS!P$12*$AJ294^7+WeightSDS!Q$12*$AJ294^6+WeightSDS!R$12*$AJ294^5+WeightSDS!S$12*$AJ294^4+WeightSDS!T$12*$AJ294^3+WeightSDS!U$12*$AJ294^2+WeightSDS!V$12*$AJ294+WeightSDS!W$12,WeightSDS!P$14*$AJ294^7+WeightSDS!Q$14*$AJ294^6+WeightSDS!R$14*$AJ294^5+WeightSDS!S$14*$AJ294^4+WeightSDS!T$14*$AJ294^3+WeightSDS!U$14*$AJ294^2+WeightSDS!V$14*$AJ294+WeightSDS!W$14),IF($AJ294&lt;156,WeightSDS!O$17*$AJ294^8+WeightSDS!P$17*$AJ294^7+WeightSDS!Q$17*$AJ294^6+WeightSDS!R$17*$AJ294^5+WeightSDS!S$17*$AJ294^4+WeightSDS!T$17*$AJ294^3+WeightSDS!U$17*$AJ294^2+WeightSDS!V$17*$AJ294+WeightSDS!W$17,IF($AJ294&lt;186,WeightSDS!$U$18+(WeightSDS!$V$18-WeightSDS!$U$18)/24*($AJ294-186)+WeightSDS!$W$18*(-$AJ294+186)^2-0.005,WeightSDS!$U$18+(WeightSDS!$V$18-WeightSDS!$U$18)/24*($AJ294-186)-0.005)))</f>
        <v>0.14604529399999999</v>
      </c>
      <c r="AQ294" s="7">
        <f t="shared" si="97"/>
        <v>0.56299999999999994</v>
      </c>
      <c r="AR294" s="7">
        <f t="shared" si="98"/>
        <v>69</v>
      </c>
      <c r="AS294" s="7">
        <f t="shared" si="99"/>
        <v>0.51</v>
      </c>
    </row>
    <row r="295" spans="2:45" s="7" customFormat="1" x14ac:dyDescent="0.15">
      <c r="B295" s="118"/>
      <c r="C295" s="118"/>
      <c r="D295" s="118"/>
      <c r="E295" s="30"/>
      <c r="F295" s="30"/>
      <c r="G295" s="119"/>
      <c r="H295" s="119"/>
      <c r="I295" s="78"/>
      <c r="J295" s="11" t="str">
        <f t="shared" si="90"/>
        <v/>
      </c>
      <c r="K295" s="2" t="str">
        <f t="shared" si="100"/>
        <v/>
      </c>
      <c r="L295" s="2" t="str">
        <f t="shared" si="91"/>
        <v/>
      </c>
      <c r="M295" s="2" t="str">
        <f t="shared" si="101"/>
        <v/>
      </c>
      <c r="N295" s="2" t="str">
        <f t="shared" si="102"/>
        <v/>
      </c>
      <c r="O295" s="2" t="str">
        <f t="shared" si="103"/>
        <v/>
      </c>
      <c r="P295" s="11" t="str">
        <f t="shared" si="104"/>
        <v/>
      </c>
      <c r="Q295" s="11" t="str">
        <f t="shared" si="105"/>
        <v/>
      </c>
      <c r="R295" s="2" t="str">
        <f t="shared" si="106"/>
        <v/>
      </c>
      <c r="S295" s="11" t="str">
        <f t="shared" si="107"/>
        <v/>
      </c>
      <c r="T295" s="175" t="str">
        <f t="shared" si="108"/>
        <v/>
      </c>
      <c r="U295" s="11" t="str">
        <f t="shared" si="109"/>
        <v/>
      </c>
      <c r="V295" s="136"/>
      <c r="W295" s="136"/>
      <c r="X295" s="139">
        <f t="shared" si="92"/>
        <v>0</v>
      </c>
      <c r="Y295" s="31">
        <f t="shared" si="93"/>
        <v>0</v>
      </c>
      <c r="Z295" s="31"/>
      <c r="AA295" s="140">
        <f t="shared" si="94"/>
        <v>0</v>
      </c>
      <c r="AB295" s="12"/>
      <c r="AC295" s="8">
        <f t="shared" si="95"/>
        <v>9.0359999999999996</v>
      </c>
      <c r="AD295" s="8">
        <f t="shared" si="96"/>
        <v>-184.49199999999999</v>
      </c>
      <c r="AE295"/>
      <c r="AF295" t="e">
        <f>IF(D295="M",IF(AI295&lt;78,LMS!$D$5*AI295^3+LMS!$E$5*AI295^2+LMS!$F$5*AI295+LMS!$G$5,IF(AI295&lt;150,LMS!$D$6*AI295^3+LMS!$E$6*AI295^2+LMS!$F$6*AI295+LMS!$G$6,LMS!$D$7*AI295^3+LMS!$E$7*AI295^2+LMS!$F$7*AI295+LMS!$G$7)),IF(AI295&lt;69,LMS!$D$9*AI295^3+LMS!$E$9*AI295^2+LMS!$F$9*AI295+LMS!$G$9,IF(AI295&lt;150,LMS!$D$10*AI295^3+LMS!$E$10*AI295^2+LMS!$F$10*AI295+LMS!$G$10,LMS!$D$11*AI295^3+LMS!$E$11*AI295^2+LMS!$F$11*AI295+LMS!$G$11)))</f>
        <v>#VALUE!</v>
      </c>
      <c r="AG295" t="e">
        <f>IF(D295="M",(IF(AI295&lt;2.5,LMS!$D$21*AI295^3+LMS!$E$21*AI295^2+LMS!$F$21*AI295+LMS!$G$21,IF(AI295&lt;9.5,LMS!$D$22*AI295^3+LMS!$E$22*AI295^2+LMS!$F$22*AI295+LMS!$G$22,IF(AI295&lt;26.75,LMS!$D$23*AI295^3+LMS!$E$23*AI295^2+LMS!$F$23*AI295+LMS!$G$23,IF(AI295&lt;90,LMS!$D$24*AI295^3+LMS!$E$24*AI295^2+LMS!$F$24*AI295+LMS!$G$24,LMS!$D$25*AI295^3+LMS!$E$25*AI295^2+LMS!$F$25*AI295+LMS!$G$25))))),(IF(AI295&lt;2.5,LMS!$D$27*AI295^3+LMS!$E$27*AI295^2+LMS!$F$27*AI295+LMS!$G$27,IF(AI295&lt;9.5,LMS!$D$28*AI295^3+LMS!$E$28*AI295^2+LMS!$F$28*AI295+LMS!$G$28,IF(AI295&lt;26.75,LMS!$D$29*AI295^3+LMS!$E$29*AI295^2+LMS!$F$29*AI295+LMS!$G$29,IF(AI295&lt;90,LMS!$D$30*AI295^3+LMS!$E$30*AI295^2+LMS!$F$30*AI295+LMS!$G$30,IF(AI295&lt;150,LMS!$D$31*AI295^3+LMS!$E$31*AI295^2+LMS!$F$31*AI295+LMS!$G$31,LMS!$D$32*AI295^3+LMS!$E$32*AI295^2+LMS!$F$32*AI295+LMS!$G$32)))))))</f>
        <v>#VALUE!</v>
      </c>
      <c r="AH295" t="e">
        <f>IF(D295="M",(IF(AI295&lt;90,LMS!$D$14*AI295^3+LMS!$E$14*AI295^2+LMS!$F$14*AI295+LMS!$G$14,LMS!$D$15*AI295^3+LMS!$E$15*AI295^2+LMS!$F$15*AI295+LMS!$G$15)),(IF(AI295&lt;90,LMS!$D$17*AI295^3+LMS!$E$17*AI295^2+LMS!$F$17*AI295+LMS!$G$17,LMS!$D$18*AI295^3+LMS!$E$18*AI295^2+LMS!$F$18*AI295+LMS!$G$18)))</f>
        <v>#VALUE!</v>
      </c>
      <c r="AI295" s="7" t="e">
        <f t="shared" si="89"/>
        <v>#VALUE!</v>
      </c>
      <c r="AJ295" s="7">
        <f t="shared" si="110"/>
        <v>0</v>
      </c>
      <c r="AL295" s="7">
        <f>IF(D295="M",WeightSDS!P$5*$AJ295^7+WeightSDS!Q$5*$AJ295^6+WeightSDS!R$5*$AJ295^5+WeightSDS!S$5*$AJ295^4+WeightSDS!T$5*$AJ295^3+WeightSDS!U$5*$AJ295^2+WeightSDS!V$5*$AJ295+WeightSDS!W$5,IF($AJ295&lt;186,WeightSDS!P$8*$AJ295^7+WeightSDS!Q$8*$AJ295^6+WeightSDS!R$8*$AJ295^5+WeightSDS!S$8*$AJ295^4+WeightSDS!T$8*$AJ295^3+WeightSDS!U$8*$AJ295^2+WeightSDS!V$8*$AJ295+WeightSDS!W$8,WeightSDS!$U$9+WeightSDS!$V$9*($AJ295-WeightSDS!$W$9)))</f>
        <v>0.75407122999999998</v>
      </c>
      <c r="AM295" s="7">
        <f>IF(D295="M",IF($AJ295&lt;45,WeightSDS!M$23*$AJ295^10+WeightSDS!N$23*$AJ295^9+WeightSDS!O$23*$AJ295^8+WeightSDS!P$23*$AJ295^7+WeightSDS!Q$23*$AJ295^6+WeightSDS!R$23*$AJ295^5+WeightSDS!S$23*$AJ295^4+WeightSDS!T$23*$AJ295^3+WeightSDS!U$23*$AJ295^2+WeightSDS!V$23*$AJ295+WeightSDS!W$23,IF($AJ295&lt;153,WeightSDS!M$25*$AJ295^10+WeightSDS!N$25*$AJ295^9+WeightSDS!O$25*$AJ295^8+WeightSDS!P$25*$AJ295^7+WeightSDS!Q$25*$AJ295^6+WeightSDS!R$25*$AJ295^5+WeightSDS!S$25*$AJ295^4+WeightSDS!T$25*$AJ295^3+WeightSDS!U$25*$AJ295^2+WeightSDS!V$25*$AJ295+WeightSDS!W$25,WeightSDS!M$27+WeightSDS!N$27/(1+EXP(WeightSDS!O$27+WeightSDS!P$27*$AJ295)))),IF($AJ295&lt;43.8,WeightSDS!M$29*$AJ295^10+WeightSDS!N$29*$AJ295^9+WeightSDS!O$29*$AJ295^8+WeightSDS!P$29*$AJ295^7+WeightSDS!Q$29*$AJ295^6+WeightSDS!R$29*$AJ295^5+WeightSDS!S$29*$AJ295^4+WeightSDS!T$29*$AJ295^3+WeightSDS!U$29*$AJ295^2+WeightSDS!V$29*$AJ295+WeightSDS!W$29-0.010431*(1-$AJ295/210),IF($AJ295&lt;123,WeightSDS!M$30*$AJ295^10+WeightSDS!N$30*$AJ295^9+WeightSDS!O$30*$AJ295^8+WeightSDS!P$30*$AJ295^7+WeightSDS!Q$30*$AJ295^6+WeightSDS!R$30*$AJ295^5+WeightSDS!S$30*$AJ295^4+WeightSDS!T$30*$AJ295^3+WeightSDS!U$30*$AJ295^2+WeightSDS!V$30*$AJ295+WeightSDS!W$30-0.010431*(1-1/$AJ295),WeightSDS!M$32+WeightSDS!N$32/(1+EXP(WeightSDS!O$32+WeightSDS!P$32*$AJ295))-0.010431*(1-$AJ295/210))))</f>
        <v>2.9500001032655536</v>
      </c>
      <c r="AN295" s="7">
        <f>IF(D295="M",IF($AJ295&lt;162,WeightSDS!P$12*$AJ295^7+WeightSDS!Q$12*$AJ295^6+WeightSDS!R$12*$AJ295^5+WeightSDS!S$12*$AJ295^4+WeightSDS!T$12*$AJ295^3+WeightSDS!U$12*$AJ295^2+WeightSDS!V$12*$AJ295+WeightSDS!W$12,WeightSDS!P$14*$AJ295^7+WeightSDS!Q$14*$AJ295^6+WeightSDS!R$14*$AJ295^5+WeightSDS!S$14*$AJ295^4+WeightSDS!T$14*$AJ295^3+WeightSDS!U$14*$AJ295^2+WeightSDS!V$14*$AJ295+WeightSDS!W$14),IF($AJ295&lt;156,WeightSDS!O$17*$AJ295^8+WeightSDS!P$17*$AJ295^7+WeightSDS!Q$17*$AJ295^6+WeightSDS!R$17*$AJ295^5+WeightSDS!S$17*$AJ295^4+WeightSDS!T$17*$AJ295^3+WeightSDS!U$17*$AJ295^2+WeightSDS!V$17*$AJ295+WeightSDS!W$17,IF($AJ295&lt;186,WeightSDS!$U$18+(WeightSDS!$V$18-WeightSDS!$U$18)/24*($AJ295-186)+WeightSDS!$W$18*(-$AJ295+186)^2-0.005,WeightSDS!$U$18+(WeightSDS!$V$18-WeightSDS!$U$18)/24*($AJ295-186)-0.005)))</f>
        <v>0.14604529399999999</v>
      </c>
      <c r="AQ295" s="7">
        <f t="shared" si="97"/>
        <v>0.56299999999999994</v>
      </c>
      <c r="AR295" s="7">
        <f t="shared" si="98"/>
        <v>69</v>
      </c>
      <c r="AS295" s="7">
        <f t="shared" si="99"/>
        <v>0.51</v>
      </c>
    </row>
    <row r="296" spans="2:45" s="7" customFormat="1" x14ac:dyDescent="0.15">
      <c r="B296" s="118"/>
      <c r="C296" s="118"/>
      <c r="D296" s="118"/>
      <c r="E296" s="30"/>
      <c r="F296" s="30"/>
      <c r="G296" s="119"/>
      <c r="H296" s="119"/>
      <c r="I296" s="78"/>
      <c r="J296" s="11" t="str">
        <f t="shared" si="90"/>
        <v/>
      </c>
      <c r="K296" s="2" t="str">
        <f t="shared" si="100"/>
        <v/>
      </c>
      <c r="L296" s="2" t="str">
        <f t="shared" si="91"/>
        <v/>
      </c>
      <c r="M296" s="2" t="str">
        <f t="shared" si="101"/>
        <v/>
      </c>
      <c r="N296" s="2" t="str">
        <f t="shared" si="102"/>
        <v/>
      </c>
      <c r="O296" s="2" t="str">
        <f t="shared" si="103"/>
        <v/>
      </c>
      <c r="P296" s="11" t="str">
        <f t="shared" si="104"/>
        <v/>
      </c>
      <c r="Q296" s="11" t="str">
        <f t="shared" si="105"/>
        <v/>
      </c>
      <c r="R296" s="2" t="str">
        <f t="shared" si="106"/>
        <v/>
      </c>
      <c r="S296" s="11" t="str">
        <f t="shared" si="107"/>
        <v/>
      </c>
      <c r="T296" s="175" t="str">
        <f t="shared" si="108"/>
        <v/>
      </c>
      <c r="U296" s="11" t="str">
        <f t="shared" si="109"/>
        <v/>
      </c>
      <c r="V296" s="136"/>
      <c r="W296" s="136"/>
      <c r="X296" s="139">
        <f t="shared" si="92"/>
        <v>0</v>
      </c>
      <c r="Y296" s="31">
        <f t="shared" si="93"/>
        <v>0</v>
      </c>
      <c r="Z296" s="31"/>
      <c r="AA296" s="140">
        <f t="shared" si="94"/>
        <v>0</v>
      </c>
      <c r="AB296" s="12"/>
      <c r="AC296" s="8">
        <f t="shared" si="95"/>
        <v>9.0359999999999996</v>
      </c>
      <c r="AD296" s="8">
        <f t="shared" si="96"/>
        <v>-184.49199999999999</v>
      </c>
      <c r="AE296"/>
      <c r="AF296" t="e">
        <f>IF(D296="M",IF(AI296&lt;78,LMS!$D$5*AI296^3+LMS!$E$5*AI296^2+LMS!$F$5*AI296+LMS!$G$5,IF(AI296&lt;150,LMS!$D$6*AI296^3+LMS!$E$6*AI296^2+LMS!$F$6*AI296+LMS!$G$6,LMS!$D$7*AI296^3+LMS!$E$7*AI296^2+LMS!$F$7*AI296+LMS!$G$7)),IF(AI296&lt;69,LMS!$D$9*AI296^3+LMS!$E$9*AI296^2+LMS!$F$9*AI296+LMS!$G$9,IF(AI296&lt;150,LMS!$D$10*AI296^3+LMS!$E$10*AI296^2+LMS!$F$10*AI296+LMS!$G$10,LMS!$D$11*AI296^3+LMS!$E$11*AI296^2+LMS!$F$11*AI296+LMS!$G$11)))</f>
        <v>#VALUE!</v>
      </c>
      <c r="AG296" t="e">
        <f>IF(D296="M",(IF(AI296&lt;2.5,LMS!$D$21*AI296^3+LMS!$E$21*AI296^2+LMS!$F$21*AI296+LMS!$G$21,IF(AI296&lt;9.5,LMS!$D$22*AI296^3+LMS!$E$22*AI296^2+LMS!$F$22*AI296+LMS!$G$22,IF(AI296&lt;26.75,LMS!$D$23*AI296^3+LMS!$E$23*AI296^2+LMS!$F$23*AI296+LMS!$G$23,IF(AI296&lt;90,LMS!$D$24*AI296^3+LMS!$E$24*AI296^2+LMS!$F$24*AI296+LMS!$G$24,LMS!$D$25*AI296^3+LMS!$E$25*AI296^2+LMS!$F$25*AI296+LMS!$G$25))))),(IF(AI296&lt;2.5,LMS!$D$27*AI296^3+LMS!$E$27*AI296^2+LMS!$F$27*AI296+LMS!$G$27,IF(AI296&lt;9.5,LMS!$D$28*AI296^3+LMS!$E$28*AI296^2+LMS!$F$28*AI296+LMS!$G$28,IF(AI296&lt;26.75,LMS!$D$29*AI296^3+LMS!$E$29*AI296^2+LMS!$F$29*AI296+LMS!$G$29,IF(AI296&lt;90,LMS!$D$30*AI296^3+LMS!$E$30*AI296^2+LMS!$F$30*AI296+LMS!$G$30,IF(AI296&lt;150,LMS!$D$31*AI296^3+LMS!$E$31*AI296^2+LMS!$F$31*AI296+LMS!$G$31,LMS!$D$32*AI296^3+LMS!$E$32*AI296^2+LMS!$F$32*AI296+LMS!$G$32)))))))</f>
        <v>#VALUE!</v>
      </c>
      <c r="AH296" t="e">
        <f>IF(D296="M",(IF(AI296&lt;90,LMS!$D$14*AI296^3+LMS!$E$14*AI296^2+LMS!$F$14*AI296+LMS!$G$14,LMS!$D$15*AI296^3+LMS!$E$15*AI296^2+LMS!$F$15*AI296+LMS!$G$15)),(IF(AI296&lt;90,LMS!$D$17*AI296^3+LMS!$E$17*AI296^2+LMS!$F$17*AI296+LMS!$G$17,LMS!$D$18*AI296^3+LMS!$E$18*AI296^2+LMS!$F$18*AI296+LMS!$G$18)))</f>
        <v>#VALUE!</v>
      </c>
      <c r="AI296" s="7" t="e">
        <f t="shared" si="89"/>
        <v>#VALUE!</v>
      </c>
      <c r="AJ296" s="7">
        <f t="shared" si="110"/>
        <v>0</v>
      </c>
      <c r="AL296" s="7">
        <f>IF(D296="M",WeightSDS!P$5*$AJ296^7+WeightSDS!Q$5*$AJ296^6+WeightSDS!R$5*$AJ296^5+WeightSDS!S$5*$AJ296^4+WeightSDS!T$5*$AJ296^3+WeightSDS!U$5*$AJ296^2+WeightSDS!V$5*$AJ296+WeightSDS!W$5,IF($AJ296&lt;186,WeightSDS!P$8*$AJ296^7+WeightSDS!Q$8*$AJ296^6+WeightSDS!R$8*$AJ296^5+WeightSDS!S$8*$AJ296^4+WeightSDS!T$8*$AJ296^3+WeightSDS!U$8*$AJ296^2+WeightSDS!V$8*$AJ296+WeightSDS!W$8,WeightSDS!$U$9+WeightSDS!$V$9*($AJ296-WeightSDS!$W$9)))</f>
        <v>0.75407122999999998</v>
      </c>
      <c r="AM296" s="7">
        <f>IF(D296="M",IF($AJ296&lt;45,WeightSDS!M$23*$AJ296^10+WeightSDS!N$23*$AJ296^9+WeightSDS!O$23*$AJ296^8+WeightSDS!P$23*$AJ296^7+WeightSDS!Q$23*$AJ296^6+WeightSDS!R$23*$AJ296^5+WeightSDS!S$23*$AJ296^4+WeightSDS!T$23*$AJ296^3+WeightSDS!U$23*$AJ296^2+WeightSDS!V$23*$AJ296+WeightSDS!W$23,IF($AJ296&lt;153,WeightSDS!M$25*$AJ296^10+WeightSDS!N$25*$AJ296^9+WeightSDS!O$25*$AJ296^8+WeightSDS!P$25*$AJ296^7+WeightSDS!Q$25*$AJ296^6+WeightSDS!R$25*$AJ296^5+WeightSDS!S$25*$AJ296^4+WeightSDS!T$25*$AJ296^3+WeightSDS!U$25*$AJ296^2+WeightSDS!V$25*$AJ296+WeightSDS!W$25,WeightSDS!M$27+WeightSDS!N$27/(1+EXP(WeightSDS!O$27+WeightSDS!P$27*$AJ296)))),IF($AJ296&lt;43.8,WeightSDS!M$29*$AJ296^10+WeightSDS!N$29*$AJ296^9+WeightSDS!O$29*$AJ296^8+WeightSDS!P$29*$AJ296^7+WeightSDS!Q$29*$AJ296^6+WeightSDS!R$29*$AJ296^5+WeightSDS!S$29*$AJ296^4+WeightSDS!T$29*$AJ296^3+WeightSDS!U$29*$AJ296^2+WeightSDS!V$29*$AJ296+WeightSDS!W$29-0.010431*(1-$AJ296/210),IF($AJ296&lt;123,WeightSDS!M$30*$AJ296^10+WeightSDS!N$30*$AJ296^9+WeightSDS!O$30*$AJ296^8+WeightSDS!P$30*$AJ296^7+WeightSDS!Q$30*$AJ296^6+WeightSDS!R$30*$AJ296^5+WeightSDS!S$30*$AJ296^4+WeightSDS!T$30*$AJ296^3+WeightSDS!U$30*$AJ296^2+WeightSDS!V$30*$AJ296+WeightSDS!W$30-0.010431*(1-1/$AJ296),WeightSDS!M$32+WeightSDS!N$32/(1+EXP(WeightSDS!O$32+WeightSDS!P$32*$AJ296))-0.010431*(1-$AJ296/210))))</f>
        <v>2.9500001032655536</v>
      </c>
      <c r="AN296" s="7">
        <f>IF(D296="M",IF($AJ296&lt;162,WeightSDS!P$12*$AJ296^7+WeightSDS!Q$12*$AJ296^6+WeightSDS!R$12*$AJ296^5+WeightSDS!S$12*$AJ296^4+WeightSDS!T$12*$AJ296^3+WeightSDS!U$12*$AJ296^2+WeightSDS!V$12*$AJ296+WeightSDS!W$12,WeightSDS!P$14*$AJ296^7+WeightSDS!Q$14*$AJ296^6+WeightSDS!R$14*$AJ296^5+WeightSDS!S$14*$AJ296^4+WeightSDS!T$14*$AJ296^3+WeightSDS!U$14*$AJ296^2+WeightSDS!V$14*$AJ296+WeightSDS!W$14),IF($AJ296&lt;156,WeightSDS!O$17*$AJ296^8+WeightSDS!P$17*$AJ296^7+WeightSDS!Q$17*$AJ296^6+WeightSDS!R$17*$AJ296^5+WeightSDS!S$17*$AJ296^4+WeightSDS!T$17*$AJ296^3+WeightSDS!U$17*$AJ296^2+WeightSDS!V$17*$AJ296+WeightSDS!W$17,IF($AJ296&lt;186,WeightSDS!$U$18+(WeightSDS!$V$18-WeightSDS!$U$18)/24*($AJ296-186)+WeightSDS!$W$18*(-$AJ296+186)^2-0.005,WeightSDS!$U$18+(WeightSDS!$V$18-WeightSDS!$U$18)/24*($AJ296-186)-0.005)))</f>
        <v>0.14604529399999999</v>
      </c>
      <c r="AQ296" s="7">
        <f t="shared" si="97"/>
        <v>0.56299999999999994</v>
      </c>
      <c r="AR296" s="7">
        <f t="shared" si="98"/>
        <v>69</v>
      </c>
      <c r="AS296" s="7">
        <f t="shared" si="99"/>
        <v>0.51</v>
      </c>
    </row>
    <row r="297" spans="2:45" s="7" customFormat="1" x14ac:dyDescent="0.15">
      <c r="B297" s="118"/>
      <c r="C297" s="118"/>
      <c r="D297" s="118"/>
      <c r="E297" s="30"/>
      <c r="F297" s="30"/>
      <c r="G297" s="119"/>
      <c r="H297" s="119"/>
      <c r="I297" s="78"/>
      <c r="J297" s="11" t="str">
        <f t="shared" si="90"/>
        <v/>
      </c>
      <c r="K297" s="2" t="str">
        <f t="shared" si="100"/>
        <v/>
      </c>
      <c r="L297" s="2" t="str">
        <f t="shared" si="91"/>
        <v/>
      </c>
      <c r="M297" s="2" t="str">
        <f t="shared" si="101"/>
        <v/>
      </c>
      <c r="N297" s="2" t="str">
        <f t="shared" si="102"/>
        <v/>
      </c>
      <c r="O297" s="2" t="str">
        <f t="shared" si="103"/>
        <v/>
      </c>
      <c r="P297" s="11" t="str">
        <f t="shared" si="104"/>
        <v/>
      </c>
      <c r="Q297" s="11" t="str">
        <f t="shared" si="105"/>
        <v/>
      </c>
      <c r="R297" s="2" t="str">
        <f t="shared" si="106"/>
        <v/>
      </c>
      <c r="S297" s="11" t="str">
        <f t="shared" si="107"/>
        <v/>
      </c>
      <c r="T297" s="175" t="str">
        <f t="shared" si="108"/>
        <v/>
      </c>
      <c r="U297" s="11" t="str">
        <f t="shared" si="109"/>
        <v/>
      </c>
      <c r="V297" s="136"/>
      <c r="W297" s="136"/>
      <c r="X297" s="139">
        <f t="shared" si="92"/>
        <v>0</v>
      </c>
      <c r="Y297" s="31">
        <f t="shared" si="93"/>
        <v>0</v>
      </c>
      <c r="Z297" s="31"/>
      <c r="AA297" s="140">
        <f t="shared" si="94"/>
        <v>0</v>
      </c>
      <c r="AB297" s="12"/>
      <c r="AC297" s="8">
        <f t="shared" si="95"/>
        <v>9.0359999999999996</v>
      </c>
      <c r="AD297" s="8">
        <f t="shared" si="96"/>
        <v>-184.49199999999999</v>
      </c>
      <c r="AE297"/>
      <c r="AF297" t="e">
        <f>IF(D297="M",IF(AI297&lt;78,LMS!$D$5*AI297^3+LMS!$E$5*AI297^2+LMS!$F$5*AI297+LMS!$G$5,IF(AI297&lt;150,LMS!$D$6*AI297^3+LMS!$E$6*AI297^2+LMS!$F$6*AI297+LMS!$G$6,LMS!$D$7*AI297^3+LMS!$E$7*AI297^2+LMS!$F$7*AI297+LMS!$G$7)),IF(AI297&lt;69,LMS!$D$9*AI297^3+LMS!$E$9*AI297^2+LMS!$F$9*AI297+LMS!$G$9,IF(AI297&lt;150,LMS!$D$10*AI297^3+LMS!$E$10*AI297^2+LMS!$F$10*AI297+LMS!$G$10,LMS!$D$11*AI297^3+LMS!$E$11*AI297^2+LMS!$F$11*AI297+LMS!$G$11)))</f>
        <v>#VALUE!</v>
      </c>
      <c r="AG297" t="e">
        <f>IF(D297="M",(IF(AI297&lt;2.5,LMS!$D$21*AI297^3+LMS!$E$21*AI297^2+LMS!$F$21*AI297+LMS!$G$21,IF(AI297&lt;9.5,LMS!$D$22*AI297^3+LMS!$E$22*AI297^2+LMS!$F$22*AI297+LMS!$G$22,IF(AI297&lt;26.75,LMS!$D$23*AI297^3+LMS!$E$23*AI297^2+LMS!$F$23*AI297+LMS!$G$23,IF(AI297&lt;90,LMS!$D$24*AI297^3+LMS!$E$24*AI297^2+LMS!$F$24*AI297+LMS!$G$24,LMS!$D$25*AI297^3+LMS!$E$25*AI297^2+LMS!$F$25*AI297+LMS!$G$25))))),(IF(AI297&lt;2.5,LMS!$D$27*AI297^3+LMS!$E$27*AI297^2+LMS!$F$27*AI297+LMS!$G$27,IF(AI297&lt;9.5,LMS!$D$28*AI297^3+LMS!$E$28*AI297^2+LMS!$F$28*AI297+LMS!$G$28,IF(AI297&lt;26.75,LMS!$D$29*AI297^3+LMS!$E$29*AI297^2+LMS!$F$29*AI297+LMS!$G$29,IF(AI297&lt;90,LMS!$D$30*AI297^3+LMS!$E$30*AI297^2+LMS!$F$30*AI297+LMS!$G$30,IF(AI297&lt;150,LMS!$D$31*AI297^3+LMS!$E$31*AI297^2+LMS!$F$31*AI297+LMS!$G$31,LMS!$D$32*AI297^3+LMS!$E$32*AI297^2+LMS!$F$32*AI297+LMS!$G$32)))))))</f>
        <v>#VALUE!</v>
      </c>
      <c r="AH297" t="e">
        <f>IF(D297="M",(IF(AI297&lt;90,LMS!$D$14*AI297^3+LMS!$E$14*AI297^2+LMS!$F$14*AI297+LMS!$G$14,LMS!$D$15*AI297^3+LMS!$E$15*AI297^2+LMS!$F$15*AI297+LMS!$G$15)),(IF(AI297&lt;90,LMS!$D$17*AI297^3+LMS!$E$17*AI297^2+LMS!$F$17*AI297+LMS!$G$17,LMS!$D$18*AI297^3+LMS!$E$18*AI297^2+LMS!$F$18*AI297+LMS!$G$18)))</f>
        <v>#VALUE!</v>
      </c>
      <c r="AI297" s="7" t="e">
        <f t="shared" si="89"/>
        <v>#VALUE!</v>
      </c>
      <c r="AJ297" s="7">
        <f t="shared" si="110"/>
        <v>0</v>
      </c>
      <c r="AL297" s="7">
        <f>IF(D297="M",WeightSDS!P$5*$AJ297^7+WeightSDS!Q$5*$AJ297^6+WeightSDS!R$5*$AJ297^5+WeightSDS!S$5*$AJ297^4+WeightSDS!T$5*$AJ297^3+WeightSDS!U$5*$AJ297^2+WeightSDS!V$5*$AJ297+WeightSDS!W$5,IF($AJ297&lt;186,WeightSDS!P$8*$AJ297^7+WeightSDS!Q$8*$AJ297^6+WeightSDS!R$8*$AJ297^5+WeightSDS!S$8*$AJ297^4+WeightSDS!T$8*$AJ297^3+WeightSDS!U$8*$AJ297^2+WeightSDS!V$8*$AJ297+WeightSDS!W$8,WeightSDS!$U$9+WeightSDS!$V$9*($AJ297-WeightSDS!$W$9)))</f>
        <v>0.75407122999999998</v>
      </c>
      <c r="AM297" s="7">
        <f>IF(D297="M",IF($AJ297&lt;45,WeightSDS!M$23*$AJ297^10+WeightSDS!N$23*$AJ297^9+WeightSDS!O$23*$AJ297^8+WeightSDS!P$23*$AJ297^7+WeightSDS!Q$23*$AJ297^6+WeightSDS!R$23*$AJ297^5+WeightSDS!S$23*$AJ297^4+WeightSDS!T$23*$AJ297^3+WeightSDS!U$23*$AJ297^2+WeightSDS!V$23*$AJ297+WeightSDS!W$23,IF($AJ297&lt;153,WeightSDS!M$25*$AJ297^10+WeightSDS!N$25*$AJ297^9+WeightSDS!O$25*$AJ297^8+WeightSDS!P$25*$AJ297^7+WeightSDS!Q$25*$AJ297^6+WeightSDS!R$25*$AJ297^5+WeightSDS!S$25*$AJ297^4+WeightSDS!T$25*$AJ297^3+WeightSDS!U$25*$AJ297^2+WeightSDS!V$25*$AJ297+WeightSDS!W$25,WeightSDS!M$27+WeightSDS!N$27/(1+EXP(WeightSDS!O$27+WeightSDS!P$27*$AJ297)))),IF($AJ297&lt;43.8,WeightSDS!M$29*$AJ297^10+WeightSDS!N$29*$AJ297^9+WeightSDS!O$29*$AJ297^8+WeightSDS!P$29*$AJ297^7+WeightSDS!Q$29*$AJ297^6+WeightSDS!R$29*$AJ297^5+WeightSDS!S$29*$AJ297^4+WeightSDS!T$29*$AJ297^3+WeightSDS!U$29*$AJ297^2+WeightSDS!V$29*$AJ297+WeightSDS!W$29-0.010431*(1-$AJ297/210),IF($AJ297&lt;123,WeightSDS!M$30*$AJ297^10+WeightSDS!N$30*$AJ297^9+WeightSDS!O$30*$AJ297^8+WeightSDS!P$30*$AJ297^7+WeightSDS!Q$30*$AJ297^6+WeightSDS!R$30*$AJ297^5+WeightSDS!S$30*$AJ297^4+WeightSDS!T$30*$AJ297^3+WeightSDS!U$30*$AJ297^2+WeightSDS!V$30*$AJ297+WeightSDS!W$30-0.010431*(1-1/$AJ297),WeightSDS!M$32+WeightSDS!N$32/(1+EXP(WeightSDS!O$32+WeightSDS!P$32*$AJ297))-0.010431*(1-$AJ297/210))))</f>
        <v>2.9500001032655536</v>
      </c>
      <c r="AN297" s="7">
        <f>IF(D297="M",IF($AJ297&lt;162,WeightSDS!P$12*$AJ297^7+WeightSDS!Q$12*$AJ297^6+WeightSDS!R$12*$AJ297^5+WeightSDS!S$12*$AJ297^4+WeightSDS!T$12*$AJ297^3+WeightSDS!U$12*$AJ297^2+WeightSDS!V$12*$AJ297+WeightSDS!W$12,WeightSDS!P$14*$AJ297^7+WeightSDS!Q$14*$AJ297^6+WeightSDS!R$14*$AJ297^5+WeightSDS!S$14*$AJ297^4+WeightSDS!T$14*$AJ297^3+WeightSDS!U$14*$AJ297^2+WeightSDS!V$14*$AJ297+WeightSDS!W$14),IF($AJ297&lt;156,WeightSDS!O$17*$AJ297^8+WeightSDS!P$17*$AJ297^7+WeightSDS!Q$17*$AJ297^6+WeightSDS!R$17*$AJ297^5+WeightSDS!S$17*$AJ297^4+WeightSDS!T$17*$AJ297^3+WeightSDS!U$17*$AJ297^2+WeightSDS!V$17*$AJ297+WeightSDS!W$17,IF($AJ297&lt;186,WeightSDS!$U$18+(WeightSDS!$V$18-WeightSDS!$U$18)/24*($AJ297-186)+WeightSDS!$W$18*(-$AJ297+186)^2-0.005,WeightSDS!$U$18+(WeightSDS!$V$18-WeightSDS!$U$18)/24*($AJ297-186)-0.005)))</f>
        <v>0.14604529399999999</v>
      </c>
      <c r="AQ297" s="7">
        <f t="shared" si="97"/>
        <v>0.56299999999999994</v>
      </c>
      <c r="AR297" s="7">
        <f t="shared" si="98"/>
        <v>69</v>
      </c>
      <c r="AS297" s="7">
        <f t="shared" si="99"/>
        <v>0.51</v>
      </c>
    </row>
    <row r="298" spans="2:45" s="7" customFormat="1" x14ac:dyDescent="0.15">
      <c r="B298" s="118"/>
      <c r="C298" s="118"/>
      <c r="D298" s="118"/>
      <c r="E298" s="30"/>
      <c r="F298" s="30"/>
      <c r="G298" s="119"/>
      <c r="H298" s="119"/>
      <c r="I298" s="78"/>
      <c r="J298" s="11" t="str">
        <f t="shared" si="90"/>
        <v/>
      </c>
      <c r="K298" s="2" t="str">
        <f t="shared" si="100"/>
        <v/>
      </c>
      <c r="L298" s="2" t="str">
        <f t="shared" si="91"/>
        <v/>
      </c>
      <c r="M298" s="2" t="str">
        <f t="shared" si="101"/>
        <v/>
      </c>
      <c r="N298" s="2" t="str">
        <f t="shared" si="102"/>
        <v/>
      </c>
      <c r="O298" s="2" t="str">
        <f t="shared" si="103"/>
        <v/>
      </c>
      <c r="P298" s="11" t="str">
        <f t="shared" si="104"/>
        <v/>
      </c>
      <c r="Q298" s="11" t="str">
        <f t="shared" si="105"/>
        <v/>
      </c>
      <c r="R298" s="2" t="str">
        <f t="shared" si="106"/>
        <v/>
      </c>
      <c r="S298" s="11" t="str">
        <f t="shared" si="107"/>
        <v/>
      </c>
      <c r="T298" s="175" t="str">
        <f t="shared" si="108"/>
        <v/>
      </c>
      <c r="U298" s="11" t="str">
        <f t="shared" si="109"/>
        <v/>
      </c>
      <c r="V298" s="136"/>
      <c r="W298" s="136"/>
      <c r="X298" s="139">
        <f t="shared" si="92"/>
        <v>0</v>
      </c>
      <c r="Y298" s="31">
        <f t="shared" si="93"/>
        <v>0</v>
      </c>
      <c r="Z298" s="31"/>
      <c r="AA298" s="140">
        <f t="shared" si="94"/>
        <v>0</v>
      </c>
      <c r="AB298" s="12"/>
      <c r="AC298" s="8">
        <f t="shared" si="95"/>
        <v>9.0359999999999996</v>
      </c>
      <c r="AD298" s="8">
        <f t="shared" si="96"/>
        <v>-184.49199999999999</v>
      </c>
      <c r="AE298"/>
      <c r="AF298" t="e">
        <f>IF(D298="M",IF(AI298&lt;78,LMS!$D$5*AI298^3+LMS!$E$5*AI298^2+LMS!$F$5*AI298+LMS!$G$5,IF(AI298&lt;150,LMS!$D$6*AI298^3+LMS!$E$6*AI298^2+LMS!$F$6*AI298+LMS!$G$6,LMS!$D$7*AI298^3+LMS!$E$7*AI298^2+LMS!$F$7*AI298+LMS!$G$7)),IF(AI298&lt;69,LMS!$D$9*AI298^3+LMS!$E$9*AI298^2+LMS!$F$9*AI298+LMS!$G$9,IF(AI298&lt;150,LMS!$D$10*AI298^3+LMS!$E$10*AI298^2+LMS!$F$10*AI298+LMS!$G$10,LMS!$D$11*AI298^3+LMS!$E$11*AI298^2+LMS!$F$11*AI298+LMS!$G$11)))</f>
        <v>#VALUE!</v>
      </c>
      <c r="AG298" t="e">
        <f>IF(D298="M",(IF(AI298&lt;2.5,LMS!$D$21*AI298^3+LMS!$E$21*AI298^2+LMS!$F$21*AI298+LMS!$G$21,IF(AI298&lt;9.5,LMS!$D$22*AI298^3+LMS!$E$22*AI298^2+LMS!$F$22*AI298+LMS!$G$22,IF(AI298&lt;26.75,LMS!$D$23*AI298^3+LMS!$E$23*AI298^2+LMS!$F$23*AI298+LMS!$G$23,IF(AI298&lt;90,LMS!$D$24*AI298^3+LMS!$E$24*AI298^2+LMS!$F$24*AI298+LMS!$G$24,LMS!$D$25*AI298^3+LMS!$E$25*AI298^2+LMS!$F$25*AI298+LMS!$G$25))))),(IF(AI298&lt;2.5,LMS!$D$27*AI298^3+LMS!$E$27*AI298^2+LMS!$F$27*AI298+LMS!$G$27,IF(AI298&lt;9.5,LMS!$D$28*AI298^3+LMS!$E$28*AI298^2+LMS!$F$28*AI298+LMS!$G$28,IF(AI298&lt;26.75,LMS!$D$29*AI298^3+LMS!$E$29*AI298^2+LMS!$F$29*AI298+LMS!$G$29,IF(AI298&lt;90,LMS!$D$30*AI298^3+LMS!$E$30*AI298^2+LMS!$F$30*AI298+LMS!$G$30,IF(AI298&lt;150,LMS!$D$31*AI298^3+LMS!$E$31*AI298^2+LMS!$F$31*AI298+LMS!$G$31,LMS!$D$32*AI298^3+LMS!$E$32*AI298^2+LMS!$F$32*AI298+LMS!$G$32)))))))</f>
        <v>#VALUE!</v>
      </c>
      <c r="AH298" t="e">
        <f>IF(D298="M",(IF(AI298&lt;90,LMS!$D$14*AI298^3+LMS!$E$14*AI298^2+LMS!$F$14*AI298+LMS!$G$14,LMS!$D$15*AI298^3+LMS!$E$15*AI298^2+LMS!$F$15*AI298+LMS!$G$15)),(IF(AI298&lt;90,LMS!$D$17*AI298^3+LMS!$E$17*AI298^2+LMS!$F$17*AI298+LMS!$G$17,LMS!$D$18*AI298^3+LMS!$E$18*AI298^2+LMS!$F$18*AI298+LMS!$G$18)))</f>
        <v>#VALUE!</v>
      </c>
      <c r="AI298" s="7" t="e">
        <f t="shared" si="89"/>
        <v>#VALUE!</v>
      </c>
      <c r="AJ298" s="7">
        <f t="shared" si="110"/>
        <v>0</v>
      </c>
      <c r="AL298" s="7">
        <f>IF(D298="M",WeightSDS!P$5*$AJ298^7+WeightSDS!Q$5*$AJ298^6+WeightSDS!R$5*$AJ298^5+WeightSDS!S$5*$AJ298^4+WeightSDS!T$5*$AJ298^3+WeightSDS!U$5*$AJ298^2+WeightSDS!V$5*$AJ298+WeightSDS!W$5,IF($AJ298&lt;186,WeightSDS!P$8*$AJ298^7+WeightSDS!Q$8*$AJ298^6+WeightSDS!R$8*$AJ298^5+WeightSDS!S$8*$AJ298^4+WeightSDS!T$8*$AJ298^3+WeightSDS!U$8*$AJ298^2+WeightSDS!V$8*$AJ298+WeightSDS!W$8,WeightSDS!$U$9+WeightSDS!$V$9*($AJ298-WeightSDS!$W$9)))</f>
        <v>0.75407122999999998</v>
      </c>
      <c r="AM298" s="7">
        <f>IF(D298="M",IF($AJ298&lt;45,WeightSDS!M$23*$AJ298^10+WeightSDS!N$23*$AJ298^9+WeightSDS!O$23*$AJ298^8+WeightSDS!P$23*$AJ298^7+WeightSDS!Q$23*$AJ298^6+WeightSDS!R$23*$AJ298^5+WeightSDS!S$23*$AJ298^4+WeightSDS!T$23*$AJ298^3+WeightSDS!U$23*$AJ298^2+WeightSDS!V$23*$AJ298+WeightSDS!W$23,IF($AJ298&lt;153,WeightSDS!M$25*$AJ298^10+WeightSDS!N$25*$AJ298^9+WeightSDS!O$25*$AJ298^8+WeightSDS!P$25*$AJ298^7+WeightSDS!Q$25*$AJ298^6+WeightSDS!R$25*$AJ298^5+WeightSDS!S$25*$AJ298^4+WeightSDS!T$25*$AJ298^3+WeightSDS!U$25*$AJ298^2+WeightSDS!V$25*$AJ298+WeightSDS!W$25,WeightSDS!M$27+WeightSDS!N$27/(1+EXP(WeightSDS!O$27+WeightSDS!P$27*$AJ298)))),IF($AJ298&lt;43.8,WeightSDS!M$29*$AJ298^10+WeightSDS!N$29*$AJ298^9+WeightSDS!O$29*$AJ298^8+WeightSDS!P$29*$AJ298^7+WeightSDS!Q$29*$AJ298^6+WeightSDS!R$29*$AJ298^5+WeightSDS!S$29*$AJ298^4+WeightSDS!T$29*$AJ298^3+WeightSDS!U$29*$AJ298^2+WeightSDS!V$29*$AJ298+WeightSDS!W$29-0.010431*(1-$AJ298/210),IF($AJ298&lt;123,WeightSDS!M$30*$AJ298^10+WeightSDS!N$30*$AJ298^9+WeightSDS!O$30*$AJ298^8+WeightSDS!P$30*$AJ298^7+WeightSDS!Q$30*$AJ298^6+WeightSDS!R$30*$AJ298^5+WeightSDS!S$30*$AJ298^4+WeightSDS!T$30*$AJ298^3+WeightSDS!U$30*$AJ298^2+WeightSDS!V$30*$AJ298+WeightSDS!W$30-0.010431*(1-1/$AJ298),WeightSDS!M$32+WeightSDS!N$32/(1+EXP(WeightSDS!O$32+WeightSDS!P$32*$AJ298))-0.010431*(1-$AJ298/210))))</f>
        <v>2.9500001032655536</v>
      </c>
      <c r="AN298" s="7">
        <f>IF(D298="M",IF($AJ298&lt;162,WeightSDS!P$12*$AJ298^7+WeightSDS!Q$12*$AJ298^6+WeightSDS!R$12*$AJ298^5+WeightSDS!S$12*$AJ298^4+WeightSDS!T$12*$AJ298^3+WeightSDS!U$12*$AJ298^2+WeightSDS!V$12*$AJ298+WeightSDS!W$12,WeightSDS!P$14*$AJ298^7+WeightSDS!Q$14*$AJ298^6+WeightSDS!R$14*$AJ298^5+WeightSDS!S$14*$AJ298^4+WeightSDS!T$14*$AJ298^3+WeightSDS!U$14*$AJ298^2+WeightSDS!V$14*$AJ298+WeightSDS!W$14),IF($AJ298&lt;156,WeightSDS!O$17*$AJ298^8+WeightSDS!P$17*$AJ298^7+WeightSDS!Q$17*$AJ298^6+WeightSDS!R$17*$AJ298^5+WeightSDS!S$17*$AJ298^4+WeightSDS!T$17*$AJ298^3+WeightSDS!U$17*$AJ298^2+WeightSDS!V$17*$AJ298+WeightSDS!W$17,IF($AJ298&lt;186,WeightSDS!$U$18+(WeightSDS!$V$18-WeightSDS!$U$18)/24*($AJ298-186)+WeightSDS!$W$18*(-$AJ298+186)^2-0.005,WeightSDS!$U$18+(WeightSDS!$V$18-WeightSDS!$U$18)/24*($AJ298-186)-0.005)))</f>
        <v>0.14604529399999999</v>
      </c>
      <c r="AQ298" s="7">
        <f t="shared" si="97"/>
        <v>0.56299999999999994</v>
      </c>
      <c r="AR298" s="7">
        <f t="shared" si="98"/>
        <v>69</v>
      </c>
      <c r="AS298" s="7">
        <f t="shared" si="99"/>
        <v>0.51</v>
      </c>
    </row>
    <row r="299" spans="2:45" s="7" customFormat="1" x14ac:dyDescent="0.15">
      <c r="B299" s="118"/>
      <c r="C299" s="118"/>
      <c r="D299" s="118"/>
      <c r="E299" s="30"/>
      <c r="F299" s="30"/>
      <c r="G299" s="119"/>
      <c r="H299" s="119"/>
      <c r="I299" s="78"/>
      <c r="J299" s="11" t="str">
        <f t="shared" si="90"/>
        <v/>
      </c>
      <c r="K299" s="2" t="str">
        <f t="shared" si="100"/>
        <v/>
      </c>
      <c r="L299" s="2" t="str">
        <f t="shared" si="91"/>
        <v/>
      </c>
      <c r="M299" s="2" t="str">
        <f t="shared" si="101"/>
        <v/>
      </c>
      <c r="N299" s="2" t="str">
        <f t="shared" si="102"/>
        <v/>
      </c>
      <c r="O299" s="2" t="str">
        <f t="shared" si="103"/>
        <v/>
      </c>
      <c r="P299" s="11" t="str">
        <f t="shared" si="104"/>
        <v/>
      </c>
      <c r="Q299" s="11" t="str">
        <f t="shared" si="105"/>
        <v/>
      </c>
      <c r="R299" s="2" t="str">
        <f t="shared" si="106"/>
        <v/>
      </c>
      <c r="S299" s="11" t="str">
        <f t="shared" si="107"/>
        <v/>
      </c>
      <c r="T299" s="175" t="str">
        <f t="shared" si="108"/>
        <v/>
      </c>
      <c r="U299" s="11" t="str">
        <f t="shared" si="109"/>
        <v/>
      </c>
      <c r="V299" s="136"/>
      <c r="W299" s="136"/>
      <c r="X299" s="139">
        <f t="shared" si="92"/>
        <v>0</v>
      </c>
      <c r="Y299" s="31">
        <f t="shared" si="93"/>
        <v>0</v>
      </c>
      <c r="Z299" s="31"/>
      <c r="AA299" s="140">
        <f t="shared" si="94"/>
        <v>0</v>
      </c>
      <c r="AB299" s="12"/>
      <c r="AC299" s="8">
        <f t="shared" si="95"/>
        <v>9.0359999999999996</v>
      </c>
      <c r="AD299" s="8">
        <f t="shared" si="96"/>
        <v>-184.49199999999999</v>
      </c>
      <c r="AE299"/>
      <c r="AF299" t="e">
        <f>IF(D299="M",IF(AI299&lt;78,LMS!$D$5*AI299^3+LMS!$E$5*AI299^2+LMS!$F$5*AI299+LMS!$G$5,IF(AI299&lt;150,LMS!$D$6*AI299^3+LMS!$E$6*AI299^2+LMS!$F$6*AI299+LMS!$G$6,LMS!$D$7*AI299^3+LMS!$E$7*AI299^2+LMS!$F$7*AI299+LMS!$G$7)),IF(AI299&lt;69,LMS!$D$9*AI299^3+LMS!$E$9*AI299^2+LMS!$F$9*AI299+LMS!$G$9,IF(AI299&lt;150,LMS!$D$10*AI299^3+LMS!$E$10*AI299^2+LMS!$F$10*AI299+LMS!$G$10,LMS!$D$11*AI299^3+LMS!$E$11*AI299^2+LMS!$F$11*AI299+LMS!$G$11)))</f>
        <v>#VALUE!</v>
      </c>
      <c r="AG299" t="e">
        <f>IF(D299="M",(IF(AI299&lt;2.5,LMS!$D$21*AI299^3+LMS!$E$21*AI299^2+LMS!$F$21*AI299+LMS!$G$21,IF(AI299&lt;9.5,LMS!$D$22*AI299^3+LMS!$E$22*AI299^2+LMS!$F$22*AI299+LMS!$G$22,IF(AI299&lt;26.75,LMS!$D$23*AI299^3+LMS!$E$23*AI299^2+LMS!$F$23*AI299+LMS!$G$23,IF(AI299&lt;90,LMS!$D$24*AI299^3+LMS!$E$24*AI299^2+LMS!$F$24*AI299+LMS!$G$24,LMS!$D$25*AI299^3+LMS!$E$25*AI299^2+LMS!$F$25*AI299+LMS!$G$25))))),(IF(AI299&lt;2.5,LMS!$D$27*AI299^3+LMS!$E$27*AI299^2+LMS!$F$27*AI299+LMS!$G$27,IF(AI299&lt;9.5,LMS!$D$28*AI299^3+LMS!$E$28*AI299^2+LMS!$F$28*AI299+LMS!$G$28,IF(AI299&lt;26.75,LMS!$D$29*AI299^3+LMS!$E$29*AI299^2+LMS!$F$29*AI299+LMS!$G$29,IF(AI299&lt;90,LMS!$D$30*AI299^3+LMS!$E$30*AI299^2+LMS!$F$30*AI299+LMS!$G$30,IF(AI299&lt;150,LMS!$D$31*AI299^3+LMS!$E$31*AI299^2+LMS!$F$31*AI299+LMS!$G$31,LMS!$D$32*AI299^3+LMS!$E$32*AI299^2+LMS!$F$32*AI299+LMS!$G$32)))))))</f>
        <v>#VALUE!</v>
      </c>
      <c r="AH299" t="e">
        <f>IF(D299="M",(IF(AI299&lt;90,LMS!$D$14*AI299^3+LMS!$E$14*AI299^2+LMS!$F$14*AI299+LMS!$G$14,LMS!$D$15*AI299^3+LMS!$E$15*AI299^2+LMS!$F$15*AI299+LMS!$G$15)),(IF(AI299&lt;90,LMS!$D$17*AI299^3+LMS!$E$17*AI299^2+LMS!$F$17*AI299+LMS!$G$17,LMS!$D$18*AI299^3+LMS!$E$18*AI299^2+LMS!$F$18*AI299+LMS!$G$18)))</f>
        <v>#VALUE!</v>
      </c>
      <c r="AI299" s="7" t="e">
        <f t="shared" si="89"/>
        <v>#VALUE!</v>
      </c>
      <c r="AJ299" s="7">
        <f t="shared" si="110"/>
        <v>0</v>
      </c>
      <c r="AL299" s="7">
        <f>IF(D299="M",WeightSDS!P$5*$AJ299^7+WeightSDS!Q$5*$AJ299^6+WeightSDS!R$5*$AJ299^5+WeightSDS!S$5*$AJ299^4+WeightSDS!T$5*$AJ299^3+WeightSDS!U$5*$AJ299^2+WeightSDS!V$5*$AJ299+WeightSDS!W$5,IF($AJ299&lt;186,WeightSDS!P$8*$AJ299^7+WeightSDS!Q$8*$AJ299^6+WeightSDS!R$8*$AJ299^5+WeightSDS!S$8*$AJ299^4+WeightSDS!T$8*$AJ299^3+WeightSDS!U$8*$AJ299^2+WeightSDS!V$8*$AJ299+WeightSDS!W$8,WeightSDS!$U$9+WeightSDS!$V$9*($AJ299-WeightSDS!$W$9)))</f>
        <v>0.75407122999999998</v>
      </c>
      <c r="AM299" s="7">
        <f>IF(D299="M",IF($AJ299&lt;45,WeightSDS!M$23*$AJ299^10+WeightSDS!N$23*$AJ299^9+WeightSDS!O$23*$AJ299^8+WeightSDS!P$23*$AJ299^7+WeightSDS!Q$23*$AJ299^6+WeightSDS!R$23*$AJ299^5+WeightSDS!S$23*$AJ299^4+WeightSDS!T$23*$AJ299^3+WeightSDS!U$23*$AJ299^2+WeightSDS!V$23*$AJ299+WeightSDS!W$23,IF($AJ299&lt;153,WeightSDS!M$25*$AJ299^10+WeightSDS!N$25*$AJ299^9+WeightSDS!O$25*$AJ299^8+WeightSDS!P$25*$AJ299^7+WeightSDS!Q$25*$AJ299^6+WeightSDS!R$25*$AJ299^5+WeightSDS!S$25*$AJ299^4+WeightSDS!T$25*$AJ299^3+WeightSDS!U$25*$AJ299^2+WeightSDS!V$25*$AJ299+WeightSDS!W$25,WeightSDS!M$27+WeightSDS!N$27/(1+EXP(WeightSDS!O$27+WeightSDS!P$27*$AJ299)))),IF($AJ299&lt;43.8,WeightSDS!M$29*$AJ299^10+WeightSDS!N$29*$AJ299^9+WeightSDS!O$29*$AJ299^8+WeightSDS!P$29*$AJ299^7+WeightSDS!Q$29*$AJ299^6+WeightSDS!R$29*$AJ299^5+WeightSDS!S$29*$AJ299^4+WeightSDS!T$29*$AJ299^3+WeightSDS!U$29*$AJ299^2+WeightSDS!V$29*$AJ299+WeightSDS!W$29-0.010431*(1-$AJ299/210),IF($AJ299&lt;123,WeightSDS!M$30*$AJ299^10+WeightSDS!N$30*$AJ299^9+WeightSDS!O$30*$AJ299^8+WeightSDS!P$30*$AJ299^7+WeightSDS!Q$30*$AJ299^6+WeightSDS!R$30*$AJ299^5+WeightSDS!S$30*$AJ299^4+WeightSDS!T$30*$AJ299^3+WeightSDS!U$30*$AJ299^2+WeightSDS!V$30*$AJ299+WeightSDS!W$30-0.010431*(1-1/$AJ299),WeightSDS!M$32+WeightSDS!N$32/(1+EXP(WeightSDS!O$32+WeightSDS!P$32*$AJ299))-0.010431*(1-$AJ299/210))))</f>
        <v>2.9500001032655536</v>
      </c>
      <c r="AN299" s="7">
        <f>IF(D299="M",IF($AJ299&lt;162,WeightSDS!P$12*$AJ299^7+WeightSDS!Q$12*$AJ299^6+WeightSDS!R$12*$AJ299^5+WeightSDS!S$12*$AJ299^4+WeightSDS!T$12*$AJ299^3+WeightSDS!U$12*$AJ299^2+WeightSDS!V$12*$AJ299+WeightSDS!W$12,WeightSDS!P$14*$AJ299^7+WeightSDS!Q$14*$AJ299^6+WeightSDS!R$14*$AJ299^5+WeightSDS!S$14*$AJ299^4+WeightSDS!T$14*$AJ299^3+WeightSDS!U$14*$AJ299^2+WeightSDS!V$14*$AJ299+WeightSDS!W$14),IF($AJ299&lt;156,WeightSDS!O$17*$AJ299^8+WeightSDS!P$17*$AJ299^7+WeightSDS!Q$17*$AJ299^6+WeightSDS!R$17*$AJ299^5+WeightSDS!S$17*$AJ299^4+WeightSDS!T$17*$AJ299^3+WeightSDS!U$17*$AJ299^2+WeightSDS!V$17*$AJ299+WeightSDS!W$17,IF($AJ299&lt;186,WeightSDS!$U$18+(WeightSDS!$V$18-WeightSDS!$U$18)/24*($AJ299-186)+WeightSDS!$W$18*(-$AJ299+186)^2-0.005,WeightSDS!$U$18+(WeightSDS!$V$18-WeightSDS!$U$18)/24*($AJ299-186)-0.005)))</f>
        <v>0.14604529399999999</v>
      </c>
      <c r="AQ299" s="7">
        <f t="shared" si="97"/>
        <v>0.56299999999999994</v>
      </c>
      <c r="AR299" s="7">
        <f t="shared" si="98"/>
        <v>69</v>
      </c>
      <c r="AS299" s="7">
        <f t="shared" si="99"/>
        <v>0.51</v>
      </c>
    </row>
    <row r="300" spans="2:45" s="7" customFormat="1" x14ac:dyDescent="0.15">
      <c r="B300" s="118"/>
      <c r="C300" s="118"/>
      <c r="D300" s="118"/>
      <c r="E300" s="30"/>
      <c r="F300" s="30"/>
      <c r="G300" s="119"/>
      <c r="H300" s="119"/>
      <c r="I300" s="78"/>
      <c r="J300" s="11" t="str">
        <f t="shared" si="90"/>
        <v/>
      </c>
      <c r="K300" s="2" t="str">
        <f t="shared" si="100"/>
        <v/>
      </c>
      <c r="L300" s="2" t="str">
        <f t="shared" si="91"/>
        <v/>
      </c>
      <c r="M300" s="2" t="str">
        <f t="shared" si="101"/>
        <v/>
      </c>
      <c r="N300" s="2" t="str">
        <f t="shared" si="102"/>
        <v/>
      </c>
      <c r="O300" s="2" t="str">
        <f t="shared" si="103"/>
        <v/>
      </c>
      <c r="P300" s="11" t="str">
        <f t="shared" si="104"/>
        <v/>
      </c>
      <c r="Q300" s="11" t="str">
        <f t="shared" si="105"/>
        <v/>
      </c>
      <c r="R300" s="2" t="str">
        <f t="shared" si="106"/>
        <v/>
      </c>
      <c r="S300" s="11" t="str">
        <f t="shared" si="107"/>
        <v/>
      </c>
      <c r="T300" s="175" t="str">
        <f t="shared" si="108"/>
        <v/>
      </c>
      <c r="U300" s="11" t="str">
        <f t="shared" si="109"/>
        <v/>
      </c>
      <c r="V300" s="136"/>
      <c r="W300" s="136"/>
      <c r="X300" s="139">
        <f t="shared" si="92"/>
        <v>0</v>
      </c>
      <c r="Y300" s="31">
        <f t="shared" si="93"/>
        <v>0</v>
      </c>
      <c r="Z300" s="31"/>
      <c r="AA300" s="140">
        <f t="shared" si="94"/>
        <v>0</v>
      </c>
      <c r="AB300" s="12"/>
      <c r="AC300" s="8">
        <f t="shared" si="95"/>
        <v>9.0359999999999996</v>
      </c>
      <c r="AD300" s="8">
        <f t="shared" si="96"/>
        <v>-184.49199999999999</v>
      </c>
      <c r="AE300"/>
      <c r="AF300" t="e">
        <f>IF(D300="M",IF(AI300&lt;78,LMS!$D$5*AI300^3+LMS!$E$5*AI300^2+LMS!$F$5*AI300+LMS!$G$5,IF(AI300&lt;150,LMS!$D$6*AI300^3+LMS!$E$6*AI300^2+LMS!$F$6*AI300+LMS!$G$6,LMS!$D$7*AI300^3+LMS!$E$7*AI300^2+LMS!$F$7*AI300+LMS!$G$7)),IF(AI300&lt;69,LMS!$D$9*AI300^3+LMS!$E$9*AI300^2+LMS!$F$9*AI300+LMS!$G$9,IF(AI300&lt;150,LMS!$D$10*AI300^3+LMS!$E$10*AI300^2+LMS!$F$10*AI300+LMS!$G$10,LMS!$D$11*AI300^3+LMS!$E$11*AI300^2+LMS!$F$11*AI300+LMS!$G$11)))</f>
        <v>#VALUE!</v>
      </c>
      <c r="AG300" t="e">
        <f>IF(D300="M",(IF(AI300&lt;2.5,LMS!$D$21*AI300^3+LMS!$E$21*AI300^2+LMS!$F$21*AI300+LMS!$G$21,IF(AI300&lt;9.5,LMS!$D$22*AI300^3+LMS!$E$22*AI300^2+LMS!$F$22*AI300+LMS!$G$22,IF(AI300&lt;26.75,LMS!$D$23*AI300^3+LMS!$E$23*AI300^2+LMS!$F$23*AI300+LMS!$G$23,IF(AI300&lt;90,LMS!$D$24*AI300^3+LMS!$E$24*AI300^2+LMS!$F$24*AI300+LMS!$G$24,LMS!$D$25*AI300^3+LMS!$E$25*AI300^2+LMS!$F$25*AI300+LMS!$G$25))))),(IF(AI300&lt;2.5,LMS!$D$27*AI300^3+LMS!$E$27*AI300^2+LMS!$F$27*AI300+LMS!$G$27,IF(AI300&lt;9.5,LMS!$D$28*AI300^3+LMS!$E$28*AI300^2+LMS!$F$28*AI300+LMS!$G$28,IF(AI300&lt;26.75,LMS!$D$29*AI300^3+LMS!$E$29*AI300^2+LMS!$F$29*AI300+LMS!$G$29,IF(AI300&lt;90,LMS!$D$30*AI300^3+LMS!$E$30*AI300^2+LMS!$F$30*AI300+LMS!$G$30,IF(AI300&lt;150,LMS!$D$31*AI300^3+LMS!$E$31*AI300^2+LMS!$F$31*AI300+LMS!$G$31,LMS!$D$32*AI300^3+LMS!$E$32*AI300^2+LMS!$F$32*AI300+LMS!$G$32)))))))</f>
        <v>#VALUE!</v>
      </c>
      <c r="AH300" t="e">
        <f>IF(D300="M",(IF(AI300&lt;90,LMS!$D$14*AI300^3+LMS!$E$14*AI300^2+LMS!$F$14*AI300+LMS!$G$14,LMS!$D$15*AI300^3+LMS!$E$15*AI300^2+LMS!$F$15*AI300+LMS!$G$15)),(IF(AI300&lt;90,LMS!$D$17*AI300^3+LMS!$E$17*AI300^2+LMS!$F$17*AI300+LMS!$G$17,LMS!$D$18*AI300^3+LMS!$E$18*AI300^2+LMS!$F$18*AI300+LMS!$G$18)))</f>
        <v>#VALUE!</v>
      </c>
      <c r="AI300" s="7" t="e">
        <f t="shared" si="89"/>
        <v>#VALUE!</v>
      </c>
      <c r="AJ300" s="7">
        <f t="shared" si="110"/>
        <v>0</v>
      </c>
      <c r="AL300" s="7">
        <f>IF(D300="M",WeightSDS!P$5*$AJ300^7+WeightSDS!Q$5*$AJ300^6+WeightSDS!R$5*$AJ300^5+WeightSDS!S$5*$AJ300^4+WeightSDS!T$5*$AJ300^3+WeightSDS!U$5*$AJ300^2+WeightSDS!V$5*$AJ300+WeightSDS!W$5,IF($AJ300&lt;186,WeightSDS!P$8*$AJ300^7+WeightSDS!Q$8*$AJ300^6+WeightSDS!R$8*$AJ300^5+WeightSDS!S$8*$AJ300^4+WeightSDS!T$8*$AJ300^3+WeightSDS!U$8*$AJ300^2+WeightSDS!V$8*$AJ300+WeightSDS!W$8,WeightSDS!$U$9+WeightSDS!$V$9*($AJ300-WeightSDS!$W$9)))</f>
        <v>0.75407122999999998</v>
      </c>
      <c r="AM300" s="7">
        <f>IF(D300="M",IF($AJ300&lt;45,WeightSDS!M$23*$AJ300^10+WeightSDS!N$23*$AJ300^9+WeightSDS!O$23*$AJ300^8+WeightSDS!P$23*$AJ300^7+WeightSDS!Q$23*$AJ300^6+WeightSDS!R$23*$AJ300^5+WeightSDS!S$23*$AJ300^4+WeightSDS!T$23*$AJ300^3+WeightSDS!U$23*$AJ300^2+WeightSDS!V$23*$AJ300+WeightSDS!W$23,IF($AJ300&lt;153,WeightSDS!M$25*$AJ300^10+WeightSDS!N$25*$AJ300^9+WeightSDS!O$25*$AJ300^8+WeightSDS!P$25*$AJ300^7+WeightSDS!Q$25*$AJ300^6+WeightSDS!R$25*$AJ300^5+WeightSDS!S$25*$AJ300^4+WeightSDS!T$25*$AJ300^3+WeightSDS!U$25*$AJ300^2+WeightSDS!V$25*$AJ300+WeightSDS!W$25,WeightSDS!M$27+WeightSDS!N$27/(1+EXP(WeightSDS!O$27+WeightSDS!P$27*$AJ300)))),IF($AJ300&lt;43.8,WeightSDS!M$29*$AJ300^10+WeightSDS!N$29*$AJ300^9+WeightSDS!O$29*$AJ300^8+WeightSDS!P$29*$AJ300^7+WeightSDS!Q$29*$AJ300^6+WeightSDS!R$29*$AJ300^5+WeightSDS!S$29*$AJ300^4+WeightSDS!T$29*$AJ300^3+WeightSDS!U$29*$AJ300^2+WeightSDS!V$29*$AJ300+WeightSDS!W$29-0.010431*(1-$AJ300/210),IF($AJ300&lt;123,WeightSDS!M$30*$AJ300^10+WeightSDS!N$30*$AJ300^9+WeightSDS!O$30*$AJ300^8+WeightSDS!P$30*$AJ300^7+WeightSDS!Q$30*$AJ300^6+WeightSDS!R$30*$AJ300^5+WeightSDS!S$30*$AJ300^4+WeightSDS!T$30*$AJ300^3+WeightSDS!U$30*$AJ300^2+WeightSDS!V$30*$AJ300+WeightSDS!W$30-0.010431*(1-1/$AJ300),WeightSDS!M$32+WeightSDS!N$32/(1+EXP(WeightSDS!O$32+WeightSDS!P$32*$AJ300))-0.010431*(1-$AJ300/210))))</f>
        <v>2.9500001032655536</v>
      </c>
      <c r="AN300" s="7">
        <f>IF(D300="M",IF($AJ300&lt;162,WeightSDS!P$12*$AJ300^7+WeightSDS!Q$12*$AJ300^6+WeightSDS!R$12*$AJ300^5+WeightSDS!S$12*$AJ300^4+WeightSDS!T$12*$AJ300^3+WeightSDS!U$12*$AJ300^2+WeightSDS!V$12*$AJ300+WeightSDS!W$12,WeightSDS!P$14*$AJ300^7+WeightSDS!Q$14*$AJ300^6+WeightSDS!R$14*$AJ300^5+WeightSDS!S$14*$AJ300^4+WeightSDS!T$14*$AJ300^3+WeightSDS!U$14*$AJ300^2+WeightSDS!V$14*$AJ300+WeightSDS!W$14),IF($AJ300&lt;156,WeightSDS!O$17*$AJ300^8+WeightSDS!P$17*$AJ300^7+WeightSDS!Q$17*$AJ300^6+WeightSDS!R$17*$AJ300^5+WeightSDS!S$17*$AJ300^4+WeightSDS!T$17*$AJ300^3+WeightSDS!U$17*$AJ300^2+WeightSDS!V$17*$AJ300+WeightSDS!W$17,IF($AJ300&lt;186,WeightSDS!$U$18+(WeightSDS!$V$18-WeightSDS!$U$18)/24*($AJ300-186)+WeightSDS!$W$18*(-$AJ300+186)^2-0.005,WeightSDS!$U$18+(WeightSDS!$V$18-WeightSDS!$U$18)/24*($AJ300-186)-0.005)))</f>
        <v>0.14604529399999999</v>
      </c>
      <c r="AQ300" s="7">
        <f t="shared" si="97"/>
        <v>0.56299999999999994</v>
      </c>
      <c r="AR300" s="7">
        <f t="shared" si="98"/>
        <v>69</v>
      </c>
      <c r="AS300" s="7">
        <f t="shared" si="99"/>
        <v>0.51</v>
      </c>
    </row>
    <row r="301" spans="2:45" s="7" customFormat="1" x14ac:dyDescent="0.15">
      <c r="B301" s="118"/>
      <c r="C301" s="118"/>
      <c r="D301" s="118"/>
      <c r="E301" s="30"/>
      <c r="F301" s="30"/>
      <c r="G301" s="119"/>
      <c r="H301" s="119"/>
      <c r="I301" s="78"/>
      <c r="J301" s="11" t="str">
        <f t="shared" si="90"/>
        <v/>
      </c>
      <c r="K301" s="2" t="str">
        <f t="shared" si="100"/>
        <v/>
      </c>
      <c r="L301" s="2" t="str">
        <f t="shared" si="91"/>
        <v/>
      </c>
      <c r="M301" s="2" t="str">
        <f t="shared" si="101"/>
        <v/>
      </c>
      <c r="N301" s="2" t="str">
        <f t="shared" si="102"/>
        <v/>
      </c>
      <c r="O301" s="2" t="str">
        <f t="shared" si="103"/>
        <v/>
      </c>
      <c r="P301" s="11" t="str">
        <f t="shared" si="104"/>
        <v/>
      </c>
      <c r="Q301" s="11" t="str">
        <f t="shared" si="105"/>
        <v/>
      </c>
      <c r="R301" s="2" t="str">
        <f t="shared" si="106"/>
        <v/>
      </c>
      <c r="S301" s="11" t="str">
        <f t="shared" si="107"/>
        <v/>
      </c>
      <c r="T301" s="175" t="str">
        <f t="shared" si="108"/>
        <v/>
      </c>
      <c r="U301" s="11" t="str">
        <f t="shared" si="109"/>
        <v/>
      </c>
      <c r="V301" s="136"/>
      <c r="W301" s="136"/>
      <c r="X301" s="139">
        <f t="shared" si="92"/>
        <v>0</v>
      </c>
      <c r="Y301" s="31">
        <f t="shared" si="93"/>
        <v>0</v>
      </c>
      <c r="Z301" s="31"/>
      <c r="AA301" s="140">
        <f t="shared" si="94"/>
        <v>0</v>
      </c>
      <c r="AB301" s="12"/>
      <c r="AC301" s="8">
        <f t="shared" si="95"/>
        <v>9.0359999999999996</v>
      </c>
      <c r="AD301" s="8">
        <f t="shared" si="96"/>
        <v>-184.49199999999999</v>
      </c>
      <c r="AE301"/>
      <c r="AF301" t="e">
        <f>IF(D301="M",IF(AI301&lt;78,LMS!$D$5*AI301^3+LMS!$E$5*AI301^2+LMS!$F$5*AI301+LMS!$G$5,IF(AI301&lt;150,LMS!$D$6*AI301^3+LMS!$E$6*AI301^2+LMS!$F$6*AI301+LMS!$G$6,LMS!$D$7*AI301^3+LMS!$E$7*AI301^2+LMS!$F$7*AI301+LMS!$G$7)),IF(AI301&lt;69,LMS!$D$9*AI301^3+LMS!$E$9*AI301^2+LMS!$F$9*AI301+LMS!$G$9,IF(AI301&lt;150,LMS!$D$10*AI301^3+LMS!$E$10*AI301^2+LMS!$F$10*AI301+LMS!$G$10,LMS!$D$11*AI301^3+LMS!$E$11*AI301^2+LMS!$F$11*AI301+LMS!$G$11)))</f>
        <v>#VALUE!</v>
      </c>
      <c r="AG301" t="e">
        <f>IF(D301="M",(IF(AI301&lt;2.5,LMS!$D$21*AI301^3+LMS!$E$21*AI301^2+LMS!$F$21*AI301+LMS!$G$21,IF(AI301&lt;9.5,LMS!$D$22*AI301^3+LMS!$E$22*AI301^2+LMS!$F$22*AI301+LMS!$G$22,IF(AI301&lt;26.75,LMS!$D$23*AI301^3+LMS!$E$23*AI301^2+LMS!$F$23*AI301+LMS!$G$23,IF(AI301&lt;90,LMS!$D$24*AI301^3+LMS!$E$24*AI301^2+LMS!$F$24*AI301+LMS!$G$24,LMS!$D$25*AI301^3+LMS!$E$25*AI301^2+LMS!$F$25*AI301+LMS!$G$25))))),(IF(AI301&lt;2.5,LMS!$D$27*AI301^3+LMS!$E$27*AI301^2+LMS!$F$27*AI301+LMS!$G$27,IF(AI301&lt;9.5,LMS!$D$28*AI301^3+LMS!$E$28*AI301^2+LMS!$F$28*AI301+LMS!$G$28,IF(AI301&lt;26.75,LMS!$D$29*AI301^3+LMS!$E$29*AI301^2+LMS!$F$29*AI301+LMS!$G$29,IF(AI301&lt;90,LMS!$D$30*AI301^3+LMS!$E$30*AI301^2+LMS!$F$30*AI301+LMS!$G$30,IF(AI301&lt;150,LMS!$D$31*AI301^3+LMS!$E$31*AI301^2+LMS!$F$31*AI301+LMS!$G$31,LMS!$D$32*AI301^3+LMS!$E$32*AI301^2+LMS!$F$32*AI301+LMS!$G$32)))))))</f>
        <v>#VALUE!</v>
      </c>
      <c r="AH301" t="e">
        <f>IF(D301="M",(IF(AI301&lt;90,LMS!$D$14*AI301^3+LMS!$E$14*AI301^2+LMS!$F$14*AI301+LMS!$G$14,LMS!$D$15*AI301^3+LMS!$E$15*AI301^2+LMS!$F$15*AI301+LMS!$G$15)),(IF(AI301&lt;90,LMS!$D$17*AI301^3+LMS!$E$17*AI301^2+LMS!$F$17*AI301+LMS!$G$17,LMS!$D$18*AI301^3+LMS!$E$18*AI301^2+LMS!$F$18*AI301+LMS!$G$18)))</f>
        <v>#VALUE!</v>
      </c>
      <c r="AI301" s="7" t="e">
        <f t="shared" si="89"/>
        <v>#VALUE!</v>
      </c>
      <c r="AJ301" s="7">
        <f t="shared" si="110"/>
        <v>0</v>
      </c>
      <c r="AL301" s="7">
        <f>IF(D301="M",WeightSDS!P$5*$AJ301^7+WeightSDS!Q$5*$AJ301^6+WeightSDS!R$5*$AJ301^5+WeightSDS!S$5*$AJ301^4+WeightSDS!T$5*$AJ301^3+WeightSDS!U$5*$AJ301^2+WeightSDS!V$5*$AJ301+WeightSDS!W$5,IF($AJ301&lt;186,WeightSDS!P$8*$AJ301^7+WeightSDS!Q$8*$AJ301^6+WeightSDS!R$8*$AJ301^5+WeightSDS!S$8*$AJ301^4+WeightSDS!T$8*$AJ301^3+WeightSDS!U$8*$AJ301^2+WeightSDS!V$8*$AJ301+WeightSDS!W$8,WeightSDS!$U$9+WeightSDS!$V$9*($AJ301-WeightSDS!$W$9)))</f>
        <v>0.75407122999999998</v>
      </c>
      <c r="AM301" s="7">
        <f>IF(D301="M",IF($AJ301&lt;45,WeightSDS!M$23*$AJ301^10+WeightSDS!N$23*$AJ301^9+WeightSDS!O$23*$AJ301^8+WeightSDS!P$23*$AJ301^7+WeightSDS!Q$23*$AJ301^6+WeightSDS!R$23*$AJ301^5+WeightSDS!S$23*$AJ301^4+WeightSDS!T$23*$AJ301^3+WeightSDS!U$23*$AJ301^2+WeightSDS!V$23*$AJ301+WeightSDS!W$23,IF($AJ301&lt;153,WeightSDS!M$25*$AJ301^10+WeightSDS!N$25*$AJ301^9+WeightSDS!O$25*$AJ301^8+WeightSDS!P$25*$AJ301^7+WeightSDS!Q$25*$AJ301^6+WeightSDS!R$25*$AJ301^5+WeightSDS!S$25*$AJ301^4+WeightSDS!T$25*$AJ301^3+WeightSDS!U$25*$AJ301^2+WeightSDS!V$25*$AJ301+WeightSDS!W$25,WeightSDS!M$27+WeightSDS!N$27/(1+EXP(WeightSDS!O$27+WeightSDS!P$27*$AJ301)))),IF($AJ301&lt;43.8,WeightSDS!M$29*$AJ301^10+WeightSDS!N$29*$AJ301^9+WeightSDS!O$29*$AJ301^8+WeightSDS!P$29*$AJ301^7+WeightSDS!Q$29*$AJ301^6+WeightSDS!R$29*$AJ301^5+WeightSDS!S$29*$AJ301^4+WeightSDS!T$29*$AJ301^3+WeightSDS!U$29*$AJ301^2+WeightSDS!V$29*$AJ301+WeightSDS!W$29-0.010431*(1-$AJ301/210),IF($AJ301&lt;123,WeightSDS!M$30*$AJ301^10+WeightSDS!N$30*$AJ301^9+WeightSDS!O$30*$AJ301^8+WeightSDS!P$30*$AJ301^7+WeightSDS!Q$30*$AJ301^6+WeightSDS!R$30*$AJ301^5+WeightSDS!S$30*$AJ301^4+WeightSDS!T$30*$AJ301^3+WeightSDS!U$30*$AJ301^2+WeightSDS!V$30*$AJ301+WeightSDS!W$30-0.010431*(1-1/$AJ301),WeightSDS!M$32+WeightSDS!N$32/(1+EXP(WeightSDS!O$32+WeightSDS!P$32*$AJ301))-0.010431*(1-$AJ301/210))))</f>
        <v>2.9500001032655536</v>
      </c>
      <c r="AN301" s="7">
        <f>IF(D301="M",IF($AJ301&lt;162,WeightSDS!P$12*$AJ301^7+WeightSDS!Q$12*$AJ301^6+WeightSDS!R$12*$AJ301^5+WeightSDS!S$12*$AJ301^4+WeightSDS!T$12*$AJ301^3+WeightSDS!U$12*$AJ301^2+WeightSDS!V$12*$AJ301+WeightSDS!W$12,WeightSDS!P$14*$AJ301^7+WeightSDS!Q$14*$AJ301^6+WeightSDS!R$14*$AJ301^5+WeightSDS!S$14*$AJ301^4+WeightSDS!T$14*$AJ301^3+WeightSDS!U$14*$AJ301^2+WeightSDS!V$14*$AJ301+WeightSDS!W$14),IF($AJ301&lt;156,WeightSDS!O$17*$AJ301^8+WeightSDS!P$17*$AJ301^7+WeightSDS!Q$17*$AJ301^6+WeightSDS!R$17*$AJ301^5+WeightSDS!S$17*$AJ301^4+WeightSDS!T$17*$AJ301^3+WeightSDS!U$17*$AJ301^2+WeightSDS!V$17*$AJ301+WeightSDS!W$17,IF($AJ301&lt;186,WeightSDS!$U$18+(WeightSDS!$V$18-WeightSDS!$U$18)/24*($AJ301-186)+WeightSDS!$W$18*(-$AJ301+186)^2-0.005,WeightSDS!$U$18+(WeightSDS!$V$18-WeightSDS!$U$18)/24*($AJ301-186)-0.005)))</f>
        <v>0.14604529399999999</v>
      </c>
      <c r="AQ301" s="7">
        <f t="shared" si="97"/>
        <v>0.56299999999999994</v>
      </c>
      <c r="AR301" s="7">
        <f t="shared" si="98"/>
        <v>69</v>
      </c>
      <c r="AS301" s="7">
        <f t="shared" si="99"/>
        <v>0.51</v>
      </c>
    </row>
    <row r="302" spans="2:45" s="7" customFormat="1" x14ac:dyDescent="0.15">
      <c r="B302" s="118"/>
      <c r="C302" s="118"/>
      <c r="D302" s="118"/>
      <c r="E302" s="30"/>
      <c r="F302" s="30"/>
      <c r="G302" s="119"/>
      <c r="H302" s="119"/>
      <c r="I302" s="78"/>
      <c r="J302" s="11" t="str">
        <f t="shared" si="90"/>
        <v/>
      </c>
      <c r="K302" s="2" t="str">
        <f t="shared" si="100"/>
        <v/>
      </c>
      <c r="L302" s="2" t="str">
        <f t="shared" si="91"/>
        <v/>
      </c>
      <c r="M302" s="2" t="str">
        <f t="shared" si="101"/>
        <v/>
      </c>
      <c r="N302" s="2" t="str">
        <f t="shared" si="102"/>
        <v/>
      </c>
      <c r="O302" s="2" t="str">
        <f t="shared" si="103"/>
        <v/>
      </c>
      <c r="P302" s="11" t="str">
        <f t="shared" si="104"/>
        <v/>
      </c>
      <c r="Q302" s="11" t="str">
        <f t="shared" si="105"/>
        <v/>
      </c>
      <c r="R302" s="2" t="str">
        <f t="shared" si="106"/>
        <v/>
      </c>
      <c r="S302" s="11" t="str">
        <f t="shared" si="107"/>
        <v/>
      </c>
      <c r="T302" s="175" t="str">
        <f t="shared" si="108"/>
        <v/>
      </c>
      <c r="U302" s="11" t="str">
        <f t="shared" si="109"/>
        <v/>
      </c>
      <c r="V302" s="136"/>
      <c r="W302" s="136"/>
      <c r="X302" s="139">
        <f t="shared" si="92"/>
        <v>0</v>
      </c>
      <c r="Y302" s="31">
        <f t="shared" si="93"/>
        <v>0</v>
      </c>
      <c r="Z302" s="31"/>
      <c r="AA302" s="140">
        <f t="shared" si="94"/>
        <v>0</v>
      </c>
      <c r="AB302" s="12"/>
      <c r="AC302" s="8">
        <f t="shared" si="95"/>
        <v>9.0359999999999996</v>
      </c>
      <c r="AD302" s="8">
        <f t="shared" si="96"/>
        <v>-184.49199999999999</v>
      </c>
      <c r="AE302"/>
      <c r="AF302" t="e">
        <f>IF(D302="M",IF(AI302&lt;78,LMS!$D$5*AI302^3+LMS!$E$5*AI302^2+LMS!$F$5*AI302+LMS!$G$5,IF(AI302&lt;150,LMS!$D$6*AI302^3+LMS!$E$6*AI302^2+LMS!$F$6*AI302+LMS!$G$6,LMS!$D$7*AI302^3+LMS!$E$7*AI302^2+LMS!$F$7*AI302+LMS!$G$7)),IF(AI302&lt;69,LMS!$D$9*AI302^3+LMS!$E$9*AI302^2+LMS!$F$9*AI302+LMS!$G$9,IF(AI302&lt;150,LMS!$D$10*AI302^3+LMS!$E$10*AI302^2+LMS!$F$10*AI302+LMS!$G$10,LMS!$D$11*AI302^3+LMS!$E$11*AI302^2+LMS!$F$11*AI302+LMS!$G$11)))</f>
        <v>#VALUE!</v>
      </c>
      <c r="AG302" t="e">
        <f>IF(D302="M",(IF(AI302&lt;2.5,LMS!$D$21*AI302^3+LMS!$E$21*AI302^2+LMS!$F$21*AI302+LMS!$G$21,IF(AI302&lt;9.5,LMS!$D$22*AI302^3+LMS!$E$22*AI302^2+LMS!$F$22*AI302+LMS!$G$22,IF(AI302&lt;26.75,LMS!$D$23*AI302^3+LMS!$E$23*AI302^2+LMS!$F$23*AI302+LMS!$G$23,IF(AI302&lt;90,LMS!$D$24*AI302^3+LMS!$E$24*AI302^2+LMS!$F$24*AI302+LMS!$G$24,LMS!$D$25*AI302^3+LMS!$E$25*AI302^2+LMS!$F$25*AI302+LMS!$G$25))))),(IF(AI302&lt;2.5,LMS!$D$27*AI302^3+LMS!$E$27*AI302^2+LMS!$F$27*AI302+LMS!$G$27,IF(AI302&lt;9.5,LMS!$D$28*AI302^3+LMS!$E$28*AI302^2+LMS!$F$28*AI302+LMS!$G$28,IF(AI302&lt;26.75,LMS!$D$29*AI302^3+LMS!$E$29*AI302^2+LMS!$F$29*AI302+LMS!$G$29,IF(AI302&lt;90,LMS!$D$30*AI302^3+LMS!$E$30*AI302^2+LMS!$F$30*AI302+LMS!$G$30,IF(AI302&lt;150,LMS!$D$31*AI302^3+LMS!$E$31*AI302^2+LMS!$F$31*AI302+LMS!$G$31,LMS!$D$32*AI302^3+LMS!$E$32*AI302^2+LMS!$F$32*AI302+LMS!$G$32)))))))</f>
        <v>#VALUE!</v>
      </c>
      <c r="AH302" t="e">
        <f>IF(D302="M",(IF(AI302&lt;90,LMS!$D$14*AI302^3+LMS!$E$14*AI302^2+LMS!$F$14*AI302+LMS!$G$14,LMS!$D$15*AI302^3+LMS!$E$15*AI302^2+LMS!$F$15*AI302+LMS!$G$15)),(IF(AI302&lt;90,LMS!$D$17*AI302^3+LMS!$E$17*AI302^2+LMS!$F$17*AI302+LMS!$G$17,LMS!$D$18*AI302^3+LMS!$E$18*AI302^2+LMS!$F$18*AI302+LMS!$G$18)))</f>
        <v>#VALUE!</v>
      </c>
      <c r="AI302" s="7" t="e">
        <f t="shared" si="89"/>
        <v>#VALUE!</v>
      </c>
      <c r="AJ302" s="7">
        <f t="shared" si="110"/>
        <v>0</v>
      </c>
      <c r="AL302" s="7">
        <f>IF(D302="M",WeightSDS!P$5*$AJ302^7+WeightSDS!Q$5*$AJ302^6+WeightSDS!R$5*$AJ302^5+WeightSDS!S$5*$AJ302^4+WeightSDS!T$5*$AJ302^3+WeightSDS!U$5*$AJ302^2+WeightSDS!V$5*$AJ302+WeightSDS!W$5,IF($AJ302&lt;186,WeightSDS!P$8*$AJ302^7+WeightSDS!Q$8*$AJ302^6+WeightSDS!R$8*$AJ302^5+WeightSDS!S$8*$AJ302^4+WeightSDS!T$8*$AJ302^3+WeightSDS!U$8*$AJ302^2+WeightSDS!V$8*$AJ302+WeightSDS!W$8,WeightSDS!$U$9+WeightSDS!$V$9*($AJ302-WeightSDS!$W$9)))</f>
        <v>0.75407122999999998</v>
      </c>
      <c r="AM302" s="7">
        <f>IF(D302="M",IF($AJ302&lt;45,WeightSDS!M$23*$AJ302^10+WeightSDS!N$23*$AJ302^9+WeightSDS!O$23*$AJ302^8+WeightSDS!P$23*$AJ302^7+WeightSDS!Q$23*$AJ302^6+WeightSDS!R$23*$AJ302^5+WeightSDS!S$23*$AJ302^4+WeightSDS!T$23*$AJ302^3+WeightSDS!U$23*$AJ302^2+WeightSDS!V$23*$AJ302+WeightSDS!W$23,IF($AJ302&lt;153,WeightSDS!M$25*$AJ302^10+WeightSDS!N$25*$AJ302^9+WeightSDS!O$25*$AJ302^8+WeightSDS!P$25*$AJ302^7+WeightSDS!Q$25*$AJ302^6+WeightSDS!R$25*$AJ302^5+WeightSDS!S$25*$AJ302^4+WeightSDS!T$25*$AJ302^3+WeightSDS!U$25*$AJ302^2+WeightSDS!V$25*$AJ302+WeightSDS!W$25,WeightSDS!M$27+WeightSDS!N$27/(1+EXP(WeightSDS!O$27+WeightSDS!P$27*$AJ302)))),IF($AJ302&lt;43.8,WeightSDS!M$29*$AJ302^10+WeightSDS!N$29*$AJ302^9+WeightSDS!O$29*$AJ302^8+WeightSDS!P$29*$AJ302^7+WeightSDS!Q$29*$AJ302^6+WeightSDS!R$29*$AJ302^5+WeightSDS!S$29*$AJ302^4+WeightSDS!T$29*$AJ302^3+WeightSDS!U$29*$AJ302^2+WeightSDS!V$29*$AJ302+WeightSDS!W$29-0.010431*(1-$AJ302/210),IF($AJ302&lt;123,WeightSDS!M$30*$AJ302^10+WeightSDS!N$30*$AJ302^9+WeightSDS!O$30*$AJ302^8+WeightSDS!P$30*$AJ302^7+WeightSDS!Q$30*$AJ302^6+WeightSDS!R$30*$AJ302^5+WeightSDS!S$30*$AJ302^4+WeightSDS!T$30*$AJ302^3+WeightSDS!U$30*$AJ302^2+WeightSDS!V$30*$AJ302+WeightSDS!W$30-0.010431*(1-1/$AJ302),WeightSDS!M$32+WeightSDS!N$32/(1+EXP(WeightSDS!O$32+WeightSDS!P$32*$AJ302))-0.010431*(1-$AJ302/210))))</f>
        <v>2.9500001032655536</v>
      </c>
      <c r="AN302" s="7">
        <f>IF(D302="M",IF($AJ302&lt;162,WeightSDS!P$12*$AJ302^7+WeightSDS!Q$12*$AJ302^6+WeightSDS!R$12*$AJ302^5+WeightSDS!S$12*$AJ302^4+WeightSDS!T$12*$AJ302^3+WeightSDS!U$12*$AJ302^2+WeightSDS!V$12*$AJ302+WeightSDS!W$12,WeightSDS!P$14*$AJ302^7+WeightSDS!Q$14*$AJ302^6+WeightSDS!R$14*$AJ302^5+WeightSDS!S$14*$AJ302^4+WeightSDS!T$14*$AJ302^3+WeightSDS!U$14*$AJ302^2+WeightSDS!V$14*$AJ302+WeightSDS!W$14),IF($AJ302&lt;156,WeightSDS!O$17*$AJ302^8+WeightSDS!P$17*$AJ302^7+WeightSDS!Q$17*$AJ302^6+WeightSDS!R$17*$AJ302^5+WeightSDS!S$17*$AJ302^4+WeightSDS!T$17*$AJ302^3+WeightSDS!U$17*$AJ302^2+WeightSDS!V$17*$AJ302+WeightSDS!W$17,IF($AJ302&lt;186,WeightSDS!$U$18+(WeightSDS!$V$18-WeightSDS!$U$18)/24*($AJ302-186)+WeightSDS!$W$18*(-$AJ302+186)^2-0.005,WeightSDS!$U$18+(WeightSDS!$V$18-WeightSDS!$U$18)/24*($AJ302-186)-0.005)))</f>
        <v>0.14604529399999999</v>
      </c>
      <c r="AQ302" s="7">
        <f t="shared" si="97"/>
        <v>0.56299999999999994</v>
      </c>
      <c r="AR302" s="7">
        <f t="shared" si="98"/>
        <v>69</v>
      </c>
      <c r="AS302" s="7">
        <f t="shared" si="99"/>
        <v>0.51</v>
      </c>
    </row>
    <row r="303" spans="2:45" s="7" customFormat="1" x14ac:dyDescent="0.15">
      <c r="B303" s="118"/>
      <c r="C303" s="118"/>
      <c r="D303" s="118"/>
      <c r="E303" s="30"/>
      <c r="F303" s="30"/>
      <c r="G303" s="119"/>
      <c r="H303" s="119"/>
      <c r="I303" s="78"/>
      <c r="J303" s="11" t="str">
        <f t="shared" si="90"/>
        <v/>
      </c>
      <c r="K303" s="2" t="str">
        <f t="shared" si="100"/>
        <v/>
      </c>
      <c r="L303" s="2" t="str">
        <f t="shared" si="91"/>
        <v/>
      </c>
      <c r="M303" s="2" t="str">
        <f t="shared" si="101"/>
        <v/>
      </c>
      <c r="N303" s="2" t="str">
        <f t="shared" si="102"/>
        <v/>
      </c>
      <c r="O303" s="2" t="str">
        <f t="shared" si="103"/>
        <v/>
      </c>
      <c r="P303" s="11" t="str">
        <f t="shared" si="104"/>
        <v/>
      </c>
      <c r="Q303" s="11" t="str">
        <f t="shared" si="105"/>
        <v/>
      </c>
      <c r="R303" s="2" t="str">
        <f t="shared" si="106"/>
        <v/>
      </c>
      <c r="S303" s="11" t="str">
        <f t="shared" si="107"/>
        <v/>
      </c>
      <c r="T303" s="175" t="str">
        <f t="shared" si="108"/>
        <v/>
      </c>
      <c r="U303" s="11" t="str">
        <f t="shared" si="109"/>
        <v/>
      </c>
      <c r="V303" s="136"/>
      <c r="W303" s="136"/>
      <c r="X303" s="139">
        <f t="shared" si="92"/>
        <v>0</v>
      </c>
      <c r="Y303" s="31">
        <f t="shared" si="93"/>
        <v>0</v>
      </c>
      <c r="Z303" s="31"/>
      <c r="AA303" s="140">
        <f t="shared" si="94"/>
        <v>0</v>
      </c>
      <c r="AB303" s="12"/>
      <c r="AC303" s="8">
        <f t="shared" si="95"/>
        <v>9.0359999999999996</v>
      </c>
      <c r="AD303" s="8">
        <f t="shared" si="96"/>
        <v>-184.49199999999999</v>
      </c>
      <c r="AE303"/>
      <c r="AF303" t="e">
        <f>IF(D303="M",IF(AI303&lt;78,LMS!$D$5*AI303^3+LMS!$E$5*AI303^2+LMS!$F$5*AI303+LMS!$G$5,IF(AI303&lt;150,LMS!$D$6*AI303^3+LMS!$E$6*AI303^2+LMS!$F$6*AI303+LMS!$G$6,LMS!$D$7*AI303^3+LMS!$E$7*AI303^2+LMS!$F$7*AI303+LMS!$G$7)),IF(AI303&lt;69,LMS!$D$9*AI303^3+LMS!$E$9*AI303^2+LMS!$F$9*AI303+LMS!$G$9,IF(AI303&lt;150,LMS!$D$10*AI303^3+LMS!$E$10*AI303^2+LMS!$F$10*AI303+LMS!$G$10,LMS!$D$11*AI303^3+LMS!$E$11*AI303^2+LMS!$F$11*AI303+LMS!$G$11)))</f>
        <v>#VALUE!</v>
      </c>
      <c r="AG303" t="e">
        <f>IF(D303="M",(IF(AI303&lt;2.5,LMS!$D$21*AI303^3+LMS!$E$21*AI303^2+LMS!$F$21*AI303+LMS!$G$21,IF(AI303&lt;9.5,LMS!$D$22*AI303^3+LMS!$E$22*AI303^2+LMS!$F$22*AI303+LMS!$G$22,IF(AI303&lt;26.75,LMS!$D$23*AI303^3+LMS!$E$23*AI303^2+LMS!$F$23*AI303+LMS!$G$23,IF(AI303&lt;90,LMS!$D$24*AI303^3+LMS!$E$24*AI303^2+LMS!$F$24*AI303+LMS!$G$24,LMS!$D$25*AI303^3+LMS!$E$25*AI303^2+LMS!$F$25*AI303+LMS!$G$25))))),(IF(AI303&lt;2.5,LMS!$D$27*AI303^3+LMS!$E$27*AI303^2+LMS!$F$27*AI303+LMS!$G$27,IF(AI303&lt;9.5,LMS!$D$28*AI303^3+LMS!$E$28*AI303^2+LMS!$F$28*AI303+LMS!$G$28,IF(AI303&lt;26.75,LMS!$D$29*AI303^3+LMS!$E$29*AI303^2+LMS!$F$29*AI303+LMS!$G$29,IF(AI303&lt;90,LMS!$D$30*AI303^3+LMS!$E$30*AI303^2+LMS!$F$30*AI303+LMS!$G$30,IF(AI303&lt;150,LMS!$D$31*AI303^3+LMS!$E$31*AI303^2+LMS!$F$31*AI303+LMS!$G$31,LMS!$D$32*AI303^3+LMS!$E$32*AI303^2+LMS!$F$32*AI303+LMS!$G$32)))))))</f>
        <v>#VALUE!</v>
      </c>
      <c r="AH303" t="e">
        <f>IF(D303="M",(IF(AI303&lt;90,LMS!$D$14*AI303^3+LMS!$E$14*AI303^2+LMS!$F$14*AI303+LMS!$G$14,LMS!$D$15*AI303^3+LMS!$E$15*AI303^2+LMS!$F$15*AI303+LMS!$G$15)),(IF(AI303&lt;90,LMS!$D$17*AI303^3+LMS!$E$17*AI303^2+LMS!$F$17*AI303+LMS!$G$17,LMS!$D$18*AI303^3+LMS!$E$18*AI303^2+LMS!$F$18*AI303+LMS!$G$18)))</f>
        <v>#VALUE!</v>
      </c>
      <c r="AI303" s="7" t="e">
        <f t="shared" si="89"/>
        <v>#VALUE!</v>
      </c>
      <c r="AJ303" s="7">
        <f t="shared" si="110"/>
        <v>0</v>
      </c>
      <c r="AL303" s="7">
        <f>IF(D303="M",WeightSDS!P$5*$AJ303^7+WeightSDS!Q$5*$AJ303^6+WeightSDS!R$5*$AJ303^5+WeightSDS!S$5*$AJ303^4+WeightSDS!T$5*$AJ303^3+WeightSDS!U$5*$AJ303^2+WeightSDS!V$5*$AJ303+WeightSDS!W$5,IF($AJ303&lt;186,WeightSDS!P$8*$AJ303^7+WeightSDS!Q$8*$AJ303^6+WeightSDS!R$8*$AJ303^5+WeightSDS!S$8*$AJ303^4+WeightSDS!T$8*$AJ303^3+WeightSDS!U$8*$AJ303^2+WeightSDS!V$8*$AJ303+WeightSDS!W$8,WeightSDS!$U$9+WeightSDS!$V$9*($AJ303-WeightSDS!$W$9)))</f>
        <v>0.75407122999999998</v>
      </c>
      <c r="AM303" s="7">
        <f>IF(D303="M",IF($AJ303&lt;45,WeightSDS!M$23*$AJ303^10+WeightSDS!N$23*$AJ303^9+WeightSDS!O$23*$AJ303^8+WeightSDS!P$23*$AJ303^7+WeightSDS!Q$23*$AJ303^6+WeightSDS!R$23*$AJ303^5+WeightSDS!S$23*$AJ303^4+WeightSDS!T$23*$AJ303^3+WeightSDS!U$23*$AJ303^2+WeightSDS!V$23*$AJ303+WeightSDS!W$23,IF($AJ303&lt;153,WeightSDS!M$25*$AJ303^10+WeightSDS!N$25*$AJ303^9+WeightSDS!O$25*$AJ303^8+WeightSDS!P$25*$AJ303^7+WeightSDS!Q$25*$AJ303^6+WeightSDS!R$25*$AJ303^5+WeightSDS!S$25*$AJ303^4+WeightSDS!T$25*$AJ303^3+WeightSDS!U$25*$AJ303^2+WeightSDS!V$25*$AJ303+WeightSDS!W$25,WeightSDS!M$27+WeightSDS!N$27/(1+EXP(WeightSDS!O$27+WeightSDS!P$27*$AJ303)))),IF($AJ303&lt;43.8,WeightSDS!M$29*$AJ303^10+WeightSDS!N$29*$AJ303^9+WeightSDS!O$29*$AJ303^8+WeightSDS!P$29*$AJ303^7+WeightSDS!Q$29*$AJ303^6+WeightSDS!R$29*$AJ303^5+WeightSDS!S$29*$AJ303^4+WeightSDS!T$29*$AJ303^3+WeightSDS!U$29*$AJ303^2+WeightSDS!V$29*$AJ303+WeightSDS!W$29-0.010431*(1-$AJ303/210),IF($AJ303&lt;123,WeightSDS!M$30*$AJ303^10+WeightSDS!N$30*$AJ303^9+WeightSDS!O$30*$AJ303^8+WeightSDS!P$30*$AJ303^7+WeightSDS!Q$30*$AJ303^6+WeightSDS!R$30*$AJ303^5+WeightSDS!S$30*$AJ303^4+WeightSDS!T$30*$AJ303^3+WeightSDS!U$30*$AJ303^2+WeightSDS!V$30*$AJ303+WeightSDS!W$30-0.010431*(1-1/$AJ303),WeightSDS!M$32+WeightSDS!N$32/(1+EXP(WeightSDS!O$32+WeightSDS!P$32*$AJ303))-0.010431*(1-$AJ303/210))))</f>
        <v>2.9500001032655536</v>
      </c>
      <c r="AN303" s="7">
        <f>IF(D303="M",IF($AJ303&lt;162,WeightSDS!P$12*$AJ303^7+WeightSDS!Q$12*$AJ303^6+WeightSDS!R$12*$AJ303^5+WeightSDS!S$12*$AJ303^4+WeightSDS!T$12*$AJ303^3+WeightSDS!U$12*$AJ303^2+WeightSDS!V$12*$AJ303+WeightSDS!W$12,WeightSDS!P$14*$AJ303^7+WeightSDS!Q$14*$AJ303^6+WeightSDS!R$14*$AJ303^5+WeightSDS!S$14*$AJ303^4+WeightSDS!T$14*$AJ303^3+WeightSDS!U$14*$AJ303^2+WeightSDS!V$14*$AJ303+WeightSDS!W$14),IF($AJ303&lt;156,WeightSDS!O$17*$AJ303^8+WeightSDS!P$17*$AJ303^7+WeightSDS!Q$17*$AJ303^6+WeightSDS!R$17*$AJ303^5+WeightSDS!S$17*$AJ303^4+WeightSDS!T$17*$AJ303^3+WeightSDS!U$17*$AJ303^2+WeightSDS!V$17*$AJ303+WeightSDS!W$17,IF($AJ303&lt;186,WeightSDS!$U$18+(WeightSDS!$V$18-WeightSDS!$U$18)/24*($AJ303-186)+WeightSDS!$W$18*(-$AJ303+186)^2-0.005,WeightSDS!$U$18+(WeightSDS!$V$18-WeightSDS!$U$18)/24*($AJ303-186)-0.005)))</f>
        <v>0.14604529399999999</v>
      </c>
      <c r="AQ303" s="7">
        <f t="shared" si="97"/>
        <v>0.56299999999999994</v>
      </c>
      <c r="AR303" s="7">
        <f t="shared" si="98"/>
        <v>69</v>
      </c>
      <c r="AS303" s="7">
        <f t="shared" si="99"/>
        <v>0.51</v>
      </c>
    </row>
    <row r="304" spans="2:45" s="7" customFormat="1" x14ac:dyDescent="0.15">
      <c r="B304" s="118"/>
      <c r="C304" s="118"/>
      <c r="D304" s="118"/>
      <c r="E304" s="30"/>
      <c r="F304" s="30"/>
      <c r="G304" s="119"/>
      <c r="H304" s="119"/>
      <c r="I304" s="78"/>
      <c r="J304" s="11" t="str">
        <f t="shared" si="90"/>
        <v/>
      </c>
      <c r="K304" s="2" t="str">
        <f t="shared" si="100"/>
        <v/>
      </c>
      <c r="L304" s="2" t="str">
        <f t="shared" si="91"/>
        <v/>
      </c>
      <c r="M304" s="2" t="str">
        <f t="shared" si="101"/>
        <v/>
      </c>
      <c r="N304" s="2" t="str">
        <f t="shared" si="102"/>
        <v/>
      </c>
      <c r="O304" s="2" t="str">
        <f t="shared" si="103"/>
        <v/>
      </c>
      <c r="P304" s="11" t="str">
        <f t="shared" si="104"/>
        <v/>
      </c>
      <c r="Q304" s="11" t="str">
        <f t="shared" si="105"/>
        <v/>
      </c>
      <c r="R304" s="2" t="str">
        <f t="shared" si="106"/>
        <v/>
      </c>
      <c r="S304" s="11" t="str">
        <f t="shared" si="107"/>
        <v/>
      </c>
      <c r="T304" s="175" t="str">
        <f t="shared" si="108"/>
        <v/>
      </c>
      <c r="U304" s="11" t="str">
        <f t="shared" si="109"/>
        <v/>
      </c>
      <c r="V304" s="136"/>
      <c r="W304" s="136"/>
      <c r="X304" s="139">
        <f t="shared" si="92"/>
        <v>0</v>
      </c>
      <c r="Y304" s="31">
        <f t="shared" si="93"/>
        <v>0</v>
      </c>
      <c r="Z304" s="31"/>
      <c r="AA304" s="140">
        <f t="shared" si="94"/>
        <v>0</v>
      </c>
      <c r="AB304" s="12"/>
      <c r="AC304" s="8">
        <f t="shared" si="95"/>
        <v>9.0359999999999996</v>
      </c>
      <c r="AD304" s="8">
        <f t="shared" si="96"/>
        <v>-184.49199999999999</v>
      </c>
      <c r="AE304"/>
      <c r="AF304" t="e">
        <f>IF(D304="M",IF(AI304&lt;78,LMS!$D$5*AI304^3+LMS!$E$5*AI304^2+LMS!$F$5*AI304+LMS!$G$5,IF(AI304&lt;150,LMS!$D$6*AI304^3+LMS!$E$6*AI304^2+LMS!$F$6*AI304+LMS!$G$6,LMS!$D$7*AI304^3+LMS!$E$7*AI304^2+LMS!$F$7*AI304+LMS!$G$7)),IF(AI304&lt;69,LMS!$D$9*AI304^3+LMS!$E$9*AI304^2+LMS!$F$9*AI304+LMS!$G$9,IF(AI304&lt;150,LMS!$D$10*AI304^3+LMS!$E$10*AI304^2+LMS!$F$10*AI304+LMS!$G$10,LMS!$D$11*AI304^3+LMS!$E$11*AI304^2+LMS!$F$11*AI304+LMS!$G$11)))</f>
        <v>#VALUE!</v>
      </c>
      <c r="AG304" t="e">
        <f>IF(D304="M",(IF(AI304&lt;2.5,LMS!$D$21*AI304^3+LMS!$E$21*AI304^2+LMS!$F$21*AI304+LMS!$G$21,IF(AI304&lt;9.5,LMS!$D$22*AI304^3+LMS!$E$22*AI304^2+LMS!$F$22*AI304+LMS!$G$22,IF(AI304&lt;26.75,LMS!$D$23*AI304^3+LMS!$E$23*AI304^2+LMS!$F$23*AI304+LMS!$G$23,IF(AI304&lt;90,LMS!$D$24*AI304^3+LMS!$E$24*AI304^2+LMS!$F$24*AI304+LMS!$G$24,LMS!$D$25*AI304^3+LMS!$E$25*AI304^2+LMS!$F$25*AI304+LMS!$G$25))))),(IF(AI304&lt;2.5,LMS!$D$27*AI304^3+LMS!$E$27*AI304^2+LMS!$F$27*AI304+LMS!$G$27,IF(AI304&lt;9.5,LMS!$D$28*AI304^3+LMS!$E$28*AI304^2+LMS!$F$28*AI304+LMS!$G$28,IF(AI304&lt;26.75,LMS!$D$29*AI304^3+LMS!$E$29*AI304^2+LMS!$F$29*AI304+LMS!$G$29,IF(AI304&lt;90,LMS!$D$30*AI304^3+LMS!$E$30*AI304^2+LMS!$F$30*AI304+LMS!$G$30,IF(AI304&lt;150,LMS!$D$31*AI304^3+LMS!$E$31*AI304^2+LMS!$F$31*AI304+LMS!$G$31,LMS!$D$32*AI304^3+LMS!$E$32*AI304^2+LMS!$F$32*AI304+LMS!$G$32)))))))</f>
        <v>#VALUE!</v>
      </c>
      <c r="AH304" t="e">
        <f>IF(D304="M",(IF(AI304&lt;90,LMS!$D$14*AI304^3+LMS!$E$14*AI304^2+LMS!$F$14*AI304+LMS!$G$14,LMS!$D$15*AI304^3+LMS!$E$15*AI304^2+LMS!$F$15*AI304+LMS!$G$15)),(IF(AI304&lt;90,LMS!$D$17*AI304^3+LMS!$E$17*AI304^2+LMS!$F$17*AI304+LMS!$G$17,LMS!$D$18*AI304^3+LMS!$E$18*AI304^2+LMS!$F$18*AI304+LMS!$G$18)))</f>
        <v>#VALUE!</v>
      </c>
      <c r="AI304" s="7" t="e">
        <f t="shared" si="89"/>
        <v>#VALUE!</v>
      </c>
      <c r="AJ304" s="7">
        <f t="shared" si="110"/>
        <v>0</v>
      </c>
      <c r="AL304" s="7">
        <f>IF(D304="M",WeightSDS!P$5*$AJ304^7+WeightSDS!Q$5*$AJ304^6+WeightSDS!R$5*$AJ304^5+WeightSDS!S$5*$AJ304^4+WeightSDS!T$5*$AJ304^3+WeightSDS!U$5*$AJ304^2+WeightSDS!V$5*$AJ304+WeightSDS!W$5,IF($AJ304&lt;186,WeightSDS!P$8*$AJ304^7+WeightSDS!Q$8*$AJ304^6+WeightSDS!R$8*$AJ304^5+WeightSDS!S$8*$AJ304^4+WeightSDS!T$8*$AJ304^3+WeightSDS!U$8*$AJ304^2+WeightSDS!V$8*$AJ304+WeightSDS!W$8,WeightSDS!$U$9+WeightSDS!$V$9*($AJ304-WeightSDS!$W$9)))</f>
        <v>0.75407122999999998</v>
      </c>
      <c r="AM304" s="7">
        <f>IF(D304="M",IF($AJ304&lt;45,WeightSDS!M$23*$AJ304^10+WeightSDS!N$23*$AJ304^9+WeightSDS!O$23*$AJ304^8+WeightSDS!P$23*$AJ304^7+WeightSDS!Q$23*$AJ304^6+WeightSDS!R$23*$AJ304^5+WeightSDS!S$23*$AJ304^4+WeightSDS!T$23*$AJ304^3+WeightSDS!U$23*$AJ304^2+WeightSDS!V$23*$AJ304+WeightSDS!W$23,IF($AJ304&lt;153,WeightSDS!M$25*$AJ304^10+WeightSDS!N$25*$AJ304^9+WeightSDS!O$25*$AJ304^8+WeightSDS!P$25*$AJ304^7+WeightSDS!Q$25*$AJ304^6+WeightSDS!R$25*$AJ304^5+WeightSDS!S$25*$AJ304^4+WeightSDS!T$25*$AJ304^3+WeightSDS!U$25*$AJ304^2+WeightSDS!V$25*$AJ304+WeightSDS!W$25,WeightSDS!M$27+WeightSDS!N$27/(1+EXP(WeightSDS!O$27+WeightSDS!P$27*$AJ304)))),IF($AJ304&lt;43.8,WeightSDS!M$29*$AJ304^10+WeightSDS!N$29*$AJ304^9+WeightSDS!O$29*$AJ304^8+WeightSDS!P$29*$AJ304^7+WeightSDS!Q$29*$AJ304^6+WeightSDS!R$29*$AJ304^5+WeightSDS!S$29*$AJ304^4+WeightSDS!T$29*$AJ304^3+WeightSDS!U$29*$AJ304^2+WeightSDS!V$29*$AJ304+WeightSDS!W$29-0.010431*(1-$AJ304/210),IF($AJ304&lt;123,WeightSDS!M$30*$AJ304^10+WeightSDS!N$30*$AJ304^9+WeightSDS!O$30*$AJ304^8+WeightSDS!P$30*$AJ304^7+WeightSDS!Q$30*$AJ304^6+WeightSDS!R$30*$AJ304^5+WeightSDS!S$30*$AJ304^4+WeightSDS!T$30*$AJ304^3+WeightSDS!U$30*$AJ304^2+WeightSDS!V$30*$AJ304+WeightSDS!W$30-0.010431*(1-1/$AJ304),WeightSDS!M$32+WeightSDS!N$32/(1+EXP(WeightSDS!O$32+WeightSDS!P$32*$AJ304))-0.010431*(1-$AJ304/210))))</f>
        <v>2.9500001032655536</v>
      </c>
      <c r="AN304" s="7">
        <f>IF(D304="M",IF($AJ304&lt;162,WeightSDS!P$12*$AJ304^7+WeightSDS!Q$12*$AJ304^6+WeightSDS!R$12*$AJ304^5+WeightSDS!S$12*$AJ304^4+WeightSDS!T$12*$AJ304^3+WeightSDS!U$12*$AJ304^2+WeightSDS!V$12*$AJ304+WeightSDS!W$12,WeightSDS!P$14*$AJ304^7+WeightSDS!Q$14*$AJ304^6+WeightSDS!R$14*$AJ304^5+WeightSDS!S$14*$AJ304^4+WeightSDS!T$14*$AJ304^3+WeightSDS!U$14*$AJ304^2+WeightSDS!V$14*$AJ304+WeightSDS!W$14),IF($AJ304&lt;156,WeightSDS!O$17*$AJ304^8+WeightSDS!P$17*$AJ304^7+WeightSDS!Q$17*$AJ304^6+WeightSDS!R$17*$AJ304^5+WeightSDS!S$17*$AJ304^4+WeightSDS!T$17*$AJ304^3+WeightSDS!U$17*$AJ304^2+WeightSDS!V$17*$AJ304+WeightSDS!W$17,IF($AJ304&lt;186,WeightSDS!$U$18+(WeightSDS!$V$18-WeightSDS!$U$18)/24*($AJ304-186)+WeightSDS!$W$18*(-$AJ304+186)^2-0.005,WeightSDS!$U$18+(WeightSDS!$V$18-WeightSDS!$U$18)/24*($AJ304-186)-0.005)))</f>
        <v>0.14604529399999999</v>
      </c>
      <c r="AQ304" s="7">
        <f t="shared" si="97"/>
        <v>0.56299999999999994</v>
      </c>
      <c r="AR304" s="7">
        <f t="shared" si="98"/>
        <v>69</v>
      </c>
      <c r="AS304" s="7">
        <f t="shared" si="99"/>
        <v>0.51</v>
      </c>
    </row>
    <row r="305" spans="2:45" s="7" customFormat="1" x14ac:dyDescent="0.15">
      <c r="B305" s="118"/>
      <c r="C305" s="118"/>
      <c r="D305" s="118"/>
      <c r="E305" s="30"/>
      <c r="F305" s="30"/>
      <c r="G305" s="119"/>
      <c r="H305" s="119"/>
      <c r="I305" s="78"/>
      <c r="J305" s="11" t="str">
        <f t="shared" si="90"/>
        <v/>
      </c>
      <c r="K305" s="2" t="str">
        <f t="shared" si="100"/>
        <v/>
      </c>
      <c r="L305" s="2" t="str">
        <f t="shared" si="91"/>
        <v/>
      </c>
      <c r="M305" s="2" t="str">
        <f t="shared" si="101"/>
        <v/>
      </c>
      <c r="N305" s="2" t="str">
        <f t="shared" si="102"/>
        <v/>
      </c>
      <c r="O305" s="2" t="str">
        <f t="shared" si="103"/>
        <v/>
      </c>
      <c r="P305" s="11" t="str">
        <f t="shared" si="104"/>
        <v/>
      </c>
      <c r="Q305" s="11" t="str">
        <f t="shared" si="105"/>
        <v/>
      </c>
      <c r="R305" s="2" t="str">
        <f t="shared" si="106"/>
        <v/>
      </c>
      <c r="S305" s="11" t="str">
        <f t="shared" si="107"/>
        <v/>
      </c>
      <c r="T305" s="175" t="str">
        <f t="shared" si="108"/>
        <v/>
      </c>
      <c r="U305" s="11" t="str">
        <f t="shared" si="109"/>
        <v/>
      </c>
      <c r="V305" s="136"/>
      <c r="W305" s="136"/>
      <c r="X305" s="139">
        <f t="shared" si="92"/>
        <v>0</v>
      </c>
      <c r="Y305" s="31">
        <f t="shared" si="93"/>
        <v>0</v>
      </c>
      <c r="Z305" s="31"/>
      <c r="AA305" s="140">
        <f t="shared" si="94"/>
        <v>0</v>
      </c>
      <c r="AB305" s="12"/>
      <c r="AC305" s="8">
        <f t="shared" si="95"/>
        <v>9.0359999999999996</v>
      </c>
      <c r="AD305" s="8">
        <f t="shared" si="96"/>
        <v>-184.49199999999999</v>
      </c>
      <c r="AE305"/>
      <c r="AF305" t="e">
        <f>IF(D305="M",IF(AI305&lt;78,LMS!$D$5*AI305^3+LMS!$E$5*AI305^2+LMS!$F$5*AI305+LMS!$G$5,IF(AI305&lt;150,LMS!$D$6*AI305^3+LMS!$E$6*AI305^2+LMS!$F$6*AI305+LMS!$G$6,LMS!$D$7*AI305^3+LMS!$E$7*AI305^2+LMS!$F$7*AI305+LMS!$G$7)),IF(AI305&lt;69,LMS!$D$9*AI305^3+LMS!$E$9*AI305^2+LMS!$F$9*AI305+LMS!$G$9,IF(AI305&lt;150,LMS!$D$10*AI305^3+LMS!$E$10*AI305^2+LMS!$F$10*AI305+LMS!$G$10,LMS!$D$11*AI305^3+LMS!$E$11*AI305^2+LMS!$F$11*AI305+LMS!$G$11)))</f>
        <v>#VALUE!</v>
      </c>
      <c r="AG305" t="e">
        <f>IF(D305="M",(IF(AI305&lt;2.5,LMS!$D$21*AI305^3+LMS!$E$21*AI305^2+LMS!$F$21*AI305+LMS!$G$21,IF(AI305&lt;9.5,LMS!$D$22*AI305^3+LMS!$E$22*AI305^2+LMS!$F$22*AI305+LMS!$G$22,IF(AI305&lt;26.75,LMS!$D$23*AI305^3+LMS!$E$23*AI305^2+LMS!$F$23*AI305+LMS!$G$23,IF(AI305&lt;90,LMS!$D$24*AI305^3+LMS!$E$24*AI305^2+LMS!$F$24*AI305+LMS!$G$24,LMS!$D$25*AI305^3+LMS!$E$25*AI305^2+LMS!$F$25*AI305+LMS!$G$25))))),(IF(AI305&lt;2.5,LMS!$D$27*AI305^3+LMS!$E$27*AI305^2+LMS!$F$27*AI305+LMS!$G$27,IF(AI305&lt;9.5,LMS!$D$28*AI305^3+LMS!$E$28*AI305^2+LMS!$F$28*AI305+LMS!$G$28,IF(AI305&lt;26.75,LMS!$D$29*AI305^3+LMS!$E$29*AI305^2+LMS!$F$29*AI305+LMS!$G$29,IF(AI305&lt;90,LMS!$D$30*AI305^3+LMS!$E$30*AI305^2+LMS!$F$30*AI305+LMS!$G$30,IF(AI305&lt;150,LMS!$D$31*AI305^3+LMS!$E$31*AI305^2+LMS!$F$31*AI305+LMS!$G$31,LMS!$D$32*AI305^3+LMS!$E$32*AI305^2+LMS!$F$32*AI305+LMS!$G$32)))))))</f>
        <v>#VALUE!</v>
      </c>
      <c r="AH305" t="e">
        <f>IF(D305="M",(IF(AI305&lt;90,LMS!$D$14*AI305^3+LMS!$E$14*AI305^2+LMS!$F$14*AI305+LMS!$G$14,LMS!$D$15*AI305^3+LMS!$E$15*AI305^2+LMS!$F$15*AI305+LMS!$G$15)),(IF(AI305&lt;90,LMS!$D$17*AI305^3+LMS!$E$17*AI305^2+LMS!$F$17*AI305+LMS!$G$17,LMS!$D$18*AI305^3+LMS!$E$18*AI305^2+LMS!$F$18*AI305+LMS!$G$18)))</f>
        <v>#VALUE!</v>
      </c>
      <c r="AI305" s="7" t="e">
        <f t="shared" si="89"/>
        <v>#VALUE!</v>
      </c>
      <c r="AJ305" s="7">
        <f t="shared" si="110"/>
        <v>0</v>
      </c>
      <c r="AL305" s="7">
        <f>IF(D305="M",WeightSDS!P$5*$AJ305^7+WeightSDS!Q$5*$AJ305^6+WeightSDS!R$5*$AJ305^5+WeightSDS!S$5*$AJ305^4+WeightSDS!T$5*$AJ305^3+WeightSDS!U$5*$AJ305^2+WeightSDS!V$5*$AJ305+WeightSDS!W$5,IF($AJ305&lt;186,WeightSDS!P$8*$AJ305^7+WeightSDS!Q$8*$AJ305^6+WeightSDS!R$8*$AJ305^5+WeightSDS!S$8*$AJ305^4+WeightSDS!T$8*$AJ305^3+WeightSDS!U$8*$AJ305^2+WeightSDS!V$8*$AJ305+WeightSDS!W$8,WeightSDS!$U$9+WeightSDS!$V$9*($AJ305-WeightSDS!$W$9)))</f>
        <v>0.75407122999999998</v>
      </c>
      <c r="AM305" s="7">
        <f>IF(D305="M",IF($AJ305&lt;45,WeightSDS!M$23*$AJ305^10+WeightSDS!N$23*$AJ305^9+WeightSDS!O$23*$AJ305^8+WeightSDS!P$23*$AJ305^7+WeightSDS!Q$23*$AJ305^6+WeightSDS!R$23*$AJ305^5+WeightSDS!S$23*$AJ305^4+WeightSDS!T$23*$AJ305^3+WeightSDS!U$23*$AJ305^2+WeightSDS!V$23*$AJ305+WeightSDS!W$23,IF($AJ305&lt;153,WeightSDS!M$25*$AJ305^10+WeightSDS!N$25*$AJ305^9+WeightSDS!O$25*$AJ305^8+WeightSDS!P$25*$AJ305^7+WeightSDS!Q$25*$AJ305^6+WeightSDS!R$25*$AJ305^5+WeightSDS!S$25*$AJ305^4+WeightSDS!T$25*$AJ305^3+WeightSDS!U$25*$AJ305^2+WeightSDS!V$25*$AJ305+WeightSDS!W$25,WeightSDS!M$27+WeightSDS!N$27/(1+EXP(WeightSDS!O$27+WeightSDS!P$27*$AJ305)))),IF($AJ305&lt;43.8,WeightSDS!M$29*$AJ305^10+WeightSDS!N$29*$AJ305^9+WeightSDS!O$29*$AJ305^8+WeightSDS!P$29*$AJ305^7+WeightSDS!Q$29*$AJ305^6+WeightSDS!R$29*$AJ305^5+WeightSDS!S$29*$AJ305^4+WeightSDS!T$29*$AJ305^3+WeightSDS!U$29*$AJ305^2+WeightSDS!V$29*$AJ305+WeightSDS!W$29-0.010431*(1-$AJ305/210),IF($AJ305&lt;123,WeightSDS!M$30*$AJ305^10+WeightSDS!N$30*$AJ305^9+WeightSDS!O$30*$AJ305^8+WeightSDS!P$30*$AJ305^7+WeightSDS!Q$30*$AJ305^6+WeightSDS!R$30*$AJ305^5+WeightSDS!S$30*$AJ305^4+WeightSDS!T$30*$AJ305^3+WeightSDS!U$30*$AJ305^2+WeightSDS!V$30*$AJ305+WeightSDS!W$30-0.010431*(1-1/$AJ305),WeightSDS!M$32+WeightSDS!N$32/(1+EXP(WeightSDS!O$32+WeightSDS!P$32*$AJ305))-0.010431*(1-$AJ305/210))))</f>
        <v>2.9500001032655536</v>
      </c>
      <c r="AN305" s="7">
        <f>IF(D305="M",IF($AJ305&lt;162,WeightSDS!P$12*$AJ305^7+WeightSDS!Q$12*$AJ305^6+WeightSDS!R$12*$AJ305^5+WeightSDS!S$12*$AJ305^4+WeightSDS!T$12*$AJ305^3+WeightSDS!U$12*$AJ305^2+WeightSDS!V$12*$AJ305+WeightSDS!W$12,WeightSDS!P$14*$AJ305^7+WeightSDS!Q$14*$AJ305^6+WeightSDS!R$14*$AJ305^5+WeightSDS!S$14*$AJ305^4+WeightSDS!T$14*$AJ305^3+WeightSDS!U$14*$AJ305^2+WeightSDS!V$14*$AJ305+WeightSDS!W$14),IF($AJ305&lt;156,WeightSDS!O$17*$AJ305^8+WeightSDS!P$17*$AJ305^7+WeightSDS!Q$17*$AJ305^6+WeightSDS!R$17*$AJ305^5+WeightSDS!S$17*$AJ305^4+WeightSDS!T$17*$AJ305^3+WeightSDS!U$17*$AJ305^2+WeightSDS!V$17*$AJ305+WeightSDS!W$17,IF($AJ305&lt;186,WeightSDS!$U$18+(WeightSDS!$V$18-WeightSDS!$U$18)/24*($AJ305-186)+WeightSDS!$W$18*(-$AJ305+186)^2-0.005,WeightSDS!$U$18+(WeightSDS!$V$18-WeightSDS!$U$18)/24*($AJ305-186)-0.005)))</f>
        <v>0.14604529399999999</v>
      </c>
      <c r="AQ305" s="7">
        <f t="shared" si="97"/>
        <v>0.56299999999999994</v>
      </c>
      <c r="AR305" s="7">
        <f t="shared" si="98"/>
        <v>69</v>
      </c>
      <c r="AS305" s="7">
        <f t="shared" si="99"/>
        <v>0.51</v>
      </c>
    </row>
    <row r="306" spans="2:45" s="7" customFormat="1" x14ac:dyDescent="0.15">
      <c r="B306" s="118"/>
      <c r="C306" s="118"/>
      <c r="D306" s="118"/>
      <c r="E306" s="30"/>
      <c r="F306" s="30"/>
      <c r="G306" s="119"/>
      <c r="H306" s="119"/>
      <c r="I306" s="78"/>
      <c r="J306" s="11" t="str">
        <f t="shared" si="90"/>
        <v/>
      </c>
      <c r="K306" s="2" t="str">
        <f t="shared" si="100"/>
        <v/>
      </c>
      <c r="L306" s="2" t="str">
        <f t="shared" si="91"/>
        <v/>
      </c>
      <c r="M306" s="2" t="str">
        <f t="shared" si="101"/>
        <v/>
      </c>
      <c r="N306" s="2" t="str">
        <f t="shared" si="102"/>
        <v/>
      </c>
      <c r="O306" s="2" t="str">
        <f t="shared" si="103"/>
        <v/>
      </c>
      <c r="P306" s="11" t="str">
        <f t="shared" si="104"/>
        <v/>
      </c>
      <c r="Q306" s="11" t="str">
        <f t="shared" si="105"/>
        <v/>
      </c>
      <c r="R306" s="2" t="str">
        <f t="shared" si="106"/>
        <v/>
      </c>
      <c r="S306" s="11" t="str">
        <f t="shared" si="107"/>
        <v/>
      </c>
      <c r="T306" s="175" t="str">
        <f t="shared" si="108"/>
        <v/>
      </c>
      <c r="U306" s="11" t="str">
        <f t="shared" si="109"/>
        <v/>
      </c>
      <c r="V306" s="136"/>
      <c r="W306" s="136"/>
      <c r="X306" s="139">
        <f t="shared" si="92"/>
        <v>0</v>
      </c>
      <c r="Y306" s="31">
        <f t="shared" si="93"/>
        <v>0</v>
      </c>
      <c r="Z306" s="31"/>
      <c r="AA306" s="140">
        <f t="shared" si="94"/>
        <v>0</v>
      </c>
      <c r="AB306" s="12"/>
      <c r="AC306" s="8">
        <f t="shared" si="95"/>
        <v>9.0359999999999996</v>
      </c>
      <c r="AD306" s="8">
        <f t="shared" si="96"/>
        <v>-184.49199999999999</v>
      </c>
      <c r="AE306"/>
      <c r="AF306" t="e">
        <f>IF(D306="M",IF(AI306&lt;78,LMS!$D$5*AI306^3+LMS!$E$5*AI306^2+LMS!$F$5*AI306+LMS!$G$5,IF(AI306&lt;150,LMS!$D$6*AI306^3+LMS!$E$6*AI306^2+LMS!$F$6*AI306+LMS!$G$6,LMS!$D$7*AI306^3+LMS!$E$7*AI306^2+LMS!$F$7*AI306+LMS!$G$7)),IF(AI306&lt;69,LMS!$D$9*AI306^3+LMS!$E$9*AI306^2+LMS!$F$9*AI306+LMS!$G$9,IF(AI306&lt;150,LMS!$D$10*AI306^3+LMS!$E$10*AI306^2+LMS!$F$10*AI306+LMS!$G$10,LMS!$D$11*AI306^3+LMS!$E$11*AI306^2+LMS!$F$11*AI306+LMS!$G$11)))</f>
        <v>#VALUE!</v>
      </c>
      <c r="AG306" t="e">
        <f>IF(D306="M",(IF(AI306&lt;2.5,LMS!$D$21*AI306^3+LMS!$E$21*AI306^2+LMS!$F$21*AI306+LMS!$G$21,IF(AI306&lt;9.5,LMS!$D$22*AI306^3+LMS!$E$22*AI306^2+LMS!$F$22*AI306+LMS!$G$22,IF(AI306&lt;26.75,LMS!$D$23*AI306^3+LMS!$E$23*AI306^2+LMS!$F$23*AI306+LMS!$G$23,IF(AI306&lt;90,LMS!$D$24*AI306^3+LMS!$E$24*AI306^2+LMS!$F$24*AI306+LMS!$G$24,LMS!$D$25*AI306^3+LMS!$E$25*AI306^2+LMS!$F$25*AI306+LMS!$G$25))))),(IF(AI306&lt;2.5,LMS!$D$27*AI306^3+LMS!$E$27*AI306^2+LMS!$F$27*AI306+LMS!$G$27,IF(AI306&lt;9.5,LMS!$D$28*AI306^3+LMS!$E$28*AI306^2+LMS!$F$28*AI306+LMS!$G$28,IF(AI306&lt;26.75,LMS!$D$29*AI306^3+LMS!$E$29*AI306^2+LMS!$F$29*AI306+LMS!$G$29,IF(AI306&lt;90,LMS!$D$30*AI306^3+LMS!$E$30*AI306^2+LMS!$F$30*AI306+LMS!$G$30,IF(AI306&lt;150,LMS!$D$31*AI306^3+LMS!$E$31*AI306^2+LMS!$F$31*AI306+LMS!$G$31,LMS!$D$32*AI306^3+LMS!$E$32*AI306^2+LMS!$F$32*AI306+LMS!$G$32)))))))</f>
        <v>#VALUE!</v>
      </c>
      <c r="AH306" t="e">
        <f>IF(D306="M",(IF(AI306&lt;90,LMS!$D$14*AI306^3+LMS!$E$14*AI306^2+LMS!$F$14*AI306+LMS!$G$14,LMS!$D$15*AI306^3+LMS!$E$15*AI306^2+LMS!$F$15*AI306+LMS!$G$15)),(IF(AI306&lt;90,LMS!$D$17*AI306^3+LMS!$E$17*AI306^2+LMS!$F$17*AI306+LMS!$G$17,LMS!$D$18*AI306^3+LMS!$E$18*AI306^2+LMS!$F$18*AI306+LMS!$G$18)))</f>
        <v>#VALUE!</v>
      </c>
      <c r="AI306" s="7" t="e">
        <f t="shared" si="89"/>
        <v>#VALUE!</v>
      </c>
      <c r="AJ306" s="7">
        <f t="shared" si="110"/>
        <v>0</v>
      </c>
      <c r="AL306" s="7">
        <f>IF(D306="M",WeightSDS!P$5*$AJ306^7+WeightSDS!Q$5*$AJ306^6+WeightSDS!R$5*$AJ306^5+WeightSDS!S$5*$AJ306^4+WeightSDS!T$5*$AJ306^3+WeightSDS!U$5*$AJ306^2+WeightSDS!V$5*$AJ306+WeightSDS!W$5,IF($AJ306&lt;186,WeightSDS!P$8*$AJ306^7+WeightSDS!Q$8*$AJ306^6+WeightSDS!R$8*$AJ306^5+WeightSDS!S$8*$AJ306^4+WeightSDS!T$8*$AJ306^3+WeightSDS!U$8*$AJ306^2+WeightSDS!V$8*$AJ306+WeightSDS!W$8,WeightSDS!$U$9+WeightSDS!$V$9*($AJ306-WeightSDS!$W$9)))</f>
        <v>0.75407122999999998</v>
      </c>
      <c r="AM306" s="7">
        <f>IF(D306="M",IF($AJ306&lt;45,WeightSDS!M$23*$AJ306^10+WeightSDS!N$23*$AJ306^9+WeightSDS!O$23*$AJ306^8+WeightSDS!P$23*$AJ306^7+WeightSDS!Q$23*$AJ306^6+WeightSDS!R$23*$AJ306^5+WeightSDS!S$23*$AJ306^4+WeightSDS!T$23*$AJ306^3+WeightSDS!U$23*$AJ306^2+WeightSDS!V$23*$AJ306+WeightSDS!W$23,IF($AJ306&lt;153,WeightSDS!M$25*$AJ306^10+WeightSDS!N$25*$AJ306^9+WeightSDS!O$25*$AJ306^8+WeightSDS!P$25*$AJ306^7+WeightSDS!Q$25*$AJ306^6+WeightSDS!R$25*$AJ306^5+WeightSDS!S$25*$AJ306^4+WeightSDS!T$25*$AJ306^3+WeightSDS!U$25*$AJ306^2+WeightSDS!V$25*$AJ306+WeightSDS!W$25,WeightSDS!M$27+WeightSDS!N$27/(1+EXP(WeightSDS!O$27+WeightSDS!P$27*$AJ306)))),IF($AJ306&lt;43.8,WeightSDS!M$29*$AJ306^10+WeightSDS!N$29*$AJ306^9+WeightSDS!O$29*$AJ306^8+WeightSDS!P$29*$AJ306^7+WeightSDS!Q$29*$AJ306^6+WeightSDS!R$29*$AJ306^5+WeightSDS!S$29*$AJ306^4+WeightSDS!T$29*$AJ306^3+WeightSDS!U$29*$AJ306^2+WeightSDS!V$29*$AJ306+WeightSDS!W$29-0.010431*(1-$AJ306/210),IF($AJ306&lt;123,WeightSDS!M$30*$AJ306^10+WeightSDS!N$30*$AJ306^9+WeightSDS!O$30*$AJ306^8+WeightSDS!P$30*$AJ306^7+WeightSDS!Q$30*$AJ306^6+WeightSDS!R$30*$AJ306^5+WeightSDS!S$30*$AJ306^4+WeightSDS!T$30*$AJ306^3+WeightSDS!U$30*$AJ306^2+WeightSDS!V$30*$AJ306+WeightSDS!W$30-0.010431*(1-1/$AJ306),WeightSDS!M$32+WeightSDS!N$32/(1+EXP(WeightSDS!O$32+WeightSDS!P$32*$AJ306))-0.010431*(1-$AJ306/210))))</f>
        <v>2.9500001032655536</v>
      </c>
      <c r="AN306" s="7">
        <f>IF(D306="M",IF($AJ306&lt;162,WeightSDS!P$12*$AJ306^7+WeightSDS!Q$12*$AJ306^6+WeightSDS!R$12*$AJ306^5+WeightSDS!S$12*$AJ306^4+WeightSDS!T$12*$AJ306^3+WeightSDS!U$12*$AJ306^2+WeightSDS!V$12*$AJ306+WeightSDS!W$12,WeightSDS!P$14*$AJ306^7+WeightSDS!Q$14*$AJ306^6+WeightSDS!R$14*$AJ306^5+WeightSDS!S$14*$AJ306^4+WeightSDS!T$14*$AJ306^3+WeightSDS!U$14*$AJ306^2+WeightSDS!V$14*$AJ306+WeightSDS!W$14),IF($AJ306&lt;156,WeightSDS!O$17*$AJ306^8+WeightSDS!P$17*$AJ306^7+WeightSDS!Q$17*$AJ306^6+WeightSDS!R$17*$AJ306^5+WeightSDS!S$17*$AJ306^4+WeightSDS!T$17*$AJ306^3+WeightSDS!U$17*$AJ306^2+WeightSDS!V$17*$AJ306+WeightSDS!W$17,IF($AJ306&lt;186,WeightSDS!$U$18+(WeightSDS!$V$18-WeightSDS!$U$18)/24*($AJ306-186)+WeightSDS!$W$18*(-$AJ306+186)^2-0.005,WeightSDS!$U$18+(WeightSDS!$V$18-WeightSDS!$U$18)/24*($AJ306-186)-0.005)))</f>
        <v>0.14604529399999999</v>
      </c>
      <c r="AQ306" s="7">
        <f t="shared" si="97"/>
        <v>0.56299999999999994</v>
      </c>
      <c r="AR306" s="7">
        <f t="shared" si="98"/>
        <v>69</v>
      </c>
      <c r="AS306" s="7">
        <f t="shared" si="99"/>
        <v>0.51</v>
      </c>
    </row>
    <row r="307" spans="2:45" s="7" customFormat="1" x14ac:dyDescent="0.15">
      <c r="B307" s="118"/>
      <c r="C307" s="118"/>
      <c r="D307" s="118"/>
      <c r="E307" s="30"/>
      <c r="F307" s="30"/>
      <c r="G307" s="119"/>
      <c r="H307" s="119"/>
      <c r="I307" s="78"/>
      <c r="J307" s="11" t="str">
        <f t="shared" si="90"/>
        <v/>
      </c>
      <c r="K307" s="2" t="str">
        <f t="shared" si="100"/>
        <v/>
      </c>
      <c r="L307" s="2" t="str">
        <f t="shared" si="91"/>
        <v/>
      </c>
      <c r="M307" s="2" t="str">
        <f t="shared" si="101"/>
        <v/>
      </c>
      <c r="N307" s="2" t="str">
        <f t="shared" si="102"/>
        <v/>
      </c>
      <c r="O307" s="2" t="str">
        <f t="shared" si="103"/>
        <v/>
      </c>
      <c r="P307" s="11" t="str">
        <f t="shared" si="104"/>
        <v/>
      </c>
      <c r="Q307" s="11" t="str">
        <f t="shared" si="105"/>
        <v/>
      </c>
      <c r="R307" s="2" t="str">
        <f t="shared" si="106"/>
        <v/>
      </c>
      <c r="S307" s="11" t="str">
        <f t="shared" si="107"/>
        <v/>
      </c>
      <c r="T307" s="175" t="str">
        <f t="shared" si="108"/>
        <v/>
      </c>
      <c r="U307" s="11" t="str">
        <f t="shared" si="109"/>
        <v/>
      </c>
      <c r="V307" s="136"/>
      <c r="W307" s="136"/>
      <c r="X307" s="139">
        <f t="shared" si="92"/>
        <v>0</v>
      </c>
      <c r="Y307" s="31">
        <f t="shared" si="93"/>
        <v>0</v>
      </c>
      <c r="Z307" s="31"/>
      <c r="AA307" s="140">
        <f t="shared" si="94"/>
        <v>0</v>
      </c>
      <c r="AB307" s="12"/>
      <c r="AC307" s="8">
        <f t="shared" si="95"/>
        <v>9.0359999999999996</v>
      </c>
      <c r="AD307" s="8">
        <f t="shared" si="96"/>
        <v>-184.49199999999999</v>
      </c>
      <c r="AE307"/>
      <c r="AF307" t="e">
        <f>IF(D307="M",IF(AI307&lt;78,LMS!$D$5*AI307^3+LMS!$E$5*AI307^2+LMS!$F$5*AI307+LMS!$G$5,IF(AI307&lt;150,LMS!$D$6*AI307^3+LMS!$E$6*AI307^2+LMS!$F$6*AI307+LMS!$G$6,LMS!$D$7*AI307^3+LMS!$E$7*AI307^2+LMS!$F$7*AI307+LMS!$G$7)),IF(AI307&lt;69,LMS!$D$9*AI307^3+LMS!$E$9*AI307^2+LMS!$F$9*AI307+LMS!$G$9,IF(AI307&lt;150,LMS!$D$10*AI307^3+LMS!$E$10*AI307^2+LMS!$F$10*AI307+LMS!$G$10,LMS!$D$11*AI307^3+LMS!$E$11*AI307^2+LMS!$F$11*AI307+LMS!$G$11)))</f>
        <v>#VALUE!</v>
      </c>
      <c r="AG307" t="e">
        <f>IF(D307="M",(IF(AI307&lt;2.5,LMS!$D$21*AI307^3+LMS!$E$21*AI307^2+LMS!$F$21*AI307+LMS!$G$21,IF(AI307&lt;9.5,LMS!$D$22*AI307^3+LMS!$E$22*AI307^2+LMS!$F$22*AI307+LMS!$G$22,IF(AI307&lt;26.75,LMS!$D$23*AI307^3+LMS!$E$23*AI307^2+LMS!$F$23*AI307+LMS!$G$23,IF(AI307&lt;90,LMS!$D$24*AI307^3+LMS!$E$24*AI307^2+LMS!$F$24*AI307+LMS!$G$24,LMS!$D$25*AI307^3+LMS!$E$25*AI307^2+LMS!$F$25*AI307+LMS!$G$25))))),(IF(AI307&lt;2.5,LMS!$D$27*AI307^3+LMS!$E$27*AI307^2+LMS!$F$27*AI307+LMS!$G$27,IF(AI307&lt;9.5,LMS!$D$28*AI307^3+LMS!$E$28*AI307^2+LMS!$F$28*AI307+LMS!$G$28,IF(AI307&lt;26.75,LMS!$D$29*AI307^3+LMS!$E$29*AI307^2+LMS!$F$29*AI307+LMS!$G$29,IF(AI307&lt;90,LMS!$D$30*AI307^3+LMS!$E$30*AI307^2+LMS!$F$30*AI307+LMS!$G$30,IF(AI307&lt;150,LMS!$D$31*AI307^3+LMS!$E$31*AI307^2+LMS!$F$31*AI307+LMS!$G$31,LMS!$D$32*AI307^3+LMS!$E$32*AI307^2+LMS!$F$32*AI307+LMS!$G$32)))))))</f>
        <v>#VALUE!</v>
      </c>
      <c r="AH307" t="e">
        <f>IF(D307="M",(IF(AI307&lt;90,LMS!$D$14*AI307^3+LMS!$E$14*AI307^2+LMS!$F$14*AI307+LMS!$G$14,LMS!$D$15*AI307^3+LMS!$E$15*AI307^2+LMS!$F$15*AI307+LMS!$G$15)),(IF(AI307&lt;90,LMS!$D$17*AI307^3+LMS!$E$17*AI307^2+LMS!$F$17*AI307+LMS!$G$17,LMS!$D$18*AI307^3+LMS!$E$18*AI307^2+LMS!$F$18*AI307+LMS!$G$18)))</f>
        <v>#VALUE!</v>
      </c>
      <c r="AI307" s="7" t="e">
        <f t="shared" si="89"/>
        <v>#VALUE!</v>
      </c>
      <c r="AJ307" s="7">
        <f t="shared" si="110"/>
        <v>0</v>
      </c>
      <c r="AL307" s="7">
        <f>IF(D307="M",WeightSDS!P$5*$AJ307^7+WeightSDS!Q$5*$AJ307^6+WeightSDS!R$5*$AJ307^5+WeightSDS!S$5*$AJ307^4+WeightSDS!T$5*$AJ307^3+WeightSDS!U$5*$AJ307^2+WeightSDS!V$5*$AJ307+WeightSDS!W$5,IF($AJ307&lt;186,WeightSDS!P$8*$AJ307^7+WeightSDS!Q$8*$AJ307^6+WeightSDS!R$8*$AJ307^5+WeightSDS!S$8*$AJ307^4+WeightSDS!T$8*$AJ307^3+WeightSDS!U$8*$AJ307^2+WeightSDS!V$8*$AJ307+WeightSDS!W$8,WeightSDS!$U$9+WeightSDS!$V$9*($AJ307-WeightSDS!$W$9)))</f>
        <v>0.75407122999999998</v>
      </c>
      <c r="AM307" s="7">
        <f>IF(D307="M",IF($AJ307&lt;45,WeightSDS!M$23*$AJ307^10+WeightSDS!N$23*$AJ307^9+WeightSDS!O$23*$AJ307^8+WeightSDS!P$23*$AJ307^7+WeightSDS!Q$23*$AJ307^6+WeightSDS!R$23*$AJ307^5+WeightSDS!S$23*$AJ307^4+WeightSDS!T$23*$AJ307^3+WeightSDS!U$23*$AJ307^2+WeightSDS!V$23*$AJ307+WeightSDS!W$23,IF($AJ307&lt;153,WeightSDS!M$25*$AJ307^10+WeightSDS!N$25*$AJ307^9+WeightSDS!O$25*$AJ307^8+WeightSDS!P$25*$AJ307^7+WeightSDS!Q$25*$AJ307^6+WeightSDS!R$25*$AJ307^5+WeightSDS!S$25*$AJ307^4+WeightSDS!T$25*$AJ307^3+WeightSDS!U$25*$AJ307^2+WeightSDS!V$25*$AJ307+WeightSDS!W$25,WeightSDS!M$27+WeightSDS!N$27/(1+EXP(WeightSDS!O$27+WeightSDS!P$27*$AJ307)))),IF($AJ307&lt;43.8,WeightSDS!M$29*$AJ307^10+WeightSDS!N$29*$AJ307^9+WeightSDS!O$29*$AJ307^8+WeightSDS!P$29*$AJ307^7+WeightSDS!Q$29*$AJ307^6+WeightSDS!R$29*$AJ307^5+WeightSDS!S$29*$AJ307^4+WeightSDS!T$29*$AJ307^3+WeightSDS!U$29*$AJ307^2+WeightSDS!V$29*$AJ307+WeightSDS!W$29-0.010431*(1-$AJ307/210),IF($AJ307&lt;123,WeightSDS!M$30*$AJ307^10+WeightSDS!N$30*$AJ307^9+WeightSDS!O$30*$AJ307^8+WeightSDS!P$30*$AJ307^7+WeightSDS!Q$30*$AJ307^6+WeightSDS!R$30*$AJ307^5+WeightSDS!S$30*$AJ307^4+WeightSDS!T$30*$AJ307^3+WeightSDS!U$30*$AJ307^2+WeightSDS!V$30*$AJ307+WeightSDS!W$30-0.010431*(1-1/$AJ307),WeightSDS!M$32+WeightSDS!N$32/(1+EXP(WeightSDS!O$32+WeightSDS!P$32*$AJ307))-0.010431*(1-$AJ307/210))))</f>
        <v>2.9500001032655536</v>
      </c>
      <c r="AN307" s="7">
        <f>IF(D307="M",IF($AJ307&lt;162,WeightSDS!P$12*$AJ307^7+WeightSDS!Q$12*$AJ307^6+WeightSDS!R$12*$AJ307^5+WeightSDS!S$12*$AJ307^4+WeightSDS!T$12*$AJ307^3+WeightSDS!U$12*$AJ307^2+WeightSDS!V$12*$AJ307+WeightSDS!W$12,WeightSDS!P$14*$AJ307^7+WeightSDS!Q$14*$AJ307^6+WeightSDS!R$14*$AJ307^5+WeightSDS!S$14*$AJ307^4+WeightSDS!T$14*$AJ307^3+WeightSDS!U$14*$AJ307^2+WeightSDS!V$14*$AJ307+WeightSDS!W$14),IF($AJ307&lt;156,WeightSDS!O$17*$AJ307^8+WeightSDS!P$17*$AJ307^7+WeightSDS!Q$17*$AJ307^6+WeightSDS!R$17*$AJ307^5+WeightSDS!S$17*$AJ307^4+WeightSDS!T$17*$AJ307^3+WeightSDS!U$17*$AJ307^2+WeightSDS!V$17*$AJ307+WeightSDS!W$17,IF($AJ307&lt;186,WeightSDS!$U$18+(WeightSDS!$V$18-WeightSDS!$U$18)/24*($AJ307-186)+WeightSDS!$W$18*(-$AJ307+186)^2-0.005,WeightSDS!$U$18+(WeightSDS!$V$18-WeightSDS!$U$18)/24*($AJ307-186)-0.005)))</f>
        <v>0.14604529399999999</v>
      </c>
      <c r="AQ307" s="7">
        <f t="shared" si="97"/>
        <v>0.56299999999999994</v>
      </c>
      <c r="AR307" s="7">
        <f t="shared" si="98"/>
        <v>69</v>
      </c>
      <c r="AS307" s="7">
        <f t="shared" si="99"/>
        <v>0.51</v>
      </c>
    </row>
    <row r="308" spans="2:45" s="7" customFormat="1" x14ac:dyDescent="0.15">
      <c r="B308" s="118"/>
      <c r="C308" s="118"/>
      <c r="D308" s="118"/>
      <c r="E308" s="30"/>
      <c r="F308" s="30"/>
      <c r="G308" s="119"/>
      <c r="H308" s="119"/>
      <c r="I308" s="78"/>
      <c r="J308" s="11" t="str">
        <f t="shared" si="90"/>
        <v/>
      </c>
      <c r="K308" s="2" t="str">
        <f t="shared" si="100"/>
        <v/>
      </c>
      <c r="L308" s="2" t="str">
        <f t="shared" si="91"/>
        <v/>
      </c>
      <c r="M308" s="2" t="str">
        <f t="shared" si="101"/>
        <v/>
      </c>
      <c r="N308" s="2" t="str">
        <f t="shared" si="102"/>
        <v/>
      </c>
      <c r="O308" s="2" t="str">
        <f t="shared" si="103"/>
        <v/>
      </c>
      <c r="P308" s="11" t="str">
        <f t="shared" si="104"/>
        <v/>
      </c>
      <c r="Q308" s="11" t="str">
        <f t="shared" si="105"/>
        <v/>
      </c>
      <c r="R308" s="2" t="str">
        <f t="shared" si="106"/>
        <v/>
      </c>
      <c r="S308" s="11" t="str">
        <f t="shared" si="107"/>
        <v/>
      </c>
      <c r="T308" s="175" t="str">
        <f t="shared" si="108"/>
        <v/>
      </c>
      <c r="U308" s="11" t="str">
        <f t="shared" si="109"/>
        <v/>
      </c>
      <c r="V308" s="136"/>
      <c r="W308" s="136"/>
      <c r="X308" s="139">
        <f t="shared" si="92"/>
        <v>0</v>
      </c>
      <c r="Y308" s="31">
        <f t="shared" si="93"/>
        <v>0</v>
      </c>
      <c r="Z308" s="31"/>
      <c r="AA308" s="140">
        <f t="shared" si="94"/>
        <v>0</v>
      </c>
      <c r="AB308" s="12"/>
      <c r="AC308" s="8">
        <f t="shared" si="95"/>
        <v>9.0359999999999996</v>
      </c>
      <c r="AD308" s="8">
        <f t="shared" si="96"/>
        <v>-184.49199999999999</v>
      </c>
      <c r="AE308"/>
      <c r="AF308" t="e">
        <f>IF(D308="M",IF(AI308&lt;78,LMS!$D$5*AI308^3+LMS!$E$5*AI308^2+LMS!$F$5*AI308+LMS!$G$5,IF(AI308&lt;150,LMS!$D$6*AI308^3+LMS!$E$6*AI308^2+LMS!$F$6*AI308+LMS!$G$6,LMS!$D$7*AI308^3+LMS!$E$7*AI308^2+LMS!$F$7*AI308+LMS!$G$7)),IF(AI308&lt;69,LMS!$D$9*AI308^3+LMS!$E$9*AI308^2+LMS!$F$9*AI308+LMS!$G$9,IF(AI308&lt;150,LMS!$D$10*AI308^3+LMS!$E$10*AI308^2+LMS!$F$10*AI308+LMS!$G$10,LMS!$D$11*AI308^3+LMS!$E$11*AI308^2+LMS!$F$11*AI308+LMS!$G$11)))</f>
        <v>#VALUE!</v>
      </c>
      <c r="AG308" t="e">
        <f>IF(D308="M",(IF(AI308&lt;2.5,LMS!$D$21*AI308^3+LMS!$E$21*AI308^2+LMS!$F$21*AI308+LMS!$G$21,IF(AI308&lt;9.5,LMS!$D$22*AI308^3+LMS!$E$22*AI308^2+LMS!$F$22*AI308+LMS!$G$22,IF(AI308&lt;26.75,LMS!$D$23*AI308^3+LMS!$E$23*AI308^2+LMS!$F$23*AI308+LMS!$G$23,IF(AI308&lt;90,LMS!$D$24*AI308^3+LMS!$E$24*AI308^2+LMS!$F$24*AI308+LMS!$G$24,LMS!$D$25*AI308^3+LMS!$E$25*AI308^2+LMS!$F$25*AI308+LMS!$G$25))))),(IF(AI308&lt;2.5,LMS!$D$27*AI308^3+LMS!$E$27*AI308^2+LMS!$F$27*AI308+LMS!$G$27,IF(AI308&lt;9.5,LMS!$D$28*AI308^3+LMS!$E$28*AI308^2+LMS!$F$28*AI308+LMS!$G$28,IF(AI308&lt;26.75,LMS!$D$29*AI308^3+LMS!$E$29*AI308^2+LMS!$F$29*AI308+LMS!$G$29,IF(AI308&lt;90,LMS!$D$30*AI308^3+LMS!$E$30*AI308^2+LMS!$F$30*AI308+LMS!$G$30,IF(AI308&lt;150,LMS!$D$31*AI308^3+LMS!$E$31*AI308^2+LMS!$F$31*AI308+LMS!$G$31,LMS!$D$32*AI308^3+LMS!$E$32*AI308^2+LMS!$F$32*AI308+LMS!$G$32)))))))</f>
        <v>#VALUE!</v>
      </c>
      <c r="AH308" t="e">
        <f>IF(D308="M",(IF(AI308&lt;90,LMS!$D$14*AI308^3+LMS!$E$14*AI308^2+LMS!$F$14*AI308+LMS!$G$14,LMS!$D$15*AI308^3+LMS!$E$15*AI308^2+LMS!$F$15*AI308+LMS!$G$15)),(IF(AI308&lt;90,LMS!$D$17*AI308^3+LMS!$E$17*AI308^2+LMS!$F$17*AI308+LMS!$G$17,LMS!$D$18*AI308^3+LMS!$E$18*AI308^2+LMS!$F$18*AI308+LMS!$G$18)))</f>
        <v>#VALUE!</v>
      </c>
      <c r="AI308" s="7" t="e">
        <f t="shared" si="89"/>
        <v>#VALUE!</v>
      </c>
      <c r="AJ308" s="7">
        <f t="shared" si="110"/>
        <v>0</v>
      </c>
      <c r="AL308" s="7">
        <f>IF(D308="M",WeightSDS!P$5*$AJ308^7+WeightSDS!Q$5*$AJ308^6+WeightSDS!R$5*$AJ308^5+WeightSDS!S$5*$AJ308^4+WeightSDS!T$5*$AJ308^3+WeightSDS!U$5*$AJ308^2+WeightSDS!V$5*$AJ308+WeightSDS!W$5,IF($AJ308&lt;186,WeightSDS!P$8*$AJ308^7+WeightSDS!Q$8*$AJ308^6+WeightSDS!R$8*$AJ308^5+WeightSDS!S$8*$AJ308^4+WeightSDS!T$8*$AJ308^3+WeightSDS!U$8*$AJ308^2+WeightSDS!V$8*$AJ308+WeightSDS!W$8,WeightSDS!$U$9+WeightSDS!$V$9*($AJ308-WeightSDS!$W$9)))</f>
        <v>0.75407122999999998</v>
      </c>
      <c r="AM308" s="7">
        <f>IF(D308="M",IF($AJ308&lt;45,WeightSDS!M$23*$AJ308^10+WeightSDS!N$23*$AJ308^9+WeightSDS!O$23*$AJ308^8+WeightSDS!P$23*$AJ308^7+WeightSDS!Q$23*$AJ308^6+WeightSDS!R$23*$AJ308^5+WeightSDS!S$23*$AJ308^4+WeightSDS!T$23*$AJ308^3+WeightSDS!U$23*$AJ308^2+WeightSDS!V$23*$AJ308+WeightSDS!W$23,IF($AJ308&lt;153,WeightSDS!M$25*$AJ308^10+WeightSDS!N$25*$AJ308^9+WeightSDS!O$25*$AJ308^8+WeightSDS!P$25*$AJ308^7+WeightSDS!Q$25*$AJ308^6+WeightSDS!R$25*$AJ308^5+WeightSDS!S$25*$AJ308^4+WeightSDS!T$25*$AJ308^3+WeightSDS!U$25*$AJ308^2+WeightSDS!V$25*$AJ308+WeightSDS!W$25,WeightSDS!M$27+WeightSDS!N$27/(1+EXP(WeightSDS!O$27+WeightSDS!P$27*$AJ308)))),IF($AJ308&lt;43.8,WeightSDS!M$29*$AJ308^10+WeightSDS!N$29*$AJ308^9+WeightSDS!O$29*$AJ308^8+WeightSDS!P$29*$AJ308^7+WeightSDS!Q$29*$AJ308^6+WeightSDS!R$29*$AJ308^5+WeightSDS!S$29*$AJ308^4+WeightSDS!T$29*$AJ308^3+WeightSDS!U$29*$AJ308^2+WeightSDS!V$29*$AJ308+WeightSDS!W$29-0.010431*(1-$AJ308/210),IF($AJ308&lt;123,WeightSDS!M$30*$AJ308^10+WeightSDS!N$30*$AJ308^9+WeightSDS!O$30*$AJ308^8+WeightSDS!P$30*$AJ308^7+WeightSDS!Q$30*$AJ308^6+WeightSDS!R$30*$AJ308^5+WeightSDS!S$30*$AJ308^4+WeightSDS!T$30*$AJ308^3+WeightSDS!U$30*$AJ308^2+WeightSDS!V$30*$AJ308+WeightSDS!W$30-0.010431*(1-1/$AJ308),WeightSDS!M$32+WeightSDS!N$32/(1+EXP(WeightSDS!O$32+WeightSDS!P$32*$AJ308))-0.010431*(1-$AJ308/210))))</f>
        <v>2.9500001032655536</v>
      </c>
      <c r="AN308" s="7">
        <f>IF(D308="M",IF($AJ308&lt;162,WeightSDS!P$12*$AJ308^7+WeightSDS!Q$12*$AJ308^6+WeightSDS!R$12*$AJ308^5+WeightSDS!S$12*$AJ308^4+WeightSDS!T$12*$AJ308^3+WeightSDS!U$12*$AJ308^2+WeightSDS!V$12*$AJ308+WeightSDS!W$12,WeightSDS!P$14*$AJ308^7+WeightSDS!Q$14*$AJ308^6+WeightSDS!R$14*$AJ308^5+WeightSDS!S$14*$AJ308^4+WeightSDS!T$14*$AJ308^3+WeightSDS!U$14*$AJ308^2+WeightSDS!V$14*$AJ308+WeightSDS!W$14),IF($AJ308&lt;156,WeightSDS!O$17*$AJ308^8+WeightSDS!P$17*$AJ308^7+WeightSDS!Q$17*$AJ308^6+WeightSDS!R$17*$AJ308^5+WeightSDS!S$17*$AJ308^4+WeightSDS!T$17*$AJ308^3+WeightSDS!U$17*$AJ308^2+WeightSDS!V$17*$AJ308+WeightSDS!W$17,IF($AJ308&lt;186,WeightSDS!$U$18+(WeightSDS!$V$18-WeightSDS!$U$18)/24*($AJ308-186)+WeightSDS!$W$18*(-$AJ308+186)^2-0.005,WeightSDS!$U$18+(WeightSDS!$V$18-WeightSDS!$U$18)/24*($AJ308-186)-0.005)))</f>
        <v>0.14604529399999999</v>
      </c>
      <c r="AQ308" s="7">
        <f t="shared" si="97"/>
        <v>0.56299999999999994</v>
      </c>
      <c r="AR308" s="7">
        <f t="shared" si="98"/>
        <v>69</v>
      </c>
      <c r="AS308" s="7">
        <f t="shared" si="99"/>
        <v>0.51</v>
      </c>
    </row>
    <row r="309" spans="2:45" s="7" customFormat="1" x14ac:dyDescent="0.15">
      <c r="B309" s="118"/>
      <c r="C309" s="118"/>
      <c r="D309" s="118"/>
      <c r="E309" s="30"/>
      <c r="F309" s="30"/>
      <c r="G309" s="119"/>
      <c r="H309" s="119"/>
      <c r="I309" s="78"/>
      <c r="J309" s="11" t="str">
        <f t="shared" si="90"/>
        <v/>
      </c>
      <c r="K309" s="2" t="str">
        <f t="shared" si="100"/>
        <v/>
      </c>
      <c r="L309" s="2" t="str">
        <f t="shared" si="91"/>
        <v/>
      </c>
      <c r="M309" s="2" t="str">
        <f t="shared" si="101"/>
        <v/>
      </c>
      <c r="N309" s="2" t="str">
        <f t="shared" si="102"/>
        <v/>
      </c>
      <c r="O309" s="2" t="str">
        <f t="shared" si="103"/>
        <v/>
      </c>
      <c r="P309" s="11" t="str">
        <f t="shared" si="104"/>
        <v/>
      </c>
      <c r="Q309" s="11" t="str">
        <f t="shared" si="105"/>
        <v/>
      </c>
      <c r="R309" s="2" t="str">
        <f t="shared" si="106"/>
        <v/>
      </c>
      <c r="S309" s="11" t="str">
        <f t="shared" si="107"/>
        <v/>
      </c>
      <c r="T309" s="175" t="str">
        <f t="shared" si="108"/>
        <v/>
      </c>
      <c r="U309" s="11" t="str">
        <f t="shared" si="109"/>
        <v/>
      </c>
      <c r="V309" s="136"/>
      <c r="W309" s="136"/>
      <c r="X309" s="139">
        <f t="shared" si="92"/>
        <v>0</v>
      </c>
      <c r="Y309" s="31">
        <f t="shared" si="93"/>
        <v>0</v>
      </c>
      <c r="Z309" s="31"/>
      <c r="AA309" s="140">
        <f t="shared" si="94"/>
        <v>0</v>
      </c>
      <c r="AB309" s="12"/>
      <c r="AC309" s="8">
        <f t="shared" si="95"/>
        <v>9.0359999999999996</v>
      </c>
      <c r="AD309" s="8">
        <f t="shared" si="96"/>
        <v>-184.49199999999999</v>
      </c>
      <c r="AE309"/>
      <c r="AF309" t="e">
        <f>IF(D309="M",IF(AI309&lt;78,LMS!$D$5*AI309^3+LMS!$E$5*AI309^2+LMS!$F$5*AI309+LMS!$G$5,IF(AI309&lt;150,LMS!$D$6*AI309^3+LMS!$E$6*AI309^2+LMS!$F$6*AI309+LMS!$G$6,LMS!$D$7*AI309^3+LMS!$E$7*AI309^2+LMS!$F$7*AI309+LMS!$G$7)),IF(AI309&lt;69,LMS!$D$9*AI309^3+LMS!$E$9*AI309^2+LMS!$F$9*AI309+LMS!$G$9,IF(AI309&lt;150,LMS!$D$10*AI309^3+LMS!$E$10*AI309^2+LMS!$F$10*AI309+LMS!$G$10,LMS!$D$11*AI309^3+LMS!$E$11*AI309^2+LMS!$F$11*AI309+LMS!$G$11)))</f>
        <v>#VALUE!</v>
      </c>
      <c r="AG309" t="e">
        <f>IF(D309="M",(IF(AI309&lt;2.5,LMS!$D$21*AI309^3+LMS!$E$21*AI309^2+LMS!$F$21*AI309+LMS!$G$21,IF(AI309&lt;9.5,LMS!$D$22*AI309^3+LMS!$E$22*AI309^2+LMS!$F$22*AI309+LMS!$G$22,IF(AI309&lt;26.75,LMS!$D$23*AI309^3+LMS!$E$23*AI309^2+LMS!$F$23*AI309+LMS!$G$23,IF(AI309&lt;90,LMS!$D$24*AI309^3+LMS!$E$24*AI309^2+LMS!$F$24*AI309+LMS!$G$24,LMS!$D$25*AI309^3+LMS!$E$25*AI309^2+LMS!$F$25*AI309+LMS!$G$25))))),(IF(AI309&lt;2.5,LMS!$D$27*AI309^3+LMS!$E$27*AI309^2+LMS!$F$27*AI309+LMS!$G$27,IF(AI309&lt;9.5,LMS!$D$28*AI309^3+LMS!$E$28*AI309^2+LMS!$F$28*AI309+LMS!$G$28,IF(AI309&lt;26.75,LMS!$D$29*AI309^3+LMS!$E$29*AI309^2+LMS!$F$29*AI309+LMS!$G$29,IF(AI309&lt;90,LMS!$D$30*AI309^3+LMS!$E$30*AI309^2+LMS!$F$30*AI309+LMS!$G$30,IF(AI309&lt;150,LMS!$D$31*AI309^3+LMS!$E$31*AI309^2+LMS!$F$31*AI309+LMS!$G$31,LMS!$D$32*AI309^3+LMS!$E$32*AI309^2+LMS!$F$32*AI309+LMS!$G$32)))))))</f>
        <v>#VALUE!</v>
      </c>
      <c r="AH309" t="e">
        <f>IF(D309="M",(IF(AI309&lt;90,LMS!$D$14*AI309^3+LMS!$E$14*AI309^2+LMS!$F$14*AI309+LMS!$G$14,LMS!$D$15*AI309^3+LMS!$E$15*AI309^2+LMS!$F$15*AI309+LMS!$G$15)),(IF(AI309&lt;90,LMS!$D$17*AI309^3+LMS!$E$17*AI309^2+LMS!$F$17*AI309+LMS!$G$17,LMS!$D$18*AI309^3+LMS!$E$18*AI309^2+LMS!$F$18*AI309+LMS!$G$18)))</f>
        <v>#VALUE!</v>
      </c>
      <c r="AI309" s="7" t="e">
        <f t="shared" si="89"/>
        <v>#VALUE!</v>
      </c>
      <c r="AJ309" s="7">
        <f t="shared" si="110"/>
        <v>0</v>
      </c>
      <c r="AL309" s="7">
        <f>IF(D309="M",WeightSDS!P$5*$AJ309^7+WeightSDS!Q$5*$AJ309^6+WeightSDS!R$5*$AJ309^5+WeightSDS!S$5*$AJ309^4+WeightSDS!T$5*$AJ309^3+WeightSDS!U$5*$AJ309^2+WeightSDS!V$5*$AJ309+WeightSDS!W$5,IF($AJ309&lt;186,WeightSDS!P$8*$AJ309^7+WeightSDS!Q$8*$AJ309^6+WeightSDS!R$8*$AJ309^5+WeightSDS!S$8*$AJ309^4+WeightSDS!T$8*$AJ309^3+WeightSDS!U$8*$AJ309^2+WeightSDS!V$8*$AJ309+WeightSDS!W$8,WeightSDS!$U$9+WeightSDS!$V$9*($AJ309-WeightSDS!$W$9)))</f>
        <v>0.75407122999999998</v>
      </c>
      <c r="AM309" s="7">
        <f>IF(D309="M",IF($AJ309&lt;45,WeightSDS!M$23*$AJ309^10+WeightSDS!N$23*$AJ309^9+WeightSDS!O$23*$AJ309^8+WeightSDS!P$23*$AJ309^7+WeightSDS!Q$23*$AJ309^6+WeightSDS!R$23*$AJ309^5+WeightSDS!S$23*$AJ309^4+WeightSDS!T$23*$AJ309^3+WeightSDS!U$23*$AJ309^2+WeightSDS!V$23*$AJ309+WeightSDS!W$23,IF($AJ309&lt;153,WeightSDS!M$25*$AJ309^10+WeightSDS!N$25*$AJ309^9+WeightSDS!O$25*$AJ309^8+WeightSDS!P$25*$AJ309^7+WeightSDS!Q$25*$AJ309^6+WeightSDS!R$25*$AJ309^5+WeightSDS!S$25*$AJ309^4+WeightSDS!T$25*$AJ309^3+WeightSDS!U$25*$AJ309^2+WeightSDS!V$25*$AJ309+WeightSDS!W$25,WeightSDS!M$27+WeightSDS!N$27/(1+EXP(WeightSDS!O$27+WeightSDS!P$27*$AJ309)))),IF($AJ309&lt;43.8,WeightSDS!M$29*$AJ309^10+WeightSDS!N$29*$AJ309^9+WeightSDS!O$29*$AJ309^8+WeightSDS!P$29*$AJ309^7+WeightSDS!Q$29*$AJ309^6+WeightSDS!R$29*$AJ309^5+WeightSDS!S$29*$AJ309^4+WeightSDS!T$29*$AJ309^3+WeightSDS!U$29*$AJ309^2+WeightSDS!V$29*$AJ309+WeightSDS!W$29-0.010431*(1-$AJ309/210),IF($AJ309&lt;123,WeightSDS!M$30*$AJ309^10+WeightSDS!N$30*$AJ309^9+WeightSDS!O$30*$AJ309^8+WeightSDS!P$30*$AJ309^7+WeightSDS!Q$30*$AJ309^6+WeightSDS!R$30*$AJ309^5+WeightSDS!S$30*$AJ309^4+WeightSDS!T$30*$AJ309^3+WeightSDS!U$30*$AJ309^2+WeightSDS!V$30*$AJ309+WeightSDS!W$30-0.010431*(1-1/$AJ309),WeightSDS!M$32+WeightSDS!N$32/(1+EXP(WeightSDS!O$32+WeightSDS!P$32*$AJ309))-0.010431*(1-$AJ309/210))))</f>
        <v>2.9500001032655536</v>
      </c>
      <c r="AN309" s="7">
        <f>IF(D309="M",IF($AJ309&lt;162,WeightSDS!P$12*$AJ309^7+WeightSDS!Q$12*$AJ309^6+WeightSDS!R$12*$AJ309^5+WeightSDS!S$12*$AJ309^4+WeightSDS!T$12*$AJ309^3+WeightSDS!U$12*$AJ309^2+WeightSDS!V$12*$AJ309+WeightSDS!W$12,WeightSDS!P$14*$AJ309^7+WeightSDS!Q$14*$AJ309^6+WeightSDS!R$14*$AJ309^5+WeightSDS!S$14*$AJ309^4+WeightSDS!T$14*$AJ309^3+WeightSDS!U$14*$AJ309^2+WeightSDS!V$14*$AJ309+WeightSDS!W$14),IF($AJ309&lt;156,WeightSDS!O$17*$AJ309^8+WeightSDS!P$17*$AJ309^7+WeightSDS!Q$17*$AJ309^6+WeightSDS!R$17*$AJ309^5+WeightSDS!S$17*$AJ309^4+WeightSDS!T$17*$AJ309^3+WeightSDS!U$17*$AJ309^2+WeightSDS!V$17*$AJ309+WeightSDS!W$17,IF($AJ309&lt;186,WeightSDS!$U$18+(WeightSDS!$V$18-WeightSDS!$U$18)/24*($AJ309-186)+WeightSDS!$W$18*(-$AJ309+186)^2-0.005,WeightSDS!$U$18+(WeightSDS!$V$18-WeightSDS!$U$18)/24*($AJ309-186)-0.005)))</f>
        <v>0.14604529399999999</v>
      </c>
      <c r="AQ309" s="7">
        <f t="shared" si="97"/>
        <v>0.56299999999999994</v>
      </c>
      <c r="AR309" s="7">
        <f t="shared" si="98"/>
        <v>69</v>
      </c>
      <c r="AS309" s="7">
        <f t="shared" si="99"/>
        <v>0.51</v>
      </c>
    </row>
    <row r="310" spans="2:45" s="7" customFormat="1" x14ac:dyDescent="0.15">
      <c r="B310" s="118"/>
      <c r="C310" s="118"/>
      <c r="D310" s="118"/>
      <c r="E310" s="30"/>
      <c r="F310" s="30"/>
      <c r="G310" s="119"/>
      <c r="H310" s="119"/>
      <c r="I310" s="78"/>
      <c r="J310" s="11" t="str">
        <f t="shared" si="90"/>
        <v/>
      </c>
      <c r="K310" s="2" t="str">
        <f t="shared" si="100"/>
        <v/>
      </c>
      <c r="L310" s="2" t="str">
        <f t="shared" si="91"/>
        <v/>
      </c>
      <c r="M310" s="2" t="str">
        <f t="shared" si="101"/>
        <v/>
      </c>
      <c r="N310" s="2" t="str">
        <f t="shared" si="102"/>
        <v/>
      </c>
      <c r="O310" s="2" t="str">
        <f t="shared" si="103"/>
        <v/>
      </c>
      <c r="P310" s="11" t="str">
        <f t="shared" si="104"/>
        <v/>
      </c>
      <c r="Q310" s="11" t="str">
        <f t="shared" si="105"/>
        <v/>
      </c>
      <c r="R310" s="2" t="str">
        <f t="shared" si="106"/>
        <v/>
      </c>
      <c r="S310" s="11" t="str">
        <f t="shared" si="107"/>
        <v/>
      </c>
      <c r="T310" s="175" t="str">
        <f t="shared" si="108"/>
        <v/>
      </c>
      <c r="U310" s="11" t="str">
        <f t="shared" si="109"/>
        <v/>
      </c>
      <c r="V310" s="136"/>
      <c r="W310" s="136"/>
      <c r="X310" s="139">
        <f t="shared" si="92"/>
        <v>0</v>
      </c>
      <c r="Y310" s="31">
        <f t="shared" si="93"/>
        <v>0</v>
      </c>
      <c r="Z310" s="31"/>
      <c r="AA310" s="140">
        <f t="shared" si="94"/>
        <v>0</v>
      </c>
      <c r="AB310" s="12"/>
      <c r="AC310" s="8">
        <f t="shared" si="95"/>
        <v>9.0359999999999996</v>
      </c>
      <c r="AD310" s="8">
        <f t="shared" si="96"/>
        <v>-184.49199999999999</v>
      </c>
      <c r="AE310"/>
      <c r="AF310" t="e">
        <f>IF(D310="M",IF(AI310&lt;78,LMS!$D$5*AI310^3+LMS!$E$5*AI310^2+LMS!$F$5*AI310+LMS!$G$5,IF(AI310&lt;150,LMS!$D$6*AI310^3+LMS!$E$6*AI310^2+LMS!$F$6*AI310+LMS!$G$6,LMS!$D$7*AI310^3+LMS!$E$7*AI310^2+LMS!$F$7*AI310+LMS!$G$7)),IF(AI310&lt;69,LMS!$D$9*AI310^3+LMS!$E$9*AI310^2+LMS!$F$9*AI310+LMS!$G$9,IF(AI310&lt;150,LMS!$D$10*AI310^3+LMS!$E$10*AI310^2+LMS!$F$10*AI310+LMS!$G$10,LMS!$D$11*AI310^3+LMS!$E$11*AI310^2+LMS!$F$11*AI310+LMS!$G$11)))</f>
        <v>#VALUE!</v>
      </c>
      <c r="AG310" t="e">
        <f>IF(D310="M",(IF(AI310&lt;2.5,LMS!$D$21*AI310^3+LMS!$E$21*AI310^2+LMS!$F$21*AI310+LMS!$G$21,IF(AI310&lt;9.5,LMS!$D$22*AI310^3+LMS!$E$22*AI310^2+LMS!$F$22*AI310+LMS!$G$22,IF(AI310&lt;26.75,LMS!$D$23*AI310^3+LMS!$E$23*AI310^2+LMS!$F$23*AI310+LMS!$G$23,IF(AI310&lt;90,LMS!$D$24*AI310^3+LMS!$E$24*AI310^2+LMS!$F$24*AI310+LMS!$G$24,LMS!$D$25*AI310^3+LMS!$E$25*AI310^2+LMS!$F$25*AI310+LMS!$G$25))))),(IF(AI310&lt;2.5,LMS!$D$27*AI310^3+LMS!$E$27*AI310^2+LMS!$F$27*AI310+LMS!$G$27,IF(AI310&lt;9.5,LMS!$D$28*AI310^3+LMS!$E$28*AI310^2+LMS!$F$28*AI310+LMS!$G$28,IF(AI310&lt;26.75,LMS!$D$29*AI310^3+LMS!$E$29*AI310^2+LMS!$F$29*AI310+LMS!$G$29,IF(AI310&lt;90,LMS!$D$30*AI310^3+LMS!$E$30*AI310^2+LMS!$F$30*AI310+LMS!$G$30,IF(AI310&lt;150,LMS!$D$31*AI310^3+LMS!$E$31*AI310^2+LMS!$F$31*AI310+LMS!$G$31,LMS!$D$32*AI310^3+LMS!$E$32*AI310^2+LMS!$F$32*AI310+LMS!$G$32)))))))</f>
        <v>#VALUE!</v>
      </c>
      <c r="AH310" t="e">
        <f>IF(D310="M",(IF(AI310&lt;90,LMS!$D$14*AI310^3+LMS!$E$14*AI310^2+LMS!$F$14*AI310+LMS!$G$14,LMS!$D$15*AI310^3+LMS!$E$15*AI310^2+LMS!$F$15*AI310+LMS!$G$15)),(IF(AI310&lt;90,LMS!$D$17*AI310^3+LMS!$E$17*AI310^2+LMS!$F$17*AI310+LMS!$G$17,LMS!$D$18*AI310^3+LMS!$E$18*AI310^2+LMS!$F$18*AI310+LMS!$G$18)))</f>
        <v>#VALUE!</v>
      </c>
      <c r="AI310" s="7" t="e">
        <f t="shared" si="89"/>
        <v>#VALUE!</v>
      </c>
      <c r="AJ310" s="7">
        <f t="shared" si="110"/>
        <v>0</v>
      </c>
      <c r="AL310" s="7">
        <f>IF(D310="M",WeightSDS!P$5*$AJ310^7+WeightSDS!Q$5*$AJ310^6+WeightSDS!R$5*$AJ310^5+WeightSDS!S$5*$AJ310^4+WeightSDS!T$5*$AJ310^3+WeightSDS!U$5*$AJ310^2+WeightSDS!V$5*$AJ310+WeightSDS!W$5,IF($AJ310&lt;186,WeightSDS!P$8*$AJ310^7+WeightSDS!Q$8*$AJ310^6+WeightSDS!R$8*$AJ310^5+WeightSDS!S$8*$AJ310^4+WeightSDS!T$8*$AJ310^3+WeightSDS!U$8*$AJ310^2+WeightSDS!V$8*$AJ310+WeightSDS!W$8,WeightSDS!$U$9+WeightSDS!$V$9*($AJ310-WeightSDS!$W$9)))</f>
        <v>0.75407122999999998</v>
      </c>
      <c r="AM310" s="7">
        <f>IF(D310="M",IF($AJ310&lt;45,WeightSDS!M$23*$AJ310^10+WeightSDS!N$23*$AJ310^9+WeightSDS!O$23*$AJ310^8+WeightSDS!P$23*$AJ310^7+WeightSDS!Q$23*$AJ310^6+WeightSDS!R$23*$AJ310^5+WeightSDS!S$23*$AJ310^4+WeightSDS!T$23*$AJ310^3+WeightSDS!U$23*$AJ310^2+WeightSDS!V$23*$AJ310+WeightSDS!W$23,IF($AJ310&lt;153,WeightSDS!M$25*$AJ310^10+WeightSDS!N$25*$AJ310^9+WeightSDS!O$25*$AJ310^8+WeightSDS!P$25*$AJ310^7+WeightSDS!Q$25*$AJ310^6+WeightSDS!R$25*$AJ310^5+WeightSDS!S$25*$AJ310^4+WeightSDS!T$25*$AJ310^3+WeightSDS!U$25*$AJ310^2+WeightSDS!V$25*$AJ310+WeightSDS!W$25,WeightSDS!M$27+WeightSDS!N$27/(1+EXP(WeightSDS!O$27+WeightSDS!P$27*$AJ310)))),IF($AJ310&lt;43.8,WeightSDS!M$29*$AJ310^10+WeightSDS!N$29*$AJ310^9+WeightSDS!O$29*$AJ310^8+WeightSDS!P$29*$AJ310^7+WeightSDS!Q$29*$AJ310^6+WeightSDS!R$29*$AJ310^5+WeightSDS!S$29*$AJ310^4+WeightSDS!T$29*$AJ310^3+WeightSDS!U$29*$AJ310^2+WeightSDS!V$29*$AJ310+WeightSDS!W$29-0.010431*(1-$AJ310/210),IF($AJ310&lt;123,WeightSDS!M$30*$AJ310^10+WeightSDS!N$30*$AJ310^9+WeightSDS!O$30*$AJ310^8+WeightSDS!P$30*$AJ310^7+WeightSDS!Q$30*$AJ310^6+WeightSDS!R$30*$AJ310^5+WeightSDS!S$30*$AJ310^4+WeightSDS!T$30*$AJ310^3+WeightSDS!U$30*$AJ310^2+WeightSDS!V$30*$AJ310+WeightSDS!W$30-0.010431*(1-1/$AJ310),WeightSDS!M$32+WeightSDS!N$32/(1+EXP(WeightSDS!O$32+WeightSDS!P$32*$AJ310))-0.010431*(1-$AJ310/210))))</f>
        <v>2.9500001032655536</v>
      </c>
      <c r="AN310" s="7">
        <f>IF(D310="M",IF($AJ310&lt;162,WeightSDS!P$12*$AJ310^7+WeightSDS!Q$12*$AJ310^6+WeightSDS!R$12*$AJ310^5+WeightSDS!S$12*$AJ310^4+WeightSDS!T$12*$AJ310^3+WeightSDS!U$12*$AJ310^2+WeightSDS!V$12*$AJ310+WeightSDS!W$12,WeightSDS!P$14*$AJ310^7+WeightSDS!Q$14*$AJ310^6+WeightSDS!R$14*$AJ310^5+WeightSDS!S$14*$AJ310^4+WeightSDS!T$14*$AJ310^3+WeightSDS!U$14*$AJ310^2+WeightSDS!V$14*$AJ310+WeightSDS!W$14),IF($AJ310&lt;156,WeightSDS!O$17*$AJ310^8+WeightSDS!P$17*$AJ310^7+WeightSDS!Q$17*$AJ310^6+WeightSDS!R$17*$AJ310^5+WeightSDS!S$17*$AJ310^4+WeightSDS!T$17*$AJ310^3+WeightSDS!U$17*$AJ310^2+WeightSDS!V$17*$AJ310+WeightSDS!W$17,IF($AJ310&lt;186,WeightSDS!$U$18+(WeightSDS!$V$18-WeightSDS!$U$18)/24*($AJ310-186)+WeightSDS!$W$18*(-$AJ310+186)^2-0.005,WeightSDS!$U$18+(WeightSDS!$V$18-WeightSDS!$U$18)/24*($AJ310-186)-0.005)))</f>
        <v>0.14604529399999999</v>
      </c>
      <c r="AQ310" s="7">
        <f t="shared" si="97"/>
        <v>0.56299999999999994</v>
      </c>
      <c r="AR310" s="7">
        <f t="shared" si="98"/>
        <v>69</v>
      </c>
      <c r="AS310" s="7">
        <f t="shared" si="99"/>
        <v>0.51</v>
      </c>
    </row>
    <row r="311" spans="2:45" s="7" customFormat="1" x14ac:dyDescent="0.15">
      <c r="B311" s="118"/>
      <c r="C311" s="118"/>
      <c r="D311" s="118"/>
      <c r="E311" s="30"/>
      <c r="F311" s="30"/>
      <c r="G311" s="119"/>
      <c r="H311" s="119"/>
      <c r="I311" s="78"/>
      <c r="J311" s="11" t="str">
        <f t="shared" si="90"/>
        <v/>
      </c>
      <c r="K311" s="2" t="str">
        <f t="shared" si="100"/>
        <v/>
      </c>
      <c r="L311" s="2" t="str">
        <f t="shared" si="91"/>
        <v/>
      </c>
      <c r="M311" s="2" t="str">
        <f t="shared" si="101"/>
        <v/>
      </c>
      <c r="N311" s="2" t="str">
        <f t="shared" si="102"/>
        <v/>
      </c>
      <c r="O311" s="2" t="str">
        <f t="shared" si="103"/>
        <v/>
      </c>
      <c r="P311" s="11" t="str">
        <f t="shared" si="104"/>
        <v/>
      </c>
      <c r="Q311" s="11" t="str">
        <f t="shared" si="105"/>
        <v/>
      </c>
      <c r="R311" s="2" t="str">
        <f t="shared" si="106"/>
        <v/>
      </c>
      <c r="S311" s="11" t="str">
        <f t="shared" si="107"/>
        <v/>
      </c>
      <c r="T311" s="175" t="str">
        <f t="shared" si="108"/>
        <v/>
      </c>
      <c r="U311" s="11" t="str">
        <f t="shared" si="109"/>
        <v/>
      </c>
      <c r="V311" s="136"/>
      <c r="W311" s="136"/>
      <c r="X311" s="139">
        <f t="shared" si="92"/>
        <v>0</v>
      </c>
      <c r="Y311" s="31">
        <f t="shared" si="93"/>
        <v>0</v>
      </c>
      <c r="Z311" s="31"/>
      <c r="AA311" s="140">
        <f t="shared" si="94"/>
        <v>0</v>
      </c>
      <c r="AB311" s="12"/>
      <c r="AC311" s="8">
        <f t="shared" si="95"/>
        <v>9.0359999999999996</v>
      </c>
      <c r="AD311" s="8">
        <f t="shared" si="96"/>
        <v>-184.49199999999999</v>
      </c>
      <c r="AE311"/>
      <c r="AF311" t="e">
        <f>IF(D311="M",IF(AI311&lt;78,LMS!$D$5*AI311^3+LMS!$E$5*AI311^2+LMS!$F$5*AI311+LMS!$G$5,IF(AI311&lt;150,LMS!$D$6*AI311^3+LMS!$E$6*AI311^2+LMS!$F$6*AI311+LMS!$G$6,LMS!$D$7*AI311^3+LMS!$E$7*AI311^2+LMS!$F$7*AI311+LMS!$G$7)),IF(AI311&lt;69,LMS!$D$9*AI311^3+LMS!$E$9*AI311^2+LMS!$F$9*AI311+LMS!$G$9,IF(AI311&lt;150,LMS!$D$10*AI311^3+LMS!$E$10*AI311^2+LMS!$F$10*AI311+LMS!$G$10,LMS!$D$11*AI311^3+LMS!$E$11*AI311^2+LMS!$F$11*AI311+LMS!$G$11)))</f>
        <v>#VALUE!</v>
      </c>
      <c r="AG311" t="e">
        <f>IF(D311="M",(IF(AI311&lt;2.5,LMS!$D$21*AI311^3+LMS!$E$21*AI311^2+LMS!$F$21*AI311+LMS!$G$21,IF(AI311&lt;9.5,LMS!$D$22*AI311^3+LMS!$E$22*AI311^2+LMS!$F$22*AI311+LMS!$G$22,IF(AI311&lt;26.75,LMS!$D$23*AI311^3+LMS!$E$23*AI311^2+LMS!$F$23*AI311+LMS!$G$23,IF(AI311&lt;90,LMS!$D$24*AI311^3+LMS!$E$24*AI311^2+LMS!$F$24*AI311+LMS!$G$24,LMS!$D$25*AI311^3+LMS!$E$25*AI311^2+LMS!$F$25*AI311+LMS!$G$25))))),(IF(AI311&lt;2.5,LMS!$D$27*AI311^3+LMS!$E$27*AI311^2+LMS!$F$27*AI311+LMS!$G$27,IF(AI311&lt;9.5,LMS!$D$28*AI311^3+LMS!$E$28*AI311^2+LMS!$F$28*AI311+LMS!$G$28,IF(AI311&lt;26.75,LMS!$D$29*AI311^3+LMS!$E$29*AI311^2+LMS!$F$29*AI311+LMS!$G$29,IF(AI311&lt;90,LMS!$D$30*AI311^3+LMS!$E$30*AI311^2+LMS!$F$30*AI311+LMS!$G$30,IF(AI311&lt;150,LMS!$D$31*AI311^3+LMS!$E$31*AI311^2+LMS!$F$31*AI311+LMS!$G$31,LMS!$D$32*AI311^3+LMS!$E$32*AI311^2+LMS!$F$32*AI311+LMS!$G$32)))))))</f>
        <v>#VALUE!</v>
      </c>
      <c r="AH311" t="e">
        <f>IF(D311="M",(IF(AI311&lt;90,LMS!$D$14*AI311^3+LMS!$E$14*AI311^2+LMS!$F$14*AI311+LMS!$G$14,LMS!$D$15*AI311^3+LMS!$E$15*AI311^2+LMS!$F$15*AI311+LMS!$G$15)),(IF(AI311&lt;90,LMS!$D$17*AI311^3+LMS!$E$17*AI311^2+LMS!$F$17*AI311+LMS!$G$17,LMS!$D$18*AI311^3+LMS!$E$18*AI311^2+LMS!$F$18*AI311+LMS!$G$18)))</f>
        <v>#VALUE!</v>
      </c>
      <c r="AI311" s="7" t="e">
        <f t="shared" si="89"/>
        <v>#VALUE!</v>
      </c>
      <c r="AJ311" s="7">
        <f t="shared" si="110"/>
        <v>0</v>
      </c>
      <c r="AL311" s="7">
        <f>IF(D311="M",WeightSDS!P$5*$AJ311^7+WeightSDS!Q$5*$AJ311^6+WeightSDS!R$5*$AJ311^5+WeightSDS!S$5*$AJ311^4+WeightSDS!T$5*$AJ311^3+WeightSDS!U$5*$AJ311^2+WeightSDS!V$5*$AJ311+WeightSDS!W$5,IF($AJ311&lt;186,WeightSDS!P$8*$AJ311^7+WeightSDS!Q$8*$AJ311^6+WeightSDS!R$8*$AJ311^5+WeightSDS!S$8*$AJ311^4+WeightSDS!T$8*$AJ311^3+WeightSDS!U$8*$AJ311^2+WeightSDS!V$8*$AJ311+WeightSDS!W$8,WeightSDS!$U$9+WeightSDS!$V$9*($AJ311-WeightSDS!$W$9)))</f>
        <v>0.75407122999999998</v>
      </c>
      <c r="AM311" s="7">
        <f>IF(D311="M",IF($AJ311&lt;45,WeightSDS!M$23*$AJ311^10+WeightSDS!N$23*$AJ311^9+WeightSDS!O$23*$AJ311^8+WeightSDS!P$23*$AJ311^7+WeightSDS!Q$23*$AJ311^6+WeightSDS!R$23*$AJ311^5+WeightSDS!S$23*$AJ311^4+WeightSDS!T$23*$AJ311^3+WeightSDS!U$23*$AJ311^2+WeightSDS!V$23*$AJ311+WeightSDS!W$23,IF($AJ311&lt;153,WeightSDS!M$25*$AJ311^10+WeightSDS!N$25*$AJ311^9+WeightSDS!O$25*$AJ311^8+WeightSDS!P$25*$AJ311^7+WeightSDS!Q$25*$AJ311^6+WeightSDS!R$25*$AJ311^5+WeightSDS!S$25*$AJ311^4+WeightSDS!T$25*$AJ311^3+WeightSDS!U$25*$AJ311^2+WeightSDS!V$25*$AJ311+WeightSDS!W$25,WeightSDS!M$27+WeightSDS!N$27/(1+EXP(WeightSDS!O$27+WeightSDS!P$27*$AJ311)))),IF($AJ311&lt;43.8,WeightSDS!M$29*$AJ311^10+WeightSDS!N$29*$AJ311^9+WeightSDS!O$29*$AJ311^8+WeightSDS!P$29*$AJ311^7+WeightSDS!Q$29*$AJ311^6+WeightSDS!R$29*$AJ311^5+WeightSDS!S$29*$AJ311^4+WeightSDS!T$29*$AJ311^3+WeightSDS!U$29*$AJ311^2+WeightSDS!V$29*$AJ311+WeightSDS!W$29-0.010431*(1-$AJ311/210),IF($AJ311&lt;123,WeightSDS!M$30*$AJ311^10+WeightSDS!N$30*$AJ311^9+WeightSDS!O$30*$AJ311^8+WeightSDS!P$30*$AJ311^7+WeightSDS!Q$30*$AJ311^6+WeightSDS!R$30*$AJ311^5+WeightSDS!S$30*$AJ311^4+WeightSDS!T$30*$AJ311^3+WeightSDS!U$30*$AJ311^2+WeightSDS!V$30*$AJ311+WeightSDS!W$30-0.010431*(1-1/$AJ311),WeightSDS!M$32+WeightSDS!N$32/(1+EXP(WeightSDS!O$32+WeightSDS!P$32*$AJ311))-0.010431*(1-$AJ311/210))))</f>
        <v>2.9500001032655536</v>
      </c>
      <c r="AN311" s="7">
        <f>IF(D311="M",IF($AJ311&lt;162,WeightSDS!P$12*$AJ311^7+WeightSDS!Q$12*$AJ311^6+WeightSDS!R$12*$AJ311^5+WeightSDS!S$12*$AJ311^4+WeightSDS!T$12*$AJ311^3+WeightSDS!U$12*$AJ311^2+WeightSDS!V$12*$AJ311+WeightSDS!W$12,WeightSDS!P$14*$AJ311^7+WeightSDS!Q$14*$AJ311^6+WeightSDS!R$14*$AJ311^5+WeightSDS!S$14*$AJ311^4+WeightSDS!T$14*$AJ311^3+WeightSDS!U$14*$AJ311^2+WeightSDS!V$14*$AJ311+WeightSDS!W$14),IF($AJ311&lt;156,WeightSDS!O$17*$AJ311^8+WeightSDS!P$17*$AJ311^7+WeightSDS!Q$17*$AJ311^6+WeightSDS!R$17*$AJ311^5+WeightSDS!S$17*$AJ311^4+WeightSDS!T$17*$AJ311^3+WeightSDS!U$17*$AJ311^2+WeightSDS!V$17*$AJ311+WeightSDS!W$17,IF($AJ311&lt;186,WeightSDS!$U$18+(WeightSDS!$V$18-WeightSDS!$U$18)/24*($AJ311-186)+WeightSDS!$W$18*(-$AJ311+186)^2-0.005,WeightSDS!$U$18+(WeightSDS!$V$18-WeightSDS!$U$18)/24*($AJ311-186)-0.005)))</f>
        <v>0.14604529399999999</v>
      </c>
      <c r="AQ311" s="7">
        <f t="shared" si="97"/>
        <v>0.56299999999999994</v>
      </c>
      <c r="AR311" s="7">
        <f t="shared" si="98"/>
        <v>69</v>
      </c>
      <c r="AS311" s="7">
        <f t="shared" si="99"/>
        <v>0.51</v>
      </c>
    </row>
    <row r="312" spans="2:45" s="7" customFormat="1" x14ac:dyDescent="0.15">
      <c r="B312" s="118"/>
      <c r="C312" s="118"/>
      <c r="D312" s="118"/>
      <c r="E312" s="30"/>
      <c r="F312" s="30"/>
      <c r="G312" s="119"/>
      <c r="H312" s="119"/>
      <c r="I312" s="78"/>
      <c r="J312" s="11" t="str">
        <f t="shared" si="90"/>
        <v/>
      </c>
      <c r="K312" s="2" t="str">
        <f t="shared" si="100"/>
        <v/>
      </c>
      <c r="L312" s="2" t="str">
        <f t="shared" si="91"/>
        <v/>
      </c>
      <c r="M312" s="2" t="str">
        <f t="shared" si="101"/>
        <v/>
      </c>
      <c r="N312" s="2" t="str">
        <f t="shared" si="102"/>
        <v/>
      </c>
      <c r="O312" s="2" t="str">
        <f t="shared" si="103"/>
        <v/>
      </c>
      <c r="P312" s="11" t="str">
        <f t="shared" si="104"/>
        <v/>
      </c>
      <c r="Q312" s="11" t="str">
        <f t="shared" si="105"/>
        <v/>
      </c>
      <c r="R312" s="2" t="str">
        <f t="shared" si="106"/>
        <v/>
      </c>
      <c r="S312" s="11" t="str">
        <f t="shared" si="107"/>
        <v/>
      </c>
      <c r="T312" s="175" t="str">
        <f t="shared" si="108"/>
        <v/>
      </c>
      <c r="U312" s="11" t="str">
        <f t="shared" si="109"/>
        <v/>
      </c>
      <c r="V312" s="136"/>
      <c r="W312" s="136"/>
      <c r="X312" s="139">
        <f t="shared" si="92"/>
        <v>0</v>
      </c>
      <c r="Y312" s="31">
        <f t="shared" si="93"/>
        <v>0</v>
      </c>
      <c r="Z312" s="31"/>
      <c r="AA312" s="140">
        <f t="shared" si="94"/>
        <v>0</v>
      </c>
      <c r="AB312" s="12"/>
      <c r="AC312" s="8">
        <f t="shared" si="95"/>
        <v>9.0359999999999996</v>
      </c>
      <c r="AD312" s="8">
        <f t="shared" si="96"/>
        <v>-184.49199999999999</v>
      </c>
      <c r="AE312"/>
      <c r="AF312" t="e">
        <f>IF(D312="M",IF(AI312&lt;78,LMS!$D$5*AI312^3+LMS!$E$5*AI312^2+LMS!$F$5*AI312+LMS!$G$5,IF(AI312&lt;150,LMS!$D$6*AI312^3+LMS!$E$6*AI312^2+LMS!$F$6*AI312+LMS!$G$6,LMS!$D$7*AI312^3+LMS!$E$7*AI312^2+LMS!$F$7*AI312+LMS!$G$7)),IF(AI312&lt;69,LMS!$D$9*AI312^3+LMS!$E$9*AI312^2+LMS!$F$9*AI312+LMS!$G$9,IF(AI312&lt;150,LMS!$D$10*AI312^3+LMS!$E$10*AI312^2+LMS!$F$10*AI312+LMS!$G$10,LMS!$D$11*AI312^3+LMS!$E$11*AI312^2+LMS!$F$11*AI312+LMS!$G$11)))</f>
        <v>#VALUE!</v>
      </c>
      <c r="AG312" t="e">
        <f>IF(D312="M",(IF(AI312&lt;2.5,LMS!$D$21*AI312^3+LMS!$E$21*AI312^2+LMS!$F$21*AI312+LMS!$G$21,IF(AI312&lt;9.5,LMS!$D$22*AI312^3+LMS!$E$22*AI312^2+LMS!$F$22*AI312+LMS!$G$22,IF(AI312&lt;26.75,LMS!$D$23*AI312^3+LMS!$E$23*AI312^2+LMS!$F$23*AI312+LMS!$G$23,IF(AI312&lt;90,LMS!$D$24*AI312^3+LMS!$E$24*AI312^2+LMS!$F$24*AI312+LMS!$G$24,LMS!$D$25*AI312^3+LMS!$E$25*AI312^2+LMS!$F$25*AI312+LMS!$G$25))))),(IF(AI312&lt;2.5,LMS!$D$27*AI312^3+LMS!$E$27*AI312^2+LMS!$F$27*AI312+LMS!$G$27,IF(AI312&lt;9.5,LMS!$D$28*AI312^3+LMS!$E$28*AI312^2+LMS!$F$28*AI312+LMS!$G$28,IF(AI312&lt;26.75,LMS!$D$29*AI312^3+LMS!$E$29*AI312^2+LMS!$F$29*AI312+LMS!$G$29,IF(AI312&lt;90,LMS!$D$30*AI312^3+LMS!$E$30*AI312^2+LMS!$F$30*AI312+LMS!$G$30,IF(AI312&lt;150,LMS!$D$31*AI312^3+LMS!$E$31*AI312^2+LMS!$F$31*AI312+LMS!$G$31,LMS!$D$32*AI312^3+LMS!$E$32*AI312^2+LMS!$F$32*AI312+LMS!$G$32)))))))</f>
        <v>#VALUE!</v>
      </c>
      <c r="AH312" t="e">
        <f>IF(D312="M",(IF(AI312&lt;90,LMS!$D$14*AI312^3+LMS!$E$14*AI312^2+LMS!$F$14*AI312+LMS!$G$14,LMS!$D$15*AI312^3+LMS!$E$15*AI312^2+LMS!$F$15*AI312+LMS!$G$15)),(IF(AI312&lt;90,LMS!$D$17*AI312^3+LMS!$E$17*AI312^2+LMS!$F$17*AI312+LMS!$G$17,LMS!$D$18*AI312^3+LMS!$E$18*AI312^2+LMS!$F$18*AI312+LMS!$G$18)))</f>
        <v>#VALUE!</v>
      </c>
      <c r="AI312" s="7" t="e">
        <f t="shared" si="89"/>
        <v>#VALUE!</v>
      </c>
      <c r="AJ312" s="7">
        <f t="shared" si="110"/>
        <v>0</v>
      </c>
      <c r="AL312" s="7">
        <f>IF(D312="M",WeightSDS!P$5*$AJ312^7+WeightSDS!Q$5*$AJ312^6+WeightSDS!R$5*$AJ312^5+WeightSDS!S$5*$AJ312^4+WeightSDS!T$5*$AJ312^3+WeightSDS!U$5*$AJ312^2+WeightSDS!V$5*$AJ312+WeightSDS!W$5,IF($AJ312&lt;186,WeightSDS!P$8*$AJ312^7+WeightSDS!Q$8*$AJ312^6+WeightSDS!R$8*$AJ312^5+WeightSDS!S$8*$AJ312^4+WeightSDS!T$8*$AJ312^3+WeightSDS!U$8*$AJ312^2+WeightSDS!V$8*$AJ312+WeightSDS!W$8,WeightSDS!$U$9+WeightSDS!$V$9*($AJ312-WeightSDS!$W$9)))</f>
        <v>0.75407122999999998</v>
      </c>
      <c r="AM312" s="7">
        <f>IF(D312="M",IF($AJ312&lt;45,WeightSDS!M$23*$AJ312^10+WeightSDS!N$23*$AJ312^9+WeightSDS!O$23*$AJ312^8+WeightSDS!P$23*$AJ312^7+WeightSDS!Q$23*$AJ312^6+WeightSDS!R$23*$AJ312^5+WeightSDS!S$23*$AJ312^4+WeightSDS!T$23*$AJ312^3+WeightSDS!U$23*$AJ312^2+WeightSDS!V$23*$AJ312+WeightSDS!W$23,IF($AJ312&lt;153,WeightSDS!M$25*$AJ312^10+WeightSDS!N$25*$AJ312^9+WeightSDS!O$25*$AJ312^8+WeightSDS!P$25*$AJ312^7+WeightSDS!Q$25*$AJ312^6+WeightSDS!R$25*$AJ312^5+WeightSDS!S$25*$AJ312^4+WeightSDS!T$25*$AJ312^3+WeightSDS!U$25*$AJ312^2+WeightSDS!V$25*$AJ312+WeightSDS!W$25,WeightSDS!M$27+WeightSDS!N$27/(1+EXP(WeightSDS!O$27+WeightSDS!P$27*$AJ312)))),IF($AJ312&lt;43.8,WeightSDS!M$29*$AJ312^10+WeightSDS!N$29*$AJ312^9+WeightSDS!O$29*$AJ312^8+WeightSDS!P$29*$AJ312^7+WeightSDS!Q$29*$AJ312^6+WeightSDS!R$29*$AJ312^5+WeightSDS!S$29*$AJ312^4+WeightSDS!T$29*$AJ312^3+WeightSDS!U$29*$AJ312^2+WeightSDS!V$29*$AJ312+WeightSDS!W$29-0.010431*(1-$AJ312/210),IF($AJ312&lt;123,WeightSDS!M$30*$AJ312^10+WeightSDS!N$30*$AJ312^9+WeightSDS!O$30*$AJ312^8+WeightSDS!P$30*$AJ312^7+WeightSDS!Q$30*$AJ312^6+WeightSDS!R$30*$AJ312^5+WeightSDS!S$30*$AJ312^4+WeightSDS!T$30*$AJ312^3+WeightSDS!U$30*$AJ312^2+WeightSDS!V$30*$AJ312+WeightSDS!W$30-0.010431*(1-1/$AJ312),WeightSDS!M$32+WeightSDS!N$32/(1+EXP(WeightSDS!O$32+WeightSDS!P$32*$AJ312))-0.010431*(1-$AJ312/210))))</f>
        <v>2.9500001032655536</v>
      </c>
      <c r="AN312" s="7">
        <f>IF(D312="M",IF($AJ312&lt;162,WeightSDS!P$12*$AJ312^7+WeightSDS!Q$12*$AJ312^6+WeightSDS!R$12*$AJ312^5+WeightSDS!S$12*$AJ312^4+WeightSDS!T$12*$AJ312^3+WeightSDS!U$12*$AJ312^2+WeightSDS!V$12*$AJ312+WeightSDS!W$12,WeightSDS!P$14*$AJ312^7+WeightSDS!Q$14*$AJ312^6+WeightSDS!R$14*$AJ312^5+WeightSDS!S$14*$AJ312^4+WeightSDS!T$14*$AJ312^3+WeightSDS!U$14*$AJ312^2+WeightSDS!V$14*$AJ312+WeightSDS!W$14),IF($AJ312&lt;156,WeightSDS!O$17*$AJ312^8+WeightSDS!P$17*$AJ312^7+WeightSDS!Q$17*$AJ312^6+WeightSDS!R$17*$AJ312^5+WeightSDS!S$17*$AJ312^4+WeightSDS!T$17*$AJ312^3+WeightSDS!U$17*$AJ312^2+WeightSDS!V$17*$AJ312+WeightSDS!W$17,IF($AJ312&lt;186,WeightSDS!$U$18+(WeightSDS!$V$18-WeightSDS!$U$18)/24*($AJ312-186)+WeightSDS!$W$18*(-$AJ312+186)^2-0.005,WeightSDS!$U$18+(WeightSDS!$V$18-WeightSDS!$U$18)/24*($AJ312-186)-0.005)))</f>
        <v>0.14604529399999999</v>
      </c>
      <c r="AQ312" s="7">
        <f t="shared" si="97"/>
        <v>0.56299999999999994</v>
      </c>
      <c r="AR312" s="7">
        <f t="shared" si="98"/>
        <v>69</v>
      </c>
      <c r="AS312" s="7">
        <f t="shared" si="99"/>
        <v>0.51</v>
      </c>
    </row>
    <row r="313" spans="2:45" s="7" customFormat="1" x14ac:dyDescent="0.15">
      <c r="B313" s="118"/>
      <c r="C313" s="118"/>
      <c r="D313" s="118"/>
      <c r="E313" s="30"/>
      <c r="F313" s="30"/>
      <c r="G313" s="119"/>
      <c r="H313" s="119"/>
      <c r="I313" s="78"/>
      <c r="J313" s="11" t="str">
        <f t="shared" si="90"/>
        <v/>
      </c>
      <c r="K313" s="2" t="str">
        <f t="shared" si="100"/>
        <v/>
      </c>
      <c r="L313" s="2" t="str">
        <f t="shared" si="91"/>
        <v/>
      </c>
      <c r="M313" s="2" t="str">
        <f t="shared" si="101"/>
        <v/>
      </c>
      <c r="N313" s="2" t="str">
        <f t="shared" si="102"/>
        <v/>
      </c>
      <c r="O313" s="2" t="str">
        <f t="shared" si="103"/>
        <v/>
      </c>
      <c r="P313" s="11" t="str">
        <f t="shared" si="104"/>
        <v/>
      </c>
      <c r="Q313" s="11" t="str">
        <f t="shared" si="105"/>
        <v/>
      </c>
      <c r="R313" s="2" t="str">
        <f t="shared" si="106"/>
        <v/>
      </c>
      <c r="S313" s="11" t="str">
        <f t="shared" si="107"/>
        <v/>
      </c>
      <c r="T313" s="175" t="str">
        <f t="shared" si="108"/>
        <v/>
      </c>
      <c r="U313" s="11" t="str">
        <f t="shared" si="109"/>
        <v/>
      </c>
      <c r="V313" s="136"/>
      <c r="W313" s="136"/>
      <c r="X313" s="139">
        <f t="shared" si="92"/>
        <v>0</v>
      </c>
      <c r="Y313" s="31">
        <f t="shared" si="93"/>
        <v>0</v>
      </c>
      <c r="Z313" s="31"/>
      <c r="AA313" s="140">
        <f t="shared" si="94"/>
        <v>0</v>
      </c>
      <c r="AB313" s="12"/>
      <c r="AC313" s="8">
        <f t="shared" si="95"/>
        <v>9.0359999999999996</v>
      </c>
      <c r="AD313" s="8">
        <f t="shared" si="96"/>
        <v>-184.49199999999999</v>
      </c>
      <c r="AE313"/>
      <c r="AF313" t="e">
        <f>IF(D313="M",IF(AI313&lt;78,LMS!$D$5*AI313^3+LMS!$E$5*AI313^2+LMS!$F$5*AI313+LMS!$G$5,IF(AI313&lt;150,LMS!$D$6*AI313^3+LMS!$E$6*AI313^2+LMS!$F$6*AI313+LMS!$G$6,LMS!$D$7*AI313^3+LMS!$E$7*AI313^2+LMS!$F$7*AI313+LMS!$G$7)),IF(AI313&lt;69,LMS!$D$9*AI313^3+LMS!$E$9*AI313^2+LMS!$F$9*AI313+LMS!$G$9,IF(AI313&lt;150,LMS!$D$10*AI313^3+LMS!$E$10*AI313^2+LMS!$F$10*AI313+LMS!$G$10,LMS!$D$11*AI313^3+LMS!$E$11*AI313^2+LMS!$F$11*AI313+LMS!$G$11)))</f>
        <v>#VALUE!</v>
      </c>
      <c r="AG313" t="e">
        <f>IF(D313="M",(IF(AI313&lt;2.5,LMS!$D$21*AI313^3+LMS!$E$21*AI313^2+LMS!$F$21*AI313+LMS!$G$21,IF(AI313&lt;9.5,LMS!$D$22*AI313^3+LMS!$E$22*AI313^2+LMS!$F$22*AI313+LMS!$G$22,IF(AI313&lt;26.75,LMS!$D$23*AI313^3+LMS!$E$23*AI313^2+LMS!$F$23*AI313+LMS!$G$23,IF(AI313&lt;90,LMS!$D$24*AI313^3+LMS!$E$24*AI313^2+LMS!$F$24*AI313+LMS!$G$24,LMS!$D$25*AI313^3+LMS!$E$25*AI313^2+LMS!$F$25*AI313+LMS!$G$25))))),(IF(AI313&lt;2.5,LMS!$D$27*AI313^3+LMS!$E$27*AI313^2+LMS!$F$27*AI313+LMS!$G$27,IF(AI313&lt;9.5,LMS!$D$28*AI313^3+LMS!$E$28*AI313^2+LMS!$F$28*AI313+LMS!$G$28,IF(AI313&lt;26.75,LMS!$D$29*AI313^3+LMS!$E$29*AI313^2+LMS!$F$29*AI313+LMS!$G$29,IF(AI313&lt;90,LMS!$D$30*AI313^3+LMS!$E$30*AI313^2+LMS!$F$30*AI313+LMS!$G$30,IF(AI313&lt;150,LMS!$D$31*AI313^3+LMS!$E$31*AI313^2+LMS!$F$31*AI313+LMS!$G$31,LMS!$D$32*AI313^3+LMS!$E$32*AI313^2+LMS!$F$32*AI313+LMS!$G$32)))))))</f>
        <v>#VALUE!</v>
      </c>
      <c r="AH313" t="e">
        <f>IF(D313="M",(IF(AI313&lt;90,LMS!$D$14*AI313^3+LMS!$E$14*AI313^2+LMS!$F$14*AI313+LMS!$G$14,LMS!$D$15*AI313^3+LMS!$E$15*AI313^2+LMS!$F$15*AI313+LMS!$G$15)),(IF(AI313&lt;90,LMS!$D$17*AI313^3+LMS!$E$17*AI313^2+LMS!$F$17*AI313+LMS!$G$17,LMS!$D$18*AI313^3+LMS!$E$18*AI313^2+LMS!$F$18*AI313+LMS!$G$18)))</f>
        <v>#VALUE!</v>
      </c>
      <c r="AI313" s="7" t="e">
        <f t="shared" si="89"/>
        <v>#VALUE!</v>
      </c>
      <c r="AJ313" s="7">
        <f t="shared" si="110"/>
        <v>0</v>
      </c>
      <c r="AL313" s="7">
        <f>IF(D313="M",WeightSDS!P$5*$AJ313^7+WeightSDS!Q$5*$AJ313^6+WeightSDS!R$5*$AJ313^5+WeightSDS!S$5*$AJ313^4+WeightSDS!T$5*$AJ313^3+WeightSDS!U$5*$AJ313^2+WeightSDS!V$5*$AJ313+WeightSDS!W$5,IF($AJ313&lt;186,WeightSDS!P$8*$AJ313^7+WeightSDS!Q$8*$AJ313^6+WeightSDS!R$8*$AJ313^5+WeightSDS!S$8*$AJ313^4+WeightSDS!T$8*$AJ313^3+WeightSDS!U$8*$AJ313^2+WeightSDS!V$8*$AJ313+WeightSDS!W$8,WeightSDS!$U$9+WeightSDS!$V$9*($AJ313-WeightSDS!$W$9)))</f>
        <v>0.75407122999999998</v>
      </c>
      <c r="AM313" s="7">
        <f>IF(D313="M",IF($AJ313&lt;45,WeightSDS!M$23*$AJ313^10+WeightSDS!N$23*$AJ313^9+WeightSDS!O$23*$AJ313^8+WeightSDS!P$23*$AJ313^7+WeightSDS!Q$23*$AJ313^6+WeightSDS!R$23*$AJ313^5+WeightSDS!S$23*$AJ313^4+WeightSDS!T$23*$AJ313^3+WeightSDS!U$23*$AJ313^2+WeightSDS!V$23*$AJ313+WeightSDS!W$23,IF($AJ313&lt;153,WeightSDS!M$25*$AJ313^10+WeightSDS!N$25*$AJ313^9+WeightSDS!O$25*$AJ313^8+WeightSDS!P$25*$AJ313^7+WeightSDS!Q$25*$AJ313^6+WeightSDS!R$25*$AJ313^5+WeightSDS!S$25*$AJ313^4+WeightSDS!T$25*$AJ313^3+WeightSDS!U$25*$AJ313^2+WeightSDS!V$25*$AJ313+WeightSDS!W$25,WeightSDS!M$27+WeightSDS!N$27/(1+EXP(WeightSDS!O$27+WeightSDS!P$27*$AJ313)))),IF($AJ313&lt;43.8,WeightSDS!M$29*$AJ313^10+WeightSDS!N$29*$AJ313^9+WeightSDS!O$29*$AJ313^8+WeightSDS!P$29*$AJ313^7+WeightSDS!Q$29*$AJ313^6+WeightSDS!R$29*$AJ313^5+WeightSDS!S$29*$AJ313^4+WeightSDS!T$29*$AJ313^3+WeightSDS!U$29*$AJ313^2+WeightSDS!V$29*$AJ313+WeightSDS!W$29-0.010431*(1-$AJ313/210),IF($AJ313&lt;123,WeightSDS!M$30*$AJ313^10+WeightSDS!N$30*$AJ313^9+WeightSDS!O$30*$AJ313^8+WeightSDS!P$30*$AJ313^7+WeightSDS!Q$30*$AJ313^6+WeightSDS!R$30*$AJ313^5+WeightSDS!S$30*$AJ313^4+WeightSDS!T$30*$AJ313^3+WeightSDS!U$30*$AJ313^2+WeightSDS!V$30*$AJ313+WeightSDS!W$30-0.010431*(1-1/$AJ313),WeightSDS!M$32+WeightSDS!N$32/(1+EXP(WeightSDS!O$32+WeightSDS!P$32*$AJ313))-0.010431*(1-$AJ313/210))))</f>
        <v>2.9500001032655536</v>
      </c>
      <c r="AN313" s="7">
        <f>IF(D313="M",IF($AJ313&lt;162,WeightSDS!P$12*$AJ313^7+WeightSDS!Q$12*$AJ313^6+WeightSDS!R$12*$AJ313^5+WeightSDS!S$12*$AJ313^4+WeightSDS!T$12*$AJ313^3+WeightSDS!U$12*$AJ313^2+WeightSDS!V$12*$AJ313+WeightSDS!W$12,WeightSDS!P$14*$AJ313^7+WeightSDS!Q$14*$AJ313^6+WeightSDS!R$14*$AJ313^5+WeightSDS!S$14*$AJ313^4+WeightSDS!T$14*$AJ313^3+WeightSDS!U$14*$AJ313^2+WeightSDS!V$14*$AJ313+WeightSDS!W$14),IF($AJ313&lt;156,WeightSDS!O$17*$AJ313^8+WeightSDS!P$17*$AJ313^7+WeightSDS!Q$17*$AJ313^6+WeightSDS!R$17*$AJ313^5+WeightSDS!S$17*$AJ313^4+WeightSDS!T$17*$AJ313^3+WeightSDS!U$17*$AJ313^2+WeightSDS!V$17*$AJ313+WeightSDS!W$17,IF($AJ313&lt;186,WeightSDS!$U$18+(WeightSDS!$V$18-WeightSDS!$U$18)/24*($AJ313-186)+WeightSDS!$W$18*(-$AJ313+186)^2-0.005,WeightSDS!$U$18+(WeightSDS!$V$18-WeightSDS!$U$18)/24*($AJ313-186)-0.005)))</f>
        <v>0.14604529399999999</v>
      </c>
      <c r="AQ313" s="7">
        <f t="shared" si="97"/>
        <v>0.56299999999999994</v>
      </c>
      <c r="AR313" s="7">
        <f t="shared" si="98"/>
        <v>69</v>
      </c>
      <c r="AS313" s="7">
        <f t="shared" si="99"/>
        <v>0.51</v>
      </c>
    </row>
    <row r="314" spans="2:45" s="7" customFormat="1" x14ac:dyDescent="0.15">
      <c r="B314" s="118"/>
      <c r="C314" s="118"/>
      <c r="D314" s="118"/>
      <c r="E314" s="30"/>
      <c r="F314" s="30"/>
      <c r="G314" s="119"/>
      <c r="H314" s="119"/>
      <c r="I314" s="78"/>
      <c r="J314" s="11" t="str">
        <f t="shared" si="90"/>
        <v/>
      </c>
      <c r="K314" s="2" t="str">
        <f t="shared" si="100"/>
        <v/>
      </c>
      <c r="L314" s="2" t="str">
        <f t="shared" si="91"/>
        <v/>
      </c>
      <c r="M314" s="2" t="str">
        <f t="shared" si="101"/>
        <v/>
      </c>
      <c r="N314" s="2" t="str">
        <f t="shared" si="102"/>
        <v/>
      </c>
      <c r="O314" s="2" t="str">
        <f t="shared" si="103"/>
        <v/>
      </c>
      <c r="P314" s="11" t="str">
        <f t="shared" si="104"/>
        <v/>
      </c>
      <c r="Q314" s="11" t="str">
        <f t="shared" si="105"/>
        <v/>
      </c>
      <c r="R314" s="2" t="str">
        <f t="shared" si="106"/>
        <v/>
      </c>
      <c r="S314" s="11" t="str">
        <f t="shared" si="107"/>
        <v/>
      </c>
      <c r="T314" s="175" t="str">
        <f t="shared" si="108"/>
        <v/>
      </c>
      <c r="U314" s="11" t="str">
        <f t="shared" si="109"/>
        <v/>
      </c>
      <c r="V314" s="136"/>
      <c r="W314" s="136"/>
      <c r="X314" s="139">
        <f t="shared" si="92"/>
        <v>0</v>
      </c>
      <c r="Y314" s="31">
        <f t="shared" si="93"/>
        <v>0</v>
      </c>
      <c r="Z314" s="31"/>
      <c r="AA314" s="140">
        <f t="shared" si="94"/>
        <v>0</v>
      </c>
      <c r="AB314" s="12"/>
      <c r="AC314" s="8">
        <f t="shared" si="95"/>
        <v>9.0359999999999996</v>
      </c>
      <c r="AD314" s="8">
        <f t="shared" si="96"/>
        <v>-184.49199999999999</v>
      </c>
      <c r="AE314"/>
      <c r="AF314" t="e">
        <f>IF(D314="M",IF(AI314&lt;78,LMS!$D$5*AI314^3+LMS!$E$5*AI314^2+LMS!$F$5*AI314+LMS!$G$5,IF(AI314&lt;150,LMS!$D$6*AI314^3+LMS!$E$6*AI314^2+LMS!$F$6*AI314+LMS!$G$6,LMS!$D$7*AI314^3+LMS!$E$7*AI314^2+LMS!$F$7*AI314+LMS!$G$7)),IF(AI314&lt;69,LMS!$D$9*AI314^3+LMS!$E$9*AI314^2+LMS!$F$9*AI314+LMS!$G$9,IF(AI314&lt;150,LMS!$D$10*AI314^3+LMS!$E$10*AI314^2+LMS!$F$10*AI314+LMS!$G$10,LMS!$D$11*AI314^3+LMS!$E$11*AI314^2+LMS!$F$11*AI314+LMS!$G$11)))</f>
        <v>#VALUE!</v>
      </c>
      <c r="AG314" t="e">
        <f>IF(D314="M",(IF(AI314&lt;2.5,LMS!$D$21*AI314^3+LMS!$E$21*AI314^2+LMS!$F$21*AI314+LMS!$G$21,IF(AI314&lt;9.5,LMS!$D$22*AI314^3+LMS!$E$22*AI314^2+LMS!$F$22*AI314+LMS!$G$22,IF(AI314&lt;26.75,LMS!$D$23*AI314^3+LMS!$E$23*AI314^2+LMS!$F$23*AI314+LMS!$G$23,IF(AI314&lt;90,LMS!$D$24*AI314^3+LMS!$E$24*AI314^2+LMS!$F$24*AI314+LMS!$G$24,LMS!$D$25*AI314^3+LMS!$E$25*AI314^2+LMS!$F$25*AI314+LMS!$G$25))))),(IF(AI314&lt;2.5,LMS!$D$27*AI314^3+LMS!$E$27*AI314^2+LMS!$F$27*AI314+LMS!$G$27,IF(AI314&lt;9.5,LMS!$D$28*AI314^3+LMS!$E$28*AI314^2+LMS!$F$28*AI314+LMS!$G$28,IF(AI314&lt;26.75,LMS!$D$29*AI314^3+LMS!$E$29*AI314^2+LMS!$F$29*AI314+LMS!$G$29,IF(AI314&lt;90,LMS!$D$30*AI314^3+LMS!$E$30*AI314^2+LMS!$F$30*AI314+LMS!$G$30,IF(AI314&lt;150,LMS!$D$31*AI314^3+LMS!$E$31*AI314^2+LMS!$F$31*AI314+LMS!$G$31,LMS!$D$32*AI314^3+LMS!$E$32*AI314^2+LMS!$F$32*AI314+LMS!$G$32)))))))</f>
        <v>#VALUE!</v>
      </c>
      <c r="AH314" t="e">
        <f>IF(D314="M",(IF(AI314&lt;90,LMS!$D$14*AI314^3+LMS!$E$14*AI314^2+LMS!$F$14*AI314+LMS!$G$14,LMS!$D$15*AI314^3+LMS!$E$15*AI314^2+LMS!$F$15*AI314+LMS!$G$15)),(IF(AI314&lt;90,LMS!$D$17*AI314^3+LMS!$E$17*AI314^2+LMS!$F$17*AI314+LMS!$G$17,LMS!$D$18*AI314^3+LMS!$E$18*AI314^2+LMS!$F$18*AI314+LMS!$G$18)))</f>
        <v>#VALUE!</v>
      </c>
      <c r="AI314" s="7" t="e">
        <f t="shared" si="89"/>
        <v>#VALUE!</v>
      </c>
      <c r="AJ314" s="7">
        <f t="shared" si="110"/>
        <v>0</v>
      </c>
      <c r="AL314" s="7">
        <f>IF(D314="M",WeightSDS!P$5*$AJ314^7+WeightSDS!Q$5*$AJ314^6+WeightSDS!R$5*$AJ314^5+WeightSDS!S$5*$AJ314^4+WeightSDS!T$5*$AJ314^3+WeightSDS!U$5*$AJ314^2+WeightSDS!V$5*$AJ314+WeightSDS!W$5,IF($AJ314&lt;186,WeightSDS!P$8*$AJ314^7+WeightSDS!Q$8*$AJ314^6+WeightSDS!R$8*$AJ314^5+WeightSDS!S$8*$AJ314^4+WeightSDS!T$8*$AJ314^3+WeightSDS!U$8*$AJ314^2+WeightSDS!V$8*$AJ314+WeightSDS!W$8,WeightSDS!$U$9+WeightSDS!$V$9*($AJ314-WeightSDS!$W$9)))</f>
        <v>0.75407122999999998</v>
      </c>
      <c r="AM314" s="7">
        <f>IF(D314="M",IF($AJ314&lt;45,WeightSDS!M$23*$AJ314^10+WeightSDS!N$23*$AJ314^9+WeightSDS!O$23*$AJ314^8+WeightSDS!P$23*$AJ314^7+WeightSDS!Q$23*$AJ314^6+WeightSDS!R$23*$AJ314^5+WeightSDS!S$23*$AJ314^4+WeightSDS!T$23*$AJ314^3+WeightSDS!U$23*$AJ314^2+WeightSDS!V$23*$AJ314+WeightSDS!W$23,IF($AJ314&lt;153,WeightSDS!M$25*$AJ314^10+WeightSDS!N$25*$AJ314^9+WeightSDS!O$25*$AJ314^8+WeightSDS!P$25*$AJ314^7+WeightSDS!Q$25*$AJ314^6+WeightSDS!R$25*$AJ314^5+WeightSDS!S$25*$AJ314^4+WeightSDS!T$25*$AJ314^3+WeightSDS!U$25*$AJ314^2+WeightSDS!V$25*$AJ314+WeightSDS!W$25,WeightSDS!M$27+WeightSDS!N$27/(1+EXP(WeightSDS!O$27+WeightSDS!P$27*$AJ314)))),IF($AJ314&lt;43.8,WeightSDS!M$29*$AJ314^10+WeightSDS!N$29*$AJ314^9+WeightSDS!O$29*$AJ314^8+WeightSDS!P$29*$AJ314^7+WeightSDS!Q$29*$AJ314^6+WeightSDS!R$29*$AJ314^5+WeightSDS!S$29*$AJ314^4+WeightSDS!T$29*$AJ314^3+WeightSDS!U$29*$AJ314^2+WeightSDS!V$29*$AJ314+WeightSDS!W$29-0.010431*(1-$AJ314/210),IF($AJ314&lt;123,WeightSDS!M$30*$AJ314^10+WeightSDS!N$30*$AJ314^9+WeightSDS!O$30*$AJ314^8+WeightSDS!P$30*$AJ314^7+WeightSDS!Q$30*$AJ314^6+WeightSDS!R$30*$AJ314^5+WeightSDS!S$30*$AJ314^4+WeightSDS!T$30*$AJ314^3+WeightSDS!U$30*$AJ314^2+WeightSDS!V$30*$AJ314+WeightSDS!W$30-0.010431*(1-1/$AJ314),WeightSDS!M$32+WeightSDS!N$32/(1+EXP(WeightSDS!O$32+WeightSDS!P$32*$AJ314))-0.010431*(1-$AJ314/210))))</f>
        <v>2.9500001032655536</v>
      </c>
      <c r="AN314" s="7">
        <f>IF(D314="M",IF($AJ314&lt;162,WeightSDS!P$12*$AJ314^7+WeightSDS!Q$12*$AJ314^6+WeightSDS!R$12*$AJ314^5+WeightSDS!S$12*$AJ314^4+WeightSDS!T$12*$AJ314^3+WeightSDS!U$12*$AJ314^2+WeightSDS!V$12*$AJ314+WeightSDS!W$12,WeightSDS!P$14*$AJ314^7+WeightSDS!Q$14*$AJ314^6+WeightSDS!R$14*$AJ314^5+WeightSDS!S$14*$AJ314^4+WeightSDS!T$14*$AJ314^3+WeightSDS!U$14*$AJ314^2+WeightSDS!V$14*$AJ314+WeightSDS!W$14),IF($AJ314&lt;156,WeightSDS!O$17*$AJ314^8+WeightSDS!P$17*$AJ314^7+WeightSDS!Q$17*$AJ314^6+WeightSDS!R$17*$AJ314^5+WeightSDS!S$17*$AJ314^4+WeightSDS!T$17*$AJ314^3+WeightSDS!U$17*$AJ314^2+WeightSDS!V$17*$AJ314+WeightSDS!W$17,IF($AJ314&lt;186,WeightSDS!$U$18+(WeightSDS!$V$18-WeightSDS!$U$18)/24*($AJ314-186)+WeightSDS!$W$18*(-$AJ314+186)^2-0.005,WeightSDS!$U$18+(WeightSDS!$V$18-WeightSDS!$U$18)/24*($AJ314-186)-0.005)))</f>
        <v>0.14604529399999999</v>
      </c>
      <c r="AQ314" s="7">
        <f t="shared" si="97"/>
        <v>0.56299999999999994</v>
      </c>
      <c r="AR314" s="7">
        <f t="shared" si="98"/>
        <v>69</v>
      </c>
      <c r="AS314" s="7">
        <f t="shared" si="99"/>
        <v>0.51</v>
      </c>
    </row>
    <row r="315" spans="2:45" s="7" customFormat="1" x14ac:dyDescent="0.15">
      <c r="B315" s="118"/>
      <c r="C315" s="118"/>
      <c r="D315" s="118"/>
      <c r="E315" s="30"/>
      <c r="F315" s="30"/>
      <c r="G315" s="119"/>
      <c r="H315" s="119"/>
      <c r="I315" s="78"/>
      <c r="J315" s="11" t="str">
        <f t="shared" si="90"/>
        <v/>
      </c>
      <c r="K315" s="2" t="str">
        <f t="shared" si="100"/>
        <v/>
      </c>
      <c r="L315" s="2" t="str">
        <f t="shared" si="91"/>
        <v/>
      </c>
      <c r="M315" s="2" t="str">
        <f t="shared" si="101"/>
        <v/>
      </c>
      <c r="N315" s="2" t="str">
        <f t="shared" si="102"/>
        <v/>
      </c>
      <c r="O315" s="2" t="str">
        <f t="shared" si="103"/>
        <v/>
      </c>
      <c r="P315" s="11" t="str">
        <f t="shared" si="104"/>
        <v/>
      </c>
      <c r="Q315" s="11" t="str">
        <f t="shared" si="105"/>
        <v/>
      </c>
      <c r="R315" s="2" t="str">
        <f t="shared" si="106"/>
        <v/>
      </c>
      <c r="S315" s="11" t="str">
        <f t="shared" si="107"/>
        <v/>
      </c>
      <c r="T315" s="175" t="str">
        <f t="shared" si="108"/>
        <v/>
      </c>
      <c r="U315" s="11" t="str">
        <f t="shared" si="109"/>
        <v/>
      </c>
      <c r="V315" s="136"/>
      <c r="W315" s="136"/>
      <c r="X315" s="139">
        <f t="shared" si="92"/>
        <v>0</v>
      </c>
      <c r="Y315" s="31">
        <f t="shared" si="93"/>
        <v>0</v>
      </c>
      <c r="Z315" s="31"/>
      <c r="AA315" s="140">
        <f t="shared" si="94"/>
        <v>0</v>
      </c>
      <c r="AB315" s="12"/>
      <c r="AC315" s="8">
        <f t="shared" si="95"/>
        <v>9.0359999999999996</v>
      </c>
      <c r="AD315" s="8">
        <f t="shared" si="96"/>
        <v>-184.49199999999999</v>
      </c>
      <c r="AE315"/>
      <c r="AF315" t="e">
        <f>IF(D315="M",IF(AI315&lt;78,LMS!$D$5*AI315^3+LMS!$E$5*AI315^2+LMS!$F$5*AI315+LMS!$G$5,IF(AI315&lt;150,LMS!$D$6*AI315^3+LMS!$E$6*AI315^2+LMS!$F$6*AI315+LMS!$G$6,LMS!$D$7*AI315^3+LMS!$E$7*AI315^2+LMS!$F$7*AI315+LMS!$G$7)),IF(AI315&lt;69,LMS!$D$9*AI315^3+LMS!$E$9*AI315^2+LMS!$F$9*AI315+LMS!$G$9,IF(AI315&lt;150,LMS!$D$10*AI315^3+LMS!$E$10*AI315^2+LMS!$F$10*AI315+LMS!$G$10,LMS!$D$11*AI315^3+LMS!$E$11*AI315^2+LMS!$F$11*AI315+LMS!$G$11)))</f>
        <v>#VALUE!</v>
      </c>
      <c r="AG315" t="e">
        <f>IF(D315="M",(IF(AI315&lt;2.5,LMS!$D$21*AI315^3+LMS!$E$21*AI315^2+LMS!$F$21*AI315+LMS!$G$21,IF(AI315&lt;9.5,LMS!$D$22*AI315^3+LMS!$E$22*AI315^2+LMS!$F$22*AI315+LMS!$G$22,IF(AI315&lt;26.75,LMS!$D$23*AI315^3+LMS!$E$23*AI315^2+LMS!$F$23*AI315+LMS!$G$23,IF(AI315&lt;90,LMS!$D$24*AI315^3+LMS!$E$24*AI315^2+LMS!$F$24*AI315+LMS!$G$24,LMS!$D$25*AI315^3+LMS!$E$25*AI315^2+LMS!$F$25*AI315+LMS!$G$25))))),(IF(AI315&lt;2.5,LMS!$D$27*AI315^3+LMS!$E$27*AI315^2+LMS!$F$27*AI315+LMS!$G$27,IF(AI315&lt;9.5,LMS!$D$28*AI315^3+LMS!$E$28*AI315^2+LMS!$F$28*AI315+LMS!$G$28,IF(AI315&lt;26.75,LMS!$D$29*AI315^3+LMS!$E$29*AI315^2+LMS!$F$29*AI315+LMS!$G$29,IF(AI315&lt;90,LMS!$D$30*AI315^3+LMS!$E$30*AI315^2+LMS!$F$30*AI315+LMS!$G$30,IF(AI315&lt;150,LMS!$D$31*AI315^3+LMS!$E$31*AI315^2+LMS!$F$31*AI315+LMS!$G$31,LMS!$D$32*AI315^3+LMS!$E$32*AI315^2+LMS!$F$32*AI315+LMS!$G$32)))))))</f>
        <v>#VALUE!</v>
      </c>
      <c r="AH315" t="e">
        <f>IF(D315="M",(IF(AI315&lt;90,LMS!$D$14*AI315^3+LMS!$E$14*AI315^2+LMS!$F$14*AI315+LMS!$G$14,LMS!$D$15*AI315^3+LMS!$E$15*AI315^2+LMS!$F$15*AI315+LMS!$G$15)),(IF(AI315&lt;90,LMS!$D$17*AI315^3+LMS!$E$17*AI315^2+LMS!$F$17*AI315+LMS!$G$17,LMS!$D$18*AI315^3+LMS!$E$18*AI315^2+LMS!$F$18*AI315+LMS!$G$18)))</f>
        <v>#VALUE!</v>
      </c>
      <c r="AI315" s="7" t="e">
        <f t="shared" si="89"/>
        <v>#VALUE!</v>
      </c>
      <c r="AJ315" s="7">
        <f t="shared" si="110"/>
        <v>0</v>
      </c>
      <c r="AL315" s="7">
        <f>IF(D315="M",WeightSDS!P$5*$AJ315^7+WeightSDS!Q$5*$AJ315^6+WeightSDS!R$5*$AJ315^5+WeightSDS!S$5*$AJ315^4+WeightSDS!T$5*$AJ315^3+WeightSDS!U$5*$AJ315^2+WeightSDS!V$5*$AJ315+WeightSDS!W$5,IF($AJ315&lt;186,WeightSDS!P$8*$AJ315^7+WeightSDS!Q$8*$AJ315^6+WeightSDS!R$8*$AJ315^5+WeightSDS!S$8*$AJ315^4+WeightSDS!T$8*$AJ315^3+WeightSDS!U$8*$AJ315^2+WeightSDS!V$8*$AJ315+WeightSDS!W$8,WeightSDS!$U$9+WeightSDS!$V$9*($AJ315-WeightSDS!$W$9)))</f>
        <v>0.75407122999999998</v>
      </c>
      <c r="AM315" s="7">
        <f>IF(D315="M",IF($AJ315&lt;45,WeightSDS!M$23*$AJ315^10+WeightSDS!N$23*$AJ315^9+WeightSDS!O$23*$AJ315^8+WeightSDS!P$23*$AJ315^7+WeightSDS!Q$23*$AJ315^6+WeightSDS!R$23*$AJ315^5+WeightSDS!S$23*$AJ315^4+WeightSDS!T$23*$AJ315^3+WeightSDS!U$23*$AJ315^2+WeightSDS!V$23*$AJ315+WeightSDS!W$23,IF($AJ315&lt;153,WeightSDS!M$25*$AJ315^10+WeightSDS!N$25*$AJ315^9+WeightSDS!O$25*$AJ315^8+WeightSDS!P$25*$AJ315^7+WeightSDS!Q$25*$AJ315^6+WeightSDS!R$25*$AJ315^5+WeightSDS!S$25*$AJ315^4+WeightSDS!T$25*$AJ315^3+WeightSDS!U$25*$AJ315^2+WeightSDS!V$25*$AJ315+WeightSDS!W$25,WeightSDS!M$27+WeightSDS!N$27/(1+EXP(WeightSDS!O$27+WeightSDS!P$27*$AJ315)))),IF($AJ315&lt;43.8,WeightSDS!M$29*$AJ315^10+WeightSDS!N$29*$AJ315^9+WeightSDS!O$29*$AJ315^8+WeightSDS!P$29*$AJ315^7+WeightSDS!Q$29*$AJ315^6+WeightSDS!R$29*$AJ315^5+WeightSDS!S$29*$AJ315^4+WeightSDS!T$29*$AJ315^3+WeightSDS!U$29*$AJ315^2+WeightSDS!V$29*$AJ315+WeightSDS!W$29-0.010431*(1-$AJ315/210),IF($AJ315&lt;123,WeightSDS!M$30*$AJ315^10+WeightSDS!N$30*$AJ315^9+WeightSDS!O$30*$AJ315^8+WeightSDS!P$30*$AJ315^7+WeightSDS!Q$30*$AJ315^6+WeightSDS!R$30*$AJ315^5+WeightSDS!S$30*$AJ315^4+WeightSDS!T$30*$AJ315^3+WeightSDS!U$30*$AJ315^2+WeightSDS!V$30*$AJ315+WeightSDS!W$30-0.010431*(1-1/$AJ315),WeightSDS!M$32+WeightSDS!N$32/(1+EXP(WeightSDS!O$32+WeightSDS!P$32*$AJ315))-0.010431*(1-$AJ315/210))))</f>
        <v>2.9500001032655536</v>
      </c>
      <c r="AN315" s="7">
        <f>IF(D315="M",IF($AJ315&lt;162,WeightSDS!P$12*$AJ315^7+WeightSDS!Q$12*$AJ315^6+WeightSDS!R$12*$AJ315^5+WeightSDS!S$12*$AJ315^4+WeightSDS!T$12*$AJ315^3+WeightSDS!U$12*$AJ315^2+WeightSDS!V$12*$AJ315+WeightSDS!W$12,WeightSDS!P$14*$AJ315^7+WeightSDS!Q$14*$AJ315^6+WeightSDS!R$14*$AJ315^5+WeightSDS!S$14*$AJ315^4+WeightSDS!T$14*$AJ315^3+WeightSDS!U$14*$AJ315^2+WeightSDS!V$14*$AJ315+WeightSDS!W$14),IF($AJ315&lt;156,WeightSDS!O$17*$AJ315^8+WeightSDS!P$17*$AJ315^7+WeightSDS!Q$17*$AJ315^6+WeightSDS!R$17*$AJ315^5+WeightSDS!S$17*$AJ315^4+WeightSDS!T$17*$AJ315^3+WeightSDS!U$17*$AJ315^2+WeightSDS!V$17*$AJ315+WeightSDS!W$17,IF($AJ315&lt;186,WeightSDS!$U$18+(WeightSDS!$V$18-WeightSDS!$U$18)/24*($AJ315-186)+WeightSDS!$W$18*(-$AJ315+186)^2-0.005,WeightSDS!$U$18+(WeightSDS!$V$18-WeightSDS!$U$18)/24*($AJ315-186)-0.005)))</f>
        <v>0.14604529399999999</v>
      </c>
      <c r="AQ315" s="7">
        <f t="shared" si="97"/>
        <v>0.56299999999999994</v>
      </c>
      <c r="AR315" s="7">
        <f t="shared" si="98"/>
        <v>69</v>
      </c>
      <c r="AS315" s="7">
        <f t="shared" si="99"/>
        <v>0.51</v>
      </c>
    </row>
    <row r="316" spans="2:45" s="7" customFormat="1" x14ac:dyDescent="0.15">
      <c r="B316" s="118"/>
      <c r="C316" s="118"/>
      <c r="D316" s="118"/>
      <c r="E316" s="30"/>
      <c r="F316" s="30"/>
      <c r="G316" s="119"/>
      <c r="H316" s="119"/>
      <c r="I316" s="78"/>
      <c r="J316" s="11" t="str">
        <f t="shared" si="90"/>
        <v/>
      </c>
      <c r="K316" s="2" t="str">
        <f t="shared" si="100"/>
        <v/>
      </c>
      <c r="L316" s="2" t="str">
        <f t="shared" si="91"/>
        <v/>
      </c>
      <c r="M316" s="2" t="str">
        <f t="shared" si="101"/>
        <v/>
      </c>
      <c r="N316" s="2" t="str">
        <f t="shared" si="102"/>
        <v/>
      </c>
      <c r="O316" s="2" t="str">
        <f t="shared" si="103"/>
        <v/>
      </c>
      <c r="P316" s="11" t="str">
        <f t="shared" si="104"/>
        <v/>
      </c>
      <c r="Q316" s="11" t="str">
        <f t="shared" si="105"/>
        <v/>
      </c>
      <c r="R316" s="2" t="str">
        <f t="shared" si="106"/>
        <v/>
      </c>
      <c r="S316" s="11" t="str">
        <f t="shared" si="107"/>
        <v/>
      </c>
      <c r="T316" s="175" t="str">
        <f t="shared" si="108"/>
        <v/>
      </c>
      <c r="U316" s="11" t="str">
        <f t="shared" si="109"/>
        <v/>
      </c>
      <c r="V316" s="136"/>
      <c r="W316" s="136"/>
      <c r="X316" s="139">
        <f t="shared" si="92"/>
        <v>0</v>
      </c>
      <c r="Y316" s="31">
        <f t="shared" si="93"/>
        <v>0</v>
      </c>
      <c r="Z316" s="31"/>
      <c r="AA316" s="140">
        <f t="shared" si="94"/>
        <v>0</v>
      </c>
      <c r="AB316" s="12"/>
      <c r="AC316" s="8">
        <f t="shared" si="95"/>
        <v>9.0359999999999996</v>
      </c>
      <c r="AD316" s="8">
        <f t="shared" si="96"/>
        <v>-184.49199999999999</v>
      </c>
      <c r="AE316"/>
      <c r="AF316" t="e">
        <f>IF(D316="M",IF(AI316&lt;78,LMS!$D$5*AI316^3+LMS!$E$5*AI316^2+LMS!$F$5*AI316+LMS!$G$5,IF(AI316&lt;150,LMS!$D$6*AI316^3+LMS!$E$6*AI316^2+LMS!$F$6*AI316+LMS!$G$6,LMS!$D$7*AI316^3+LMS!$E$7*AI316^2+LMS!$F$7*AI316+LMS!$G$7)),IF(AI316&lt;69,LMS!$D$9*AI316^3+LMS!$E$9*AI316^2+LMS!$F$9*AI316+LMS!$G$9,IF(AI316&lt;150,LMS!$D$10*AI316^3+LMS!$E$10*AI316^2+LMS!$F$10*AI316+LMS!$G$10,LMS!$D$11*AI316^3+LMS!$E$11*AI316^2+LMS!$F$11*AI316+LMS!$G$11)))</f>
        <v>#VALUE!</v>
      </c>
      <c r="AG316" t="e">
        <f>IF(D316="M",(IF(AI316&lt;2.5,LMS!$D$21*AI316^3+LMS!$E$21*AI316^2+LMS!$F$21*AI316+LMS!$G$21,IF(AI316&lt;9.5,LMS!$D$22*AI316^3+LMS!$E$22*AI316^2+LMS!$F$22*AI316+LMS!$G$22,IF(AI316&lt;26.75,LMS!$D$23*AI316^3+LMS!$E$23*AI316^2+LMS!$F$23*AI316+LMS!$G$23,IF(AI316&lt;90,LMS!$D$24*AI316^3+LMS!$E$24*AI316^2+LMS!$F$24*AI316+LMS!$G$24,LMS!$D$25*AI316^3+LMS!$E$25*AI316^2+LMS!$F$25*AI316+LMS!$G$25))))),(IF(AI316&lt;2.5,LMS!$D$27*AI316^3+LMS!$E$27*AI316^2+LMS!$F$27*AI316+LMS!$G$27,IF(AI316&lt;9.5,LMS!$D$28*AI316^3+LMS!$E$28*AI316^2+LMS!$F$28*AI316+LMS!$G$28,IF(AI316&lt;26.75,LMS!$D$29*AI316^3+LMS!$E$29*AI316^2+LMS!$F$29*AI316+LMS!$G$29,IF(AI316&lt;90,LMS!$D$30*AI316^3+LMS!$E$30*AI316^2+LMS!$F$30*AI316+LMS!$G$30,IF(AI316&lt;150,LMS!$D$31*AI316^3+LMS!$E$31*AI316^2+LMS!$F$31*AI316+LMS!$G$31,LMS!$D$32*AI316^3+LMS!$E$32*AI316^2+LMS!$F$32*AI316+LMS!$G$32)))))))</f>
        <v>#VALUE!</v>
      </c>
      <c r="AH316" t="e">
        <f>IF(D316="M",(IF(AI316&lt;90,LMS!$D$14*AI316^3+LMS!$E$14*AI316^2+LMS!$F$14*AI316+LMS!$G$14,LMS!$D$15*AI316^3+LMS!$E$15*AI316^2+LMS!$F$15*AI316+LMS!$G$15)),(IF(AI316&lt;90,LMS!$D$17*AI316^3+LMS!$E$17*AI316^2+LMS!$F$17*AI316+LMS!$G$17,LMS!$D$18*AI316^3+LMS!$E$18*AI316^2+LMS!$F$18*AI316+LMS!$G$18)))</f>
        <v>#VALUE!</v>
      </c>
      <c r="AI316" s="7" t="e">
        <f t="shared" si="89"/>
        <v>#VALUE!</v>
      </c>
      <c r="AJ316" s="7">
        <f t="shared" si="110"/>
        <v>0</v>
      </c>
      <c r="AL316" s="7">
        <f>IF(D316="M",WeightSDS!P$5*$AJ316^7+WeightSDS!Q$5*$AJ316^6+WeightSDS!R$5*$AJ316^5+WeightSDS!S$5*$AJ316^4+WeightSDS!T$5*$AJ316^3+WeightSDS!U$5*$AJ316^2+WeightSDS!V$5*$AJ316+WeightSDS!W$5,IF($AJ316&lt;186,WeightSDS!P$8*$AJ316^7+WeightSDS!Q$8*$AJ316^6+WeightSDS!R$8*$AJ316^5+WeightSDS!S$8*$AJ316^4+WeightSDS!T$8*$AJ316^3+WeightSDS!U$8*$AJ316^2+WeightSDS!V$8*$AJ316+WeightSDS!W$8,WeightSDS!$U$9+WeightSDS!$V$9*($AJ316-WeightSDS!$W$9)))</f>
        <v>0.75407122999999998</v>
      </c>
      <c r="AM316" s="7">
        <f>IF(D316="M",IF($AJ316&lt;45,WeightSDS!M$23*$AJ316^10+WeightSDS!N$23*$AJ316^9+WeightSDS!O$23*$AJ316^8+WeightSDS!P$23*$AJ316^7+WeightSDS!Q$23*$AJ316^6+WeightSDS!R$23*$AJ316^5+WeightSDS!S$23*$AJ316^4+WeightSDS!T$23*$AJ316^3+WeightSDS!U$23*$AJ316^2+WeightSDS!V$23*$AJ316+WeightSDS!W$23,IF($AJ316&lt;153,WeightSDS!M$25*$AJ316^10+WeightSDS!N$25*$AJ316^9+WeightSDS!O$25*$AJ316^8+WeightSDS!P$25*$AJ316^7+WeightSDS!Q$25*$AJ316^6+WeightSDS!R$25*$AJ316^5+WeightSDS!S$25*$AJ316^4+WeightSDS!T$25*$AJ316^3+WeightSDS!U$25*$AJ316^2+WeightSDS!V$25*$AJ316+WeightSDS!W$25,WeightSDS!M$27+WeightSDS!N$27/(1+EXP(WeightSDS!O$27+WeightSDS!P$27*$AJ316)))),IF($AJ316&lt;43.8,WeightSDS!M$29*$AJ316^10+WeightSDS!N$29*$AJ316^9+WeightSDS!O$29*$AJ316^8+WeightSDS!P$29*$AJ316^7+WeightSDS!Q$29*$AJ316^6+WeightSDS!R$29*$AJ316^5+WeightSDS!S$29*$AJ316^4+WeightSDS!T$29*$AJ316^3+WeightSDS!U$29*$AJ316^2+WeightSDS!V$29*$AJ316+WeightSDS!W$29-0.010431*(1-$AJ316/210),IF($AJ316&lt;123,WeightSDS!M$30*$AJ316^10+WeightSDS!N$30*$AJ316^9+WeightSDS!O$30*$AJ316^8+WeightSDS!P$30*$AJ316^7+WeightSDS!Q$30*$AJ316^6+WeightSDS!R$30*$AJ316^5+WeightSDS!S$30*$AJ316^4+WeightSDS!T$30*$AJ316^3+WeightSDS!U$30*$AJ316^2+WeightSDS!V$30*$AJ316+WeightSDS!W$30-0.010431*(1-1/$AJ316),WeightSDS!M$32+WeightSDS!N$32/(1+EXP(WeightSDS!O$32+WeightSDS!P$32*$AJ316))-0.010431*(1-$AJ316/210))))</f>
        <v>2.9500001032655536</v>
      </c>
      <c r="AN316" s="7">
        <f>IF(D316="M",IF($AJ316&lt;162,WeightSDS!P$12*$AJ316^7+WeightSDS!Q$12*$AJ316^6+WeightSDS!R$12*$AJ316^5+WeightSDS!S$12*$AJ316^4+WeightSDS!T$12*$AJ316^3+WeightSDS!U$12*$AJ316^2+WeightSDS!V$12*$AJ316+WeightSDS!W$12,WeightSDS!P$14*$AJ316^7+WeightSDS!Q$14*$AJ316^6+WeightSDS!R$14*$AJ316^5+WeightSDS!S$14*$AJ316^4+WeightSDS!T$14*$AJ316^3+WeightSDS!U$14*$AJ316^2+WeightSDS!V$14*$AJ316+WeightSDS!W$14),IF($AJ316&lt;156,WeightSDS!O$17*$AJ316^8+WeightSDS!P$17*$AJ316^7+WeightSDS!Q$17*$AJ316^6+WeightSDS!R$17*$AJ316^5+WeightSDS!S$17*$AJ316^4+WeightSDS!T$17*$AJ316^3+WeightSDS!U$17*$AJ316^2+WeightSDS!V$17*$AJ316+WeightSDS!W$17,IF($AJ316&lt;186,WeightSDS!$U$18+(WeightSDS!$V$18-WeightSDS!$U$18)/24*($AJ316-186)+WeightSDS!$W$18*(-$AJ316+186)^2-0.005,WeightSDS!$U$18+(WeightSDS!$V$18-WeightSDS!$U$18)/24*($AJ316-186)-0.005)))</f>
        <v>0.14604529399999999</v>
      </c>
      <c r="AQ316" s="7">
        <f t="shared" si="97"/>
        <v>0.56299999999999994</v>
      </c>
      <c r="AR316" s="7">
        <f t="shared" si="98"/>
        <v>69</v>
      </c>
      <c r="AS316" s="7">
        <f t="shared" si="99"/>
        <v>0.51</v>
      </c>
    </row>
    <row r="317" spans="2:45" s="7" customFormat="1" x14ac:dyDescent="0.15">
      <c r="B317" s="118"/>
      <c r="C317" s="118"/>
      <c r="D317" s="118"/>
      <c r="E317" s="30"/>
      <c r="F317" s="30"/>
      <c r="G317" s="119"/>
      <c r="H317" s="119"/>
      <c r="I317" s="78"/>
      <c r="J317" s="11" t="str">
        <f t="shared" si="90"/>
        <v/>
      </c>
      <c r="K317" s="2" t="str">
        <f t="shared" si="100"/>
        <v/>
      </c>
      <c r="L317" s="2" t="str">
        <f t="shared" si="91"/>
        <v/>
      </c>
      <c r="M317" s="2" t="str">
        <f t="shared" si="101"/>
        <v/>
      </c>
      <c r="N317" s="2" t="str">
        <f t="shared" si="102"/>
        <v/>
      </c>
      <c r="O317" s="2" t="str">
        <f t="shared" si="103"/>
        <v/>
      </c>
      <c r="P317" s="11" t="str">
        <f t="shared" si="104"/>
        <v/>
      </c>
      <c r="Q317" s="11" t="str">
        <f t="shared" si="105"/>
        <v/>
      </c>
      <c r="R317" s="2" t="str">
        <f t="shared" si="106"/>
        <v/>
      </c>
      <c r="S317" s="11" t="str">
        <f t="shared" si="107"/>
        <v/>
      </c>
      <c r="T317" s="175" t="str">
        <f t="shared" si="108"/>
        <v/>
      </c>
      <c r="U317" s="11" t="str">
        <f t="shared" si="109"/>
        <v/>
      </c>
      <c r="V317" s="136"/>
      <c r="W317" s="136"/>
      <c r="X317" s="139">
        <f t="shared" si="92"/>
        <v>0</v>
      </c>
      <c r="Y317" s="31">
        <f t="shared" si="93"/>
        <v>0</v>
      </c>
      <c r="Z317" s="31"/>
      <c r="AA317" s="140">
        <f t="shared" si="94"/>
        <v>0</v>
      </c>
      <c r="AB317" s="12"/>
      <c r="AC317" s="8">
        <f t="shared" si="95"/>
        <v>9.0359999999999996</v>
      </c>
      <c r="AD317" s="8">
        <f t="shared" si="96"/>
        <v>-184.49199999999999</v>
      </c>
      <c r="AE317"/>
      <c r="AF317" t="e">
        <f>IF(D317="M",IF(AI317&lt;78,LMS!$D$5*AI317^3+LMS!$E$5*AI317^2+LMS!$F$5*AI317+LMS!$G$5,IF(AI317&lt;150,LMS!$D$6*AI317^3+LMS!$E$6*AI317^2+LMS!$F$6*AI317+LMS!$G$6,LMS!$D$7*AI317^3+LMS!$E$7*AI317^2+LMS!$F$7*AI317+LMS!$G$7)),IF(AI317&lt;69,LMS!$D$9*AI317^3+LMS!$E$9*AI317^2+LMS!$F$9*AI317+LMS!$G$9,IF(AI317&lt;150,LMS!$D$10*AI317^3+LMS!$E$10*AI317^2+LMS!$F$10*AI317+LMS!$G$10,LMS!$D$11*AI317^3+LMS!$E$11*AI317^2+LMS!$F$11*AI317+LMS!$G$11)))</f>
        <v>#VALUE!</v>
      </c>
      <c r="AG317" t="e">
        <f>IF(D317="M",(IF(AI317&lt;2.5,LMS!$D$21*AI317^3+LMS!$E$21*AI317^2+LMS!$F$21*AI317+LMS!$G$21,IF(AI317&lt;9.5,LMS!$D$22*AI317^3+LMS!$E$22*AI317^2+LMS!$F$22*AI317+LMS!$G$22,IF(AI317&lt;26.75,LMS!$D$23*AI317^3+LMS!$E$23*AI317^2+LMS!$F$23*AI317+LMS!$G$23,IF(AI317&lt;90,LMS!$D$24*AI317^3+LMS!$E$24*AI317^2+LMS!$F$24*AI317+LMS!$G$24,LMS!$D$25*AI317^3+LMS!$E$25*AI317^2+LMS!$F$25*AI317+LMS!$G$25))))),(IF(AI317&lt;2.5,LMS!$D$27*AI317^3+LMS!$E$27*AI317^2+LMS!$F$27*AI317+LMS!$G$27,IF(AI317&lt;9.5,LMS!$D$28*AI317^3+LMS!$E$28*AI317^2+LMS!$F$28*AI317+LMS!$G$28,IF(AI317&lt;26.75,LMS!$D$29*AI317^3+LMS!$E$29*AI317^2+LMS!$F$29*AI317+LMS!$G$29,IF(AI317&lt;90,LMS!$D$30*AI317^3+LMS!$E$30*AI317^2+LMS!$F$30*AI317+LMS!$G$30,IF(AI317&lt;150,LMS!$D$31*AI317^3+LMS!$E$31*AI317^2+LMS!$F$31*AI317+LMS!$G$31,LMS!$D$32*AI317^3+LMS!$E$32*AI317^2+LMS!$F$32*AI317+LMS!$G$32)))))))</f>
        <v>#VALUE!</v>
      </c>
      <c r="AH317" t="e">
        <f>IF(D317="M",(IF(AI317&lt;90,LMS!$D$14*AI317^3+LMS!$E$14*AI317^2+LMS!$F$14*AI317+LMS!$G$14,LMS!$D$15*AI317^3+LMS!$E$15*AI317^2+LMS!$F$15*AI317+LMS!$G$15)),(IF(AI317&lt;90,LMS!$D$17*AI317^3+LMS!$E$17*AI317^2+LMS!$F$17*AI317+LMS!$G$17,LMS!$D$18*AI317^3+LMS!$E$18*AI317^2+LMS!$F$18*AI317+LMS!$G$18)))</f>
        <v>#VALUE!</v>
      </c>
      <c r="AI317" s="7" t="e">
        <f t="shared" ref="AI317:AI380" si="111">T317*365.25/30.4375</f>
        <v>#VALUE!</v>
      </c>
      <c r="AJ317" s="7">
        <f t="shared" si="110"/>
        <v>0</v>
      </c>
      <c r="AL317" s="7">
        <f>IF(D317="M",WeightSDS!P$5*$AJ317^7+WeightSDS!Q$5*$AJ317^6+WeightSDS!R$5*$AJ317^5+WeightSDS!S$5*$AJ317^4+WeightSDS!T$5*$AJ317^3+WeightSDS!U$5*$AJ317^2+WeightSDS!V$5*$AJ317+WeightSDS!W$5,IF($AJ317&lt;186,WeightSDS!P$8*$AJ317^7+WeightSDS!Q$8*$AJ317^6+WeightSDS!R$8*$AJ317^5+WeightSDS!S$8*$AJ317^4+WeightSDS!T$8*$AJ317^3+WeightSDS!U$8*$AJ317^2+WeightSDS!V$8*$AJ317+WeightSDS!W$8,WeightSDS!$U$9+WeightSDS!$V$9*($AJ317-WeightSDS!$W$9)))</f>
        <v>0.75407122999999998</v>
      </c>
      <c r="AM317" s="7">
        <f>IF(D317="M",IF($AJ317&lt;45,WeightSDS!M$23*$AJ317^10+WeightSDS!N$23*$AJ317^9+WeightSDS!O$23*$AJ317^8+WeightSDS!P$23*$AJ317^7+WeightSDS!Q$23*$AJ317^6+WeightSDS!R$23*$AJ317^5+WeightSDS!S$23*$AJ317^4+WeightSDS!T$23*$AJ317^3+WeightSDS!U$23*$AJ317^2+WeightSDS!V$23*$AJ317+WeightSDS!W$23,IF($AJ317&lt;153,WeightSDS!M$25*$AJ317^10+WeightSDS!N$25*$AJ317^9+WeightSDS!O$25*$AJ317^8+WeightSDS!P$25*$AJ317^7+WeightSDS!Q$25*$AJ317^6+WeightSDS!R$25*$AJ317^5+WeightSDS!S$25*$AJ317^4+WeightSDS!T$25*$AJ317^3+WeightSDS!U$25*$AJ317^2+WeightSDS!V$25*$AJ317+WeightSDS!W$25,WeightSDS!M$27+WeightSDS!N$27/(1+EXP(WeightSDS!O$27+WeightSDS!P$27*$AJ317)))),IF($AJ317&lt;43.8,WeightSDS!M$29*$AJ317^10+WeightSDS!N$29*$AJ317^9+WeightSDS!O$29*$AJ317^8+WeightSDS!P$29*$AJ317^7+WeightSDS!Q$29*$AJ317^6+WeightSDS!R$29*$AJ317^5+WeightSDS!S$29*$AJ317^4+WeightSDS!T$29*$AJ317^3+WeightSDS!U$29*$AJ317^2+WeightSDS!V$29*$AJ317+WeightSDS!W$29-0.010431*(1-$AJ317/210),IF($AJ317&lt;123,WeightSDS!M$30*$AJ317^10+WeightSDS!N$30*$AJ317^9+WeightSDS!O$30*$AJ317^8+WeightSDS!P$30*$AJ317^7+WeightSDS!Q$30*$AJ317^6+WeightSDS!R$30*$AJ317^5+WeightSDS!S$30*$AJ317^4+WeightSDS!T$30*$AJ317^3+WeightSDS!U$30*$AJ317^2+WeightSDS!V$30*$AJ317+WeightSDS!W$30-0.010431*(1-1/$AJ317),WeightSDS!M$32+WeightSDS!N$32/(1+EXP(WeightSDS!O$32+WeightSDS!P$32*$AJ317))-0.010431*(1-$AJ317/210))))</f>
        <v>2.9500001032655536</v>
      </c>
      <c r="AN317" s="7">
        <f>IF(D317="M",IF($AJ317&lt;162,WeightSDS!P$12*$AJ317^7+WeightSDS!Q$12*$AJ317^6+WeightSDS!R$12*$AJ317^5+WeightSDS!S$12*$AJ317^4+WeightSDS!T$12*$AJ317^3+WeightSDS!U$12*$AJ317^2+WeightSDS!V$12*$AJ317+WeightSDS!W$12,WeightSDS!P$14*$AJ317^7+WeightSDS!Q$14*$AJ317^6+WeightSDS!R$14*$AJ317^5+WeightSDS!S$14*$AJ317^4+WeightSDS!T$14*$AJ317^3+WeightSDS!U$14*$AJ317^2+WeightSDS!V$14*$AJ317+WeightSDS!W$14),IF($AJ317&lt;156,WeightSDS!O$17*$AJ317^8+WeightSDS!P$17*$AJ317^7+WeightSDS!Q$17*$AJ317^6+WeightSDS!R$17*$AJ317^5+WeightSDS!S$17*$AJ317^4+WeightSDS!T$17*$AJ317^3+WeightSDS!U$17*$AJ317^2+WeightSDS!V$17*$AJ317+WeightSDS!W$17,IF($AJ317&lt;186,WeightSDS!$U$18+(WeightSDS!$V$18-WeightSDS!$U$18)/24*($AJ317-186)+WeightSDS!$W$18*(-$AJ317+186)^2-0.005,WeightSDS!$U$18+(WeightSDS!$V$18-WeightSDS!$U$18)/24*($AJ317-186)-0.005)))</f>
        <v>0.14604529399999999</v>
      </c>
      <c r="AQ317" s="7">
        <f t="shared" si="97"/>
        <v>0.56299999999999994</v>
      </c>
      <c r="AR317" s="7">
        <f t="shared" si="98"/>
        <v>69</v>
      </c>
      <c r="AS317" s="7">
        <f t="shared" si="99"/>
        <v>0.51</v>
      </c>
    </row>
    <row r="318" spans="2:45" s="7" customFormat="1" x14ac:dyDescent="0.15">
      <c r="B318" s="118"/>
      <c r="C318" s="118"/>
      <c r="D318" s="118"/>
      <c r="E318" s="30"/>
      <c r="F318" s="30"/>
      <c r="G318" s="119"/>
      <c r="H318" s="119"/>
      <c r="I318" s="78"/>
      <c r="J318" s="11" t="str">
        <f t="shared" si="90"/>
        <v/>
      </c>
      <c r="K318" s="2" t="str">
        <f t="shared" si="100"/>
        <v/>
      </c>
      <c r="L318" s="2" t="str">
        <f t="shared" si="91"/>
        <v/>
      </c>
      <c r="M318" s="2" t="str">
        <f t="shared" si="101"/>
        <v/>
      </c>
      <c r="N318" s="2" t="str">
        <f t="shared" si="102"/>
        <v/>
      </c>
      <c r="O318" s="2" t="str">
        <f t="shared" si="103"/>
        <v/>
      </c>
      <c r="P318" s="11" t="str">
        <f t="shared" si="104"/>
        <v/>
      </c>
      <c r="Q318" s="11" t="str">
        <f t="shared" si="105"/>
        <v/>
      </c>
      <c r="R318" s="2" t="str">
        <f t="shared" si="106"/>
        <v/>
      </c>
      <c r="S318" s="11" t="str">
        <f t="shared" si="107"/>
        <v/>
      </c>
      <c r="T318" s="175" t="str">
        <f t="shared" si="108"/>
        <v/>
      </c>
      <c r="U318" s="11" t="str">
        <f t="shared" si="109"/>
        <v/>
      </c>
      <c r="V318" s="136"/>
      <c r="W318" s="136"/>
      <c r="X318" s="139">
        <f t="shared" si="92"/>
        <v>0</v>
      </c>
      <c r="Y318" s="31">
        <f t="shared" si="93"/>
        <v>0</v>
      </c>
      <c r="Z318" s="31"/>
      <c r="AA318" s="140">
        <f t="shared" si="94"/>
        <v>0</v>
      </c>
      <c r="AB318" s="12"/>
      <c r="AC318" s="8">
        <f t="shared" si="95"/>
        <v>9.0359999999999996</v>
      </c>
      <c r="AD318" s="8">
        <f t="shared" si="96"/>
        <v>-184.49199999999999</v>
      </c>
      <c r="AE318"/>
      <c r="AF318" t="e">
        <f>IF(D318="M",IF(AI318&lt;78,LMS!$D$5*AI318^3+LMS!$E$5*AI318^2+LMS!$F$5*AI318+LMS!$G$5,IF(AI318&lt;150,LMS!$D$6*AI318^3+LMS!$E$6*AI318^2+LMS!$F$6*AI318+LMS!$G$6,LMS!$D$7*AI318^3+LMS!$E$7*AI318^2+LMS!$F$7*AI318+LMS!$G$7)),IF(AI318&lt;69,LMS!$D$9*AI318^3+LMS!$E$9*AI318^2+LMS!$F$9*AI318+LMS!$G$9,IF(AI318&lt;150,LMS!$D$10*AI318^3+LMS!$E$10*AI318^2+LMS!$F$10*AI318+LMS!$G$10,LMS!$D$11*AI318^3+LMS!$E$11*AI318^2+LMS!$F$11*AI318+LMS!$G$11)))</f>
        <v>#VALUE!</v>
      </c>
      <c r="AG318" t="e">
        <f>IF(D318="M",(IF(AI318&lt;2.5,LMS!$D$21*AI318^3+LMS!$E$21*AI318^2+LMS!$F$21*AI318+LMS!$G$21,IF(AI318&lt;9.5,LMS!$D$22*AI318^3+LMS!$E$22*AI318^2+LMS!$F$22*AI318+LMS!$G$22,IF(AI318&lt;26.75,LMS!$D$23*AI318^3+LMS!$E$23*AI318^2+LMS!$F$23*AI318+LMS!$G$23,IF(AI318&lt;90,LMS!$D$24*AI318^3+LMS!$E$24*AI318^2+LMS!$F$24*AI318+LMS!$G$24,LMS!$D$25*AI318^3+LMS!$E$25*AI318^2+LMS!$F$25*AI318+LMS!$G$25))))),(IF(AI318&lt;2.5,LMS!$D$27*AI318^3+LMS!$E$27*AI318^2+LMS!$F$27*AI318+LMS!$G$27,IF(AI318&lt;9.5,LMS!$D$28*AI318^3+LMS!$E$28*AI318^2+LMS!$F$28*AI318+LMS!$G$28,IF(AI318&lt;26.75,LMS!$D$29*AI318^3+LMS!$E$29*AI318^2+LMS!$F$29*AI318+LMS!$G$29,IF(AI318&lt;90,LMS!$D$30*AI318^3+LMS!$E$30*AI318^2+LMS!$F$30*AI318+LMS!$G$30,IF(AI318&lt;150,LMS!$D$31*AI318^3+LMS!$E$31*AI318^2+LMS!$F$31*AI318+LMS!$G$31,LMS!$D$32*AI318^3+LMS!$E$32*AI318^2+LMS!$F$32*AI318+LMS!$G$32)))))))</f>
        <v>#VALUE!</v>
      </c>
      <c r="AH318" t="e">
        <f>IF(D318="M",(IF(AI318&lt;90,LMS!$D$14*AI318^3+LMS!$E$14*AI318^2+LMS!$F$14*AI318+LMS!$G$14,LMS!$D$15*AI318^3+LMS!$E$15*AI318^2+LMS!$F$15*AI318+LMS!$G$15)),(IF(AI318&lt;90,LMS!$D$17*AI318^3+LMS!$E$17*AI318^2+LMS!$F$17*AI318+LMS!$G$17,LMS!$D$18*AI318^3+LMS!$E$18*AI318^2+LMS!$F$18*AI318+LMS!$G$18)))</f>
        <v>#VALUE!</v>
      </c>
      <c r="AI318" s="7" t="e">
        <f t="shared" si="111"/>
        <v>#VALUE!</v>
      </c>
      <c r="AJ318" s="7">
        <f t="shared" si="110"/>
        <v>0</v>
      </c>
      <c r="AL318" s="7">
        <f>IF(D318="M",WeightSDS!P$5*$AJ318^7+WeightSDS!Q$5*$AJ318^6+WeightSDS!R$5*$AJ318^5+WeightSDS!S$5*$AJ318^4+WeightSDS!T$5*$AJ318^3+WeightSDS!U$5*$AJ318^2+WeightSDS!V$5*$AJ318+WeightSDS!W$5,IF($AJ318&lt;186,WeightSDS!P$8*$AJ318^7+WeightSDS!Q$8*$AJ318^6+WeightSDS!R$8*$AJ318^5+WeightSDS!S$8*$AJ318^4+WeightSDS!T$8*$AJ318^3+WeightSDS!U$8*$AJ318^2+WeightSDS!V$8*$AJ318+WeightSDS!W$8,WeightSDS!$U$9+WeightSDS!$V$9*($AJ318-WeightSDS!$W$9)))</f>
        <v>0.75407122999999998</v>
      </c>
      <c r="AM318" s="7">
        <f>IF(D318="M",IF($AJ318&lt;45,WeightSDS!M$23*$AJ318^10+WeightSDS!N$23*$AJ318^9+WeightSDS!O$23*$AJ318^8+WeightSDS!P$23*$AJ318^7+WeightSDS!Q$23*$AJ318^6+WeightSDS!R$23*$AJ318^5+WeightSDS!S$23*$AJ318^4+WeightSDS!T$23*$AJ318^3+WeightSDS!U$23*$AJ318^2+WeightSDS!V$23*$AJ318+WeightSDS!W$23,IF($AJ318&lt;153,WeightSDS!M$25*$AJ318^10+WeightSDS!N$25*$AJ318^9+WeightSDS!O$25*$AJ318^8+WeightSDS!P$25*$AJ318^7+WeightSDS!Q$25*$AJ318^6+WeightSDS!R$25*$AJ318^5+WeightSDS!S$25*$AJ318^4+WeightSDS!T$25*$AJ318^3+WeightSDS!U$25*$AJ318^2+WeightSDS!V$25*$AJ318+WeightSDS!W$25,WeightSDS!M$27+WeightSDS!N$27/(1+EXP(WeightSDS!O$27+WeightSDS!P$27*$AJ318)))),IF($AJ318&lt;43.8,WeightSDS!M$29*$AJ318^10+WeightSDS!N$29*$AJ318^9+WeightSDS!O$29*$AJ318^8+WeightSDS!P$29*$AJ318^7+WeightSDS!Q$29*$AJ318^6+WeightSDS!R$29*$AJ318^5+WeightSDS!S$29*$AJ318^4+WeightSDS!T$29*$AJ318^3+WeightSDS!U$29*$AJ318^2+WeightSDS!V$29*$AJ318+WeightSDS!W$29-0.010431*(1-$AJ318/210),IF($AJ318&lt;123,WeightSDS!M$30*$AJ318^10+WeightSDS!N$30*$AJ318^9+WeightSDS!O$30*$AJ318^8+WeightSDS!P$30*$AJ318^7+WeightSDS!Q$30*$AJ318^6+WeightSDS!R$30*$AJ318^5+WeightSDS!S$30*$AJ318^4+WeightSDS!T$30*$AJ318^3+WeightSDS!U$30*$AJ318^2+WeightSDS!V$30*$AJ318+WeightSDS!W$30-0.010431*(1-1/$AJ318),WeightSDS!M$32+WeightSDS!N$32/(1+EXP(WeightSDS!O$32+WeightSDS!P$32*$AJ318))-0.010431*(1-$AJ318/210))))</f>
        <v>2.9500001032655536</v>
      </c>
      <c r="AN318" s="7">
        <f>IF(D318="M",IF($AJ318&lt;162,WeightSDS!P$12*$AJ318^7+WeightSDS!Q$12*$AJ318^6+WeightSDS!R$12*$AJ318^5+WeightSDS!S$12*$AJ318^4+WeightSDS!T$12*$AJ318^3+WeightSDS!U$12*$AJ318^2+WeightSDS!V$12*$AJ318+WeightSDS!W$12,WeightSDS!P$14*$AJ318^7+WeightSDS!Q$14*$AJ318^6+WeightSDS!R$14*$AJ318^5+WeightSDS!S$14*$AJ318^4+WeightSDS!T$14*$AJ318^3+WeightSDS!U$14*$AJ318^2+WeightSDS!V$14*$AJ318+WeightSDS!W$14),IF($AJ318&lt;156,WeightSDS!O$17*$AJ318^8+WeightSDS!P$17*$AJ318^7+WeightSDS!Q$17*$AJ318^6+WeightSDS!R$17*$AJ318^5+WeightSDS!S$17*$AJ318^4+WeightSDS!T$17*$AJ318^3+WeightSDS!U$17*$AJ318^2+WeightSDS!V$17*$AJ318+WeightSDS!W$17,IF($AJ318&lt;186,WeightSDS!$U$18+(WeightSDS!$V$18-WeightSDS!$U$18)/24*($AJ318-186)+WeightSDS!$W$18*(-$AJ318+186)^2-0.005,WeightSDS!$U$18+(WeightSDS!$V$18-WeightSDS!$U$18)/24*($AJ318-186)-0.005)))</f>
        <v>0.14604529399999999</v>
      </c>
      <c r="AQ318" s="7">
        <f t="shared" si="97"/>
        <v>0.56299999999999994</v>
      </c>
      <c r="AR318" s="7">
        <f t="shared" si="98"/>
        <v>69</v>
      </c>
      <c r="AS318" s="7">
        <f t="shared" si="99"/>
        <v>0.51</v>
      </c>
    </row>
    <row r="319" spans="2:45" s="7" customFormat="1" x14ac:dyDescent="0.15">
      <c r="B319" s="118"/>
      <c r="C319" s="118"/>
      <c r="D319" s="118"/>
      <c r="E319" s="30"/>
      <c r="F319" s="30"/>
      <c r="G319" s="119"/>
      <c r="H319" s="119"/>
      <c r="I319" s="78"/>
      <c r="J319" s="11" t="str">
        <f t="shared" si="90"/>
        <v/>
      </c>
      <c r="K319" s="2" t="str">
        <f t="shared" si="100"/>
        <v/>
      </c>
      <c r="L319" s="2" t="str">
        <f t="shared" si="91"/>
        <v/>
      </c>
      <c r="M319" s="2" t="str">
        <f t="shared" si="101"/>
        <v/>
      </c>
      <c r="N319" s="2" t="str">
        <f t="shared" si="102"/>
        <v/>
      </c>
      <c r="O319" s="2" t="str">
        <f t="shared" si="103"/>
        <v/>
      </c>
      <c r="P319" s="11" t="str">
        <f t="shared" si="104"/>
        <v/>
      </c>
      <c r="Q319" s="11" t="str">
        <f t="shared" si="105"/>
        <v/>
      </c>
      <c r="R319" s="2" t="str">
        <f t="shared" si="106"/>
        <v/>
      </c>
      <c r="S319" s="11" t="str">
        <f t="shared" si="107"/>
        <v/>
      </c>
      <c r="T319" s="175" t="str">
        <f t="shared" si="108"/>
        <v/>
      </c>
      <c r="U319" s="11" t="str">
        <f t="shared" si="109"/>
        <v/>
      </c>
      <c r="V319" s="136"/>
      <c r="W319" s="136"/>
      <c r="X319" s="139">
        <f t="shared" si="92"/>
        <v>0</v>
      </c>
      <c r="Y319" s="31">
        <f t="shared" si="93"/>
        <v>0</v>
      </c>
      <c r="Z319" s="31"/>
      <c r="AA319" s="140">
        <f t="shared" si="94"/>
        <v>0</v>
      </c>
      <c r="AB319" s="12"/>
      <c r="AC319" s="8">
        <f t="shared" si="95"/>
        <v>9.0359999999999996</v>
      </c>
      <c r="AD319" s="8">
        <f t="shared" si="96"/>
        <v>-184.49199999999999</v>
      </c>
      <c r="AE319"/>
      <c r="AF319" t="e">
        <f>IF(D319="M",IF(AI319&lt;78,LMS!$D$5*AI319^3+LMS!$E$5*AI319^2+LMS!$F$5*AI319+LMS!$G$5,IF(AI319&lt;150,LMS!$D$6*AI319^3+LMS!$E$6*AI319^2+LMS!$F$6*AI319+LMS!$G$6,LMS!$D$7*AI319^3+LMS!$E$7*AI319^2+LMS!$F$7*AI319+LMS!$G$7)),IF(AI319&lt;69,LMS!$D$9*AI319^3+LMS!$E$9*AI319^2+LMS!$F$9*AI319+LMS!$G$9,IF(AI319&lt;150,LMS!$D$10*AI319^3+LMS!$E$10*AI319^2+LMS!$F$10*AI319+LMS!$G$10,LMS!$D$11*AI319^3+LMS!$E$11*AI319^2+LMS!$F$11*AI319+LMS!$G$11)))</f>
        <v>#VALUE!</v>
      </c>
      <c r="AG319" t="e">
        <f>IF(D319="M",(IF(AI319&lt;2.5,LMS!$D$21*AI319^3+LMS!$E$21*AI319^2+LMS!$F$21*AI319+LMS!$G$21,IF(AI319&lt;9.5,LMS!$D$22*AI319^3+LMS!$E$22*AI319^2+LMS!$F$22*AI319+LMS!$G$22,IF(AI319&lt;26.75,LMS!$D$23*AI319^3+LMS!$E$23*AI319^2+LMS!$F$23*AI319+LMS!$G$23,IF(AI319&lt;90,LMS!$D$24*AI319^3+LMS!$E$24*AI319^2+LMS!$F$24*AI319+LMS!$G$24,LMS!$D$25*AI319^3+LMS!$E$25*AI319^2+LMS!$F$25*AI319+LMS!$G$25))))),(IF(AI319&lt;2.5,LMS!$D$27*AI319^3+LMS!$E$27*AI319^2+LMS!$F$27*AI319+LMS!$G$27,IF(AI319&lt;9.5,LMS!$D$28*AI319^3+LMS!$E$28*AI319^2+LMS!$F$28*AI319+LMS!$G$28,IF(AI319&lt;26.75,LMS!$D$29*AI319^3+LMS!$E$29*AI319^2+LMS!$F$29*AI319+LMS!$G$29,IF(AI319&lt;90,LMS!$D$30*AI319^3+LMS!$E$30*AI319^2+LMS!$F$30*AI319+LMS!$G$30,IF(AI319&lt;150,LMS!$D$31*AI319^3+LMS!$E$31*AI319^2+LMS!$F$31*AI319+LMS!$G$31,LMS!$D$32*AI319^3+LMS!$E$32*AI319^2+LMS!$F$32*AI319+LMS!$G$32)))))))</f>
        <v>#VALUE!</v>
      </c>
      <c r="AH319" t="e">
        <f>IF(D319="M",(IF(AI319&lt;90,LMS!$D$14*AI319^3+LMS!$E$14*AI319^2+LMS!$F$14*AI319+LMS!$G$14,LMS!$D$15*AI319^3+LMS!$E$15*AI319^2+LMS!$F$15*AI319+LMS!$G$15)),(IF(AI319&lt;90,LMS!$D$17*AI319^3+LMS!$E$17*AI319^2+LMS!$F$17*AI319+LMS!$G$17,LMS!$D$18*AI319^3+LMS!$E$18*AI319^2+LMS!$F$18*AI319+LMS!$G$18)))</f>
        <v>#VALUE!</v>
      </c>
      <c r="AI319" s="7" t="e">
        <f t="shared" si="111"/>
        <v>#VALUE!</v>
      </c>
      <c r="AJ319" s="7">
        <f t="shared" si="110"/>
        <v>0</v>
      </c>
      <c r="AL319" s="7">
        <f>IF(D319="M",WeightSDS!P$5*$AJ319^7+WeightSDS!Q$5*$AJ319^6+WeightSDS!R$5*$AJ319^5+WeightSDS!S$5*$AJ319^4+WeightSDS!T$5*$AJ319^3+WeightSDS!U$5*$AJ319^2+WeightSDS!V$5*$AJ319+WeightSDS!W$5,IF($AJ319&lt;186,WeightSDS!P$8*$AJ319^7+WeightSDS!Q$8*$AJ319^6+WeightSDS!R$8*$AJ319^5+WeightSDS!S$8*$AJ319^4+WeightSDS!T$8*$AJ319^3+WeightSDS!U$8*$AJ319^2+WeightSDS!V$8*$AJ319+WeightSDS!W$8,WeightSDS!$U$9+WeightSDS!$V$9*($AJ319-WeightSDS!$W$9)))</f>
        <v>0.75407122999999998</v>
      </c>
      <c r="AM319" s="7">
        <f>IF(D319="M",IF($AJ319&lt;45,WeightSDS!M$23*$AJ319^10+WeightSDS!N$23*$AJ319^9+WeightSDS!O$23*$AJ319^8+WeightSDS!P$23*$AJ319^7+WeightSDS!Q$23*$AJ319^6+WeightSDS!R$23*$AJ319^5+WeightSDS!S$23*$AJ319^4+WeightSDS!T$23*$AJ319^3+WeightSDS!U$23*$AJ319^2+WeightSDS!V$23*$AJ319+WeightSDS!W$23,IF($AJ319&lt;153,WeightSDS!M$25*$AJ319^10+WeightSDS!N$25*$AJ319^9+WeightSDS!O$25*$AJ319^8+WeightSDS!P$25*$AJ319^7+WeightSDS!Q$25*$AJ319^6+WeightSDS!R$25*$AJ319^5+WeightSDS!S$25*$AJ319^4+WeightSDS!T$25*$AJ319^3+WeightSDS!U$25*$AJ319^2+WeightSDS!V$25*$AJ319+WeightSDS!W$25,WeightSDS!M$27+WeightSDS!N$27/(1+EXP(WeightSDS!O$27+WeightSDS!P$27*$AJ319)))),IF($AJ319&lt;43.8,WeightSDS!M$29*$AJ319^10+WeightSDS!N$29*$AJ319^9+WeightSDS!O$29*$AJ319^8+WeightSDS!P$29*$AJ319^7+WeightSDS!Q$29*$AJ319^6+WeightSDS!R$29*$AJ319^5+WeightSDS!S$29*$AJ319^4+WeightSDS!T$29*$AJ319^3+WeightSDS!U$29*$AJ319^2+WeightSDS!V$29*$AJ319+WeightSDS!W$29-0.010431*(1-$AJ319/210),IF($AJ319&lt;123,WeightSDS!M$30*$AJ319^10+WeightSDS!N$30*$AJ319^9+WeightSDS!O$30*$AJ319^8+WeightSDS!P$30*$AJ319^7+WeightSDS!Q$30*$AJ319^6+WeightSDS!R$30*$AJ319^5+WeightSDS!S$30*$AJ319^4+WeightSDS!T$30*$AJ319^3+WeightSDS!U$30*$AJ319^2+WeightSDS!V$30*$AJ319+WeightSDS!W$30-0.010431*(1-1/$AJ319),WeightSDS!M$32+WeightSDS!N$32/(1+EXP(WeightSDS!O$32+WeightSDS!P$32*$AJ319))-0.010431*(1-$AJ319/210))))</f>
        <v>2.9500001032655536</v>
      </c>
      <c r="AN319" s="7">
        <f>IF(D319="M",IF($AJ319&lt;162,WeightSDS!P$12*$AJ319^7+WeightSDS!Q$12*$AJ319^6+WeightSDS!R$12*$AJ319^5+WeightSDS!S$12*$AJ319^4+WeightSDS!T$12*$AJ319^3+WeightSDS!U$12*$AJ319^2+WeightSDS!V$12*$AJ319+WeightSDS!W$12,WeightSDS!P$14*$AJ319^7+WeightSDS!Q$14*$AJ319^6+WeightSDS!R$14*$AJ319^5+WeightSDS!S$14*$AJ319^4+WeightSDS!T$14*$AJ319^3+WeightSDS!U$14*$AJ319^2+WeightSDS!V$14*$AJ319+WeightSDS!W$14),IF($AJ319&lt;156,WeightSDS!O$17*$AJ319^8+WeightSDS!P$17*$AJ319^7+WeightSDS!Q$17*$AJ319^6+WeightSDS!R$17*$AJ319^5+WeightSDS!S$17*$AJ319^4+WeightSDS!T$17*$AJ319^3+WeightSDS!U$17*$AJ319^2+WeightSDS!V$17*$AJ319+WeightSDS!W$17,IF($AJ319&lt;186,WeightSDS!$U$18+(WeightSDS!$V$18-WeightSDS!$U$18)/24*($AJ319-186)+WeightSDS!$W$18*(-$AJ319+186)^2-0.005,WeightSDS!$U$18+(WeightSDS!$V$18-WeightSDS!$U$18)/24*($AJ319-186)-0.005)))</f>
        <v>0.14604529399999999</v>
      </c>
      <c r="AQ319" s="7">
        <f t="shared" si="97"/>
        <v>0.56299999999999994</v>
      </c>
      <c r="AR319" s="7">
        <f t="shared" si="98"/>
        <v>69</v>
      </c>
      <c r="AS319" s="7">
        <f t="shared" si="99"/>
        <v>0.51</v>
      </c>
    </row>
    <row r="320" spans="2:45" s="7" customFormat="1" x14ac:dyDescent="0.15">
      <c r="B320" s="118"/>
      <c r="C320" s="118"/>
      <c r="D320" s="118"/>
      <c r="E320" s="30"/>
      <c r="F320" s="30"/>
      <c r="G320" s="119"/>
      <c r="H320" s="119"/>
      <c r="I320" s="78"/>
      <c r="J320" s="11" t="str">
        <f t="shared" si="90"/>
        <v/>
      </c>
      <c r="K320" s="2" t="str">
        <f t="shared" si="100"/>
        <v/>
      </c>
      <c r="L320" s="2" t="str">
        <f t="shared" si="91"/>
        <v/>
      </c>
      <c r="M320" s="2" t="str">
        <f t="shared" si="101"/>
        <v/>
      </c>
      <c r="N320" s="2" t="str">
        <f t="shared" si="102"/>
        <v/>
      </c>
      <c r="O320" s="2" t="str">
        <f t="shared" si="103"/>
        <v/>
      </c>
      <c r="P320" s="11" t="str">
        <f t="shared" si="104"/>
        <v/>
      </c>
      <c r="Q320" s="11" t="str">
        <f t="shared" si="105"/>
        <v/>
      </c>
      <c r="R320" s="2" t="str">
        <f t="shared" si="106"/>
        <v/>
      </c>
      <c r="S320" s="11" t="str">
        <f t="shared" si="107"/>
        <v/>
      </c>
      <c r="T320" s="175" t="str">
        <f t="shared" si="108"/>
        <v/>
      </c>
      <c r="U320" s="11" t="str">
        <f t="shared" si="109"/>
        <v/>
      </c>
      <c r="V320" s="136"/>
      <c r="W320" s="136"/>
      <c r="X320" s="139">
        <f t="shared" si="92"/>
        <v>0</v>
      </c>
      <c r="Y320" s="31">
        <f t="shared" si="93"/>
        <v>0</v>
      </c>
      <c r="Z320" s="31"/>
      <c r="AA320" s="140">
        <f t="shared" si="94"/>
        <v>0</v>
      </c>
      <c r="AB320" s="12"/>
      <c r="AC320" s="8">
        <f t="shared" si="95"/>
        <v>9.0359999999999996</v>
      </c>
      <c r="AD320" s="8">
        <f t="shared" si="96"/>
        <v>-184.49199999999999</v>
      </c>
      <c r="AE320"/>
      <c r="AF320" t="e">
        <f>IF(D320="M",IF(AI320&lt;78,LMS!$D$5*AI320^3+LMS!$E$5*AI320^2+LMS!$F$5*AI320+LMS!$G$5,IF(AI320&lt;150,LMS!$D$6*AI320^3+LMS!$E$6*AI320^2+LMS!$F$6*AI320+LMS!$G$6,LMS!$D$7*AI320^3+LMS!$E$7*AI320^2+LMS!$F$7*AI320+LMS!$G$7)),IF(AI320&lt;69,LMS!$D$9*AI320^3+LMS!$E$9*AI320^2+LMS!$F$9*AI320+LMS!$G$9,IF(AI320&lt;150,LMS!$D$10*AI320^3+LMS!$E$10*AI320^2+LMS!$F$10*AI320+LMS!$G$10,LMS!$D$11*AI320^3+LMS!$E$11*AI320^2+LMS!$F$11*AI320+LMS!$G$11)))</f>
        <v>#VALUE!</v>
      </c>
      <c r="AG320" t="e">
        <f>IF(D320="M",(IF(AI320&lt;2.5,LMS!$D$21*AI320^3+LMS!$E$21*AI320^2+LMS!$F$21*AI320+LMS!$G$21,IF(AI320&lt;9.5,LMS!$D$22*AI320^3+LMS!$E$22*AI320^2+LMS!$F$22*AI320+LMS!$G$22,IF(AI320&lt;26.75,LMS!$D$23*AI320^3+LMS!$E$23*AI320^2+LMS!$F$23*AI320+LMS!$G$23,IF(AI320&lt;90,LMS!$D$24*AI320^3+LMS!$E$24*AI320^2+LMS!$F$24*AI320+LMS!$G$24,LMS!$D$25*AI320^3+LMS!$E$25*AI320^2+LMS!$F$25*AI320+LMS!$G$25))))),(IF(AI320&lt;2.5,LMS!$D$27*AI320^3+LMS!$E$27*AI320^2+LMS!$F$27*AI320+LMS!$G$27,IF(AI320&lt;9.5,LMS!$D$28*AI320^3+LMS!$E$28*AI320^2+LMS!$F$28*AI320+LMS!$G$28,IF(AI320&lt;26.75,LMS!$D$29*AI320^3+LMS!$E$29*AI320^2+LMS!$F$29*AI320+LMS!$G$29,IF(AI320&lt;90,LMS!$D$30*AI320^3+LMS!$E$30*AI320^2+LMS!$F$30*AI320+LMS!$G$30,IF(AI320&lt;150,LMS!$D$31*AI320^3+LMS!$E$31*AI320^2+LMS!$F$31*AI320+LMS!$G$31,LMS!$D$32*AI320^3+LMS!$E$32*AI320^2+LMS!$F$32*AI320+LMS!$G$32)))))))</f>
        <v>#VALUE!</v>
      </c>
      <c r="AH320" t="e">
        <f>IF(D320="M",(IF(AI320&lt;90,LMS!$D$14*AI320^3+LMS!$E$14*AI320^2+LMS!$F$14*AI320+LMS!$G$14,LMS!$D$15*AI320^3+LMS!$E$15*AI320^2+LMS!$F$15*AI320+LMS!$G$15)),(IF(AI320&lt;90,LMS!$D$17*AI320^3+LMS!$E$17*AI320^2+LMS!$F$17*AI320+LMS!$G$17,LMS!$D$18*AI320^3+LMS!$E$18*AI320^2+LMS!$F$18*AI320+LMS!$G$18)))</f>
        <v>#VALUE!</v>
      </c>
      <c r="AI320" s="7" t="e">
        <f t="shared" si="111"/>
        <v>#VALUE!</v>
      </c>
      <c r="AJ320" s="7">
        <f t="shared" si="110"/>
        <v>0</v>
      </c>
      <c r="AL320" s="7">
        <f>IF(D320="M",WeightSDS!P$5*$AJ320^7+WeightSDS!Q$5*$AJ320^6+WeightSDS!R$5*$AJ320^5+WeightSDS!S$5*$AJ320^4+WeightSDS!T$5*$AJ320^3+WeightSDS!U$5*$AJ320^2+WeightSDS!V$5*$AJ320+WeightSDS!W$5,IF($AJ320&lt;186,WeightSDS!P$8*$AJ320^7+WeightSDS!Q$8*$AJ320^6+WeightSDS!R$8*$AJ320^5+WeightSDS!S$8*$AJ320^4+WeightSDS!T$8*$AJ320^3+WeightSDS!U$8*$AJ320^2+WeightSDS!V$8*$AJ320+WeightSDS!W$8,WeightSDS!$U$9+WeightSDS!$V$9*($AJ320-WeightSDS!$W$9)))</f>
        <v>0.75407122999999998</v>
      </c>
      <c r="AM320" s="7">
        <f>IF(D320="M",IF($AJ320&lt;45,WeightSDS!M$23*$AJ320^10+WeightSDS!N$23*$AJ320^9+WeightSDS!O$23*$AJ320^8+WeightSDS!P$23*$AJ320^7+WeightSDS!Q$23*$AJ320^6+WeightSDS!R$23*$AJ320^5+WeightSDS!S$23*$AJ320^4+WeightSDS!T$23*$AJ320^3+WeightSDS!U$23*$AJ320^2+WeightSDS!V$23*$AJ320+WeightSDS!W$23,IF($AJ320&lt;153,WeightSDS!M$25*$AJ320^10+WeightSDS!N$25*$AJ320^9+WeightSDS!O$25*$AJ320^8+WeightSDS!P$25*$AJ320^7+WeightSDS!Q$25*$AJ320^6+WeightSDS!R$25*$AJ320^5+WeightSDS!S$25*$AJ320^4+WeightSDS!T$25*$AJ320^3+WeightSDS!U$25*$AJ320^2+WeightSDS!V$25*$AJ320+WeightSDS!W$25,WeightSDS!M$27+WeightSDS!N$27/(1+EXP(WeightSDS!O$27+WeightSDS!P$27*$AJ320)))),IF($AJ320&lt;43.8,WeightSDS!M$29*$AJ320^10+WeightSDS!N$29*$AJ320^9+WeightSDS!O$29*$AJ320^8+WeightSDS!P$29*$AJ320^7+WeightSDS!Q$29*$AJ320^6+WeightSDS!R$29*$AJ320^5+WeightSDS!S$29*$AJ320^4+WeightSDS!T$29*$AJ320^3+WeightSDS!U$29*$AJ320^2+WeightSDS!V$29*$AJ320+WeightSDS!W$29-0.010431*(1-$AJ320/210),IF($AJ320&lt;123,WeightSDS!M$30*$AJ320^10+WeightSDS!N$30*$AJ320^9+WeightSDS!O$30*$AJ320^8+WeightSDS!P$30*$AJ320^7+WeightSDS!Q$30*$AJ320^6+WeightSDS!R$30*$AJ320^5+WeightSDS!S$30*$AJ320^4+WeightSDS!T$30*$AJ320^3+WeightSDS!U$30*$AJ320^2+WeightSDS!V$30*$AJ320+WeightSDS!W$30-0.010431*(1-1/$AJ320),WeightSDS!M$32+WeightSDS!N$32/(1+EXP(WeightSDS!O$32+WeightSDS!P$32*$AJ320))-0.010431*(1-$AJ320/210))))</f>
        <v>2.9500001032655536</v>
      </c>
      <c r="AN320" s="7">
        <f>IF(D320="M",IF($AJ320&lt;162,WeightSDS!P$12*$AJ320^7+WeightSDS!Q$12*$AJ320^6+WeightSDS!R$12*$AJ320^5+WeightSDS!S$12*$AJ320^4+WeightSDS!T$12*$AJ320^3+WeightSDS!U$12*$AJ320^2+WeightSDS!V$12*$AJ320+WeightSDS!W$12,WeightSDS!P$14*$AJ320^7+WeightSDS!Q$14*$AJ320^6+WeightSDS!R$14*$AJ320^5+WeightSDS!S$14*$AJ320^4+WeightSDS!T$14*$AJ320^3+WeightSDS!U$14*$AJ320^2+WeightSDS!V$14*$AJ320+WeightSDS!W$14),IF($AJ320&lt;156,WeightSDS!O$17*$AJ320^8+WeightSDS!P$17*$AJ320^7+WeightSDS!Q$17*$AJ320^6+WeightSDS!R$17*$AJ320^5+WeightSDS!S$17*$AJ320^4+WeightSDS!T$17*$AJ320^3+WeightSDS!U$17*$AJ320^2+WeightSDS!V$17*$AJ320+WeightSDS!W$17,IF($AJ320&lt;186,WeightSDS!$U$18+(WeightSDS!$V$18-WeightSDS!$U$18)/24*($AJ320-186)+WeightSDS!$W$18*(-$AJ320+186)^2-0.005,WeightSDS!$U$18+(WeightSDS!$V$18-WeightSDS!$U$18)/24*($AJ320-186)-0.005)))</f>
        <v>0.14604529399999999</v>
      </c>
      <c r="AQ320" s="7">
        <f t="shared" si="97"/>
        <v>0.56299999999999994</v>
      </c>
      <c r="AR320" s="7">
        <f t="shared" si="98"/>
        <v>69</v>
      </c>
      <c r="AS320" s="7">
        <f t="shared" si="99"/>
        <v>0.51</v>
      </c>
    </row>
    <row r="321" spans="2:45" s="7" customFormat="1" x14ac:dyDescent="0.15">
      <c r="B321" s="118"/>
      <c r="C321" s="118"/>
      <c r="D321" s="118"/>
      <c r="E321" s="30"/>
      <c r="F321" s="30"/>
      <c r="G321" s="119"/>
      <c r="H321" s="119"/>
      <c r="I321" s="78"/>
      <c r="J321" s="11" t="str">
        <f t="shared" si="90"/>
        <v/>
      </c>
      <c r="K321" s="2" t="str">
        <f t="shared" si="100"/>
        <v/>
      </c>
      <c r="L321" s="2" t="str">
        <f t="shared" si="91"/>
        <v/>
      </c>
      <c r="M321" s="2" t="str">
        <f t="shared" si="101"/>
        <v/>
      </c>
      <c r="N321" s="2" t="str">
        <f t="shared" si="102"/>
        <v/>
      </c>
      <c r="O321" s="2" t="str">
        <f t="shared" si="103"/>
        <v/>
      </c>
      <c r="P321" s="11" t="str">
        <f t="shared" si="104"/>
        <v/>
      </c>
      <c r="Q321" s="11" t="str">
        <f t="shared" si="105"/>
        <v/>
      </c>
      <c r="R321" s="2" t="str">
        <f t="shared" si="106"/>
        <v/>
      </c>
      <c r="S321" s="11" t="str">
        <f t="shared" si="107"/>
        <v/>
      </c>
      <c r="T321" s="175" t="str">
        <f t="shared" si="108"/>
        <v/>
      </c>
      <c r="U321" s="11" t="str">
        <f t="shared" si="109"/>
        <v/>
      </c>
      <c r="V321" s="136"/>
      <c r="W321" s="136"/>
      <c r="X321" s="139">
        <f t="shared" si="92"/>
        <v>0</v>
      </c>
      <c r="Y321" s="31">
        <f t="shared" si="93"/>
        <v>0</v>
      </c>
      <c r="Z321" s="31"/>
      <c r="AA321" s="140">
        <f t="shared" si="94"/>
        <v>0</v>
      </c>
      <c r="AB321" s="12"/>
      <c r="AC321" s="8">
        <f t="shared" si="95"/>
        <v>9.0359999999999996</v>
      </c>
      <c r="AD321" s="8">
        <f t="shared" si="96"/>
        <v>-184.49199999999999</v>
      </c>
      <c r="AE321"/>
      <c r="AF321" t="e">
        <f>IF(D321="M",IF(AI321&lt;78,LMS!$D$5*AI321^3+LMS!$E$5*AI321^2+LMS!$F$5*AI321+LMS!$G$5,IF(AI321&lt;150,LMS!$D$6*AI321^3+LMS!$E$6*AI321^2+LMS!$F$6*AI321+LMS!$G$6,LMS!$D$7*AI321^3+LMS!$E$7*AI321^2+LMS!$F$7*AI321+LMS!$G$7)),IF(AI321&lt;69,LMS!$D$9*AI321^3+LMS!$E$9*AI321^2+LMS!$F$9*AI321+LMS!$G$9,IF(AI321&lt;150,LMS!$D$10*AI321^3+LMS!$E$10*AI321^2+LMS!$F$10*AI321+LMS!$G$10,LMS!$D$11*AI321^3+LMS!$E$11*AI321^2+LMS!$F$11*AI321+LMS!$G$11)))</f>
        <v>#VALUE!</v>
      </c>
      <c r="AG321" t="e">
        <f>IF(D321="M",(IF(AI321&lt;2.5,LMS!$D$21*AI321^3+LMS!$E$21*AI321^2+LMS!$F$21*AI321+LMS!$G$21,IF(AI321&lt;9.5,LMS!$D$22*AI321^3+LMS!$E$22*AI321^2+LMS!$F$22*AI321+LMS!$G$22,IF(AI321&lt;26.75,LMS!$D$23*AI321^3+LMS!$E$23*AI321^2+LMS!$F$23*AI321+LMS!$G$23,IF(AI321&lt;90,LMS!$D$24*AI321^3+LMS!$E$24*AI321^2+LMS!$F$24*AI321+LMS!$G$24,LMS!$D$25*AI321^3+LMS!$E$25*AI321^2+LMS!$F$25*AI321+LMS!$G$25))))),(IF(AI321&lt;2.5,LMS!$D$27*AI321^3+LMS!$E$27*AI321^2+LMS!$F$27*AI321+LMS!$G$27,IF(AI321&lt;9.5,LMS!$D$28*AI321^3+LMS!$E$28*AI321^2+LMS!$F$28*AI321+LMS!$G$28,IF(AI321&lt;26.75,LMS!$D$29*AI321^3+LMS!$E$29*AI321^2+LMS!$F$29*AI321+LMS!$G$29,IF(AI321&lt;90,LMS!$D$30*AI321^3+LMS!$E$30*AI321^2+LMS!$F$30*AI321+LMS!$G$30,IF(AI321&lt;150,LMS!$D$31*AI321^3+LMS!$E$31*AI321^2+LMS!$F$31*AI321+LMS!$G$31,LMS!$D$32*AI321^3+LMS!$E$32*AI321^2+LMS!$F$32*AI321+LMS!$G$32)))))))</f>
        <v>#VALUE!</v>
      </c>
      <c r="AH321" t="e">
        <f>IF(D321="M",(IF(AI321&lt;90,LMS!$D$14*AI321^3+LMS!$E$14*AI321^2+LMS!$F$14*AI321+LMS!$G$14,LMS!$D$15*AI321^3+LMS!$E$15*AI321^2+LMS!$F$15*AI321+LMS!$G$15)),(IF(AI321&lt;90,LMS!$D$17*AI321^3+LMS!$E$17*AI321^2+LMS!$F$17*AI321+LMS!$G$17,LMS!$D$18*AI321^3+LMS!$E$18*AI321^2+LMS!$F$18*AI321+LMS!$G$18)))</f>
        <v>#VALUE!</v>
      </c>
      <c r="AI321" s="7" t="e">
        <f t="shared" si="111"/>
        <v>#VALUE!</v>
      </c>
      <c r="AJ321" s="7">
        <f t="shared" si="110"/>
        <v>0</v>
      </c>
      <c r="AL321" s="7">
        <f>IF(D321="M",WeightSDS!P$5*$AJ321^7+WeightSDS!Q$5*$AJ321^6+WeightSDS!R$5*$AJ321^5+WeightSDS!S$5*$AJ321^4+WeightSDS!T$5*$AJ321^3+WeightSDS!U$5*$AJ321^2+WeightSDS!V$5*$AJ321+WeightSDS!W$5,IF($AJ321&lt;186,WeightSDS!P$8*$AJ321^7+WeightSDS!Q$8*$AJ321^6+WeightSDS!R$8*$AJ321^5+WeightSDS!S$8*$AJ321^4+WeightSDS!T$8*$AJ321^3+WeightSDS!U$8*$AJ321^2+WeightSDS!V$8*$AJ321+WeightSDS!W$8,WeightSDS!$U$9+WeightSDS!$V$9*($AJ321-WeightSDS!$W$9)))</f>
        <v>0.75407122999999998</v>
      </c>
      <c r="AM321" s="7">
        <f>IF(D321="M",IF($AJ321&lt;45,WeightSDS!M$23*$AJ321^10+WeightSDS!N$23*$AJ321^9+WeightSDS!O$23*$AJ321^8+WeightSDS!P$23*$AJ321^7+WeightSDS!Q$23*$AJ321^6+WeightSDS!R$23*$AJ321^5+WeightSDS!S$23*$AJ321^4+WeightSDS!T$23*$AJ321^3+WeightSDS!U$23*$AJ321^2+WeightSDS!V$23*$AJ321+WeightSDS!W$23,IF($AJ321&lt;153,WeightSDS!M$25*$AJ321^10+WeightSDS!N$25*$AJ321^9+WeightSDS!O$25*$AJ321^8+WeightSDS!P$25*$AJ321^7+WeightSDS!Q$25*$AJ321^6+WeightSDS!R$25*$AJ321^5+WeightSDS!S$25*$AJ321^4+WeightSDS!T$25*$AJ321^3+WeightSDS!U$25*$AJ321^2+WeightSDS!V$25*$AJ321+WeightSDS!W$25,WeightSDS!M$27+WeightSDS!N$27/(1+EXP(WeightSDS!O$27+WeightSDS!P$27*$AJ321)))),IF($AJ321&lt;43.8,WeightSDS!M$29*$AJ321^10+WeightSDS!N$29*$AJ321^9+WeightSDS!O$29*$AJ321^8+WeightSDS!P$29*$AJ321^7+WeightSDS!Q$29*$AJ321^6+WeightSDS!R$29*$AJ321^5+WeightSDS!S$29*$AJ321^4+WeightSDS!T$29*$AJ321^3+WeightSDS!U$29*$AJ321^2+WeightSDS!V$29*$AJ321+WeightSDS!W$29-0.010431*(1-$AJ321/210),IF($AJ321&lt;123,WeightSDS!M$30*$AJ321^10+WeightSDS!N$30*$AJ321^9+WeightSDS!O$30*$AJ321^8+WeightSDS!P$30*$AJ321^7+WeightSDS!Q$30*$AJ321^6+WeightSDS!R$30*$AJ321^5+WeightSDS!S$30*$AJ321^4+WeightSDS!T$30*$AJ321^3+WeightSDS!U$30*$AJ321^2+WeightSDS!V$30*$AJ321+WeightSDS!W$30-0.010431*(1-1/$AJ321),WeightSDS!M$32+WeightSDS!N$32/(1+EXP(WeightSDS!O$32+WeightSDS!P$32*$AJ321))-0.010431*(1-$AJ321/210))))</f>
        <v>2.9500001032655536</v>
      </c>
      <c r="AN321" s="7">
        <f>IF(D321="M",IF($AJ321&lt;162,WeightSDS!P$12*$AJ321^7+WeightSDS!Q$12*$AJ321^6+WeightSDS!R$12*$AJ321^5+WeightSDS!S$12*$AJ321^4+WeightSDS!T$12*$AJ321^3+WeightSDS!U$12*$AJ321^2+WeightSDS!V$12*$AJ321+WeightSDS!W$12,WeightSDS!P$14*$AJ321^7+WeightSDS!Q$14*$AJ321^6+WeightSDS!R$14*$AJ321^5+WeightSDS!S$14*$AJ321^4+WeightSDS!T$14*$AJ321^3+WeightSDS!U$14*$AJ321^2+WeightSDS!V$14*$AJ321+WeightSDS!W$14),IF($AJ321&lt;156,WeightSDS!O$17*$AJ321^8+WeightSDS!P$17*$AJ321^7+WeightSDS!Q$17*$AJ321^6+WeightSDS!R$17*$AJ321^5+WeightSDS!S$17*$AJ321^4+WeightSDS!T$17*$AJ321^3+WeightSDS!U$17*$AJ321^2+WeightSDS!V$17*$AJ321+WeightSDS!W$17,IF($AJ321&lt;186,WeightSDS!$U$18+(WeightSDS!$V$18-WeightSDS!$U$18)/24*($AJ321-186)+WeightSDS!$W$18*(-$AJ321+186)^2-0.005,WeightSDS!$U$18+(WeightSDS!$V$18-WeightSDS!$U$18)/24*($AJ321-186)-0.005)))</f>
        <v>0.14604529399999999</v>
      </c>
      <c r="AQ321" s="7">
        <f t="shared" si="97"/>
        <v>0.56299999999999994</v>
      </c>
      <c r="AR321" s="7">
        <f t="shared" si="98"/>
        <v>69</v>
      </c>
      <c r="AS321" s="7">
        <f t="shared" si="99"/>
        <v>0.51</v>
      </c>
    </row>
    <row r="322" spans="2:45" s="7" customFormat="1" x14ac:dyDescent="0.15">
      <c r="B322" s="118"/>
      <c r="C322" s="118"/>
      <c r="D322" s="118"/>
      <c r="E322" s="30"/>
      <c r="F322" s="30"/>
      <c r="G322" s="119"/>
      <c r="H322" s="119"/>
      <c r="I322" s="78"/>
      <c r="J322" s="11" t="str">
        <f t="shared" si="90"/>
        <v/>
      </c>
      <c r="K322" s="2" t="str">
        <f t="shared" si="100"/>
        <v/>
      </c>
      <c r="L322" s="2" t="str">
        <f t="shared" si="91"/>
        <v/>
      </c>
      <c r="M322" s="2" t="str">
        <f t="shared" si="101"/>
        <v/>
      </c>
      <c r="N322" s="2" t="str">
        <f t="shared" si="102"/>
        <v/>
      </c>
      <c r="O322" s="2" t="str">
        <f t="shared" si="103"/>
        <v/>
      </c>
      <c r="P322" s="11" t="str">
        <f t="shared" si="104"/>
        <v/>
      </c>
      <c r="Q322" s="11" t="str">
        <f t="shared" si="105"/>
        <v/>
      </c>
      <c r="R322" s="2" t="str">
        <f t="shared" si="106"/>
        <v/>
      </c>
      <c r="S322" s="11" t="str">
        <f t="shared" si="107"/>
        <v/>
      </c>
      <c r="T322" s="175" t="str">
        <f t="shared" si="108"/>
        <v/>
      </c>
      <c r="U322" s="11" t="str">
        <f t="shared" si="109"/>
        <v/>
      </c>
      <c r="V322" s="136"/>
      <c r="W322" s="136"/>
      <c r="X322" s="139">
        <f t="shared" si="92"/>
        <v>0</v>
      </c>
      <c r="Y322" s="31">
        <f t="shared" si="93"/>
        <v>0</v>
      </c>
      <c r="Z322" s="31"/>
      <c r="AA322" s="140">
        <f t="shared" si="94"/>
        <v>0</v>
      </c>
      <c r="AB322" s="12"/>
      <c r="AC322" s="8">
        <f t="shared" si="95"/>
        <v>9.0359999999999996</v>
      </c>
      <c r="AD322" s="8">
        <f t="shared" si="96"/>
        <v>-184.49199999999999</v>
      </c>
      <c r="AE322"/>
      <c r="AF322" t="e">
        <f>IF(D322="M",IF(AI322&lt;78,LMS!$D$5*AI322^3+LMS!$E$5*AI322^2+LMS!$F$5*AI322+LMS!$G$5,IF(AI322&lt;150,LMS!$D$6*AI322^3+LMS!$E$6*AI322^2+LMS!$F$6*AI322+LMS!$G$6,LMS!$D$7*AI322^3+LMS!$E$7*AI322^2+LMS!$F$7*AI322+LMS!$G$7)),IF(AI322&lt;69,LMS!$D$9*AI322^3+LMS!$E$9*AI322^2+LMS!$F$9*AI322+LMS!$G$9,IF(AI322&lt;150,LMS!$D$10*AI322^3+LMS!$E$10*AI322^2+LMS!$F$10*AI322+LMS!$G$10,LMS!$D$11*AI322^3+LMS!$E$11*AI322^2+LMS!$F$11*AI322+LMS!$G$11)))</f>
        <v>#VALUE!</v>
      </c>
      <c r="AG322" t="e">
        <f>IF(D322="M",(IF(AI322&lt;2.5,LMS!$D$21*AI322^3+LMS!$E$21*AI322^2+LMS!$F$21*AI322+LMS!$G$21,IF(AI322&lt;9.5,LMS!$D$22*AI322^3+LMS!$E$22*AI322^2+LMS!$F$22*AI322+LMS!$G$22,IF(AI322&lt;26.75,LMS!$D$23*AI322^3+LMS!$E$23*AI322^2+LMS!$F$23*AI322+LMS!$G$23,IF(AI322&lt;90,LMS!$D$24*AI322^3+LMS!$E$24*AI322^2+LMS!$F$24*AI322+LMS!$G$24,LMS!$D$25*AI322^3+LMS!$E$25*AI322^2+LMS!$F$25*AI322+LMS!$G$25))))),(IF(AI322&lt;2.5,LMS!$D$27*AI322^3+LMS!$E$27*AI322^2+LMS!$F$27*AI322+LMS!$G$27,IF(AI322&lt;9.5,LMS!$D$28*AI322^3+LMS!$E$28*AI322^2+LMS!$F$28*AI322+LMS!$G$28,IF(AI322&lt;26.75,LMS!$D$29*AI322^3+LMS!$E$29*AI322^2+LMS!$F$29*AI322+LMS!$G$29,IF(AI322&lt;90,LMS!$D$30*AI322^3+LMS!$E$30*AI322^2+LMS!$F$30*AI322+LMS!$G$30,IF(AI322&lt;150,LMS!$D$31*AI322^3+LMS!$E$31*AI322^2+LMS!$F$31*AI322+LMS!$G$31,LMS!$D$32*AI322^3+LMS!$E$32*AI322^2+LMS!$F$32*AI322+LMS!$G$32)))))))</f>
        <v>#VALUE!</v>
      </c>
      <c r="AH322" t="e">
        <f>IF(D322="M",(IF(AI322&lt;90,LMS!$D$14*AI322^3+LMS!$E$14*AI322^2+LMS!$F$14*AI322+LMS!$G$14,LMS!$D$15*AI322^3+LMS!$E$15*AI322^2+LMS!$F$15*AI322+LMS!$G$15)),(IF(AI322&lt;90,LMS!$D$17*AI322^3+LMS!$E$17*AI322^2+LMS!$F$17*AI322+LMS!$G$17,LMS!$D$18*AI322^3+LMS!$E$18*AI322^2+LMS!$F$18*AI322+LMS!$G$18)))</f>
        <v>#VALUE!</v>
      </c>
      <c r="AI322" s="7" t="e">
        <f t="shared" si="111"/>
        <v>#VALUE!</v>
      </c>
      <c r="AJ322" s="7">
        <f t="shared" si="110"/>
        <v>0</v>
      </c>
      <c r="AL322" s="7">
        <f>IF(D322="M",WeightSDS!P$5*$AJ322^7+WeightSDS!Q$5*$AJ322^6+WeightSDS!R$5*$AJ322^5+WeightSDS!S$5*$AJ322^4+WeightSDS!T$5*$AJ322^3+WeightSDS!U$5*$AJ322^2+WeightSDS!V$5*$AJ322+WeightSDS!W$5,IF($AJ322&lt;186,WeightSDS!P$8*$AJ322^7+WeightSDS!Q$8*$AJ322^6+WeightSDS!R$8*$AJ322^5+WeightSDS!S$8*$AJ322^4+WeightSDS!T$8*$AJ322^3+WeightSDS!U$8*$AJ322^2+WeightSDS!V$8*$AJ322+WeightSDS!W$8,WeightSDS!$U$9+WeightSDS!$V$9*($AJ322-WeightSDS!$W$9)))</f>
        <v>0.75407122999999998</v>
      </c>
      <c r="AM322" s="7">
        <f>IF(D322="M",IF($AJ322&lt;45,WeightSDS!M$23*$AJ322^10+WeightSDS!N$23*$AJ322^9+WeightSDS!O$23*$AJ322^8+WeightSDS!P$23*$AJ322^7+WeightSDS!Q$23*$AJ322^6+WeightSDS!R$23*$AJ322^5+WeightSDS!S$23*$AJ322^4+WeightSDS!T$23*$AJ322^3+WeightSDS!U$23*$AJ322^2+WeightSDS!V$23*$AJ322+WeightSDS!W$23,IF($AJ322&lt;153,WeightSDS!M$25*$AJ322^10+WeightSDS!N$25*$AJ322^9+WeightSDS!O$25*$AJ322^8+WeightSDS!P$25*$AJ322^7+WeightSDS!Q$25*$AJ322^6+WeightSDS!R$25*$AJ322^5+WeightSDS!S$25*$AJ322^4+WeightSDS!T$25*$AJ322^3+WeightSDS!U$25*$AJ322^2+WeightSDS!V$25*$AJ322+WeightSDS!W$25,WeightSDS!M$27+WeightSDS!N$27/(1+EXP(WeightSDS!O$27+WeightSDS!P$27*$AJ322)))),IF($AJ322&lt;43.8,WeightSDS!M$29*$AJ322^10+WeightSDS!N$29*$AJ322^9+WeightSDS!O$29*$AJ322^8+WeightSDS!P$29*$AJ322^7+WeightSDS!Q$29*$AJ322^6+WeightSDS!R$29*$AJ322^5+WeightSDS!S$29*$AJ322^4+WeightSDS!T$29*$AJ322^3+WeightSDS!U$29*$AJ322^2+WeightSDS!V$29*$AJ322+WeightSDS!W$29-0.010431*(1-$AJ322/210),IF($AJ322&lt;123,WeightSDS!M$30*$AJ322^10+WeightSDS!N$30*$AJ322^9+WeightSDS!O$30*$AJ322^8+WeightSDS!P$30*$AJ322^7+WeightSDS!Q$30*$AJ322^6+WeightSDS!R$30*$AJ322^5+WeightSDS!S$30*$AJ322^4+WeightSDS!T$30*$AJ322^3+WeightSDS!U$30*$AJ322^2+WeightSDS!V$30*$AJ322+WeightSDS!W$30-0.010431*(1-1/$AJ322),WeightSDS!M$32+WeightSDS!N$32/(1+EXP(WeightSDS!O$32+WeightSDS!P$32*$AJ322))-0.010431*(1-$AJ322/210))))</f>
        <v>2.9500001032655536</v>
      </c>
      <c r="AN322" s="7">
        <f>IF(D322="M",IF($AJ322&lt;162,WeightSDS!P$12*$AJ322^7+WeightSDS!Q$12*$AJ322^6+WeightSDS!R$12*$AJ322^5+WeightSDS!S$12*$AJ322^4+WeightSDS!T$12*$AJ322^3+WeightSDS!U$12*$AJ322^2+WeightSDS!V$12*$AJ322+WeightSDS!W$12,WeightSDS!P$14*$AJ322^7+WeightSDS!Q$14*$AJ322^6+WeightSDS!R$14*$AJ322^5+WeightSDS!S$14*$AJ322^4+WeightSDS!T$14*$AJ322^3+WeightSDS!U$14*$AJ322^2+WeightSDS!V$14*$AJ322+WeightSDS!W$14),IF($AJ322&lt;156,WeightSDS!O$17*$AJ322^8+WeightSDS!P$17*$AJ322^7+WeightSDS!Q$17*$AJ322^6+WeightSDS!R$17*$AJ322^5+WeightSDS!S$17*$AJ322^4+WeightSDS!T$17*$AJ322^3+WeightSDS!U$17*$AJ322^2+WeightSDS!V$17*$AJ322+WeightSDS!W$17,IF($AJ322&lt;186,WeightSDS!$U$18+(WeightSDS!$V$18-WeightSDS!$U$18)/24*($AJ322-186)+WeightSDS!$W$18*(-$AJ322+186)^2-0.005,WeightSDS!$U$18+(WeightSDS!$V$18-WeightSDS!$U$18)/24*($AJ322-186)-0.005)))</f>
        <v>0.14604529399999999</v>
      </c>
      <c r="AQ322" s="7">
        <f t="shared" si="97"/>
        <v>0.56299999999999994</v>
      </c>
      <c r="AR322" s="7">
        <f t="shared" si="98"/>
        <v>69</v>
      </c>
      <c r="AS322" s="7">
        <f t="shared" si="99"/>
        <v>0.51</v>
      </c>
    </row>
    <row r="323" spans="2:45" s="7" customFormat="1" x14ac:dyDescent="0.15">
      <c r="B323" s="118"/>
      <c r="C323" s="118"/>
      <c r="D323" s="118"/>
      <c r="E323" s="30"/>
      <c r="F323" s="30"/>
      <c r="G323" s="119"/>
      <c r="H323" s="119"/>
      <c r="I323" s="78"/>
      <c r="J323" s="11" t="str">
        <f t="shared" ref="J323:J386" si="112">IF(COUNTA(D323,E323,F323,G323)=4,IF(X323+Y323/12&gt;17.583,"*",(G323-(INDEX(IF(D323="F",Hfemalemean,Hmalemean),Y323+1,INT(T323)+1))))/(INDEX(IF(D323="F",Hfemalesd,Hmalesd),Y323+1,INT(T323)+1)),"")</f>
        <v/>
      </c>
      <c r="K323" s="2" t="str">
        <f t="shared" si="100"/>
        <v/>
      </c>
      <c r="L323" s="2" t="str">
        <f t="shared" ref="L323:L386" si="113">IF(COUNTA(D323,E323,F323,G323,H323)&lt;5,"",IF(T323&lt;6,"*",IF(X323&gt;17,"*",(H323-G323*INDEX(IF(D323="F",muratafemale,muratamale),INT(T323)-4,1)-INDEX(IF(D323="F",muratafemale,muratamale),INT(T323)-4,2))/(G323*INDEX(IF(D323="F",muratafemale,muratamale),INT(T323)-4,1)+INDEX(IF(D323="F",muratafemale,muratamale),INT(T323)-4,2))*100)))</f>
        <v/>
      </c>
      <c r="M323" s="2" t="str">
        <f t="shared" si="101"/>
        <v/>
      </c>
      <c r="N323" s="2" t="str">
        <f t="shared" si="102"/>
        <v/>
      </c>
      <c r="O323" s="2" t="str">
        <f t="shared" si="103"/>
        <v/>
      </c>
      <c r="P323" s="11" t="str">
        <f t="shared" si="104"/>
        <v/>
      </c>
      <c r="Q323" s="11" t="str">
        <f t="shared" si="105"/>
        <v/>
      </c>
      <c r="R323" s="2" t="str">
        <f t="shared" si="106"/>
        <v/>
      </c>
      <c r="S323" s="11" t="str">
        <f t="shared" si="107"/>
        <v/>
      </c>
      <c r="T323" s="175" t="str">
        <f t="shared" si="108"/>
        <v/>
      </c>
      <c r="U323" s="11" t="str">
        <f t="shared" si="109"/>
        <v/>
      </c>
      <c r="V323" s="136"/>
      <c r="W323" s="136"/>
      <c r="X323" s="139">
        <f t="shared" ref="X323:X386" si="114">DATEDIF(E323,F323,"Y")</f>
        <v>0</v>
      </c>
      <c r="Y323" s="31">
        <f t="shared" ref="Y323:Y386" si="115">DATEDIF(E323,F323,"YM")</f>
        <v>0</v>
      </c>
      <c r="Z323" s="31"/>
      <c r="AA323" s="140">
        <f t="shared" ref="AA323:AA386" si="116">DATEDIF(E323,F323,"Y")+(F323-(DATE(YEAR(E323)+DATEDIF(E323,F323,"Y"),MONTH(E323),DAY(E323))))/(365+IF(MOD(YEAR((DATE(YEAR(F323)-1,MONTH(E323),DAY(E323)))),4)=0,IF((DATE(YEAR(F323)-1,MONTH(E323),DAY(E323)))&gt;DATE(YEAR((DATE(YEAR(F323)-1,MONTH(E323),DAY(E323)))),2,29),0,1),0)+IF(MOD(YEAR(F323),4)=0,IF(F323&gt;DATE(YEAR(F323),2,29),1,0),0))</f>
        <v>0</v>
      </c>
      <c r="AB323" s="12"/>
      <c r="AC323" s="8">
        <f t="shared" ref="AC323:AC386" si="117">IF(D323="M",2.06*10^-3*G323^2-0.1166*G323+6.5273,2.49*10^-3*G323^2-0.1858*G323+9.036)</f>
        <v>9.0359999999999996</v>
      </c>
      <c r="AD323" s="8">
        <f t="shared" ref="AD323:AD386" si="118">((G323/100)^3*INDEX(itoOI,IF(D323="M",0,3)+IF(G323&lt;140,1,IF(G323&lt;=149,2,3)),1)+(G323/100)^2*INDEX(itoOI,IF(D323="M",0,3)+IF(G323&lt;140,1,IF(G323&lt;=149,2,3)),2)+(G323/100)*INDEX(itoOI,IF(D323="M",0,3)+IF(G323&lt;140,1,IF(G323&lt;=149,2,3)),3)+INDEX(itoOI,IF(D323="M",0,3)+IF(G323&lt;140,1,IF(G323&lt;=149,2,3)),4))</f>
        <v>-184.49199999999999</v>
      </c>
      <c r="AE323"/>
      <c r="AF323" t="e">
        <f>IF(D323="M",IF(AI323&lt;78,LMS!$D$5*AI323^3+LMS!$E$5*AI323^2+LMS!$F$5*AI323+LMS!$G$5,IF(AI323&lt;150,LMS!$D$6*AI323^3+LMS!$E$6*AI323^2+LMS!$F$6*AI323+LMS!$G$6,LMS!$D$7*AI323^3+LMS!$E$7*AI323^2+LMS!$F$7*AI323+LMS!$G$7)),IF(AI323&lt;69,LMS!$D$9*AI323^3+LMS!$E$9*AI323^2+LMS!$F$9*AI323+LMS!$G$9,IF(AI323&lt;150,LMS!$D$10*AI323^3+LMS!$E$10*AI323^2+LMS!$F$10*AI323+LMS!$G$10,LMS!$D$11*AI323^3+LMS!$E$11*AI323^2+LMS!$F$11*AI323+LMS!$G$11)))</f>
        <v>#VALUE!</v>
      </c>
      <c r="AG323" t="e">
        <f>IF(D323="M",(IF(AI323&lt;2.5,LMS!$D$21*AI323^3+LMS!$E$21*AI323^2+LMS!$F$21*AI323+LMS!$G$21,IF(AI323&lt;9.5,LMS!$D$22*AI323^3+LMS!$E$22*AI323^2+LMS!$F$22*AI323+LMS!$G$22,IF(AI323&lt;26.75,LMS!$D$23*AI323^3+LMS!$E$23*AI323^2+LMS!$F$23*AI323+LMS!$G$23,IF(AI323&lt;90,LMS!$D$24*AI323^3+LMS!$E$24*AI323^2+LMS!$F$24*AI323+LMS!$G$24,LMS!$D$25*AI323^3+LMS!$E$25*AI323^2+LMS!$F$25*AI323+LMS!$G$25))))),(IF(AI323&lt;2.5,LMS!$D$27*AI323^3+LMS!$E$27*AI323^2+LMS!$F$27*AI323+LMS!$G$27,IF(AI323&lt;9.5,LMS!$D$28*AI323^3+LMS!$E$28*AI323^2+LMS!$F$28*AI323+LMS!$G$28,IF(AI323&lt;26.75,LMS!$D$29*AI323^3+LMS!$E$29*AI323^2+LMS!$F$29*AI323+LMS!$G$29,IF(AI323&lt;90,LMS!$D$30*AI323^3+LMS!$E$30*AI323^2+LMS!$F$30*AI323+LMS!$G$30,IF(AI323&lt;150,LMS!$D$31*AI323^3+LMS!$E$31*AI323^2+LMS!$F$31*AI323+LMS!$G$31,LMS!$D$32*AI323^3+LMS!$E$32*AI323^2+LMS!$F$32*AI323+LMS!$G$32)))))))</f>
        <v>#VALUE!</v>
      </c>
      <c r="AH323" t="e">
        <f>IF(D323="M",(IF(AI323&lt;90,LMS!$D$14*AI323^3+LMS!$E$14*AI323^2+LMS!$F$14*AI323+LMS!$G$14,LMS!$D$15*AI323^3+LMS!$E$15*AI323^2+LMS!$F$15*AI323+LMS!$G$15)),(IF(AI323&lt;90,LMS!$D$17*AI323^3+LMS!$E$17*AI323^2+LMS!$F$17*AI323+LMS!$G$17,LMS!$D$18*AI323^3+LMS!$E$18*AI323^2+LMS!$F$18*AI323+LMS!$G$18)))</f>
        <v>#VALUE!</v>
      </c>
      <c r="AI323" s="7" t="e">
        <f t="shared" si="111"/>
        <v>#VALUE!</v>
      </c>
      <c r="AJ323" s="7">
        <f t="shared" si="110"/>
        <v>0</v>
      </c>
      <c r="AL323" s="7">
        <f>IF(D323="M",WeightSDS!P$5*$AJ323^7+WeightSDS!Q$5*$AJ323^6+WeightSDS!R$5*$AJ323^5+WeightSDS!S$5*$AJ323^4+WeightSDS!T$5*$AJ323^3+WeightSDS!U$5*$AJ323^2+WeightSDS!V$5*$AJ323+WeightSDS!W$5,IF($AJ323&lt;186,WeightSDS!P$8*$AJ323^7+WeightSDS!Q$8*$AJ323^6+WeightSDS!R$8*$AJ323^5+WeightSDS!S$8*$AJ323^4+WeightSDS!T$8*$AJ323^3+WeightSDS!U$8*$AJ323^2+WeightSDS!V$8*$AJ323+WeightSDS!W$8,WeightSDS!$U$9+WeightSDS!$V$9*($AJ323-WeightSDS!$W$9)))</f>
        <v>0.75407122999999998</v>
      </c>
      <c r="AM323" s="7">
        <f>IF(D323="M",IF($AJ323&lt;45,WeightSDS!M$23*$AJ323^10+WeightSDS!N$23*$AJ323^9+WeightSDS!O$23*$AJ323^8+WeightSDS!P$23*$AJ323^7+WeightSDS!Q$23*$AJ323^6+WeightSDS!R$23*$AJ323^5+WeightSDS!S$23*$AJ323^4+WeightSDS!T$23*$AJ323^3+WeightSDS!U$23*$AJ323^2+WeightSDS!V$23*$AJ323+WeightSDS!W$23,IF($AJ323&lt;153,WeightSDS!M$25*$AJ323^10+WeightSDS!N$25*$AJ323^9+WeightSDS!O$25*$AJ323^8+WeightSDS!P$25*$AJ323^7+WeightSDS!Q$25*$AJ323^6+WeightSDS!R$25*$AJ323^5+WeightSDS!S$25*$AJ323^4+WeightSDS!T$25*$AJ323^3+WeightSDS!U$25*$AJ323^2+WeightSDS!V$25*$AJ323+WeightSDS!W$25,WeightSDS!M$27+WeightSDS!N$27/(1+EXP(WeightSDS!O$27+WeightSDS!P$27*$AJ323)))),IF($AJ323&lt;43.8,WeightSDS!M$29*$AJ323^10+WeightSDS!N$29*$AJ323^9+WeightSDS!O$29*$AJ323^8+WeightSDS!P$29*$AJ323^7+WeightSDS!Q$29*$AJ323^6+WeightSDS!R$29*$AJ323^5+WeightSDS!S$29*$AJ323^4+WeightSDS!T$29*$AJ323^3+WeightSDS!U$29*$AJ323^2+WeightSDS!V$29*$AJ323+WeightSDS!W$29-0.010431*(1-$AJ323/210),IF($AJ323&lt;123,WeightSDS!M$30*$AJ323^10+WeightSDS!N$30*$AJ323^9+WeightSDS!O$30*$AJ323^8+WeightSDS!P$30*$AJ323^7+WeightSDS!Q$30*$AJ323^6+WeightSDS!R$30*$AJ323^5+WeightSDS!S$30*$AJ323^4+WeightSDS!T$30*$AJ323^3+WeightSDS!U$30*$AJ323^2+WeightSDS!V$30*$AJ323+WeightSDS!W$30-0.010431*(1-1/$AJ323),WeightSDS!M$32+WeightSDS!N$32/(1+EXP(WeightSDS!O$32+WeightSDS!P$32*$AJ323))-0.010431*(1-$AJ323/210))))</f>
        <v>2.9500001032655536</v>
      </c>
      <c r="AN323" s="7">
        <f>IF(D323="M",IF($AJ323&lt;162,WeightSDS!P$12*$AJ323^7+WeightSDS!Q$12*$AJ323^6+WeightSDS!R$12*$AJ323^5+WeightSDS!S$12*$AJ323^4+WeightSDS!T$12*$AJ323^3+WeightSDS!U$12*$AJ323^2+WeightSDS!V$12*$AJ323+WeightSDS!W$12,WeightSDS!P$14*$AJ323^7+WeightSDS!Q$14*$AJ323^6+WeightSDS!R$14*$AJ323^5+WeightSDS!S$14*$AJ323^4+WeightSDS!T$14*$AJ323^3+WeightSDS!U$14*$AJ323^2+WeightSDS!V$14*$AJ323+WeightSDS!W$14),IF($AJ323&lt;156,WeightSDS!O$17*$AJ323^8+WeightSDS!P$17*$AJ323^7+WeightSDS!Q$17*$AJ323^6+WeightSDS!R$17*$AJ323^5+WeightSDS!S$17*$AJ323^4+WeightSDS!T$17*$AJ323^3+WeightSDS!U$17*$AJ323^2+WeightSDS!V$17*$AJ323+WeightSDS!W$17,IF($AJ323&lt;186,WeightSDS!$U$18+(WeightSDS!$V$18-WeightSDS!$U$18)/24*($AJ323-186)+WeightSDS!$W$18*(-$AJ323+186)^2-0.005,WeightSDS!$U$18+(WeightSDS!$V$18-WeightSDS!$U$18)/24*($AJ323-186)-0.005)))</f>
        <v>0.14604529399999999</v>
      </c>
      <c r="AQ323" s="7">
        <f t="shared" ref="AQ323:AQ386" si="119">INDEX(IF(D323="M",IGFmale, IGFfemale), Y323+1,1)</f>
        <v>0.56299999999999994</v>
      </c>
      <c r="AR323" s="7">
        <f t="shared" ref="AR323:AR386" si="120">INDEX(IF(D323="M",IGFmale, IGFfemale), Y323+1,2)</f>
        <v>69</v>
      </c>
      <c r="AS323" s="7">
        <f t="shared" ref="AS323:AS386" si="121">INDEX(IF(D323="M",IGFmale, IGFfemale), Y323+1,3)</f>
        <v>0.51</v>
      </c>
    </row>
    <row r="324" spans="2:45" s="7" customFormat="1" x14ac:dyDescent="0.15">
      <c r="B324" s="118"/>
      <c r="C324" s="118"/>
      <c r="D324" s="118"/>
      <c r="E324" s="30"/>
      <c r="F324" s="30"/>
      <c r="G324" s="119"/>
      <c r="H324" s="119"/>
      <c r="I324" s="78"/>
      <c r="J324" s="11" t="str">
        <f t="shared" si="112"/>
        <v/>
      </c>
      <c r="K324" s="2" t="str">
        <f t="shared" ref="K324:K387" si="122">IF(COUNTA(D324,E324,F324,G324,H324)=5,IF(T324&lt;1,"*",IF(T324&gt;=6,"*",IF(G324&gt;=120,"*",IF(G324&lt;70,"*",(H324-AC324)/AC324*100)))),"")</f>
        <v/>
      </c>
      <c r="L324" s="2" t="str">
        <f t="shared" si="113"/>
        <v/>
      </c>
      <c r="M324" s="2" t="str">
        <f t="shared" ref="M324:M387" si="123">IF(COUNTA(D324,E324,F324,G324,H324)=5,IF(G324&gt;=IF(D324="M",181,174),"*",IF(G324&lt;101,"*",IF(T324&lt;6,"*",IF(X324&gt;17.583,"*",(H324-AD324)/AD324*100)))),"")</f>
        <v/>
      </c>
      <c r="N324" s="2" t="str">
        <f t="shared" ref="N324:N387" si="124">IF(COUNTA(D324,E324,F324,G324,H324)=5,H324/G324^2*10000,"")</f>
        <v/>
      </c>
      <c r="O324" s="2" t="str">
        <f t="shared" ref="O324:O387" si="125">IF(COUNTA(D324,E324,F324,G324,H324)=5,IF(X324+Y324/12&gt;17.583,"*",NORMSDIST(((N324/AG324)^(AF324)-1)/AF324/AH324)*100),"")</f>
        <v/>
      </c>
      <c r="P324" s="11" t="str">
        <f t="shared" ref="P324:P387" si="126">IF(COUNTA(D324,E324,F324,G324,H324)=5,IF(X324+Y324/12&gt;17.583,"*",((N324/AG324)^(AF324)-1)/AF324/AH324),"")</f>
        <v/>
      </c>
      <c r="Q324" s="11" t="str">
        <f t="shared" ref="Q324:Q387" si="127">IF(COUNTA(D324,E324,F324,G324,H324)=5,IF(X324+Y324/12&gt;17.583,"   *",((H324/AM324)^(AL324)-1)/AL324/AN324),"")</f>
        <v/>
      </c>
      <c r="R324" s="2" t="str">
        <f t="shared" ref="R324:R387" si="128">IF(COUNTA(D324,E324,F324,I324)=4,IF(AA324&gt;77,"*",NORMSDIST(((I324/AR324)^(AQ324)-1)/AQ324/AS324)*100),"")</f>
        <v/>
      </c>
      <c r="S324" s="11" t="str">
        <f t="shared" ref="S324:S387" si="129">IF(COUNTA(D324,E324,F324,I324)=4,IF(AA324&gt;77,"*",((I324/AR324)^(AQ324)-1)/AQ324/AS324),"")</f>
        <v/>
      </c>
      <c r="T324" s="175" t="str">
        <f t="shared" ref="T324:T387" si="130">IF(COUNTA(E324,F324)=2,AA324,"")</f>
        <v/>
      </c>
      <c r="U324" s="11" t="str">
        <f t="shared" ref="U324:U387" si="131">IF(COUNTA(E324,F324)=2,IF(X324&lt;10,"0","")&amp;X324&amp;"歳"&amp;IF(Y324&lt;10,"0","")&amp;Y324&amp;"か月","")</f>
        <v/>
      </c>
      <c r="V324" s="136"/>
      <c r="W324" s="136"/>
      <c r="X324" s="139">
        <f t="shared" si="114"/>
        <v>0</v>
      </c>
      <c r="Y324" s="31">
        <f t="shared" si="115"/>
        <v>0</v>
      </c>
      <c r="Z324" s="31"/>
      <c r="AA324" s="140">
        <f t="shared" si="116"/>
        <v>0</v>
      </c>
      <c r="AB324" s="12"/>
      <c r="AC324" s="8">
        <f t="shared" si="117"/>
        <v>9.0359999999999996</v>
      </c>
      <c r="AD324" s="8">
        <f t="shared" si="118"/>
        <v>-184.49199999999999</v>
      </c>
      <c r="AE324"/>
      <c r="AF324" t="e">
        <f>IF(D324="M",IF(AI324&lt;78,LMS!$D$5*AI324^3+LMS!$E$5*AI324^2+LMS!$F$5*AI324+LMS!$G$5,IF(AI324&lt;150,LMS!$D$6*AI324^3+LMS!$E$6*AI324^2+LMS!$F$6*AI324+LMS!$G$6,LMS!$D$7*AI324^3+LMS!$E$7*AI324^2+LMS!$F$7*AI324+LMS!$G$7)),IF(AI324&lt;69,LMS!$D$9*AI324^3+LMS!$E$9*AI324^2+LMS!$F$9*AI324+LMS!$G$9,IF(AI324&lt;150,LMS!$D$10*AI324^3+LMS!$E$10*AI324^2+LMS!$F$10*AI324+LMS!$G$10,LMS!$D$11*AI324^3+LMS!$E$11*AI324^2+LMS!$F$11*AI324+LMS!$G$11)))</f>
        <v>#VALUE!</v>
      </c>
      <c r="AG324" t="e">
        <f>IF(D324="M",(IF(AI324&lt;2.5,LMS!$D$21*AI324^3+LMS!$E$21*AI324^2+LMS!$F$21*AI324+LMS!$G$21,IF(AI324&lt;9.5,LMS!$D$22*AI324^3+LMS!$E$22*AI324^2+LMS!$F$22*AI324+LMS!$G$22,IF(AI324&lt;26.75,LMS!$D$23*AI324^3+LMS!$E$23*AI324^2+LMS!$F$23*AI324+LMS!$G$23,IF(AI324&lt;90,LMS!$D$24*AI324^3+LMS!$E$24*AI324^2+LMS!$F$24*AI324+LMS!$G$24,LMS!$D$25*AI324^3+LMS!$E$25*AI324^2+LMS!$F$25*AI324+LMS!$G$25))))),(IF(AI324&lt;2.5,LMS!$D$27*AI324^3+LMS!$E$27*AI324^2+LMS!$F$27*AI324+LMS!$G$27,IF(AI324&lt;9.5,LMS!$D$28*AI324^3+LMS!$E$28*AI324^2+LMS!$F$28*AI324+LMS!$G$28,IF(AI324&lt;26.75,LMS!$D$29*AI324^3+LMS!$E$29*AI324^2+LMS!$F$29*AI324+LMS!$G$29,IF(AI324&lt;90,LMS!$D$30*AI324^3+LMS!$E$30*AI324^2+LMS!$F$30*AI324+LMS!$G$30,IF(AI324&lt;150,LMS!$D$31*AI324^3+LMS!$E$31*AI324^2+LMS!$F$31*AI324+LMS!$G$31,LMS!$D$32*AI324^3+LMS!$E$32*AI324^2+LMS!$F$32*AI324+LMS!$G$32)))))))</f>
        <v>#VALUE!</v>
      </c>
      <c r="AH324" t="e">
        <f>IF(D324="M",(IF(AI324&lt;90,LMS!$D$14*AI324^3+LMS!$E$14*AI324^2+LMS!$F$14*AI324+LMS!$G$14,LMS!$D$15*AI324^3+LMS!$E$15*AI324^2+LMS!$F$15*AI324+LMS!$G$15)),(IF(AI324&lt;90,LMS!$D$17*AI324^3+LMS!$E$17*AI324^2+LMS!$F$17*AI324+LMS!$G$17,LMS!$D$18*AI324^3+LMS!$E$18*AI324^2+LMS!$F$18*AI324+LMS!$G$18)))</f>
        <v>#VALUE!</v>
      </c>
      <c r="AI324" s="7" t="e">
        <f t="shared" si="111"/>
        <v>#VALUE!</v>
      </c>
      <c r="AJ324" s="7">
        <f t="shared" ref="AJ324:AJ387" si="132">X324*12+Y324</f>
        <v>0</v>
      </c>
      <c r="AL324" s="7">
        <f>IF(D324="M",WeightSDS!P$5*$AJ324^7+WeightSDS!Q$5*$AJ324^6+WeightSDS!R$5*$AJ324^5+WeightSDS!S$5*$AJ324^4+WeightSDS!T$5*$AJ324^3+WeightSDS!U$5*$AJ324^2+WeightSDS!V$5*$AJ324+WeightSDS!W$5,IF($AJ324&lt;186,WeightSDS!P$8*$AJ324^7+WeightSDS!Q$8*$AJ324^6+WeightSDS!R$8*$AJ324^5+WeightSDS!S$8*$AJ324^4+WeightSDS!T$8*$AJ324^3+WeightSDS!U$8*$AJ324^2+WeightSDS!V$8*$AJ324+WeightSDS!W$8,WeightSDS!$U$9+WeightSDS!$V$9*($AJ324-WeightSDS!$W$9)))</f>
        <v>0.75407122999999998</v>
      </c>
      <c r="AM324" s="7">
        <f>IF(D324="M",IF($AJ324&lt;45,WeightSDS!M$23*$AJ324^10+WeightSDS!N$23*$AJ324^9+WeightSDS!O$23*$AJ324^8+WeightSDS!P$23*$AJ324^7+WeightSDS!Q$23*$AJ324^6+WeightSDS!R$23*$AJ324^5+WeightSDS!S$23*$AJ324^4+WeightSDS!T$23*$AJ324^3+WeightSDS!U$23*$AJ324^2+WeightSDS!V$23*$AJ324+WeightSDS!W$23,IF($AJ324&lt;153,WeightSDS!M$25*$AJ324^10+WeightSDS!N$25*$AJ324^9+WeightSDS!O$25*$AJ324^8+WeightSDS!P$25*$AJ324^7+WeightSDS!Q$25*$AJ324^6+WeightSDS!R$25*$AJ324^5+WeightSDS!S$25*$AJ324^4+WeightSDS!T$25*$AJ324^3+WeightSDS!U$25*$AJ324^2+WeightSDS!V$25*$AJ324+WeightSDS!W$25,WeightSDS!M$27+WeightSDS!N$27/(1+EXP(WeightSDS!O$27+WeightSDS!P$27*$AJ324)))),IF($AJ324&lt;43.8,WeightSDS!M$29*$AJ324^10+WeightSDS!N$29*$AJ324^9+WeightSDS!O$29*$AJ324^8+WeightSDS!P$29*$AJ324^7+WeightSDS!Q$29*$AJ324^6+WeightSDS!R$29*$AJ324^5+WeightSDS!S$29*$AJ324^4+WeightSDS!T$29*$AJ324^3+WeightSDS!U$29*$AJ324^2+WeightSDS!V$29*$AJ324+WeightSDS!W$29-0.010431*(1-$AJ324/210),IF($AJ324&lt;123,WeightSDS!M$30*$AJ324^10+WeightSDS!N$30*$AJ324^9+WeightSDS!O$30*$AJ324^8+WeightSDS!P$30*$AJ324^7+WeightSDS!Q$30*$AJ324^6+WeightSDS!R$30*$AJ324^5+WeightSDS!S$30*$AJ324^4+WeightSDS!T$30*$AJ324^3+WeightSDS!U$30*$AJ324^2+WeightSDS!V$30*$AJ324+WeightSDS!W$30-0.010431*(1-1/$AJ324),WeightSDS!M$32+WeightSDS!N$32/(1+EXP(WeightSDS!O$32+WeightSDS!P$32*$AJ324))-0.010431*(1-$AJ324/210))))</f>
        <v>2.9500001032655536</v>
      </c>
      <c r="AN324" s="7">
        <f>IF(D324="M",IF($AJ324&lt;162,WeightSDS!P$12*$AJ324^7+WeightSDS!Q$12*$AJ324^6+WeightSDS!R$12*$AJ324^5+WeightSDS!S$12*$AJ324^4+WeightSDS!T$12*$AJ324^3+WeightSDS!U$12*$AJ324^2+WeightSDS!V$12*$AJ324+WeightSDS!W$12,WeightSDS!P$14*$AJ324^7+WeightSDS!Q$14*$AJ324^6+WeightSDS!R$14*$AJ324^5+WeightSDS!S$14*$AJ324^4+WeightSDS!T$14*$AJ324^3+WeightSDS!U$14*$AJ324^2+WeightSDS!V$14*$AJ324+WeightSDS!W$14),IF($AJ324&lt;156,WeightSDS!O$17*$AJ324^8+WeightSDS!P$17*$AJ324^7+WeightSDS!Q$17*$AJ324^6+WeightSDS!R$17*$AJ324^5+WeightSDS!S$17*$AJ324^4+WeightSDS!T$17*$AJ324^3+WeightSDS!U$17*$AJ324^2+WeightSDS!V$17*$AJ324+WeightSDS!W$17,IF($AJ324&lt;186,WeightSDS!$U$18+(WeightSDS!$V$18-WeightSDS!$U$18)/24*($AJ324-186)+WeightSDS!$W$18*(-$AJ324+186)^2-0.005,WeightSDS!$U$18+(WeightSDS!$V$18-WeightSDS!$U$18)/24*($AJ324-186)-0.005)))</f>
        <v>0.14604529399999999</v>
      </c>
      <c r="AQ324" s="7">
        <f t="shared" si="119"/>
        <v>0.56299999999999994</v>
      </c>
      <c r="AR324" s="7">
        <f t="shared" si="120"/>
        <v>69</v>
      </c>
      <c r="AS324" s="7">
        <f t="shared" si="121"/>
        <v>0.51</v>
      </c>
    </row>
    <row r="325" spans="2:45" s="7" customFormat="1" x14ac:dyDescent="0.15">
      <c r="B325" s="118"/>
      <c r="C325" s="118"/>
      <c r="D325" s="118"/>
      <c r="E325" s="30"/>
      <c r="F325" s="30"/>
      <c r="G325" s="119"/>
      <c r="H325" s="119"/>
      <c r="I325" s="78"/>
      <c r="J325" s="11" t="str">
        <f t="shared" si="112"/>
        <v/>
      </c>
      <c r="K325" s="2" t="str">
        <f t="shared" si="122"/>
        <v/>
      </c>
      <c r="L325" s="2" t="str">
        <f t="shared" si="113"/>
        <v/>
      </c>
      <c r="M325" s="2" t="str">
        <f t="shared" si="123"/>
        <v/>
      </c>
      <c r="N325" s="2" t="str">
        <f t="shared" si="124"/>
        <v/>
      </c>
      <c r="O325" s="2" t="str">
        <f t="shared" si="125"/>
        <v/>
      </c>
      <c r="P325" s="11" t="str">
        <f t="shared" si="126"/>
        <v/>
      </c>
      <c r="Q325" s="11" t="str">
        <f t="shared" si="127"/>
        <v/>
      </c>
      <c r="R325" s="2" t="str">
        <f t="shared" si="128"/>
        <v/>
      </c>
      <c r="S325" s="11" t="str">
        <f t="shared" si="129"/>
        <v/>
      </c>
      <c r="T325" s="175" t="str">
        <f t="shared" si="130"/>
        <v/>
      </c>
      <c r="U325" s="11" t="str">
        <f t="shared" si="131"/>
        <v/>
      </c>
      <c r="V325" s="136"/>
      <c r="W325" s="136"/>
      <c r="X325" s="139">
        <f t="shared" si="114"/>
        <v>0</v>
      </c>
      <c r="Y325" s="31">
        <f t="shared" si="115"/>
        <v>0</v>
      </c>
      <c r="Z325" s="31"/>
      <c r="AA325" s="140">
        <f t="shared" si="116"/>
        <v>0</v>
      </c>
      <c r="AB325" s="12"/>
      <c r="AC325" s="8">
        <f t="shared" si="117"/>
        <v>9.0359999999999996</v>
      </c>
      <c r="AD325" s="8">
        <f t="shared" si="118"/>
        <v>-184.49199999999999</v>
      </c>
      <c r="AE325"/>
      <c r="AF325" t="e">
        <f>IF(D325="M",IF(AI325&lt;78,LMS!$D$5*AI325^3+LMS!$E$5*AI325^2+LMS!$F$5*AI325+LMS!$G$5,IF(AI325&lt;150,LMS!$D$6*AI325^3+LMS!$E$6*AI325^2+LMS!$F$6*AI325+LMS!$G$6,LMS!$D$7*AI325^3+LMS!$E$7*AI325^2+LMS!$F$7*AI325+LMS!$G$7)),IF(AI325&lt;69,LMS!$D$9*AI325^3+LMS!$E$9*AI325^2+LMS!$F$9*AI325+LMS!$G$9,IF(AI325&lt;150,LMS!$D$10*AI325^3+LMS!$E$10*AI325^2+LMS!$F$10*AI325+LMS!$G$10,LMS!$D$11*AI325^3+LMS!$E$11*AI325^2+LMS!$F$11*AI325+LMS!$G$11)))</f>
        <v>#VALUE!</v>
      </c>
      <c r="AG325" t="e">
        <f>IF(D325="M",(IF(AI325&lt;2.5,LMS!$D$21*AI325^3+LMS!$E$21*AI325^2+LMS!$F$21*AI325+LMS!$G$21,IF(AI325&lt;9.5,LMS!$D$22*AI325^3+LMS!$E$22*AI325^2+LMS!$F$22*AI325+LMS!$G$22,IF(AI325&lt;26.75,LMS!$D$23*AI325^3+LMS!$E$23*AI325^2+LMS!$F$23*AI325+LMS!$G$23,IF(AI325&lt;90,LMS!$D$24*AI325^3+LMS!$E$24*AI325^2+LMS!$F$24*AI325+LMS!$G$24,LMS!$D$25*AI325^3+LMS!$E$25*AI325^2+LMS!$F$25*AI325+LMS!$G$25))))),(IF(AI325&lt;2.5,LMS!$D$27*AI325^3+LMS!$E$27*AI325^2+LMS!$F$27*AI325+LMS!$G$27,IF(AI325&lt;9.5,LMS!$D$28*AI325^3+LMS!$E$28*AI325^2+LMS!$F$28*AI325+LMS!$G$28,IF(AI325&lt;26.75,LMS!$D$29*AI325^3+LMS!$E$29*AI325^2+LMS!$F$29*AI325+LMS!$G$29,IF(AI325&lt;90,LMS!$D$30*AI325^3+LMS!$E$30*AI325^2+LMS!$F$30*AI325+LMS!$G$30,IF(AI325&lt;150,LMS!$D$31*AI325^3+LMS!$E$31*AI325^2+LMS!$F$31*AI325+LMS!$G$31,LMS!$D$32*AI325^3+LMS!$E$32*AI325^2+LMS!$F$32*AI325+LMS!$G$32)))))))</f>
        <v>#VALUE!</v>
      </c>
      <c r="AH325" t="e">
        <f>IF(D325="M",(IF(AI325&lt;90,LMS!$D$14*AI325^3+LMS!$E$14*AI325^2+LMS!$F$14*AI325+LMS!$G$14,LMS!$D$15*AI325^3+LMS!$E$15*AI325^2+LMS!$F$15*AI325+LMS!$G$15)),(IF(AI325&lt;90,LMS!$D$17*AI325^3+LMS!$E$17*AI325^2+LMS!$F$17*AI325+LMS!$G$17,LMS!$D$18*AI325^3+LMS!$E$18*AI325^2+LMS!$F$18*AI325+LMS!$G$18)))</f>
        <v>#VALUE!</v>
      </c>
      <c r="AI325" s="7" t="e">
        <f t="shared" si="111"/>
        <v>#VALUE!</v>
      </c>
      <c r="AJ325" s="7">
        <f t="shared" si="132"/>
        <v>0</v>
      </c>
      <c r="AL325" s="7">
        <f>IF(D325="M",WeightSDS!P$5*$AJ325^7+WeightSDS!Q$5*$AJ325^6+WeightSDS!R$5*$AJ325^5+WeightSDS!S$5*$AJ325^4+WeightSDS!T$5*$AJ325^3+WeightSDS!U$5*$AJ325^2+WeightSDS!V$5*$AJ325+WeightSDS!W$5,IF($AJ325&lt;186,WeightSDS!P$8*$AJ325^7+WeightSDS!Q$8*$AJ325^6+WeightSDS!R$8*$AJ325^5+WeightSDS!S$8*$AJ325^4+WeightSDS!T$8*$AJ325^3+WeightSDS!U$8*$AJ325^2+WeightSDS!V$8*$AJ325+WeightSDS!W$8,WeightSDS!$U$9+WeightSDS!$V$9*($AJ325-WeightSDS!$W$9)))</f>
        <v>0.75407122999999998</v>
      </c>
      <c r="AM325" s="7">
        <f>IF(D325="M",IF($AJ325&lt;45,WeightSDS!M$23*$AJ325^10+WeightSDS!N$23*$AJ325^9+WeightSDS!O$23*$AJ325^8+WeightSDS!P$23*$AJ325^7+WeightSDS!Q$23*$AJ325^6+WeightSDS!R$23*$AJ325^5+WeightSDS!S$23*$AJ325^4+WeightSDS!T$23*$AJ325^3+WeightSDS!U$23*$AJ325^2+WeightSDS!V$23*$AJ325+WeightSDS!W$23,IF($AJ325&lt;153,WeightSDS!M$25*$AJ325^10+WeightSDS!N$25*$AJ325^9+WeightSDS!O$25*$AJ325^8+WeightSDS!P$25*$AJ325^7+WeightSDS!Q$25*$AJ325^6+WeightSDS!R$25*$AJ325^5+WeightSDS!S$25*$AJ325^4+WeightSDS!T$25*$AJ325^3+WeightSDS!U$25*$AJ325^2+WeightSDS!V$25*$AJ325+WeightSDS!W$25,WeightSDS!M$27+WeightSDS!N$27/(1+EXP(WeightSDS!O$27+WeightSDS!P$27*$AJ325)))),IF($AJ325&lt;43.8,WeightSDS!M$29*$AJ325^10+WeightSDS!N$29*$AJ325^9+WeightSDS!O$29*$AJ325^8+WeightSDS!P$29*$AJ325^7+WeightSDS!Q$29*$AJ325^6+WeightSDS!R$29*$AJ325^5+WeightSDS!S$29*$AJ325^4+WeightSDS!T$29*$AJ325^3+WeightSDS!U$29*$AJ325^2+WeightSDS!V$29*$AJ325+WeightSDS!W$29-0.010431*(1-$AJ325/210),IF($AJ325&lt;123,WeightSDS!M$30*$AJ325^10+WeightSDS!N$30*$AJ325^9+WeightSDS!O$30*$AJ325^8+WeightSDS!P$30*$AJ325^7+WeightSDS!Q$30*$AJ325^6+WeightSDS!R$30*$AJ325^5+WeightSDS!S$30*$AJ325^4+WeightSDS!T$30*$AJ325^3+WeightSDS!U$30*$AJ325^2+WeightSDS!V$30*$AJ325+WeightSDS!W$30-0.010431*(1-1/$AJ325),WeightSDS!M$32+WeightSDS!N$32/(1+EXP(WeightSDS!O$32+WeightSDS!P$32*$AJ325))-0.010431*(1-$AJ325/210))))</f>
        <v>2.9500001032655536</v>
      </c>
      <c r="AN325" s="7">
        <f>IF(D325="M",IF($AJ325&lt;162,WeightSDS!P$12*$AJ325^7+WeightSDS!Q$12*$AJ325^6+WeightSDS!R$12*$AJ325^5+WeightSDS!S$12*$AJ325^4+WeightSDS!T$12*$AJ325^3+WeightSDS!U$12*$AJ325^2+WeightSDS!V$12*$AJ325+WeightSDS!W$12,WeightSDS!P$14*$AJ325^7+WeightSDS!Q$14*$AJ325^6+WeightSDS!R$14*$AJ325^5+WeightSDS!S$14*$AJ325^4+WeightSDS!T$14*$AJ325^3+WeightSDS!U$14*$AJ325^2+WeightSDS!V$14*$AJ325+WeightSDS!W$14),IF($AJ325&lt;156,WeightSDS!O$17*$AJ325^8+WeightSDS!P$17*$AJ325^7+WeightSDS!Q$17*$AJ325^6+WeightSDS!R$17*$AJ325^5+WeightSDS!S$17*$AJ325^4+WeightSDS!T$17*$AJ325^3+WeightSDS!U$17*$AJ325^2+WeightSDS!V$17*$AJ325+WeightSDS!W$17,IF($AJ325&lt;186,WeightSDS!$U$18+(WeightSDS!$V$18-WeightSDS!$U$18)/24*($AJ325-186)+WeightSDS!$W$18*(-$AJ325+186)^2-0.005,WeightSDS!$U$18+(WeightSDS!$V$18-WeightSDS!$U$18)/24*($AJ325-186)-0.005)))</f>
        <v>0.14604529399999999</v>
      </c>
      <c r="AQ325" s="7">
        <f t="shared" si="119"/>
        <v>0.56299999999999994</v>
      </c>
      <c r="AR325" s="7">
        <f t="shared" si="120"/>
        <v>69</v>
      </c>
      <c r="AS325" s="7">
        <f t="shared" si="121"/>
        <v>0.51</v>
      </c>
    </row>
    <row r="326" spans="2:45" s="7" customFormat="1" x14ac:dyDescent="0.15">
      <c r="B326" s="118"/>
      <c r="C326" s="118"/>
      <c r="D326" s="118"/>
      <c r="E326" s="30"/>
      <c r="F326" s="30"/>
      <c r="G326" s="119"/>
      <c r="H326" s="119"/>
      <c r="I326" s="78"/>
      <c r="J326" s="11" t="str">
        <f t="shared" si="112"/>
        <v/>
      </c>
      <c r="K326" s="2" t="str">
        <f t="shared" si="122"/>
        <v/>
      </c>
      <c r="L326" s="2" t="str">
        <f t="shared" si="113"/>
        <v/>
      </c>
      <c r="M326" s="2" t="str">
        <f t="shared" si="123"/>
        <v/>
      </c>
      <c r="N326" s="2" t="str">
        <f t="shared" si="124"/>
        <v/>
      </c>
      <c r="O326" s="2" t="str">
        <f t="shared" si="125"/>
        <v/>
      </c>
      <c r="P326" s="11" t="str">
        <f t="shared" si="126"/>
        <v/>
      </c>
      <c r="Q326" s="11" t="str">
        <f t="shared" si="127"/>
        <v/>
      </c>
      <c r="R326" s="2" t="str">
        <f t="shared" si="128"/>
        <v/>
      </c>
      <c r="S326" s="11" t="str">
        <f t="shared" si="129"/>
        <v/>
      </c>
      <c r="T326" s="175" t="str">
        <f t="shared" si="130"/>
        <v/>
      </c>
      <c r="U326" s="11" t="str">
        <f t="shared" si="131"/>
        <v/>
      </c>
      <c r="V326" s="136"/>
      <c r="W326" s="136"/>
      <c r="X326" s="139">
        <f t="shared" si="114"/>
        <v>0</v>
      </c>
      <c r="Y326" s="31">
        <f t="shared" si="115"/>
        <v>0</v>
      </c>
      <c r="Z326" s="31"/>
      <c r="AA326" s="140">
        <f t="shared" si="116"/>
        <v>0</v>
      </c>
      <c r="AB326" s="12"/>
      <c r="AC326" s="8">
        <f t="shared" si="117"/>
        <v>9.0359999999999996</v>
      </c>
      <c r="AD326" s="8">
        <f t="shared" si="118"/>
        <v>-184.49199999999999</v>
      </c>
      <c r="AE326"/>
      <c r="AF326" t="e">
        <f>IF(D326="M",IF(AI326&lt;78,LMS!$D$5*AI326^3+LMS!$E$5*AI326^2+LMS!$F$5*AI326+LMS!$G$5,IF(AI326&lt;150,LMS!$D$6*AI326^3+LMS!$E$6*AI326^2+LMS!$F$6*AI326+LMS!$G$6,LMS!$D$7*AI326^3+LMS!$E$7*AI326^2+LMS!$F$7*AI326+LMS!$G$7)),IF(AI326&lt;69,LMS!$D$9*AI326^3+LMS!$E$9*AI326^2+LMS!$F$9*AI326+LMS!$G$9,IF(AI326&lt;150,LMS!$D$10*AI326^3+LMS!$E$10*AI326^2+LMS!$F$10*AI326+LMS!$G$10,LMS!$D$11*AI326^3+LMS!$E$11*AI326^2+LMS!$F$11*AI326+LMS!$G$11)))</f>
        <v>#VALUE!</v>
      </c>
      <c r="AG326" t="e">
        <f>IF(D326="M",(IF(AI326&lt;2.5,LMS!$D$21*AI326^3+LMS!$E$21*AI326^2+LMS!$F$21*AI326+LMS!$G$21,IF(AI326&lt;9.5,LMS!$D$22*AI326^3+LMS!$E$22*AI326^2+LMS!$F$22*AI326+LMS!$G$22,IF(AI326&lt;26.75,LMS!$D$23*AI326^3+LMS!$E$23*AI326^2+LMS!$F$23*AI326+LMS!$G$23,IF(AI326&lt;90,LMS!$D$24*AI326^3+LMS!$E$24*AI326^2+LMS!$F$24*AI326+LMS!$G$24,LMS!$D$25*AI326^3+LMS!$E$25*AI326^2+LMS!$F$25*AI326+LMS!$G$25))))),(IF(AI326&lt;2.5,LMS!$D$27*AI326^3+LMS!$E$27*AI326^2+LMS!$F$27*AI326+LMS!$G$27,IF(AI326&lt;9.5,LMS!$D$28*AI326^3+LMS!$E$28*AI326^2+LMS!$F$28*AI326+LMS!$G$28,IF(AI326&lt;26.75,LMS!$D$29*AI326^3+LMS!$E$29*AI326^2+LMS!$F$29*AI326+LMS!$G$29,IF(AI326&lt;90,LMS!$D$30*AI326^3+LMS!$E$30*AI326^2+LMS!$F$30*AI326+LMS!$G$30,IF(AI326&lt;150,LMS!$D$31*AI326^3+LMS!$E$31*AI326^2+LMS!$F$31*AI326+LMS!$G$31,LMS!$D$32*AI326^3+LMS!$E$32*AI326^2+LMS!$F$32*AI326+LMS!$G$32)))))))</f>
        <v>#VALUE!</v>
      </c>
      <c r="AH326" t="e">
        <f>IF(D326="M",(IF(AI326&lt;90,LMS!$D$14*AI326^3+LMS!$E$14*AI326^2+LMS!$F$14*AI326+LMS!$G$14,LMS!$D$15*AI326^3+LMS!$E$15*AI326^2+LMS!$F$15*AI326+LMS!$G$15)),(IF(AI326&lt;90,LMS!$D$17*AI326^3+LMS!$E$17*AI326^2+LMS!$F$17*AI326+LMS!$G$17,LMS!$D$18*AI326^3+LMS!$E$18*AI326^2+LMS!$F$18*AI326+LMS!$G$18)))</f>
        <v>#VALUE!</v>
      </c>
      <c r="AI326" s="7" t="e">
        <f t="shared" si="111"/>
        <v>#VALUE!</v>
      </c>
      <c r="AJ326" s="7">
        <f t="shared" si="132"/>
        <v>0</v>
      </c>
      <c r="AL326" s="7">
        <f>IF(D326="M",WeightSDS!P$5*$AJ326^7+WeightSDS!Q$5*$AJ326^6+WeightSDS!R$5*$AJ326^5+WeightSDS!S$5*$AJ326^4+WeightSDS!T$5*$AJ326^3+WeightSDS!U$5*$AJ326^2+WeightSDS!V$5*$AJ326+WeightSDS!W$5,IF($AJ326&lt;186,WeightSDS!P$8*$AJ326^7+WeightSDS!Q$8*$AJ326^6+WeightSDS!R$8*$AJ326^5+WeightSDS!S$8*$AJ326^4+WeightSDS!T$8*$AJ326^3+WeightSDS!U$8*$AJ326^2+WeightSDS!V$8*$AJ326+WeightSDS!W$8,WeightSDS!$U$9+WeightSDS!$V$9*($AJ326-WeightSDS!$W$9)))</f>
        <v>0.75407122999999998</v>
      </c>
      <c r="AM326" s="7">
        <f>IF(D326="M",IF($AJ326&lt;45,WeightSDS!M$23*$AJ326^10+WeightSDS!N$23*$AJ326^9+WeightSDS!O$23*$AJ326^8+WeightSDS!P$23*$AJ326^7+WeightSDS!Q$23*$AJ326^6+WeightSDS!R$23*$AJ326^5+WeightSDS!S$23*$AJ326^4+WeightSDS!T$23*$AJ326^3+WeightSDS!U$23*$AJ326^2+WeightSDS!V$23*$AJ326+WeightSDS!W$23,IF($AJ326&lt;153,WeightSDS!M$25*$AJ326^10+WeightSDS!N$25*$AJ326^9+WeightSDS!O$25*$AJ326^8+WeightSDS!P$25*$AJ326^7+WeightSDS!Q$25*$AJ326^6+WeightSDS!R$25*$AJ326^5+WeightSDS!S$25*$AJ326^4+WeightSDS!T$25*$AJ326^3+WeightSDS!U$25*$AJ326^2+WeightSDS!V$25*$AJ326+WeightSDS!W$25,WeightSDS!M$27+WeightSDS!N$27/(1+EXP(WeightSDS!O$27+WeightSDS!P$27*$AJ326)))),IF($AJ326&lt;43.8,WeightSDS!M$29*$AJ326^10+WeightSDS!N$29*$AJ326^9+WeightSDS!O$29*$AJ326^8+WeightSDS!P$29*$AJ326^7+WeightSDS!Q$29*$AJ326^6+WeightSDS!R$29*$AJ326^5+WeightSDS!S$29*$AJ326^4+WeightSDS!T$29*$AJ326^3+WeightSDS!U$29*$AJ326^2+WeightSDS!V$29*$AJ326+WeightSDS!W$29-0.010431*(1-$AJ326/210),IF($AJ326&lt;123,WeightSDS!M$30*$AJ326^10+WeightSDS!N$30*$AJ326^9+WeightSDS!O$30*$AJ326^8+WeightSDS!P$30*$AJ326^7+WeightSDS!Q$30*$AJ326^6+WeightSDS!R$30*$AJ326^5+WeightSDS!S$30*$AJ326^4+WeightSDS!T$30*$AJ326^3+WeightSDS!U$30*$AJ326^2+WeightSDS!V$30*$AJ326+WeightSDS!W$30-0.010431*(1-1/$AJ326),WeightSDS!M$32+WeightSDS!N$32/(1+EXP(WeightSDS!O$32+WeightSDS!P$32*$AJ326))-0.010431*(1-$AJ326/210))))</f>
        <v>2.9500001032655536</v>
      </c>
      <c r="AN326" s="7">
        <f>IF(D326="M",IF($AJ326&lt;162,WeightSDS!P$12*$AJ326^7+WeightSDS!Q$12*$AJ326^6+WeightSDS!R$12*$AJ326^5+WeightSDS!S$12*$AJ326^4+WeightSDS!T$12*$AJ326^3+WeightSDS!U$12*$AJ326^2+WeightSDS!V$12*$AJ326+WeightSDS!W$12,WeightSDS!P$14*$AJ326^7+WeightSDS!Q$14*$AJ326^6+WeightSDS!R$14*$AJ326^5+WeightSDS!S$14*$AJ326^4+WeightSDS!T$14*$AJ326^3+WeightSDS!U$14*$AJ326^2+WeightSDS!V$14*$AJ326+WeightSDS!W$14),IF($AJ326&lt;156,WeightSDS!O$17*$AJ326^8+WeightSDS!P$17*$AJ326^7+WeightSDS!Q$17*$AJ326^6+WeightSDS!R$17*$AJ326^5+WeightSDS!S$17*$AJ326^4+WeightSDS!T$17*$AJ326^3+WeightSDS!U$17*$AJ326^2+WeightSDS!V$17*$AJ326+WeightSDS!W$17,IF($AJ326&lt;186,WeightSDS!$U$18+(WeightSDS!$V$18-WeightSDS!$U$18)/24*($AJ326-186)+WeightSDS!$W$18*(-$AJ326+186)^2-0.005,WeightSDS!$U$18+(WeightSDS!$V$18-WeightSDS!$U$18)/24*($AJ326-186)-0.005)))</f>
        <v>0.14604529399999999</v>
      </c>
      <c r="AQ326" s="7">
        <f t="shared" si="119"/>
        <v>0.56299999999999994</v>
      </c>
      <c r="AR326" s="7">
        <f t="shared" si="120"/>
        <v>69</v>
      </c>
      <c r="AS326" s="7">
        <f t="shared" si="121"/>
        <v>0.51</v>
      </c>
    </row>
    <row r="327" spans="2:45" s="7" customFormat="1" x14ac:dyDescent="0.15">
      <c r="B327" s="118"/>
      <c r="C327" s="118"/>
      <c r="D327" s="118"/>
      <c r="E327" s="30"/>
      <c r="F327" s="30"/>
      <c r="G327" s="119"/>
      <c r="H327" s="119"/>
      <c r="I327" s="78"/>
      <c r="J327" s="11" t="str">
        <f t="shared" si="112"/>
        <v/>
      </c>
      <c r="K327" s="2" t="str">
        <f t="shared" si="122"/>
        <v/>
      </c>
      <c r="L327" s="2" t="str">
        <f t="shared" si="113"/>
        <v/>
      </c>
      <c r="M327" s="2" t="str">
        <f t="shared" si="123"/>
        <v/>
      </c>
      <c r="N327" s="2" t="str">
        <f t="shared" si="124"/>
        <v/>
      </c>
      <c r="O327" s="2" t="str">
        <f t="shared" si="125"/>
        <v/>
      </c>
      <c r="P327" s="11" t="str">
        <f t="shared" si="126"/>
        <v/>
      </c>
      <c r="Q327" s="11" t="str">
        <f t="shared" si="127"/>
        <v/>
      </c>
      <c r="R327" s="2" t="str">
        <f t="shared" si="128"/>
        <v/>
      </c>
      <c r="S327" s="11" t="str">
        <f t="shared" si="129"/>
        <v/>
      </c>
      <c r="T327" s="175" t="str">
        <f t="shared" si="130"/>
        <v/>
      </c>
      <c r="U327" s="11" t="str">
        <f t="shared" si="131"/>
        <v/>
      </c>
      <c r="V327" s="136"/>
      <c r="W327" s="136"/>
      <c r="X327" s="139">
        <f t="shared" si="114"/>
        <v>0</v>
      </c>
      <c r="Y327" s="31">
        <f t="shared" si="115"/>
        <v>0</v>
      </c>
      <c r="Z327" s="31"/>
      <c r="AA327" s="140">
        <f t="shared" si="116"/>
        <v>0</v>
      </c>
      <c r="AB327" s="12"/>
      <c r="AC327" s="8">
        <f t="shared" si="117"/>
        <v>9.0359999999999996</v>
      </c>
      <c r="AD327" s="8">
        <f t="shared" si="118"/>
        <v>-184.49199999999999</v>
      </c>
      <c r="AE327"/>
      <c r="AF327" t="e">
        <f>IF(D327="M",IF(AI327&lt;78,LMS!$D$5*AI327^3+LMS!$E$5*AI327^2+LMS!$F$5*AI327+LMS!$G$5,IF(AI327&lt;150,LMS!$D$6*AI327^3+LMS!$E$6*AI327^2+LMS!$F$6*AI327+LMS!$G$6,LMS!$D$7*AI327^3+LMS!$E$7*AI327^2+LMS!$F$7*AI327+LMS!$G$7)),IF(AI327&lt;69,LMS!$D$9*AI327^3+LMS!$E$9*AI327^2+LMS!$F$9*AI327+LMS!$G$9,IF(AI327&lt;150,LMS!$D$10*AI327^3+LMS!$E$10*AI327^2+LMS!$F$10*AI327+LMS!$G$10,LMS!$D$11*AI327^3+LMS!$E$11*AI327^2+LMS!$F$11*AI327+LMS!$G$11)))</f>
        <v>#VALUE!</v>
      </c>
      <c r="AG327" t="e">
        <f>IF(D327="M",(IF(AI327&lt;2.5,LMS!$D$21*AI327^3+LMS!$E$21*AI327^2+LMS!$F$21*AI327+LMS!$G$21,IF(AI327&lt;9.5,LMS!$D$22*AI327^3+LMS!$E$22*AI327^2+LMS!$F$22*AI327+LMS!$G$22,IF(AI327&lt;26.75,LMS!$D$23*AI327^3+LMS!$E$23*AI327^2+LMS!$F$23*AI327+LMS!$G$23,IF(AI327&lt;90,LMS!$D$24*AI327^3+LMS!$E$24*AI327^2+LMS!$F$24*AI327+LMS!$G$24,LMS!$D$25*AI327^3+LMS!$E$25*AI327^2+LMS!$F$25*AI327+LMS!$G$25))))),(IF(AI327&lt;2.5,LMS!$D$27*AI327^3+LMS!$E$27*AI327^2+LMS!$F$27*AI327+LMS!$G$27,IF(AI327&lt;9.5,LMS!$D$28*AI327^3+LMS!$E$28*AI327^2+LMS!$F$28*AI327+LMS!$G$28,IF(AI327&lt;26.75,LMS!$D$29*AI327^3+LMS!$E$29*AI327^2+LMS!$F$29*AI327+LMS!$G$29,IF(AI327&lt;90,LMS!$D$30*AI327^3+LMS!$E$30*AI327^2+LMS!$F$30*AI327+LMS!$G$30,IF(AI327&lt;150,LMS!$D$31*AI327^3+LMS!$E$31*AI327^2+LMS!$F$31*AI327+LMS!$G$31,LMS!$D$32*AI327^3+LMS!$E$32*AI327^2+LMS!$F$32*AI327+LMS!$G$32)))))))</f>
        <v>#VALUE!</v>
      </c>
      <c r="AH327" t="e">
        <f>IF(D327="M",(IF(AI327&lt;90,LMS!$D$14*AI327^3+LMS!$E$14*AI327^2+LMS!$F$14*AI327+LMS!$G$14,LMS!$D$15*AI327^3+LMS!$E$15*AI327^2+LMS!$F$15*AI327+LMS!$G$15)),(IF(AI327&lt;90,LMS!$D$17*AI327^3+LMS!$E$17*AI327^2+LMS!$F$17*AI327+LMS!$G$17,LMS!$D$18*AI327^3+LMS!$E$18*AI327^2+LMS!$F$18*AI327+LMS!$G$18)))</f>
        <v>#VALUE!</v>
      </c>
      <c r="AI327" s="7" t="e">
        <f t="shared" si="111"/>
        <v>#VALUE!</v>
      </c>
      <c r="AJ327" s="7">
        <f t="shared" si="132"/>
        <v>0</v>
      </c>
      <c r="AL327" s="7">
        <f>IF(D327="M",WeightSDS!P$5*$AJ327^7+WeightSDS!Q$5*$AJ327^6+WeightSDS!R$5*$AJ327^5+WeightSDS!S$5*$AJ327^4+WeightSDS!T$5*$AJ327^3+WeightSDS!U$5*$AJ327^2+WeightSDS!V$5*$AJ327+WeightSDS!W$5,IF($AJ327&lt;186,WeightSDS!P$8*$AJ327^7+WeightSDS!Q$8*$AJ327^6+WeightSDS!R$8*$AJ327^5+WeightSDS!S$8*$AJ327^4+WeightSDS!T$8*$AJ327^3+WeightSDS!U$8*$AJ327^2+WeightSDS!V$8*$AJ327+WeightSDS!W$8,WeightSDS!$U$9+WeightSDS!$V$9*($AJ327-WeightSDS!$W$9)))</f>
        <v>0.75407122999999998</v>
      </c>
      <c r="AM327" s="7">
        <f>IF(D327="M",IF($AJ327&lt;45,WeightSDS!M$23*$AJ327^10+WeightSDS!N$23*$AJ327^9+WeightSDS!O$23*$AJ327^8+WeightSDS!P$23*$AJ327^7+WeightSDS!Q$23*$AJ327^6+WeightSDS!R$23*$AJ327^5+WeightSDS!S$23*$AJ327^4+WeightSDS!T$23*$AJ327^3+WeightSDS!U$23*$AJ327^2+WeightSDS!V$23*$AJ327+WeightSDS!W$23,IF($AJ327&lt;153,WeightSDS!M$25*$AJ327^10+WeightSDS!N$25*$AJ327^9+WeightSDS!O$25*$AJ327^8+WeightSDS!P$25*$AJ327^7+WeightSDS!Q$25*$AJ327^6+WeightSDS!R$25*$AJ327^5+WeightSDS!S$25*$AJ327^4+WeightSDS!T$25*$AJ327^3+WeightSDS!U$25*$AJ327^2+WeightSDS!V$25*$AJ327+WeightSDS!W$25,WeightSDS!M$27+WeightSDS!N$27/(1+EXP(WeightSDS!O$27+WeightSDS!P$27*$AJ327)))),IF($AJ327&lt;43.8,WeightSDS!M$29*$AJ327^10+WeightSDS!N$29*$AJ327^9+WeightSDS!O$29*$AJ327^8+WeightSDS!P$29*$AJ327^7+WeightSDS!Q$29*$AJ327^6+WeightSDS!R$29*$AJ327^5+WeightSDS!S$29*$AJ327^4+WeightSDS!T$29*$AJ327^3+WeightSDS!U$29*$AJ327^2+WeightSDS!V$29*$AJ327+WeightSDS!W$29-0.010431*(1-$AJ327/210),IF($AJ327&lt;123,WeightSDS!M$30*$AJ327^10+WeightSDS!N$30*$AJ327^9+WeightSDS!O$30*$AJ327^8+WeightSDS!P$30*$AJ327^7+WeightSDS!Q$30*$AJ327^6+WeightSDS!R$30*$AJ327^5+WeightSDS!S$30*$AJ327^4+WeightSDS!T$30*$AJ327^3+WeightSDS!U$30*$AJ327^2+WeightSDS!V$30*$AJ327+WeightSDS!W$30-0.010431*(1-1/$AJ327),WeightSDS!M$32+WeightSDS!N$32/(1+EXP(WeightSDS!O$32+WeightSDS!P$32*$AJ327))-0.010431*(1-$AJ327/210))))</f>
        <v>2.9500001032655536</v>
      </c>
      <c r="AN327" s="7">
        <f>IF(D327="M",IF($AJ327&lt;162,WeightSDS!P$12*$AJ327^7+WeightSDS!Q$12*$AJ327^6+WeightSDS!R$12*$AJ327^5+WeightSDS!S$12*$AJ327^4+WeightSDS!T$12*$AJ327^3+WeightSDS!U$12*$AJ327^2+WeightSDS!V$12*$AJ327+WeightSDS!W$12,WeightSDS!P$14*$AJ327^7+WeightSDS!Q$14*$AJ327^6+WeightSDS!R$14*$AJ327^5+WeightSDS!S$14*$AJ327^4+WeightSDS!T$14*$AJ327^3+WeightSDS!U$14*$AJ327^2+WeightSDS!V$14*$AJ327+WeightSDS!W$14),IF($AJ327&lt;156,WeightSDS!O$17*$AJ327^8+WeightSDS!P$17*$AJ327^7+WeightSDS!Q$17*$AJ327^6+WeightSDS!R$17*$AJ327^5+WeightSDS!S$17*$AJ327^4+WeightSDS!T$17*$AJ327^3+WeightSDS!U$17*$AJ327^2+WeightSDS!V$17*$AJ327+WeightSDS!W$17,IF($AJ327&lt;186,WeightSDS!$U$18+(WeightSDS!$V$18-WeightSDS!$U$18)/24*($AJ327-186)+WeightSDS!$W$18*(-$AJ327+186)^2-0.005,WeightSDS!$U$18+(WeightSDS!$V$18-WeightSDS!$U$18)/24*($AJ327-186)-0.005)))</f>
        <v>0.14604529399999999</v>
      </c>
      <c r="AQ327" s="7">
        <f t="shared" si="119"/>
        <v>0.56299999999999994</v>
      </c>
      <c r="AR327" s="7">
        <f t="shared" si="120"/>
        <v>69</v>
      </c>
      <c r="AS327" s="7">
        <f t="shared" si="121"/>
        <v>0.51</v>
      </c>
    </row>
    <row r="328" spans="2:45" s="7" customFormat="1" x14ac:dyDescent="0.15">
      <c r="B328" s="118"/>
      <c r="C328" s="118"/>
      <c r="D328" s="118"/>
      <c r="E328" s="30"/>
      <c r="F328" s="30"/>
      <c r="G328" s="119"/>
      <c r="H328" s="119"/>
      <c r="I328" s="78"/>
      <c r="J328" s="11" t="str">
        <f t="shared" si="112"/>
        <v/>
      </c>
      <c r="K328" s="2" t="str">
        <f t="shared" si="122"/>
        <v/>
      </c>
      <c r="L328" s="2" t="str">
        <f t="shared" si="113"/>
        <v/>
      </c>
      <c r="M328" s="2" t="str">
        <f t="shared" si="123"/>
        <v/>
      </c>
      <c r="N328" s="2" t="str">
        <f t="shared" si="124"/>
        <v/>
      </c>
      <c r="O328" s="2" t="str">
        <f t="shared" si="125"/>
        <v/>
      </c>
      <c r="P328" s="11" t="str">
        <f t="shared" si="126"/>
        <v/>
      </c>
      <c r="Q328" s="11" t="str">
        <f t="shared" si="127"/>
        <v/>
      </c>
      <c r="R328" s="2" t="str">
        <f t="shared" si="128"/>
        <v/>
      </c>
      <c r="S328" s="11" t="str">
        <f t="shared" si="129"/>
        <v/>
      </c>
      <c r="T328" s="175" t="str">
        <f t="shared" si="130"/>
        <v/>
      </c>
      <c r="U328" s="11" t="str">
        <f t="shared" si="131"/>
        <v/>
      </c>
      <c r="V328" s="136"/>
      <c r="W328" s="136"/>
      <c r="X328" s="139">
        <f t="shared" si="114"/>
        <v>0</v>
      </c>
      <c r="Y328" s="31">
        <f t="shared" si="115"/>
        <v>0</v>
      </c>
      <c r="Z328" s="31"/>
      <c r="AA328" s="140">
        <f t="shared" si="116"/>
        <v>0</v>
      </c>
      <c r="AB328" s="12"/>
      <c r="AC328" s="8">
        <f t="shared" si="117"/>
        <v>9.0359999999999996</v>
      </c>
      <c r="AD328" s="8">
        <f t="shared" si="118"/>
        <v>-184.49199999999999</v>
      </c>
      <c r="AE328"/>
      <c r="AF328" t="e">
        <f>IF(D328="M",IF(AI328&lt;78,LMS!$D$5*AI328^3+LMS!$E$5*AI328^2+LMS!$F$5*AI328+LMS!$G$5,IF(AI328&lt;150,LMS!$D$6*AI328^3+LMS!$E$6*AI328^2+LMS!$F$6*AI328+LMS!$G$6,LMS!$D$7*AI328^3+LMS!$E$7*AI328^2+LMS!$F$7*AI328+LMS!$G$7)),IF(AI328&lt;69,LMS!$D$9*AI328^3+LMS!$E$9*AI328^2+LMS!$F$9*AI328+LMS!$G$9,IF(AI328&lt;150,LMS!$D$10*AI328^3+LMS!$E$10*AI328^2+LMS!$F$10*AI328+LMS!$G$10,LMS!$D$11*AI328^3+LMS!$E$11*AI328^2+LMS!$F$11*AI328+LMS!$G$11)))</f>
        <v>#VALUE!</v>
      </c>
      <c r="AG328" t="e">
        <f>IF(D328="M",(IF(AI328&lt;2.5,LMS!$D$21*AI328^3+LMS!$E$21*AI328^2+LMS!$F$21*AI328+LMS!$G$21,IF(AI328&lt;9.5,LMS!$D$22*AI328^3+LMS!$E$22*AI328^2+LMS!$F$22*AI328+LMS!$G$22,IF(AI328&lt;26.75,LMS!$D$23*AI328^3+LMS!$E$23*AI328^2+LMS!$F$23*AI328+LMS!$G$23,IF(AI328&lt;90,LMS!$D$24*AI328^3+LMS!$E$24*AI328^2+LMS!$F$24*AI328+LMS!$G$24,LMS!$D$25*AI328^3+LMS!$E$25*AI328^2+LMS!$F$25*AI328+LMS!$G$25))))),(IF(AI328&lt;2.5,LMS!$D$27*AI328^3+LMS!$E$27*AI328^2+LMS!$F$27*AI328+LMS!$G$27,IF(AI328&lt;9.5,LMS!$D$28*AI328^3+LMS!$E$28*AI328^2+LMS!$F$28*AI328+LMS!$G$28,IF(AI328&lt;26.75,LMS!$D$29*AI328^3+LMS!$E$29*AI328^2+LMS!$F$29*AI328+LMS!$G$29,IF(AI328&lt;90,LMS!$D$30*AI328^3+LMS!$E$30*AI328^2+LMS!$F$30*AI328+LMS!$G$30,IF(AI328&lt;150,LMS!$D$31*AI328^3+LMS!$E$31*AI328^2+LMS!$F$31*AI328+LMS!$G$31,LMS!$D$32*AI328^3+LMS!$E$32*AI328^2+LMS!$F$32*AI328+LMS!$G$32)))))))</f>
        <v>#VALUE!</v>
      </c>
      <c r="AH328" t="e">
        <f>IF(D328="M",(IF(AI328&lt;90,LMS!$D$14*AI328^3+LMS!$E$14*AI328^2+LMS!$F$14*AI328+LMS!$G$14,LMS!$D$15*AI328^3+LMS!$E$15*AI328^2+LMS!$F$15*AI328+LMS!$G$15)),(IF(AI328&lt;90,LMS!$D$17*AI328^3+LMS!$E$17*AI328^2+LMS!$F$17*AI328+LMS!$G$17,LMS!$D$18*AI328^3+LMS!$E$18*AI328^2+LMS!$F$18*AI328+LMS!$G$18)))</f>
        <v>#VALUE!</v>
      </c>
      <c r="AI328" s="7" t="e">
        <f t="shared" si="111"/>
        <v>#VALUE!</v>
      </c>
      <c r="AJ328" s="7">
        <f t="shared" si="132"/>
        <v>0</v>
      </c>
      <c r="AL328" s="7">
        <f>IF(D328="M",WeightSDS!P$5*$AJ328^7+WeightSDS!Q$5*$AJ328^6+WeightSDS!R$5*$AJ328^5+WeightSDS!S$5*$AJ328^4+WeightSDS!T$5*$AJ328^3+WeightSDS!U$5*$AJ328^2+WeightSDS!V$5*$AJ328+WeightSDS!W$5,IF($AJ328&lt;186,WeightSDS!P$8*$AJ328^7+WeightSDS!Q$8*$AJ328^6+WeightSDS!R$8*$AJ328^5+WeightSDS!S$8*$AJ328^4+WeightSDS!T$8*$AJ328^3+WeightSDS!U$8*$AJ328^2+WeightSDS!V$8*$AJ328+WeightSDS!W$8,WeightSDS!$U$9+WeightSDS!$V$9*($AJ328-WeightSDS!$W$9)))</f>
        <v>0.75407122999999998</v>
      </c>
      <c r="AM328" s="7">
        <f>IF(D328="M",IF($AJ328&lt;45,WeightSDS!M$23*$AJ328^10+WeightSDS!N$23*$AJ328^9+WeightSDS!O$23*$AJ328^8+WeightSDS!P$23*$AJ328^7+WeightSDS!Q$23*$AJ328^6+WeightSDS!R$23*$AJ328^5+WeightSDS!S$23*$AJ328^4+WeightSDS!T$23*$AJ328^3+WeightSDS!U$23*$AJ328^2+WeightSDS!V$23*$AJ328+WeightSDS!W$23,IF($AJ328&lt;153,WeightSDS!M$25*$AJ328^10+WeightSDS!N$25*$AJ328^9+WeightSDS!O$25*$AJ328^8+WeightSDS!P$25*$AJ328^7+WeightSDS!Q$25*$AJ328^6+WeightSDS!R$25*$AJ328^5+WeightSDS!S$25*$AJ328^4+WeightSDS!T$25*$AJ328^3+WeightSDS!U$25*$AJ328^2+WeightSDS!V$25*$AJ328+WeightSDS!W$25,WeightSDS!M$27+WeightSDS!N$27/(1+EXP(WeightSDS!O$27+WeightSDS!P$27*$AJ328)))),IF($AJ328&lt;43.8,WeightSDS!M$29*$AJ328^10+WeightSDS!N$29*$AJ328^9+WeightSDS!O$29*$AJ328^8+WeightSDS!P$29*$AJ328^7+WeightSDS!Q$29*$AJ328^6+WeightSDS!R$29*$AJ328^5+WeightSDS!S$29*$AJ328^4+WeightSDS!T$29*$AJ328^3+WeightSDS!U$29*$AJ328^2+WeightSDS!V$29*$AJ328+WeightSDS!W$29-0.010431*(1-$AJ328/210),IF($AJ328&lt;123,WeightSDS!M$30*$AJ328^10+WeightSDS!N$30*$AJ328^9+WeightSDS!O$30*$AJ328^8+WeightSDS!P$30*$AJ328^7+WeightSDS!Q$30*$AJ328^6+WeightSDS!R$30*$AJ328^5+WeightSDS!S$30*$AJ328^4+WeightSDS!T$30*$AJ328^3+WeightSDS!U$30*$AJ328^2+WeightSDS!V$30*$AJ328+WeightSDS!W$30-0.010431*(1-1/$AJ328),WeightSDS!M$32+WeightSDS!N$32/(1+EXP(WeightSDS!O$32+WeightSDS!P$32*$AJ328))-0.010431*(1-$AJ328/210))))</f>
        <v>2.9500001032655536</v>
      </c>
      <c r="AN328" s="7">
        <f>IF(D328="M",IF($AJ328&lt;162,WeightSDS!P$12*$AJ328^7+WeightSDS!Q$12*$AJ328^6+WeightSDS!R$12*$AJ328^5+WeightSDS!S$12*$AJ328^4+WeightSDS!T$12*$AJ328^3+WeightSDS!U$12*$AJ328^2+WeightSDS!V$12*$AJ328+WeightSDS!W$12,WeightSDS!P$14*$AJ328^7+WeightSDS!Q$14*$AJ328^6+WeightSDS!R$14*$AJ328^5+WeightSDS!S$14*$AJ328^4+WeightSDS!T$14*$AJ328^3+WeightSDS!U$14*$AJ328^2+WeightSDS!V$14*$AJ328+WeightSDS!W$14),IF($AJ328&lt;156,WeightSDS!O$17*$AJ328^8+WeightSDS!P$17*$AJ328^7+WeightSDS!Q$17*$AJ328^6+WeightSDS!R$17*$AJ328^5+WeightSDS!S$17*$AJ328^4+WeightSDS!T$17*$AJ328^3+WeightSDS!U$17*$AJ328^2+WeightSDS!V$17*$AJ328+WeightSDS!W$17,IF($AJ328&lt;186,WeightSDS!$U$18+(WeightSDS!$V$18-WeightSDS!$U$18)/24*($AJ328-186)+WeightSDS!$W$18*(-$AJ328+186)^2-0.005,WeightSDS!$U$18+(WeightSDS!$V$18-WeightSDS!$U$18)/24*($AJ328-186)-0.005)))</f>
        <v>0.14604529399999999</v>
      </c>
      <c r="AQ328" s="7">
        <f t="shared" si="119"/>
        <v>0.56299999999999994</v>
      </c>
      <c r="AR328" s="7">
        <f t="shared" si="120"/>
        <v>69</v>
      </c>
      <c r="AS328" s="7">
        <f t="shared" si="121"/>
        <v>0.51</v>
      </c>
    </row>
    <row r="329" spans="2:45" s="7" customFormat="1" x14ac:dyDescent="0.15">
      <c r="B329" s="118"/>
      <c r="C329" s="118"/>
      <c r="D329" s="118"/>
      <c r="E329" s="30"/>
      <c r="F329" s="30"/>
      <c r="G329" s="119"/>
      <c r="H329" s="119"/>
      <c r="I329" s="78"/>
      <c r="J329" s="11" t="str">
        <f t="shared" si="112"/>
        <v/>
      </c>
      <c r="K329" s="2" t="str">
        <f t="shared" si="122"/>
        <v/>
      </c>
      <c r="L329" s="2" t="str">
        <f t="shared" si="113"/>
        <v/>
      </c>
      <c r="M329" s="2" t="str">
        <f t="shared" si="123"/>
        <v/>
      </c>
      <c r="N329" s="2" t="str">
        <f t="shared" si="124"/>
        <v/>
      </c>
      <c r="O329" s="2" t="str">
        <f t="shared" si="125"/>
        <v/>
      </c>
      <c r="P329" s="11" t="str">
        <f t="shared" si="126"/>
        <v/>
      </c>
      <c r="Q329" s="11" t="str">
        <f t="shared" si="127"/>
        <v/>
      </c>
      <c r="R329" s="2" t="str">
        <f t="shared" si="128"/>
        <v/>
      </c>
      <c r="S329" s="11" t="str">
        <f t="shared" si="129"/>
        <v/>
      </c>
      <c r="T329" s="175" t="str">
        <f t="shared" si="130"/>
        <v/>
      </c>
      <c r="U329" s="11" t="str">
        <f t="shared" si="131"/>
        <v/>
      </c>
      <c r="V329" s="136"/>
      <c r="W329" s="136"/>
      <c r="X329" s="139">
        <f t="shared" si="114"/>
        <v>0</v>
      </c>
      <c r="Y329" s="31">
        <f t="shared" si="115"/>
        <v>0</v>
      </c>
      <c r="Z329" s="31"/>
      <c r="AA329" s="140">
        <f t="shared" si="116"/>
        <v>0</v>
      </c>
      <c r="AB329" s="12"/>
      <c r="AC329" s="8">
        <f t="shared" si="117"/>
        <v>9.0359999999999996</v>
      </c>
      <c r="AD329" s="8">
        <f t="shared" si="118"/>
        <v>-184.49199999999999</v>
      </c>
      <c r="AE329"/>
      <c r="AF329" t="e">
        <f>IF(D329="M",IF(AI329&lt;78,LMS!$D$5*AI329^3+LMS!$E$5*AI329^2+LMS!$F$5*AI329+LMS!$G$5,IF(AI329&lt;150,LMS!$D$6*AI329^3+LMS!$E$6*AI329^2+LMS!$F$6*AI329+LMS!$G$6,LMS!$D$7*AI329^3+LMS!$E$7*AI329^2+LMS!$F$7*AI329+LMS!$G$7)),IF(AI329&lt;69,LMS!$D$9*AI329^3+LMS!$E$9*AI329^2+LMS!$F$9*AI329+LMS!$G$9,IF(AI329&lt;150,LMS!$D$10*AI329^3+LMS!$E$10*AI329^2+LMS!$F$10*AI329+LMS!$G$10,LMS!$D$11*AI329^3+LMS!$E$11*AI329^2+LMS!$F$11*AI329+LMS!$G$11)))</f>
        <v>#VALUE!</v>
      </c>
      <c r="AG329" t="e">
        <f>IF(D329="M",(IF(AI329&lt;2.5,LMS!$D$21*AI329^3+LMS!$E$21*AI329^2+LMS!$F$21*AI329+LMS!$G$21,IF(AI329&lt;9.5,LMS!$D$22*AI329^3+LMS!$E$22*AI329^2+LMS!$F$22*AI329+LMS!$G$22,IF(AI329&lt;26.75,LMS!$D$23*AI329^3+LMS!$E$23*AI329^2+LMS!$F$23*AI329+LMS!$G$23,IF(AI329&lt;90,LMS!$D$24*AI329^3+LMS!$E$24*AI329^2+LMS!$F$24*AI329+LMS!$G$24,LMS!$D$25*AI329^3+LMS!$E$25*AI329^2+LMS!$F$25*AI329+LMS!$G$25))))),(IF(AI329&lt;2.5,LMS!$D$27*AI329^3+LMS!$E$27*AI329^2+LMS!$F$27*AI329+LMS!$G$27,IF(AI329&lt;9.5,LMS!$D$28*AI329^3+LMS!$E$28*AI329^2+LMS!$F$28*AI329+LMS!$G$28,IF(AI329&lt;26.75,LMS!$D$29*AI329^3+LMS!$E$29*AI329^2+LMS!$F$29*AI329+LMS!$G$29,IF(AI329&lt;90,LMS!$D$30*AI329^3+LMS!$E$30*AI329^2+LMS!$F$30*AI329+LMS!$G$30,IF(AI329&lt;150,LMS!$D$31*AI329^3+LMS!$E$31*AI329^2+LMS!$F$31*AI329+LMS!$G$31,LMS!$D$32*AI329^3+LMS!$E$32*AI329^2+LMS!$F$32*AI329+LMS!$G$32)))))))</f>
        <v>#VALUE!</v>
      </c>
      <c r="AH329" t="e">
        <f>IF(D329="M",(IF(AI329&lt;90,LMS!$D$14*AI329^3+LMS!$E$14*AI329^2+LMS!$F$14*AI329+LMS!$G$14,LMS!$D$15*AI329^3+LMS!$E$15*AI329^2+LMS!$F$15*AI329+LMS!$G$15)),(IF(AI329&lt;90,LMS!$D$17*AI329^3+LMS!$E$17*AI329^2+LMS!$F$17*AI329+LMS!$G$17,LMS!$D$18*AI329^3+LMS!$E$18*AI329^2+LMS!$F$18*AI329+LMS!$G$18)))</f>
        <v>#VALUE!</v>
      </c>
      <c r="AI329" s="7" t="e">
        <f t="shared" si="111"/>
        <v>#VALUE!</v>
      </c>
      <c r="AJ329" s="7">
        <f t="shared" si="132"/>
        <v>0</v>
      </c>
      <c r="AL329" s="7">
        <f>IF(D329="M",WeightSDS!P$5*$AJ329^7+WeightSDS!Q$5*$AJ329^6+WeightSDS!R$5*$AJ329^5+WeightSDS!S$5*$AJ329^4+WeightSDS!T$5*$AJ329^3+WeightSDS!U$5*$AJ329^2+WeightSDS!V$5*$AJ329+WeightSDS!W$5,IF($AJ329&lt;186,WeightSDS!P$8*$AJ329^7+WeightSDS!Q$8*$AJ329^6+WeightSDS!R$8*$AJ329^5+WeightSDS!S$8*$AJ329^4+WeightSDS!T$8*$AJ329^3+WeightSDS!U$8*$AJ329^2+WeightSDS!V$8*$AJ329+WeightSDS!W$8,WeightSDS!$U$9+WeightSDS!$V$9*($AJ329-WeightSDS!$W$9)))</f>
        <v>0.75407122999999998</v>
      </c>
      <c r="AM329" s="7">
        <f>IF(D329="M",IF($AJ329&lt;45,WeightSDS!M$23*$AJ329^10+WeightSDS!N$23*$AJ329^9+WeightSDS!O$23*$AJ329^8+WeightSDS!P$23*$AJ329^7+WeightSDS!Q$23*$AJ329^6+WeightSDS!R$23*$AJ329^5+WeightSDS!S$23*$AJ329^4+WeightSDS!T$23*$AJ329^3+WeightSDS!U$23*$AJ329^2+WeightSDS!V$23*$AJ329+WeightSDS!W$23,IF($AJ329&lt;153,WeightSDS!M$25*$AJ329^10+WeightSDS!N$25*$AJ329^9+WeightSDS!O$25*$AJ329^8+WeightSDS!P$25*$AJ329^7+WeightSDS!Q$25*$AJ329^6+WeightSDS!R$25*$AJ329^5+WeightSDS!S$25*$AJ329^4+WeightSDS!T$25*$AJ329^3+WeightSDS!U$25*$AJ329^2+WeightSDS!V$25*$AJ329+WeightSDS!W$25,WeightSDS!M$27+WeightSDS!N$27/(1+EXP(WeightSDS!O$27+WeightSDS!P$27*$AJ329)))),IF($AJ329&lt;43.8,WeightSDS!M$29*$AJ329^10+WeightSDS!N$29*$AJ329^9+WeightSDS!O$29*$AJ329^8+WeightSDS!P$29*$AJ329^7+WeightSDS!Q$29*$AJ329^6+WeightSDS!R$29*$AJ329^5+WeightSDS!S$29*$AJ329^4+WeightSDS!T$29*$AJ329^3+WeightSDS!U$29*$AJ329^2+WeightSDS!V$29*$AJ329+WeightSDS!W$29-0.010431*(1-$AJ329/210),IF($AJ329&lt;123,WeightSDS!M$30*$AJ329^10+WeightSDS!N$30*$AJ329^9+WeightSDS!O$30*$AJ329^8+WeightSDS!P$30*$AJ329^7+WeightSDS!Q$30*$AJ329^6+WeightSDS!R$30*$AJ329^5+WeightSDS!S$30*$AJ329^4+WeightSDS!T$30*$AJ329^3+WeightSDS!U$30*$AJ329^2+WeightSDS!V$30*$AJ329+WeightSDS!W$30-0.010431*(1-1/$AJ329),WeightSDS!M$32+WeightSDS!N$32/(1+EXP(WeightSDS!O$32+WeightSDS!P$32*$AJ329))-0.010431*(1-$AJ329/210))))</f>
        <v>2.9500001032655536</v>
      </c>
      <c r="AN329" s="7">
        <f>IF(D329="M",IF($AJ329&lt;162,WeightSDS!P$12*$AJ329^7+WeightSDS!Q$12*$AJ329^6+WeightSDS!R$12*$AJ329^5+WeightSDS!S$12*$AJ329^4+WeightSDS!T$12*$AJ329^3+WeightSDS!U$12*$AJ329^2+WeightSDS!V$12*$AJ329+WeightSDS!W$12,WeightSDS!P$14*$AJ329^7+WeightSDS!Q$14*$AJ329^6+WeightSDS!R$14*$AJ329^5+WeightSDS!S$14*$AJ329^4+WeightSDS!T$14*$AJ329^3+WeightSDS!U$14*$AJ329^2+WeightSDS!V$14*$AJ329+WeightSDS!W$14),IF($AJ329&lt;156,WeightSDS!O$17*$AJ329^8+WeightSDS!P$17*$AJ329^7+WeightSDS!Q$17*$AJ329^6+WeightSDS!R$17*$AJ329^5+WeightSDS!S$17*$AJ329^4+WeightSDS!T$17*$AJ329^3+WeightSDS!U$17*$AJ329^2+WeightSDS!V$17*$AJ329+WeightSDS!W$17,IF($AJ329&lt;186,WeightSDS!$U$18+(WeightSDS!$V$18-WeightSDS!$U$18)/24*($AJ329-186)+WeightSDS!$W$18*(-$AJ329+186)^2-0.005,WeightSDS!$U$18+(WeightSDS!$V$18-WeightSDS!$U$18)/24*($AJ329-186)-0.005)))</f>
        <v>0.14604529399999999</v>
      </c>
      <c r="AQ329" s="7">
        <f t="shared" si="119"/>
        <v>0.56299999999999994</v>
      </c>
      <c r="AR329" s="7">
        <f t="shared" si="120"/>
        <v>69</v>
      </c>
      <c r="AS329" s="7">
        <f t="shared" si="121"/>
        <v>0.51</v>
      </c>
    </row>
    <row r="330" spans="2:45" s="7" customFormat="1" x14ac:dyDescent="0.15">
      <c r="B330" s="118"/>
      <c r="C330" s="118"/>
      <c r="D330" s="118"/>
      <c r="E330" s="30"/>
      <c r="F330" s="30"/>
      <c r="G330" s="119"/>
      <c r="H330" s="119"/>
      <c r="I330" s="78"/>
      <c r="J330" s="11" t="str">
        <f t="shared" si="112"/>
        <v/>
      </c>
      <c r="K330" s="2" t="str">
        <f t="shared" si="122"/>
        <v/>
      </c>
      <c r="L330" s="2" t="str">
        <f t="shared" si="113"/>
        <v/>
      </c>
      <c r="M330" s="2" t="str">
        <f t="shared" si="123"/>
        <v/>
      </c>
      <c r="N330" s="2" t="str">
        <f t="shared" si="124"/>
        <v/>
      </c>
      <c r="O330" s="2" t="str">
        <f t="shared" si="125"/>
        <v/>
      </c>
      <c r="P330" s="11" t="str">
        <f t="shared" si="126"/>
        <v/>
      </c>
      <c r="Q330" s="11" t="str">
        <f t="shared" si="127"/>
        <v/>
      </c>
      <c r="R330" s="2" t="str">
        <f t="shared" si="128"/>
        <v/>
      </c>
      <c r="S330" s="11" t="str">
        <f t="shared" si="129"/>
        <v/>
      </c>
      <c r="T330" s="175" t="str">
        <f t="shared" si="130"/>
        <v/>
      </c>
      <c r="U330" s="11" t="str">
        <f t="shared" si="131"/>
        <v/>
      </c>
      <c r="V330" s="136"/>
      <c r="W330" s="136"/>
      <c r="X330" s="139">
        <f t="shared" si="114"/>
        <v>0</v>
      </c>
      <c r="Y330" s="31">
        <f t="shared" si="115"/>
        <v>0</v>
      </c>
      <c r="Z330" s="31"/>
      <c r="AA330" s="140">
        <f t="shared" si="116"/>
        <v>0</v>
      </c>
      <c r="AB330" s="12"/>
      <c r="AC330" s="8">
        <f t="shared" si="117"/>
        <v>9.0359999999999996</v>
      </c>
      <c r="AD330" s="8">
        <f t="shared" si="118"/>
        <v>-184.49199999999999</v>
      </c>
      <c r="AE330"/>
      <c r="AF330" t="e">
        <f>IF(D330="M",IF(AI330&lt;78,LMS!$D$5*AI330^3+LMS!$E$5*AI330^2+LMS!$F$5*AI330+LMS!$G$5,IF(AI330&lt;150,LMS!$D$6*AI330^3+LMS!$E$6*AI330^2+LMS!$F$6*AI330+LMS!$G$6,LMS!$D$7*AI330^3+LMS!$E$7*AI330^2+LMS!$F$7*AI330+LMS!$G$7)),IF(AI330&lt;69,LMS!$D$9*AI330^3+LMS!$E$9*AI330^2+LMS!$F$9*AI330+LMS!$G$9,IF(AI330&lt;150,LMS!$D$10*AI330^3+LMS!$E$10*AI330^2+LMS!$F$10*AI330+LMS!$G$10,LMS!$D$11*AI330^3+LMS!$E$11*AI330^2+LMS!$F$11*AI330+LMS!$G$11)))</f>
        <v>#VALUE!</v>
      </c>
      <c r="AG330" t="e">
        <f>IF(D330="M",(IF(AI330&lt;2.5,LMS!$D$21*AI330^3+LMS!$E$21*AI330^2+LMS!$F$21*AI330+LMS!$G$21,IF(AI330&lt;9.5,LMS!$D$22*AI330^3+LMS!$E$22*AI330^2+LMS!$F$22*AI330+LMS!$G$22,IF(AI330&lt;26.75,LMS!$D$23*AI330^3+LMS!$E$23*AI330^2+LMS!$F$23*AI330+LMS!$G$23,IF(AI330&lt;90,LMS!$D$24*AI330^3+LMS!$E$24*AI330^2+LMS!$F$24*AI330+LMS!$G$24,LMS!$D$25*AI330^3+LMS!$E$25*AI330^2+LMS!$F$25*AI330+LMS!$G$25))))),(IF(AI330&lt;2.5,LMS!$D$27*AI330^3+LMS!$E$27*AI330^2+LMS!$F$27*AI330+LMS!$G$27,IF(AI330&lt;9.5,LMS!$D$28*AI330^3+LMS!$E$28*AI330^2+LMS!$F$28*AI330+LMS!$G$28,IF(AI330&lt;26.75,LMS!$D$29*AI330^3+LMS!$E$29*AI330^2+LMS!$F$29*AI330+LMS!$G$29,IF(AI330&lt;90,LMS!$D$30*AI330^3+LMS!$E$30*AI330^2+LMS!$F$30*AI330+LMS!$G$30,IF(AI330&lt;150,LMS!$D$31*AI330^3+LMS!$E$31*AI330^2+LMS!$F$31*AI330+LMS!$G$31,LMS!$D$32*AI330^3+LMS!$E$32*AI330^2+LMS!$F$32*AI330+LMS!$G$32)))))))</f>
        <v>#VALUE!</v>
      </c>
      <c r="AH330" t="e">
        <f>IF(D330="M",(IF(AI330&lt;90,LMS!$D$14*AI330^3+LMS!$E$14*AI330^2+LMS!$F$14*AI330+LMS!$G$14,LMS!$D$15*AI330^3+LMS!$E$15*AI330^2+LMS!$F$15*AI330+LMS!$G$15)),(IF(AI330&lt;90,LMS!$D$17*AI330^3+LMS!$E$17*AI330^2+LMS!$F$17*AI330+LMS!$G$17,LMS!$D$18*AI330^3+LMS!$E$18*AI330^2+LMS!$F$18*AI330+LMS!$G$18)))</f>
        <v>#VALUE!</v>
      </c>
      <c r="AI330" s="7" t="e">
        <f t="shared" si="111"/>
        <v>#VALUE!</v>
      </c>
      <c r="AJ330" s="7">
        <f t="shared" si="132"/>
        <v>0</v>
      </c>
      <c r="AL330" s="7">
        <f>IF(D330="M",WeightSDS!P$5*$AJ330^7+WeightSDS!Q$5*$AJ330^6+WeightSDS!R$5*$AJ330^5+WeightSDS!S$5*$AJ330^4+WeightSDS!T$5*$AJ330^3+WeightSDS!U$5*$AJ330^2+WeightSDS!V$5*$AJ330+WeightSDS!W$5,IF($AJ330&lt;186,WeightSDS!P$8*$AJ330^7+WeightSDS!Q$8*$AJ330^6+WeightSDS!R$8*$AJ330^5+WeightSDS!S$8*$AJ330^4+WeightSDS!T$8*$AJ330^3+WeightSDS!U$8*$AJ330^2+WeightSDS!V$8*$AJ330+WeightSDS!W$8,WeightSDS!$U$9+WeightSDS!$V$9*($AJ330-WeightSDS!$W$9)))</f>
        <v>0.75407122999999998</v>
      </c>
      <c r="AM330" s="7">
        <f>IF(D330="M",IF($AJ330&lt;45,WeightSDS!M$23*$AJ330^10+WeightSDS!N$23*$AJ330^9+WeightSDS!O$23*$AJ330^8+WeightSDS!P$23*$AJ330^7+WeightSDS!Q$23*$AJ330^6+WeightSDS!R$23*$AJ330^5+WeightSDS!S$23*$AJ330^4+WeightSDS!T$23*$AJ330^3+WeightSDS!U$23*$AJ330^2+WeightSDS!V$23*$AJ330+WeightSDS!W$23,IF($AJ330&lt;153,WeightSDS!M$25*$AJ330^10+WeightSDS!N$25*$AJ330^9+WeightSDS!O$25*$AJ330^8+WeightSDS!P$25*$AJ330^7+WeightSDS!Q$25*$AJ330^6+WeightSDS!R$25*$AJ330^5+WeightSDS!S$25*$AJ330^4+WeightSDS!T$25*$AJ330^3+WeightSDS!U$25*$AJ330^2+WeightSDS!V$25*$AJ330+WeightSDS!W$25,WeightSDS!M$27+WeightSDS!N$27/(1+EXP(WeightSDS!O$27+WeightSDS!P$27*$AJ330)))),IF($AJ330&lt;43.8,WeightSDS!M$29*$AJ330^10+WeightSDS!N$29*$AJ330^9+WeightSDS!O$29*$AJ330^8+WeightSDS!P$29*$AJ330^7+WeightSDS!Q$29*$AJ330^6+WeightSDS!R$29*$AJ330^5+WeightSDS!S$29*$AJ330^4+WeightSDS!T$29*$AJ330^3+WeightSDS!U$29*$AJ330^2+WeightSDS!V$29*$AJ330+WeightSDS!W$29-0.010431*(1-$AJ330/210),IF($AJ330&lt;123,WeightSDS!M$30*$AJ330^10+WeightSDS!N$30*$AJ330^9+WeightSDS!O$30*$AJ330^8+WeightSDS!P$30*$AJ330^7+WeightSDS!Q$30*$AJ330^6+WeightSDS!R$30*$AJ330^5+WeightSDS!S$30*$AJ330^4+WeightSDS!T$30*$AJ330^3+WeightSDS!U$30*$AJ330^2+WeightSDS!V$30*$AJ330+WeightSDS!W$30-0.010431*(1-1/$AJ330),WeightSDS!M$32+WeightSDS!N$32/(1+EXP(WeightSDS!O$32+WeightSDS!P$32*$AJ330))-0.010431*(1-$AJ330/210))))</f>
        <v>2.9500001032655536</v>
      </c>
      <c r="AN330" s="7">
        <f>IF(D330="M",IF($AJ330&lt;162,WeightSDS!P$12*$AJ330^7+WeightSDS!Q$12*$AJ330^6+WeightSDS!R$12*$AJ330^5+WeightSDS!S$12*$AJ330^4+WeightSDS!T$12*$AJ330^3+WeightSDS!U$12*$AJ330^2+WeightSDS!V$12*$AJ330+WeightSDS!W$12,WeightSDS!P$14*$AJ330^7+WeightSDS!Q$14*$AJ330^6+WeightSDS!R$14*$AJ330^5+WeightSDS!S$14*$AJ330^4+WeightSDS!T$14*$AJ330^3+WeightSDS!U$14*$AJ330^2+WeightSDS!V$14*$AJ330+WeightSDS!W$14),IF($AJ330&lt;156,WeightSDS!O$17*$AJ330^8+WeightSDS!P$17*$AJ330^7+WeightSDS!Q$17*$AJ330^6+WeightSDS!R$17*$AJ330^5+WeightSDS!S$17*$AJ330^4+WeightSDS!T$17*$AJ330^3+WeightSDS!U$17*$AJ330^2+WeightSDS!V$17*$AJ330+WeightSDS!W$17,IF($AJ330&lt;186,WeightSDS!$U$18+(WeightSDS!$V$18-WeightSDS!$U$18)/24*($AJ330-186)+WeightSDS!$W$18*(-$AJ330+186)^2-0.005,WeightSDS!$U$18+(WeightSDS!$V$18-WeightSDS!$U$18)/24*($AJ330-186)-0.005)))</f>
        <v>0.14604529399999999</v>
      </c>
      <c r="AQ330" s="7">
        <f t="shared" si="119"/>
        <v>0.56299999999999994</v>
      </c>
      <c r="AR330" s="7">
        <f t="shared" si="120"/>
        <v>69</v>
      </c>
      <c r="AS330" s="7">
        <f t="shared" si="121"/>
        <v>0.51</v>
      </c>
    </row>
    <row r="331" spans="2:45" s="7" customFormat="1" x14ac:dyDescent="0.15">
      <c r="B331" s="118"/>
      <c r="C331" s="118"/>
      <c r="D331" s="118"/>
      <c r="E331" s="30"/>
      <c r="F331" s="30"/>
      <c r="G331" s="119"/>
      <c r="H331" s="119"/>
      <c r="I331" s="78"/>
      <c r="J331" s="11" t="str">
        <f t="shared" si="112"/>
        <v/>
      </c>
      <c r="K331" s="2" t="str">
        <f t="shared" si="122"/>
        <v/>
      </c>
      <c r="L331" s="2" t="str">
        <f t="shared" si="113"/>
        <v/>
      </c>
      <c r="M331" s="2" t="str">
        <f t="shared" si="123"/>
        <v/>
      </c>
      <c r="N331" s="2" t="str">
        <f t="shared" si="124"/>
        <v/>
      </c>
      <c r="O331" s="2" t="str">
        <f t="shared" si="125"/>
        <v/>
      </c>
      <c r="P331" s="11" t="str">
        <f t="shared" si="126"/>
        <v/>
      </c>
      <c r="Q331" s="11" t="str">
        <f t="shared" si="127"/>
        <v/>
      </c>
      <c r="R331" s="2" t="str">
        <f t="shared" si="128"/>
        <v/>
      </c>
      <c r="S331" s="11" t="str">
        <f t="shared" si="129"/>
        <v/>
      </c>
      <c r="T331" s="175" t="str">
        <f t="shared" si="130"/>
        <v/>
      </c>
      <c r="U331" s="11" t="str">
        <f t="shared" si="131"/>
        <v/>
      </c>
      <c r="V331" s="136"/>
      <c r="W331" s="136"/>
      <c r="X331" s="139">
        <f t="shared" si="114"/>
        <v>0</v>
      </c>
      <c r="Y331" s="31">
        <f t="shared" si="115"/>
        <v>0</v>
      </c>
      <c r="Z331" s="31"/>
      <c r="AA331" s="140">
        <f t="shared" si="116"/>
        <v>0</v>
      </c>
      <c r="AB331" s="12"/>
      <c r="AC331" s="8">
        <f t="shared" si="117"/>
        <v>9.0359999999999996</v>
      </c>
      <c r="AD331" s="8">
        <f t="shared" si="118"/>
        <v>-184.49199999999999</v>
      </c>
      <c r="AE331"/>
      <c r="AF331" t="e">
        <f>IF(D331="M",IF(AI331&lt;78,LMS!$D$5*AI331^3+LMS!$E$5*AI331^2+LMS!$F$5*AI331+LMS!$G$5,IF(AI331&lt;150,LMS!$D$6*AI331^3+LMS!$E$6*AI331^2+LMS!$F$6*AI331+LMS!$G$6,LMS!$D$7*AI331^3+LMS!$E$7*AI331^2+LMS!$F$7*AI331+LMS!$G$7)),IF(AI331&lt;69,LMS!$D$9*AI331^3+LMS!$E$9*AI331^2+LMS!$F$9*AI331+LMS!$G$9,IF(AI331&lt;150,LMS!$D$10*AI331^3+LMS!$E$10*AI331^2+LMS!$F$10*AI331+LMS!$G$10,LMS!$D$11*AI331^3+LMS!$E$11*AI331^2+LMS!$F$11*AI331+LMS!$G$11)))</f>
        <v>#VALUE!</v>
      </c>
      <c r="AG331" t="e">
        <f>IF(D331="M",(IF(AI331&lt;2.5,LMS!$D$21*AI331^3+LMS!$E$21*AI331^2+LMS!$F$21*AI331+LMS!$G$21,IF(AI331&lt;9.5,LMS!$D$22*AI331^3+LMS!$E$22*AI331^2+LMS!$F$22*AI331+LMS!$G$22,IF(AI331&lt;26.75,LMS!$D$23*AI331^3+LMS!$E$23*AI331^2+LMS!$F$23*AI331+LMS!$G$23,IF(AI331&lt;90,LMS!$D$24*AI331^3+LMS!$E$24*AI331^2+LMS!$F$24*AI331+LMS!$G$24,LMS!$D$25*AI331^3+LMS!$E$25*AI331^2+LMS!$F$25*AI331+LMS!$G$25))))),(IF(AI331&lt;2.5,LMS!$D$27*AI331^3+LMS!$E$27*AI331^2+LMS!$F$27*AI331+LMS!$G$27,IF(AI331&lt;9.5,LMS!$D$28*AI331^3+LMS!$E$28*AI331^2+LMS!$F$28*AI331+LMS!$G$28,IF(AI331&lt;26.75,LMS!$D$29*AI331^3+LMS!$E$29*AI331^2+LMS!$F$29*AI331+LMS!$G$29,IF(AI331&lt;90,LMS!$D$30*AI331^3+LMS!$E$30*AI331^2+LMS!$F$30*AI331+LMS!$G$30,IF(AI331&lt;150,LMS!$D$31*AI331^3+LMS!$E$31*AI331^2+LMS!$F$31*AI331+LMS!$G$31,LMS!$D$32*AI331^3+LMS!$E$32*AI331^2+LMS!$F$32*AI331+LMS!$G$32)))))))</f>
        <v>#VALUE!</v>
      </c>
      <c r="AH331" t="e">
        <f>IF(D331="M",(IF(AI331&lt;90,LMS!$D$14*AI331^3+LMS!$E$14*AI331^2+LMS!$F$14*AI331+LMS!$G$14,LMS!$D$15*AI331^3+LMS!$E$15*AI331^2+LMS!$F$15*AI331+LMS!$G$15)),(IF(AI331&lt;90,LMS!$D$17*AI331^3+LMS!$E$17*AI331^2+LMS!$F$17*AI331+LMS!$G$17,LMS!$D$18*AI331^3+LMS!$E$18*AI331^2+LMS!$F$18*AI331+LMS!$G$18)))</f>
        <v>#VALUE!</v>
      </c>
      <c r="AI331" s="7" t="e">
        <f t="shared" si="111"/>
        <v>#VALUE!</v>
      </c>
      <c r="AJ331" s="7">
        <f t="shared" si="132"/>
        <v>0</v>
      </c>
      <c r="AL331" s="7">
        <f>IF(D331="M",WeightSDS!P$5*$AJ331^7+WeightSDS!Q$5*$AJ331^6+WeightSDS!R$5*$AJ331^5+WeightSDS!S$5*$AJ331^4+WeightSDS!T$5*$AJ331^3+WeightSDS!U$5*$AJ331^2+WeightSDS!V$5*$AJ331+WeightSDS!W$5,IF($AJ331&lt;186,WeightSDS!P$8*$AJ331^7+WeightSDS!Q$8*$AJ331^6+WeightSDS!R$8*$AJ331^5+WeightSDS!S$8*$AJ331^4+WeightSDS!T$8*$AJ331^3+WeightSDS!U$8*$AJ331^2+WeightSDS!V$8*$AJ331+WeightSDS!W$8,WeightSDS!$U$9+WeightSDS!$V$9*($AJ331-WeightSDS!$W$9)))</f>
        <v>0.75407122999999998</v>
      </c>
      <c r="AM331" s="7">
        <f>IF(D331="M",IF($AJ331&lt;45,WeightSDS!M$23*$AJ331^10+WeightSDS!N$23*$AJ331^9+WeightSDS!O$23*$AJ331^8+WeightSDS!P$23*$AJ331^7+WeightSDS!Q$23*$AJ331^6+WeightSDS!R$23*$AJ331^5+WeightSDS!S$23*$AJ331^4+WeightSDS!T$23*$AJ331^3+WeightSDS!U$23*$AJ331^2+WeightSDS!V$23*$AJ331+WeightSDS!W$23,IF($AJ331&lt;153,WeightSDS!M$25*$AJ331^10+WeightSDS!N$25*$AJ331^9+WeightSDS!O$25*$AJ331^8+WeightSDS!P$25*$AJ331^7+WeightSDS!Q$25*$AJ331^6+WeightSDS!R$25*$AJ331^5+WeightSDS!S$25*$AJ331^4+WeightSDS!T$25*$AJ331^3+WeightSDS!U$25*$AJ331^2+WeightSDS!V$25*$AJ331+WeightSDS!W$25,WeightSDS!M$27+WeightSDS!N$27/(1+EXP(WeightSDS!O$27+WeightSDS!P$27*$AJ331)))),IF($AJ331&lt;43.8,WeightSDS!M$29*$AJ331^10+WeightSDS!N$29*$AJ331^9+WeightSDS!O$29*$AJ331^8+WeightSDS!P$29*$AJ331^7+WeightSDS!Q$29*$AJ331^6+WeightSDS!R$29*$AJ331^5+WeightSDS!S$29*$AJ331^4+WeightSDS!T$29*$AJ331^3+WeightSDS!U$29*$AJ331^2+WeightSDS!V$29*$AJ331+WeightSDS!W$29-0.010431*(1-$AJ331/210),IF($AJ331&lt;123,WeightSDS!M$30*$AJ331^10+WeightSDS!N$30*$AJ331^9+WeightSDS!O$30*$AJ331^8+WeightSDS!P$30*$AJ331^7+WeightSDS!Q$30*$AJ331^6+WeightSDS!R$30*$AJ331^5+WeightSDS!S$30*$AJ331^4+WeightSDS!T$30*$AJ331^3+WeightSDS!U$30*$AJ331^2+WeightSDS!V$30*$AJ331+WeightSDS!W$30-0.010431*(1-1/$AJ331),WeightSDS!M$32+WeightSDS!N$32/(1+EXP(WeightSDS!O$32+WeightSDS!P$32*$AJ331))-0.010431*(1-$AJ331/210))))</f>
        <v>2.9500001032655536</v>
      </c>
      <c r="AN331" s="7">
        <f>IF(D331="M",IF($AJ331&lt;162,WeightSDS!P$12*$AJ331^7+WeightSDS!Q$12*$AJ331^6+WeightSDS!R$12*$AJ331^5+WeightSDS!S$12*$AJ331^4+WeightSDS!T$12*$AJ331^3+WeightSDS!U$12*$AJ331^2+WeightSDS!V$12*$AJ331+WeightSDS!W$12,WeightSDS!P$14*$AJ331^7+WeightSDS!Q$14*$AJ331^6+WeightSDS!R$14*$AJ331^5+WeightSDS!S$14*$AJ331^4+WeightSDS!T$14*$AJ331^3+WeightSDS!U$14*$AJ331^2+WeightSDS!V$14*$AJ331+WeightSDS!W$14),IF($AJ331&lt;156,WeightSDS!O$17*$AJ331^8+WeightSDS!P$17*$AJ331^7+WeightSDS!Q$17*$AJ331^6+WeightSDS!R$17*$AJ331^5+WeightSDS!S$17*$AJ331^4+WeightSDS!T$17*$AJ331^3+WeightSDS!U$17*$AJ331^2+WeightSDS!V$17*$AJ331+WeightSDS!W$17,IF($AJ331&lt;186,WeightSDS!$U$18+(WeightSDS!$V$18-WeightSDS!$U$18)/24*($AJ331-186)+WeightSDS!$W$18*(-$AJ331+186)^2-0.005,WeightSDS!$U$18+(WeightSDS!$V$18-WeightSDS!$U$18)/24*($AJ331-186)-0.005)))</f>
        <v>0.14604529399999999</v>
      </c>
      <c r="AQ331" s="7">
        <f t="shared" si="119"/>
        <v>0.56299999999999994</v>
      </c>
      <c r="AR331" s="7">
        <f t="shared" si="120"/>
        <v>69</v>
      </c>
      <c r="AS331" s="7">
        <f t="shared" si="121"/>
        <v>0.51</v>
      </c>
    </row>
    <row r="332" spans="2:45" s="7" customFormat="1" x14ac:dyDescent="0.15">
      <c r="B332" s="118"/>
      <c r="C332" s="118"/>
      <c r="D332" s="118"/>
      <c r="E332" s="30"/>
      <c r="F332" s="30"/>
      <c r="G332" s="119"/>
      <c r="H332" s="119"/>
      <c r="I332" s="78"/>
      <c r="J332" s="11" t="str">
        <f t="shared" si="112"/>
        <v/>
      </c>
      <c r="K332" s="2" t="str">
        <f t="shared" si="122"/>
        <v/>
      </c>
      <c r="L332" s="2" t="str">
        <f t="shared" si="113"/>
        <v/>
      </c>
      <c r="M332" s="2" t="str">
        <f t="shared" si="123"/>
        <v/>
      </c>
      <c r="N332" s="2" t="str">
        <f t="shared" si="124"/>
        <v/>
      </c>
      <c r="O332" s="2" t="str">
        <f t="shared" si="125"/>
        <v/>
      </c>
      <c r="P332" s="11" t="str">
        <f t="shared" si="126"/>
        <v/>
      </c>
      <c r="Q332" s="11" t="str">
        <f t="shared" si="127"/>
        <v/>
      </c>
      <c r="R332" s="2" t="str">
        <f t="shared" si="128"/>
        <v/>
      </c>
      <c r="S332" s="11" t="str">
        <f t="shared" si="129"/>
        <v/>
      </c>
      <c r="T332" s="175" t="str">
        <f t="shared" si="130"/>
        <v/>
      </c>
      <c r="U332" s="11" t="str">
        <f t="shared" si="131"/>
        <v/>
      </c>
      <c r="V332" s="136"/>
      <c r="W332" s="136"/>
      <c r="X332" s="139">
        <f t="shared" si="114"/>
        <v>0</v>
      </c>
      <c r="Y332" s="31">
        <f t="shared" si="115"/>
        <v>0</v>
      </c>
      <c r="Z332" s="31"/>
      <c r="AA332" s="140">
        <f t="shared" si="116"/>
        <v>0</v>
      </c>
      <c r="AB332" s="12"/>
      <c r="AC332" s="8">
        <f t="shared" si="117"/>
        <v>9.0359999999999996</v>
      </c>
      <c r="AD332" s="8">
        <f t="shared" si="118"/>
        <v>-184.49199999999999</v>
      </c>
      <c r="AE332"/>
      <c r="AF332" t="e">
        <f>IF(D332="M",IF(AI332&lt;78,LMS!$D$5*AI332^3+LMS!$E$5*AI332^2+LMS!$F$5*AI332+LMS!$G$5,IF(AI332&lt;150,LMS!$D$6*AI332^3+LMS!$E$6*AI332^2+LMS!$F$6*AI332+LMS!$G$6,LMS!$D$7*AI332^3+LMS!$E$7*AI332^2+LMS!$F$7*AI332+LMS!$G$7)),IF(AI332&lt;69,LMS!$D$9*AI332^3+LMS!$E$9*AI332^2+LMS!$F$9*AI332+LMS!$G$9,IF(AI332&lt;150,LMS!$D$10*AI332^3+LMS!$E$10*AI332^2+LMS!$F$10*AI332+LMS!$G$10,LMS!$D$11*AI332^3+LMS!$E$11*AI332^2+LMS!$F$11*AI332+LMS!$G$11)))</f>
        <v>#VALUE!</v>
      </c>
      <c r="AG332" t="e">
        <f>IF(D332="M",(IF(AI332&lt;2.5,LMS!$D$21*AI332^3+LMS!$E$21*AI332^2+LMS!$F$21*AI332+LMS!$G$21,IF(AI332&lt;9.5,LMS!$D$22*AI332^3+LMS!$E$22*AI332^2+LMS!$F$22*AI332+LMS!$G$22,IF(AI332&lt;26.75,LMS!$D$23*AI332^3+LMS!$E$23*AI332^2+LMS!$F$23*AI332+LMS!$G$23,IF(AI332&lt;90,LMS!$D$24*AI332^3+LMS!$E$24*AI332^2+LMS!$F$24*AI332+LMS!$G$24,LMS!$D$25*AI332^3+LMS!$E$25*AI332^2+LMS!$F$25*AI332+LMS!$G$25))))),(IF(AI332&lt;2.5,LMS!$D$27*AI332^3+LMS!$E$27*AI332^2+LMS!$F$27*AI332+LMS!$G$27,IF(AI332&lt;9.5,LMS!$D$28*AI332^3+LMS!$E$28*AI332^2+LMS!$F$28*AI332+LMS!$G$28,IF(AI332&lt;26.75,LMS!$D$29*AI332^3+LMS!$E$29*AI332^2+LMS!$F$29*AI332+LMS!$G$29,IF(AI332&lt;90,LMS!$D$30*AI332^3+LMS!$E$30*AI332^2+LMS!$F$30*AI332+LMS!$G$30,IF(AI332&lt;150,LMS!$D$31*AI332^3+LMS!$E$31*AI332^2+LMS!$F$31*AI332+LMS!$G$31,LMS!$D$32*AI332^3+LMS!$E$32*AI332^2+LMS!$F$32*AI332+LMS!$G$32)))))))</f>
        <v>#VALUE!</v>
      </c>
      <c r="AH332" t="e">
        <f>IF(D332="M",(IF(AI332&lt;90,LMS!$D$14*AI332^3+LMS!$E$14*AI332^2+LMS!$F$14*AI332+LMS!$G$14,LMS!$D$15*AI332^3+LMS!$E$15*AI332^2+LMS!$F$15*AI332+LMS!$G$15)),(IF(AI332&lt;90,LMS!$D$17*AI332^3+LMS!$E$17*AI332^2+LMS!$F$17*AI332+LMS!$G$17,LMS!$D$18*AI332^3+LMS!$E$18*AI332^2+LMS!$F$18*AI332+LMS!$G$18)))</f>
        <v>#VALUE!</v>
      </c>
      <c r="AI332" s="7" t="e">
        <f t="shared" si="111"/>
        <v>#VALUE!</v>
      </c>
      <c r="AJ332" s="7">
        <f t="shared" si="132"/>
        <v>0</v>
      </c>
      <c r="AL332" s="7">
        <f>IF(D332="M",WeightSDS!P$5*$AJ332^7+WeightSDS!Q$5*$AJ332^6+WeightSDS!R$5*$AJ332^5+WeightSDS!S$5*$AJ332^4+WeightSDS!T$5*$AJ332^3+WeightSDS!U$5*$AJ332^2+WeightSDS!V$5*$AJ332+WeightSDS!W$5,IF($AJ332&lt;186,WeightSDS!P$8*$AJ332^7+WeightSDS!Q$8*$AJ332^6+WeightSDS!R$8*$AJ332^5+WeightSDS!S$8*$AJ332^4+WeightSDS!T$8*$AJ332^3+WeightSDS!U$8*$AJ332^2+WeightSDS!V$8*$AJ332+WeightSDS!W$8,WeightSDS!$U$9+WeightSDS!$V$9*($AJ332-WeightSDS!$W$9)))</f>
        <v>0.75407122999999998</v>
      </c>
      <c r="AM332" s="7">
        <f>IF(D332="M",IF($AJ332&lt;45,WeightSDS!M$23*$AJ332^10+WeightSDS!N$23*$AJ332^9+WeightSDS!O$23*$AJ332^8+WeightSDS!P$23*$AJ332^7+WeightSDS!Q$23*$AJ332^6+WeightSDS!R$23*$AJ332^5+WeightSDS!S$23*$AJ332^4+WeightSDS!T$23*$AJ332^3+WeightSDS!U$23*$AJ332^2+WeightSDS!V$23*$AJ332+WeightSDS!W$23,IF($AJ332&lt;153,WeightSDS!M$25*$AJ332^10+WeightSDS!N$25*$AJ332^9+WeightSDS!O$25*$AJ332^8+WeightSDS!P$25*$AJ332^7+WeightSDS!Q$25*$AJ332^6+WeightSDS!R$25*$AJ332^5+WeightSDS!S$25*$AJ332^4+WeightSDS!T$25*$AJ332^3+WeightSDS!U$25*$AJ332^2+WeightSDS!V$25*$AJ332+WeightSDS!W$25,WeightSDS!M$27+WeightSDS!N$27/(1+EXP(WeightSDS!O$27+WeightSDS!P$27*$AJ332)))),IF($AJ332&lt;43.8,WeightSDS!M$29*$AJ332^10+WeightSDS!N$29*$AJ332^9+WeightSDS!O$29*$AJ332^8+WeightSDS!P$29*$AJ332^7+WeightSDS!Q$29*$AJ332^6+WeightSDS!R$29*$AJ332^5+WeightSDS!S$29*$AJ332^4+WeightSDS!T$29*$AJ332^3+WeightSDS!U$29*$AJ332^2+WeightSDS!V$29*$AJ332+WeightSDS!W$29-0.010431*(1-$AJ332/210),IF($AJ332&lt;123,WeightSDS!M$30*$AJ332^10+WeightSDS!N$30*$AJ332^9+WeightSDS!O$30*$AJ332^8+WeightSDS!P$30*$AJ332^7+WeightSDS!Q$30*$AJ332^6+WeightSDS!R$30*$AJ332^5+WeightSDS!S$30*$AJ332^4+WeightSDS!T$30*$AJ332^3+WeightSDS!U$30*$AJ332^2+WeightSDS!V$30*$AJ332+WeightSDS!W$30-0.010431*(1-1/$AJ332),WeightSDS!M$32+WeightSDS!N$32/(1+EXP(WeightSDS!O$32+WeightSDS!P$32*$AJ332))-0.010431*(1-$AJ332/210))))</f>
        <v>2.9500001032655536</v>
      </c>
      <c r="AN332" s="7">
        <f>IF(D332="M",IF($AJ332&lt;162,WeightSDS!P$12*$AJ332^7+WeightSDS!Q$12*$AJ332^6+WeightSDS!R$12*$AJ332^5+WeightSDS!S$12*$AJ332^4+WeightSDS!T$12*$AJ332^3+WeightSDS!U$12*$AJ332^2+WeightSDS!V$12*$AJ332+WeightSDS!W$12,WeightSDS!P$14*$AJ332^7+WeightSDS!Q$14*$AJ332^6+WeightSDS!R$14*$AJ332^5+WeightSDS!S$14*$AJ332^4+WeightSDS!T$14*$AJ332^3+WeightSDS!U$14*$AJ332^2+WeightSDS!V$14*$AJ332+WeightSDS!W$14),IF($AJ332&lt;156,WeightSDS!O$17*$AJ332^8+WeightSDS!P$17*$AJ332^7+WeightSDS!Q$17*$AJ332^6+WeightSDS!R$17*$AJ332^5+WeightSDS!S$17*$AJ332^4+WeightSDS!T$17*$AJ332^3+WeightSDS!U$17*$AJ332^2+WeightSDS!V$17*$AJ332+WeightSDS!W$17,IF($AJ332&lt;186,WeightSDS!$U$18+(WeightSDS!$V$18-WeightSDS!$U$18)/24*($AJ332-186)+WeightSDS!$W$18*(-$AJ332+186)^2-0.005,WeightSDS!$U$18+(WeightSDS!$V$18-WeightSDS!$U$18)/24*($AJ332-186)-0.005)))</f>
        <v>0.14604529399999999</v>
      </c>
      <c r="AQ332" s="7">
        <f t="shared" si="119"/>
        <v>0.56299999999999994</v>
      </c>
      <c r="AR332" s="7">
        <f t="shared" si="120"/>
        <v>69</v>
      </c>
      <c r="AS332" s="7">
        <f t="shared" si="121"/>
        <v>0.51</v>
      </c>
    </row>
    <row r="333" spans="2:45" s="7" customFormat="1" x14ac:dyDescent="0.15">
      <c r="B333" s="118"/>
      <c r="C333" s="118"/>
      <c r="D333" s="118"/>
      <c r="E333" s="30"/>
      <c r="F333" s="30"/>
      <c r="G333" s="119"/>
      <c r="H333" s="119"/>
      <c r="I333" s="78"/>
      <c r="J333" s="11" t="str">
        <f t="shared" si="112"/>
        <v/>
      </c>
      <c r="K333" s="2" t="str">
        <f t="shared" si="122"/>
        <v/>
      </c>
      <c r="L333" s="2" t="str">
        <f t="shared" si="113"/>
        <v/>
      </c>
      <c r="M333" s="2" t="str">
        <f t="shared" si="123"/>
        <v/>
      </c>
      <c r="N333" s="2" t="str">
        <f t="shared" si="124"/>
        <v/>
      </c>
      <c r="O333" s="2" t="str">
        <f t="shared" si="125"/>
        <v/>
      </c>
      <c r="P333" s="11" t="str">
        <f t="shared" si="126"/>
        <v/>
      </c>
      <c r="Q333" s="11" t="str">
        <f t="shared" si="127"/>
        <v/>
      </c>
      <c r="R333" s="2" t="str">
        <f t="shared" si="128"/>
        <v/>
      </c>
      <c r="S333" s="11" t="str">
        <f t="shared" si="129"/>
        <v/>
      </c>
      <c r="T333" s="175" t="str">
        <f t="shared" si="130"/>
        <v/>
      </c>
      <c r="U333" s="11" t="str">
        <f t="shared" si="131"/>
        <v/>
      </c>
      <c r="V333" s="136"/>
      <c r="W333" s="136"/>
      <c r="X333" s="139">
        <f t="shared" si="114"/>
        <v>0</v>
      </c>
      <c r="Y333" s="31">
        <f t="shared" si="115"/>
        <v>0</v>
      </c>
      <c r="Z333" s="31"/>
      <c r="AA333" s="140">
        <f t="shared" si="116"/>
        <v>0</v>
      </c>
      <c r="AB333" s="12"/>
      <c r="AC333" s="8">
        <f t="shared" si="117"/>
        <v>9.0359999999999996</v>
      </c>
      <c r="AD333" s="8">
        <f t="shared" si="118"/>
        <v>-184.49199999999999</v>
      </c>
      <c r="AE333"/>
      <c r="AF333" t="e">
        <f>IF(D333="M",IF(AI333&lt;78,LMS!$D$5*AI333^3+LMS!$E$5*AI333^2+LMS!$F$5*AI333+LMS!$G$5,IF(AI333&lt;150,LMS!$D$6*AI333^3+LMS!$E$6*AI333^2+LMS!$F$6*AI333+LMS!$G$6,LMS!$D$7*AI333^3+LMS!$E$7*AI333^2+LMS!$F$7*AI333+LMS!$G$7)),IF(AI333&lt;69,LMS!$D$9*AI333^3+LMS!$E$9*AI333^2+LMS!$F$9*AI333+LMS!$G$9,IF(AI333&lt;150,LMS!$D$10*AI333^3+LMS!$E$10*AI333^2+LMS!$F$10*AI333+LMS!$G$10,LMS!$D$11*AI333^3+LMS!$E$11*AI333^2+LMS!$F$11*AI333+LMS!$G$11)))</f>
        <v>#VALUE!</v>
      </c>
      <c r="AG333" t="e">
        <f>IF(D333="M",(IF(AI333&lt;2.5,LMS!$D$21*AI333^3+LMS!$E$21*AI333^2+LMS!$F$21*AI333+LMS!$G$21,IF(AI333&lt;9.5,LMS!$D$22*AI333^3+LMS!$E$22*AI333^2+LMS!$F$22*AI333+LMS!$G$22,IF(AI333&lt;26.75,LMS!$D$23*AI333^3+LMS!$E$23*AI333^2+LMS!$F$23*AI333+LMS!$G$23,IF(AI333&lt;90,LMS!$D$24*AI333^3+LMS!$E$24*AI333^2+LMS!$F$24*AI333+LMS!$G$24,LMS!$D$25*AI333^3+LMS!$E$25*AI333^2+LMS!$F$25*AI333+LMS!$G$25))))),(IF(AI333&lt;2.5,LMS!$D$27*AI333^3+LMS!$E$27*AI333^2+LMS!$F$27*AI333+LMS!$G$27,IF(AI333&lt;9.5,LMS!$D$28*AI333^3+LMS!$E$28*AI333^2+LMS!$F$28*AI333+LMS!$G$28,IF(AI333&lt;26.75,LMS!$D$29*AI333^3+LMS!$E$29*AI333^2+LMS!$F$29*AI333+LMS!$G$29,IF(AI333&lt;90,LMS!$D$30*AI333^3+LMS!$E$30*AI333^2+LMS!$F$30*AI333+LMS!$G$30,IF(AI333&lt;150,LMS!$D$31*AI333^3+LMS!$E$31*AI333^2+LMS!$F$31*AI333+LMS!$G$31,LMS!$D$32*AI333^3+LMS!$E$32*AI333^2+LMS!$F$32*AI333+LMS!$G$32)))))))</f>
        <v>#VALUE!</v>
      </c>
      <c r="AH333" t="e">
        <f>IF(D333="M",(IF(AI333&lt;90,LMS!$D$14*AI333^3+LMS!$E$14*AI333^2+LMS!$F$14*AI333+LMS!$G$14,LMS!$D$15*AI333^3+LMS!$E$15*AI333^2+LMS!$F$15*AI333+LMS!$G$15)),(IF(AI333&lt;90,LMS!$D$17*AI333^3+LMS!$E$17*AI333^2+LMS!$F$17*AI333+LMS!$G$17,LMS!$D$18*AI333^3+LMS!$E$18*AI333^2+LMS!$F$18*AI333+LMS!$G$18)))</f>
        <v>#VALUE!</v>
      </c>
      <c r="AI333" s="7" t="e">
        <f t="shared" si="111"/>
        <v>#VALUE!</v>
      </c>
      <c r="AJ333" s="7">
        <f t="shared" si="132"/>
        <v>0</v>
      </c>
      <c r="AL333" s="7">
        <f>IF(D333="M",WeightSDS!P$5*$AJ333^7+WeightSDS!Q$5*$AJ333^6+WeightSDS!R$5*$AJ333^5+WeightSDS!S$5*$AJ333^4+WeightSDS!T$5*$AJ333^3+WeightSDS!U$5*$AJ333^2+WeightSDS!V$5*$AJ333+WeightSDS!W$5,IF($AJ333&lt;186,WeightSDS!P$8*$AJ333^7+WeightSDS!Q$8*$AJ333^6+WeightSDS!R$8*$AJ333^5+WeightSDS!S$8*$AJ333^4+WeightSDS!T$8*$AJ333^3+WeightSDS!U$8*$AJ333^2+WeightSDS!V$8*$AJ333+WeightSDS!W$8,WeightSDS!$U$9+WeightSDS!$V$9*($AJ333-WeightSDS!$W$9)))</f>
        <v>0.75407122999999998</v>
      </c>
      <c r="AM333" s="7">
        <f>IF(D333="M",IF($AJ333&lt;45,WeightSDS!M$23*$AJ333^10+WeightSDS!N$23*$AJ333^9+WeightSDS!O$23*$AJ333^8+WeightSDS!P$23*$AJ333^7+WeightSDS!Q$23*$AJ333^6+WeightSDS!R$23*$AJ333^5+WeightSDS!S$23*$AJ333^4+WeightSDS!T$23*$AJ333^3+WeightSDS!U$23*$AJ333^2+WeightSDS!V$23*$AJ333+WeightSDS!W$23,IF($AJ333&lt;153,WeightSDS!M$25*$AJ333^10+WeightSDS!N$25*$AJ333^9+WeightSDS!O$25*$AJ333^8+WeightSDS!P$25*$AJ333^7+WeightSDS!Q$25*$AJ333^6+WeightSDS!R$25*$AJ333^5+WeightSDS!S$25*$AJ333^4+WeightSDS!T$25*$AJ333^3+WeightSDS!U$25*$AJ333^2+WeightSDS!V$25*$AJ333+WeightSDS!W$25,WeightSDS!M$27+WeightSDS!N$27/(1+EXP(WeightSDS!O$27+WeightSDS!P$27*$AJ333)))),IF($AJ333&lt;43.8,WeightSDS!M$29*$AJ333^10+WeightSDS!N$29*$AJ333^9+WeightSDS!O$29*$AJ333^8+WeightSDS!P$29*$AJ333^7+WeightSDS!Q$29*$AJ333^6+WeightSDS!R$29*$AJ333^5+WeightSDS!S$29*$AJ333^4+WeightSDS!T$29*$AJ333^3+WeightSDS!U$29*$AJ333^2+WeightSDS!V$29*$AJ333+WeightSDS!W$29-0.010431*(1-$AJ333/210),IF($AJ333&lt;123,WeightSDS!M$30*$AJ333^10+WeightSDS!N$30*$AJ333^9+WeightSDS!O$30*$AJ333^8+WeightSDS!P$30*$AJ333^7+WeightSDS!Q$30*$AJ333^6+WeightSDS!R$30*$AJ333^5+WeightSDS!S$30*$AJ333^4+WeightSDS!T$30*$AJ333^3+WeightSDS!U$30*$AJ333^2+WeightSDS!V$30*$AJ333+WeightSDS!W$30-0.010431*(1-1/$AJ333),WeightSDS!M$32+WeightSDS!N$32/(1+EXP(WeightSDS!O$32+WeightSDS!P$32*$AJ333))-0.010431*(1-$AJ333/210))))</f>
        <v>2.9500001032655536</v>
      </c>
      <c r="AN333" s="7">
        <f>IF(D333="M",IF($AJ333&lt;162,WeightSDS!P$12*$AJ333^7+WeightSDS!Q$12*$AJ333^6+WeightSDS!R$12*$AJ333^5+WeightSDS!S$12*$AJ333^4+WeightSDS!T$12*$AJ333^3+WeightSDS!U$12*$AJ333^2+WeightSDS!V$12*$AJ333+WeightSDS!W$12,WeightSDS!P$14*$AJ333^7+WeightSDS!Q$14*$AJ333^6+WeightSDS!R$14*$AJ333^5+WeightSDS!S$14*$AJ333^4+WeightSDS!T$14*$AJ333^3+WeightSDS!U$14*$AJ333^2+WeightSDS!V$14*$AJ333+WeightSDS!W$14),IF($AJ333&lt;156,WeightSDS!O$17*$AJ333^8+WeightSDS!P$17*$AJ333^7+WeightSDS!Q$17*$AJ333^6+WeightSDS!R$17*$AJ333^5+WeightSDS!S$17*$AJ333^4+WeightSDS!T$17*$AJ333^3+WeightSDS!U$17*$AJ333^2+WeightSDS!V$17*$AJ333+WeightSDS!W$17,IF($AJ333&lt;186,WeightSDS!$U$18+(WeightSDS!$V$18-WeightSDS!$U$18)/24*($AJ333-186)+WeightSDS!$W$18*(-$AJ333+186)^2-0.005,WeightSDS!$U$18+(WeightSDS!$V$18-WeightSDS!$U$18)/24*($AJ333-186)-0.005)))</f>
        <v>0.14604529399999999</v>
      </c>
      <c r="AQ333" s="7">
        <f t="shared" si="119"/>
        <v>0.56299999999999994</v>
      </c>
      <c r="AR333" s="7">
        <f t="shared" si="120"/>
        <v>69</v>
      </c>
      <c r="AS333" s="7">
        <f t="shared" si="121"/>
        <v>0.51</v>
      </c>
    </row>
    <row r="334" spans="2:45" s="7" customFormat="1" x14ac:dyDescent="0.15">
      <c r="B334" s="118"/>
      <c r="C334" s="118"/>
      <c r="D334" s="118"/>
      <c r="E334" s="30"/>
      <c r="F334" s="30"/>
      <c r="G334" s="119"/>
      <c r="H334" s="119"/>
      <c r="I334" s="78"/>
      <c r="J334" s="11" t="str">
        <f t="shared" si="112"/>
        <v/>
      </c>
      <c r="K334" s="2" t="str">
        <f t="shared" si="122"/>
        <v/>
      </c>
      <c r="L334" s="2" t="str">
        <f t="shared" si="113"/>
        <v/>
      </c>
      <c r="M334" s="2" t="str">
        <f t="shared" si="123"/>
        <v/>
      </c>
      <c r="N334" s="2" t="str">
        <f t="shared" si="124"/>
        <v/>
      </c>
      <c r="O334" s="2" t="str">
        <f t="shared" si="125"/>
        <v/>
      </c>
      <c r="P334" s="11" t="str">
        <f t="shared" si="126"/>
        <v/>
      </c>
      <c r="Q334" s="11" t="str">
        <f t="shared" si="127"/>
        <v/>
      </c>
      <c r="R334" s="2" t="str">
        <f t="shared" si="128"/>
        <v/>
      </c>
      <c r="S334" s="11" t="str">
        <f t="shared" si="129"/>
        <v/>
      </c>
      <c r="T334" s="175" t="str">
        <f t="shared" si="130"/>
        <v/>
      </c>
      <c r="U334" s="11" t="str">
        <f t="shared" si="131"/>
        <v/>
      </c>
      <c r="V334" s="136"/>
      <c r="W334" s="136"/>
      <c r="X334" s="139">
        <f t="shared" si="114"/>
        <v>0</v>
      </c>
      <c r="Y334" s="31">
        <f t="shared" si="115"/>
        <v>0</v>
      </c>
      <c r="Z334" s="31"/>
      <c r="AA334" s="140">
        <f t="shared" si="116"/>
        <v>0</v>
      </c>
      <c r="AB334" s="12"/>
      <c r="AC334" s="8">
        <f t="shared" si="117"/>
        <v>9.0359999999999996</v>
      </c>
      <c r="AD334" s="8">
        <f t="shared" si="118"/>
        <v>-184.49199999999999</v>
      </c>
      <c r="AE334"/>
      <c r="AF334" t="e">
        <f>IF(D334="M",IF(AI334&lt;78,LMS!$D$5*AI334^3+LMS!$E$5*AI334^2+LMS!$F$5*AI334+LMS!$G$5,IF(AI334&lt;150,LMS!$D$6*AI334^3+LMS!$E$6*AI334^2+LMS!$F$6*AI334+LMS!$G$6,LMS!$D$7*AI334^3+LMS!$E$7*AI334^2+LMS!$F$7*AI334+LMS!$G$7)),IF(AI334&lt;69,LMS!$D$9*AI334^3+LMS!$E$9*AI334^2+LMS!$F$9*AI334+LMS!$G$9,IF(AI334&lt;150,LMS!$D$10*AI334^3+LMS!$E$10*AI334^2+LMS!$F$10*AI334+LMS!$G$10,LMS!$D$11*AI334^3+LMS!$E$11*AI334^2+LMS!$F$11*AI334+LMS!$G$11)))</f>
        <v>#VALUE!</v>
      </c>
      <c r="AG334" t="e">
        <f>IF(D334="M",(IF(AI334&lt;2.5,LMS!$D$21*AI334^3+LMS!$E$21*AI334^2+LMS!$F$21*AI334+LMS!$G$21,IF(AI334&lt;9.5,LMS!$D$22*AI334^3+LMS!$E$22*AI334^2+LMS!$F$22*AI334+LMS!$G$22,IF(AI334&lt;26.75,LMS!$D$23*AI334^3+LMS!$E$23*AI334^2+LMS!$F$23*AI334+LMS!$G$23,IF(AI334&lt;90,LMS!$D$24*AI334^3+LMS!$E$24*AI334^2+LMS!$F$24*AI334+LMS!$G$24,LMS!$D$25*AI334^3+LMS!$E$25*AI334^2+LMS!$F$25*AI334+LMS!$G$25))))),(IF(AI334&lt;2.5,LMS!$D$27*AI334^3+LMS!$E$27*AI334^2+LMS!$F$27*AI334+LMS!$G$27,IF(AI334&lt;9.5,LMS!$D$28*AI334^3+LMS!$E$28*AI334^2+LMS!$F$28*AI334+LMS!$G$28,IF(AI334&lt;26.75,LMS!$D$29*AI334^3+LMS!$E$29*AI334^2+LMS!$F$29*AI334+LMS!$G$29,IF(AI334&lt;90,LMS!$D$30*AI334^3+LMS!$E$30*AI334^2+LMS!$F$30*AI334+LMS!$G$30,IF(AI334&lt;150,LMS!$D$31*AI334^3+LMS!$E$31*AI334^2+LMS!$F$31*AI334+LMS!$G$31,LMS!$D$32*AI334^3+LMS!$E$32*AI334^2+LMS!$F$32*AI334+LMS!$G$32)))))))</f>
        <v>#VALUE!</v>
      </c>
      <c r="AH334" t="e">
        <f>IF(D334="M",(IF(AI334&lt;90,LMS!$D$14*AI334^3+LMS!$E$14*AI334^2+LMS!$F$14*AI334+LMS!$G$14,LMS!$D$15*AI334^3+LMS!$E$15*AI334^2+LMS!$F$15*AI334+LMS!$G$15)),(IF(AI334&lt;90,LMS!$D$17*AI334^3+LMS!$E$17*AI334^2+LMS!$F$17*AI334+LMS!$G$17,LMS!$D$18*AI334^3+LMS!$E$18*AI334^2+LMS!$F$18*AI334+LMS!$G$18)))</f>
        <v>#VALUE!</v>
      </c>
      <c r="AI334" s="7" t="e">
        <f t="shared" si="111"/>
        <v>#VALUE!</v>
      </c>
      <c r="AJ334" s="7">
        <f t="shared" si="132"/>
        <v>0</v>
      </c>
      <c r="AL334" s="7">
        <f>IF(D334="M",WeightSDS!P$5*$AJ334^7+WeightSDS!Q$5*$AJ334^6+WeightSDS!R$5*$AJ334^5+WeightSDS!S$5*$AJ334^4+WeightSDS!T$5*$AJ334^3+WeightSDS!U$5*$AJ334^2+WeightSDS!V$5*$AJ334+WeightSDS!W$5,IF($AJ334&lt;186,WeightSDS!P$8*$AJ334^7+WeightSDS!Q$8*$AJ334^6+WeightSDS!R$8*$AJ334^5+WeightSDS!S$8*$AJ334^4+WeightSDS!T$8*$AJ334^3+WeightSDS!U$8*$AJ334^2+WeightSDS!V$8*$AJ334+WeightSDS!W$8,WeightSDS!$U$9+WeightSDS!$V$9*($AJ334-WeightSDS!$W$9)))</f>
        <v>0.75407122999999998</v>
      </c>
      <c r="AM334" s="7">
        <f>IF(D334="M",IF($AJ334&lt;45,WeightSDS!M$23*$AJ334^10+WeightSDS!N$23*$AJ334^9+WeightSDS!O$23*$AJ334^8+WeightSDS!P$23*$AJ334^7+WeightSDS!Q$23*$AJ334^6+WeightSDS!R$23*$AJ334^5+WeightSDS!S$23*$AJ334^4+WeightSDS!T$23*$AJ334^3+WeightSDS!U$23*$AJ334^2+WeightSDS!V$23*$AJ334+WeightSDS!W$23,IF($AJ334&lt;153,WeightSDS!M$25*$AJ334^10+WeightSDS!N$25*$AJ334^9+WeightSDS!O$25*$AJ334^8+WeightSDS!P$25*$AJ334^7+WeightSDS!Q$25*$AJ334^6+WeightSDS!R$25*$AJ334^5+WeightSDS!S$25*$AJ334^4+WeightSDS!T$25*$AJ334^3+WeightSDS!U$25*$AJ334^2+WeightSDS!V$25*$AJ334+WeightSDS!W$25,WeightSDS!M$27+WeightSDS!N$27/(1+EXP(WeightSDS!O$27+WeightSDS!P$27*$AJ334)))),IF($AJ334&lt;43.8,WeightSDS!M$29*$AJ334^10+WeightSDS!N$29*$AJ334^9+WeightSDS!O$29*$AJ334^8+WeightSDS!P$29*$AJ334^7+WeightSDS!Q$29*$AJ334^6+WeightSDS!R$29*$AJ334^5+WeightSDS!S$29*$AJ334^4+WeightSDS!T$29*$AJ334^3+WeightSDS!U$29*$AJ334^2+WeightSDS!V$29*$AJ334+WeightSDS!W$29-0.010431*(1-$AJ334/210),IF($AJ334&lt;123,WeightSDS!M$30*$AJ334^10+WeightSDS!N$30*$AJ334^9+WeightSDS!O$30*$AJ334^8+WeightSDS!P$30*$AJ334^7+WeightSDS!Q$30*$AJ334^6+WeightSDS!R$30*$AJ334^5+WeightSDS!S$30*$AJ334^4+WeightSDS!T$30*$AJ334^3+WeightSDS!U$30*$AJ334^2+WeightSDS!V$30*$AJ334+WeightSDS!W$30-0.010431*(1-1/$AJ334),WeightSDS!M$32+WeightSDS!N$32/(1+EXP(WeightSDS!O$32+WeightSDS!P$32*$AJ334))-0.010431*(1-$AJ334/210))))</f>
        <v>2.9500001032655536</v>
      </c>
      <c r="AN334" s="7">
        <f>IF(D334="M",IF($AJ334&lt;162,WeightSDS!P$12*$AJ334^7+WeightSDS!Q$12*$AJ334^6+WeightSDS!R$12*$AJ334^5+WeightSDS!S$12*$AJ334^4+WeightSDS!T$12*$AJ334^3+WeightSDS!U$12*$AJ334^2+WeightSDS!V$12*$AJ334+WeightSDS!W$12,WeightSDS!P$14*$AJ334^7+WeightSDS!Q$14*$AJ334^6+WeightSDS!R$14*$AJ334^5+WeightSDS!S$14*$AJ334^4+WeightSDS!T$14*$AJ334^3+WeightSDS!U$14*$AJ334^2+WeightSDS!V$14*$AJ334+WeightSDS!W$14),IF($AJ334&lt;156,WeightSDS!O$17*$AJ334^8+WeightSDS!P$17*$AJ334^7+WeightSDS!Q$17*$AJ334^6+WeightSDS!R$17*$AJ334^5+WeightSDS!S$17*$AJ334^4+WeightSDS!T$17*$AJ334^3+WeightSDS!U$17*$AJ334^2+WeightSDS!V$17*$AJ334+WeightSDS!W$17,IF($AJ334&lt;186,WeightSDS!$U$18+(WeightSDS!$V$18-WeightSDS!$U$18)/24*($AJ334-186)+WeightSDS!$W$18*(-$AJ334+186)^2-0.005,WeightSDS!$U$18+(WeightSDS!$V$18-WeightSDS!$U$18)/24*($AJ334-186)-0.005)))</f>
        <v>0.14604529399999999</v>
      </c>
      <c r="AQ334" s="7">
        <f t="shared" si="119"/>
        <v>0.56299999999999994</v>
      </c>
      <c r="AR334" s="7">
        <f t="shared" si="120"/>
        <v>69</v>
      </c>
      <c r="AS334" s="7">
        <f t="shared" si="121"/>
        <v>0.51</v>
      </c>
    </row>
    <row r="335" spans="2:45" s="7" customFormat="1" x14ac:dyDescent="0.15">
      <c r="B335" s="118"/>
      <c r="C335" s="118"/>
      <c r="D335" s="118"/>
      <c r="E335" s="30"/>
      <c r="F335" s="30"/>
      <c r="G335" s="119"/>
      <c r="H335" s="119"/>
      <c r="I335" s="78"/>
      <c r="J335" s="11" t="str">
        <f t="shared" si="112"/>
        <v/>
      </c>
      <c r="K335" s="2" t="str">
        <f t="shared" si="122"/>
        <v/>
      </c>
      <c r="L335" s="2" t="str">
        <f t="shared" si="113"/>
        <v/>
      </c>
      <c r="M335" s="2" t="str">
        <f t="shared" si="123"/>
        <v/>
      </c>
      <c r="N335" s="2" t="str">
        <f t="shared" si="124"/>
        <v/>
      </c>
      <c r="O335" s="2" t="str">
        <f t="shared" si="125"/>
        <v/>
      </c>
      <c r="P335" s="11" t="str">
        <f t="shared" si="126"/>
        <v/>
      </c>
      <c r="Q335" s="11" t="str">
        <f t="shared" si="127"/>
        <v/>
      </c>
      <c r="R335" s="2" t="str">
        <f t="shared" si="128"/>
        <v/>
      </c>
      <c r="S335" s="11" t="str">
        <f t="shared" si="129"/>
        <v/>
      </c>
      <c r="T335" s="175" t="str">
        <f t="shared" si="130"/>
        <v/>
      </c>
      <c r="U335" s="11" t="str">
        <f t="shared" si="131"/>
        <v/>
      </c>
      <c r="V335" s="136"/>
      <c r="W335" s="136"/>
      <c r="X335" s="139">
        <f t="shared" si="114"/>
        <v>0</v>
      </c>
      <c r="Y335" s="31">
        <f t="shared" si="115"/>
        <v>0</v>
      </c>
      <c r="Z335" s="31"/>
      <c r="AA335" s="140">
        <f t="shared" si="116"/>
        <v>0</v>
      </c>
      <c r="AB335" s="12"/>
      <c r="AC335" s="8">
        <f t="shared" si="117"/>
        <v>9.0359999999999996</v>
      </c>
      <c r="AD335" s="8">
        <f t="shared" si="118"/>
        <v>-184.49199999999999</v>
      </c>
      <c r="AE335"/>
      <c r="AF335" t="e">
        <f>IF(D335="M",IF(AI335&lt;78,LMS!$D$5*AI335^3+LMS!$E$5*AI335^2+LMS!$F$5*AI335+LMS!$G$5,IF(AI335&lt;150,LMS!$D$6*AI335^3+LMS!$E$6*AI335^2+LMS!$F$6*AI335+LMS!$G$6,LMS!$D$7*AI335^3+LMS!$E$7*AI335^2+LMS!$F$7*AI335+LMS!$G$7)),IF(AI335&lt;69,LMS!$D$9*AI335^3+LMS!$E$9*AI335^2+LMS!$F$9*AI335+LMS!$G$9,IF(AI335&lt;150,LMS!$D$10*AI335^3+LMS!$E$10*AI335^2+LMS!$F$10*AI335+LMS!$G$10,LMS!$D$11*AI335^3+LMS!$E$11*AI335^2+LMS!$F$11*AI335+LMS!$G$11)))</f>
        <v>#VALUE!</v>
      </c>
      <c r="AG335" t="e">
        <f>IF(D335="M",(IF(AI335&lt;2.5,LMS!$D$21*AI335^3+LMS!$E$21*AI335^2+LMS!$F$21*AI335+LMS!$G$21,IF(AI335&lt;9.5,LMS!$D$22*AI335^3+LMS!$E$22*AI335^2+LMS!$F$22*AI335+LMS!$G$22,IF(AI335&lt;26.75,LMS!$D$23*AI335^3+LMS!$E$23*AI335^2+LMS!$F$23*AI335+LMS!$G$23,IF(AI335&lt;90,LMS!$D$24*AI335^3+LMS!$E$24*AI335^2+LMS!$F$24*AI335+LMS!$G$24,LMS!$D$25*AI335^3+LMS!$E$25*AI335^2+LMS!$F$25*AI335+LMS!$G$25))))),(IF(AI335&lt;2.5,LMS!$D$27*AI335^3+LMS!$E$27*AI335^2+LMS!$F$27*AI335+LMS!$G$27,IF(AI335&lt;9.5,LMS!$D$28*AI335^3+LMS!$E$28*AI335^2+LMS!$F$28*AI335+LMS!$G$28,IF(AI335&lt;26.75,LMS!$D$29*AI335^3+LMS!$E$29*AI335^2+LMS!$F$29*AI335+LMS!$G$29,IF(AI335&lt;90,LMS!$D$30*AI335^3+LMS!$E$30*AI335^2+LMS!$F$30*AI335+LMS!$G$30,IF(AI335&lt;150,LMS!$D$31*AI335^3+LMS!$E$31*AI335^2+LMS!$F$31*AI335+LMS!$G$31,LMS!$D$32*AI335^3+LMS!$E$32*AI335^2+LMS!$F$32*AI335+LMS!$G$32)))))))</f>
        <v>#VALUE!</v>
      </c>
      <c r="AH335" t="e">
        <f>IF(D335="M",(IF(AI335&lt;90,LMS!$D$14*AI335^3+LMS!$E$14*AI335^2+LMS!$F$14*AI335+LMS!$G$14,LMS!$D$15*AI335^3+LMS!$E$15*AI335^2+LMS!$F$15*AI335+LMS!$G$15)),(IF(AI335&lt;90,LMS!$D$17*AI335^3+LMS!$E$17*AI335^2+LMS!$F$17*AI335+LMS!$G$17,LMS!$D$18*AI335^3+LMS!$E$18*AI335^2+LMS!$F$18*AI335+LMS!$G$18)))</f>
        <v>#VALUE!</v>
      </c>
      <c r="AI335" s="7" t="e">
        <f t="shared" si="111"/>
        <v>#VALUE!</v>
      </c>
      <c r="AJ335" s="7">
        <f t="shared" si="132"/>
        <v>0</v>
      </c>
      <c r="AL335" s="7">
        <f>IF(D335="M",WeightSDS!P$5*$AJ335^7+WeightSDS!Q$5*$AJ335^6+WeightSDS!R$5*$AJ335^5+WeightSDS!S$5*$AJ335^4+WeightSDS!T$5*$AJ335^3+WeightSDS!U$5*$AJ335^2+WeightSDS!V$5*$AJ335+WeightSDS!W$5,IF($AJ335&lt;186,WeightSDS!P$8*$AJ335^7+WeightSDS!Q$8*$AJ335^6+WeightSDS!R$8*$AJ335^5+WeightSDS!S$8*$AJ335^4+WeightSDS!T$8*$AJ335^3+WeightSDS!U$8*$AJ335^2+WeightSDS!V$8*$AJ335+WeightSDS!W$8,WeightSDS!$U$9+WeightSDS!$V$9*($AJ335-WeightSDS!$W$9)))</f>
        <v>0.75407122999999998</v>
      </c>
      <c r="AM335" s="7">
        <f>IF(D335="M",IF($AJ335&lt;45,WeightSDS!M$23*$AJ335^10+WeightSDS!N$23*$AJ335^9+WeightSDS!O$23*$AJ335^8+WeightSDS!P$23*$AJ335^7+WeightSDS!Q$23*$AJ335^6+WeightSDS!R$23*$AJ335^5+WeightSDS!S$23*$AJ335^4+WeightSDS!T$23*$AJ335^3+WeightSDS!U$23*$AJ335^2+WeightSDS!V$23*$AJ335+WeightSDS!W$23,IF($AJ335&lt;153,WeightSDS!M$25*$AJ335^10+WeightSDS!N$25*$AJ335^9+WeightSDS!O$25*$AJ335^8+WeightSDS!P$25*$AJ335^7+WeightSDS!Q$25*$AJ335^6+WeightSDS!R$25*$AJ335^5+WeightSDS!S$25*$AJ335^4+WeightSDS!T$25*$AJ335^3+WeightSDS!U$25*$AJ335^2+WeightSDS!V$25*$AJ335+WeightSDS!W$25,WeightSDS!M$27+WeightSDS!N$27/(1+EXP(WeightSDS!O$27+WeightSDS!P$27*$AJ335)))),IF($AJ335&lt;43.8,WeightSDS!M$29*$AJ335^10+WeightSDS!N$29*$AJ335^9+WeightSDS!O$29*$AJ335^8+WeightSDS!P$29*$AJ335^7+WeightSDS!Q$29*$AJ335^6+WeightSDS!R$29*$AJ335^5+WeightSDS!S$29*$AJ335^4+WeightSDS!T$29*$AJ335^3+WeightSDS!U$29*$AJ335^2+WeightSDS!V$29*$AJ335+WeightSDS!W$29-0.010431*(1-$AJ335/210),IF($AJ335&lt;123,WeightSDS!M$30*$AJ335^10+WeightSDS!N$30*$AJ335^9+WeightSDS!O$30*$AJ335^8+WeightSDS!P$30*$AJ335^7+WeightSDS!Q$30*$AJ335^6+WeightSDS!R$30*$AJ335^5+WeightSDS!S$30*$AJ335^4+WeightSDS!T$30*$AJ335^3+WeightSDS!U$30*$AJ335^2+WeightSDS!V$30*$AJ335+WeightSDS!W$30-0.010431*(1-1/$AJ335),WeightSDS!M$32+WeightSDS!N$32/(1+EXP(WeightSDS!O$32+WeightSDS!P$32*$AJ335))-0.010431*(1-$AJ335/210))))</f>
        <v>2.9500001032655536</v>
      </c>
      <c r="AN335" s="7">
        <f>IF(D335="M",IF($AJ335&lt;162,WeightSDS!P$12*$AJ335^7+WeightSDS!Q$12*$AJ335^6+WeightSDS!R$12*$AJ335^5+WeightSDS!S$12*$AJ335^4+WeightSDS!T$12*$AJ335^3+WeightSDS!U$12*$AJ335^2+WeightSDS!V$12*$AJ335+WeightSDS!W$12,WeightSDS!P$14*$AJ335^7+WeightSDS!Q$14*$AJ335^6+WeightSDS!R$14*$AJ335^5+WeightSDS!S$14*$AJ335^4+WeightSDS!T$14*$AJ335^3+WeightSDS!U$14*$AJ335^2+WeightSDS!V$14*$AJ335+WeightSDS!W$14),IF($AJ335&lt;156,WeightSDS!O$17*$AJ335^8+WeightSDS!P$17*$AJ335^7+WeightSDS!Q$17*$AJ335^6+WeightSDS!R$17*$AJ335^5+WeightSDS!S$17*$AJ335^4+WeightSDS!T$17*$AJ335^3+WeightSDS!U$17*$AJ335^2+WeightSDS!V$17*$AJ335+WeightSDS!W$17,IF($AJ335&lt;186,WeightSDS!$U$18+(WeightSDS!$V$18-WeightSDS!$U$18)/24*($AJ335-186)+WeightSDS!$W$18*(-$AJ335+186)^2-0.005,WeightSDS!$U$18+(WeightSDS!$V$18-WeightSDS!$U$18)/24*($AJ335-186)-0.005)))</f>
        <v>0.14604529399999999</v>
      </c>
      <c r="AQ335" s="7">
        <f t="shared" si="119"/>
        <v>0.56299999999999994</v>
      </c>
      <c r="AR335" s="7">
        <f t="shared" si="120"/>
        <v>69</v>
      </c>
      <c r="AS335" s="7">
        <f t="shared" si="121"/>
        <v>0.51</v>
      </c>
    </row>
    <row r="336" spans="2:45" s="7" customFormat="1" x14ac:dyDescent="0.15">
      <c r="B336" s="118"/>
      <c r="C336" s="118"/>
      <c r="D336" s="118"/>
      <c r="E336" s="30"/>
      <c r="F336" s="30"/>
      <c r="G336" s="119"/>
      <c r="H336" s="119"/>
      <c r="I336" s="78"/>
      <c r="J336" s="11" t="str">
        <f t="shared" si="112"/>
        <v/>
      </c>
      <c r="K336" s="2" t="str">
        <f t="shared" si="122"/>
        <v/>
      </c>
      <c r="L336" s="2" t="str">
        <f t="shared" si="113"/>
        <v/>
      </c>
      <c r="M336" s="2" t="str">
        <f t="shared" si="123"/>
        <v/>
      </c>
      <c r="N336" s="2" t="str">
        <f t="shared" si="124"/>
        <v/>
      </c>
      <c r="O336" s="2" t="str">
        <f t="shared" si="125"/>
        <v/>
      </c>
      <c r="P336" s="11" t="str">
        <f t="shared" si="126"/>
        <v/>
      </c>
      <c r="Q336" s="11" t="str">
        <f t="shared" si="127"/>
        <v/>
      </c>
      <c r="R336" s="2" t="str">
        <f t="shared" si="128"/>
        <v/>
      </c>
      <c r="S336" s="11" t="str">
        <f t="shared" si="129"/>
        <v/>
      </c>
      <c r="T336" s="175" t="str">
        <f t="shared" si="130"/>
        <v/>
      </c>
      <c r="U336" s="11" t="str">
        <f t="shared" si="131"/>
        <v/>
      </c>
      <c r="V336" s="136"/>
      <c r="W336" s="136"/>
      <c r="X336" s="139">
        <f t="shared" si="114"/>
        <v>0</v>
      </c>
      <c r="Y336" s="31">
        <f t="shared" si="115"/>
        <v>0</v>
      </c>
      <c r="Z336" s="31"/>
      <c r="AA336" s="140">
        <f t="shared" si="116"/>
        <v>0</v>
      </c>
      <c r="AB336" s="12"/>
      <c r="AC336" s="8">
        <f t="shared" si="117"/>
        <v>9.0359999999999996</v>
      </c>
      <c r="AD336" s="8">
        <f t="shared" si="118"/>
        <v>-184.49199999999999</v>
      </c>
      <c r="AE336"/>
      <c r="AF336" t="e">
        <f>IF(D336="M",IF(AI336&lt;78,LMS!$D$5*AI336^3+LMS!$E$5*AI336^2+LMS!$F$5*AI336+LMS!$G$5,IF(AI336&lt;150,LMS!$D$6*AI336^3+LMS!$E$6*AI336^2+LMS!$F$6*AI336+LMS!$G$6,LMS!$D$7*AI336^3+LMS!$E$7*AI336^2+LMS!$F$7*AI336+LMS!$G$7)),IF(AI336&lt;69,LMS!$D$9*AI336^3+LMS!$E$9*AI336^2+LMS!$F$9*AI336+LMS!$G$9,IF(AI336&lt;150,LMS!$D$10*AI336^3+LMS!$E$10*AI336^2+LMS!$F$10*AI336+LMS!$G$10,LMS!$D$11*AI336^3+LMS!$E$11*AI336^2+LMS!$F$11*AI336+LMS!$G$11)))</f>
        <v>#VALUE!</v>
      </c>
      <c r="AG336" t="e">
        <f>IF(D336="M",(IF(AI336&lt;2.5,LMS!$D$21*AI336^3+LMS!$E$21*AI336^2+LMS!$F$21*AI336+LMS!$G$21,IF(AI336&lt;9.5,LMS!$D$22*AI336^3+LMS!$E$22*AI336^2+LMS!$F$22*AI336+LMS!$G$22,IF(AI336&lt;26.75,LMS!$D$23*AI336^3+LMS!$E$23*AI336^2+LMS!$F$23*AI336+LMS!$G$23,IF(AI336&lt;90,LMS!$D$24*AI336^3+LMS!$E$24*AI336^2+LMS!$F$24*AI336+LMS!$G$24,LMS!$D$25*AI336^3+LMS!$E$25*AI336^2+LMS!$F$25*AI336+LMS!$G$25))))),(IF(AI336&lt;2.5,LMS!$D$27*AI336^3+LMS!$E$27*AI336^2+LMS!$F$27*AI336+LMS!$G$27,IF(AI336&lt;9.5,LMS!$D$28*AI336^3+LMS!$E$28*AI336^2+LMS!$F$28*AI336+LMS!$G$28,IF(AI336&lt;26.75,LMS!$D$29*AI336^3+LMS!$E$29*AI336^2+LMS!$F$29*AI336+LMS!$G$29,IF(AI336&lt;90,LMS!$D$30*AI336^3+LMS!$E$30*AI336^2+LMS!$F$30*AI336+LMS!$G$30,IF(AI336&lt;150,LMS!$D$31*AI336^3+LMS!$E$31*AI336^2+LMS!$F$31*AI336+LMS!$G$31,LMS!$D$32*AI336^3+LMS!$E$32*AI336^2+LMS!$F$32*AI336+LMS!$G$32)))))))</f>
        <v>#VALUE!</v>
      </c>
      <c r="AH336" t="e">
        <f>IF(D336="M",(IF(AI336&lt;90,LMS!$D$14*AI336^3+LMS!$E$14*AI336^2+LMS!$F$14*AI336+LMS!$G$14,LMS!$D$15*AI336^3+LMS!$E$15*AI336^2+LMS!$F$15*AI336+LMS!$G$15)),(IF(AI336&lt;90,LMS!$D$17*AI336^3+LMS!$E$17*AI336^2+LMS!$F$17*AI336+LMS!$G$17,LMS!$D$18*AI336^3+LMS!$E$18*AI336^2+LMS!$F$18*AI336+LMS!$G$18)))</f>
        <v>#VALUE!</v>
      </c>
      <c r="AI336" s="7" t="e">
        <f t="shared" si="111"/>
        <v>#VALUE!</v>
      </c>
      <c r="AJ336" s="7">
        <f t="shared" si="132"/>
        <v>0</v>
      </c>
      <c r="AL336" s="7">
        <f>IF(D336="M",WeightSDS!P$5*$AJ336^7+WeightSDS!Q$5*$AJ336^6+WeightSDS!R$5*$AJ336^5+WeightSDS!S$5*$AJ336^4+WeightSDS!T$5*$AJ336^3+WeightSDS!U$5*$AJ336^2+WeightSDS!V$5*$AJ336+WeightSDS!W$5,IF($AJ336&lt;186,WeightSDS!P$8*$AJ336^7+WeightSDS!Q$8*$AJ336^6+WeightSDS!R$8*$AJ336^5+WeightSDS!S$8*$AJ336^4+WeightSDS!T$8*$AJ336^3+WeightSDS!U$8*$AJ336^2+WeightSDS!V$8*$AJ336+WeightSDS!W$8,WeightSDS!$U$9+WeightSDS!$V$9*($AJ336-WeightSDS!$W$9)))</f>
        <v>0.75407122999999998</v>
      </c>
      <c r="AM336" s="7">
        <f>IF(D336="M",IF($AJ336&lt;45,WeightSDS!M$23*$AJ336^10+WeightSDS!N$23*$AJ336^9+WeightSDS!O$23*$AJ336^8+WeightSDS!P$23*$AJ336^7+WeightSDS!Q$23*$AJ336^6+WeightSDS!R$23*$AJ336^5+WeightSDS!S$23*$AJ336^4+WeightSDS!T$23*$AJ336^3+WeightSDS!U$23*$AJ336^2+WeightSDS!V$23*$AJ336+WeightSDS!W$23,IF($AJ336&lt;153,WeightSDS!M$25*$AJ336^10+WeightSDS!N$25*$AJ336^9+WeightSDS!O$25*$AJ336^8+WeightSDS!P$25*$AJ336^7+WeightSDS!Q$25*$AJ336^6+WeightSDS!R$25*$AJ336^5+WeightSDS!S$25*$AJ336^4+WeightSDS!T$25*$AJ336^3+WeightSDS!U$25*$AJ336^2+WeightSDS!V$25*$AJ336+WeightSDS!W$25,WeightSDS!M$27+WeightSDS!N$27/(1+EXP(WeightSDS!O$27+WeightSDS!P$27*$AJ336)))),IF($AJ336&lt;43.8,WeightSDS!M$29*$AJ336^10+WeightSDS!N$29*$AJ336^9+WeightSDS!O$29*$AJ336^8+WeightSDS!P$29*$AJ336^7+WeightSDS!Q$29*$AJ336^6+WeightSDS!R$29*$AJ336^5+WeightSDS!S$29*$AJ336^4+WeightSDS!T$29*$AJ336^3+WeightSDS!U$29*$AJ336^2+WeightSDS!V$29*$AJ336+WeightSDS!W$29-0.010431*(1-$AJ336/210),IF($AJ336&lt;123,WeightSDS!M$30*$AJ336^10+WeightSDS!N$30*$AJ336^9+WeightSDS!O$30*$AJ336^8+WeightSDS!P$30*$AJ336^7+WeightSDS!Q$30*$AJ336^6+WeightSDS!R$30*$AJ336^5+WeightSDS!S$30*$AJ336^4+WeightSDS!T$30*$AJ336^3+WeightSDS!U$30*$AJ336^2+WeightSDS!V$30*$AJ336+WeightSDS!W$30-0.010431*(1-1/$AJ336),WeightSDS!M$32+WeightSDS!N$32/(1+EXP(WeightSDS!O$32+WeightSDS!P$32*$AJ336))-0.010431*(1-$AJ336/210))))</f>
        <v>2.9500001032655536</v>
      </c>
      <c r="AN336" s="7">
        <f>IF(D336="M",IF($AJ336&lt;162,WeightSDS!P$12*$AJ336^7+WeightSDS!Q$12*$AJ336^6+WeightSDS!R$12*$AJ336^5+WeightSDS!S$12*$AJ336^4+WeightSDS!T$12*$AJ336^3+WeightSDS!U$12*$AJ336^2+WeightSDS!V$12*$AJ336+WeightSDS!W$12,WeightSDS!P$14*$AJ336^7+WeightSDS!Q$14*$AJ336^6+WeightSDS!R$14*$AJ336^5+WeightSDS!S$14*$AJ336^4+WeightSDS!T$14*$AJ336^3+WeightSDS!U$14*$AJ336^2+WeightSDS!V$14*$AJ336+WeightSDS!W$14),IF($AJ336&lt;156,WeightSDS!O$17*$AJ336^8+WeightSDS!P$17*$AJ336^7+WeightSDS!Q$17*$AJ336^6+WeightSDS!R$17*$AJ336^5+WeightSDS!S$17*$AJ336^4+WeightSDS!T$17*$AJ336^3+WeightSDS!U$17*$AJ336^2+WeightSDS!V$17*$AJ336+WeightSDS!W$17,IF($AJ336&lt;186,WeightSDS!$U$18+(WeightSDS!$V$18-WeightSDS!$U$18)/24*($AJ336-186)+WeightSDS!$W$18*(-$AJ336+186)^2-0.005,WeightSDS!$U$18+(WeightSDS!$V$18-WeightSDS!$U$18)/24*($AJ336-186)-0.005)))</f>
        <v>0.14604529399999999</v>
      </c>
      <c r="AQ336" s="7">
        <f t="shared" si="119"/>
        <v>0.56299999999999994</v>
      </c>
      <c r="AR336" s="7">
        <f t="shared" si="120"/>
        <v>69</v>
      </c>
      <c r="AS336" s="7">
        <f t="shared" si="121"/>
        <v>0.51</v>
      </c>
    </row>
    <row r="337" spans="2:45" s="7" customFormat="1" x14ac:dyDescent="0.15">
      <c r="B337" s="118"/>
      <c r="C337" s="118"/>
      <c r="D337" s="118"/>
      <c r="E337" s="30"/>
      <c r="F337" s="30"/>
      <c r="G337" s="119"/>
      <c r="H337" s="119"/>
      <c r="I337" s="78"/>
      <c r="J337" s="11" t="str">
        <f t="shared" si="112"/>
        <v/>
      </c>
      <c r="K337" s="2" t="str">
        <f t="shared" si="122"/>
        <v/>
      </c>
      <c r="L337" s="2" t="str">
        <f t="shared" si="113"/>
        <v/>
      </c>
      <c r="M337" s="2" t="str">
        <f t="shared" si="123"/>
        <v/>
      </c>
      <c r="N337" s="2" t="str">
        <f t="shared" si="124"/>
        <v/>
      </c>
      <c r="O337" s="2" t="str">
        <f t="shared" si="125"/>
        <v/>
      </c>
      <c r="P337" s="11" t="str">
        <f t="shared" si="126"/>
        <v/>
      </c>
      <c r="Q337" s="11" t="str">
        <f t="shared" si="127"/>
        <v/>
      </c>
      <c r="R337" s="2" t="str">
        <f t="shared" si="128"/>
        <v/>
      </c>
      <c r="S337" s="11" t="str">
        <f t="shared" si="129"/>
        <v/>
      </c>
      <c r="T337" s="175" t="str">
        <f t="shared" si="130"/>
        <v/>
      </c>
      <c r="U337" s="11" t="str">
        <f t="shared" si="131"/>
        <v/>
      </c>
      <c r="V337" s="136"/>
      <c r="W337" s="136"/>
      <c r="X337" s="139">
        <f t="shared" si="114"/>
        <v>0</v>
      </c>
      <c r="Y337" s="31">
        <f t="shared" si="115"/>
        <v>0</v>
      </c>
      <c r="Z337" s="31"/>
      <c r="AA337" s="140">
        <f t="shared" si="116"/>
        <v>0</v>
      </c>
      <c r="AB337" s="12"/>
      <c r="AC337" s="8">
        <f t="shared" si="117"/>
        <v>9.0359999999999996</v>
      </c>
      <c r="AD337" s="8">
        <f t="shared" si="118"/>
        <v>-184.49199999999999</v>
      </c>
      <c r="AE337"/>
      <c r="AF337" t="e">
        <f>IF(D337="M",IF(AI337&lt;78,LMS!$D$5*AI337^3+LMS!$E$5*AI337^2+LMS!$F$5*AI337+LMS!$G$5,IF(AI337&lt;150,LMS!$D$6*AI337^3+LMS!$E$6*AI337^2+LMS!$F$6*AI337+LMS!$G$6,LMS!$D$7*AI337^3+LMS!$E$7*AI337^2+LMS!$F$7*AI337+LMS!$G$7)),IF(AI337&lt;69,LMS!$D$9*AI337^3+LMS!$E$9*AI337^2+LMS!$F$9*AI337+LMS!$G$9,IF(AI337&lt;150,LMS!$D$10*AI337^3+LMS!$E$10*AI337^2+LMS!$F$10*AI337+LMS!$G$10,LMS!$D$11*AI337^3+LMS!$E$11*AI337^2+LMS!$F$11*AI337+LMS!$G$11)))</f>
        <v>#VALUE!</v>
      </c>
      <c r="AG337" t="e">
        <f>IF(D337="M",(IF(AI337&lt;2.5,LMS!$D$21*AI337^3+LMS!$E$21*AI337^2+LMS!$F$21*AI337+LMS!$G$21,IF(AI337&lt;9.5,LMS!$D$22*AI337^3+LMS!$E$22*AI337^2+LMS!$F$22*AI337+LMS!$G$22,IF(AI337&lt;26.75,LMS!$D$23*AI337^3+LMS!$E$23*AI337^2+LMS!$F$23*AI337+LMS!$G$23,IF(AI337&lt;90,LMS!$D$24*AI337^3+LMS!$E$24*AI337^2+LMS!$F$24*AI337+LMS!$G$24,LMS!$D$25*AI337^3+LMS!$E$25*AI337^2+LMS!$F$25*AI337+LMS!$G$25))))),(IF(AI337&lt;2.5,LMS!$D$27*AI337^3+LMS!$E$27*AI337^2+LMS!$F$27*AI337+LMS!$G$27,IF(AI337&lt;9.5,LMS!$D$28*AI337^3+LMS!$E$28*AI337^2+LMS!$F$28*AI337+LMS!$G$28,IF(AI337&lt;26.75,LMS!$D$29*AI337^3+LMS!$E$29*AI337^2+LMS!$F$29*AI337+LMS!$G$29,IF(AI337&lt;90,LMS!$D$30*AI337^3+LMS!$E$30*AI337^2+LMS!$F$30*AI337+LMS!$G$30,IF(AI337&lt;150,LMS!$D$31*AI337^3+LMS!$E$31*AI337^2+LMS!$F$31*AI337+LMS!$G$31,LMS!$D$32*AI337^3+LMS!$E$32*AI337^2+LMS!$F$32*AI337+LMS!$G$32)))))))</f>
        <v>#VALUE!</v>
      </c>
      <c r="AH337" t="e">
        <f>IF(D337="M",(IF(AI337&lt;90,LMS!$D$14*AI337^3+LMS!$E$14*AI337^2+LMS!$F$14*AI337+LMS!$G$14,LMS!$D$15*AI337^3+LMS!$E$15*AI337^2+LMS!$F$15*AI337+LMS!$G$15)),(IF(AI337&lt;90,LMS!$D$17*AI337^3+LMS!$E$17*AI337^2+LMS!$F$17*AI337+LMS!$G$17,LMS!$D$18*AI337^3+LMS!$E$18*AI337^2+LMS!$F$18*AI337+LMS!$G$18)))</f>
        <v>#VALUE!</v>
      </c>
      <c r="AI337" s="7" t="e">
        <f t="shared" si="111"/>
        <v>#VALUE!</v>
      </c>
      <c r="AJ337" s="7">
        <f t="shared" si="132"/>
        <v>0</v>
      </c>
      <c r="AL337" s="7">
        <f>IF(D337="M",WeightSDS!P$5*$AJ337^7+WeightSDS!Q$5*$AJ337^6+WeightSDS!R$5*$AJ337^5+WeightSDS!S$5*$AJ337^4+WeightSDS!T$5*$AJ337^3+WeightSDS!U$5*$AJ337^2+WeightSDS!V$5*$AJ337+WeightSDS!W$5,IF($AJ337&lt;186,WeightSDS!P$8*$AJ337^7+WeightSDS!Q$8*$AJ337^6+WeightSDS!R$8*$AJ337^5+WeightSDS!S$8*$AJ337^4+WeightSDS!T$8*$AJ337^3+WeightSDS!U$8*$AJ337^2+WeightSDS!V$8*$AJ337+WeightSDS!W$8,WeightSDS!$U$9+WeightSDS!$V$9*($AJ337-WeightSDS!$W$9)))</f>
        <v>0.75407122999999998</v>
      </c>
      <c r="AM337" s="7">
        <f>IF(D337="M",IF($AJ337&lt;45,WeightSDS!M$23*$AJ337^10+WeightSDS!N$23*$AJ337^9+WeightSDS!O$23*$AJ337^8+WeightSDS!P$23*$AJ337^7+WeightSDS!Q$23*$AJ337^6+WeightSDS!R$23*$AJ337^5+WeightSDS!S$23*$AJ337^4+WeightSDS!T$23*$AJ337^3+WeightSDS!U$23*$AJ337^2+WeightSDS!V$23*$AJ337+WeightSDS!W$23,IF($AJ337&lt;153,WeightSDS!M$25*$AJ337^10+WeightSDS!N$25*$AJ337^9+WeightSDS!O$25*$AJ337^8+WeightSDS!P$25*$AJ337^7+WeightSDS!Q$25*$AJ337^6+WeightSDS!R$25*$AJ337^5+WeightSDS!S$25*$AJ337^4+WeightSDS!T$25*$AJ337^3+WeightSDS!U$25*$AJ337^2+WeightSDS!V$25*$AJ337+WeightSDS!W$25,WeightSDS!M$27+WeightSDS!N$27/(1+EXP(WeightSDS!O$27+WeightSDS!P$27*$AJ337)))),IF($AJ337&lt;43.8,WeightSDS!M$29*$AJ337^10+WeightSDS!N$29*$AJ337^9+WeightSDS!O$29*$AJ337^8+WeightSDS!P$29*$AJ337^7+WeightSDS!Q$29*$AJ337^6+WeightSDS!R$29*$AJ337^5+WeightSDS!S$29*$AJ337^4+WeightSDS!T$29*$AJ337^3+WeightSDS!U$29*$AJ337^2+WeightSDS!V$29*$AJ337+WeightSDS!W$29-0.010431*(1-$AJ337/210),IF($AJ337&lt;123,WeightSDS!M$30*$AJ337^10+WeightSDS!N$30*$AJ337^9+WeightSDS!O$30*$AJ337^8+WeightSDS!P$30*$AJ337^7+WeightSDS!Q$30*$AJ337^6+WeightSDS!R$30*$AJ337^5+WeightSDS!S$30*$AJ337^4+WeightSDS!T$30*$AJ337^3+WeightSDS!U$30*$AJ337^2+WeightSDS!V$30*$AJ337+WeightSDS!W$30-0.010431*(1-1/$AJ337),WeightSDS!M$32+WeightSDS!N$32/(1+EXP(WeightSDS!O$32+WeightSDS!P$32*$AJ337))-0.010431*(1-$AJ337/210))))</f>
        <v>2.9500001032655536</v>
      </c>
      <c r="AN337" s="7">
        <f>IF(D337="M",IF($AJ337&lt;162,WeightSDS!P$12*$AJ337^7+WeightSDS!Q$12*$AJ337^6+WeightSDS!R$12*$AJ337^5+WeightSDS!S$12*$AJ337^4+WeightSDS!T$12*$AJ337^3+WeightSDS!U$12*$AJ337^2+WeightSDS!V$12*$AJ337+WeightSDS!W$12,WeightSDS!P$14*$AJ337^7+WeightSDS!Q$14*$AJ337^6+WeightSDS!R$14*$AJ337^5+WeightSDS!S$14*$AJ337^4+WeightSDS!T$14*$AJ337^3+WeightSDS!U$14*$AJ337^2+WeightSDS!V$14*$AJ337+WeightSDS!W$14),IF($AJ337&lt;156,WeightSDS!O$17*$AJ337^8+WeightSDS!P$17*$AJ337^7+WeightSDS!Q$17*$AJ337^6+WeightSDS!R$17*$AJ337^5+WeightSDS!S$17*$AJ337^4+WeightSDS!T$17*$AJ337^3+WeightSDS!U$17*$AJ337^2+WeightSDS!V$17*$AJ337+WeightSDS!W$17,IF($AJ337&lt;186,WeightSDS!$U$18+(WeightSDS!$V$18-WeightSDS!$U$18)/24*($AJ337-186)+WeightSDS!$W$18*(-$AJ337+186)^2-0.005,WeightSDS!$U$18+(WeightSDS!$V$18-WeightSDS!$U$18)/24*($AJ337-186)-0.005)))</f>
        <v>0.14604529399999999</v>
      </c>
      <c r="AQ337" s="7">
        <f t="shared" si="119"/>
        <v>0.56299999999999994</v>
      </c>
      <c r="AR337" s="7">
        <f t="shared" si="120"/>
        <v>69</v>
      </c>
      <c r="AS337" s="7">
        <f t="shared" si="121"/>
        <v>0.51</v>
      </c>
    </row>
    <row r="338" spans="2:45" s="7" customFormat="1" x14ac:dyDescent="0.15">
      <c r="B338" s="118"/>
      <c r="C338" s="118"/>
      <c r="D338" s="118"/>
      <c r="E338" s="30"/>
      <c r="F338" s="30"/>
      <c r="G338" s="119"/>
      <c r="H338" s="119"/>
      <c r="I338" s="78"/>
      <c r="J338" s="11" t="str">
        <f t="shared" si="112"/>
        <v/>
      </c>
      <c r="K338" s="2" t="str">
        <f t="shared" si="122"/>
        <v/>
      </c>
      <c r="L338" s="2" t="str">
        <f t="shared" si="113"/>
        <v/>
      </c>
      <c r="M338" s="2" t="str">
        <f t="shared" si="123"/>
        <v/>
      </c>
      <c r="N338" s="2" t="str">
        <f t="shared" si="124"/>
        <v/>
      </c>
      <c r="O338" s="2" t="str">
        <f t="shared" si="125"/>
        <v/>
      </c>
      <c r="P338" s="11" t="str">
        <f t="shared" si="126"/>
        <v/>
      </c>
      <c r="Q338" s="11" t="str">
        <f t="shared" si="127"/>
        <v/>
      </c>
      <c r="R338" s="2" t="str">
        <f t="shared" si="128"/>
        <v/>
      </c>
      <c r="S338" s="11" t="str">
        <f t="shared" si="129"/>
        <v/>
      </c>
      <c r="T338" s="175" t="str">
        <f t="shared" si="130"/>
        <v/>
      </c>
      <c r="U338" s="11" t="str">
        <f t="shared" si="131"/>
        <v/>
      </c>
      <c r="V338" s="136"/>
      <c r="W338" s="136"/>
      <c r="X338" s="139">
        <f t="shared" si="114"/>
        <v>0</v>
      </c>
      <c r="Y338" s="31">
        <f t="shared" si="115"/>
        <v>0</v>
      </c>
      <c r="Z338" s="31"/>
      <c r="AA338" s="140">
        <f t="shared" si="116"/>
        <v>0</v>
      </c>
      <c r="AB338" s="12"/>
      <c r="AC338" s="8">
        <f t="shared" si="117"/>
        <v>9.0359999999999996</v>
      </c>
      <c r="AD338" s="8">
        <f t="shared" si="118"/>
        <v>-184.49199999999999</v>
      </c>
      <c r="AE338"/>
      <c r="AF338" t="e">
        <f>IF(D338="M",IF(AI338&lt;78,LMS!$D$5*AI338^3+LMS!$E$5*AI338^2+LMS!$F$5*AI338+LMS!$G$5,IF(AI338&lt;150,LMS!$D$6*AI338^3+LMS!$E$6*AI338^2+LMS!$F$6*AI338+LMS!$G$6,LMS!$D$7*AI338^3+LMS!$E$7*AI338^2+LMS!$F$7*AI338+LMS!$G$7)),IF(AI338&lt;69,LMS!$D$9*AI338^3+LMS!$E$9*AI338^2+LMS!$F$9*AI338+LMS!$G$9,IF(AI338&lt;150,LMS!$D$10*AI338^3+LMS!$E$10*AI338^2+LMS!$F$10*AI338+LMS!$G$10,LMS!$D$11*AI338^3+LMS!$E$11*AI338^2+LMS!$F$11*AI338+LMS!$G$11)))</f>
        <v>#VALUE!</v>
      </c>
      <c r="AG338" t="e">
        <f>IF(D338="M",(IF(AI338&lt;2.5,LMS!$D$21*AI338^3+LMS!$E$21*AI338^2+LMS!$F$21*AI338+LMS!$G$21,IF(AI338&lt;9.5,LMS!$D$22*AI338^3+LMS!$E$22*AI338^2+LMS!$F$22*AI338+LMS!$G$22,IF(AI338&lt;26.75,LMS!$D$23*AI338^3+LMS!$E$23*AI338^2+LMS!$F$23*AI338+LMS!$G$23,IF(AI338&lt;90,LMS!$D$24*AI338^3+LMS!$E$24*AI338^2+LMS!$F$24*AI338+LMS!$G$24,LMS!$D$25*AI338^3+LMS!$E$25*AI338^2+LMS!$F$25*AI338+LMS!$G$25))))),(IF(AI338&lt;2.5,LMS!$D$27*AI338^3+LMS!$E$27*AI338^2+LMS!$F$27*AI338+LMS!$G$27,IF(AI338&lt;9.5,LMS!$D$28*AI338^3+LMS!$E$28*AI338^2+LMS!$F$28*AI338+LMS!$G$28,IF(AI338&lt;26.75,LMS!$D$29*AI338^3+LMS!$E$29*AI338^2+LMS!$F$29*AI338+LMS!$G$29,IF(AI338&lt;90,LMS!$D$30*AI338^3+LMS!$E$30*AI338^2+LMS!$F$30*AI338+LMS!$G$30,IF(AI338&lt;150,LMS!$D$31*AI338^3+LMS!$E$31*AI338^2+LMS!$F$31*AI338+LMS!$G$31,LMS!$D$32*AI338^3+LMS!$E$32*AI338^2+LMS!$F$32*AI338+LMS!$G$32)))))))</f>
        <v>#VALUE!</v>
      </c>
      <c r="AH338" t="e">
        <f>IF(D338="M",(IF(AI338&lt;90,LMS!$D$14*AI338^3+LMS!$E$14*AI338^2+LMS!$F$14*AI338+LMS!$G$14,LMS!$D$15*AI338^3+LMS!$E$15*AI338^2+LMS!$F$15*AI338+LMS!$G$15)),(IF(AI338&lt;90,LMS!$D$17*AI338^3+LMS!$E$17*AI338^2+LMS!$F$17*AI338+LMS!$G$17,LMS!$D$18*AI338^3+LMS!$E$18*AI338^2+LMS!$F$18*AI338+LMS!$G$18)))</f>
        <v>#VALUE!</v>
      </c>
      <c r="AI338" s="7" t="e">
        <f t="shared" si="111"/>
        <v>#VALUE!</v>
      </c>
      <c r="AJ338" s="7">
        <f t="shared" si="132"/>
        <v>0</v>
      </c>
      <c r="AL338" s="7">
        <f>IF(D338="M",WeightSDS!P$5*$AJ338^7+WeightSDS!Q$5*$AJ338^6+WeightSDS!R$5*$AJ338^5+WeightSDS!S$5*$AJ338^4+WeightSDS!T$5*$AJ338^3+WeightSDS!U$5*$AJ338^2+WeightSDS!V$5*$AJ338+WeightSDS!W$5,IF($AJ338&lt;186,WeightSDS!P$8*$AJ338^7+WeightSDS!Q$8*$AJ338^6+WeightSDS!R$8*$AJ338^5+WeightSDS!S$8*$AJ338^4+WeightSDS!T$8*$AJ338^3+WeightSDS!U$8*$AJ338^2+WeightSDS!V$8*$AJ338+WeightSDS!W$8,WeightSDS!$U$9+WeightSDS!$V$9*($AJ338-WeightSDS!$W$9)))</f>
        <v>0.75407122999999998</v>
      </c>
      <c r="AM338" s="7">
        <f>IF(D338="M",IF($AJ338&lt;45,WeightSDS!M$23*$AJ338^10+WeightSDS!N$23*$AJ338^9+WeightSDS!O$23*$AJ338^8+WeightSDS!P$23*$AJ338^7+WeightSDS!Q$23*$AJ338^6+WeightSDS!R$23*$AJ338^5+WeightSDS!S$23*$AJ338^4+WeightSDS!T$23*$AJ338^3+WeightSDS!U$23*$AJ338^2+WeightSDS!V$23*$AJ338+WeightSDS!W$23,IF($AJ338&lt;153,WeightSDS!M$25*$AJ338^10+WeightSDS!N$25*$AJ338^9+WeightSDS!O$25*$AJ338^8+WeightSDS!P$25*$AJ338^7+WeightSDS!Q$25*$AJ338^6+WeightSDS!R$25*$AJ338^5+WeightSDS!S$25*$AJ338^4+WeightSDS!T$25*$AJ338^3+WeightSDS!U$25*$AJ338^2+WeightSDS!V$25*$AJ338+WeightSDS!W$25,WeightSDS!M$27+WeightSDS!N$27/(1+EXP(WeightSDS!O$27+WeightSDS!P$27*$AJ338)))),IF($AJ338&lt;43.8,WeightSDS!M$29*$AJ338^10+WeightSDS!N$29*$AJ338^9+WeightSDS!O$29*$AJ338^8+WeightSDS!P$29*$AJ338^7+WeightSDS!Q$29*$AJ338^6+WeightSDS!R$29*$AJ338^5+WeightSDS!S$29*$AJ338^4+WeightSDS!T$29*$AJ338^3+WeightSDS!U$29*$AJ338^2+WeightSDS!V$29*$AJ338+WeightSDS!W$29-0.010431*(1-$AJ338/210),IF($AJ338&lt;123,WeightSDS!M$30*$AJ338^10+WeightSDS!N$30*$AJ338^9+WeightSDS!O$30*$AJ338^8+WeightSDS!P$30*$AJ338^7+WeightSDS!Q$30*$AJ338^6+WeightSDS!R$30*$AJ338^5+WeightSDS!S$30*$AJ338^4+WeightSDS!T$30*$AJ338^3+WeightSDS!U$30*$AJ338^2+WeightSDS!V$30*$AJ338+WeightSDS!W$30-0.010431*(1-1/$AJ338),WeightSDS!M$32+WeightSDS!N$32/(1+EXP(WeightSDS!O$32+WeightSDS!P$32*$AJ338))-0.010431*(1-$AJ338/210))))</f>
        <v>2.9500001032655536</v>
      </c>
      <c r="AN338" s="7">
        <f>IF(D338="M",IF($AJ338&lt;162,WeightSDS!P$12*$AJ338^7+WeightSDS!Q$12*$AJ338^6+WeightSDS!R$12*$AJ338^5+WeightSDS!S$12*$AJ338^4+WeightSDS!T$12*$AJ338^3+WeightSDS!U$12*$AJ338^2+WeightSDS!V$12*$AJ338+WeightSDS!W$12,WeightSDS!P$14*$AJ338^7+WeightSDS!Q$14*$AJ338^6+WeightSDS!R$14*$AJ338^5+WeightSDS!S$14*$AJ338^4+WeightSDS!T$14*$AJ338^3+WeightSDS!U$14*$AJ338^2+WeightSDS!V$14*$AJ338+WeightSDS!W$14),IF($AJ338&lt;156,WeightSDS!O$17*$AJ338^8+WeightSDS!P$17*$AJ338^7+WeightSDS!Q$17*$AJ338^6+WeightSDS!R$17*$AJ338^5+WeightSDS!S$17*$AJ338^4+WeightSDS!T$17*$AJ338^3+WeightSDS!U$17*$AJ338^2+WeightSDS!V$17*$AJ338+WeightSDS!W$17,IF($AJ338&lt;186,WeightSDS!$U$18+(WeightSDS!$V$18-WeightSDS!$U$18)/24*($AJ338-186)+WeightSDS!$W$18*(-$AJ338+186)^2-0.005,WeightSDS!$U$18+(WeightSDS!$V$18-WeightSDS!$U$18)/24*($AJ338-186)-0.005)))</f>
        <v>0.14604529399999999</v>
      </c>
      <c r="AQ338" s="7">
        <f t="shared" si="119"/>
        <v>0.56299999999999994</v>
      </c>
      <c r="AR338" s="7">
        <f t="shared" si="120"/>
        <v>69</v>
      </c>
      <c r="AS338" s="7">
        <f t="shared" si="121"/>
        <v>0.51</v>
      </c>
    </row>
    <row r="339" spans="2:45" s="7" customFormat="1" x14ac:dyDescent="0.15">
      <c r="B339" s="118"/>
      <c r="C339" s="118"/>
      <c r="D339" s="118"/>
      <c r="E339" s="30"/>
      <c r="F339" s="30"/>
      <c r="G339" s="119"/>
      <c r="H339" s="119"/>
      <c r="I339" s="78"/>
      <c r="J339" s="11" t="str">
        <f t="shared" si="112"/>
        <v/>
      </c>
      <c r="K339" s="2" t="str">
        <f t="shared" si="122"/>
        <v/>
      </c>
      <c r="L339" s="2" t="str">
        <f t="shared" si="113"/>
        <v/>
      </c>
      <c r="M339" s="2" t="str">
        <f t="shared" si="123"/>
        <v/>
      </c>
      <c r="N339" s="2" t="str">
        <f t="shared" si="124"/>
        <v/>
      </c>
      <c r="O339" s="2" t="str">
        <f t="shared" si="125"/>
        <v/>
      </c>
      <c r="P339" s="11" t="str">
        <f t="shared" si="126"/>
        <v/>
      </c>
      <c r="Q339" s="11" t="str">
        <f t="shared" si="127"/>
        <v/>
      </c>
      <c r="R339" s="2" t="str">
        <f t="shared" si="128"/>
        <v/>
      </c>
      <c r="S339" s="11" t="str">
        <f t="shared" si="129"/>
        <v/>
      </c>
      <c r="T339" s="175" t="str">
        <f t="shared" si="130"/>
        <v/>
      </c>
      <c r="U339" s="11" t="str">
        <f t="shared" si="131"/>
        <v/>
      </c>
      <c r="V339" s="136"/>
      <c r="W339" s="136"/>
      <c r="X339" s="139">
        <f t="shared" si="114"/>
        <v>0</v>
      </c>
      <c r="Y339" s="31">
        <f t="shared" si="115"/>
        <v>0</v>
      </c>
      <c r="Z339" s="31"/>
      <c r="AA339" s="140">
        <f t="shared" si="116"/>
        <v>0</v>
      </c>
      <c r="AB339" s="12"/>
      <c r="AC339" s="8">
        <f t="shared" si="117"/>
        <v>9.0359999999999996</v>
      </c>
      <c r="AD339" s="8">
        <f t="shared" si="118"/>
        <v>-184.49199999999999</v>
      </c>
      <c r="AE339"/>
      <c r="AF339" t="e">
        <f>IF(D339="M",IF(AI339&lt;78,LMS!$D$5*AI339^3+LMS!$E$5*AI339^2+LMS!$F$5*AI339+LMS!$G$5,IF(AI339&lt;150,LMS!$D$6*AI339^3+LMS!$E$6*AI339^2+LMS!$F$6*AI339+LMS!$G$6,LMS!$D$7*AI339^3+LMS!$E$7*AI339^2+LMS!$F$7*AI339+LMS!$G$7)),IF(AI339&lt;69,LMS!$D$9*AI339^3+LMS!$E$9*AI339^2+LMS!$F$9*AI339+LMS!$G$9,IF(AI339&lt;150,LMS!$D$10*AI339^3+LMS!$E$10*AI339^2+LMS!$F$10*AI339+LMS!$G$10,LMS!$D$11*AI339^3+LMS!$E$11*AI339^2+LMS!$F$11*AI339+LMS!$G$11)))</f>
        <v>#VALUE!</v>
      </c>
      <c r="AG339" t="e">
        <f>IF(D339="M",(IF(AI339&lt;2.5,LMS!$D$21*AI339^3+LMS!$E$21*AI339^2+LMS!$F$21*AI339+LMS!$G$21,IF(AI339&lt;9.5,LMS!$D$22*AI339^3+LMS!$E$22*AI339^2+LMS!$F$22*AI339+LMS!$G$22,IF(AI339&lt;26.75,LMS!$D$23*AI339^3+LMS!$E$23*AI339^2+LMS!$F$23*AI339+LMS!$G$23,IF(AI339&lt;90,LMS!$D$24*AI339^3+LMS!$E$24*AI339^2+LMS!$F$24*AI339+LMS!$G$24,LMS!$D$25*AI339^3+LMS!$E$25*AI339^2+LMS!$F$25*AI339+LMS!$G$25))))),(IF(AI339&lt;2.5,LMS!$D$27*AI339^3+LMS!$E$27*AI339^2+LMS!$F$27*AI339+LMS!$G$27,IF(AI339&lt;9.5,LMS!$D$28*AI339^3+LMS!$E$28*AI339^2+LMS!$F$28*AI339+LMS!$G$28,IF(AI339&lt;26.75,LMS!$D$29*AI339^3+LMS!$E$29*AI339^2+LMS!$F$29*AI339+LMS!$G$29,IF(AI339&lt;90,LMS!$D$30*AI339^3+LMS!$E$30*AI339^2+LMS!$F$30*AI339+LMS!$G$30,IF(AI339&lt;150,LMS!$D$31*AI339^3+LMS!$E$31*AI339^2+LMS!$F$31*AI339+LMS!$G$31,LMS!$D$32*AI339^3+LMS!$E$32*AI339^2+LMS!$F$32*AI339+LMS!$G$32)))))))</f>
        <v>#VALUE!</v>
      </c>
      <c r="AH339" t="e">
        <f>IF(D339="M",(IF(AI339&lt;90,LMS!$D$14*AI339^3+LMS!$E$14*AI339^2+LMS!$F$14*AI339+LMS!$G$14,LMS!$D$15*AI339^3+LMS!$E$15*AI339^2+LMS!$F$15*AI339+LMS!$G$15)),(IF(AI339&lt;90,LMS!$D$17*AI339^3+LMS!$E$17*AI339^2+LMS!$F$17*AI339+LMS!$G$17,LMS!$D$18*AI339^3+LMS!$E$18*AI339^2+LMS!$F$18*AI339+LMS!$G$18)))</f>
        <v>#VALUE!</v>
      </c>
      <c r="AI339" s="7" t="e">
        <f t="shared" si="111"/>
        <v>#VALUE!</v>
      </c>
      <c r="AJ339" s="7">
        <f t="shared" si="132"/>
        <v>0</v>
      </c>
      <c r="AL339" s="7">
        <f>IF(D339="M",WeightSDS!P$5*$AJ339^7+WeightSDS!Q$5*$AJ339^6+WeightSDS!R$5*$AJ339^5+WeightSDS!S$5*$AJ339^4+WeightSDS!T$5*$AJ339^3+WeightSDS!U$5*$AJ339^2+WeightSDS!V$5*$AJ339+WeightSDS!W$5,IF($AJ339&lt;186,WeightSDS!P$8*$AJ339^7+WeightSDS!Q$8*$AJ339^6+WeightSDS!R$8*$AJ339^5+WeightSDS!S$8*$AJ339^4+WeightSDS!T$8*$AJ339^3+WeightSDS!U$8*$AJ339^2+WeightSDS!V$8*$AJ339+WeightSDS!W$8,WeightSDS!$U$9+WeightSDS!$V$9*($AJ339-WeightSDS!$W$9)))</f>
        <v>0.75407122999999998</v>
      </c>
      <c r="AM339" s="7">
        <f>IF(D339="M",IF($AJ339&lt;45,WeightSDS!M$23*$AJ339^10+WeightSDS!N$23*$AJ339^9+WeightSDS!O$23*$AJ339^8+WeightSDS!P$23*$AJ339^7+WeightSDS!Q$23*$AJ339^6+WeightSDS!R$23*$AJ339^5+WeightSDS!S$23*$AJ339^4+WeightSDS!T$23*$AJ339^3+WeightSDS!U$23*$AJ339^2+WeightSDS!V$23*$AJ339+WeightSDS!W$23,IF($AJ339&lt;153,WeightSDS!M$25*$AJ339^10+WeightSDS!N$25*$AJ339^9+WeightSDS!O$25*$AJ339^8+WeightSDS!P$25*$AJ339^7+WeightSDS!Q$25*$AJ339^6+WeightSDS!R$25*$AJ339^5+WeightSDS!S$25*$AJ339^4+WeightSDS!T$25*$AJ339^3+WeightSDS!U$25*$AJ339^2+WeightSDS!V$25*$AJ339+WeightSDS!W$25,WeightSDS!M$27+WeightSDS!N$27/(1+EXP(WeightSDS!O$27+WeightSDS!P$27*$AJ339)))),IF($AJ339&lt;43.8,WeightSDS!M$29*$AJ339^10+WeightSDS!N$29*$AJ339^9+WeightSDS!O$29*$AJ339^8+WeightSDS!P$29*$AJ339^7+WeightSDS!Q$29*$AJ339^6+WeightSDS!R$29*$AJ339^5+WeightSDS!S$29*$AJ339^4+WeightSDS!T$29*$AJ339^3+WeightSDS!U$29*$AJ339^2+WeightSDS!V$29*$AJ339+WeightSDS!W$29-0.010431*(1-$AJ339/210),IF($AJ339&lt;123,WeightSDS!M$30*$AJ339^10+WeightSDS!N$30*$AJ339^9+WeightSDS!O$30*$AJ339^8+WeightSDS!P$30*$AJ339^7+WeightSDS!Q$30*$AJ339^6+WeightSDS!R$30*$AJ339^5+WeightSDS!S$30*$AJ339^4+WeightSDS!T$30*$AJ339^3+WeightSDS!U$30*$AJ339^2+WeightSDS!V$30*$AJ339+WeightSDS!W$30-0.010431*(1-1/$AJ339),WeightSDS!M$32+WeightSDS!N$32/(1+EXP(WeightSDS!O$32+WeightSDS!P$32*$AJ339))-0.010431*(1-$AJ339/210))))</f>
        <v>2.9500001032655536</v>
      </c>
      <c r="AN339" s="7">
        <f>IF(D339="M",IF($AJ339&lt;162,WeightSDS!P$12*$AJ339^7+WeightSDS!Q$12*$AJ339^6+WeightSDS!R$12*$AJ339^5+WeightSDS!S$12*$AJ339^4+WeightSDS!T$12*$AJ339^3+WeightSDS!U$12*$AJ339^2+WeightSDS!V$12*$AJ339+WeightSDS!W$12,WeightSDS!P$14*$AJ339^7+WeightSDS!Q$14*$AJ339^6+WeightSDS!R$14*$AJ339^5+WeightSDS!S$14*$AJ339^4+WeightSDS!T$14*$AJ339^3+WeightSDS!U$14*$AJ339^2+WeightSDS!V$14*$AJ339+WeightSDS!W$14),IF($AJ339&lt;156,WeightSDS!O$17*$AJ339^8+WeightSDS!P$17*$AJ339^7+WeightSDS!Q$17*$AJ339^6+WeightSDS!R$17*$AJ339^5+WeightSDS!S$17*$AJ339^4+WeightSDS!T$17*$AJ339^3+WeightSDS!U$17*$AJ339^2+WeightSDS!V$17*$AJ339+WeightSDS!W$17,IF($AJ339&lt;186,WeightSDS!$U$18+(WeightSDS!$V$18-WeightSDS!$U$18)/24*($AJ339-186)+WeightSDS!$W$18*(-$AJ339+186)^2-0.005,WeightSDS!$U$18+(WeightSDS!$V$18-WeightSDS!$U$18)/24*($AJ339-186)-0.005)))</f>
        <v>0.14604529399999999</v>
      </c>
      <c r="AQ339" s="7">
        <f t="shared" si="119"/>
        <v>0.56299999999999994</v>
      </c>
      <c r="AR339" s="7">
        <f t="shared" si="120"/>
        <v>69</v>
      </c>
      <c r="AS339" s="7">
        <f t="shared" si="121"/>
        <v>0.51</v>
      </c>
    </row>
    <row r="340" spans="2:45" s="7" customFormat="1" x14ac:dyDescent="0.15">
      <c r="B340" s="118"/>
      <c r="C340" s="118"/>
      <c r="D340" s="118"/>
      <c r="E340" s="30"/>
      <c r="F340" s="30"/>
      <c r="G340" s="119"/>
      <c r="H340" s="119"/>
      <c r="I340" s="78"/>
      <c r="J340" s="11" t="str">
        <f t="shared" si="112"/>
        <v/>
      </c>
      <c r="K340" s="2" t="str">
        <f t="shared" si="122"/>
        <v/>
      </c>
      <c r="L340" s="2" t="str">
        <f t="shared" si="113"/>
        <v/>
      </c>
      <c r="M340" s="2" t="str">
        <f t="shared" si="123"/>
        <v/>
      </c>
      <c r="N340" s="2" t="str">
        <f t="shared" si="124"/>
        <v/>
      </c>
      <c r="O340" s="2" t="str">
        <f t="shared" si="125"/>
        <v/>
      </c>
      <c r="P340" s="11" t="str">
        <f t="shared" si="126"/>
        <v/>
      </c>
      <c r="Q340" s="11" t="str">
        <f t="shared" si="127"/>
        <v/>
      </c>
      <c r="R340" s="2" t="str">
        <f t="shared" si="128"/>
        <v/>
      </c>
      <c r="S340" s="11" t="str">
        <f t="shared" si="129"/>
        <v/>
      </c>
      <c r="T340" s="175" t="str">
        <f t="shared" si="130"/>
        <v/>
      </c>
      <c r="U340" s="11" t="str">
        <f t="shared" si="131"/>
        <v/>
      </c>
      <c r="V340" s="136"/>
      <c r="W340" s="136"/>
      <c r="X340" s="139">
        <f t="shared" si="114"/>
        <v>0</v>
      </c>
      <c r="Y340" s="31">
        <f t="shared" si="115"/>
        <v>0</v>
      </c>
      <c r="Z340" s="31"/>
      <c r="AA340" s="140">
        <f t="shared" si="116"/>
        <v>0</v>
      </c>
      <c r="AB340" s="12"/>
      <c r="AC340" s="8">
        <f t="shared" si="117"/>
        <v>9.0359999999999996</v>
      </c>
      <c r="AD340" s="8">
        <f t="shared" si="118"/>
        <v>-184.49199999999999</v>
      </c>
      <c r="AE340"/>
      <c r="AF340" t="e">
        <f>IF(D340="M",IF(AI340&lt;78,LMS!$D$5*AI340^3+LMS!$E$5*AI340^2+LMS!$F$5*AI340+LMS!$G$5,IF(AI340&lt;150,LMS!$D$6*AI340^3+LMS!$E$6*AI340^2+LMS!$F$6*AI340+LMS!$G$6,LMS!$D$7*AI340^3+LMS!$E$7*AI340^2+LMS!$F$7*AI340+LMS!$G$7)),IF(AI340&lt;69,LMS!$D$9*AI340^3+LMS!$E$9*AI340^2+LMS!$F$9*AI340+LMS!$G$9,IF(AI340&lt;150,LMS!$D$10*AI340^3+LMS!$E$10*AI340^2+LMS!$F$10*AI340+LMS!$G$10,LMS!$D$11*AI340^3+LMS!$E$11*AI340^2+LMS!$F$11*AI340+LMS!$G$11)))</f>
        <v>#VALUE!</v>
      </c>
      <c r="AG340" t="e">
        <f>IF(D340="M",(IF(AI340&lt;2.5,LMS!$D$21*AI340^3+LMS!$E$21*AI340^2+LMS!$F$21*AI340+LMS!$G$21,IF(AI340&lt;9.5,LMS!$D$22*AI340^3+LMS!$E$22*AI340^2+LMS!$F$22*AI340+LMS!$G$22,IF(AI340&lt;26.75,LMS!$D$23*AI340^3+LMS!$E$23*AI340^2+LMS!$F$23*AI340+LMS!$G$23,IF(AI340&lt;90,LMS!$D$24*AI340^3+LMS!$E$24*AI340^2+LMS!$F$24*AI340+LMS!$G$24,LMS!$D$25*AI340^3+LMS!$E$25*AI340^2+LMS!$F$25*AI340+LMS!$G$25))))),(IF(AI340&lt;2.5,LMS!$D$27*AI340^3+LMS!$E$27*AI340^2+LMS!$F$27*AI340+LMS!$G$27,IF(AI340&lt;9.5,LMS!$D$28*AI340^3+LMS!$E$28*AI340^2+LMS!$F$28*AI340+LMS!$G$28,IF(AI340&lt;26.75,LMS!$D$29*AI340^3+LMS!$E$29*AI340^2+LMS!$F$29*AI340+LMS!$G$29,IF(AI340&lt;90,LMS!$D$30*AI340^3+LMS!$E$30*AI340^2+LMS!$F$30*AI340+LMS!$G$30,IF(AI340&lt;150,LMS!$D$31*AI340^3+LMS!$E$31*AI340^2+LMS!$F$31*AI340+LMS!$G$31,LMS!$D$32*AI340^3+LMS!$E$32*AI340^2+LMS!$F$32*AI340+LMS!$G$32)))))))</f>
        <v>#VALUE!</v>
      </c>
      <c r="AH340" t="e">
        <f>IF(D340="M",(IF(AI340&lt;90,LMS!$D$14*AI340^3+LMS!$E$14*AI340^2+LMS!$F$14*AI340+LMS!$G$14,LMS!$D$15*AI340^3+LMS!$E$15*AI340^2+LMS!$F$15*AI340+LMS!$G$15)),(IF(AI340&lt;90,LMS!$D$17*AI340^3+LMS!$E$17*AI340^2+LMS!$F$17*AI340+LMS!$G$17,LMS!$D$18*AI340^3+LMS!$E$18*AI340^2+LMS!$F$18*AI340+LMS!$G$18)))</f>
        <v>#VALUE!</v>
      </c>
      <c r="AI340" s="7" t="e">
        <f t="shared" si="111"/>
        <v>#VALUE!</v>
      </c>
      <c r="AJ340" s="7">
        <f t="shared" si="132"/>
        <v>0</v>
      </c>
      <c r="AL340" s="7">
        <f>IF(D340="M",WeightSDS!P$5*$AJ340^7+WeightSDS!Q$5*$AJ340^6+WeightSDS!R$5*$AJ340^5+WeightSDS!S$5*$AJ340^4+WeightSDS!T$5*$AJ340^3+WeightSDS!U$5*$AJ340^2+WeightSDS!V$5*$AJ340+WeightSDS!W$5,IF($AJ340&lt;186,WeightSDS!P$8*$AJ340^7+WeightSDS!Q$8*$AJ340^6+WeightSDS!R$8*$AJ340^5+WeightSDS!S$8*$AJ340^4+WeightSDS!T$8*$AJ340^3+WeightSDS!U$8*$AJ340^2+WeightSDS!V$8*$AJ340+WeightSDS!W$8,WeightSDS!$U$9+WeightSDS!$V$9*($AJ340-WeightSDS!$W$9)))</f>
        <v>0.75407122999999998</v>
      </c>
      <c r="AM340" s="7">
        <f>IF(D340="M",IF($AJ340&lt;45,WeightSDS!M$23*$AJ340^10+WeightSDS!N$23*$AJ340^9+WeightSDS!O$23*$AJ340^8+WeightSDS!P$23*$AJ340^7+WeightSDS!Q$23*$AJ340^6+WeightSDS!R$23*$AJ340^5+WeightSDS!S$23*$AJ340^4+WeightSDS!T$23*$AJ340^3+WeightSDS!U$23*$AJ340^2+WeightSDS!V$23*$AJ340+WeightSDS!W$23,IF($AJ340&lt;153,WeightSDS!M$25*$AJ340^10+WeightSDS!N$25*$AJ340^9+WeightSDS!O$25*$AJ340^8+WeightSDS!P$25*$AJ340^7+WeightSDS!Q$25*$AJ340^6+WeightSDS!R$25*$AJ340^5+WeightSDS!S$25*$AJ340^4+WeightSDS!T$25*$AJ340^3+WeightSDS!U$25*$AJ340^2+WeightSDS!V$25*$AJ340+WeightSDS!W$25,WeightSDS!M$27+WeightSDS!N$27/(1+EXP(WeightSDS!O$27+WeightSDS!P$27*$AJ340)))),IF($AJ340&lt;43.8,WeightSDS!M$29*$AJ340^10+WeightSDS!N$29*$AJ340^9+WeightSDS!O$29*$AJ340^8+WeightSDS!P$29*$AJ340^7+WeightSDS!Q$29*$AJ340^6+WeightSDS!R$29*$AJ340^5+WeightSDS!S$29*$AJ340^4+WeightSDS!T$29*$AJ340^3+WeightSDS!U$29*$AJ340^2+WeightSDS!V$29*$AJ340+WeightSDS!W$29-0.010431*(1-$AJ340/210),IF($AJ340&lt;123,WeightSDS!M$30*$AJ340^10+WeightSDS!N$30*$AJ340^9+WeightSDS!O$30*$AJ340^8+WeightSDS!P$30*$AJ340^7+WeightSDS!Q$30*$AJ340^6+WeightSDS!R$30*$AJ340^5+WeightSDS!S$30*$AJ340^4+WeightSDS!T$30*$AJ340^3+WeightSDS!U$30*$AJ340^2+WeightSDS!V$30*$AJ340+WeightSDS!W$30-0.010431*(1-1/$AJ340),WeightSDS!M$32+WeightSDS!N$32/(1+EXP(WeightSDS!O$32+WeightSDS!P$32*$AJ340))-0.010431*(1-$AJ340/210))))</f>
        <v>2.9500001032655536</v>
      </c>
      <c r="AN340" s="7">
        <f>IF(D340="M",IF($AJ340&lt;162,WeightSDS!P$12*$AJ340^7+WeightSDS!Q$12*$AJ340^6+WeightSDS!R$12*$AJ340^5+WeightSDS!S$12*$AJ340^4+WeightSDS!T$12*$AJ340^3+WeightSDS!U$12*$AJ340^2+WeightSDS!V$12*$AJ340+WeightSDS!W$12,WeightSDS!P$14*$AJ340^7+WeightSDS!Q$14*$AJ340^6+WeightSDS!R$14*$AJ340^5+WeightSDS!S$14*$AJ340^4+WeightSDS!T$14*$AJ340^3+WeightSDS!U$14*$AJ340^2+WeightSDS!V$14*$AJ340+WeightSDS!W$14),IF($AJ340&lt;156,WeightSDS!O$17*$AJ340^8+WeightSDS!P$17*$AJ340^7+WeightSDS!Q$17*$AJ340^6+WeightSDS!R$17*$AJ340^5+WeightSDS!S$17*$AJ340^4+WeightSDS!T$17*$AJ340^3+WeightSDS!U$17*$AJ340^2+WeightSDS!V$17*$AJ340+WeightSDS!W$17,IF($AJ340&lt;186,WeightSDS!$U$18+(WeightSDS!$V$18-WeightSDS!$U$18)/24*($AJ340-186)+WeightSDS!$W$18*(-$AJ340+186)^2-0.005,WeightSDS!$U$18+(WeightSDS!$V$18-WeightSDS!$U$18)/24*($AJ340-186)-0.005)))</f>
        <v>0.14604529399999999</v>
      </c>
      <c r="AQ340" s="7">
        <f t="shared" si="119"/>
        <v>0.56299999999999994</v>
      </c>
      <c r="AR340" s="7">
        <f t="shared" si="120"/>
        <v>69</v>
      </c>
      <c r="AS340" s="7">
        <f t="shared" si="121"/>
        <v>0.51</v>
      </c>
    </row>
    <row r="341" spans="2:45" s="7" customFormat="1" x14ac:dyDescent="0.15">
      <c r="B341" s="118"/>
      <c r="C341" s="118"/>
      <c r="D341" s="118"/>
      <c r="E341" s="30"/>
      <c r="F341" s="30"/>
      <c r="G341" s="119"/>
      <c r="H341" s="119"/>
      <c r="I341" s="78"/>
      <c r="J341" s="11" t="str">
        <f t="shared" si="112"/>
        <v/>
      </c>
      <c r="K341" s="2" t="str">
        <f t="shared" si="122"/>
        <v/>
      </c>
      <c r="L341" s="2" t="str">
        <f t="shared" si="113"/>
        <v/>
      </c>
      <c r="M341" s="2" t="str">
        <f t="shared" si="123"/>
        <v/>
      </c>
      <c r="N341" s="2" t="str">
        <f t="shared" si="124"/>
        <v/>
      </c>
      <c r="O341" s="2" t="str">
        <f t="shared" si="125"/>
        <v/>
      </c>
      <c r="P341" s="11" t="str">
        <f t="shared" si="126"/>
        <v/>
      </c>
      <c r="Q341" s="11" t="str">
        <f t="shared" si="127"/>
        <v/>
      </c>
      <c r="R341" s="2" t="str">
        <f t="shared" si="128"/>
        <v/>
      </c>
      <c r="S341" s="11" t="str">
        <f t="shared" si="129"/>
        <v/>
      </c>
      <c r="T341" s="175" t="str">
        <f t="shared" si="130"/>
        <v/>
      </c>
      <c r="U341" s="11" t="str">
        <f t="shared" si="131"/>
        <v/>
      </c>
      <c r="V341" s="136"/>
      <c r="W341" s="136"/>
      <c r="X341" s="139">
        <f t="shared" si="114"/>
        <v>0</v>
      </c>
      <c r="Y341" s="31">
        <f t="shared" si="115"/>
        <v>0</v>
      </c>
      <c r="Z341" s="31"/>
      <c r="AA341" s="140">
        <f t="shared" si="116"/>
        <v>0</v>
      </c>
      <c r="AB341" s="12"/>
      <c r="AC341" s="8">
        <f t="shared" si="117"/>
        <v>9.0359999999999996</v>
      </c>
      <c r="AD341" s="8">
        <f t="shared" si="118"/>
        <v>-184.49199999999999</v>
      </c>
      <c r="AE341"/>
      <c r="AF341" t="e">
        <f>IF(D341="M",IF(AI341&lt;78,LMS!$D$5*AI341^3+LMS!$E$5*AI341^2+LMS!$F$5*AI341+LMS!$G$5,IF(AI341&lt;150,LMS!$D$6*AI341^3+LMS!$E$6*AI341^2+LMS!$F$6*AI341+LMS!$G$6,LMS!$D$7*AI341^3+LMS!$E$7*AI341^2+LMS!$F$7*AI341+LMS!$G$7)),IF(AI341&lt;69,LMS!$D$9*AI341^3+LMS!$E$9*AI341^2+LMS!$F$9*AI341+LMS!$G$9,IF(AI341&lt;150,LMS!$D$10*AI341^3+LMS!$E$10*AI341^2+LMS!$F$10*AI341+LMS!$G$10,LMS!$D$11*AI341^3+LMS!$E$11*AI341^2+LMS!$F$11*AI341+LMS!$G$11)))</f>
        <v>#VALUE!</v>
      </c>
      <c r="AG341" t="e">
        <f>IF(D341="M",(IF(AI341&lt;2.5,LMS!$D$21*AI341^3+LMS!$E$21*AI341^2+LMS!$F$21*AI341+LMS!$G$21,IF(AI341&lt;9.5,LMS!$D$22*AI341^3+LMS!$E$22*AI341^2+LMS!$F$22*AI341+LMS!$G$22,IF(AI341&lt;26.75,LMS!$D$23*AI341^3+LMS!$E$23*AI341^2+LMS!$F$23*AI341+LMS!$G$23,IF(AI341&lt;90,LMS!$D$24*AI341^3+LMS!$E$24*AI341^2+LMS!$F$24*AI341+LMS!$G$24,LMS!$D$25*AI341^3+LMS!$E$25*AI341^2+LMS!$F$25*AI341+LMS!$G$25))))),(IF(AI341&lt;2.5,LMS!$D$27*AI341^3+LMS!$E$27*AI341^2+LMS!$F$27*AI341+LMS!$G$27,IF(AI341&lt;9.5,LMS!$D$28*AI341^3+LMS!$E$28*AI341^2+LMS!$F$28*AI341+LMS!$G$28,IF(AI341&lt;26.75,LMS!$D$29*AI341^3+LMS!$E$29*AI341^2+LMS!$F$29*AI341+LMS!$G$29,IF(AI341&lt;90,LMS!$D$30*AI341^3+LMS!$E$30*AI341^2+LMS!$F$30*AI341+LMS!$G$30,IF(AI341&lt;150,LMS!$D$31*AI341^3+LMS!$E$31*AI341^2+LMS!$F$31*AI341+LMS!$G$31,LMS!$D$32*AI341^3+LMS!$E$32*AI341^2+LMS!$F$32*AI341+LMS!$G$32)))))))</f>
        <v>#VALUE!</v>
      </c>
      <c r="AH341" t="e">
        <f>IF(D341="M",(IF(AI341&lt;90,LMS!$D$14*AI341^3+LMS!$E$14*AI341^2+LMS!$F$14*AI341+LMS!$G$14,LMS!$D$15*AI341^3+LMS!$E$15*AI341^2+LMS!$F$15*AI341+LMS!$G$15)),(IF(AI341&lt;90,LMS!$D$17*AI341^3+LMS!$E$17*AI341^2+LMS!$F$17*AI341+LMS!$G$17,LMS!$D$18*AI341^3+LMS!$E$18*AI341^2+LMS!$F$18*AI341+LMS!$G$18)))</f>
        <v>#VALUE!</v>
      </c>
      <c r="AI341" s="7" t="e">
        <f t="shared" si="111"/>
        <v>#VALUE!</v>
      </c>
      <c r="AJ341" s="7">
        <f t="shared" si="132"/>
        <v>0</v>
      </c>
      <c r="AL341" s="7">
        <f>IF(D341="M",WeightSDS!P$5*$AJ341^7+WeightSDS!Q$5*$AJ341^6+WeightSDS!R$5*$AJ341^5+WeightSDS!S$5*$AJ341^4+WeightSDS!T$5*$AJ341^3+WeightSDS!U$5*$AJ341^2+WeightSDS!V$5*$AJ341+WeightSDS!W$5,IF($AJ341&lt;186,WeightSDS!P$8*$AJ341^7+WeightSDS!Q$8*$AJ341^6+WeightSDS!R$8*$AJ341^5+WeightSDS!S$8*$AJ341^4+WeightSDS!T$8*$AJ341^3+WeightSDS!U$8*$AJ341^2+WeightSDS!V$8*$AJ341+WeightSDS!W$8,WeightSDS!$U$9+WeightSDS!$V$9*($AJ341-WeightSDS!$W$9)))</f>
        <v>0.75407122999999998</v>
      </c>
      <c r="AM341" s="7">
        <f>IF(D341="M",IF($AJ341&lt;45,WeightSDS!M$23*$AJ341^10+WeightSDS!N$23*$AJ341^9+WeightSDS!O$23*$AJ341^8+WeightSDS!P$23*$AJ341^7+WeightSDS!Q$23*$AJ341^6+WeightSDS!R$23*$AJ341^5+WeightSDS!S$23*$AJ341^4+WeightSDS!T$23*$AJ341^3+WeightSDS!U$23*$AJ341^2+WeightSDS!V$23*$AJ341+WeightSDS!W$23,IF($AJ341&lt;153,WeightSDS!M$25*$AJ341^10+WeightSDS!N$25*$AJ341^9+WeightSDS!O$25*$AJ341^8+WeightSDS!P$25*$AJ341^7+WeightSDS!Q$25*$AJ341^6+WeightSDS!R$25*$AJ341^5+WeightSDS!S$25*$AJ341^4+WeightSDS!T$25*$AJ341^3+WeightSDS!U$25*$AJ341^2+WeightSDS!V$25*$AJ341+WeightSDS!W$25,WeightSDS!M$27+WeightSDS!N$27/(1+EXP(WeightSDS!O$27+WeightSDS!P$27*$AJ341)))),IF($AJ341&lt;43.8,WeightSDS!M$29*$AJ341^10+WeightSDS!N$29*$AJ341^9+WeightSDS!O$29*$AJ341^8+WeightSDS!P$29*$AJ341^7+WeightSDS!Q$29*$AJ341^6+WeightSDS!R$29*$AJ341^5+WeightSDS!S$29*$AJ341^4+WeightSDS!T$29*$AJ341^3+WeightSDS!U$29*$AJ341^2+WeightSDS!V$29*$AJ341+WeightSDS!W$29-0.010431*(1-$AJ341/210),IF($AJ341&lt;123,WeightSDS!M$30*$AJ341^10+WeightSDS!N$30*$AJ341^9+WeightSDS!O$30*$AJ341^8+WeightSDS!P$30*$AJ341^7+WeightSDS!Q$30*$AJ341^6+WeightSDS!R$30*$AJ341^5+WeightSDS!S$30*$AJ341^4+WeightSDS!T$30*$AJ341^3+WeightSDS!U$30*$AJ341^2+WeightSDS!V$30*$AJ341+WeightSDS!W$30-0.010431*(1-1/$AJ341),WeightSDS!M$32+WeightSDS!N$32/(1+EXP(WeightSDS!O$32+WeightSDS!P$32*$AJ341))-0.010431*(1-$AJ341/210))))</f>
        <v>2.9500001032655536</v>
      </c>
      <c r="AN341" s="7">
        <f>IF(D341="M",IF($AJ341&lt;162,WeightSDS!P$12*$AJ341^7+WeightSDS!Q$12*$AJ341^6+WeightSDS!R$12*$AJ341^5+WeightSDS!S$12*$AJ341^4+WeightSDS!T$12*$AJ341^3+WeightSDS!U$12*$AJ341^2+WeightSDS!V$12*$AJ341+WeightSDS!W$12,WeightSDS!P$14*$AJ341^7+WeightSDS!Q$14*$AJ341^6+WeightSDS!R$14*$AJ341^5+WeightSDS!S$14*$AJ341^4+WeightSDS!T$14*$AJ341^3+WeightSDS!U$14*$AJ341^2+WeightSDS!V$14*$AJ341+WeightSDS!W$14),IF($AJ341&lt;156,WeightSDS!O$17*$AJ341^8+WeightSDS!P$17*$AJ341^7+WeightSDS!Q$17*$AJ341^6+WeightSDS!R$17*$AJ341^5+WeightSDS!S$17*$AJ341^4+WeightSDS!T$17*$AJ341^3+WeightSDS!U$17*$AJ341^2+WeightSDS!V$17*$AJ341+WeightSDS!W$17,IF($AJ341&lt;186,WeightSDS!$U$18+(WeightSDS!$V$18-WeightSDS!$U$18)/24*($AJ341-186)+WeightSDS!$W$18*(-$AJ341+186)^2-0.005,WeightSDS!$U$18+(WeightSDS!$V$18-WeightSDS!$U$18)/24*($AJ341-186)-0.005)))</f>
        <v>0.14604529399999999</v>
      </c>
      <c r="AQ341" s="7">
        <f t="shared" si="119"/>
        <v>0.56299999999999994</v>
      </c>
      <c r="AR341" s="7">
        <f t="shared" si="120"/>
        <v>69</v>
      </c>
      <c r="AS341" s="7">
        <f t="shared" si="121"/>
        <v>0.51</v>
      </c>
    </row>
    <row r="342" spans="2:45" s="7" customFormat="1" x14ac:dyDescent="0.15">
      <c r="B342" s="118"/>
      <c r="C342" s="118"/>
      <c r="D342" s="118"/>
      <c r="E342" s="30"/>
      <c r="F342" s="30"/>
      <c r="G342" s="119"/>
      <c r="H342" s="119"/>
      <c r="I342" s="78"/>
      <c r="J342" s="11" t="str">
        <f t="shared" si="112"/>
        <v/>
      </c>
      <c r="K342" s="2" t="str">
        <f t="shared" si="122"/>
        <v/>
      </c>
      <c r="L342" s="2" t="str">
        <f t="shared" si="113"/>
        <v/>
      </c>
      <c r="M342" s="2" t="str">
        <f t="shared" si="123"/>
        <v/>
      </c>
      <c r="N342" s="2" t="str">
        <f t="shared" si="124"/>
        <v/>
      </c>
      <c r="O342" s="2" t="str">
        <f t="shared" si="125"/>
        <v/>
      </c>
      <c r="P342" s="11" t="str">
        <f t="shared" si="126"/>
        <v/>
      </c>
      <c r="Q342" s="11" t="str">
        <f t="shared" si="127"/>
        <v/>
      </c>
      <c r="R342" s="2" t="str">
        <f t="shared" si="128"/>
        <v/>
      </c>
      <c r="S342" s="11" t="str">
        <f t="shared" si="129"/>
        <v/>
      </c>
      <c r="T342" s="175" t="str">
        <f t="shared" si="130"/>
        <v/>
      </c>
      <c r="U342" s="11" t="str">
        <f t="shared" si="131"/>
        <v/>
      </c>
      <c r="V342" s="136"/>
      <c r="W342" s="136"/>
      <c r="X342" s="139">
        <f t="shared" si="114"/>
        <v>0</v>
      </c>
      <c r="Y342" s="31">
        <f t="shared" si="115"/>
        <v>0</v>
      </c>
      <c r="Z342" s="31"/>
      <c r="AA342" s="140">
        <f t="shared" si="116"/>
        <v>0</v>
      </c>
      <c r="AB342" s="12"/>
      <c r="AC342" s="8">
        <f t="shared" si="117"/>
        <v>9.0359999999999996</v>
      </c>
      <c r="AD342" s="8">
        <f t="shared" si="118"/>
        <v>-184.49199999999999</v>
      </c>
      <c r="AE342"/>
      <c r="AF342" t="e">
        <f>IF(D342="M",IF(AI342&lt;78,LMS!$D$5*AI342^3+LMS!$E$5*AI342^2+LMS!$F$5*AI342+LMS!$G$5,IF(AI342&lt;150,LMS!$D$6*AI342^3+LMS!$E$6*AI342^2+LMS!$F$6*AI342+LMS!$G$6,LMS!$D$7*AI342^3+LMS!$E$7*AI342^2+LMS!$F$7*AI342+LMS!$G$7)),IF(AI342&lt;69,LMS!$D$9*AI342^3+LMS!$E$9*AI342^2+LMS!$F$9*AI342+LMS!$G$9,IF(AI342&lt;150,LMS!$D$10*AI342^3+LMS!$E$10*AI342^2+LMS!$F$10*AI342+LMS!$G$10,LMS!$D$11*AI342^3+LMS!$E$11*AI342^2+LMS!$F$11*AI342+LMS!$G$11)))</f>
        <v>#VALUE!</v>
      </c>
      <c r="AG342" t="e">
        <f>IF(D342="M",(IF(AI342&lt;2.5,LMS!$D$21*AI342^3+LMS!$E$21*AI342^2+LMS!$F$21*AI342+LMS!$G$21,IF(AI342&lt;9.5,LMS!$D$22*AI342^3+LMS!$E$22*AI342^2+LMS!$F$22*AI342+LMS!$G$22,IF(AI342&lt;26.75,LMS!$D$23*AI342^3+LMS!$E$23*AI342^2+LMS!$F$23*AI342+LMS!$G$23,IF(AI342&lt;90,LMS!$D$24*AI342^3+LMS!$E$24*AI342^2+LMS!$F$24*AI342+LMS!$G$24,LMS!$D$25*AI342^3+LMS!$E$25*AI342^2+LMS!$F$25*AI342+LMS!$G$25))))),(IF(AI342&lt;2.5,LMS!$D$27*AI342^3+LMS!$E$27*AI342^2+LMS!$F$27*AI342+LMS!$G$27,IF(AI342&lt;9.5,LMS!$D$28*AI342^3+LMS!$E$28*AI342^2+LMS!$F$28*AI342+LMS!$G$28,IF(AI342&lt;26.75,LMS!$D$29*AI342^3+LMS!$E$29*AI342^2+LMS!$F$29*AI342+LMS!$G$29,IF(AI342&lt;90,LMS!$D$30*AI342^3+LMS!$E$30*AI342^2+LMS!$F$30*AI342+LMS!$G$30,IF(AI342&lt;150,LMS!$D$31*AI342^3+LMS!$E$31*AI342^2+LMS!$F$31*AI342+LMS!$G$31,LMS!$D$32*AI342^3+LMS!$E$32*AI342^2+LMS!$F$32*AI342+LMS!$G$32)))))))</f>
        <v>#VALUE!</v>
      </c>
      <c r="AH342" t="e">
        <f>IF(D342="M",(IF(AI342&lt;90,LMS!$D$14*AI342^3+LMS!$E$14*AI342^2+LMS!$F$14*AI342+LMS!$G$14,LMS!$D$15*AI342^3+LMS!$E$15*AI342^2+LMS!$F$15*AI342+LMS!$G$15)),(IF(AI342&lt;90,LMS!$D$17*AI342^3+LMS!$E$17*AI342^2+LMS!$F$17*AI342+LMS!$G$17,LMS!$D$18*AI342^3+LMS!$E$18*AI342^2+LMS!$F$18*AI342+LMS!$G$18)))</f>
        <v>#VALUE!</v>
      </c>
      <c r="AI342" s="7" t="e">
        <f t="shared" si="111"/>
        <v>#VALUE!</v>
      </c>
      <c r="AJ342" s="7">
        <f t="shared" si="132"/>
        <v>0</v>
      </c>
      <c r="AL342" s="7">
        <f>IF(D342="M",WeightSDS!P$5*$AJ342^7+WeightSDS!Q$5*$AJ342^6+WeightSDS!R$5*$AJ342^5+WeightSDS!S$5*$AJ342^4+WeightSDS!T$5*$AJ342^3+WeightSDS!U$5*$AJ342^2+WeightSDS!V$5*$AJ342+WeightSDS!W$5,IF($AJ342&lt;186,WeightSDS!P$8*$AJ342^7+WeightSDS!Q$8*$AJ342^6+WeightSDS!R$8*$AJ342^5+WeightSDS!S$8*$AJ342^4+WeightSDS!T$8*$AJ342^3+WeightSDS!U$8*$AJ342^2+WeightSDS!V$8*$AJ342+WeightSDS!W$8,WeightSDS!$U$9+WeightSDS!$V$9*($AJ342-WeightSDS!$W$9)))</f>
        <v>0.75407122999999998</v>
      </c>
      <c r="AM342" s="7">
        <f>IF(D342="M",IF($AJ342&lt;45,WeightSDS!M$23*$AJ342^10+WeightSDS!N$23*$AJ342^9+WeightSDS!O$23*$AJ342^8+WeightSDS!P$23*$AJ342^7+WeightSDS!Q$23*$AJ342^6+WeightSDS!R$23*$AJ342^5+WeightSDS!S$23*$AJ342^4+WeightSDS!T$23*$AJ342^3+WeightSDS!U$23*$AJ342^2+WeightSDS!V$23*$AJ342+WeightSDS!W$23,IF($AJ342&lt;153,WeightSDS!M$25*$AJ342^10+WeightSDS!N$25*$AJ342^9+WeightSDS!O$25*$AJ342^8+WeightSDS!P$25*$AJ342^7+WeightSDS!Q$25*$AJ342^6+WeightSDS!R$25*$AJ342^5+WeightSDS!S$25*$AJ342^4+WeightSDS!T$25*$AJ342^3+WeightSDS!U$25*$AJ342^2+WeightSDS!V$25*$AJ342+WeightSDS!W$25,WeightSDS!M$27+WeightSDS!N$27/(1+EXP(WeightSDS!O$27+WeightSDS!P$27*$AJ342)))),IF($AJ342&lt;43.8,WeightSDS!M$29*$AJ342^10+WeightSDS!N$29*$AJ342^9+WeightSDS!O$29*$AJ342^8+WeightSDS!P$29*$AJ342^7+WeightSDS!Q$29*$AJ342^6+WeightSDS!R$29*$AJ342^5+WeightSDS!S$29*$AJ342^4+WeightSDS!T$29*$AJ342^3+WeightSDS!U$29*$AJ342^2+WeightSDS!V$29*$AJ342+WeightSDS!W$29-0.010431*(1-$AJ342/210),IF($AJ342&lt;123,WeightSDS!M$30*$AJ342^10+WeightSDS!N$30*$AJ342^9+WeightSDS!O$30*$AJ342^8+WeightSDS!P$30*$AJ342^7+WeightSDS!Q$30*$AJ342^6+WeightSDS!R$30*$AJ342^5+WeightSDS!S$30*$AJ342^4+WeightSDS!T$30*$AJ342^3+WeightSDS!U$30*$AJ342^2+WeightSDS!V$30*$AJ342+WeightSDS!W$30-0.010431*(1-1/$AJ342),WeightSDS!M$32+WeightSDS!N$32/(1+EXP(WeightSDS!O$32+WeightSDS!P$32*$AJ342))-0.010431*(1-$AJ342/210))))</f>
        <v>2.9500001032655536</v>
      </c>
      <c r="AN342" s="7">
        <f>IF(D342="M",IF($AJ342&lt;162,WeightSDS!P$12*$AJ342^7+WeightSDS!Q$12*$AJ342^6+WeightSDS!R$12*$AJ342^5+WeightSDS!S$12*$AJ342^4+WeightSDS!T$12*$AJ342^3+WeightSDS!U$12*$AJ342^2+WeightSDS!V$12*$AJ342+WeightSDS!W$12,WeightSDS!P$14*$AJ342^7+WeightSDS!Q$14*$AJ342^6+WeightSDS!R$14*$AJ342^5+WeightSDS!S$14*$AJ342^4+WeightSDS!T$14*$AJ342^3+WeightSDS!U$14*$AJ342^2+WeightSDS!V$14*$AJ342+WeightSDS!W$14),IF($AJ342&lt;156,WeightSDS!O$17*$AJ342^8+WeightSDS!P$17*$AJ342^7+WeightSDS!Q$17*$AJ342^6+WeightSDS!R$17*$AJ342^5+WeightSDS!S$17*$AJ342^4+WeightSDS!T$17*$AJ342^3+WeightSDS!U$17*$AJ342^2+WeightSDS!V$17*$AJ342+WeightSDS!W$17,IF($AJ342&lt;186,WeightSDS!$U$18+(WeightSDS!$V$18-WeightSDS!$U$18)/24*($AJ342-186)+WeightSDS!$W$18*(-$AJ342+186)^2-0.005,WeightSDS!$U$18+(WeightSDS!$V$18-WeightSDS!$U$18)/24*($AJ342-186)-0.005)))</f>
        <v>0.14604529399999999</v>
      </c>
      <c r="AQ342" s="7">
        <f t="shared" si="119"/>
        <v>0.56299999999999994</v>
      </c>
      <c r="AR342" s="7">
        <f t="shared" si="120"/>
        <v>69</v>
      </c>
      <c r="AS342" s="7">
        <f t="shared" si="121"/>
        <v>0.51</v>
      </c>
    </row>
    <row r="343" spans="2:45" s="7" customFormat="1" x14ac:dyDescent="0.15">
      <c r="B343" s="118"/>
      <c r="C343" s="118"/>
      <c r="D343" s="118"/>
      <c r="E343" s="30"/>
      <c r="F343" s="30"/>
      <c r="G343" s="119"/>
      <c r="H343" s="119"/>
      <c r="I343" s="78"/>
      <c r="J343" s="11" t="str">
        <f t="shared" si="112"/>
        <v/>
      </c>
      <c r="K343" s="2" t="str">
        <f t="shared" si="122"/>
        <v/>
      </c>
      <c r="L343" s="2" t="str">
        <f t="shared" si="113"/>
        <v/>
      </c>
      <c r="M343" s="2" t="str">
        <f t="shared" si="123"/>
        <v/>
      </c>
      <c r="N343" s="2" t="str">
        <f t="shared" si="124"/>
        <v/>
      </c>
      <c r="O343" s="2" t="str">
        <f t="shared" si="125"/>
        <v/>
      </c>
      <c r="P343" s="11" t="str">
        <f t="shared" si="126"/>
        <v/>
      </c>
      <c r="Q343" s="11" t="str">
        <f t="shared" si="127"/>
        <v/>
      </c>
      <c r="R343" s="2" t="str">
        <f t="shared" si="128"/>
        <v/>
      </c>
      <c r="S343" s="11" t="str">
        <f t="shared" si="129"/>
        <v/>
      </c>
      <c r="T343" s="175" t="str">
        <f t="shared" si="130"/>
        <v/>
      </c>
      <c r="U343" s="11" t="str">
        <f t="shared" si="131"/>
        <v/>
      </c>
      <c r="V343" s="136"/>
      <c r="W343" s="136"/>
      <c r="X343" s="139">
        <f t="shared" si="114"/>
        <v>0</v>
      </c>
      <c r="Y343" s="31">
        <f t="shared" si="115"/>
        <v>0</v>
      </c>
      <c r="Z343" s="31"/>
      <c r="AA343" s="140">
        <f t="shared" si="116"/>
        <v>0</v>
      </c>
      <c r="AB343" s="12"/>
      <c r="AC343" s="8">
        <f t="shared" si="117"/>
        <v>9.0359999999999996</v>
      </c>
      <c r="AD343" s="8">
        <f t="shared" si="118"/>
        <v>-184.49199999999999</v>
      </c>
      <c r="AE343"/>
      <c r="AF343" t="e">
        <f>IF(D343="M",IF(AI343&lt;78,LMS!$D$5*AI343^3+LMS!$E$5*AI343^2+LMS!$F$5*AI343+LMS!$G$5,IF(AI343&lt;150,LMS!$D$6*AI343^3+LMS!$E$6*AI343^2+LMS!$F$6*AI343+LMS!$G$6,LMS!$D$7*AI343^3+LMS!$E$7*AI343^2+LMS!$F$7*AI343+LMS!$G$7)),IF(AI343&lt;69,LMS!$D$9*AI343^3+LMS!$E$9*AI343^2+LMS!$F$9*AI343+LMS!$G$9,IF(AI343&lt;150,LMS!$D$10*AI343^3+LMS!$E$10*AI343^2+LMS!$F$10*AI343+LMS!$G$10,LMS!$D$11*AI343^3+LMS!$E$11*AI343^2+LMS!$F$11*AI343+LMS!$G$11)))</f>
        <v>#VALUE!</v>
      </c>
      <c r="AG343" t="e">
        <f>IF(D343="M",(IF(AI343&lt;2.5,LMS!$D$21*AI343^3+LMS!$E$21*AI343^2+LMS!$F$21*AI343+LMS!$G$21,IF(AI343&lt;9.5,LMS!$D$22*AI343^3+LMS!$E$22*AI343^2+LMS!$F$22*AI343+LMS!$G$22,IF(AI343&lt;26.75,LMS!$D$23*AI343^3+LMS!$E$23*AI343^2+LMS!$F$23*AI343+LMS!$G$23,IF(AI343&lt;90,LMS!$D$24*AI343^3+LMS!$E$24*AI343^2+LMS!$F$24*AI343+LMS!$G$24,LMS!$D$25*AI343^3+LMS!$E$25*AI343^2+LMS!$F$25*AI343+LMS!$G$25))))),(IF(AI343&lt;2.5,LMS!$D$27*AI343^3+LMS!$E$27*AI343^2+LMS!$F$27*AI343+LMS!$G$27,IF(AI343&lt;9.5,LMS!$D$28*AI343^3+LMS!$E$28*AI343^2+LMS!$F$28*AI343+LMS!$G$28,IF(AI343&lt;26.75,LMS!$D$29*AI343^3+LMS!$E$29*AI343^2+LMS!$F$29*AI343+LMS!$G$29,IF(AI343&lt;90,LMS!$D$30*AI343^3+LMS!$E$30*AI343^2+LMS!$F$30*AI343+LMS!$G$30,IF(AI343&lt;150,LMS!$D$31*AI343^3+LMS!$E$31*AI343^2+LMS!$F$31*AI343+LMS!$G$31,LMS!$D$32*AI343^3+LMS!$E$32*AI343^2+LMS!$F$32*AI343+LMS!$G$32)))))))</f>
        <v>#VALUE!</v>
      </c>
      <c r="AH343" t="e">
        <f>IF(D343="M",(IF(AI343&lt;90,LMS!$D$14*AI343^3+LMS!$E$14*AI343^2+LMS!$F$14*AI343+LMS!$G$14,LMS!$D$15*AI343^3+LMS!$E$15*AI343^2+LMS!$F$15*AI343+LMS!$G$15)),(IF(AI343&lt;90,LMS!$D$17*AI343^3+LMS!$E$17*AI343^2+LMS!$F$17*AI343+LMS!$G$17,LMS!$D$18*AI343^3+LMS!$E$18*AI343^2+LMS!$F$18*AI343+LMS!$G$18)))</f>
        <v>#VALUE!</v>
      </c>
      <c r="AI343" s="7" t="e">
        <f t="shared" si="111"/>
        <v>#VALUE!</v>
      </c>
      <c r="AJ343" s="7">
        <f t="shared" si="132"/>
        <v>0</v>
      </c>
      <c r="AL343" s="7">
        <f>IF(D343="M",WeightSDS!P$5*$AJ343^7+WeightSDS!Q$5*$AJ343^6+WeightSDS!R$5*$AJ343^5+WeightSDS!S$5*$AJ343^4+WeightSDS!T$5*$AJ343^3+WeightSDS!U$5*$AJ343^2+WeightSDS!V$5*$AJ343+WeightSDS!W$5,IF($AJ343&lt;186,WeightSDS!P$8*$AJ343^7+WeightSDS!Q$8*$AJ343^6+WeightSDS!R$8*$AJ343^5+WeightSDS!S$8*$AJ343^4+WeightSDS!T$8*$AJ343^3+WeightSDS!U$8*$AJ343^2+WeightSDS!V$8*$AJ343+WeightSDS!W$8,WeightSDS!$U$9+WeightSDS!$V$9*($AJ343-WeightSDS!$W$9)))</f>
        <v>0.75407122999999998</v>
      </c>
      <c r="AM343" s="7">
        <f>IF(D343="M",IF($AJ343&lt;45,WeightSDS!M$23*$AJ343^10+WeightSDS!N$23*$AJ343^9+WeightSDS!O$23*$AJ343^8+WeightSDS!P$23*$AJ343^7+WeightSDS!Q$23*$AJ343^6+WeightSDS!R$23*$AJ343^5+WeightSDS!S$23*$AJ343^4+WeightSDS!T$23*$AJ343^3+WeightSDS!U$23*$AJ343^2+WeightSDS!V$23*$AJ343+WeightSDS!W$23,IF($AJ343&lt;153,WeightSDS!M$25*$AJ343^10+WeightSDS!N$25*$AJ343^9+WeightSDS!O$25*$AJ343^8+WeightSDS!P$25*$AJ343^7+WeightSDS!Q$25*$AJ343^6+WeightSDS!R$25*$AJ343^5+WeightSDS!S$25*$AJ343^4+WeightSDS!T$25*$AJ343^3+WeightSDS!U$25*$AJ343^2+WeightSDS!V$25*$AJ343+WeightSDS!W$25,WeightSDS!M$27+WeightSDS!N$27/(1+EXP(WeightSDS!O$27+WeightSDS!P$27*$AJ343)))),IF($AJ343&lt;43.8,WeightSDS!M$29*$AJ343^10+WeightSDS!N$29*$AJ343^9+WeightSDS!O$29*$AJ343^8+WeightSDS!P$29*$AJ343^7+WeightSDS!Q$29*$AJ343^6+WeightSDS!R$29*$AJ343^5+WeightSDS!S$29*$AJ343^4+WeightSDS!T$29*$AJ343^3+WeightSDS!U$29*$AJ343^2+WeightSDS!V$29*$AJ343+WeightSDS!W$29-0.010431*(1-$AJ343/210),IF($AJ343&lt;123,WeightSDS!M$30*$AJ343^10+WeightSDS!N$30*$AJ343^9+WeightSDS!O$30*$AJ343^8+WeightSDS!P$30*$AJ343^7+WeightSDS!Q$30*$AJ343^6+WeightSDS!R$30*$AJ343^5+WeightSDS!S$30*$AJ343^4+WeightSDS!T$30*$AJ343^3+WeightSDS!U$30*$AJ343^2+WeightSDS!V$30*$AJ343+WeightSDS!W$30-0.010431*(1-1/$AJ343),WeightSDS!M$32+WeightSDS!N$32/(1+EXP(WeightSDS!O$32+WeightSDS!P$32*$AJ343))-0.010431*(1-$AJ343/210))))</f>
        <v>2.9500001032655536</v>
      </c>
      <c r="AN343" s="7">
        <f>IF(D343="M",IF($AJ343&lt;162,WeightSDS!P$12*$AJ343^7+WeightSDS!Q$12*$AJ343^6+WeightSDS!R$12*$AJ343^5+WeightSDS!S$12*$AJ343^4+WeightSDS!T$12*$AJ343^3+WeightSDS!U$12*$AJ343^2+WeightSDS!V$12*$AJ343+WeightSDS!W$12,WeightSDS!P$14*$AJ343^7+WeightSDS!Q$14*$AJ343^6+WeightSDS!R$14*$AJ343^5+WeightSDS!S$14*$AJ343^4+WeightSDS!T$14*$AJ343^3+WeightSDS!U$14*$AJ343^2+WeightSDS!V$14*$AJ343+WeightSDS!W$14),IF($AJ343&lt;156,WeightSDS!O$17*$AJ343^8+WeightSDS!P$17*$AJ343^7+WeightSDS!Q$17*$AJ343^6+WeightSDS!R$17*$AJ343^5+WeightSDS!S$17*$AJ343^4+WeightSDS!T$17*$AJ343^3+WeightSDS!U$17*$AJ343^2+WeightSDS!V$17*$AJ343+WeightSDS!W$17,IF($AJ343&lt;186,WeightSDS!$U$18+(WeightSDS!$V$18-WeightSDS!$U$18)/24*($AJ343-186)+WeightSDS!$W$18*(-$AJ343+186)^2-0.005,WeightSDS!$U$18+(WeightSDS!$V$18-WeightSDS!$U$18)/24*($AJ343-186)-0.005)))</f>
        <v>0.14604529399999999</v>
      </c>
      <c r="AQ343" s="7">
        <f t="shared" si="119"/>
        <v>0.56299999999999994</v>
      </c>
      <c r="AR343" s="7">
        <f t="shared" si="120"/>
        <v>69</v>
      </c>
      <c r="AS343" s="7">
        <f t="shared" si="121"/>
        <v>0.51</v>
      </c>
    </row>
    <row r="344" spans="2:45" s="7" customFormat="1" x14ac:dyDescent="0.15">
      <c r="B344" s="118"/>
      <c r="C344" s="118"/>
      <c r="D344" s="118"/>
      <c r="E344" s="30"/>
      <c r="F344" s="30"/>
      <c r="G344" s="119"/>
      <c r="H344" s="119"/>
      <c r="I344" s="78"/>
      <c r="J344" s="11" t="str">
        <f t="shared" si="112"/>
        <v/>
      </c>
      <c r="K344" s="2" t="str">
        <f t="shared" si="122"/>
        <v/>
      </c>
      <c r="L344" s="2" t="str">
        <f t="shared" si="113"/>
        <v/>
      </c>
      <c r="M344" s="2" t="str">
        <f t="shared" si="123"/>
        <v/>
      </c>
      <c r="N344" s="2" t="str">
        <f t="shared" si="124"/>
        <v/>
      </c>
      <c r="O344" s="2" t="str">
        <f t="shared" si="125"/>
        <v/>
      </c>
      <c r="P344" s="11" t="str">
        <f t="shared" si="126"/>
        <v/>
      </c>
      <c r="Q344" s="11" t="str">
        <f t="shared" si="127"/>
        <v/>
      </c>
      <c r="R344" s="2" t="str">
        <f t="shared" si="128"/>
        <v/>
      </c>
      <c r="S344" s="11" t="str">
        <f t="shared" si="129"/>
        <v/>
      </c>
      <c r="T344" s="175" t="str">
        <f t="shared" si="130"/>
        <v/>
      </c>
      <c r="U344" s="11" t="str">
        <f t="shared" si="131"/>
        <v/>
      </c>
      <c r="V344" s="136"/>
      <c r="W344" s="136"/>
      <c r="X344" s="139">
        <f t="shared" si="114"/>
        <v>0</v>
      </c>
      <c r="Y344" s="31">
        <f t="shared" si="115"/>
        <v>0</v>
      </c>
      <c r="Z344" s="31"/>
      <c r="AA344" s="140">
        <f t="shared" si="116"/>
        <v>0</v>
      </c>
      <c r="AB344" s="12"/>
      <c r="AC344" s="8">
        <f t="shared" si="117"/>
        <v>9.0359999999999996</v>
      </c>
      <c r="AD344" s="8">
        <f t="shared" si="118"/>
        <v>-184.49199999999999</v>
      </c>
      <c r="AE344"/>
      <c r="AF344" t="e">
        <f>IF(D344="M",IF(AI344&lt;78,LMS!$D$5*AI344^3+LMS!$E$5*AI344^2+LMS!$F$5*AI344+LMS!$G$5,IF(AI344&lt;150,LMS!$D$6*AI344^3+LMS!$E$6*AI344^2+LMS!$F$6*AI344+LMS!$G$6,LMS!$D$7*AI344^3+LMS!$E$7*AI344^2+LMS!$F$7*AI344+LMS!$G$7)),IF(AI344&lt;69,LMS!$D$9*AI344^3+LMS!$E$9*AI344^2+LMS!$F$9*AI344+LMS!$G$9,IF(AI344&lt;150,LMS!$D$10*AI344^3+LMS!$E$10*AI344^2+LMS!$F$10*AI344+LMS!$G$10,LMS!$D$11*AI344^3+LMS!$E$11*AI344^2+LMS!$F$11*AI344+LMS!$G$11)))</f>
        <v>#VALUE!</v>
      </c>
      <c r="AG344" t="e">
        <f>IF(D344="M",(IF(AI344&lt;2.5,LMS!$D$21*AI344^3+LMS!$E$21*AI344^2+LMS!$F$21*AI344+LMS!$G$21,IF(AI344&lt;9.5,LMS!$D$22*AI344^3+LMS!$E$22*AI344^2+LMS!$F$22*AI344+LMS!$G$22,IF(AI344&lt;26.75,LMS!$D$23*AI344^3+LMS!$E$23*AI344^2+LMS!$F$23*AI344+LMS!$G$23,IF(AI344&lt;90,LMS!$D$24*AI344^3+LMS!$E$24*AI344^2+LMS!$F$24*AI344+LMS!$G$24,LMS!$D$25*AI344^3+LMS!$E$25*AI344^2+LMS!$F$25*AI344+LMS!$G$25))))),(IF(AI344&lt;2.5,LMS!$D$27*AI344^3+LMS!$E$27*AI344^2+LMS!$F$27*AI344+LMS!$G$27,IF(AI344&lt;9.5,LMS!$D$28*AI344^3+LMS!$E$28*AI344^2+LMS!$F$28*AI344+LMS!$G$28,IF(AI344&lt;26.75,LMS!$D$29*AI344^3+LMS!$E$29*AI344^2+LMS!$F$29*AI344+LMS!$G$29,IF(AI344&lt;90,LMS!$D$30*AI344^3+LMS!$E$30*AI344^2+LMS!$F$30*AI344+LMS!$G$30,IF(AI344&lt;150,LMS!$D$31*AI344^3+LMS!$E$31*AI344^2+LMS!$F$31*AI344+LMS!$G$31,LMS!$D$32*AI344^3+LMS!$E$32*AI344^2+LMS!$F$32*AI344+LMS!$G$32)))))))</f>
        <v>#VALUE!</v>
      </c>
      <c r="AH344" t="e">
        <f>IF(D344="M",(IF(AI344&lt;90,LMS!$D$14*AI344^3+LMS!$E$14*AI344^2+LMS!$F$14*AI344+LMS!$G$14,LMS!$D$15*AI344^3+LMS!$E$15*AI344^2+LMS!$F$15*AI344+LMS!$G$15)),(IF(AI344&lt;90,LMS!$D$17*AI344^3+LMS!$E$17*AI344^2+LMS!$F$17*AI344+LMS!$G$17,LMS!$D$18*AI344^3+LMS!$E$18*AI344^2+LMS!$F$18*AI344+LMS!$G$18)))</f>
        <v>#VALUE!</v>
      </c>
      <c r="AI344" s="7" t="e">
        <f t="shared" si="111"/>
        <v>#VALUE!</v>
      </c>
      <c r="AJ344" s="7">
        <f t="shared" si="132"/>
        <v>0</v>
      </c>
      <c r="AL344" s="7">
        <f>IF(D344="M",WeightSDS!P$5*$AJ344^7+WeightSDS!Q$5*$AJ344^6+WeightSDS!R$5*$AJ344^5+WeightSDS!S$5*$AJ344^4+WeightSDS!T$5*$AJ344^3+WeightSDS!U$5*$AJ344^2+WeightSDS!V$5*$AJ344+WeightSDS!W$5,IF($AJ344&lt;186,WeightSDS!P$8*$AJ344^7+WeightSDS!Q$8*$AJ344^6+WeightSDS!R$8*$AJ344^5+WeightSDS!S$8*$AJ344^4+WeightSDS!T$8*$AJ344^3+WeightSDS!U$8*$AJ344^2+WeightSDS!V$8*$AJ344+WeightSDS!W$8,WeightSDS!$U$9+WeightSDS!$V$9*($AJ344-WeightSDS!$W$9)))</f>
        <v>0.75407122999999998</v>
      </c>
      <c r="AM344" s="7">
        <f>IF(D344="M",IF($AJ344&lt;45,WeightSDS!M$23*$AJ344^10+WeightSDS!N$23*$AJ344^9+WeightSDS!O$23*$AJ344^8+WeightSDS!P$23*$AJ344^7+WeightSDS!Q$23*$AJ344^6+WeightSDS!R$23*$AJ344^5+WeightSDS!S$23*$AJ344^4+WeightSDS!T$23*$AJ344^3+WeightSDS!U$23*$AJ344^2+WeightSDS!V$23*$AJ344+WeightSDS!W$23,IF($AJ344&lt;153,WeightSDS!M$25*$AJ344^10+WeightSDS!N$25*$AJ344^9+WeightSDS!O$25*$AJ344^8+WeightSDS!P$25*$AJ344^7+WeightSDS!Q$25*$AJ344^6+WeightSDS!R$25*$AJ344^5+WeightSDS!S$25*$AJ344^4+WeightSDS!T$25*$AJ344^3+WeightSDS!U$25*$AJ344^2+WeightSDS!V$25*$AJ344+WeightSDS!W$25,WeightSDS!M$27+WeightSDS!N$27/(1+EXP(WeightSDS!O$27+WeightSDS!P$27*$AJ344)))),IF($AJ344&lt;43.8,WeightSDS!M$29*$AJ344^10+WeightSDS!N$29*$AJ344^9+WeightSDS!O$29*$AJ344^8+WeightSDS!P$29*$AJ344^7+WeightSDS!Q$29*$AJ344^6+WeightSDS!R$29*$AJ344^5+WeightSDS!S$29*$AJ344^4+WeightSDS!T$29*$AJ344^3+WeightSDS!U$29*$AJ344^2+WeightSDS!V$29*$AJ344+WeightSDS!W$29-0.010431*(1-$AJ344/210),IF($AJ344&lt;123,WeightSDS!M$30*$AJ344^10+WeightSDS!N$30*$AJ344^9+WeightSDS!O$30*$AJ344^8+WeightSDS!P$30*$AJ344^7+WeightSDS!Q$30*$AJ344^6+WeightSDS!R$30*$AJ344^5+WeightSDS!S$30*$AJ344^4+WeightSDS!T$30*$AJ344^3+WeightSDS!U$30*$AJ344^2+WeightSDS!V$30*$AJ344+WeightSDS!W$30-0.010431*(1-1/$AJ344),WeightSDS!M$32+WeightSDS!N$32/(1+EXP(WeightSDS!O$32+WeightSDS!P$32*$AJ344))-0.010431*(1-$AJ344/210))))</f>
        <v>2.9500001032655536</v>
      </c>
      <c r="AN344" s="7">
        <f>IF(D344="M",IF($AJ344&lt;162,WeightSDS!P$12*$AJ344^7+WeightSDS!Q$12*$AJ344^6+WeightSDS!R$12*$AJ344^5+WeightSDS!S$12*$AJ344^4+WeightSDS!T$12*$AJ344^3+WeightSDS!U$12*$AJ344^2+WeightSDS!V$12*$AJ344+WeightSDS!W$12,WeightSDS!P$14*$AJ344^7+WeightSDS!Q$14*$AJ344^6+WeightSDS!R$14*$AJ344^5+WeightSDS!S$14*$AJ344^4+WeightSDS!T$14*$AJ344^3+WeightSDS!U$14*$AJ344^2+WeightSDS!V$14*$AJ344+WeightSDS!W$14),IF($AJ344&lt;156,WeightSDS!O$17*$AJ344^8+WeightSDS!P$17*$AJ344^7+WeightSDS!Q$17*$AJ344^6+WeightSDS!R$17*$AJ344^5+WeightSDS!S$17*$AJ344^4+WeightSDS!T$17*$AJ344^3+WeightSDS!U$17*$AJ344^2+WeightSDS!V$17*$AJ344+WeightSDS!W$17,IF($AJ344&lt;186,WeightSDS!$U$18+(WeightSDS!$V$18-WeightSDS!$U$18)/24*($AJ344-186)+WeightSDS!$W$18*(-$AJ344+186)^2-0.005,WeightSDS!$U$18+(WeightSDS!$V$18-WeightSDS!$U$18)/24*($AJ344-186)-0.005)))</f>
        <v>0.14604529399999999</v>
      </c>
      <c r="AQ344" s="7">
        <f t="shared" si="119"/>
        <v>0.56299999999999994</v>
      </c>
      <c r="AR344" s="7">
        <f t="shared" si="120"/>
        <v>69</v>
      </c>
      <c r="AS344" s="7">
        <f t="shared" si="121"/>
        <v>0.51</v>
      </c>
    </row>
    <row r="345" spans="2:45" s="7" customFormat="1" x14ac:dyDescent="0.15">
      <c r="B345" s="118"/>
      <c r="C345" s="118"/>
      <c r="D345" s="118"/>
      <c r="E345" s="30"/>
      <c r="F345" s="30"/>
      <c r="G345" s="119"/>
      <c r="H345" s="119"/>
      <c r="I345" s="78"/>
      <c r="J345" s="11" t="str">
        <f t="shared" si="112"/>
        <v/>
      </c>
      <c r="K345" s="2" t="str">
        <f t="shared" si="122"/>
        <v/>
      </c>
      <c r="L345" s="2" t="str">
        <f t="shared" si="113"/>
        <v/>
      </c>
      <c r="M345" s="2" t="str">
        <f t="shared" si="123"/>
        <v/>
      </c>
      <c r="N345" s="2" t="str">
        <f t="shared" si="124"/>
        <v/>
      </c>
      <c r="O345" s="2" t="str">
        <f t="shared" si="125"/>
        <v/>
      </c>
      <c r="P345" s="11" t="str">
        <f t="shared" si="126"/>
        <v/>
      </c>
      <c r="Q345" s="11" t="str">
        <f t="shared" si="127"/>
        <v/>
      </c>
      <c r="R345" s="2" t="str">
        <f t="shared" si="128"/>
        <v/>
      </c>
      <c r="S345" s="11" t="str">
        <f t="shared" si="129"/>
        <v/>
      </c>
      <c r="T345" s="175" t="str">
        <f t="shared" si="130"/>
        <v/>
      </c>
      <c r="U345" s="11" t="str">
        <f t="shared" si="131"/>
        <v/>
      </c>
      <c r="V345" s="136"/>
      <c r="W345" s="136"/>
      <c r="X345" s="139">
        <f t="shared" si="114"/>
        <v>0</v>
      </c>
      <c r="Y345" s="31">
        <f t="shared" si="115"/>
        <v>0</v>
      </c>
      <c r="Z345" s="31"/>
      <c r="AA345" s="140">
        <f t="shared" si="116"/>
        <v>0</v>
      </c>
      <c r="AB345" s="12"/>
      <c r="AC345" s="8">
        <f t="shared" si="117"/>
        <v>9.0359999999999996</v>
      </c>
      <c r="AD345" s="8">
        <f t="shared" si="118"/>
        <v>-184.49199999999999</v>
      </c>
      <c r="AE345"/>
      <c r="AF345" t="e">
        <f>IF(D345="M",IF(AI345&lt;78,LMS!$D$5*AI345^3+LMS!$E$5*AI345^2+LMS!$F$5*AI345+LMS!$G$5,IF(AI345&lt;150,LMS!$D$6*AI345^3+LMS!$E$6*AI345^2+LMS!$F$6*AI345+LMS!$G$6,LMS!$D$7*AI345^3+LMS!$E$7*AI345^2+LMS!$F$7*AI345+LMS!$G$7)),IF(AI345&lt;69,LMS!$D$9*AI345^3+LMS!$E$9*AI345^2+LMS!$F$9*AI345+LMS!$G$9,IF(AI345&lt;150,LMS!$D$10*AI345^3+LMS!$E$10*AI345^2+LMS!$F$10*AI345+LMS!$G$10,LMS!$D$11*AI345^3+LMS!$E$11*AI345^2+LMS!$F$11*AI345+LMS!$G$11)))</f>
        <v>#VALUE!</v>
      </c>
      <c r="AG345" t="e">
        <f>IF(D345="M",(IF(AI345&lt;2.5,LMS!$D$21*AI345^3+LMS!$E$21*AI345^2+LMS!$F$21*AI345+LMS!$G$21,IF(AI345&lt;9.5,LMS!$D$22*AI345^3+LMS!$E$22*AI345^2+LMS!$F$22*AI345+LMS!$G$22,IF(AI345&lt;26.75,LMS!$D$23*AI345^3+LMS!$E$23*AI345^2+LMS!$F$23*AI345+LMS!$G$23,IF(AI345&lt;90,LMS!$D$24*AI345^3+LMS!$E$24*AI345^2+LMS!$F$24*AI345+LMS!$G$24,LMS!$D$25*AI345^3+LMS!$E$25*AI345^2+LMS!$F$25*AI345+LMS!$G$25))))),(IF(AI345&lt;2.5,LMS!$D$27*AI345^3+LMS!$E$27*AI345^2+LMS!$F$27*AI345+LMS!$G$27,IF(AI345&lt;9.5,LMS!$D$28*AI345^3+LMS!$E$28*AI345^2+LMS!$F$28*AI345+LMS!$G$28,IF(AI345&lt;26.75,LMS!$D$29*AI345^3+LMS!$E$29*AI345^2+LMS!$F$29*AI345+LMS!$G$29,IF(AI345&lt;90,LMS!$D$30*AI345^3+LMS!$E$30*AI345^2+LMS!$F$30*AI345+LMS!$G$30,IF(AI345&lt;150,LMS!$D$31*AI345^3+LMS!$E$31*AI345^2+LMS!$F$31*AI345+LMS!$G$31,LMS!$D$32*AI345^3+LMS!$E$32*AI345^2+LMS!$F$32*AI345+LMS!$G$32)))))))</f>
        <v>#VALUE!</v>
      </c>
      <c r="AH345" t="e">
        <f>IF(D345="M",(IF(AI345&lt;90,LMS!$D$14*AI345^3+LMS!$E$14*AI345^2+LMS!$F$14*AI345+LMS!$G$14,LMS!$D$15*AI345^3+LMS!$E$15*AI345^2+LMS!$F$15*AI345+LMS!$G$15)),(IF(AI345&lt;90,LMS!$D$17*AI345^3+LMS!$E$17*AI345^2+LMS!$F$17*AI345+LMS!$G$17,LMS!$D$18*AI345^3+LMS!$E$18*AI345^2+LMS!$F$18*AI345+LMS!$G$18)))</f>
        <v>#VALUE!</v>
      </c>
      <c r="AI345" s="7" t="e">
        <f t="shared" si="111"/>
        <v>#VALUE!</v>
      </c>
      <c r="AJ345" s="7">
        <f t="shared" si="132"/>
        <v>0</v>
      </c>
      <c r="AL345" s="7">
        <f>IF(D345="M",WeightSDS!P$5*$AJ345^7+WeightSDS!Q$5*$AJ345^6+WeightSDS!R$5*$AJ345^5+WeightSDS!S$5*$AJ345^4+WeightSDS!T$5*$AJ345^3+WeightSDS!U$5*$AJ345^2+WeightSDS!V$5*$AJ345+WeightSDS!W$5,IF($AJ345&lt;186,WeightSDS!P$8*$AJ345^7+WeightSDS!Q$8*$AJ345^6+WeightSDS!R$8*$AJ345^5+WeightSDS!S$8*$AJ345^4+WeightSDS!T$8*$AJ345^3+WeightSDS!U$8*$AJ345^2+WeightSDS!V$8*$AJ345+WeightSDS!W$8,WeightSDS!$U$9+WeightSDS!$V$9*($AJ345-WeightSDS!$W$9)))</f>
        <v>0.75407122999999998</v>
      </c>
      <c r="AM345" s="7">
        <f>IF(D345="M",IF($AJ345&lt;45,WeightSDS!M$23*$AJ345^10+WeightSDS!N$23*$AJ345^9+WeightSDS!O$23*$AJ345^8+WeightSDS!P$23*$AJ345^7+WeightSDS!Q$23*$AJ345^6+WeightSDS!R$23*$AJ345^5+WeightSDS!S$23*$AJ345^4+WeightSDS!T$23*$AJ345^3+WeightSDS!U$23*$AJ345^2+WeightSDS!V$23*$AJ345+WeightSDS!W$23,IF($AJ345&lt;153,WeightSDS!M$25*$AJ345^10+WeightSDS!N$25*$AJ345^9+WeightSDS!O$25*$AJ345^8+WeightSDS!P$25*$AJ345^7+WeightSDS!Q$25*$AJ345^6+WeightSDS!R$25*$AJ345^5+WeightSDS!S$25*$AJ345^4+WeightSDS!T$25*$AJ345^3+WeightSDS!U$25*$AJ345^2+WeightSDS!V$25*$AJ345+WeightSDS!W$25,WeightSDS!M$27+WeightSDS!N$27/(1+EXP(WeightSDS!O$27+WeightSDS!P$27*$AJ345)))),IF($AJ345&lt;43.8,WeightSDS!M$29*$AJ345^10+WeightSDS!N$29*$AJ345^9+WeightSDS!O$29*$AJ345^8+WeightSDS!P$29*$AJ345^7+WeightSDS!Q$29*$AJ345^6+WeightSDS!R$29*$AJ345^5+WeightSDS!S$29*$AJ345^4+WeightSDS!T$29*$AJ345^3+WeightSDS!U$29*$AJ345^2+WeightSDS!V$29*$AJ345+WeightSDS!W$29-0.010431*(1-$AJ345/210),IF($AJ345&lt;123,WeightSDS!M$30*$AJ345^10+WeightSDS!N$30*$AJ345^9+WeightSDS!O$30*$AJ345^8+WeightSDS!P$30*$AJ345^7+WeightSDS!Q$30*$AJ345^6+WeightSDS!R$30*$AJ345^5+WeightSDS!S$30*$AJ345^4+WeightSDS!T$30*$AJ345^3+WeightSDS!U$30*$AJ345^2+WeightSDS!V$30*$AJ345+WeightSDS!W$30-0.010431*(1-1/$AJ345),WeightSDS!M$32+WeightSDS!N$32/(1+EXP(WeightSDS!O$32+WeightSDS!P$32*$AJ345))-0.010431*(1-$AJ345/210))))</f>
        <v>2.9500001032655536</v>
      </c>
      <c r="AN345" s="7">
        <f>IF(D345="M",IF($AJ345&lt;162,WeightSDS!P$12*$AJ345^7+WeightSDS!Q$12*$AJ345^6+WeightSDS!R$12*$AJ345^5+WeightSDS!S$12*$AJ345^4+WeightSDS!T$12*$AJ345^3+WeightSDS!U$12*$AJ345^2+WeightSDS!V$12*$AJ345+WeightSDS!W$12,WeightSDS!P$14*$AJ345^7+WeightSDS!Q$14*$AJ345^6+WeightSDS!R$14*$AJ345^5+WeightSDS!S$14*$AJ345^4+WeightSDS!T$14*$AJ345^3+WeightSDS!U$14*$AJ345^2+WeightSDS!V$14*$AJ345+WeightSDS!W$14),IF($AJ345&lt;156,WeightSDS!O$17*$AJ345^8+WeightSDS!P$17*$AJ345^7+WeightSDS!Q$17*$AJ345^6+WeightSDS!R$17*$AJ345^5+WeightSDS!S$17*$AJ345^4+WeightSDS!T$17*$AJ345^3+WeightSDS!U$17*$AJ345^2+WeightSDS!V$17*$AJ345+WeightSDS!W$17,IF($AJ345&lt;186,WeightSDS!$U$18+(WeightSDS!$V$18-WeightSDS!$U$18)/24*($AJ345-186)+WeightSDS!$W$18*(-$AJ345+186)^2-0.005,WeightSDS!$U$18+(WeightSDS!$V$18-WeightSDS!$U$18)/24*($AJ345-186)-0.005)))</f>
        <v>0.14604529399999999</v>
      </c>
      <c r="AQ345" s="7">
        <f t="shared" si="119"/>
        <v>0.56299999999999994</v>
      </c>
      <c r="AR345" s="7">
        <f t="shared" si="120"/>
        <v>69</v>
      </c>
      <c r="AS345" s="7">
        <f t="shared" si="121"/>
        <v>0.51</v>
      </c>
    </row>
    <row r="346" spans="2:45" s="7" customFormat="1" x14ac:dyDescent="0.15">
      <c r="B346" s="118"/>
      <c r="C346" s="118"/>
      <c r="D346" s="118"/>
      <c r="E346" s="30"/>
      <c r="F346" s="30"/>
      <c r="G346" s="119"/>
      <c r="H346" s="119"/>
      <c r="I346" s="78"/>
      <c r="J346" s="11" t="str">
        <f t="shared" si="112"/>
        <v/>
      </c>
      <c r="K346" s="2" t="str">
        <f t="shared" si="122"/>
        <v/>
      </c>
      <c r="L346" s="2" t="str">
        <f t="shared" si="113"/>
        <v/>
      </c>
      <c r="M346" s="2" t="str">
        <f t="shared" si="123"/>
        <v/>
      </c>
      <c r="N346" s="2" t="str">
        <f t="shared" si="124"/>
        <v/>
      </c>
      <c r="O346" s="2" t="str">
        <f t="shared" si="125"/>
        <v/>
      </c>
      <c r="P346" s="11" t="str">
        <f t="shared" si="126"/>
        <v/>
      </c>
      <c r="Q346" s="11" t="str">
        <f t="shared" si="127"/>
        <v/>
      </c>
      <c r="R346" s="2" t="str">
        <f t="shared" si="128"/>
        <v/>
      </c>
      <c r="S346" s="11" t="str">
        <f t="shared" si="129"/>
        <v/>
      </c>
      <c r="T346" s="175" t="str">
        <f t="shared" si="130"/>
        <v/>
      </c>
      <c r="U346" s="11" t="str">
        <f t="shared" si="131"/>
        <v/>
      </c>
      <c r="V346" s="136"/>
      <c r="W346" s="136"/>
      <c r="X346" s="139">
        <f t="shared" si="114"/>
        <v>0</v>
      </c>
      <c r="Y346" s="31">
        <f t="shared" si="115"/>
        <v>0</v>
      </c>
      <c r="Z346" s="31"/>
      <c r="AA346" s="140">
        <f t="shared" si="116"/>
        <v>0</v>
      </c>
      <c r="AB346" s="12"/>
      <c r="AC346" s="8">
        <f t="shared" si="117"/>
        <v>9.0359999999999996</v>
      </c>
      <c r="AD346" s="8">
        <f t="shared" si="118"/>
        <v>-184.49199999999999</v>
      </c>
      <c r="AE346"/>
      <c r="AF346" t="e">
        <f>IF(D346="M",IF(AI346&lt;78,LMS!$D$5*AI346^3+LMS!$E$5*AI346^2+LMS!$F$5*AI346+LMS!$G$5,IF(AI346&lt;150,LMS!$D$6*AI346^3+LMS!$E$6*AI346^2+LMS!$F$6*AI346+LMS!$G$6,LMS!$D$7*AI346^3+LMS!$E$7*AI346^2+LMS!$F$7*AI346+LMS!$G$7)),IF(AI346&lt;69,LMS!$D$9*AI346^3+LMS!$E$9*AI346^2+LMS!$F$9*AI346+LMS!$G$9,IF(AI346&lt;150,LMS!$D$10*AI346^3+LMS!$E$10*AI346^2+LMS!$F$10*AI346+LMS!$G$10,LMS!$D$11*AI346^3+LMS!$E$11*AI346^2+LMS!$F$11*AI346+LMS!$G$11)))</f>
        <v>#VALUE!</v>
      </c>
      <c r="AG346" t="e">
        <f>IF(D346="M",(IF(AI346&lt;2.5,LMS!$D$21*AI346^3+LMS!$E$21*AI346^2+LMS!$F$21*AI346+LMS!$G$21,IF(AI346&lt;9.5,LMS!$D$22*AI346^3+LMS!$E$22*AI346^2+LMS!$F$22*AI346+LMS!$G$22,IF(AI346&lt;26.75,LMS!$D$23*AI346^3+LMS!$E$23*AI346^2+LMS!$F$23*AI346+LMS!$G$23,IF(AI346&lt;90,LMS!$D$24*AI346^3+LMS!$E$24*AI346^2+LMS!$F$24*AI346+LMS!$G$24,LMS!$D$25*AI346^3+LMS!$E$25*AI346^2+LMS!$F$25*AI346+LMS!$G$25))))),(IF(AI346&lt;2.5,LMS!$D$27*AI346^3+LMS!$E$27*AI346^2+LMS!$F$27*AI346+LMS!$G$27,IF(AI346&lt;9.5,LMS!$D$28*AI346^3+LMS!$E$28*AI346^2+LMS!$F$28*AI346+LMS!$G$28,IF(AI346&lt;26.75,LMS!$D$29*AI346^3+LMS!$E$29*AI346^2+LMS!$F$29*AI346+LMS!$G$29,IF(AI346&lt;90,LMS!$D$30*AI346^3+LMS!$E$30*AI346^2+LMS!$F$30*AI346+LMS!$G$30,IF(AI346&lt;150,LMS!$D$31*AI346^3+LMS!$E$31*AI346^2+LMS!$F$31*AI346+LMS!$G$31,LMS!$D$32*AI346^3+LMS!$E$32*AI346^2+LMS!$F$32*AI346+LMS!$G$32)))))))</f>
        <v>#VALUE!</v>
      </c>
      <c r="AH346" t="e">
        <f>IF(D346="M",(IF(AI346&lt;90,LMS!$D$14*AI346^3+LMS!$E$14*AI346^2+LMS!$F$14*AI346+LMS!$G$14,LMS!$D$15*AI346^3+LMS!$E$15*AI346^2+LMS!$F$15*AI346+LMS!$G$15)),(IF(AI346&lt;90,LMS!$D$17*AI346^3+LMS!$E$17*AI346^2+LMS!$F$17*AI346+LMS!$G$17,LMS!$D$18*AI346^3+LMS!$E$18*AI346^2+LMS!$F$18*AI346+LMS!$G$18)))</f>
        <v>#VALUE!</v>
      </c>
      <c r="AI346" s="7" t="e">
        <f t="shared" si="111"/>
        <v>#VALUE!</v>
      </c>
      <c r="AJ346" s="7">
        <f t="shared" si="132"/>
        <v>0</v>
      </c>
      <c r="AL346" s="7">
        <f>IF(D346="M",WeightSDS!P$5*$AJ346^7+WeightSDS!Q$5*$AJ346^6+WeightSDS!R$5*$AJ346^5+WeightSDS!S$5*$AJ346^4+WeightSDS!T$5*$AJ346^3+WeightSDS!U$5*$AJ346^2+WeightSDS!V$5*$AJ346+WeightSDS!W$5,IF($AJ346&lt;186,WeightSDS!P$8*$AJ346^7+WeightSDS!Q$8*$AJ346^6+WeightSDS!R$8*$AJ346^5+WeightSDS!S$8*$AJ346^4+WeightSDS!T$8*$AJ346^3+WeightSDS!U$8*$AJ346^2+WeightSDS!V$8*$AJ346+WeightSDS!W$8,WeightSDS!$U$9+WeightSDS!$V$9*($AJ346-WeightSDS!$W$9)))</f>
        <v>0.75407122999999998</v>
      </c>
      <c r="AM346" s="7">
        <f>IF(D346="M",IF($AJ346&lt;45,WeightSDS!M$23*$AJ346^10+WeightSDS!N$23*$AJ346^9+WeightSDS!O$23*$AJ346^8+WeightSDS!P$23*$AJ346^7+WeightSDS!Q$23*$AJ346^6+WeightSDS!R$23*$AJ346^5+WeightSDS!S$23*$AJ346^4+WeightSDS!T$23*$AJ346^3+WeightSDS!U$23*$AJ346^2+WeightSDS!V$23*$AJ346+WeightSDS!W$23,IF($AJ346&lt;153,WeightSDS!M$25*$AJ346^10+WeightSDS!N$25*$AJ346^9+WeightSDS!O$25*$AJ346^8+WeightSDS!P$25*$AJ346^7+WeightSDS!Q$25*$AJ346^6+WeightSDS!R$25*$AJ346^5+WeightSDS!S$25*$AJ346^4+WeightSDS!T$25*$AJ346^3+WeightSDS!U$25*$AJ346^2+WeightSDS!V$25*$AJ346+WeightSDS!W$25,WeightSDS!M$27+WeightSDS!N$27/(1+EXP(WeightSDS!O$27+WeightSDS!P$27*$AJ346)))),IF($AJ346&lt;43.8,WeightSDS!M$29*$AJ346^10+WeightSDS!N$29*$AJ346^9+WeightSDS!O$29*$AJ346^8+WeightSDS!P$29*$AJ346^7+WeightSDS!Q$29*$AJ346^6+WeightSDS!R$29*$AJ346^5+WeightSDS!S$29*$AJ346^4+WeightSDS!T$29*$AJ346^3+WeightSDS!U$29*$AJ346^2+WeightSDS!V$29*$AJ346+WeightSDS!W$29-0.010431*(1-$AJ346/210),IF($AJ346&lt;123,WeightSDS!M$30*$AJ346^10+WeightSDS!N$30*$AJ346^9+WeightSDS!O$30*$AJ346^8+WeightSDS!P$30*$AJ346^7+WeightSDS!Q$30*$AJ346^6+WeightSDS!R$30*$AJ346^5+WeightSDS!S$30*$AJ346^4+WeightSDS!T$30*$AJ346^3+WeightSDS!U$30*$AJ346^2+WeightSDS!V$30*$AJ346+WeightSDS!W$30-0.010431*(1-1/$AJ346),WeightSDS!M$32+WeightSDS!N$32/(1+EXP(WeightSDS!O$32+WeightSDS!P$32*$AJ346))-0.010431*(1-$AJ346/210))))</f>
        <v>2.9500001032655536</v>
      </c>
      <c r="AN346" s="7">
        <f>IF(D346="M",IF($AJ346&lt;162,WeightSDS!P$12*$AJ346^7+WeightSDS!Q$12*$AJ346^6+WeightSDS!R$12*$AJ346^5+WeightSDS!S$12*$AJ346^4+WeightSDS!T$12*$AJ346^3+WeightSDS!U$12*$AJ346^2+WeightSDS!V$12*$AJ346+WeightSDS!W$12,WeightSDS!P$14*$AJ346^7+WeightSDS!Q$14*$AJ346^6+WeightSDS!R$14*$AJ346^5+WeightSDS!S$14*$AJ346^4+WeightSDS!T$14*$AJ346^3+WeightSDS!U$14*$AJ346^2+WeightSDS!V$14*$AJ346+WeightSDS!W$14),IF($AJ346&lt;156,WeightSDS!O$17*$AJ346^8+WeightSDS!P$17*$AJ346^7+WeightSDS!Q$17*$AJ346^6+WeightSDS!R$17*$AJ346^5+WeightSDS!S$17*$AJ346^4+WeightSDS!T$17*$AJ346^3+WeightSDS!U$17*$AJ346^2+WeightSDS!V$17*$AJ346+WeightSDS!W$17,IF($AJ346&lt;186,WeightSDS!$U$18+(WeightSDS!$V$18-WeightSDS!$U$18)/24*($AJ346-186)+WeightSDS!$W$18*(-$AJ346+186)^2-0.005,WeightSDS!$U$18+(WeightSDS!$V$18-WeightSDS!$U$18)/24*($AJ346-186)-0.005)))</f>
        <v>0.14604529399999999</v>
      </c>
      <c r="AQ346" s="7">
        <f t="shared" si="119"/>
        <v>0.56299999999999994</v>
      </c>
      <c r="AR346" s="7">
        <f t="shared" si="120"/>
        <v>69</v>
      </c>
      <c r="AS346" s="7">
        <f t="shared" si="121"/>
        <v>0.51</v>
      </c>
    </row>
    <row r="347" spans="2:45" s="7" customFormat="1" x14ac:dyDescent="0.15">
      <c r="B347" s="118"/>
      <c r="C347" s="118"/>
      <c r="D347" s="118"/>
      <c r="E347" s="30"/>
      <c r="F347" s="30"/>
      <c r="G347" s="119"/>
      <c r="H347" s="119"/>
      <c r="I347" s="78"/>
      <c r="J347" s="11" t="str">
        <f t="shared" si="112"/>
        <v/>
      </c>
      <c r="K347" s="2" t="str">
        <f t="shared" si="122"/>
        <v/>
      </c>
      <c r="L347" s="2" t="str">
        <f t="shared" si="113"/>
        <v/>
      </c>
      <c r="M347" s="2" t="str">
        <f t="shared" si="123"/>
        <v/>
      </c>
      <c r="N347" s="2" t="str">
        <f t="shared" si="124"/>
        <v/>
      </c>
      <c r="O347" s="2" t="str">
        <f t="shared" si="125"/>
        <v/>
      </c>
      <c r="P347" s="11" t="str">
        <f t="shared" si="126"/>
        <v/>
      </c>
      <c r="Q347" s="11" t="str">
        <f t="shared" si="127"/>
        <v/>
      </c>
      <c r="R347" s="2" t="str">
        <f t="shared" si="128"/>
        <v/>
      </c>
      <c r="S347" s="11" t="str">
        <f t="shared" si="129"/>
        <v/>
      </c>
      <c r="T347" s="175" t="str">
        <f t="shared" si="130"/>
        <v/>
      </c>
      <c r="U347" s="11" t="str">
        <f t="shared" si="131"/>
        <v/>
      </c>
      <c r="V347" s="136"/>
      <c r="W347" s="136"/>
      <c r="X347" s="139">
        <f t="shared" si="114"/>
        <v>0</v>
      </c>
      <c r="Y347" s="31">
        <f t="shared" si="115"/>
        <v>0</v>
      </c>
      <c r="Z347" s="31"/>
      <c r="AA347" s="140">
        <f t="shared" si="116"/>
        <v>0</v>
      </c>
      <c r="AB347" s="12"/>
      <c r="AC347" s="8">
        <f t="shared" si="117"/>
        <v>9.0359999999999996</v>
      </c>
      <c r="AD347" s="8">
        <f t="shared" si="118"/>
        <v>-184.49199999999999</v>
      </c>
      <c r="AE347"/>
      <c r="AF347" t="e">
        <f>IF(D347="M",IF(AI347&lt;78,LMS!$D$5*AI347^3+LMS!$E$5*AI347^2+LMS!$F$5*AI347+LMS!$G$5,IF(AI347&lt;150,LMS!$D$6*AI347^3+LMS!$E$6*AI347^2+LMS!$F$6*AI347+LMS!$G$6,LMS!$D$7*AI347^3+LMS!$E$7*AI347^2+LMS!$F$7*AI347+LMS!$G$7)),IF(AI347&lt;69,LMS!$D$9*AI347^3+LMS!$E$9*AI347^2+LMS!$F$9*AI347+LMS!$G$9,IF(AI347&lt;150,LMS!$D$10*AI347^3+LMS!$E$10*AI347^2+LMS!$F$10*AI347+LMS!$G$10,LMS!$D$11*AI347^3+LMS!$E$11*AI347^2+LMS!$F$11*AI347+LMS!$G$11)))</f>
        <v>#VALUE!</v>
      </c>
      <c r="AG347" t="e">
        <f>IF(D347="M",(IF(AI347&lt;2.5,LMS!$D$21*AI347^3+LMS!$E$21*AI347^2+LMS!$F$21*AI347+LMS!$G$21,IF(AI347&lt;9.5,LMS!$D$22*AI347^3+LMS!$E$22*AI347^2+LMS!$F$22*AI347+LMS!$G$22,IF(AI347&lt;26.75,LMS!$D$23*AI347^3+LMS!$E$23*AI347^2+LMS!$F$23*AI347+LMS!$G$23,IF(AI347&lt;90,LMS!$D$24*AI347^3+LMS!$E$24*AI347^2+LMS!$F$24*AI347+LMS!$G$24,LMS!$D$25*AI347^3+LMS!$E$25*AI347^2+LMS!$F$25*AI347+LMS!$G$25))))),(IF(AI347&lt;2.5,LMS!$D$27*AI347^3+LMS!$E$27*AI347^2+LMS!$F$27*AI347+LMS!$G$27,IF(AI347&lt;9.5,LMS!$D$28*AI347^3+LMS!$E$28*AI347^2+LMS!$F$28*AI347+LMS!$G$28,IF(AI347&lt;26.75,LMS!$D$29*AI347^3+LMS!$E$29*AI347^2+LMS!$F$29*AI347+LMS!$G$29,IF(AI347&lt;90,LMS!$D$30*AI347^3+LMS!$E$30*AI347^2+LMS!$F$30*AI347+LMS!$G$30,IF(AI347&lt;150,LMS!$D$31*AI347^3+LMS!$E$31*AI347^2+LMS!$F$31*AI347+LMS!$G$31,LMS!$D$32*AI347^3+LMS!$E$32*AI347^2+LMS!$F$32*AI347+LMS!$G$32)))))))</f>
        <v>#VALUE!</v>
      </c>
      <c r="AH347" t="e">
        <f>IF(D347="M",(IF(AI347&lt;90,LMS!$D$14*AI347^3+LMS!$E$14*AI347^2+LMS!$F$14*AI347+LMS!$G$14,LMS!$D$15*AI347^3+LMS!$E$15*AI347^2+LMS!$F$15*AI347+LMS!$G$15)),(IF(AI347&lt;90,LMS!$D$17*AI347^3+LMS!$E$17*AI347^2+LMS!$F$17*AI347+LMS!$G$17,LMS!$D$18*AI347^3+LMS!$E$18*AI347^2+LMS!$F$18*AI347+LMS!$G$18)))</f>
        <v>#VALUE!</v>
      </c>
      <c r="AI347" s="7" t="e">
        <f t="shared" si="111"/>
        <v>#VALUE!</v>
      </c>
      <c r="AJ347" s="7">
        <f t="shared" si="132"/>
        <v>0</v>
      </c>
      <c r="AL347" s="7">
        <f>IF(D347="M",WeightSDS!P$5*$AJ347^7+WeightSDS!Q$5*$AJ347^6+WeightSDS!R$5*$AJ347^5+WeightSDS!S$5*$AJ347^4+WeightSDS!T$5*$AJ347^3+WeightSDS!U$5*$AJ347^2+WeightSDS!V$5*$AJ347+WeightSDS!W$5,IF($AJ347&lt;186,WeightSDS!P$8*$AJ347^7+WeightSDS!Q$8*$AJ347^6+WeightSDS!R$8*$AJ347^5+WeightSDS!S$8*$AJ347^4+WeightSDS!T$8*$AJ347^3+WeightSDS!U$8*$AJ347^2+WeightSDS!V$8*$AJ347+WeightSDS!W$8,WeightSDS!$U$9+WeightSDS!$V$9*($AJ347-WeightSDS!$W$9)))</f>
        <v>0.75407122999999998</v>
      </c>
      <c r="AM347" s="7">
        <f>IF(D347="M",IF($AJ347&lt;45,WeightSDS!M$23*$AJ347^10+WeightSDS!N$23*$AJ347^9+WeightSDS!O$23*$AJ347^8+WeightSDS!P$23*$AJ347^7+WeightSDS!Q$23*$AJ347^6+WeightSDS!R$23*$AJ347^5+WeightSDS!S$23*$AJ347^4+WeightSDS!T$23*$AJ347^3+WeightSDS!U$23*$AJ347^2+WeightSDS!V$23*$AJ347+WeightSDS!W$23,IF($AJ347&lt;153,WeightSDS!M$25*$AJ347^10+WeightSDS!N$25*$AJ347^9+WeightSDS!O$25*$AJ347^8+WeightSDS!P$25*$AJ347^7+WeightSDS!Q$25*$AJ347^6+WeightSDS!R$25*$AJ347^5+WeightSDS!S$25*$AJ347^4+WeightSDS!T$25*$AJ347^3+WeightSDS!U$25*$AJ347^2+WeightSDS!V$25*$AJ347+WeightSDS!W$25,WeightSDS!M$27+WeightSDS!N$27/(1+EXP(WeightSDS!O$27+WeightSDS!P$27*$AJ347)))),IF($AJ347&lt;43.8,WeightSDS!M$29*$AJ347^10+WeightSDS!N$29*$AJ347^9+WeightSDS!O$29*$AJ347^8+WeightSDS!P$29*$AJ347^7+WeightSDS!Q$29*$AJ347^6+WeightSDS!R$29*$AJ347^5+WeightSDS!S$29*$AJ347^4+WeightSDS!T$29*$AJ347^3+WeightSDS!U$29*$AJ347^2+WeightSDS!V$29*$AJ347+WeightSDS!W$29-0.010431*(1-$AJ347/210),IF($AJ347&lt;123,WeightSDS!M$30*$AJ347^10+WeightSDS!N$30*$AJ347^9+WeightSDS!O$30*$AJ347^8+WeightSDS!P$30*$AJ347^7+WeightSDS!Q$30*$AJ347^6+WeightSDS!R$30*$AJ347^5+WeightSDS!S$30*$AJ347^4+WeightSDS!T$30*$AJ347^3+WeightSDS!U$30*$AJ347^2+WeightSDS!V$30*$AJ347+WeightSDS!W$30-0.010431*(1-1/$AJ347),WeightSDS!M$32+WeightSDS!N$32/(1+EXP(WeightSDS!O$32+WeightSDS!P$32*$AJ347))-0.010431*(1-$AJ347/210))))</f>
        <v>2.9500001032655536</v>
      </c>
      <c r="AN347" s="7">
        <f>IF(D347="M",IF($AJ347&lt;162,WeightSDS!P$12*$AJ347^7+WeightSDS!Q$12*$AJ347^6+WeightSDS!R$12*$AJ347^5+WeightSDS!S$12*$AJ347^4+WeightSDS!T$12*$AJ347^3+WeightSDS!U$12*$AJ347^2+WeightSDS!V$12*$AJ347+WeightSDS!W$12,WeightSDS!P$14*$AJ347^7+WeightSDS!Q$14*$AJ347^6+WeightSDS!R$14*$AJ347^5+WeightSDS!S$14*$AJ347^4+WeightSDS!T$14*$AJ347^3+WeightSDS!U$14*$AJ347^2+WeightSDS!V$14*$AJ347+WeightSDS!W$14),IF($AJ347&lt;156,WeightSDS!O$17*$AJ347^8+WeightSDS!P$17*$AJ347^7+WeightSDS!Q$17*$AJ347^6+WeightSDS!R$17*$AJ347^5+WeightSDS!S$17*$AJ347^4+WeightSDS!T$17*$AJ347^3+WeightSDS!U$17*$AJ347^2+WeightSDS!V$17*$AJ347+WeightSDS!W$17,IF($AJ347&lt;186,WeightSDS!$U$18+(WeightSDS!$V$18-WeightSDS!$U$18)/24*($AJ347-186)+WeightSDS!$W$18*(-$AJ347+186)^2-0.005,WeightSDS!$U$18+(WeightSDS!$V$18-WeightSDS!$U$18)/24*($AJ347-186)-0.005)))</f>
        <v>0.14604529399999999</v>
      </c>
      <c r="AQ347" s="7">
        <f t="shared" si="119"/>
        <v>0.56299999999999994</v>
      </c>
      <c r="AR347" s="7">
        <f t="shared" si="120"/>
        <v>69</v>
      </c>
      <c r="AS347" s="7">
        <f t="shared" si="121"/>
        <v>0.51</v>
      </c>
    </row>
    <row r="348" spans="2:45" s="7" customFormat="1" x14ac:dyDescent="0.15">
      <c r="B348" s="118"/>
      <c r="C348" s="118"/>
      <c r="D348" s="118"/>
      <c r="E348" s="30"/>
      <c r="F348" s="30"/>
      <c r="G348" s="119"/>
      <c r="H348" s="119"/>
      <c r="I348" s="78"/>
      <c r="J348" s="11" t="str">
        <f t="shared" si="112"/>
        <v/>
      </c>
      <c r="K348" s="2" t="str">
        <f t="shared" si="122"/>
        <v/>
      </c>
      <c r="L348" s="2" t="str">
        <f t="shared" si="113"/>
        <v/>
      </c>
      <c r="M348" s="2" t="str">
        <f t="shared" si="123"/>
        <v/>
      </c>
      <c r="N348" s="2" t="str">
        <f t="shared" si="124"/>
        <v/>
      </c>
      <c r="O348" s="2" t="str">
        <f t="shared" si="125"/>
        <v/>
      </c>
      <c r="P348" s="11" t="str">
        <f t="shared" si="126"/>
        <v/>
      </c>
      <c r="Q348" s="11" t="str">
        <f t="shared" si="127"/>
        <v/>
      </c>
      <c r="R348" s="2" t="str">
        <f t="shared" si="128"/>
        <v/>
      </c>
      <c r="S348" s="11" t="str">
        <f t="shared" si="129"/>
        <v/>
      </c>
      <c r="T348" s="175" t="str">
        <f t="shared" si="130"/>
        <v/>
      </c>
      <c r="U348" s="11" t="str">
        <f t="shared" si="131"/>
        <v/>
      </c>
      <c r="V348" s="136"/>
      <c r="W348" s="136"/>
      <c r="X348" s="139">
        <f t="shared" si="114"/>
        <v>0</v>
      </c>
      <c r="Y348" s="31">
        <f t="shared" si="115"/>
        <v>0</v>
      </c>
      <c r="Z348" s="31"/>
      <c r="AA348" s="140">
        <f t="shared" si="116"/>
        <v>0</v>
      </c>
      <c r="AB348" s="12"/>
      <c r="AC348" s="8">
        <f t="shared" si="117"/>
        <v>9.0359999999999996</v>
      </c>
      <c r="AD348" s="8">
        <f t="shared" si="118"/>
        <v>-184.49199999999999</v>
      </c>
      <c r="AE348"/>
      <c r="AF348" t="e">
        <f>IF(D348="M",IF(AI348&lt;78,LMS!$D$5*AI348^3+LMS!$E$5*AI348^2+LMS!$F$5*AI348+LMS!$G$5,IF(AI348&lt;150,LMS!$D$6*AI348^3+LMS!$E$6*AI348^2+LMS!$F$6*AI348+LMS!$G$6,LMS!$D$7*AI348^3+LMS!$E$7*AI348^2+LMS!$F$7*AI348+LMS!$G$7)),IF(AI348&lt;69,LMS!$D$9*AI348^3+LMS!$E$9*AI348^2+LMS!$F$9*AI348+LMS!$G$9,IF(AI348&lt;150,LMS!$D$10*AI348^3+LMS!$E$10*AI348^2+LMS!$F$10*AI348+LMS!$G$10,LMS!$D$11*AI348^3+LMS!$E$11*AI348^2+LMS!$F$11*AI348+LMS!$G$11)))</f>
        <v>#VALUE!</v>
      </c>
      <c r="AG348" t="e">
        <f>IF(D348="M",(IF(AI348&lt;2.5,LMS!$D$21*AI348^3+LMS!$E$21*AI348^2+LMS!$F$21*AI348+LMS!$G$21,IF(AI348&lt;9.5,LMS!$D$22*AI348^3+LMS!$E$22*AI348^2+LMS!$F$22*AI348+LMS!$G$22,IF(AI348&lt;26.75,LMS!$D$23*AI348^3+LMS!$E$23*AI348^2+LMS!$F$23*AI348+LMS!$G$23,IF(AI348&lt;90,LMS!$D$24*AI348^3+LMS!$E$24*AI348^2+LMS!$F$24*AI348+LMS!$G$24,LMS!$D$25*AI348^3+LMS!$E$25*AI348^2+LMS!$F$25*AI348+LMS!$G$25))))),(IF(AI348&lt;2.5,LMS!$D$27*AI348^3+LMS!$E$27*AI348^2+LMS!$F$27*AI348+LMS!$G$27,IF(AI348&lt;9.5,LMS!$D$28*AI348^3+LMS!$E$28*AI348^2+LMS!$F$28*AI348+LMS!$G$28,IF(AI348&lt;26.75,LMS!$D$29*AI348^3+LMS!$E$29*AI348^2+LMS!$F$29*AI348+LMS!$G$29,IF(AI348&lt;90,LMS!$D$30*AI348^3+LMS!$E$30*AI348^2+LMS!$F$30*AI348+LMS!$G$30,IF(AI348&lt;150,LMS!$D$31*AI348^3+LMS!$E$31*AI348^2+LMS!$F$31*AI348+LMS!$G$31,LMS!$D$32*AI348^3+LMS!$E$32*AI348^2+LMS!$F$32*AI348+LMS!$G$32)))))))</f>
        <v>#VALUE!</v>
      </c>
      <c r="AH348" t="e">
        <f>IF(D348="M",(IF(AI348&lt;90,LMS!$D$14*AI348^3+LMS!$E$14*AI348^2+LMS!$F$14*AI348+LMS!$G$14,LMS!$D$15*AI348^3+LMS!$E$15*AI348^2+LMS!$F$15*AI348+LMS!$G$15)),(IF(AI348&lt;90,LMS!$D$17*AI348^3+LMS!$E$17*AI348^2+LMS!$F$17*AI348+LMS!$G$17,LMS!$D$18*AI348^3+LMS!$E$18*AI348^2+LMS!$F$18*AI348+LMS!$G$18)))</f>
        <v>#VALUE!</v>
      </c>
      <c r="AI348" s="7" t="e">
        <f t="shared" si="111"/>
        <v>#VALUE!</v>
      </c>
      <c r="AJ348" s="7">
        <f t="shared" si="132"/>
        <v>0</v>
      </c>
      <c r="AL348" s="7">
        <f>IF(D348="M",WeightSDS!P$5*$AJ348^7+WeightSDS!Q$5*$AJ348^6+WeightSDS!R$5*$AJ348^5+WeightSDS!S$5*$AJ348^4+WeightSDS!T$5*$AJ348^3+WeightSDS!U$5*$AJ348^2+WeightSDS!V$5*$AJ348+WeightSDS!W$5,IF($AJ348&lt;186,WeightSDS!P$8*$AJ348^7+WeightSDS!Q$8*$AJ348^6+WeightSDS!R$8*$AJ348^5+WeightSDS!S$8*$AJ348^4+WeightSDS!T$8*$AJ348^3+WeightSDS!U$8*$AJ348^2+WeightSDS!V$8*$AJ348+WeightSDS!W$8,WeightSDS!$U$9+WeightSDS!$V$9*($AJ348-WeightSDS!$W$9)))</f>
        <v>0.75407122999999998</v>
      </c>
      <c r="AM348" s="7">
        <f>IF(D348="M",IF($AJ348&lt;45,WeightSDS!M$23*$AJ348^10+WeightSDS!N$23*$AJ348^9+WeightSDS!O$23*$AJ348^8+WeightSDS!P$23*$AJ348^7+WeightSDS!Q$23*$AJ348^6+WeightSDS!R$23*$AJ348^5+WeightSDS!S$23*$AJ348^4+WeightSDS!T$23*$AJ348^3+WeightSDS!U$23*$AJ348^2+WeightSDS!V$23*$AJ348+WeightSDS!W$23,IF($AJ348&lt;153,WeightSDS!M$25*$AJ348^10+WeightSDS!N$25*$AJ348^9+WeightSDS!O$25*$AJ348^8+WeightSDS!P$25*$AJ348^7+WeightSDS!Q$25*$AJ348^6+WeightSDS!R$25*$AJ348^5+WeightSDS!S$25*$AJ348^4+WeightSDS!T$25*$AJ348^3+WeightSDS!U$25*$AJ348^2+WeightSDS!V$25*$AJ348+WeightSDS!W$25,WeightSDS!M$27+WeightSDS!N$27/(1+EXP(WeightSDS!O$27+WeightSDS!P$27*$AJ348)))),IF($AJ348&lt;43.8,WeightSDS!M$29*$AJ348^10+WeightSDS!N$29*$AJ348^9+WeightSDS!O$29*$AJ348^8+WeightSDS!P$29*$AJ348^7+WeightSDS!Q$29*$AJ348^6+WeightSDS!R$29*$AJ348^5+WeightSDS!S$29*$AJ348^4+WeightSDS!T$29*$AJ348^3+WeightSDS!U$29*$AJ348^2+WeightSDS!V$29*$AJ348+WeightSDS!W$29-0.010431*(1-$AJ348/210),IF($AJ348&lt;123,WeightSDS!M$30*$AJ348^10+WeightSDS!N$30*$AJ348^9+WeightSDS!O$30*$AJ348^8+WeightSDS!P$30*$AJ348^7+WeightSDS!Q$30*$AJ348^6+WeightSDS!R$30*$AJ348^5+WeightSDS!S$30*$AJ348^4+WeightSDS!T$30*$AJ348^3+WeightSDS!U$30*$AJ348^2+WeightSDS!V$30*$AJ348+WeightSDS!W$30-0.010431*(1-1/$AJ348),WeightSDS!M$32+WeightSDS!N$32/(1+EXP(WeightSDS!O$32+WeightSDS!P$32*$AJ348))-0.010431*(1-$AJ348/210))))</f>
        <v>2.9500001032655536</v>
      </c>
      <c r="AN348" s="7">
        <f>IF(D348="M",IF($AJ348&lt;162,WeightSDS!P$12*$AJ348^7+WeightSDS!Q$12*$AJ348^6+WeightSDS!R$12*$AJ348^5+WeightSDS!S$12*$AJ348^4+WeightSDS!T$12*$AJ348^3+WeightSDS!U$12*$AJ348^2+WeightSDS!V$12*$AJ348+WeightSDS!W$12,WeightSDS!P$14*$AJ348^7+WeightSDS!Q$14*$AJ348^6+WeightSDS!R$14*$AJ348^5+WeightSDS!S$14*$AJ348^4+WeightSDS!T$14*$AJ348^3+WeightSDS!U$14*$AJ348^2+WeightSDS!V$14*$AJ348+WeightSDS!W$14),IF($AJ348&lt;156,WeightSDS!O$17*$AJ348^8+WeightSDS!P$17*$AJ348^7+WeightSDS!Q$17*$AJ348^6+WeightSDS!R$17*$AJ348^5+WeightSDS!S$17*$AJ348^4+WeightSDS!T$17*$AJ348^3+WeightSDS!U$17*$AJ348^2+WeightSDS!V$17*$AJ348+WeightSDS!W$17,IF($AJ348&lt;186,WeightSDS!$U$18+(WeightSDS!$V$18-WeightSDS!$U$18)/24*($AJ348-186)+WeightSDS!$W$18*(-$AJ348+186)^2-0.005,WeightSDS!$U$18+(WeightSDS!$V$18-WeightSDS!$U$18)/24*($AJ348-186)-0.005)))</f>
        <v>0.14604529399999999</v>
      </c>
      <c r="AQ348" s="7">
        <f t="shared" si="119"/>
        <v>0.56299999999999994</v>
      </c>
      <c r="AR348" s="7">
        <f t="shared" si="120"/>
        <v>69</v>
      </c>
      <c r="AS348" s="7">
        <f t="shared" si="121"/>
        <v>0.51</v>
      </c>
    </row>
    <row r="349" spans="2:45" s="7" customFormat="1" x14ac:dyDescent="0.15">
      <c r="B349" s="118"/>
      <c r="C349" s="118"/>
      <c r="D349" s="118"/>
      <c r="E349" s="30"/>
      <c r="F349" s="30"/>
      <c r="G349" s="119"/>
      <c r="H349" s="119"/>
      <c r="I349" s="78"/>
      <c r="J349" s="11" t="str">
        <f t="shared" si="112"/>
        <v/>
      </c>
      <c r="K349" s="2" t="str">
        <f t="shared" si="122"/>
        <v/>
      </c>
      <c r="L349" s="2" t="str">
        <f t="shared" si="113"/>
        <v/>
      </c>
      <c r="M349" s="2" t="str">
        <f t="shared" si="123"/>
        <v/>
      </c>
      <c r="N349" s="2" t="str">
        <f t="shared" si="124"/>
        <v/>
      </c>
      <c r="O349" s="2" t="str">
        <f t="shared" si="125"/>
        <v/>
      </c>
      <c r="P349" s="11" t="str">
        <f t="shared" si="126"/>
        <v/>
      </c>
      <c r="Q349" s="11" t="str">
        <f t="shared" si="127"/>
        <v/>
      </c>
      <c r="R349" s="2" t="str">
        <f t="shared" si="128"/>
        <v/>
      </c>
      <c r="S349" s="11" t="str">
        <f t="shared" si="129"/>
        <v/>
      </c>
      <c r="T349" s="175" t="str">
        <f t="shared" si="130"/>
        <v/>
      </c>
      <c r="U349" s="11" t="str">
        <f t="shared" si="131"/>
        <v/>
      </c>
      <c r="V349" s="136"/>
      <c r="W349" s="136"/>
      <c r="X349" s="139">
        <f t="shared" si="114"/>
        <v>0</v>
      </c>
      <c r="Y349" s="31">
        <f t="shared" si="115"/>
        <v>0</v>
      </c>
      <c r="Z349" s="31"/>
      <c r="AA349" s="140">
        <f t="shared" si="116"/>
        <v>0</v>
      </c>
      <c r="AB349" s="12"/>
      <c r="AC349" s="8">
        <f t="shared" si="117"/>
        <v>9.0359999999999996</v>
      </c>
      <c r="AD349" s="8">
        <f t="shared" si="118"/>
        <v>-184.49199999999999</v>
      </c>
      <c r="AE349"/>
      <c r="AF349" t="e">
        <f>IF(D349="M",IF(AI349&lt;78,LMS!$D$5*AI349^3+LMS!$E$5*AI349^2+LMS!$F$5*AI349+LMS!$G$5,IF(AI349&lt;150,LMS!$D$6*AI349^3+LMS!$E$6*AI349^2+LMS!$F$6*AI349+LMS!$G$6,LMS!$D$7*AI349^3+LMS!$E$7*AI349^2+LMS!$F$7*AI349+LMS!$G$7)),IF(AI349&lt;69,LMS!$D$9*AI349^3+LMS!$E$9*AI349^2+LMS!$F$9*AI349+LMS!$G$9,IF(AI349&lt;150,LMS!$D$10*AI349^3+LMS!$E$10*AI349^2+LMS!$F$10*AI349+LMS!$G$10,LMS!$D$11*AI349^3+LMS!$E$11*AI349^2+LMS!$F$11*AI349+LMS!$G$11)))</f>
        <v>#VALUE!</v>
      </c>
      <c r="AG349" t="e">
        <f>IF(D349="M",(IF(AI349&lt;2.5,LMS!$D$21*AI349^3+LMS!$E$21*AI349^2+LMS!$F$21*AI349+LMS!$G$21,IF(AI349&lt;9.5,LMS!$D$22*AI349^3+LMS!$E$22*AI349^2+LMS!$F$22*AI349+LMS!$G$22,IF(AI349&lt;26.75,LMS!$D$23*AI349^3+LMS!$E$23*AI349^2+LMS!$F$23*AI349+LMS!$G$23,IF(AI349&lt;90,LMS!$D$24*AI349^3+LMS!$E$24*AI349^2+LMS!$F$24*AI349+LMS!$G$24,LMS!$D$25*AI349^3+LMS!$E$25*AI349^2+LMS!$F$25*AI349+LMS!$G$25))))),(IF(AI349&lt;2.5,LMS!$D$27*AI349^3+LMS!$E$27*AI349^2+LMS!$F$27*AI349+LMS!$G$27,IF(AI349&lt;9.5,LMS!$D$28*AI349^3+LMS!$E$28*AI349^2+LMS!$F$28*AI349+LMS!$G$28,IF(AI349&lt;26.75,LMS!$D$29*AI349^3+LMS!$E$29*AI349^2+LMS!$F$29*AI349+LMS!$G$29,IF(AI349&lt;90,LMS!$D$30*AI349^3+LMS!$E$30*AI349^2+LMS!$F$30*AI349+LMS!$G$30,IF(AI349&lt;150,LMS!$D$31*AI349^3+LMS!$E$31*AI349^2+LMS!$F$31*AI349+LMS!$G$31,LMS!$D$32*AI349^3+LMS!$E$32*AI349^2+LMS!$F$32*AI349+LMS!$G$32)))))))</f>
        <v>#VALUE!</v>
      </c>
      <c r="AH349" t="e">
        <f>IF(D349="M",(IF(AI349&lt;90,LMS!$D$14*AI349^3+LMS!$E$14*AI349^2+LMS!$F$14*AI349+LMS!$G$14,LMS!$D$15*AI349^3+LMS!$E$15*AI349^2+LMS!$F$15*AI349+LMS!$G$15)),(IF(AI349&lt;90,LMS!$D$17*AI349^3+LMS!$E$17*AI349^2+LMS!$F$17*AI349+LMS!$G$17,LMS!$D$18*AI349^3+LMS!$E$18*AI349^2+LMS!$F$18*AI349+LMS!$G$18)))</f>
        <v>#VALUE!</v>
      </c>
      <c r="AI349" s="7" t="e">
        <f t="shared" si="111"/>
        <v>#VALUE!</v>
      </c>
      <c r="AJ349" s="7">
        <f t="shared" si="132"/>
        <v>0</v>
      </c>
      <c r="AL349" s="7">
        <f>IF(D349="M",WeightSDS!P$5*$AJ349^7+WeightSDS!Q$5*$AJ349^6+WeightSDS!R$5*$AJ349^5+WeightSDS!S$5*$AJ349^4+WeightSDS!T$5*$AJ349^3+WeightSDS!U$5*$AJ349^2+WeightSDS!V$5*$AJ349+WeightSDS!W$5,IF($AJ349&lt;186,WeightSDS!P$8*$AJ349^7+WeightSDS!Q$8*$AJ349^6+WeightSDS!R$8*$AJ349^5+WeightSDS!S$8*$AJ349^4+WeightSDS!T$8*$AJ349^3+WeightSDS!U$8*$AJ349^2+WeightSDS!V$8*$AJ349+WeightSDS!W$8,WeightSDS!$U$9+WeightSDS!$V$9*($AJ349-WeightSDS!$W$9)))</f>
        <v>0.75407122999999998</v>
      </c>
      <c r="AM349" s="7">
        <f>IF(D349="M",IF($AJ349&lt;45,WeightSDS!M$23*$AJ349^10+WeightSDS!N$23*$AJ349^9+WeightSDS!O$23*$AJ349^8+WeightSDS!P$23*$AJ349^7+WeightSDS!Q$23*$AJ349^6+WeightSDS!R$23*$AJ349^5+WeightSDS!S$23*$AJ349^4+WeightSDS!T$23*$AJ349^3+WeightSDS!U$23*$AJ349^2+WeightSDS!V$23*$AJ349+WeightSDS!W$23,IF($AJ349&lt;153,WeightSDS!M$25*$AJ349^10+WeightSDS!N$25*$AJ349^9+WeightSDS!O$25*$AJ349^8+WeightSDS!P$25*$AJ349^7+WeightSDS!Q$25*$AJ349^6+WeightSDS!R$25*$AJ349^5+WeightSDS!S$25*$AJ349^4+WeightSDS!T$25*$AJ349^3+WeightSDS!U$25*$AJ349^2+WeightSDS!V$25*$AJ349+WeightSDS!W$25,WeightSDS!M$27+WeightSDS!N$27/(1+EXP(WeightSDS!O$27+WeightSDS!P$27*$AJ349)))),IF($AJ349&lt;43.8,WeightSDS!M$29*$AJ349^10+WeightSDS!N$29*$AJ349^9+WeightSDS!O$29*$AJ349^8+WeightSDS!P$29*$AJ349^7+WeightSDS!Q$29*$AJ349^6+WeightSDS!R$29*$AJ349^5+WeightSDS!S$29*$AJ349^4+WeightSDS!T$29*$AJ349^3+WeightSDS!U$29*$AJ349^2+WeightSDS!V$29*$AJ349+WeightSDS!W$29-0.010431*(1-$AJ349/210),IF($AJ349&lt;123,WeightSDS!M$30*$AJ349^10+WeightSDS!N$30*$AJ349^9+WeightSDS!O$30*$AJ349^8+WeightSDS!P$30*$AJ349^7+WeightSDS!Q$30*$AJ349^6+WeightSDS!R$30*$AJ349^5+WeightSDS!S$30*$AJ349^4+WeightSDS!T$30*$AJ349^3+WeightSDS!U$30*$AJ349^2+WeightSDS!V$30*$AJ349+WeightSDS!W$30-0.010431*(1-1/$AJ349),WeightSDS!M$32+WeightSDS!N$32/(1+EXP(WeightSDS!O$32+WeightSDS!P$32*$AJ349))-0.010431*(1-$AJ349/210))))</f>
        <v>2.9500001032655536</v>
      </c>
      <c r="AN349" s="7">
        <f>IF(D349="M",IF($AJ349&lt;162,WeightSDS!P$12*$AJ349^7+WeightSDS!Q$12*$AJ349^6+WeightSDS!R$12*$AJ349^5+WeightSDS!S$12*$AJ349^4+WeightSDS!T$12*$AJ349^3+WeightSDS!U$12*$AJ349^2+WeightSDS!V$12*$AJ349+WeightSDS!W$12,WeightSDS!P$14*$AJ349^7+WeightSDS!Q$14*$AJ349^6+WeightSDS!R$14*$AJ349^5+WeightSDS!S$14*$AJ349^4+WeightSDS!T$14*$AJ349^3+WeightSDS!U$14*$AJ349^2+WeightSDS!V$14*$AJ349+WeightSDS!W$14),IF($AJ349&lt;156,WeightSDS!O$17*$AJ349^8+WeightSDS!P$17*$AJ349^7+WeightSDS!Q$17*$AJ349^6+WeightSDS!R$17*$AJ349^5+WeightSDS!S$17*$AJ349^4+WeightSDS!T$17*$AJ349^3+WeightSDS!U$17*$AJ349^2+WeightSDS!V$17*$AJ349+WeightSDS!W$17,IF($AJ349&lt;186,WeightSDS!$U$18+(WeightSDS!$V$18-WeightSDS!$U$18)/24*($AJ349-186)+WeightSDS!$W$18*(-$AJ349+186)^2-0.005,WeightSDS!$U$18+(WeightSDS!$V$18-WeightSDS!$U$18)/24*($AJ349-186)-0.005)))</f>
        <v>0.14604529399999999</v>
      </c>
      <c r="AQ349" s="7">
        <f t="shared" si="119"/>
        <v>0.56299999999999994</v>
      </c>
      <c r="AR349" s="7">
        <f t="shared" si="120"/>
        <v>69</v>
      </c>
      <c r="AS349" s="7">
        <f t="shared" si="121"/>
        <v>0.51</v>
      </c>
    </row>
    <row r="350" spans="2:45" s="7" customFormat="1" x14ac:dyDescent="0.15">
      <c r="B350" s="118"/>
      <c r="C350" s="118"/>
      <c r="D350" s="118"/>
      <c r="E350" s="30"/>
      <c r="F350" s="30"/>
      <c r="G350" s="119"/>
      <c r="H350" s="119"/>
      <c r="I350" s="78"/>
      <c r="J350" s="11" t="str">
        <f t="shared" si="112"/>
        <v/>
      </c>
      <c r="K350" s="2" t="str">
        <f t="shared" si="122"/>
        <v/>
      </c>
      <c r="L350" s="2" t="str">
        <f t="shared" si="113"/>
        <v/>
      </c>
      <c r="M350" s="2" t="str">
        <f t="shared" si="123"/>
        <v/>
      </c>
      <c r="N350" s="2" t="str">
        <f t="shared" si="124"/>
        <v/>
      </c>
      <c r="O350" s="2" t="str">
        <f t="shared" si="125"/>
        <v/>
      </c>
      <c r="P350" s="11" t="str">
        <f t="shared" si="126"/>
        <v/>
      </c>
      <c r="Q350" s="11" t="str">
        <f t="shared" si="127"/>
        <v/>
      </c>
      <c r="R350" s="2" t="str">
        <f t="shared" si="128"/>
        <v/>
      </c>
      <c r="S350" s="11" t="str">
        <f t="shared" si="129"/>
        <v/>
      </c>
      <c r="T350" s="175" t="str">
        <f t="shared" si="130"/>
        <v/>
      </c>
      <c r="U350" s="11" t="str">
        <f t="shared" si="131"/>
        <v/>
      </c>
      <c r="V350" s="136"/>
      <c r="W350" s="136"/>
      <c r="X350" s="139">
        <f t="shared" si="114"/>
        <v>0</v>
      </c>
      <c r="Y350" s="31">
        <f t="shared" si="115"/>
        <v>0</v>
      </c>
      <c r="Z350" s="31"/>
      <c r="AA350" s="140">
        <f t="shared" si="116"/>
        <v>0</v>
      </c>
      <c r="AB350" s="12"/>
      <c r="AC350" s="8">
        <f t="shared" si="117"/>
        <v>9.0359999999999996</v>
      </c>
      <c r="AD350" s="8">
        <f t="shared" si="118"/>
        <v>-184.49199999999999</v>
      </c>
      <c r="AE350"/>
      <c r="AF350" t="e">
        <f>IF(D350="M",IF(AI350&lt;78,LMS!$D$5*AI350^3+LMS!$E$5*AI350^2+LMS!$F$5*AI350+LMS!$G$5,IF(AI350&lt;150,LMS!$D$6*AI350^3+LMS!$E$6*AI350^2+LMS!$F$6*AI350+LMS!$G$6,LMS!$D$7*AI350^3+LMS!$E$7*AI350^2+LMS!$F$7*AI350+LMS!$G$7)),IF(AI350&lt;69,LMS!$D$9*AI350^3+LMS!$E$9*AI350^2+LMS!$F$9*AI350+LMS!$G$9,IF(AI350&lt;150,LMS!$D$10*AI350^3+LMS!$E$10*AI350^2+LMS!$F$10*AI350+LMS!$G$10,LMS!$D$11*AI350^3+LMS!$E$11*AI350^2+LMS!$F$11*AI350+LMS!$G$11)))</f>
        <v>#VALUE!</v>
      </c>
      <c r="AG350" t="e">
        <f>IF(D350="M",(IF(AI350&lt;2.5,LMS!$D$21*AI350^3+LMS!$E$21*AI350^2+LMS!$F$21*AI350+LMS!$G$21,IF(AI350&lt;9.5,LMS!$D$22*AI350^3+LMS!$E$22*AI350^2+LMS!$F$22*AI350+LMS!$G$22,IF(AI350&lt;26.75,LMS!$D$23*AI350^3+LMS!$E$23*AI350^2+LMS!$F$23*AI350+LMS!$G$23,IF(AI350&lt;90,LMS!$D$24*AI350^3+LMS!$E$24*AI350^2+LMS!$F$24*AI350+LMS!$G$24,LMS!$D$25*AI350^3+LMS!$E$25*AI350^2+LMS!$F$25*AI350+LMS!$G$25))))),(IF(AI350&lt;2.5,LMS!$D$27*AI350^3+LMS!$E$27*AI350^2+LMS!$F$27*AI350+LMS!$G$27,IF(AI350&lt;9.5,LMS!$D$28*AI350^3+LMS!$E$28*AI350^2+LMS!$F$28*AI350+LMS!$G$28,IF(AI350&lt;26.75,LMS!$D$29*AI350^3+LMS!$E$29*AI350^2+LMS!$F$29*AI350+LMS!$G$29,IF(AI350&lt;90,LMS!$D$30*AI350^3+LMS!$E$30*AI350^2+LMS!$F$30*AI350+LMS!$G$30,IF(AI350&lt;150,LMS!$D$31*AI350^3+LMS!$E$31*AI350^2+LMS!$F$31*AI350+LMS!$G$31,LMS!$D$32*AI350^3+LMS!$E$32*AI350^2+LMS!$F$32*AI350+LMS!$G$32)))))))</f>
        <v>#VALUE!</v>
      </c>
      <c r="AH350" t="e">
        <f>IF(D350="M",(IF(AI350&lt;90,LMS!$D$14*AI350^3+LMS!$E$14*AI350^2+LMS!$F$14*AI350+LMS!$G$14,LMS!$D$15*AI350^3+LMS!$E$15*AI350^2+LMS!$F$15*AI350+LMS!$G$15)),(IF(AI350&lt;90,LMS!$D$17*AI350^3+LMS!$E$17*AI350^2+LMS!$F$17*AI350+LMS!$G$17,LMS!$D$18*AI350^3+LMS!$E$18*AI350^2+LMS!$F$18*AI350+LMS!$G$18)))</f>
        <v>#VALUE!</v>
      </c>
      <c r="AI350" s="7" t="e">
        <f t="shared" si="111"/>
        <v>#VALUE!</v>
      </c>
      <c r="AJ350" s="7">
        <f t="shared" si="132"/>
        <v>0</v>
      </c>
      <c r="AL350" s="7">
        <f>IF(D350="M",WeightSDS!P$5*$AJ350^7+WeightSDS!Q$5*$AJ350^6+WeightSDS!R$5*$AJ350^5+WeightSDS!S$5*$AJ350^4+WeightSDS!T$5*$AJ350^3+WeightSDS!U$5*$AJ350^2+WeightSDS!V$5*$AJ350+WeightSDS!W$5,IF($AJ350&lt;186,WeightSDS!P$8*$AJ350^7+WeightSDS!Q$8*$AJ350^6+WeightSDS!R$8*$AJ350^5+WeightSDS!S$8*$AJ350^4+WeightSDS!T$8*$AJ350^3+WeightSDS!U$8*$AJ350^2+WeightSDS!V$8*$AJ350+WeightSDS!W$8,WeightSDS!$U$9+WeightSDS!$V$9*($AJ350-WeightSDS!$W$9)))</f>
        <v>0.75407122999999998</v>
      </c>
      <c r="AM350" s="7">
        <f>IF(D350="M",IF($AJ350&lt;45,WeightSDS!M$23*$AJ350^10+WeightSDS!N$23*$AJ350^9+WeightSDS!O$23*$AJ350^8+WeightSDS!P$23*$AJ350^7+WeightSDS!Q$23*$AJ350^6+WeightSDS!R$23*$AJ350^5+WeightSDS!S$23*$AJ350^4+WeightSDS!T$23*$AJ350^3+WeightSDS!U$23*$AJ350^2+WeightSDS!V$23*$AJ350+WeightSDS!W$23,IF($AJ350&lt;153,WeightSDS!M$25*$AJ350^10+WeightSDS!N$25*$AJ350^9+WeightSDS!O$25*$AJ350^8+WeightSDS!P$25*$AJ350^7+WeightSDS!Q$25*$AJ350^6+WeightSDS!R$25*$AJ350^5+WeightSDS!S$25*$AJ350^4+WeightSDS!T$25*$AJ350^3+WeightSDS!U$25*$AJ350^2+WeightSDS!V$25*$AJ350+WeightSDS!W$25,WeightSDS!M$27+WeightSDS!N$27/(1+EXP(WeightSDS!O$27+WeightSDS!P$27*$AJ350)))),IF($AJ350&lt;43.8,WeightSDS!M$29*$AJ350^10+WeightSDS!N$29*$AJ350^9+WeightSDS!O$29*$AJ350^8+WeightSDS!P$29*$AJ350^7+WeightSDS!Q$29*$AJ350^6+WeightSDS!R$29*$AJ350^5+WeightSDS!S$29*$AJ350^4+WeightSDS!T$29*$AJ350^3+WeightSDS!U$29*$AJ350^2+WeightSDS!V$29*$AJ350+WeightSDS!W$29-0.010431*(1-$AJ350/210),IF($AJ350&lt;123,WeightSDS!M$30*$AJ350^10+WeightSDS!N$30*$AJ350^9+WeightSDS!O$30*$AJ350^8+WeightSDS!P$30*$AJ350^7+WeightSDS!Q$30*$AJ350^6+WeightSDS!R$30*$AJ350^5+WeightSDS!S$30*$AJ350^4+WeightSDS!T$30*$AJ350^3+WeightSDS!U$30*$AJ350^2+WeightSDS!V$30*$AJ350+WeightSDS!W$30-0.010431*(1-1/$AJ350),WeightSDS!M$32+WeightSDS!N$32/(1+EXP(WeightSDS!O$32+WeightSDS!P$32*$AJ350))-0.010431*(1-$AJ350/210))))</f>
        <v>2.9500001032655536</v>
      </c>
      <c r="AN350" s="7">
        <f>IF(D350="M",IF($AJ350&lt;162,WeightSDS!P$12*$AJ350^7+WeightSDS!Q$12*$AJ350^6+WeightSDS!R$12*$AJ350^5+WeightSDS!S$12*$AJ350^4+WeightSDS!T$12*$AJ350^3+WeightSDS!U$12*$AJ350^2+WeightSDS!V$12*$AJ350+WeightSDS!W$12,WeightSDS!P$14*$AJ350^7+WeightSDS!Q$14*$AJ350^6+WeightSDS!R$14*$AJ350^5+WeightSDS!S$14*$AJ350^4+WeightSDS!T$14*$AJ350^3+WeightSDS!U$14*$AJ350^2+WeightSDS!V$14*$AJ350+WeightSDS!W$14),IF($AJ350&lt;156,WeightSDS!O$17*$AJ350^8+WeightSDS!P$17*$AJ350^7+WeightSDS!Q$17*$AJ350^6+WeightSDS!R$17*$AJ350^5+WeightSDS!S$17*$AJ350^4+WeightSDS!T$17*$AJ350^3+WeightSDS!U$17*$AJ350^2+WeightSDS!V$17*$AJ350+WeightSDS!W$17,IF($AJ350&lt;186,WeightSDS!$U$18+(WeightSDS!$V$18-WeightSDS!$U$18)/24*($AJ350-186)+WeightSDS!$W$18*(-$AJ350+186)^2-0.005,WeightSDS!$U$18+(WeightSDS!$V$18-WeightSDS!$U$18)/24*($AJ350-186)-0.005)))</f>
        <v>0.14604529399999999</v>
      </c>
      <c r="AQ350" s="7">
        <f t="shared" si="119"/>
        <v>0.56299999999999994</v>
      </c>
      <c r="AR350" s="7">
        <f t="shared" si="120"/>
        <v>69</v>
      </c>
      <c r="AS350" s="7">
        <f t="shared" si="121"/>
        <v>0.51</v>
      </c>
    </row>
    <row r="351" spans="2:45" s="7" customFormat="1" x14ac:dyDescent="0.15">
      <c r="B351" s="118"/>
      <c r="C351" s="118"/>
      <c r="D351" s="118"/>
      <c r="E351" s="30"/>
      <c r="F351" s="30"/>
      <c r="G351" s="119"/>
      <c r="H351" s="119"/>
      <c r="I351" s="78"/>
      <c r="J351" s="11" t="str">
        <f t="shared" si="112"/>
        <v/>
      </c>
      <c r="K351" s="2" t="str">
        <f t="shared" si="122"/>
        <v/>
      </c>
      <c r="L351" s="2" t="str">
        <f t="shared" si="113"/>
        <v/>
      </c>
      <c r="M351" s="2" t="str">
        <f t="shared" si="123"/>
        <v/>
      </c>
      <c r="N351" s="2" t="str">
        <f t="shared" si="124"/>
        <v/>
      </c>
      <c r="O351" s="2" t="str">
        <f t="shared" si="125"/>
        <v/>
      </c>
      <c r="P351" s="11" t="str">
        <f t="shared" si="126"/>
        <v/>
      </c>
      <c r="Q351" s="11" t="str">
        <f t="shared" si="127"/>
        <v/>
      </c>
      <c r="R351" s="2" t="str">
        <f t="shared" si="128"/>
        <v/>
      </c>
      <c r="S351" s="11" t="str">
        <f t="shared" si="129"/>
        <v/>
      </c>
      <c r="T351" s="175" t="str">
        <f t="shared" si="130"/>
        <v/>
      </c>
      <c r="U351" s="11" t="str">
        <f t="shared" si="131"/>
        <v/>
      </c>
      <c r="V351" s="136"/>
      <c r="W351" s="136"/>
      <c r="X351" s="139">
        <f t="shared" si="114"/>
        <v>0</v>
      </c>
      <c r="Y351" s="31">
        <f t="shared" si="115"/>
        <v>0</v>
      </c>
      <c r="Z351" s="31"/>
      <c r="AA351" s="140">
        <f t="shared" si="116"/>
        <v>0</v>
      </c>
      <c r="AB351" s="12"/>
      <c r="AC351" s="8">
        <f t="shared" si="117"/>
        <v>9.0359999999999996</v>
      </c>
      <c r="AD351" s="8">
        <f t="shared" si="118"/>
        <v>-184.49199999999999</v>
      </c>
      <c r="AE351"/>
      <c r="AF351" t="e">
        <f>IF(D351="M",IF(AI351&lt;78,LMS!$D$5*AI351^3+LMS!$E$5*AI351^2+LMS!$F$5*AI351+LMS!$G$5,IF(AI351&lt;150,LMS!$D$6*AI351^3+LMS!$E$6*AI351^2+LMS!$F$6*AI351+LMS!$G$6,LMS!$D$7*AI351^3+LMS!$E$7*AI351^2+LMS!$F$7*AI351+LMS!$G$7)),IF(AI351&lt;69,LMS!$D$9*AI351^3+LMS!$E$9*AI351^2+LMS!$F$9*AI351+LMS!$G$9,IF(AI351&lt;150,LMS!$D$10*AI351^3+LMS!$E$10*AI351^2+LMS!$F$10*AI351+LMS!$G$10,LMS!$D$11*AI351^3+LMS!$E$11*AI351^2+LMS!$F$11*AI351+LMS!$G$11)))</f>
        <v>#VALUE!</v>
      </c>
      <c r="AG351" t="e">
        <f>IF(D351="M",(IF(AI351&lt;2.5,LMS!$D$21*AI351^3+LMS!$E$21*AI351^2+LMS!$F$21*AI351+LMS!$G$21,IF(AI351&lt;9.5,LMS!$D$22*AI351^3+LMS!$E$22*AI351^2+LMS!$F$22*AI351+LMS!$G$22,IF(AI351&lt;26.75,LMS!$D$23*AI351^3+LMS!$E$23*AI351^2+LMS!$F$23*AI351+LMS!$G$23,IF(AI351&lt;90,LMS!$D$24*AI351^3+LMS!$E$24*AI351^2+LMS!$F$24*AI351+LMS!$G$24,LMS!$D$25*AI351^3+LMS!$E$25*AI351^2+LMS!$F$25*AI351+LMS!$G$25))))),(IF(AI351&lt;2.5,LMS!$D$27*AI351^3+LMS!$E$27*AI351^2+LMS!$F$27*AI351+LMS!$G$27,IF(AI351&lt;9.5,LMS!$D$28*AI351^3+LMS!$E$28*AI351^2+LMS!$F$28*AI351+LMS!$G$28,IF(AI351&lt;26.75,LMS!$D$29*AI351^3+LMS!$E$29*AI351^2+LMS!$F$29*AI351+LMS!$G$29,IF(AI351&lt;90,LMS!$D$30*AI351^3+LMS!$E$30*AI351^2+LMS!$F$30*AI351+LMS!$G$30,IF(AI351&lt;150,LMS!$D$31*AI351^3+LMS!$E$31*AI351^2+LMS!$F$31*AI351+LMS!$G$31,LMS!$D$32*AI351^3+LMS!$E$32*AI351^2+LMS!$F$32*AI351+LMS!$G$32)))))))</f>
        <v>#VALUE!</v>
      </c>
      <c r="AH351" t="e">
        <f>IF(D351="M",(IF(AI351&lt;90,LMS!$D$14*AI351^3+LMS!$E$14*AI351^2+LMS!$F$14*AI351+LMS!$G$14,LMS!$D$15*AI351^3+LMS!$E$15*AI351^2+LMS!$F$15*AI351+LMS!$G$15)),(IF(AI351&lt;90,LMS!$D$17*AI351^3+LMS!$E$17*AI351^2+LMS!$F$17*AI351+LMS!$G$17,LMS!$D$18*AI351^3+LMS!$E$18*AI351^2+LMS!$F$18*AI351+LMS!$G$18)))</f>
        <v>#VALUE!</v>
      </c>
      <c r="AI351" s="7" t="e">
        <f t="shared" si="111"/>
        <v>#VALUE!</v>
      </c>
      <c r="AJ351" s="7">
        <f t="shared" si="132"/>
        <v>0</v>
      </c>
      <c r="AL351" s="7">
        <f>IF(D351="M",WeightSDS!P$5*$AJ351^7+WeightSDS!Q$5*$AJ351^6+WeightSDS!R$5*$AJ351^5+WeightSDS!S$5*$AJ351^4+WeightSDS!T$5*$AJ351^3+WeightSDS!U$5*$AJ351^2+WeightSDS!V$5*$AJ351+WeightSDS!W$5,IF($AJ351&lt;186,WeightSDS!P$8*$AJ351^7+WeightSDS!Q$8*$AJ351^6+WeightSDS!R$8*$AJ351^5+WeightSDS!S$8*$AJ351^4+WeightSDS!T$8*$AJ351^3+WeightSDS!U$8*$AJ351^2+WeightSDS!V$8*$AJ351+WeightSDS!W$8,WeightSDS!$U$9+WeightSDS!$V$9*($AJ351-WeightSDS!$W$9)))</f>
        <v>0.75407122999999998</v>
      </c>
      <c r="AM351" s="7">
        <f>IF(D351="M",IF($AJ351&lt;45,WeightSDS!M$23*$AJ351^10+WeightSDS!N$23*$AJ351^9+WeightSDS!O$23*$AJ351^8+WeightSDS!P$23*$AJ351^7+WeightSDS!Q$23*$AJ351^6+WeightSDS!R$23*$AJ351^5+WeightSDS!S$23*$AJ351^4+WeightSDS!T$23*$AJ351^3+WeightSDS!U$23*$AJ351^2+WeightSDS!V$23*$AJ351+WeightSDS!W$23,IF($AJ351&lt;153,WeightSDS!M$25*$AJ351^10+WeightSDS!N$25*$AJ351^9+WeightSDS!O$25*$AJ351^8+WeightSDS!P$25*$AJ351^7+WeightSDS!Q$25*$AJ351^6+WeightSDS!R$25*$AJ351^5+WeightSDS!S$25*$AJ351^4+WeightSDS!T$25*$AJ351^3+WeightSDS!U$25*$AJ351^2+WeightSDS!V$25*$AJ351+WeightSDS!W$25,WeightSDS!M$27+WeightSDS!N$27/(1+EXP(WeightSDS!O$27+WeightSDS!P$27*$AJ351)))),IF($AJ351&lt;43.8,WeightSDS!M$29*$AJ351^10+WeightSDS!N$29*$AJ351^9+WeightSDS!O$29*$AJ351^8+WeightSDS!P$29*$AJ351^7+WeightSDS!Q$29*$AJ351^6+WeightSDS!R$29*$AJ351^5+WeightSDS!S$29*$AJ351^4+WeightSDS!T$29*$AJ351^3+WeightSDS!U$29*$AJ351^2+WeightSDS!V$29*$AJ351+WeightSDS!W$29-0.010431*(1-$AJ351/210),IF($AJ351&lt;123,WeightSDS!M$30*$AJ351^10+WeightSDS!N$30*$AJ351^9+WeightSDS!O$30*$AJ351^8+WeightSDS!P$30*$AJ351^7+WeightSDS!Q$30*$AJ351^6+WeightSDS!R$30*$AJ351^5+WeightSDS!S$30*$AJ351^4+WeightSDS!T$30*$AJ351^3+WeightSDS!U$30*$AJ351^2+WeightSDS!V$30*$AJ351+WeightSDS!W$30-0.010431*(1-1/$AJ351),WeightSDS!M$32+WeightSDS!N$32/(1+EXP(WeightSDS!O$32+WeightSDS!P$32*$AJ351))-0.010431*(1-$AJ351/210))))</f>
        <v>2.9500001032655536</v>
      </c>
      <c r="AN351" s="7">
        <f>IF(D351="M",IF($AJ351&lt;162,WeightSDS!P$12*$AJ351^7+WeightSDS!Q$12*$AJ351^6+WeightSDS!R$12*$AJ351^5+WeightSDS!S$12*$AJ351^4+WeightSDS!T$12*$AJ351^3+WeightSDS!U$12*$AJ351^2+WeightSDS!V$12*$AJ351+WeightSDS!W$12,WeightSDS!P$14*$AJ351^7+WeightSDS!Q$14*$AJ351^6+WeightSDS!R$14*$AJ351^5+WeightSDS!S$14*$AJ351^4+WeightSDS!T$14*$AJ351^3+WeightSDS!U$14*$AJ351^2+WeightSDS!V$14*$AJ351+WeightSDS!W$14),IF($AJ351&lt;156,WeightSDS!O$17*$AJ351^8+WeightSDS!P$17*$AJ351^7+WeightSDS!Q$17*$AJ351^6+WeightSDS!R$17*$AJ351^5+WeightSDS!S$17*$AJ351^4+WeightSDS!T$17*$AJ351^3+WeightSDS!U$17*$AJ351^2+WeightSDS!V$17*$AJ351+WeightSDS!W$17,IF($AJ351&lt;186,WeightSDS!$U$18+(WeightSDS!$V$18-WeightSDS!$U$18)/24*($AJ351-186)+WeightSDS!$W$18*(-$AJ351+186)^2-0.005,WeightSDS!$U$18+(WeightSDS!$V$18-WeightSDS!$U$18)/24*($AJ351-186)-0.005)))</f>
        <v>0.14604529399999999</v>
      </c>
      <c r="AQ351" s="7">
        <f t="shared" si="119"/>
        <v>0.56299999999999994</v>
      </c>
      <c r="AR351" s="7">
        <f t="shared" si="120"/>
        <v>69</v>
      </c>
      <c r="AS351" s="7">
        <f t="shared" si="121"/>
        <v>0.51</v>
      </c>
    </row>
    <row r="352" spans="2:45" s="7" customFormat="1" x14ac:dyDescent="0.15">
      <c r="B352" s="118"/>
      <c r="C352" s="118"/>
      <c r="D352" s="118"/>
      <c r="E352" s="30"/>
      <c r="F352" s="30"/>
      <c r="G352" s="119"/>
      <c r="H352" s="119"/>
      <c r="I352" s="78"/>
      <c r="J352" s="11" t="str">
        <f t="shared" si="112"/>
        <v/>
      </c>
      <c r="K352" s="2" t="str">
        <f t="shared" si="122"/>
        <v/>
      </c>
      <c r="L352" s="2" t="str">
        <f t="shared" si="113"/>
        <v/>
      </c>
      <c r="M352" s="2" t="str">
        <f t="shared" si="123"/>
        <v/>
      </c>
      <c r="N352" s="2" t="str">
        <f t="shared" si="124"/>
        <v/>
      </c>
      <c r="O352" s="2" t="str">
        <f t="shared" si="125"/>
        <v/>
      </c>
      <c r="P352" s="11" t="str">
        <f t="shared" si="126"/>
        <v/>
      </c>
      <c r="Q352" s="11" t="str">
        <f t="shared" si="127"/>
        <v/>
      </c>
      <c r="R352" s="2" t="str">
        <f t="shared" si="128"/>
        <v/>
      </c>
      <c r="S352" s="11" t="str">
        <f t="shared" si="129"/>
        <v/>
      </c>
      <c r="T352" s="175" t="str">
        <f t="shared" si="130"/>
        <v/>
      </c>
      <c r="U352" s="11" t="str">
        <f t="shared" si="131"/>
        <v/>
      </c>
      <c r="V352" s="136"/>
      <c r="W352" s="136"/>
      <c r="X352" s="139">
        <f t="shared" si="114"/>
        <v>0</v>
      </c>
      <c r="Y352" s="31">
        <f t="shared" si="115"/>
        <v>0</v>
      </c>
      <c r="Z352" s="31"/>
      <c r="AA352" s="140">
        <f t="shared" si="116"/>
        <v>0</v>
      </c>
      <c r="AB352" s="12"/>
      <c r="AC352" s="8">
        <f t="shared" si="117"/>
        <v>9.0359999999999996</v>
      </c>
      <c r="AD352" s="8">
        <f t="shared" si="118"/>
        <v>-184.49199999999999</v>
      </c>
      <c r="AE352"/>
      <c r="AF352" t="e">
        <f>IF(D352="M",IF(AI352&lt;78,LMS!$D$5*AI352^3+LMS!$E$5*AI352^2+LMS!$F$5*AI352+LMS!$G$5,IF(AI352&lt;150,LMS!$D$6*AI352^3+LMS!$E$6*AI352^2+LMS!$F$6*AI352+LMS!$G$6,LMS!$D$7*AI352^3+LMS!$E$7*AI352^2+LMS!$F$7*AI352+LMS!$G$7)),IF(AI352&lt;69,LMS!$D$9*AI352^3+LMS!$E$9*AI352^2+LMS!$F$9*AI352+LMS!$G$9,IF(AI352&lt;150,LMS!$D$10*AI352^3+LMS!$E$10*AI352^2+LMS!$F$10*AI352+LMS!$G$10,LMS!$D$11*AI352^3+LMS!$E$11*AI352^2+LMS!$F$11*AI352+LMS!$G$11)))</f>
        <v>#VALUE!</v>
      </c>
      <c r="AG352" t="e">
        <f>IF(D352="M",(IF(AI352&lt;2.5,LMS!$D$21*AI352^3+LMS!$E$21*AI352^2+LMS!$F$21*AI352+LMS!$G$21,IF(AI352&lt;9.5,LMS!$D$22*AI352^3+LMS!$E$22*AI352^2+LMS!$F$22*AI352+LMS!$G$22,IF(AI352&lt;26.75,LMS!$D$23*AI352^3+LMS!$E$23*AI352^2+LMS!$F$23*AI352+LMS!$G$23,IF(AI352&lt;90,LMS!$D$24*AI352^3+LMS!$E$24*AI352^2+LMS!$F$24*AI352+LMS!$G$24,LMS!$D$25*AI352^3+LMS!$E$25*AI352^2+LMS!$F$25*AI352+LMS!$G$25))))),(IF(AI352&lt;2.5,LMS!$D$27*AI352^3+LMS!$E$27*AI352^2+LMS!$F$27*AI352+LMS!$G$27,IF(AI352&lt;9.5,LMS!$D$28*AI352^3+LMS!$E$28*AI352^2+LMS!$F$28*AI352+LMS!$G$28,IF(AI352&lt;26.75,LMS!$D$29*AI352^3+LMS!$E$29*AI352^2+LMS!$F$29*AI352+LMS!$G$29,IF(AI352&lt;90,LMS!$D$30*AI352^3+LMS!$E$30*AI352^2+LMS!$F$30*AI352+LMS!$G$30,IF(AI352&lt;150,LMS!$D$31*AI352^3+LMS!$E$31*AI352^2+LMS!$F$31*AI352+LMS!$G$31,LMS!$D$32*AI352^3+LMS!$E$32*AI352^2+LMS!$F$32*AI352+LMS!$G$32)))))))</f>
        <v>#VALUE!</v>
      </c>
      <c r="AH352" t="e">
        <f>IF(D352="M",(IF(AI352&lt;90,LMS!$D$14*AI352^3+LMS!$E$14*AI352^2+LMS!$F$14*AI352+LMS!$G$14,LMS!$D$15*AI352^3+LMS!$E$15*AI352^2+LMS!$F$15*AI352+LMS!$G$15)),(IF(AI352&lt;90,LMS!$D$17*AI352^3+LMS!$E$17*AI352^2+LMS!$F$17*AI352+LMS!$G$17,LMS!$D$18*AI352^3+LMS!$E$18*AI352^2+LMS!$F$18*AI352+LMS!$G$18)))</f>
        <v>#VALUE!</v>
      </c>
      <c r="AI352" s="7" t="e">
        <f t="shared" si="111"/>
        <v>#VALUE!</v>
      </c>
      <c r="AJ352" s="7">
        <f t="shared" si="132"/>
        <v>0</v>
      </c>
      <c r="AL352" s="7">
        <f>IF(D352="M",WeightSDS!P$5*$AJ352^7+WeightSDS!Q$5*$AJ352^6+WeightSDS!R$5*$AJ352^5+WeightSDS!S$5*$AJ352^4+WeightSDS!T$5*$AJ352^3+WeightSDS!U$5*$AJ352^2+WeightSDS!V$5*$AJ352+WeightSDS!W$5,IF($AJ352&lt;186,WeightSDS!P$8*$AJ352^7+WeightSDS!Q$8*$AJ352^6+WeightSDS!R$8*$AJ352^5+WeightSDS!S$8*$AJ352^4+WeightSDS!T$8*$AJ352^3+WeightSDS!U$8*$AJ352^2+WeightSDS!V$8*$AJ352+WeightSDS!W$8,WeightSDS!$U$9+WeightSDS!$V$9*($AJ352-WeightSDS!$W$9)))</f>
        <v>0.75407122999999998</v>
      </c>
      <c r="AM352" s="7">
        <f>IF(D352="M",IF($AJ352&lt;45,WeightSDS!M$23*$AJ352^10+WeightSDS!N$23*$AJ352^9+WeightSDS!O$23*$AJ352^8+WeightSDS!P$23*$AJ352^7+WeightSDS!Q$23*$AJ352^6+WeightSDS!R$23*$AJ352^5+WeightSDS!S$23*$AJ352^4+WeightSDS!T$23*$AJ352^3+WeightSDS!U$23*$AJ352^2+WeightSDS!V$23*$AJ352+WeightSDS!W$23,IF($AJ352&lt;153,WeightSDS!M$25*$AJ352^10+WeightSDS!N$25*$AJ352^9+WeightSDS!O$25*$AJ352^8+WeightSDS!P$25*$AJ352^7+WeightSDS!Q$25*$AJ352^6+WeightSDS!R$25*$AJ352^5+WeightSDS!S$25*$AJ352^4+WeightSDS!T$25*$AJ352^3+WeightSDS!U$25*$AJ352^2+WeightSDS!V$25*$AJ352+WeightSDS!W$25,WeightSDS!M$27+WeightSDS!N$27/(1+EXP(WeightSDS!O$27+WeightSDS!P$27*$AJ352)))),IF($AJ352&lt;43.8,WeightSDS!M$29*$AJ352^10+WeightSDS!N$29*$AJ352^9+WeightSDS!O$29*$AJ352^8+WeightSDS!P$29*$AJ352^7+WeightSDS!Q$29*$AJ352^6+WeightSDS!R$29*$AJ352^5+WeightSDS!S$29*$AJ352^4+WeightSDS!T$29*$AJ352^3+WeightSDS!U$29*$AJ352^2+WeightSDS!V$29*$AJ352+WeightSDS!W$29-0.010431*(1-$AJ352/210),IF($AJ352&lt;123,WeightSDS!M$30*$AJ352^10+WeightSDS!N$30*$AJ352^9+WeightSDS!O$30*$AJ352^8+WeightSDS!P$30*$AJ352^7+WeightSDS!Q$30*$AJ352^6+WeightSDS!R$30*$AJ352^5+WeightSDS!S$30*$AJ352^4+WeightSDS!T$30*$AJ352^3+WeightSDS!U$30*$AJ352^2+WeightSDS!V$30*$AJ352+WeightSDS!W$30-0.010431*(1-1/$AJ352),WeightSDS!M$32+WeightSDS!N$32/(1+EXP(WeightSDS!O$32+WeightSDS!P$32*$AJ352))-0.010431*(1-$AJ352/210))))</f>
        <v>2.9500001032655536</v>
      </c>
      <c r="AN352" s="7">
        <f>IF(D352="M",IF($AJ352&lt;162,WeightSDS!P$12*$AJ352^7+WeightSDS!Q$12*$AJ352^6+WeightSDS!R$12*$AJ352^5+WeightSDS!S$12*$AJ352^4+WeightSDS!T$12*$AJ352^3+WeightSDS!U$12*$AJ352^2+WeightSDS!V$12*$AJ352+WeightSDS!W$12,WeightSDS!P$14*$AJ352^7+WeightSDS!Q$14*$AJ352^6+WeightSDS!R$14*$AJ352^5+WeightSDS!S$14*$AJ352^4+WeightSDS!T$14*$AJ352^3+WeightSDS!U$14*$AJ352^2+WeightSDS!V$14*$AJ352+WeightSDS!W$14),IF($AJ352&lt;156,WeightSDS!O$17*$AJ352^8+WeightSDS!P$17*$AJ352^7+WeightSDS!Q$17*$AJ352^6+WeightSDS!R$17*$AJ352^5+WeightSDS!S$17*$AJ352^4+WeightSDS!T$17*$AJ352^3+WeightSDS!U$17*$AJ352^2+WeightSDS!V$17*$AJ352+WeightSDS!W$17,IF($AJ352&lt;186,WeightSDS!$U$18+(WeightSDS!$V$18-WeightSDS!$U$18)/24*($AJ352-186)+WeightSDS!$W$18*(-$AJ352+186)^2-0.005,WeightSDS!$U$18+(WeightSDS!$V$18-WeightSDS!$U$18)/24*($AJ352-186)-0.005)))</f>
        <v>0.14604529399999999</v>
      </c>
      <c r="AQ352" s="7">
        <f t="shared" si="119"/>
        <v>0.56299999999999994</v>
      </c>
      <c r="AR352" s="7">
        <f t="shared" si="120"/>
        <v>69</v>
      </c>
      <c r="AS352" s="7">
        <f t="shared" si="121"/>
        <v>0.51</v>
      </c>
    </row>
    <row r="353" spans="2:45" s="7" customFormat="1" x14ac:dyDescent="0.15">
      <c r="B353" s="118"/>
      <c r="C353" s="118"/>
      <c r="D353" s="118"/>
      <c r="E353" s="30"/>
      <c r="F353" s="30"/>
      <c r="G353" s="119"/>
      <c r="H353" s="119"/>
      <c r="I353" s="78"/>
      <c r="J353" s="11" t="str">
        <f t="shared" si="112"/>
        <v/>
      </c>
      <c r="K353" s="2" t="str">
        <f t="shared" si="122"/>
        <v/>
      </c>
      <c r="L353" s="2" t="str">
        <f t="shared" si="113"/>
        <v/>
      </c>
      <c r="M353" s="2" t="str">
        <f t="shared" si="123"/>
        <v/>
      </c>
      <c r="N353" s="2" t="str">
        <f t="shared" si="124"/>
        <v/>
      </c>
      <c r="O353" s="2" t="str">
        <f t="shared" si="125"/>
        <v/>
      </c>
      <c r="P353" s="11" t="str">
        <f t="shared" si="126"/>
        <v/>
      </c>
      <c r="Q353" s="11" t="str">
        <f t="shared" si="127"/>
        <v/>
      </c>
      <c r="R353" s="2" t="str">
        <f t="shared" si="128"/>
        <v/>
      </c>
      <c r="S353" s="11" t="str">
        <f t="shared" si="129"/>
        <v/>
      </c>
      <c r="T353" s="175" t="str">
        <f t="shared" si="130"/>
        <v/>
      </c>
      <c r="U353" s="11" t="str">
        <f t="shared" si="131"/>
        <v/>
      </c>
      <c r="V353" s="136"/>
      <c r="W353" s="136"/>
      <c r="X353" s="139">
        <f t="shared" si="114"/>
        <v>0</v>
      </c>
      <c r="Y353" s="31">
        <f t="shared" si="115"/>
        <v>0</v>
      </c>
      <c r="Z353" s="31"/>
      <c r="AA353" s="140">
        <f t="shared" si="116"/>
        <v>0</v>
      </c>
      <c r="AB353" s="12"/>
      <c r="AC353" s="8">
        <f t="shared" si="117"/>
        <v>9.0359999999999996</v>
      </c>
      <c r="AD353" s="8">
        <f t="shared" si="118"/>
        <v>-184.49199999999999</v>
      </c>
      <c r="AE353"/>
      <c r="AF353" t="e">
        <f>IF(D353="M",IF(AI353&lt;78,LMS!$D$5*AI353^3+LMS!$E$5*AI353^2+LMS!$F$5*AI353+LMS!$G$5,IF(AI353&lt;150,LMS!$D$6*AI353^3+LMS!$E$6*AI353^2+LMS!$F$6*AI353+LMS!$G$6,LMS!$D$7*AI353^3+LMS!$E$7*AI353^2+LMS!$F$7*AI353+LMS!$G$7)),IF(AI353&lt;69,LMS!$D$9*AI353^3+LMS!$E$9*AI353^2+LMS!$F$9*AI353+LMS!$G$9,IF(AI353&lt;150,LMS!$D$10*AI353^3+LMS!$E$10*AI353^2+LMS!$F$10*AI353+LMS!$G$10,LMS!$D$11*AI353^3+LMS!$E$11*AI353^2+LMS!$F$11*AI353+LMS!$G$11)))</f>
        <v>#VALUE!</v>
      </c>
      <c r="AG353" t="e">
        <f>IF(D353="M",(IF(AI353&lt;2.5,LMS!$D$21*AI353^3+LMS!$E$21*AI353^2+LMS!$F$21*AI353+LMS!$G$21,IF(AI353&lt;9.5,LMS!$D$22*AI353^3+LMS!$E$22*AI353^2+LMS!$F$22*AI353+LMS!$G$22,IF(AI353&lt;26.75,LMS!$D$23*AI353^3+LMS!$E$23*AI353^2+LMS!$F$23*AI353+LMS!$G$23,IF(AI353&lt;90,LMS!$D$24*AI353^3+LMS!$E$24*AI353^2+LMS!$F$24*AI353+LMS!$G$24,LMS!$D$25*AI353^3+LMS!$E$25*AI353^2+LMS!$F$25*AI353+LMS!$G$25))))),(IF(AI353&lt;2.5,LMS!$D$27*AI353^3+LMS!$E$27*AI353^2+LMS!$F$27*AI353+LMS!$G$27,IF(AI353&lt;9.5,LMS!$D$28*AI353^3+LMS!$E$28*AI353^2+LMS!$F$28*AI353+LMS!$G$28,IF(AI353&lt;26.75,LMS!$D$29*AI353^3+LMS!$E$29*AI353^2+LMS!$F$29*AI353+LMS!$G$29,IF(AI353&lt;90,LMS!$D$30*AI353^3+LMS!$E$30*AI353^2+LMS!$F$30*AI353+LMS!$G$30,IF(AI353&lt;150,LMS!$D$31*AI353^3+LMS!$E$31*AI353^2+LMS!$F$31*AI353+LMS!$G$31,LMS!$D$32*AI353^3+LMS!$E$32*AI353^2+LMS!$F$32*AI353+LMS!$G$32)))))))</f>
        <v>#VALUE!</v>
      </c>
      <c r="AH353" t="e">
        <f>IF(D353="M",(IF(AI353&lt;90,LMS!$D$14*AI353^3+LMS!$E$14*AI353^2+LMS!$F$14*AI353+LMS!$G$14,LMS!$D$15*AI353^3+LMS!$E$15*AI353^2+LMS!$F$15*AI353+LMS!$G$15)),(IF(AI353&lt;90,LMS!$D$17*AI353^3+LMS!$E$17*AI353^2+LMS!$F$17*AI353+LMS!$G$17,LMS!$D$18*AI353^3+LMS!$E$18*AI353^2+LMS!$F$18*AI353+LMS!$G$18)))</f>
        <v>#VALUE!</v>
      </c>
      <c r="AI353" s="7" t="e">
        <f t="shared" si="111"/>
        <v>#VALUE!</v>
      </c>
      <c r="AJ353" s="7">
        <f t="shared" si="132"/>
        <v>0</v>
      </c>
      <c r="AL353" s="7">
        <f>IF(D353="M",WeightSDS!P$5*$AJ353^7+WeightSDS!Q$5*$AJ353^6+WeightSDS!R$5*$AJ353^5+WeightSDS!S$5*$AJ353^4+WeightSDS!T$5*$AJ353^3+WeightSDS!U$5*$AJ353^2+WeightSDS!V$5*$AJ353+WeightSDS!W$5,IF($AJ353&lt;186,WeightSDS!P$8*$AJ353^7+WeightSDS!Q$8*$AJ353^6+WeightSDS!R$8*$AJ353^5+WeightSDS!S$8*$AJ353^4+WeightSDS!T$8*$AJ353^3+WeightSDS!U$8*$AJ353^2+WeightSDS!V$8*$AJ353+WeightSDS!W$8,WeightSDS!$U$9+WeightSDS!$V$9*($AJ353-WeightSDS!$W$9)))</f>
        <v>0.75407122999999998</v>
      </c>
      <c r="AM353" s="7">
        <f>IF(D353="M",IF($AJ353&lt;45,WeightSDS!M$23*$AJ353^10+WeightSDS!N$23*$AJ353^9+WeightSDS!O$23*$AJ353^8+WeightSDS!P$23*$AJ353^7+WeightSDS!Q$23*$AJ353^6+WeightSDS!R$23*$AJ353^5+WeightSDS!S$23*$AJ353^4+WeightSDS!T$23*$AJ353^3+WeightSDS!U$23*$AJ353^2+WeightSDS!V$23*$AJ353+WeightSDS!W$23,IF($AJ353&lt;153,WeightSDS!M$25*$AJ353^10+WeightSDS!N$25*$AJ353^9+WeightSDS!O$25*$AJ353^8+WeightSDS!P$25*$AJ353^7+WeightSDS!Q$25*$AJ353^6+WeightSDS!R$25*$AJ353^5+WeightSDS!S$25*$AJ353^4+WeightSDS!T$25*$AJ353^3+WeightSDS!U$25*$AJ353^2+WeightSDS!V$25*$AJ353+WeightSDS!W$25,WeightSDS!M$27+WeightSDS!N$27/(1+EXP(WeightSDS!O$27+WeightSDS!P$27*$AJ353)))),IF($AJ353&lt;43.8,WeightSDS!M$29*$AJ353^10+WeightSDS!N$29*$AJ353^9+WeightSDS!O$29*$AJ353^8+WeightSDS!P$29*$AJ353^7+WeightSDS!Q$29*$AJ353^6+WeightSDS!R$29*$AJ353^5+WeightSDS!S$29*$AJ353^4+WeightSDS!T$29*$AJ353^3+WeightSDS!U$29*$AJ353^2+WeightSDS!V$29*$AJ353+WeightSDS!W$29-0.010431*(1-$AJ353/210),IF($AJ353&lt;123,WeightSDS!M$30*$AJ353^10+WeightSDS!N$30*$AJ353^9+WeightSDS!O$30*$AJ353^8+WeightSDS!P$30*$AJ353^7+WeightSDS!Q$30*$AJ353^6+WeightSDS!R$30*$AJ353^5+WeightSDS!S$30*$AJ353^4+WeightSDS!T$30*$AJ353^3+WeightSDS!U$30*$AJ353^2+WeightSDS!V$30*$AJ353+WeightSDS!W$30-0.010431*(1-1/$AJ353),WeightSDS!M$32+WeightSDS!N$32/(1+EXP(WeightSDS!O$32+WeightSDS!P$32*$AJ353))-0.010431*(1-$AJ353/210))))</f>
        <v>2.9500001032655536</v>
      </c>
      <c r="AN353" s="7">
        <f>IF(D353="M",IF($AJ353&lt;162,WeightSDS!P$12*$AJ353^7+WeightSDS!Q$12*$AJ353^6+WeightSDS!R$12*$AJ353^5+WeightSDS!S$12*$AJ353^4+WeightSDS!T$12*$AJ353^3+WeightSDS!U$12*$AJ353^2+WeightSDS!V$12*$AJ353+WeightSDS!W$12,WeightSDS!P$14*$AJ353^7+WeightSDS!Q$14*$AJ353^6+WeightSDS!R$14*$AJ353^5+WeightSDS!S$14*$AJ353^4+WeightSDS!T$14*$AJ353^3+WeightSDS!U$14*$AJ353^2+WeightSDS!V$14*$AJ353+WeightSDS!W$14),IF($AJ353&lt;156,WeightSDS!O$17*$AJ353^8+WeightSDS!P$17*$AJ353^7+WeightSDS!Q$17*$AJ353^6+WeightSDS!R$17*$AJ353^5+WeightSDS!S$17*$AJ353^4+WeightSDS!T$17*$AJ353^3+WeightSDS!U$17*$AJ353^2+WeightSDS!V$17*$AJ353+WeightSDS!W$17,IF($AJ353&lt;186,WeightSDS!$U$18+(WeightSDS!$V$18-WeightSDS!$U$18)/24*($AJ353-186)+WeightSDS!$W$18*(-$AJ353+186)^2-0.005,WeightSDS!$U$18+(WeightSDS!$V$18-WeightSDS!$U$18)/24*($AJ353-186)-0.005)))</f>
        <v>0.14604529399999999</v>
      </c>
      <c r="AQ353" s="7">
        <f t="shared" si="119"/>
        <v>0.56299999999999994</v>
      </c>
      <c r="AR353" s="7">
        <f t="shared" si="120"/>
        <v>69</v>
      </c>
      <c r="AS353" s="7">
        <f t="shared" si="121"/>
        <v>0.51</v>
      </c>
    </row>
    <row r="354" spans="2:45" s="7" customFormat="1" x14ac:dyDescent="0.15">
      <c r="B354" s="118"/>
      <c r="C354" s="118"/>
      <c r="D354" s="118"/>
      <c r="E354" s="30"/>
      <c r="F354" s="30"/>
      <c r="G354" s="119"/>
      <c r="H354" s="119"/>
      <c r="I354" s="78"/>
      <c r="J354" s="11" t="str">
        <f t="shared" si="112"/>
        <v/>
      </c>
      <c r="K354" s="2" t="str">
        <f t="shared" si="122"/>
        <v/>
      </c>
      <c r="L354" s="2" t="str">
        <f t="shared" si="113"/>
        <v/>
      </c>
      <c r="M354" s="2" t="str">
        <f t="shared" si="123"/>
        <v/>
      </c>
      <c r="N354" s="2" t="str">
        <f t="shared" si="124"/>
        <v/>
      </c>
      <c r="O354" s="2" t="str">
        <f t="shared" si="125"/>
        <v/>
      </c>
      <c r="P354" s="11" t="str">
        <f t="shared" si="126"/>
        <v/>
      </c>
      <c r="Q354" s="11" t="str">
        <f t="shared" si="127"/>
        <v/>
      </c>
      <c r="R354" s="2" t="str">
        <f t="shared" si="128"/>
        <v/>
      </c>
      <c r="S354" s="11" t="str">
        <f t="shared" si="129"/>
        <v/>
      </c>
      <c r="T354" s="175" t="str">
        <f t="shared" si="130"/>
        <v/>
      </c>
      <c r="U354" s="11" t="str">
        <f t="shared" si="131"/>
        <v/>
      </c>
      <c r="V354" s="136"/>
      <c r="W354" s="136"/>
      <c r="X354" s="139">
        <f t="shared" si="114"/>
        <v>0</v>
      </c>
      <c r="Y354" s="31">
        <f t="shared" si="115"/>
        <v>0</v>
      </c>
      <c r="Z354" s="31"/>
      <c r="AA354" s="140">
        <f t="shared" si="116"/>
        <v>0</v>
      </c>
      <c r="AB354" s="12"/>
      <c r="AC354" s="8">
        <f t="shared" si="117"/>
        <v>9.0359999999999996</v>
      </c>
      <c r="AD354" s="8">
        <f t="shared" si="118"/>
        <v>-184.49199999999999</v>
      </c>
      <c r="AE354"/>
      <c r="AF354" t="e">
        <f>IF(D354="M",IF(AI354&lt;78,LMS!$D$5*AI354^3+LMS!$E$5*AI354^2+LMS!$F$5*AI354+LMS!$G$5,IF(AI354&lt;150,LMS!$D$6*AI354^3+LMS!$E$6*AI354^2+LMS!$F$6*AI354+LMS!$G$6,LMS!$D$7*AI354^3+LMS!$E$7*AI354^2+LMS!$F$7*AI354+LMS!$G$7)),IF(AI354&lt;69,LMS!$D$9*AI354^3+LMS!$E$9*AI354^2+LMS!$F$9*AI354+LMS!$G$9,IF(AI354&lt;150,LMS!$D$10*AI354^3+LMS!$E$10*AI354^2+LMS!$F$10*AI354+LMS!$G$10,LMS!$D$11*AI354^3+LMS!$E$11*AI354^2+LMS!$F$11*AI354+LMS!$G$11)))</f>
        <v>#VALUE!</v>
      </c>
      <c r="AG354" t="e">
        <f>IF(D354="M",(IF(AI354&lt;2.5,LMS!$D$21*AI354^3+LMS!$E$21*AI354^2+LMS!$F$21*AI354+LMS!$G$21,IF(AI354&lt;9.5,LMS!$D$22*AI354^3+LMS!$E$22*AI354^2+LMS!$F$22*AI354+LMS!$G$22,IF(AI354&lt;26.75,LMS!$D$23*AI354^3+LMS!$E$23*AI354^2+LMS!$F$23*AI354+LMS!$G$23,IF(AI354&lt;90,LMS!$D$24*AI354^3+LMS!$E$24*AI354^2+LMS!$F$24*AI354+LMS!$G$24,LMS!$D$25*AI354^3+LMS!$E$25*AI354^2+LMS!$F$25*AI354+LMS!$G$25))))),(IF(AI354&lt;2.5,LMS!$D$27*AI354^3+LMS!$E$27*AI354^2+LMS!$F$27*AI354+LMS!$G$27,IF(AI354&lt;9.5,LMS!$D$28*AI354^3+LMS!$E$28*AI354^2+LMS!$F$28*AI354+LMS!$G$28,IF(AI354&lt;26.75,LMS!$D$29*AI354^3+LMS!$E$29*AI354^2+LMS!$F$29*AI354+LMS!$G$29,IF(AI354&lt;90,LMS!$D$30*AI354^3+LMS!$E$30*AI354^2+LMS!$F$30*AI354+LMS!$G$30,IF(AI354&lt;150,LMS!$D$31*AI354^3+LMS!$E$31*AI354^2+LMS!$F$31*AI354+LMS!$G$31,LMS!$D$32*AI354^3+LMS!$E$32*AI354^2+LMS!$F$32*AI354+LMS!$G$32)))))))</f>
        <v>#VALUE!</v>
      </c>
      <c r="AH354" t="e">
        <f>IF(D354="M",(IF(AI354&lt;90,LMS!$D$14*AI354^3+LMS!$E$14*AI354^2+LMS!$F$14*AI354+LMS!$G$14,LMS!$D$15*AI354^3+LMS!$E$15*AI354^2+LMS!$F$15*AI354+LMS!$G$15)),(IF(AI354&lt;90,LMS!$D$17*AI354^3+LMS!$E$17*AI354^2+LMS!$F$17*AI354+LMS!$G$17,LMS!$D$18*AI354^3+LMS!$E$18*AI354^2+LMS!$F$18*AI354+LMS!$G$18)))</f>
        <v>#VALUE!</v>
      </c>
      <c r="AI354" s="7" t="e">
        <f t="shared" si="111"/>
        <v>#VALUE!</v>
      </c>
      <c r="AJ354" s="7">
        <f t="shared" si="132"/>
        <v>0</v>
      </c>
      <c r="AL354" s="7">
        <f>IF(D354="M",WeightSDS!P$5*$AJ354^7+WeightSDS!Q$5*$AJ354^6+WeightSDS!R$5*$AJ354^5+WeightSDS!S$5*$AJ354^4+WeightSDS!T$5*$AJ354^3+WeightSDS!U$5*$AJ354^2+WeightSDS!V$5*$AJ354+WeightSDS!W$5,IF($AJ354&lt;186,WeightSDS!P$8*$AJ354^7+WeightSDS!Q$8*$AJ354^6+WeightSDS!R$8*$AJ354^5+WeightSDS!S$8*$AJ354^4+WeightSDS!T$8*$AJ354^3+WeightSDS!U$8*$AJ354^2+WeightSDS!V$8*$AJ354+WeightSDS!W$8,WeightSDS!$U$9+WeightSDS!$V$9*($AJ354-WeightSDS!$W$9)))</f>
        <v>0.75407122999999998</v>
      </c>
      <c r="AM354" s="7">
        <f>IF(D354="M",IF($AJ354&lt;45,WeightSDS!M$23*$AJ354^10+WeightSDS!N$23*$AJ354^9+WeightSDS!O$23*$AJ354^8+WeightSDS!P$23*$AJ354^7+WeightSDS!Q$23*$AJ354^6+WeightSDS!R$23*$AJ354^5+WeightSDS!S$23*$AJ354^4+WeightSDS!T$23*$AJ354^3+WeightSDS!U$23*$AJ354^2+WeightSDS!V$23*$AJ354+WeightSDS!W$23,IF($AJ354&lt;153,WeightSDS!M$25*$AJ354^10+WeightSDS!N$25*$AJ354^9+WeightSDS!O$25*$AJ354^8+WeightSDS!P$25*$AJ354^7+WeightSDS!Q$25*$AJ354^6+WeightSDS!R$25*$AJ354^5+WeightSDS!S$25*$AJ354^4+WeightSDS!T$25*$AJ354^3+WeightSDS!U$25*$AJ354^2+WeightSDS!V$25*$AJ354+WeightSDS!W$25,WeightSDS!M$27+WeightSDS!N$27/(1+EXP(WeightSDS!O$27+WeightSDS!P$27*$AJ354)))),IF($AJ354&lt;43.8,WeightSDS!M$29*$AJ354^10+WeightSDS!N$29*$AJ354^9+WeightSDS!O$29*$AJ354^8+WeightSDS!P$29*$AJ354^7+WeightSDS!Q$29*$AJ354^6+WeightSDS!R$29*$AJ354^5+WeightSDS!S$29*$AJ354^4+WeightSDS!T$29*$AJ354^3+WeightSDS!U$29*$AJ354^2+WeightSDS!V$29*$AJ354+WeightSDS!W$29-0.010431*(1-$AJ354/210),IF($AJ354&lt;123,WeightSDS!M$30*$AJ354^10+WeightSDS!N$30*$AJ354^9+WeightSDS!O$30*$AJ354^8+WeightSDS!P$30*$AJ354^7+WeightSDS!Q$30*$AJ354^6+WeightSDS!R$30*$AJ354^5+WeightSDS!S$30*$AJ354^4+WeightSDS!T$30*$AJ354^3+WeightSDS!U$30*$AJ354^2+WeightSDS!V$30*$AJ354+WeightSDS!W$30-0.010431*(1-1/$AJ354),WeightSDS!M$32+WeightSDS!N$32/(1+EXP(WeightSDS!O$32+WeightSDS!P$32*$AJ354))-0.010431*(1-$AJ354/210))))</f>
        <v>2.9500001032655536</v>
      </c>
      <c r="AN354" s="7">
        <f>IF(D354="M",IF($AJ354&lt;162,WeightSDS!P$12*$AJ354^7+WeightSDS!Q$12*$AJ354^6+WeightSDS!R$12*$AJ354^5+WeightSDS!S$12*$AJ354^4+WeightSDS!T$12*$AJ354^3+WeightSDS!U$12*$AJ354^2+WeightSDS!V$12*$AJ354+WeightSDS!W$12,WeightSDS!P$14*$AJ354^7+WeightSDS!Q$14*$AJ354^6+WeightSDS!R$14*$AJ354^5+WeightSDS!S$14*$AJ354^4+WeightSDS!T$14*$AJ354^3+WeightSDS!U$14*$AJ354^2+WeightSDS!V$14*$AJ354+WeightSDS!W$14),IF($AJ354&lt;156,WeightSDS!O$17*$AJ354^8+WeightSDS!P$17*$AJ354^7+WeightSDS!Q$17*$AJ354^6+WeightSDS!R$17*$AJ354^5+WeightSDS!S$17*$AJ354^4+WeightSDS!T$17*$AJ354^3+WeightSDS!U$17*$AJ354^2+WeightSDS!V$17*$AJ354+WeightSDS!W$17,IF($AJ354&lt;186,WeightSDS!$U$18+(WeightSDS!$V$18-WeightSDS!$U$18)/24*($AJ354-186)+WeightSDS!$W$18*(-$AJ354+186)^2-0.005,WeightSDS!$U$18+(WeightSDS!$V$18-WeightSDS!$U$18)/24*($AJ354-186)-0.005)))</f>
        <v>0.14604529399999999</v>
      </c>
      <c r="AQ354" s="7">
        <f t="shared" si="119"/>
        <v>0.56299999999999994</v>
      </c>
      <c r="AR354" s="7">
        <f t="shared" si="120"/>
        <v>69</v>
      </c>
      <c r="AS354" s="7">
        <f t="shared" si="121"/>
        <v>0.51</v>
      </c>
    </row>
    <row r="355" spans="2:45" s="7" customFormat="1" x14ac:dyDescent="0.15">
      <c r="B355" s="118"/>
      <c r="C355" s="118"/>
      <c r="D355" s="118"/>
      <c r="E355" s="30"/>
      <c r="F355" s="30"/>
      <c r="G355" s="119"/>
      <c r="H355" s="119"/>
      <c r="I355" s="78"/>
      <c r="J355" s="11" t="str">
        <f t="shared" si="112"/>
        <v/>
      </c>
      <c r="K355" s="2" t="str">
        <f t="shared" si="122"/>
        <v/>
      </c>
      <c r="L355" s="2" t="str">
        <f t="shared" si="113"/>
        <v/>
      </c>
      <c r="M355" s="2" t="str">
        <f t="shared" si="123"/>
        <v/>
      </c>
      <c r="N355" s="2" t="str">
        <f t="shared" si="124"/>
        <v/>
      </c>
      <c r="O355" s="2" t="str">
        <f t="shared" si="125"/>
        <v/>
      </c>
      <c r="P355" s="11" t="str">
        <f t="shared" si="126"/>
        <v/>
      </c>
      <c r="Q355" s="11" t="str">
        <f t="shared" si="127"/>
        <v/>
      </c>
      <c r="R355" s="2" t="str">
        <f t="shared" si="128"/>
        <v/>
      </c>
      <c r="S355" s="11" t="str">
        <f t="shared" si="129"/>
        <v/>
      </c>
      <c r="T355" s="175" t="str">
        <f t="shared" si="130"/>
        <v/>
      </c>
      <c r="U355" s="11" t="str">
        <f t="shared" si="131"/>
        <v/>
      </c>
      <c r="V355" s="136"/>
      <c r="W355" s="136"/>
      <c r="X355" s="139">
        <f t="shared" si="114"/>
        <v>0</v>
      </c>
      <c r="Y355" s="31">
        <f t="shared" si="115"/>
        <v>0</v>
      </c>
      <c r="Z355" s="31"/>
      <c r="AA355" s="140">
        <f t="shared" si="116"/>
        <v>0</v>
      </c>
      <c r="AB355" s="12"/>
      <c r="AC355" s="8">
        <f t="shared" si="117"/>
        <v>9.0359999999999996</v>
      </c>
      <c r="AD355" s="8">
        <f t="shared" si="118"/>
        <v>-184.49199999999999</v>
      </c>
      <c r="AE355"/>
      <c r="AF355" t="e">
        <f>IF(D355="M",IF(AI355&lt;78,LMS!$D$5*AI355^3+LMS!$E$5*AI355^2+LMS!$F$5*AI355+LMS!$G$5,IF(AI355&lt;150,LMS!$D$6*AI355^3+LMS!$E$6*AI355^2+LMS!$F$6*AI355+LMS!$G$6,LMS!$D$7*AI355^3+LMS!$E$7*AI355^2+LMS!$F$7*AI355+LMS!$G$7)),IF(AI355&lt;69,LMS!$D$9*AI355^3+LMS!$E$9*AI355^2+LMS!$F$9*AI355+LMS!$G$9,IF(AI355&lt;150,LMS!$D$10*AI355^3+LMS!$E$10*AI355^2+LMS!$F$10*AI355+LMS!$G$10,LMS!$D$11*AI355^3+LMS!$E$11*AI355^2+LMS!$F$11*AI355+LMS!$G$11)))</f>
        <v>#VALUE!</v>
      </c>
      <c r="AG355" t="e">
        <f>IF(D355="M",(IF(AI355&lt;2.5,LMS!$D$21*AI355^3+LMS!$E$21*AI355^2+LMS!$F$21*AI355+LMS!$G$21,IF(AI355&lt;9.5,LMS!$D$22*AI355^3+LMS!$E$22*AI355^2+LMS!$F$22*AI355+LMS!$G$22,IF(AI355&lt;26.75,LMS!$D$23*AI355^3+LMS!$E$23*AI355^2+LMS!$F$23*AI355+LMS!$G$23,IF(AI355&lt;90,LMS!$D$24*AI355^3+LMS!$E$24*AI355^2+LMS!$F$24*AI355+LMS!$G$24,LMS!$D$25*AI355^3+LMS!$E$25*AI355^2+LMS!$F$25*AI355+LMS!$G$25))))),(IF(AI355&lt;2.5,LMS!$D$27*AI355^3+LMS!$E$27*AI355^2+LMS!$F$27*AI355+LMS!$G$27,IF(AI355&lt;9.5,LMS!$D$28*AI355^3+LMS!$E$28*AI355^2+LMS!$F$28*AI355+LMS!$G$28,IF(AI355&lt;26.75,LMS!$D$29*AI355^3+LMS!$E$29*AI355^2+LMS!$F$29*AI355+LMS!$G$29,IF(AI355&lt;90,LMS!$D$30*AI355^3+LMS!$E$30*AI355^2+LMS!$F$30*AI355+LMS!$G$30,IF(AI355&lt;150,LMS!$D$31*AI355^3+LMS!$E$31*AI355^2+LMS!$F$31*AI355+LMS!$G$31,LMS!$D$32*AI355^3+LMS!$E$32*AI355^2+LMS!$F$32*AI355+LMS!$G$32)))))))</f>
        <v>#VALUE!</v>
      </c>
      <c r="AH355" t="e">
        <f>IF(D355="M",(IF(AI355&lt;90,LMS!$D$14*AI355^3+LMS!$E$14*AI355^2+LMS!$F$14*AI355+LMS!$G$14,LMS!$D$15*AI355^3+LMS!$E$15*AI355^2+LMS!$F$15*AI355+LMS!$G$15)),(IF(AI355&lt;90,LMS!$D$17*AI355^3+LMS!$E$17*AI355^2+LMS!$F$17*AI355+LMS!$G$17,LMS!$D$18*AI355^3+LMS!$E$18*AI355^2+LMS!$F$18*AI355+LMS!$G$18)))</f>
        <v>#VALUE!</v>
      </c>
      <c r="AI355" s="7" t="e">
        <f t="shared" si="111"/>
        <v>#VALUE!</v>
      </c>
      <c r="AJ355" s="7">
        <f t="shared" si="132"/>
        <v>0</v>
      </c>
      <c r="AL355" s="7">
        <f>IF(D355="M",WeightSDS!P$5*$AJ355^7+WeightSDS!Q$5*$AJ355^6+WeightSDS!R$5*$AJ355^5+WeightSDS!S$5*$AJ355^4+WeightSDS!T$5*$AJ355^3+WeightSDS!U$5*$AJ355^2+WeightSDS!V$5*$AJ355+WeightSDS!W$5,IF($AJ355&lt;186,WeightSDS!P$8*$AJ355^7+WeightSDS!Q$8*$AJ355^6+WeightSDS!R$8*$AJ355^5+WeightSDS!S$8*$AJ355^4+WeightSDS!T$8*$AJ355^3+WeightSDS!U$8*$AJ355^2+WeightSDS!V$8*$AJ355+WeightSDS!W$8,WeightSDS!$U$9+WeightSDS!$V$9*($AJ355-WeightSDS!$W$9)))</f>
        <v>0.75407122999999998</v>
      </c>
      <c r="AM355" s="7">
        <f>IF(D355="M",IF($AJ355&lt;45,WeightSDS!M$23*$AJ355^10+WeightSDS!N$23*$AJ355^9+WeightSDS!O$23*$AJ355^8+WeightSDS!P$23*$AJ355^7+WeightSDS!Q$23*$AJ355^6+WeightSDS!R$23*$AJ355^5+WeightSDS!S$23*$AJ355^4+WeightSDS!T$23*$AJ355^3+WeightSDS!U$23*$AJ355^2+WeightSDS!V$23*$AJ355+WeightSDS!W$23,IF($AJ355&lt;153,WeightSDS!M$25*$AJ355^10+WeightSDS!N$25*$AJ355^9+WeightSDS!O$25*$AJ355^8+WeightSDS!P$25*$AJ355^7+WeightSDS!Q$25*$AJ355^6+WeightSDS!R$25*$AJ355^5+WeightSDS!S$25*$AJ355^4+WeightSDS!T$25*$AJ355^3+WeightSDS!U$25*$AJ355^2+WeightSDS!V$25*$AJ355+WeightSDS!W$25,WeightSDS!M$27+WeightSDS!N$27/(1+EXP(WeightSDS!O$27+WeightSDS!P$27*$AJ355)))),IF($AJ355&lt;43.8,WeightSDS!M$29*$AJ355^10+WeightSDS!N$29*$AJ355^9+WeightSDS!O$29*$AJ355^8+WeightSDS!P$29*$AJ355^7+WeightSDS!Q$29*$AJ355^6+WeightSDS!R$29*$AJ355^5+WeightSDS!S$29*$AJ355^4+WeightSDS!T$29*$AJ355^3+WeightSDS!U$29*$AJ355^2+WeightSDS!V$29*$AJ355+WeightSDS!W$29-0.010431*(1-$AJ355/210),IF($AJ355&lt;123,WeightSDS!M$30*$AJ355^10+WeightSDS!N$30*$AJ355^9+WeightSDS!O$30*$AJ355^8+WeightSDS!P$30*$AJ355^7+WeightSDS!Q$30*$AJ355^6+WeightSDS!R$30*$AJ355^5+WeightSDS!S$30*$AJ355^4+WeightSDS!T$30*$AJ355^3+WeightSDS!U$30*$AJ355^2+WeightSDS!V$30*$AJ355+WeightSDS!W$30-0.010431*(1-1/$AJ355),WeightSDS!M$32+WeightSDS!N$32/(1+EXP(WeightSDS!O$32+WeightSDS!P$32*$AJ355))-0.010431*(1-$AJ355/210))))</f>
        <v>2.9500001032655536</v>
      </c>
      <c r="AN355" s="7">
        <f>IF(D355="M",IF($AJ355&lt;162,WeightSDS!P$12*$AJ355^7+WeightSDS!Q$12*$AJ355^6+WeightSDS!R$12*$AJ355^5+WeightSDS!S$12*$AJ355^4+WeightSDS!T$12*$AJ355^3+WeightSDS!U$12*$AJ355^2+WeightSDS!V$12*$AJ355+WeightSDS!W$12,WeightSDS!P$14*$AJ355^7+WeightSDS!Q$14*$AJ355^6+WeightSDS!R$14*$AJ355^5+WeightSDS!S$14*$AJ355^4+WeightSDS!T$14*$AJ355^3+WeightSDS!U$14*$AJ355^2+WeightSDS!V$14*$AJ355+WeightSDS!W$14),IF($AJ355&lt;156,WeightSDS!O$17*$AJ355^8+WeightSDS!P$17*$AJ355^7+WeightSDS!Q$17*$AJ355^6+WeightSDS!R$17*$AJ355^5+WeightSDS!S$17*$AJ355^4+WeightSDS!T$17*$AJ355^3+WeightSDS!U$17*$AJ355^2+WeightSDS!V$17*$AJ355+WeightSDS!W$17,IF($AJ355&lt;186,WeightSDS!$U$18+(WeightSDS!$V$18-WeightSDS!$U$18)/24*($AJ355-186)+WeightSDS!$W$18*(-$AJ355+186)^2-0.005,WeightSDS!$U$18+(WeightSDS!$V$18-WeightSDS!$U$18)/24*($AJ355-186)-0.005)))</f>
        <v>0.14604529399999999</v>
      </c>
      <c r="AQ355" s="7">
        <f t="shared" si="119"/>
        <v>0.56299999999999994</v>
      </c>
      <c r="AR355" s="7">
        <f t="shared" si="120"/>
        <v>69</v>
      </c>
      <c r="AS355" s="7">
        <f t="shared" si="121"/>
        <v>0.51</v>
      </c>
    </row>
    <row r="356" spans="2:45" s="7" customFormat="1" x14ac:dyDescent="0.15">
      <c r="B356" s="118"/>
      <c r="C356" s="118"/>
      <c r="D356" s="118"/>
      <c r="E356" s="30"/>
      <c r="F356" s="30"/>
      <c r="G356" s="119"/>
      <c r="H356" s="119"/>
      <c r="I356" s="78"/>
      <c r="J356" s="11" t="str">
        <f t="shared" si="112"/>
        <v/>
      </c>
      <c r="K356" s="2" t="str">
        <f t="shared" si="122"/>
        <v/>
      </c>
      <c r="L356" s="2" t="str">
        <f t="shared" si="113"/>
        <v/>
      </c>
      <c r="M356" s="2" t="str">
        <f t="shared" si="123"/>
        <v/>
      </c>
      <c r="N356" s="2" t="str">
        <f t="shared" si="124"/>
        <v/>
      </c>
      <c r="O356" s="2" t="str">
        <f t="shared" si="125"/>
        <v/>
      </c>
      <c r="P356" s="11" t="str">
        <f t="shared" si="126"/>
        <v/>
      </c>
      <c r="Q356" s="11" t="str">
        <f t="shared" si="127"/>
        <v/>
      </c>
      <c r="R356" s="2" t="str">
        <f t="shared" si="128"/>
        <v/>
      </c>
      <c r="S356" s="11" t="str">
        <f t="shared" si="129"/>
        <v/>
      </c>
      <c r="T356" s="175" t="str">
        <f t="shared" si="130"/>
        <v/>
      </c>
      <c r="U356" s="11" t="str">
        <f t="shared" si="131"/>
        <v/>
      </c>
      <c r="V356" s="136"/>
      <c r="W356" s="136"/>
      <c r="X356" s="139">
        <f t="shared" si="114"/>
        <v>0</v>
      </c>
      <c r="Y356" s="31">
        <f t="shared" si="115"/>
        <v>0</v>
      </c>
      <c r="Z356" s="31"/>
      <c r="AA356" s="140">
        <f t="shared" si="116"/>
        <v>0</v>
      </c>
      <c r="AB356" s="12"/>
      <c r="AC356" s="8">
        <f t="shared" si="117"/>
        <v>9.0359999999999996</v>
      </c>
      <c r="AD356" s="8">
        <f t="shared" si="118"/>
        <v>-184.49199999999999</v>
      </c>
      <c r="AE356"/>
      <c r="AF356" t="e">
        <f>IF(D356="M",IF(AI356&lt;78,LMS!$D$5*AI356^3+LMS!$E$5*AI356^2+LMS!$F$5*AI356+LMS!$G$5,IF(AI356&lt;150,LMS!$D$6*AI356^3+LMS!$E$6*AI356^2+LMS!$F$6*AI356+LMS!$G$6,LMS!$D$7*AI356^3+LMS!$E$7*AI356^2+LMS!$F$7*AI356+LMS!$G$7)),IF(AI356&lt;69,LMS!$D$9*AI356^3+LMS!$E$9*AI356^2+LMS!$F$9*AI356+LMS!$G$9,IF(AI356&lt;150,LMS!$D$10*AI356^3+LMS!$E$10*AI356^2+LMS!$F$10*AI356+LMS!$G$10,LMS!$D$11*AI356^3+LMS!$E$11*AI356^2+LMS!$F$11*AI356+LMS!$G$11)))</f>
        <v>#VALUE!</v>
      </c>
      <c r="AG356" t="e">
        <f>IF(D356="M",(IF(AI356&lt;2.5,LMS!$D$21*AI356^3+LMS!$E$21*AI356^2+LMS!$F$21*AI356+LMS!$G$21,IF(AI356&lt;9.5,LMS!$D$22*AI356^3+LMS!$E$22*AI356^2+LMS!$F$22*AI356+LMS!$G$22,IF(AI356&lt;26.75,LMS!$D$23*AI356^3+LMS!$E$23*AI356^2+LMS!$F$23*AI356+LMS!$G$23,IF(AI356&lt;90,LMS!$D$24*AI356^3+LMS!$E$24*AI356^2+LMS!$F$24*AI356+LMS!$G$24,LMS!$D$25*AI356^3+LMS!$E$25*AI356^2+LMS!$F$25*AI356+LMS!$G$25))))),(IF(AI356&lt;2.5,LMS!$D$27*AI356^3+LMS!$E$27*AI356^2+LMS!$F$27*AI356+LMS!$G$27,IF(AI356&lt;9.5,LMS!$D$28*AI356^3+LMS!$E$28*AI356^2+LMS!$F$28*AI356+LMS!$G$28,IF(AI356&lt;26.75,LMS!$D$29*AI356^3+LMS!$E$29*AI356^2+LMS!$F$29*AI356+LMS!$G$29,IF(AI356&lt;90,LMS!$D$30*AI356^3+LMS!$E$30*AI356^2+LMS!$F$30*AI356+LMS!$G$30,IF(AI356&lt;150,LMS!$D$31*AI356^3+LMS!$E$31*AI356^2+LMS!$F$31*AI356+LMS!$G$31,LMS!$D$32*AI356^3+LMS!$E$32*AI356^2+LMS!$F$32*AI356+LMS!$G$32)))))))</f>
        <v>#VALUE!</v>
      </c>
      <c r="AH356" t="e">
        <f>IF(D356="M",(IF(AI356&lt;90,LMS!$D$14*AI356^3+LMS!$E$14*AI356^2+LMS!$F$14*AI356+LMS!$G$14,LMS!$D$15*AI356^3+LMS!$E$15*AI356^2+LMS!$F$15*AI356+LMS!$G$15)),(IF(AI356&lt;90,LMS!$D$17*AI356^3+LMS!$E$17*AI356^2+LMS!$F$17*AI356+LMS!$G$17,LMS!$D$18*AI356^3+LMS!$E$18*AI356^2+LMS!$F$18*AI356+LMS!$G$18)))</f>
        <v>#VALUE!</v>
      </c>
      <c r="AI356" s="7" t="e">
        <f t="shared" si="111"/>
        <v>#VALUE!</v>
      </c>
      <c r="AJ356" s="7">
        <f t="shared" si="132"/>
        <v>0</v>
      </c>
      <c r="AL356" s="7">
        <f>IF(D356="M",WeightSDS!P$5*$AJ356^7+WeightSDS!Q$5*$AJ356^6+WeightSDS!R$5*$AJ356^5+WeightSDS!S$5*$AJ356^4+WeightSDS!T$5*$AJ356^3+WeightSDS!U$5*$AJ356^2+WeightSDS!V$5*$AJ356+WeightSDS!W$5,IF($AJ356&lt;186,WeightSDS!P$8*$AJ356^7+WeightSDS!Q$8*$AJ356^6+WeightSDS!R$8*$AJ356^5+WeightSDS!S$8*$AJ356^4+WeightSDS!T$8*$AJ356^3+WeightSDS!U$8*$AJ356^2+WeightSDS!V$8*$AJ356+WeightSDS!W$8,WeightSDS!$U$9+WeightSDS!$V$9*($AJ356-WeightSDS!$W$9)))</f>
        <v>0.75407122999999998</v>
      </c>
      <c r="AM356" s="7">
        <f>IF(D356="M",IF($AJ356&lt;45,WeightSDS!M$23*$AJ356^10+WeightSDS!N$23*$AJ356^9+WeightSDS!O$23*$AJ356^8+WeightSDS!P$23*$AJ356^7+WeightSDS!Q$23*$AJ356^6+WeightSDS!R$23*$AJ356^5+WeightSDS!S$23*$AJ356^4+WeightSDS!T$23*$AJ356^3+WeightSDS!U$23*$AJ356^2+WeightSDS!V$23*$AJ356+WeightSDS!W$23,IF($AJ356&lt;153,WeightSDS!M$25*$AJ356^10+WeightSDS!N$25*$AJ356^9+WeightSDS!O$25*$AJ356^8+WeightSDS!P$25*$AJ356^7+WeightSDS!Q$25*$AJ356^6+WeightSDS!R$25*$AJ356^5+WeightSDS!S$25*$AJ356^4+WeightSDS!T$25*$AJ356^3+WeightSDS!U$25*$AJ356^2+WeightSDS!V$25*$AJ356+WeightSDS!W$25,WeightSDS!M$27+WeightSDS!N$27/(1+EXP(WeightSDS!O$27+WeightSDS!P$27*$AJ356)))),IF($AJ356&lt;43.8,WeightSDS!M$29*$AJ356^10+WeightSDS!N$29*$AJ356^9+WeightSDS!O$29*$AJ356^8+WeightSDS!P$29*$AJ356^7+WeightSDS!Q$29*$AJ356^6+WeightSDS!R$29*$AJ356^5+WeightSDS!S$29*$AJ356^4+WeightSDS!T$29*$AJ356^3+WeightSDS!U$29*$AJ356^2+WeightSDS!V$29*$AJ356+WeightSDS!W$29-0.010431*(1-$AJ356/210),IF($AJ356&lt;123,WeightSDS!M$30*$AJ356^10+WeightSDS!N$30*$AJ356^9+WeightSDS!O$30*$AJ356^8+WeightSDS!P$30*$AJ356^7+WeightSDS!Q$30*$AJ356^6+WeightSDS!R$30*$AJ356^5+WeightSDS!S$30*$AJ356^4+WeightSDS!T$30*$AJ356^3+WeightSDS!U$30*$AJ356^2+WeightSDS!V$30*$AJ356+WeightSDS!W$30-0.010431*(1-1/$AJ356),WeightSDS!M$32+WeightSDS!N$32/(1+EXP(WeightSDS!O$32+WeightSDS!P$32*$AJ356))-0.010431*(1-$AJ356/210))))</f>
        <v>2.9500001032655536</v>
      </c>
      <c r="AN356" s="7">
        <f>IF(D356="M",IF($AJ356&lt;162,WeightSDS!P$12*$AJ356^7+WeightSDS!Q$12*$AJ356^6+WeightSDS!R$12*$AJ356^5+WeightSDS!S$12*$AJ356^4+WeightSDS!T$12*$AJ356^3+WeightSDS!U$12*$AJ356^2+WeightSDS!V$12*$AJ356+WeightSDS!W$12,WeightSDS!P$14*$AJ356^7+WeightSDS!Q$14*$AJ356^6+WeightSDS!R$14*$AJ356^5+WeightSDS!S$14*$AJ356^4+WeightSDS!T$14*$AJ356^3+WeightSDS!U$14*$AJ356^2+WeightSDS!V$14*$AJ356+WeightSDS!W$14),IF($AJ356&lt;156,WeightSDS!O$17*$AJ356^8+WeightSDS!P$17*$AJ356^7+WeightSDS!Q$17*$AJ356^6+WeightSDS!R$17*$AJ356^5+WeightSDS!S$17*$AJ356^4+WeightSDS!T$17*$AJ356^3+WeightSDS!U$17*$AJ356^2+WeightSDS!V$17*$AJ356+WeightSDS!W$17,IF($AJ356&lt;186,WeightSDS!$U$18+(WeightSDS!$V$18-WeightSDS!$U$18)/24*($AJ356-186)+WeightSDS!$W$18*(-$AJ356+186)^2-0.005,WeightSDS!$U$18+(WeightSDS!$V$18-WeightSDS!$U$18)/24*($AJ356-186)-0.005)))</f>
        <v>0.14604529399999999</v>
      </c>
      <c r="AQ356" s="7">
        <f t="shared" si="119"/>
        <v>0.56299999999999994</v>
      </c>
      <c r="AR356" s="7">
        <f t="shared" si="120"/>
        <v>69</v>
      </c>
      <c r="AS356" s="7">
        <f t="shared" si="121"/>
        <v>0.51</v>
      </c>
    </row>
    <row r="357" spans="2:45" s="7" customFormat="1" x14ac:dyDescent="0.15">
      <c r="B357" s="118"/>
      <c r="C357" s="118"/>
      <c r="D357" s="118"/>
      <c r="E357" s="30"/>
      <c r="F357" s="30"/>
      <c r="G357" s="119"/>
      <c r="H357" s="119"/>
      <c r="I357" s="78"/>
      <c r="J357" s="11" t="str">
        <f t="shared" si="112"/>
        <v/>
      </c>
      <c r="K357" s="2" t="str">
        <f t="shared" si="122"/>
        <v/>
      </c>
      <c r="L357" s="2" t="str">
        <f t="shared" si="113"/>
        <v/>
      </c>
      <c r="M357" s="2" t="str">
        <f t="shared" si="123"/>
        <v/>
      </c>
      <c r="N357" s="2" t="str">
        <f t="shared" si="124"/>
        <v/>
      </c>
      <c r="O357" s="2" t="str">
        <f t="shared" si="125"/>
        <v/>
      </c>
      <c r="P357" s="11" t="str">
        <f t="shared" si="126"/>
        <v/>
      </c>
      <c r="Q357" s="11" t="str">
        <f t="shared" si="127"/>
        <v/>
      </c>
      <c r="R357" s="2" t="str">
        <f t="shared" si="128"/>
        <v/>
      </c>
      <c r="S357" s="11" t="str">
        <f t="shared" si="129"/>
        <v/>
      </c>
      <c r="T357" s="175" t="str">
        <f t="shared" si="130"/>
        <v/>
      </c>
      <c r="U357" s="11" t="str">
        <f t="shared" si="131"/>
        <v/>
      </c>
      <c r="V357" s="136"/>
      <c r="W357" s="136"/>
      <c r="X357" s="139">
        <f t="shared" si="114"/>
        <v>0</v>
      </c>
      <c r="Y357" s="31">
        <f t="shared" si="115"/>
        <v>0</v>
      </c>
      <c r="Z357" s="31"/>
      <c r="AA357" s="140">
        <f t="shared" si="116"/>
        <v>0</v>
      </c>
      <c r="AB357" s="12"/>
      <c r="AC357" s="8">
        <f t="shared" si="117"/>
        <v>9.0359999999999996</v>
      </c>
      <c r="AD357" s="8">
        <f t="shared" si="118"/>
        <v>-184.49199999999999</v>
      </c>
      <c r="AE357"/>
      <c r="AF357" t="e">
        <f>IF(D357="M",IF(AI357&lt;78,LMS!$D$5*AI357^3+LMS!$E$5*AI357^2+LMS!$F$5*AI357+LMS!$G$5,IF(AI357&lt;150,LMS!$D$6*AI357^3+LMS!$E$6*AI357^2+LMS!$F$6*AI357+LMS!$G$6,LMS!$D$7*AI357^3+LMS!$E$7*AI357^2+LMS!$F$7*AI357+LMS!$G$7)),IF(AI357&lt;69,LMS!$D$9*AI357^3+LMS!$E$9*AI357^2+LMS!$F$9*AI357+LMS!$G$9,IF(AI357&lt;150,LMS!$D$10*AI357^3+LMS!$E$10*AI357^2+LMS!$F$10*AI357+LMS!$G$10,LMS!$D$11*AI357^3+LMS!$E$11*AI357^2+LMS!$F$11*AI357+LMS!$G$11)))</f>
        <v>#VALUE!</v>
      </c>
      <c r="AG357" t="e">
        <f>IF(D357="M",(IF(AI357&lt;2.5,LMS!$D$21*AI357^3+LMS!$E$21*AI357^2+LMS!$F$21*AI357+LMS!$G$21,IF(AI357&lt;9.5,LMS!$D$22*AI357^3+LMS!$E$22*AI357^2+LMS!$F$22*AI357+LMS!$G$22,IF(AI357&lt;26.75,LMS!$D$23*AI357^3+LMS!$E$23*AI357^2+LMS!$F$23*AI357+LMS!$G$23,IF(AI357&lt;90,LMS!$D$24*AI357^3+LMS!$E$24*AI357^2+LMS!$F$24*AI357+LMS!$G$24,LMS!$D$25*AI357^3+LMS!$E$25*AI357^2+LMS!$F$25*AI357+LMS!$G$25))))),(IF(AI357&lt;2.5,LMS!$D$27*AI357^3+LMS!$E$27*AI357^2+LMS!$F$27*AI357+LMS!$G$27,IF(AI357&lt;9.5,LMS!$D$28*AI357^3+LMS!$E$28*AI357^2+LMS!$F$28*AI357+LMS!$G$28,IF(AI357&lt;26.75,LMS!$D$29*AI357^3+LMS!$E$29*AI357^2+LMS!$F$29*AI357+LMS!$G$29,IF(AI357&lt;90,LMS!$D$30*AI357^3+LMS!$E$30*AI357^2+LMS!$F$30*AI357+LMS!$G$30,IF(AI357&lt;150,LMS!$D$31*AI357^3+LMS!$E$31*AI357^2+LMS!$F$31*AI357+LMS!$G$31,LMS!$D$32*AI357^3+LMS!$E$32*AI357^2+LMS!$F$32*AI357+LMS!$G$32)))))))</f>
        <v>#VALUE!</v>
      </c>
      <c r="AH357" t="e">
        <f>IF(D357="M",(IF(AI357&lt;90,LMS!$D$14*AI357^3+LMS!$E$14*AI357^2+LMS!$F$14*AI357+LMS!$G$14,LMS!$D$15*AI357^3+LMS!$E$15*AI357^2+LMS!$F$15*AI357+LMS!$G$15)),(IF(AI357&lt;90,LMS!$D$17*AI357^3+LMS!$E$17*AI357^2+LMS!$F$17*AI357+LMS!$G$17,LMS!$D$18*AI357^3+LMS!$E$18*AI357^2+LMS!$F$18*AI357+LMS!$G$18)))</f>
        <v>#VALUE!</v>
      </c>
      <c r="AI357" s="7" t="e">
        <f t="shared" si="111"/>
        <v>#VALUE!</v>
      </c>
      <c r="AJ357" s="7">
        <f t="shared" si="132"/>
        <v>0</v>
      </c>
      <c r="AL357" s="7">
        <f>IF(D357="M",WeightSDS!P$5*$AJ357^7+WeightSDS!Q$5*$AJ357^6+WeightSDS!R$5*$AJ357^5+WeightSDS!S$5*$AJ357^4+WeightSDS!T$5*$AJ357^3+WeightSDS!U$5*$AJ357^2+WeightSDS!V$5*$AJ357+WeightSDS!W$5,IF($AJ357&lt;186,WeightSDS!P$8*$AJ357^7+WeightSDS!Q$8*$AJ357^6+WeightSDS!R$8*$AJ357^5+WeightSDS!S$8*$AJ357^4+WeightSDS!T$8*$AJ357^3+WeightSDS!U$8*$AJ357^2+WeightSDS!V$8*$AJ357+WeightSDS!W$8,WeightSDS!$U$9+WeightSDS!$V$9*($AJ357-WeightSDS!$W$9)))</f>
        <v>0.75407122999999998</v>
      </c>
      <c r="AM357" s="7">
        <f>IF(D357="M",IF($AJ357&lt;45,WeightSDS!M$23*$AJ357^10+WeightSDS!N$23*$AJ357^9+WeightSDS!O$23*$AJ357^8+WeightSDS!P$23*$AJ357^7+WeightSDS!Q$23*$AJ357^6+WeightSDS!R$23*$AJ357^5+WeightSDS!S$23*$AJ357^4+WeightSDS!T$23*$AJ357^3+WeightSDS!U$23*$AJ357^2+WeightSDS!V$23*$AJ357+WeightSDS!W$23,IF($AJ357&lt;153,WeightSDS!M$25*$AJ357^10+WeightSDS!N$25*$AJ357^9+WeightSDS!O$25*$AJ357^8+WeightSDS!P$25*$AJ357^7+WeightSDS!Q$25*$AJ357^6+WeightSDS!R$25*$AJ357^5+WeightSDS!S$25*$AJ357^4+WeightSDS!T$25*$AJ357^3+WeightSDS!U$25*$AJ357^2+WeightSDS!V$25*$AJ357+WeightSDS!W$25,WeightSDS!M$27+WeightSDS!N$27/(1+EXP(WeightSDS!O$27+WeightSDS!P$27*$AJ357)))),IF($AJ357&lt;43.8,WeightSDS!M$29*$AJ357^10+WeightSDS!N$29*$AJ357^9+WeightSDS!O$29*$AJ357^8+WeightSDS!P$29*$AJ357^7+WeightSDS!Q$29*$AJ357^6+WeightSDS!R$29*$AJ357^5+WeightSDS!S$29*$AJ357^4+WeightSDS!T$29*$AJ357^3+WeightSDS!U$29*$AJ357^2+WeightSDS!V$29*$AJ357+WeightSDS!W$29-0.010431*(1-$AJ357/210),IF($AJ357&lt;123,WeightSDS!M$30*$AJ357^10+WeightSDS!N$30*$AJ357^9+WeightSDS!O$30*$AJ357^8+WeightSDS!P$30*$AJ357^7+WeightSDS!Q$30*$AJ357^6+WeightSDS!R$30*$AJ357^5+WeightSDS!S$30*$AJ357^4+WeightSDS!T$30*$AJ357^3+WeightSDS!U$30*$AJ357^2+WeightSDS!V$30*$AJ357+WeightSDS!W$30-0.010431*(1-1/$AJ357),WeightSDS!M$32+WeightSDS!N$32/(1+EXP(WeightSDS!O$32+WeightSDS!P$32*$AJ357))-0.010431*(1-$AJ357/210))))</f>
        <v>2.9500001032655536</v>
      </c>
      <c r="AN357" s="7">
        <f>IF(D357="M",IF($AJ357&lt;162,WeightSDS!P$12*$AJ357^7+WeightSDS!Q$12*$AJ357^6+WeightSDS!R$12*$AJ357^5+WeightSDS!S$12*$AJ357^4+WeightSDS!T$12*$AJ357^3+WeightSDS!U$12*$AJ357^2+WeightSDS!V$12*$AJ357+WeightSDS!W$12,WeightSDS!P$14*$AJ357^7+WeightSDS!Q$14*$AJ357^6+WeightSDS!R$14*$AJ357^5+WeightSDS!S$14*$AJ357^4+WeightSDS!T$14*$AJ357^3+WeightSDS!U$14*$AJ357^2+WeightSDS!V$14*$AJ357+WeightSDS!W$14),IF($AJ357&lt;156,WeightSDS!O$17*$AJ357^8+WeightSDS!P$17*$AJ357^7+WeightSDS!Q$17*$AJ357^6+WeightSDS!R$17*$AJ357^5+WeightSDS!S$17*$AJ357^4+WeightSDS!T$17*$AJ357^3+WeightSDS!U$17*$AJ357^2+WeightSDS!V$17*$AJ357+WeightSDS!W$17,IF($AJ357&lt;186,WeightSDS!$U$18+(WeightSDS!$V$18-WeightSDS!$U$18)/24*($AJ357-186)+WeightSDS!$W$18*(-$AJ357+186)^2-0.005,WeightSDS!$U$18+(WeightSDS!$V$18-WeightSDS!$U$18)/24*($AJ357-186)-0.005)))</f>
        <v>0.14604529399999999</v>
      </c>
      <c r="AQ357" s="7">
        <f t="shared" si="119"/>
        <v>0.56299999999999994</v>
      </c>
      <c r="AR357" s="7">
        <f t="shared" si="120"/>
        <v>69</v>
      </c>
      <c r="AS357" s="7">
        <f t="shared" si="121"/>
        <v>0.51</v>
      </c>
    </row>
    <row r="358" spans="2:45" s="7" customFormat="1" x14ac:dyDescent="0.15">
      <c r="B358" s="118"/>
      <c r="C358" s="118"/>
      <c r="D358" s="118"/>
      <c r="E358" s="30"/>
      <c r="F358" s="30"/>
      <c r="G358" s="119"/>
      <c r="H358" s="119"/>
      <c r="I358" s="78"/>
      <c r="J358" s="11" t="str">
        <f t="shared" si="112"/>
        <v/>
      </c>
      <c r="K358" s="2" t="str">
        <f t="shared" si="122"/>
        <v/>
      </c>
      <c r="L358" s="2" t="str">
        <f t="shared" si="113"/>
        <v/>
      </c>
      <c r="M358" s="2" t="str">
        <f t="shared" si="123"/>
        <v/>
      </c>
      <c r="N358" s="2" t="str">
        <f t="shared" si="124"/>
        <v/>
      </c>
      <c r="O358" s="2" t="str">
        <f t="shared" si="125"/>
        <v/>
      </c>
      <c r="P358" s="11" t="str">
        <f t="shared" si="126"/>
        <v/>
      </c>
      <c r="Q358" s="11" t="str">
        <f t="shared" si="127"/>
        <v/>
      </c>
      <c r="R358" s="2" t="str">
        <f t="shared" si="128"/>
        <v/>
      </c>
      <c r="S358" s="11" t="str">
        <f t="shared" si="129"/>
        <v/>
      </c>
      <c r="T358" s="175" t="str">
        <f t="shared" si="130"/>
        <v/>
      </c>
      <c r="U358" s="11" t="str">
        <f t="shared" si="131"/>
        <v/>
      </c>
      <c r="V358" s="136"/>
      <c r="W358" s="136"/>
      <c r="X358" s="139">
        <f t="shared" si="114"/>
        <v>0</v>
      </c>
      <c r="Y358" s="31">
        <f t="shared" si="115"/>
        <v>0</v>
      </c>
      <c r="Z358" s="31"/>
      <c r="AA358" s="140">
        <f t="shared" si="116"/>
        <v>0</v>
      </c>
      <c r="AB358" s="12"/>
      <c r="AC358" s="8">
        <f t="shared" si="117"/>
        <v>9.0359999999999996</v>
      </c>
      <c r="AD358" s="8">
        <f t="shared" si="118"/>
        <v>-184.49199999999999</v>
      </c>
      <c r="AE358"/>
      <c r="AF358" t="e">
        <f>IF(D358="M",IF(AI358&lt;78,LMS!$D$5*AI358^3+LMS!$E$5*AI358^2+LMS!$F$5*AI358+LMS!$G$5,IF(AI358&lt;150,LMS!$D$6*AI358^3+LMS!$E$6*AI358^2+LMS!$F$6*AI358+LMS!$G$6,LMS!$D$7*AI358^3+LMS!$E$7*AI358^2+LMS!$F$7*AI358+LMS!$G$7)),IF(AI358&lt;69,LMS!$D$9*AI358^3+LMS!$E$9*AI358^2+LMS!$F$9*AI358+LMS!$G$9,IF(AI358&lt;150,LMS!$D$10*AI358^3+LMS!$E$10*AI358^2+LMS!$F$10*AI358+LMS!$G$10,LMS!$D$11*AI358^3+LMS!$E$11*AI358^2+LMS!$F$11*AI358+LMS!$G$11)))</f>
        <v>#VALUE!</v>
      </c>
      <c r="AG358" t="e">
        <f>IF(D358="M",(IF(AI358&lt;2.5,LMS!$D$21*AI358^3+LMS!$E$21*AI358^2+LMS!$F$21*AI358+LMS!$G$21,IF(AI358&lt;9.5,LMS!$D$22*AI358^3+LMS!$E$22*AI358^2+LMS!$F$22*AI358+LMS!$G$22,IF(AI358&lt;26.75,LMS!$D$23*AI358^3+LMS!$E$23*AI358^2+LMS!$F$23*AI358+LMS!$G$23,IF(AI358&lt;90,LMS!$D$24*AI358^3+LMS!$E$24*AI358^2+LMS!$F$24*AI358+LMS!$G$24,LMS!$D$25*AI358^3+LMS!$E$25*AI358^2+LMS!$F$25*AI358+LMS!$G$25))))),(IF(AI358&lt;2.5,LMS!$D$27*AI358^3+LMS!$E$27*AI358^2+LMS!$F$27*AI358+LMS!$G$27,IF(AI358&lt;9.5,LMS!$D$28*AI358^3+LMS!$E$28*AI358^2+LMS!$F$28*AI358+LMS!$G$28,IF(AI358&lt;26.75,LMS!$D$29*AI358^3+LMS!$E$29*AI358^2+LMS!$F$29*AI358+LMS!$G$29,IF(AI358&lt;90,LMS!$D$30*AI358^3+LMS!$E$30*AI358^2+LMS!$F$30*AI358+LMS!$G$30,IF(AI358&lt;150,LMS!$D$31*AI358^3+LMS!$E$31*AI358^2+LMS!$F$31*AI358+LMS!$G$31,LMS!$D$32*AI358^3+LMS!$E$32*AI358^2+LMS!$F$32*AI358+LMS!$G$32)))))))</f>
        <v>#VALUE!</v>
      </c>
      <c r="AH358" t="e">
        <f>IF(D358="M",(IF(AI358&lt;90,LMS!$D$14*AI358^3+LMS!$E$14*AI358^2+LMS!$F$14*AI358+LMS!$G$14,LMS!$D$15*AI358^3+LMS!$E$15*AI358^2+LMS!$F$15*AI358+LMS!$G$15)),(IF(AI358&lt;90,LMS!$D$17*AI358^3+LMS!$E$17*AI358^2+LMS!$F$17*AI358+LMS!$G$17,LMS!$D$18*AI358^3+LMS!$E$18*AI358^2+LMS!$F$18*AI358+LMS!$G$18)))</f>
        <v>#VALUE!</v>
      </c>
      <c r="AI358" s="7" t="e">
        <f t="shared" si="111"/>
        <v>#VALUE!</v>
      </c>
      <c r="AJ358" s="7">
        <f t="shared" si="132"/>
        <v>0</v>
      </c>
      <c r="AL358" s="7">
        <f>IF(D358="M",WeightSDS!P$5*$AJ358^7+WeightSDS!Q$5*$AJ358^6+WeightSDS!R$5*$AJ358^5+WeightSDS!S$5*$AJ358^4+WeightSDS!T$5*$AJ358^3+WeightSDS!U$5*$AJ358^2+WeightSDS!V$5*$AJ358+WeightSDS!W$5,IF($AJ358&lt;186,WeightSDS!P$8*$AJ358^7+WeightSDS!Q$8*$AJ358^6+WeightSDS!R$8*$AJ358^5+WeightSDS!S$8*$AJ358^4+WeightSDS!T$8*$AJ358^3+WeightSDS!U$8*$AJ358^2+WeightSDS!V$8*$AJ358+WeightSDS!W$8,WeightSDS!$U$9+WeightSDS!$V$9*($AJ358-WeightSDS!$W$9)))</f>
        <v>0.75407122999999998</v>
      </c>
      <c r="AM358" s="7">
        <f>IF(D358="M",IF($AJ358&lt;45,WeightSDS!M$23*$AJ358^10+WeightSDS!N$23*$AJ358^9+WeightSDS!O$23*$AJ358^8+WeightSDS!P$23*$AJ358^7+WeightSDS!Q$23*$AJ358^6+WeightSDS!R$23*$AJ358^5+WeightSDS!S$23*$AJ358^4+WeightSDS!T$23*$AJ358^3+WeightSDS!U$23*$AJ358^2+WeightSDS!V$23*$AJ358+WeightSDS!W$23,IF($AJ358&lt;153,WeightSDS!M$25*$AJ358^10+WeightSDS!N$25*$AJ358^9+WeightSDS!O$25*$AJ358^8+WeightSDS!P$25*$AJ358^7+WeightSDS!Q$25*$AJ358^6+WeightSDS!R$25*$AJ358^5+WeightSDS!S$25*$AJ358^4+WeightSDS!T$25*$AJ358^3+WeightSDS!U$25*$AJ358^2+WeightSDS!V$25*$AJ358+WeightSDS!W$25,WeightSDS!M$27+WeightSDS!N$27/(1+EXP(WeightSDS!O$27+WeightSDS!P$27*$AJ358)))),IF($AJ358&lt;43.8,WeightSDS!M$29*$AJ358^10+WeightSDS!N$29*$AJ358^9+WeightSDS!O$29*$AJ358^8+WeightSDS!P$29*$AJ358^7+WeightSDS!Q$29*$AJ358^6+WeightSDS!R$29*$AJ358^5+WeightSDS!S$29*$AJ358^4+WeightSDS!T$29*$AJ358^3+WeightSDS!U$29*$AJ358^2+WeightSDS!V$29*$AJ358+WeightSDS!W$29-0.010431*(1-$AJ358/210),IF($AJ358&lt;123,WeightSDS!M$30*$AJ358^10+WeightSDS!N$30*$AJ358^9+WeightSDS!O$30*$AJ358^8+WeightSDS!P$30*$AJ358^7+WeightSDS!Q$30*$AJ358^6+WeightSDS!R$30*$AJ358^5+WeightSDS!S$30*$AJ358^4+WeightSDS!T$30*$AJ358^3+WeightSDS!U$30*$AJ358^2+WeightSDS!V$30*$AJ358+WeightSDS!W$30-0.010431*(1-1/$AJ358),WeightSDS!M$32+WeightSDS!N$32/(1+EXP(WeightSDS!O$32+WeightSDS!P$32*$AJ358))-0.010431*(1-$AJ358/210))))</f>
        <v>2.9500001032655536</v>
      </c>
      <c r="AN358" s="7">
        <f>IF(D358="M",IF($AJ358&lt;162,WeightSDS!P$12*$AJ358^7+WeightSDS!Q$12*$AJ358^6+WeightSDS!R$12*$AJ358^5+WeightSDS!S$12*$AJ358^4+WeightSDS!T$12*$AJ358^3+WeightSDS!U$12*$AJ358^2+WeightSDS!V$12*$AJ358+WeightSDS!W$12,WeightSDS!P$14*$AJ358^7+WeightSDS!Q$14*$AJ358^6+WeightSDS!R$14*$AJ358^5+WeightSDS!S$14*$AJ358^4+WeightSDS!T$14*$AJ358^3+WeightSDS!U$14*$AJ358^2+WeightSDS!V$14*$AJ358+WeightSDS!W$14),IF($AJ358&lt;156,WeightSDS!O$17*$AJ358^8+WeightSDS!P$17*$AJ358^7+WeightSDS!Q$17*$AJ358^6+WeightSDS!R$17*$AJ358^5+WeightSDS!S$17*$AJ358^4+WeightSDS!T$17*$AJ358^3+WeightSDS!U$17*$AJ358^2+WeightSDS!V$17*$AJ358+WeightSDS!W$17,IF($AJ358&lt;186,WeightSDS!$U$18+(WeightSDS!$V$18-WeightSDS!$U$18)/24*($AJ358-186)+WeightSDS!$W$18*(-$AJ358+186)^2-0.005,WeightSDS!$U$18+(WeightSDS!$V$18-WeightSDS!$U$18)/24*($AJ358-186)-0.005)))</f>
        <v>0.14604529399999999</v>
      </c>
      <c r="AQ358" s="7">
        <f t="shared" si="119"/>
        <v>0.56299999999999994</v>
      </c>
      <c r="AR358" s="7">
        <f t="shared" si="120"/>
        <v>69</v>
      </c>
      <c r="AS358" s="7">
        <f t="shared" si="121"/>
        <v>0.51</v>
      </c>
    </row>
    <row r="359" spans="2:45" s="7" customFormat="1" x14ac:dyDescent="0.15">
      <c r="B359" s="118"/>
      <c r="C359" s="118"/>
      <c r="D359" s="118"/>
      <c r="E359" s="30"/>
      <c r="F359" s="30"/>
      <c r="G359" s="119"/>
      <c r="H359" s="119"/>
      <c r="I359" s="78"/>
      <c r="J359" s="11" t="str">
        <f t="shared" si="112"/>
        <v/>
      </c>
      <c r="K359" s="2" t="str">
        <f t="shared" si="122"/>
        <v/>
      </c>
      <c r="L359" s="2" t="str">
        <f t="shared" si="113"/>
        <v/>
      </c>
      <c r="M359" s="2" t="str">
        <f t="shared" si="123"/>
        <v/>
      </c>
      <c r="N359" s="2" t="str">
        <f t="shared" si="124"/>
        <v/>
      </c>
      <c r="O359" s="2" t="str">
        <f t="shared" si="125"/>
        <v/>
      </c>
      <c r="P359" s="11" t="str">
        <f t="shared" si="126"/>
        <v/>
      </c>
      <c r="Q359" s="11" t="str">
        <f t="shared" si="127"/>
        <v/>
      </c>
      <c r="R359" s="2" t="str">
        <f t="shared" si="128"/>
        <v/>
      </c>
      <c r="S359" s="11" t="str">
        <f t="shared" si="129"/>
        <v/>
      </c>
      <c r="T359" s="175" t="str">
        <f t="shared" si="130"/>
        <v/>
      </c>
      <c r="U359" s="11" t="str">
        <f t="shared" si="131"/>
        <v/>
      </c>
      <c r="V359" s="136"/>
      <c r="W359" s="136"/>
      <c r="X359" s="139">
        <f t="shared" si="114"/>
        <v>0</v>
      </c>
      <c r="Y359" s="31">
        <f t="shared" si="115"/>
        <v>0</v>
      </c>
      <c r="Z359" s="31"/>
      <c r="AA359" s="140">
        <f t="shared" si="116"/>
        <v>0</v>
      </c>
      <c r="AB359" s="12"/>
      <c r="AC359" s="8">
        <f t="shared" si="117"/>
        <v>9.0359999999999996</v>
      </c>
      <c r="AD359" s="8">
        <f t="shared" si="118"/>
        <v>-184.49199999999999</v>
      </c>
      <c r="AE359"/>
      <c r="AF359" t="e">
        <f>IF(D359="M",IF(AI359&lt;78,LMS!$D$5*AI359^3+LMS!$E$5*AI359^2+LMS!$F$5*AI359+LMS!$G$5,IF(AI359&lt;150,LMS!$D$6*AI359^3+LMS!$E$6*AI359^2+LMS!$F$6*AI359+LMS!$G$6,LMS!$D$7*AI359^3+LMS!$E$7*AI359^2+LMS!$F$7*AI359+LMS!$G$7)),IF(AI359&lt;69,LMS!$D$9*AI359^3+LMS!$E$9*AI359^2+LMS!$F$9*AI359+LMS!$G$9,IF(AI359&lt;150,LMS!$D$10*AI359^3+LMS!$E$10*AI359^2+LMS!$F$10*AI359+LMS!$G$10,LMS!$D$11*AI359^3+LMS!$E$11*AI359^2+LMS!$F$11*AI359+LMS!$G$11)))</f>
        <v>#VALUE!</v>
      </c>
      <c r="AG359" t="e">
        <f>IF(D359="M",(IF(AI359&lt;2.5,LMS!$D$21*AI359^3+LMS!$E$21*AI359^2+LMS!$F$21*AI359+LMS!$G$21,IF(AI359&lt;9.5,LMS!$D$22*AI359^3+LMS!$E$22*AI359^2+LMS!$F$22*AI359+LMS!$G$22,IF(AI359&lt;26.75,LMS!$D$23*AI359^3+LMS!$E$23*AI359^2+LMS!$F$23*AI359+LMS!$G$23,IF(AI359&lt;90,LMS!$D$24*AI359^3+LMS!$E$24*AI359^2+LMS!$F$24*AI359+LMS!$G$24,LMS!$D$25*AI359^3+LMS!$E$25*AI359^2+LMS!$F$25*AI359+LMS!$G$25))))),(IF(AI359&lt;2.5,LMS!$D$27*AI359^3+LMS!$E$27*AI359^2+LMS!$F$27*AI359+LMS!$G$27,IF(AI359&lt;9.5,LMS!$D$28*AI359^3+LMS!$E$28*AI359^2+LMS!$F$28*AI359+LMS!$G$28,IF(AI359&lt;26.75,LMS!$D$29*AI359^3+LMS!$E$29*AI359^2+LMS!$F$29*AI359+LMS!$G$29,IF(AI359&lt;90,LMS!$D$30*AI359^3+LMS!$E$30*AI359^2+LMS!$F$30*AI359+LMS!$G$30,IF(AI359&lt;150,LMS!$D$31*AI359^3+LMS!$E$31*AI359^2+LMS!$F$31*AI359+LMS!$G$31,LMS!$D$32*AI359^3+LMS!$E$32*AI359^2+LMS!$F$32*AI359+LMS!$G$32)))))))</f>
        <v>#VALUE!</v>
      </c>
      <c r="AH359" t="e">
        <f>IF(D359="M",(IF(AI359&lt;90,LMS!$D$14*AI359^3+LMS!$E$14*AI359^2+LMS!$F$14*AI359+LMS!$G$14,LMS!$D$15*AI359^3+LMS!$E$15*AI359^2+LMS!$F$15*AI359+LMS!$G$15)),(IF(AI359&lt;90,LMS!$D$17*AI359^3+LMS!$E$17*AI359^2+LMS!$F$17*AI359+LMS!$G$17,LMS!$D$18*AI359^3+LMS!$E$18*AI359^2+LMS!$F$18*AI359+LMS!$G$18)))</f>
        <v>#VALUE!</v>
      </c>
      <c r="AI359" s="7" t="e">
        <f t="shared" si="111"/>
        <v>#VALUE!</v>
      </c>
      <c r="AJ359" s="7">
        <f t="shared" si="132"/>
        <v>0</v>
      </c>
      <c r="AL359" s="7">
        <f>IF(D359="M",WeightSDS!P$5*$AJ359^7+WeightSDS!Q$5*$AJ359^6+WeightSDS!R$5*$AJ359^5+WeightSDS!S$5*$AJ359^4+WeightSDS!T$5*$AJ359^3+WeightSDS!U$5*$AJ359^2+WeightSDS!V$5*$AJ359+WeightSDS!W$5,IF($AJ359&lt;186,WeightSDS!P$8*$AJ359^7+WeightSDS!Q$8*$AJ359^6+WeightSDS!R$8*$AJ359^5+WeightSDS!S$8*$AJ359^4+WeightSDS!T$8*$AJ359^3+WeightSDS!U$8*$AJ359^2+WeightSDS!V$8*$AJ359+WeightSDS!W$8,WeightSDS!$U$9+WeightSDS!$V$9*($AJ359-WeightSDS!$W$9)))</f>
        <v>0.75407122999999998</v>
      </c>
      <c r="AM359" s="7">
        <f>IF(D359="M",IF($AJ359&lt;45,WeightSDS!M$23*$AJ359^10+WeightSDS!N$23*$AJ359^9+WeightSDS!O$23*$AJ359^8+WeightSDS!P$23*$AJ359^7+WeightSDS!Q$23*$AJ359^6+WeightSDS!R$23*$AJ359^5+WeightSDS!S$23*$AJ359^4+WeightSDS!T$23*$AJ359^3+WeightSDS!U$23*$AJ359^2+WeightSDS!V$23*$AJ359+WeightSDS!W$23,IF($AJ359&lt;153,WeightSDS!M$25*$AJ359^10+WeightSDS!N$25*$AJ359^9+WeightSDS!O$25*$AJ359^8+WeightSDS!P$25*$AJ359^7+WeightSDS!Q$25*$AJ359^6+WeightSDS!R$25*$AJ359^5+WeightSDS!S$25*$AJ359^4+WeightSDS!T$25*$AJ359^3+WeightSDS!U$25*$AJ359^2+WeightSDS!V$25*$AJ359+WeightSDS!W$25,WeightSDS!M$27+WeightSDS!N$27/(1+EXP(WeightSDS!O$27+WeightSDS!P$27*$AJ359)))),IF($AJ359&lt;43.8,WeightSDS!M$29*$AJ359^10+WeightSDS!N$29*$AJ359^9+WeightSDS!O$29*$AJ359^8+WeightSDS!P$29*$AJ359^7+WeightSDS!Q$29*$AJ359^6+WeightSDS!R$29*$AJ359^5+WeightSDS!S$29*$AJ359^4+WeightSDS!T$29*$AJ359^3+WeightSDS!U$29*$AJ359^2+WeightSDS!V$29*$AJ359+WeightSDS!W$29-0.010431*(1-$AJ359/210),IF($AJ359&lt;123,WeightSDS!M$30*$AJ359^10+WeightSDS!N$30*$AJ359^9+WeightSDS!O$30*$AJ359^8+WeightSDS!P$30*$AJ359^7+WeightSDS!Q$30*$AJ359^6+WeightSDS!R$30*$AJ359^5+WeightSDS!S$30*$AJ359^4+WeightSDS!T$30*$AJ359^3+WeightSDS!U$30*$AJ359^2+WeightSDS!V$30*$AJ359+WeightSDS!W$30-0.010431*(1-1/$AJ359),WeightSDS!M$32+WeightSDS!N$32/(1+EXP(WeightSDS!O$32+WeightSDS!P$32*$AJ359))-0.010431*(1-$AJ359/210))))</f>
        <v>2.9500001032655536</v>
      </c>
      <c r="AN359" s="7">
        <f>IF(D359="M",IF($AJ359&lt;162,WeightSDS!P$12*$AJ359^7+WeightSDS!Q$12*$AJ359^6+WeightSDS!R$12*$AJ359^5+WeightSDS!S$12*$AJ359^4+WeightSDS!T$12*$AJ359^3+WeightSDS!U$12*$AJ359^2+WeightSDS!V$12*$AJ359+WeightSDS!W$12,WeightSDS!P$14*$AJ359^7+WeightSDS!Q$14*$AJ359^6+WeightSDS!R$14*$AJ359^5+WeightSDS!S$14*$AJ359^4+WeightSDS!T$14*$AJ359^3+WeightSDS!U$14*$AJ359^2+WeightSDS!V$14*$AJ359+WeightSDS!W$14),IF($AJ359&lt;156,WeightSDS!O$17*$AJ359^8+WeightSDS!P$17*$AJ359^7+WeightSDS!Q$17*$AJ359^6+WeightSDS!R$17*$AJ359^5+WeightSDS!S$17*$AJ359^4+WeightSDS!T$17*$AJ359^3+WeightSDS!U$17*$AJ359^2+WeightSDS!V$17*$AJ359+WeightSDS!W$17,IF($AJ359&lt;186,WeightSDS!$U$18+(WeightSDS!$V$18-WeightSDS!$U$18)/24*($AJ359-186)+WeightSDS!$W$18*(-$AJ359+186)^2-0.005,WeightSDS!$U$18+(WeightSDS!$V$18-WeightSDS!$U$18)/24*($AJ359-186)-0.005)))</f>
        <v>0.14604529399999999</v>
      </c>
      <c r="AQ359" s="7">
        <f t="shared" si="119"/>
        <v>0.56299999999999994</v>
      </c>
      <c r="AR359" s="7">
        <f t="shared" si="120"/>
        <v>69</v>
      </c>
      <c r="AS359" s="7">
        <f t="shared" si="121"/>
        <v>0.51</v>
      </c>
    </row>
    <row r="360" spans="2:45" s="7" customFormat="1" x14ac:dyDescent="0.15">
      <c r="B360" s="118"/>
      <c r="C360" s="118"/>
      <c r="D360" s="118"/>
      <c r="E360" s="30"/>
      <c r="F360" s="30"/>
      <c r="G360" s="119"/>
      <c r="H360" s="119"/>
      <c r="I360" s="78"/>
      <c r="J360" s="11" t="str">
        <f t="shared" si="112"/>
        <v/>
      </c>
      <c r="K360" s="2" t="str">
        <f t="shared" si="122"/>
        <v/>
      </c>
      <c r="L360" s="2" t="str">
        <f t="shared" si="113"/>
        <v/>
      </c>
      <c r="M360" s="2" t="str">
        <f t="shared" si="123"/>
        <v/>
      </c>
      <c r="N360" s="2" t="str">
        <f t="shared" si="124"/>
        <v/>
      </c>
      <c r="O360" s="2" t="str">
        <f t="shared" si="125"/>
        <v/>
      </c>
      <c r="P360" s="11" t="str">
        <f t="shared" si="126"/>
        <v/>
      </c>
      <c r="Q360" s="11" t="str">
        <f t="shared" si="127"/>
        <v/>
      </c>
      <c r="R360" s="2" t="str">
        <f t="shared" si="128"/>
        <v/>
      </c>
      <c r="S360" s="11" t="str">
        <f t="shared" si="129"/>
        <v/>
      </c>
      <c r="T360" s="175" t="str">
        <f t="shared" si="130"/>
        <v/>
      </c>
      <c r="U360" s="11" t="str">
        <f t="shared" si="131"/>
        <v/>
      </c>
      <c r="V360" s="136"/>
      <c r="W360" s="136"/>
      <c r="X360" s="139">
        <f t="shared" si="114"/>
        <v>0</v>
      </c>
      <c r="Y360" s="31">
        <f t="shared" si="115"/>
        <v>0</v>
      </c>
      <c r="Z360" s="31"/>
      <c r="AA360" s="140">
        <f t="shared" si="116"/>
        <v>0</v>
      </c>
      <c r="AB360" s="12"/>
      <c r="AC360" s="8">
        <f t="shared" si="117"/>
        <v>9.0359999999999996</v>
      </c>
      <c r="AD360" s="8">
        <f t="shared" si="118"/>
        <v>-184.49199999999999</v>
      </c>
      <c r="AE360"/>
      <c r="AF360" t="e">
        <f>IF(D360="M",IF(AI360&lt;78,LMS!$D$5*AI360^3+LMS!$E$5*AI360^2+LMS!$F$5*AI360+LMS!$G$5,IF(AI360&lt;150,LMS!$D$6*AI360^3+LMS!$E$6*AI360^2+LMS!$F$6*AI360+LMS!$G$6,LMS!$D$7*AI360^3+LMS!$E$7*AI360^2+LMS!$F$7*AI360+LMS!$G$7)),IF(AI360&lt;69,LMS!$D$9*AI360^3+LMS!$E$9*AI360^2+LMS!$F$9*AI360+LMS!$G$9,IF(AI360&lt;150,LMS!$D$10*AI360^3+LMS!$E$10*AI360^2+LMS!$F$10*AI360+LMS!$G$10,LMS!$D$11*AI360^3+LMS!$E$11*AI360^2+LMS!$F$11*AI360+LMS!$G$11)))</f>
        <v>#VALUE!</v>
      </c>
      <c r="AG360" t="e">
        <f>IF(D360="M",(IF(AI360&lt;2.5,LMS!$D$21*AI360^3+LMS!$E$21*AI360^2+LMS!$F$21*AI360+LMS!$G$21,IF(AI360&lt;9.5,LMS!$D$22*AI360^3+LMS!$E$22*AI360^2+LMS!$F$22*AI360+LMS!$G$22,IF(AI360&lt;26.75,LMS!$D$23*AI360^3+LMS!$E$23*AI360^2+LMS!$F$23*AI360+LMS!$G$23,IF(AI360&lt;90,LMS!$D$24*AI360^3+LMS!$E$24*AI360^2+LMS!$F$24*AI360+LMS!$G$24,LMS!$D$25*AI360^3+LMS!$E$25*AI360^2+LMS!$F$25*AI360+LMS!$G$25))))),(IF(AI360&lt;2.5,LMS!$D$27*AI360^3+LMS!$E$27*AI360^2+LMS!$F$27*AI360+LMS!$G$27,IF(AI360&lt;9.5,LMS!$D$28*AI360^3+LMS!$E$28*AI360^2+LMS!$F$28*AI360+LMS!$G$28,IF(AI360&lt;26.75,LMS!$D$29*AI360^3+LMS!$E$29*AI360^2+LMS!$F$29*AI360+LMS!$G$29,IF(AI360&lt;90,LMS!$D$30*AI360^3+LMS!$E$30*AI360^2+LMS!$F$30*AI360+LMS!$G$30,IF(AI360&lt;150,LMS!$D$31*AI360^3+LMS!$E$31*AI360^2+LMS!$F$31*AI360+LMS!$G$31,LMS!$D$32*AI360^3+LMS!$E$32*AI360^2+LMS!$F$32*AI360+LMS!$G$32)))))))</f>
        <v>#VALUE!</v>
      </c>
      <c r="AH360" t="e">
        <f>IF(D360="M",(IF(AI360&lt;90,LMS!$D$14*AI360^3+LMS!$E$14*AI360^2+LMS!$F$14*AI360+LMS!$G$14,LMS!$D$15*AI360^3+LMS!$E$15*AI360^2+LMS!$F$15*AI360+LMS!$G$15)),(IF(AI360&lt;90,LMS!$D$17*AI360^3+LMS!$E$17*AI360^2+LMS!$F$17*AI360+LMS!$G$17,LMS!$D$18*AI360^3+LMS!$E$18*AI360^2+LMS!$F$18*AI360+LMS!$G$18)))</f>
        <v>#VALUE!</v>
      </c>
      <c r="AI360" s="7" t="e">
        <f t="shared" si="111"/>
        <v>#VALUE!</v>
      </c>
      <c r="AJ360" s="7">
        <f t="shared" si="132"/>
        <v>0</v>
      </c>
      <c r="AL360" s="7">
        <f>IF(D360="M",WeightSDS!P$5*$AJ360^7+WeightSDS!Q$5*$AJ360^6+WeightSDS!R$5*$AJ360^5+WeightSDS!S$5*$AJ360^4+WeightSDS!T$5*$AJ360^3+WeightSDS!U$5*$AJ360^2+WeightSDS!V$5*$AJ360+WeightSDS!W$5,IF($AJ360&lt;186,WeightSDS!P$8*$AJ360^7+WeightSDS!Q$8*$AJ360^6+WeightSDS!R$8*$AJ360^5+WeightSDS!S$8*$AJ360^4+WeightSDS!T$8*$AJ360^3+WeightSDS!U$8*$AJ360^2+WeightSDS!V$8*$AJ360+WeightSDS!W$8,WeightSDS!$U$9+WeightSDS!$V$9*($AJ360-WeightSDS!$W$9)))</f>
        <v>0.75407122999999998</v>
      </c>
      <c r="AM360" s="7">
        <f>IF(D360="M",IF($AJ360&lt;45,WeightSDS!M$23*$AJ360^10+WeightSDS!N$23*$AJ360^9+WeightSDS!O$23*$AJ360^8+WeightSDS!P$23*$AJ360^7+WeightSDS!Q$23*$AJ360^6+WeightSDS!R$23*$AJ360^5+WeightSDS!S$23*$AJ360^4+WeightSDS!T$23*$AJ360^3+WeightSDS!U$23*$AJ360^2+WeightSDS!V$23*$AJ360+WeightSDS!W$23,IF($AJ360&lt;153,WeightSDS!M$25*$AJ360^10+WeightSDS!N$25*$AJ360^9+WeightSDS!O$25*$AJ360^8+WeightSDS!P$25*$AJ360^7+WeightSDS!Q$25*$AJ360^6+WeightSDS!R$25*$AJ360^5+WeightSDS!S$25*$AJ360^4+WeightSDS!T$25*$AJ360^3+WeightSDS!U$25*$AJ360^2+WeightSDS!V$25*$AJ360+WeightSDS!W$25,WeightSDS!M$27+WeightSDS!N$27/(1+EXP(WeightSDS!O$27+WeightSDS!P$27*$AJ360)))),IF($AJ360&lt;43.8,WeightSDS!M$29*$AJ360^10+WeightSDS!N$29*$AJ360^9+WeightSDS!O$29*$AJ360^8+WeightSDS!P$29*$AJ360^7+WeightSDS!Q$29*$AJ360^6+WeightSDS!R$29*$AJ360^5+WeightSDS!S$29*$AJ360^4+WeightSDS!T$29*$AJ360^3+WeightSDS!U$29*$AJ360^2+WeightSDS!V$29*$AJ360+WeightSDS!W$29-0.010431*(1-$AJ360/210),IF($AJ360&lt;123,WeightSDS!M$30*$AJ360^10+WeightSDS!N$30*$AJ360^9+WeightSDS!O$30*$AJ360^8+WeightSDS!P$30*$AJ360^7+WeightSDS!Q$30*$AJ360^6+WeightSDS!R$30*$AJ360^5+WeightSDS!S$30*$AJ360^4+WeightSDS!T$30*$AJ360^3+WeightSDS!U$30*$AJ360^2+WeightSDS!V$30*$AJ360+WeightSDS!W$30-0.010431*(1-1/$AJ360),WeightSDS!M$32+WeightSDS!N$32/(1+EXP(WeightSDS!O$32+WeightSDS!P$32*$AJ360))-0.010431*(1-$AJ360/210))))</f>
        <v>2.9500001032655536</v>
      </c>
      <c r="AN360" s="7">
        <f>IF(D360="M",IF($AJ360&lt;162,WeightSDS!P$12*$AJ360^7+WeightSDS!Q$12*$AJ360^6+WeightSDS!R$12*$AJ360^5+WeightSDS!S$12*$AJ360^4+WeightSDS!T$12*$AJ360^3+WeightSDS!U$12*$AJ360^2+WeightSDS!V$12*$AJ360+WeightSDS!W$12,WeightSDS!P$14*$AJ360^7+WeightSDS!Q$14*$AJ360^6+WeightSDS!R$14*$AJ360^5+WeightSDS!S$14*$AJ360^4+WeightSDS!T$14*$AJ360^3+WeightSDS!U$14*$AJ360^2+WeightSDS!V$14*$AJ360+WeightSDS!W$14),IF($AJ360&lt;156,WeightSDS!O$17*$AJ360^8+WeightSDS!P$17*$AJ360^7+WeightSDS!Q$17*$AJ360^6+WeightSDS!R$17*$AJ360^5+WeightSDS!S$17*$AJ360^4+WeightSDS!T$17*$AJ360^3+WeightSDS!U$17*$AJ360^2+WeightSDS!V$17*$AJ360+WeightSDS!W$17,IF($AJ360&lt;186,WeightSDS!$U$18+(WeightSDS!$V$18-WeightSDS!$U$18)/24*($AJ360-186)+WeightSDS!$W$18*(-$AJ360+186)^2-0.005,WeightSDS!$U$18+(WeightSDS!$V$18-WeightSDS!$U$18)/24*($AJ360-186)-0.005)))</f>
        <v>0.14604529399999999</v>
      </c>
      <c r="AQ360" s="7">
        <f t="shared" si="119"/>
        <v>0.56299999999999994</v>
      </c>
      <c r="AR360" s="7">
        <f t="shared" si="120"/>
        <v>69</v>
      </c>
      <c r="AS360" s="7">
        <f t="shared" si="121"/>
        <v>0.51</v>
      </c>
    </row>
    <row r="361" spans="2:45" s="7" customFormat="1" x14ac:dyDescent="0.15">
      <c r="B361" s="118"/>
      <c r="C361" s="118"/>
      <c r="D361" s="118"/>
      <c r="E361" s="30"/>
      <c r="F361" s="30"/>
      <c r="G361" s="119"/>
      <c r="H361" s="119"/>
      <c r="I361" s="78"/>
      <c r="J361" s="11" t="str">
        <f t="shared" si="112"/>
        <v/>
      </c>
      <c r="K361" s="2" t="str">
        <f t="shared" si="122"/>
        <v/>
      </c>
      <c r="L361" s="2" t="str">
        <f t="shared" si="113"/>
        <v/>
      </c>
      <c r="M361" s="2" t="str">
        <f t="shared" si="123"/>
        <v/>
      </c>
      <c r="N361" s="2" t="str">
        <f t="shared" si="124"/>
        <v/>
      </c>
      <c r="O361" s="2" t="str">
        <f t="shared" si="125"/>
        <v/>
      </c>
      <c r="P361" s="11" t="str">
        <f t="shared" si="126"/>
        <v/>
      </c>
      <c r="Q361" s="11" t="str">
        <f t="shared" si="127"/>
        <v/>
      </c>
      <c r="R361" s="2" t="str">
        <f t="shared" si="128"/>
        <v/>
      </c>
      <c r="S361" s="11" t="str">
        <f t="shared" si="129"/>
        <v/>
      </c>
      <c r="T361" s="175" t="str">
        <f t="shared" si="130"/>
        <v/>
      </c>
      <c r="U361" s="11" t="str">
        <f t="shared" si="131"/>
        <v/>
      </c>
      <c r="V361" s="136"/>
      <c r="W361" s="136"/>
      <c r="X361" s="139">
        <f t="shared" si="114"/>
        <v>0</v>
      </c>
      <c r="Y361" s="31">
        <f t="shared" si="115"/>
        <v>0</v>
      </c>
      <c r="Z361" s="31"/>
      <c r="AA361" s="140">
        <f t="shared" si="116"/>
        <v>0</v>
      </c>
      <c r="AB361" s="12"/>
      <c r="AC361" s="8">
        <f t="shared" si="117"/>
        <v>9.0359999999999996</v>
      </c>
      <c r="AD361" s="8">
        <f t="shared" si="118"/>
        <v>-184.49199999999999</v>
      </c>
      <c r="AE361"/>
      <c r="AF361" t="e">
        <f>IF(D361="M",IF(AI361&lt;78,LMS!$D$5*AI361^3+LMS!$E$5*AI361^2+LMS!$F$5*AI361+LMS!$G$5,IF(AI361&lt;150,LMS!$D$6*AI361^3+LMS!$E$6*AI361^2+LMS!$F$6*AI361+LMS!$G$6,LMS!$D$7*AI361^3+LMS!$E$7*AI361^2+LMS!$F$7*AI361+LMS!$G$7)),IF(AI361&lt;69,LMS!$D$9*AI361^3+LMS!$E$9*AI361^2+LMS!$F$9*AI361+LMS!$G$9,IF(AI361&lt;150,LMS!$D$10*AI361^3+LMS!$E$10*AI361^2+LMS!$F$10*AI361+LMS!$G$10,LMS!$D$11*AI361^3+LMS!$E$11*AI361^2+LMS!$F$11*AI361+LMS!$G$11)))</f>
        <v>#VALUE!</v>
      </c>
      <c r="AG361" t="e">
        <f>IF(D361="M",(IF(AI361&lt;2.5,LMS!$D$21*AI361^3+LMS!$E$21*AI361^2+LMS!$F$21*AI361+LMS!$G$21,IF(AI361&lt;9.5,LMS!$D$22*AI361^3+LMS!$E$22*AI361^2+LMS!$F$22*AI361+LMS!$G$22,IF(AI361&lt;26.75,LMS!$D$23*AI361^3+LMS!$E$23*AI361^2+LMS!$F$23*AI361+LMS!$G$23,IF(AI361&lt;90,LMS!$D$24*AI361^3+LMS!$E$24*AI361^2+LMS!$F$24*AI361+LMS!$G$24,LMS!$D$25*AI361^3+LMS!$E$25*AI361^2+LMS!$F$25*AI361+LMS!$G$25))))),(IF(AI361&lt;2.5,LMS!$D$27*AI361^3+LMS!$E$27*AI361^2+LMS!$F$27*AI361+LMS!$G$27,IF(AI361&lt;9.5,LMS!$D$28*AI361^3+LMS!$E$28*AI361^2+LMS!$F$28*AI361+LMS!$G$28,IF(AI361&lt;26.75,LMS!$D$29*AI361^3+LMS!$E$29*AI361^2+LMS!$F$29*AI361+LMS!$G$29,IF(AI361&lt;90,LMS!$D$30*AI361^3+LMS!$E$30*AI361^2+LMS!$F$30*AI361+LMS!$G$30,IF(AI361&lt;150,LMS!$D$31*AI361^3+LMS!$E$31*AI361^2+LMS!$F$31*AI361+LMS!$G$31,LMS!$D$32*AI361^3+LMS!$E$32*AI361^2+LMS!$F$32*AI361+LMS!$G$32)))))))</f>
        <v>#VALUE!</v>
      </c>
      <c r="AH361" t="e">
        <f>IF(D361="M",(IF(AI361&lt;90,LMS!$D$14*AI361^3+LMS!$E$14*AI361^2+LMS!$F$14*AI361+LMS!$G$14,LMS!$D$15*AI361^3+LMS!$E$15*AI361^2+LMS!$F$15*AI361+LMS!$G$15)),(IF(AI361&lt;90,LMS!$D$17*AI361^3+LMS!$E$17*AI361^2+LMS!$F$17*AI361+LMS!$G$17,LMS!$D$18*AI361^3+LMS!$E$18*AI361^2+LMS!$F$18*AI361+LMS!$G$18)))</f>
        <v>#VALUE!</v>
      </c>
      <c r="AI361" s="7" t="e">
        <f t="shared" si="111"/>
        <v>#VALUE!</v>
      </c>
      <c r="AJ361" s="7">
        <f t="shared" si="132"/>
        <v>0</v>
      </c>
      <c r="AL361" s="7">
        <f>IF(D361="M",WeightSDS!P$5*$AJ361^7+WeightSDS!Q$5*$AJ361^6+WeightSDS!R$5*$AJ361^5+WeightSDS!S$5*$AJ361^4+WeightSDS!T$5*$AJ361^3+WeightSDS!U$5*$AJ361^2+WeightSDS!V$5*$AJ361+WeightSDS!W$5,IF($AJ361&lt;186,WeightSDS!P$8*$AJ361^7+WeightSDS!Q$8*$AJ361^6+WeightSDS!R$8*$AJ361^5+WeightSDS!S$8*$AJ361^4+WeightSDS!T$8*$AJ361^3+WeightSDS!U$8*$AJ361^2+WeightSDS!V$8*$AJ361+WeightSDS!W$8,WeightSDS!$U$9+WeightSDS!$V$9*($AJ361-WeightSDS!$W$9)))</f>
        <v>0.75407122999999998</v>
      </c>
      <c r="AM361" s="7">
        <f>IF(D361="M",IF($AJ361&lt;45,WeightSDS!M$23*$AJ361^10+WeightSDS!N$23*$AJ361^9+WeightSDS!O$23*$AJ361^8+WeightSDS!P$23*$AJ361^7+WeightSDS!Q$23*$AJ361^6+WeightSDS!R$23*$AJ361^5+WeightSDS!S$23*$AJ361^4+WeightSDS!T$23*$AJ361^3+WeightSDS!U$23*$AJ361^2+WeightSDS!V$23*$AJ361+WeightSDS!W$23,IF($AJ361&lt;153,WeightSDS!M$25*$AJ361^10+WeightSDS!N$25*$AJ361^9+WeightSDS!O$25*$AJ361^8+WeightSDS!P$25*$AJ361^7+WeightSDS!Q$25*$AJ361^6+WeightSDS!R$25*$AJ361^5+WeightSDS!S$25*$AJ361^4+WeightSDS!T$25*$AJ361^3+WeightSDS!U$25*$AJ361^2+WeightSDS!V$25*$AJ361+WeightSDS!W$25,WeightSDS!M$27+WeightSDS!N$27/(1+EXP(WeightSDS!O$27+WeightSDS!P$27*$AJ361)))),IF($AJ361&lt;43.8,WeightSDS!M$29*$AJ361^10+WeightSDS!N$29*$AJ361^9+WeightSDS!O$29*$AJ361^8+WeightSDS!P$29*$AJ361^7+WeightSDS!Q$29*$AJ361^6+WeightSDS!R$29*$AJ361^5+WeightSDS!S$29*$AJ361^4+WeightSDS!T$29*$AJ361^3+WeightSDS!U$29*$AJ361^2+WeightSDS!V$29*$AJ361+WeightSDS!W$29-0.010431*(1-$AJ361/210),IF($AJ361&lt;123,WeightSDS!M$30*$AJ361^10+WeightSDS!N$30*$AJ361^9+WeightSDS!O$30*$AJ361^8+WeightSDS!P$30*$AJ361^7+WeightSDS!Q$30*$AJ361^6+WeightSDS!R$30*$AJ361^5+WeightSDS!S$30*$AJ361^4+WeightSDS!T$30*$AJ361^3+WeightSDS!U$30*$AJ361^2+WeightSDS!V$30*$AJ361+WeightSDS!W$30-0.010431*(1-1/$AJ361),WeightSDS!M$32+WeightSDS!N$32/(1+EXP(WeightSDS!O$32+WeightSDS!P$32*$AJ361))-0.010431*(1-$AJ361/210))))</f>
        <v>2.9500001032655536</v>
      </c>
      <c r="AN361" s="7">
        <f>IF(D361="M",IF($AJ361&lt;162,WeightSDS!P$12*$AJ361^7+WeightSDS!Q$12*$AJ361^6+WeightSDS!R$12*$AJ361^5+WeightSDS!S$12*$AJ361^4+WeightSDS!T$12*$AJ361^3+WeightSDS!U$12*$AJ361^2+WeightSDS!V$12*$AJ361+WeightSDS!W$12,WeightSDS!P$14*$AJ361^7+WeightSDS!Q$14*$AJ361^6+WeightSDS!R$14*$AJ361^5+WeightSDS!S$14*$AJ361^4+WeightSDS!T$14*$AJ361^3+WeightSDS!U$14*$AJ361^2+WeightSDS!V$14*$AJ361+WeightSDS!W$14),IF($AJ361&lt;156,WeightSDS!O$17*$AJ361^8+WeightSDS!P$17*$AJ361^7+WeightSDS!Q$17*$AJ361^6+WeightSDS!R$17*$AJ361^5+WeightSDS!S$17*$AJ361^4+WeightSDS!T$17*$AJ361^3+WeightSDS!U$17*$AJ361^2+WeightSDS!V$17*$AJ361+WeightSDS!W$17,IF($AJ361&lt;186,WeightSDS!$U$18+(WeightSDS!$V$18-WeightSDS!$U$18)/24*($AJ361-186)+WeightSDS!$W$18*(-$AJ361+186)^2-0.005,WeightSDS!$U$18+(WeightSDS!$V$18-WeightSDS!$U$18)/24*($AJ361-186)-0.005)))</f>
        <v>0.14604529399999999</v>
      </c>
      <c r="AQ361" s="7">
        <f t="shared" si="119"/>
        <v>0.56299999999999994</v>
      </c>
      <c r="AR361" s="7">
        <f t="shared" si="120"/>
        <v>69</v>
      </c>
      <c r="AS361" s="7">
        <f t="shared" si="121"/>
        <v>0.51</v>
      </c>
    </row>
    <row r="362" spans="2:45" s="7" customFormat="1" x14ac:dyDescent="0.15">
      <c r="B362" s="118"/>
      <c r="C362" s="118"/>
      <c r="D362" s="118"/>
      <c r="E362" s="30"/>
      <c r="F362" s="30"/>
      <c r="G362" s="119"/>
      <c r="H362" s="119"/>
      <c r="I362" s="78"/>
      <c r="J362" s="11" t="str">
        <f t="shared" si="112"/>
        <v/>
      </c>
      <c r="K362" s="2" t="str">
        <f t="shared" si="122"/>
        <v/>
      </c>
      <c r="L362" s="2" t="str">
        <f t="shared" si="113"/>
        <v/>
      </c>
      <c r="M362" s="2" t="str">
        <f t="shared" si="123"/>
        <v/>
      </c>
      <c r="N362" s="2" t="str">
        <f t="shared" si="124"/>
        <v/>
      </c>
      <c r="O362" s="2" t="str">
        <f t="shared" si="125"/>
        <v/>
      </c>
      <c r="P362" s="11" t="str">
        <f t="shared" si="126"/>
        <v/>
      </c>
      <c r="Q362" s="11" t="str">
        <f t="shared" si="127"/>
        <v/>
      </c>
      <c r="R362" s="2" t="str">
        <f t="shared" si="128"/>
        <v/>
      </c>
      <c r="S362" s="11" t="str">
        <f t="shared" si="129"/>
        <v/>
      </c>
      <c r="T362" s="175" t="str">
        <f t="shared" si="130"/>
        <v/>
      </c>
      <c r="U362" s="11" t="str">
        <f t="shared" si="131"/>
        <v/>
      </c>
      <c r="V362" s="136"/>
      <c r="W362" s="136"/>
      <c r="X362" s="139">
        <f t="shared" si="114"/>
        <v>0</v>
      </c>
      <c r="Y362" s="31">
        <f t="shared" si="115"/>
        <v>0</v>
      </c>
      <c r="Z362" s="31"/>
      <c r="AA362" s="140">
        <f t="shared" si="116"/>
        <v>0</v>
      </c>
      <c r="AB362" s="12"/>
      <c r="AC362" s="8">
        <f t="shared" si="117"/>
        <v>9.0359999999999996</v>
      </c>
      <c r="AD362" s="8">
        <f t="shared" si="118"/>
        <v>-184.49199999999999</v>
      </c>
      <c r="AE362"/>
      <c r="AF362" t="e">
        <f>IF(D362="M",IF(AI362&lt;78,LMS!$D$5*AI362^3+LMS!$E$5*AI362^2+LMS!$F$5*AI362+LMS!$G$5,IF(AI362&lt;150,LMS!$D$6*AI362^3+LMS!$E$6*AI362^2+LMS!$F$6*AI362+LMS!$G$6,LMS!$D$7*AI362^3+LMS!$E$7*AI362^2+LMS!$F$7*AI362+LMS!$G$7)),IF(AI362&lt;69,LMS!$D$9*AI362^3+LMS!$E$9*AI362^2+LMS!$F$9*AI362+LMS!$G$9,IF(AI362&lt;150,LMS!$D$10*AI362^3+LMS!$E$10*AI362^2+LMS!$F$10*AI362+LMS!$G$10,LMS!$D$11*AI362^3+LMS!$E$11*AI362^2+LMS!$F$11*AI362+LMS!$G$11)))</f>
        <v>#VALUE!</v>
      </c>
      <c r="AG362" t="e">
        <f>IF(D362="M",(IF(AI362&lt;2.5,LMS!$D$21*AI362^3+LMS!$E$21*AI362^2+LMS!$F$21*AI362+LMS!$G$21,IF(AI362&lt;9.5,LMS!$D$22*AI362^3+LMS!$E$22*AI362^2+LMS!$F$22*AI362+LMS!$G$22,IF(AI362&lt;26.75,LMS!$D$23*AI362^3+LMS!$E$23*AI362^2+LMS!$F$23*AI362+LMS!$G$23,IF(AI362&lt;90,LMS!$D$24*AI362^3+LMS!$E$24*AI362^2+LMS!$F$24*AI362+LMS!$G$24,LMS!$D$25*AI362^3+LMS!$E$25*AI362^2+LMS!$F$25*AI362+LMS!$G$25))))),(IF(AI362&lt;2.5,LMS!$D$27*AI362^3+LMS!$E$27*AI362^2+LMS!$F$27*AI362+LMS!$G$27,IF(AI362&lt;9.5,LMS!$D$28*AI362^3+LMS!$E$28*AI362^2+LMS!$F$28*AI362+LMS!$G$28,IF(AI362&lt;26.75,LMS!$D$29*AI362^3+LMS!$E$29*AI362^2+LMS!$F$29*AI362+LMS!$G$29,IF(AI362&lt;90,LMS!$D$30*AI362^3+LMS!$E$30*AI362^2+LMS!$F$30*AI362+LMS!$G$30,IF(AI362&lt;150,LMS!$D$31*AI362^3+LMS!$E$31*AI362^2+LMS!$F$31*AI362+LMS!$G$31,LMS!$D$32*AI362^3+LMS!$E$32*AI362^2+LMS!$F$32*AI362+LMS!$G$32)))))))</f>
        <v>#VALUE!</v>
      </c>
      <c r="AH362" t="e">
        <f>IF(D362="M",(IF(AI362&lt;90,LMS!$D$14*AI362^3+LMS!$E$14*AI362^2+LMS!$F$14*AI362+LMS!$G$14,LMS!$D$15*AI362^3+LMS!$E$15*AI362^2+LMS!$F$15*AI362+LMS!$G$15)),(IF(AI362&lt;90,LMS!$D$17*AI362^3+LMS!$E$17*AI362^2+LMS!$F$17*AI362+LMS!$G$17,LMS!$D$18*AI362^3+LMS!$E$18*AI362^2+LMS!$F$18*AI362+LMS!$G$18)))</f>
        <v>#VALUE!</v>
      </c>
      <c r="AI362" s="7" t="e">
        <f t="shared" si="111"/>
        <v>#VALUE!</v>
      </c>
      <c r="AJ362" s="7">
        <f t="shared" si="132"/>
        <v>0</v>
      </c>
      <c r="AL362" s="7">
        <f>IF(D362="M",WeightSDS!P$5*$AJ362^7+WeightSDS!Q$5*$AJ362^6+WeightSDS!R$5*$AJ362^5+WeightSDS!S$5*$AJ362^4+WeightSDS!T$5*$AJ362^3+WeightSDS!U$5*$AJ362^2+WeightSDS!V$5*$AJ362+WeightSDS!W$5,IF($AJ362&lt;186,WeightSDS!P$8*$AJ362^7+WeightSDS!Q$8*$AJ362^6+WeightSDS!R$8*$AJ362^5+WeightSDS!S$8*$AJ362^4+WeightSDS!T$8*$AJ362^3+WeightSDS!U$8*$AJ362^2+WeightSDS!V$8*$AJ362+WeightSDS!W$8,WeightSDS!$U$9+WeightSDS!$V$9*($AJ362-WeightSDS!$W$9)))</f>
        <v>0.75407122999999998</v>
      </c>
      <c r="AM362" s="7">
        <f>IF(D362="M",IF($AJ362&lt;45,WeightSDS!M$23*$AJ362^10+WeightSDS!N$23*$AJ362^9+WeightSDS!O$23*$AJ362^8+WeightSDS!P$23*$AJ362^7+WeightSDS!Q$23*$AJ362^6+WeightSDS!R$23*$AJ362^5+WeightSDS!S$23*$AJ362^4+WeightSDS!T$23*$AJ362^3+WeightSDS!U$23*$AJ362^2+WeightSDS!V$23*$AJ362+WeightSDS!W$23,IF($AJ362&lt;153,WeightSDS!M$25*$AJ362^10+WeightSDS!N$25*$AJ362^9+WeightSDS!O$25*$AJ362^8+WeightSDS!P$25*$AJ362^7+WeightSDS!Q$25*$AJ362^6+WeightSDS!R$25*$AJ362^5+WeightSDS!S$25*$AJ362^4+WeightSDS!T$25*$AJ362^3+WeightSDS!U$25*$AJ362^2+WeightSDS!V$25*$AJ362+WeightSDS!W$25,WeightSDS!M$27+WeightSDS!N$27/(1+EXP(WeightSDS!O$27+WeightSDS!P$27*$AJ362)))),IF($AJ362&lt;43.8,WeightSDS!M$29*$AJ362^10+WeightSDS!N$29*$AJ362^9+WeightSDS!O$29*$AJ362^8+WeightSDS!P$29*$AJ362^7+WeightSDS!Q$29*$AJ362^6+WeightSDS!R$29*$AJ362^5+WeightSDS!S$29*$AJ362^4+WeightSDS!T$29*$AJ362^3+WeightSDS!U$29*$AJ362^2+WeightSDS!V$29*$AJ362+WeightSDS!W$29-0.010431*(1-$AJ362/210),IF($AJ362&lt;123,WeightSDS!M$30*$AJ362^10+WeightSDS!N$30*$AJ362^9+WeightSDS!O$30*$AJ362^8+WeightSDS!P$30*$AJ362^7+WeightSDS!Q$30*$AJ362^6+WeightSDS!R$30*$AJ362^5+WeightSDS!S$30*$AJ362^4+WeightSDS!T$30*$AJ362^3+WeightSDS!U$30*$AJ362^2+WeightSDS!V$30*$AJ362+WeightSDS!W$30-0.010431*(1-1/$AJ362),WeightSDS!M$32+WeightSDS!N$32/(1+EXP(WeightSDS!O$32+WeightSDS!P$32*$AJ362))-0.010431*(1-$AJ362/210))))</f>
        <v>2.9500001032655536</v>
      </c>
      <c r="AN362" s="7">
        <f>IF(D362="M",IF($AJ362&lt;162,WeightSDS!P$12*$AJ362^7+WeightSDS!Q$12*$AJ362^6+WeightSDS!R$12*$AJ362^5+WeightSDS!S$12*$AJ362^4+WeightSDS!T$12*$AJ362^3+WeightSDS!U$12*$AJ362^2+WeightSDS!V$12*$AJ362+WeightSDS!W$12,WeightSDS!P$14*$AJ362^7+WeightSDS!Q$14*$AJ362^6+WeightSDS!R$14*$AJ362^5+WeightSDS!S$14*$AJ362^4+WeightSDS!T$14*$AJ362^3+WeightSDS!U$14*$AJ362^2+WeightSDS!V$14*$AJ362+WeightSDS!W$14),IF($AJ362&lt;156,WeightSDS!O$17*$AJ362^8+WeightSDS!P$17*$AJ362^7+WeightSDS!Q$17*$AJ362^6+WeightSDS!R$17*$AJ362^5+WeightSDS!S$17*$AJ362^4+WeightSDS!T$17*$AJ362^3+WeightSDS!U$17*$AJ362^2+WeightSDS!V$17*$AJ362+WeightSDS!W$17,IF($AJ362&lt;186,WeightSDS!$U$18+(WeightSDS!$V$18-WeightSDS!$U$18)/24*($AJ362-186)+WeightSDS!$W$18*(-$AJ362+186)^2-0.005,WeightSDS!$U$18+(WeightSDS!$V$18-WeightSDS!$U$18)/24*($AJ362-186)-0.005)))</f>
        <v>0.14604529399999999</v>
      </c>
      <c r="AQ362" s="7">
        <f t="shared" si="119"/>
        <v>0.56299999999999994</v>
      </c>
      <c r="AR362" s="7">
        <f t="shared" si="120"/>
        <v>69</v>
      </c>
      <c r="AS362" s="7">
        <f t="shared" si="121"/>
        <v>0.51</v>
      </c>
    </row>
    <row r="363" spans="2:45" s="7" customFormat="1" x14ac:dyDescent="0.15">
      <c r="B363" s="118"/>
      <c r="C363" s="118"/>
      <c r="D363" s="118"/>
      <c r="E363" s="30"/>
      <c r="F363" s="30"/>
      <c r="G363" s="119"/>
      <c r="H363" s="119"/>
      <c r="I363" s="78"/>
      <c r="J363" s="11" t="str">
        <f t="shared" si="112"/>
        <v/>
      </c>
      <c r="K363" s="2" t="str">
        <f t="shared" si="122"/>
        <v/>
      </c>
      <c r="L363" s="2" t="str">
        <f t="shared" si="113"/>
        <v/>
      </c>
      <c r="M363" s="2" t="str">
        <f t="shared" si="123"/>
        <v/>
      </c>
      <c r="N363" s="2" t="str">
        <f t="shared" si="124"/>
        <v/>
      </c>
      <c r="O363" s="2" t="str">
        <f t="shared" si="125"/>
        <v/>
      </c>
      <c r="P363" s="11" t="str">
        <f t="shared" si="126"/>
        <v/>
      </c>
      <c r="Q363" s="11" t="str">
        <f t="shared" si="127"/>
        <v/>
      </c>
      <c r="R363" s="2" t="str">
        <f t="shared" si="128"/>
        <v/>
      </c>
      <c r="S363" s="11" t="str">
        <f t="shared" si="129"/>
        <v/>
      </c>
      <c r="T363" s="175" t="str">
        <f t="shared" si="130"/>
        <v/>
      </c>
      <c r="U363" s="11" t="str">
        <f t="shared" si="131"/>
        <v/>
      </c>
      <c r="V363" s="136"/>
      <c r="W363" s="136"/>
      <c r="X363" s="139">
        <f t="shared" si="114"/>
        <v>0</v>
      </c>
      <c r="Y363" s="31">
        <f t="shared" si="115"/>
        <v>0</v>
      </c>
      <c r="Z363" s="31"/>
      <c r="AA363" s="140">
        <f t="shared" si="116"/>
        <v>0</v>
      </c>
      <c r="AB363" s="12"/>
      <c r="AC363" s="8">
        <f t="shared" si="117"/>
        <v>9.0359999999999996</v>
      </c>
      <c r="AD363" s="8">
        <f t="shared" si="118"/>
        <v>-184.49199999999999</v>
      </c>
      <c r="AE363"/>
      <c r="AF363" t="e">
        <f>IF(D363="M",IF(AI363&lt;78,LMS!$D$5*AI363^3+LMS!$E$5*AI363^2+LMS!$F$5*AI363+LMS!$G$5,IF(AI363&lt;150,LMS!$D$6*AI363^3+LMS!$E$6*AI363^2+LMS!$F$6*AI363+LMS!$G$6,LMS!$D$7*AI363^3+LMS!$E$7*AI363^2+LMS!$F$7*AI363+LMS!$G$7)),IF(AI363&lt;69,LMS!$D$9*AI363^3+LMS!$E$9*AI363^2+LMS!$F$9*AI363+LMS!$G$9,IF(AI363&lt;150,LMS!$D$10*AI363^3+LMS!$E$10*AI363^2+LMS!$F$10*AI363+LMS!$G$10,LMS!$D$11*AI363^3+LMS!$E$11*AI363^2+LMS!$F$11*AI363+LMS!$G$11)))</f>
        <v>#VALUE!</v>
      </c>
      <c r="AG363" t="e">
        <f>IF(D363="M",(IF(AI363&lt;2.5,LMS!$D$21*AI363^3+LMS!$E$21*AI363^2+LMS!$F$21*AI363+LMS!$G$21,IF(AI363&lt;9.5,LMS!$D$22*AI363^3+LMS!$E$22*AI363^2+LMS!$F$22*AI363+LMS!$G$22,IF(AI363&lt;26.75,LMS!$D$23*AI363^3+LMS!$E$23*AI363^2+LMS!$F$23*AI363+LMS!$G$23,IF(AI363&lt;90,LMS!$D$24*AI363^3+LMS!$E$24*AI363^2+LMS!$F$24*AI363+LMS!$G$24,LMS!$D$25*AI363^3+LMS!$E$25*AI363^2+LMS!$F$25*AI363+LMS!$G$25))))),(IF(AI363&lt;2.5,LMS!$D$27*AI363^3+LMS!$E$27*AI363^2+LMS!$F$27*AI363+LMS!$G$27,IF(AI363&lt;9.5,LMS!$D$28*AI363^3+LMS!$E$28*AI363^2+LMS!$F$28*AI363+LMS!$G$28,IF(AI363&lt;26.75,LMS!$D$29*AI363^3+LMS!$E$29*AI363^2+LMS!$F$29*AI363+LMS!$G$29,IF(AI363&lt;90,LMS!$D$30*AI363^3+LMS!$E$30*AI363^2+LMS!$F$30*AI363+LMS!$G$30,IF(AI363&lt;150,LMS!$D$31*AI363^3+LMS!$E$31*AI363^2+LMS!$F$31*AI363+LMS!$G$31,LMS!$D$32*AI363^3+LMS!$E$32*AI363^2+LMS!$F$32*AI363+LMS!$G$32)))))))</f>
        <v>#VALUE!</v>
      </c>
      <c r="AH363" t="e">
        <f>IF(D363="M",(IF(AI363&lt;90,LMS!$D$14*AI363^3+LMS!$E$14*AI363^2+LMS!$F$14*AI363+LMS!$G$14,LMS!$D$15*AI363^3+LMS!$E$15*AI363^2+LMS!$F$15*AI363+LMS!$G$15)),(IF(AI363&lt;90,LMS!$D$17*AI363^3+LMS!$E$17*AI363^2+LMS!$F$17*AI363+LMS!$G$17,LMS!$D$18*AI363^3+LMS!$E$18*AI363^2+LMS!$F$18*AI363+LMS!$G$18)))</f>
        <v>#VALUE!</v>
      </c>
      <c r="AI363" s="7" t="e">
        <f t="shared" si="111"/>
        <v>#VALUE!</v>
      </c>
      <c r="AJ363" s="7">
        <f t="shared" si="132"/>
        <v>0</v>
      </c>
      <c r="AL363" s="7">
        <f>IF(D363="M",WeightSDS!P$5*$AJ363^7+WeightSDS!Q$5*$AJ363^6+WeightSDS!R$5*$AJ363^5+WeightSDS!S$5*$AJ363^4+WeightSDS!T$5*$AJ363^3+WeightSDS!U$5*$AJ363^2+WeightSDS!V$5*$AJ363+WeightSDS!W$5,IF($AJ363&lt;186,WeightSDS!P$8*$AJ363^7+WeightSDS!Q$8*$AJ363^6+WeightSDS!R$8*$AJ363^5+WeightSDS!S$8*$AJ363^4+WeightSDS!T$8*$AJ363^3+WeightSDS!U$8*$AJ363^2+WeightSDS!V$8*$AJ363+WeightSDS!W$8,WeightSDS!$U$9+WeightSDS!$V$9*($AJ363-WeightSDS!$W$9)))</f>
        <v>0.75407122999999998</v>
      </c>
      <c r="AM363" s="7">
        <f>IF(D363="M",IF($AJ363&lt;45,WeightSDS!M$23*$AJ363^10+WeightSDS!N$23*$AJ363^9+WeightSDS!O$23*$AJ363^8+WeightSDS!P$23*$AJ363^7+WeightSDS!Q$23*$AJ363^6+WeightSDS!R$23*$AJ363^5+WeightSDS!S$23*$AJ363^4+WeightSDS!T$23*$AJ363^3+WeightSDS!U$23*$AJ363^2+WeightSDS!V$23*$AJ363+WeightSDS!W$23,IF($AJ363&lt;153,WeightSDS!M$25*$AJ363^10+WeightSDS!N$25*$AJ363^9+WeightSDS!O$25*$AJ363^8+WeightSDS!P$25*$AJ363^7+WeightSDS!Q$25*$AJ363^6+WeightSDS!R$25*$AJ363^5+WeightSDS!S$25*$AJ363^4+WeightSDS!T$25*$AJ363^3+WeightSDS!U$25*$AJ363^2+WeightSDS!V$25*$AJ363+WeightSDS!W$25,WeightSDS!M$27+WeightSDS!N$27/(1+EXP(WeightSDS!O$27+WeightSDS!P$27*$AJ363)))),IF($AJ363&lt;43.8,WeightSDS!M$29*$AJ363^10+WeightSDS!N$29*$AJ363^9+WeightSDS!O$29*$AJ363^8+WeightSDS!P$29*$AJ363^7+WeightSDS!Q$29*$AJ363^6+WeightSDS!R$29*$AJ363^5+WeightSDS!S$29*$AJ363^4+WeightSDS!T$29*$AJ363^3+WeightSDS!U$29*$AJ363^2+WeightSDS!V$29*$AJ363+WeightSDS!W$29-0.010431*(1-$AJ363/210),IF($AJ363&lt;123,WeightSDS!M$30*$AJ363^10+WeightSDS!N$30*$AJ363^9+WeightSDS!O$30*$AJ363^8+WeightSDS!P$30*$AJ363^7+WeightSDS!Q$30*$AJ363^6+WeightSDS!R$30*$AJ363^5+WeightSDS!S$30*$AJ363^4+WeightSDS!T$30*$AJ363^3+WeightSDS!U$30*$AJ363^2+WeightSDS!V$30*$AJ363+WeightSDS!W$30-0.010431*(1-1/$AJ363),WeightSDS!M$32+WeightSDS!N$32/(1+EXP(WeightSDS!O$32+WeightSDS!P$32*$AJ363))-0.010431*(1-$AJ363/210))))</f>
        <v>2.9500001032655536</v>
      </c>
      <c r="AN363" s="7">
        <f>IF(D363="M",IF($AJ363&lt;162,WeightSDS!P$12*$AJ363^7+WeightSDS!Q$12*$AJ363^6+WeightSDS!R$12*$AJ363^5+WeightSDS!S$12*$AJ363^4+WeightSDS!T$12*$AJ363^3+WeightSDS!U$12*$AJ363^2+WeightSDS!V$12*$AJ363+WeightSDS!W$12,WeightSDS!P$14*$AJ363^7+WeightSDS!Q$14*$AJ363^6+WeightSDS!R$14*$AJ363^5+WeightSDS!S$14*$AJ363^4+WeightSDS!T$14*$AJ363^3+WeightSDS!U$14*$AJ363^2+WeightSDS!V$14*$AJ363+WeightSDS!W$14),IF($AJ363&lt;156,WeightSDS!O$17*$AJ363^8+WeightSDS!P$17*$AJ363^7+WeightSDS!Q$17*$AJ363^6+WeightSDS!R$17*$AJ363^5+WeightSDS!S$17*$AJ363^4+WeightSDS!T$17*$AJ363^3+WeightSDS!U$17*$AJ363^2+WeightSDS!V$17*$AJ363+WeightSDS!W$17,IF($AJ363&lt;186,WeightSDS!$U$18+(WeightSDS!$V$18-WeightSDS!$U$18)/24*($AJ363-186)+WeightSDS!$W$18*(-$AJ363+186)^2-0.005,WeightSDS!$U$18+(WeightSDS!$V$18-WeightSDS!$U$18)/24*($AJ363-186)-0.005)))</f>
        <v>0.14604529399999999</v>
      </c>
      <c r="AQ363" s="7">
        <f t="shared" si="119"/>
        <v>0.56299999999999994</v>
      </c>
      <c r="AR363" s="7">
        <f t="shared" si="120"/>
        <v>69</v>
      </c>
      <c r="AS363" s="7">
        <f t="shared" si="121"/>
        <v>0.51</v>
      </c>
    </row>
    <row r="364" spans="2:45" s="7" customFormat="1" x14ac:dyDescent="0.15">
      <c r="B364" s="118"/>
      <c r="C364" s="118"/>
      <c r="D364" s="118"/>
      <c r="E364" s="30"/>
      <c r="F364" s="30"/>
      <c r="G364" s="119"/>
      <c r="H364" s="119"/>
      <c r="I364" s="78"/>
      <c r="J364" s="11" t="str">
        <f t="shared" si="112"/>
        <v/>
      </c>
      <c r="K364" s="2" t="str">
        <f t="shared" si="122"/>
        <v/>
      </c>
      <c r="L364" s="2" t="str">
        <f t="shared" si="113"/>
        <v/>
      </c>
      <c r="M364" s="2" t="str">
        <f t="shared" si="123"/>
        <v/>
      </c>
      <c r="N364" s="2" t="str">
        <f t="shared" si="124"/>
        <v/>
      </c>
      <c r="O364" s="2" t="str">
        <f t="shared" si="125"/>
        <v/>
      </c>
      <c r="P364" s="11" t="str">
        <f t="shared" si="126"/>
        <v/>
      </c>
      <c r="Q364" s="11" t="str">
        <f t="shared" si="127"/>
        <v/>
      </c>
      <c r="R364" s="2" t="str">
        <f t="shared" si="128"/>
        <v/>
      </c>
      <c r="S364" s="11" t="str">
        <f t="shared" si="129"/>
        <v/>
      </c>
      <c r="T364" s="175" t="str">
        <f t="shared" si="130"/>
        <v/>
      </c>
      <c r="U364" s="11" t="str">
        <f t="shared" si="131"/>
        <v/>
      </c>
      <c r="V364" s="136"/>
      <c r="W364" s="136"/>
      <c r="X364" s="139">
        <f t="shared" si="114"/>
        <v>0</v>
      </c>
      <c r="Y364" s="31">
        <f t="shared" si="115"/>
        <v>0</v>
      </c>
      <c r="Z364" s="31"/>
      <c r="AA364" s="140">
        <f t="shared" si="116"/>
        <v>0</v>
      </c>
      <c r="AB364" s="12"/>
      <c r="AC364" s="8">
        <f t="shared" si="117"/>
        <v>9.0359999999999996</v>
      </c>
      <c r="AD364" s="8">
        <f t="shared" si="118"/>
        <v>-184.49199999999999</v>
      </c>
      <c r="AE364"/>
      <c r="AF364" t="e">
        <f>IF(D364="M",IF(AI364&lt;78,LMS!$D$5*AI364^3+LMS!$E$5*AI364^2+LMS!$F$5*AI364+LMS!$G$5,IF(AI364&lt;150,LMS!$D$6*AI364^3+LMS!$E$6*AI364^2+LMS!$F$6*AI364+LMS!$G$6,LMS!$D$7*AI364^3+LMS!$E$7*AI364^2+LMS!$F$7*AI364+LMS!$G$7)),IF(AI364&lt;69,LMS!$D$9*AI364^3+LMS!$E$9*AI364^2+LMS!$F$9*AI364+LMS!$G$9,IF(AI364&lt;150,LMS!$D$10*AI364^3+LMS!$E$10*AI364^2+LMS!$F$10*AI364+LMS!$G$10,LMS!$D$11*AI364^3+LMS!$E$11*AI364^2+LMS!$F$11*AI364+LMS!$G$11)))</f>
        <v>#VALUE!</v>
      </c>
      <c r="AG364" t="e">
        <f>IF(D364="M",(IF(AI364&lt;2.5,LMS!$D$21*AI364^3+LMS!$E$21*AI364^2+LMS!$F$21*AI364+LMS!$G$21,IF(AI364&lt;9.5,LMS!$D$22*AI364^3+LMS!$E$22*AI364^2+LMS!$F$22*AI364+LMS!$G$22,IF(AI364&lt;26.75,LMS!$D$23*AI364^3+LMS!$E$23*AI364^2+LMS!$F$23*AI364+LMS!$G$23,IF(AI364&lt;90,LMS!$D$24*AI364^3+LMS!$E$24*AI364^2+LMS!$F$24*AI364+LMS!$G$24,LMS!$D$25*AI364^3+LMS!$E$25*AI364^2+LMS!$F$25*AI364+LMS!$G$25))))),(IF(AI364&lt;2.5,LMS!$D$27*AI364^3+LMS!$E$27*AI364^2+LMS!$F$27*AI364+LMS!$G$27,IF(AI364&lt;9.5,LMS!$D$28*AI364^3+LMS!$E$28*AI364^2+LMS!$F$28*AI364+LMS!$G$28,IF(AI364&lt;26.75,LMS!$D$29*AI364^3+LMS!$E$29*AI364^2+LMS!$F$29*AI364+LMS!$G$29,IF(AI364&lt;90,LMS!$D$30*AI364^3+LMS!$E$30*AI364^2+LMS!$F$30*AI364+LMS!$G$30,IF(AI364&lt;150,LMS!$D$31*AI364^3+LMS!$E$31*AI364^2+LMS!$F$31*AI364+LMS!$G$31,LMS!$D$32*AI364^3+LMS!$E$32*AI364^2+LMS!$F$32*AI364+LMS!$G$32)))))))</f>
        <v>#VALUE!</v>
      </c>
      <c r="AH364" t="e">
        <f>IF(D364="M",(IF(AI364&lt;90,LMS!$D$14*AI364^3+LMS!$E$14*AI364^2+LMS!$F$14*AI364+LMS!$G$14,LMS!$D$15*AI364^3+LMS!$E$15*AI364^2+LMS!$F$15*AI364+LMS!$G$15)),(IF(AI364&lt;90,LMS!$D$17*AI364^3+LMS!$E$17*AI364^2+LMS!$F$17*AI364+LMS!$G$17,LMS!$D$18*AI364^3+LMS!$E$18*AI364^2+LMS!$F$18*AI364+LMS!$G$18)))</f>
        <v>#VALUE!</v>
      </c>
      <c r="AI364" s="7" t="e">
        <f t="shared" si="111"/>
        <v>#VALUE!</v>
      </c>
      <c r="AJ364" s="7">
        <f t="shared" si="132"/>
        <v>0</v>
      </c>
      <c r="AL364" s="7">
        <f>IF(D364="M",WeightSDS!P$5*$AJ364^7+WeightSDS!Q$5*$AJ364^6+WeightSDS!R$5*$AJ364^5+WeightSDS!S$5*$AJ364^4+WeightSDS!T$5*$AJ364^3+WeightSDS!U$5*$AJ364^2+WeightSDS!V$5*$AJ364+WeightSDS!W$5,IF($AJ364&lt;186,WeightSDS!P$8*$AJ364^7+WeightSDS!Q$8*$AJ364^6+WeightSDS!R$8*$AJ364^5+WeightSDS!S$8*$AJ364^4+WeightSDS!T$8*$AJ364^3+WeightSDS!U$8*$AJ364^2+WeightSDS!V$8*$AJ364+WeightSDS!W$8,WeightSDS!$U$9+WeightSDS!$V$9*($AJ364-WeightSDS!$W$9)))</f>
        <v>0.75407122999999998</v>
      </c>
      <c r="AM364" s="7">
        <f>IF(D364="M",IF($AJ364&lt;45,WeightSDS!M$23*$AJ364^10+WeightSDS!N$23*$AJ364^9+WeightSDS!O$23*$AJ364^8+WeightSDS!P$23*$AJ364^7+WeightSDS!Q$23*$AJ364^6+WeightSDS!R$23*$AJ364^5+WeightSDS!S$23*$AJ364^4+WeightSDS!T$23*$AJ364^3+WeightSDS!U$23*$AJ364^2+WeightSDS!V$23*$AJ364+WeightSDS!W$23,IF($AJ364&lt;153,WeightSDS!M$25*$AJ364^10+WeightSDS!N$25*$AJ364^9+WeightSDS!O$25*$AJ364^8+WeightSDS!P$25*$AJ364^7+WeightSDS!Q$25*$AJ364^6+WeightSDS!R$25*$AJ364^5+WeightSDS!S$25*$AJ364^4+WeightSDS!T$25*$AJ364^3+WeightSDS!U$25*$AJ364^2+WeightSDS!V$25*$AJ364+WeightSDS!W$25,WeightSDS!M$27+WeightSDS!N$27/(1+EXP(WeightSDS!O$27+WeightSDS!P$27*$AJ364)))),IF($AJ364&lt;43.8,WeightSDS!M$29*$AJ364^10+WeightSDS!N$29*$AJ364^9+WeightSDS!O$29*$AJ364^8+WeightSDS!P$29*$AJ364^7+WeightSDS!Q$29*$AJ364^6+WeightSDS!R$29*$AJ364^5+WeightSDS!S$29*$AJ364^4+WeightSDS!T$29*$AJ364^3+WeightSDS!U$29*$AJ364^2+WeightSDS!V$29*$AJ364+WeightSDS!W$29-0.010431*(1-$AJ364/210),IF($AJ364&lt;123,WeightSDS!M$30*$AJ364^10+WeightSDS!N$30*$AJ364^9+WeightSDS!O$30*$AJ364^8+WeightSDS!P$30*$AJ364^7+WeightSDS!Q$30*$AJ364^6+WeightSDS!R$30*$AJ364^5+WeightSDS!S$30*$AJ364^4+WeightSDS!T$30*$AJ364^3+WeightSDS!U$30*$AJ364^2+WeightSDS!V$30*$AJ364+WeightSDS!W$30-0.010431*(1-1/$AJ364),WeightSDS!M$32+WeightSDS!N$32/(1+EXP(WeightSDS!O$32+WeightSDS!P$32*$AJ364))-0.010431*(1-$AJ364/210))))</f>
        <v>2.9500001032655536</v>
      </c>
      <c r="AN364" s="7">
        <f>IF(D364="M",IF($AJ364&lt;162,WeightSDS!P$12*$AJ364^7+WeightSDS!Q$12*$AJ364^6+WeightSDS!R$12*$AJ364^5+WeightSDS!S$12*$AJ364^4+WeightSDS!T$12*$AJ364^3+WeightSDS!U$12*$AJ364^2+WeightSDS!V$12*$AJ364+WeightSDS!W$12,WeightSDS!P$14*$AJ364^7+WeightSDS!Q$14*$AJ364^6+WeightSDS!R$14*$AJ364^5+WeightSDS!S$14*$AJ364^4+WeightSDS!T$14*$AJ364^3+WeightSDS!U$14*$AJ364^2+WeightSDS!V$14*$AJ364+WeightSDS!W$14),IF($AJ364&lt;156,WeightSDS!O$17*$AJ364^8+WeightSDS!P$17*$AJ364^7+WeightSDS!Q$17*$AJ364^6+WeightSDS!R$17*$AJ364^5+WeightSDS!S$17*$AJ364^4+WeightSDS!T$17*$AJ364^3+WeightSDS!U$17*$AJ364^2+WeightSDS!V$17*$AJ364+WeightSDS!W$17,IF($AJ364&lt;186,WeightSDS!$U$18+(WeightSDS!$V$18-WeightSDS!$U$18)/24*($AJ364-186)+WeightSDS!$W$18*(-$AJ364+186)^2-0.005,WeightSDS!$U$18+(WeightSDS!$V$18-WeightSDS!$U$18)/24*($AJ364-186)-0.005)))</f>
        <v>0.14604529399999999</v>
      </c>
      <c r="AQ364" s="7">
        <f t="shared" si="119"/>
        <v>0.56299999999999994</v>
      </c>
      <c r="AR364" s="7">
        <f t="shared" si="120"/>
        <v>69</v>
      </c>
      <c r="AS364" s="7">
        <f t="shared" si="121"/>
        <v>0.51</v>
      </c>
    </row>
    <row r="365" spans="2:45" s="7" customFormat="1" x14ac:dyDescent="0.15">
      <c r="B365" s="118"/>
      <c r="C365" s="118"/>
      <c r="D365" s="118"/>
      <c r="E365" s="30"/>
      <c r="F365" s="30"/>
      <c r="G365" s="119"/>
      <c r="H365" s="119"/>
      <c r="I365" s="78"/>
      <c r="J365" s="11" t="str">
        <f t="shared" si="112"/>
        <v/>
      </c>
      <c r="K365" s="2" t="str">
        <f t="shared" si="122"/>
        <v/>
      </c>
      <c r="L365" s="2" t="str">
        <f t="shared" si="113"/>
        <v/>
      </c>
      <c r="M365" s="2" t="str">
        <f t="shared" si="123"/>
        <v/>
      </c>
      <c r="N365" s="2" t="str">
        <f t="shared" si="124"/>
        <v/>
      </c>
      <c r="O365" s="2" t="str">
        <f t="shared" si="125"/>
        <v/>
      </c>
      <c r="P365" s="11" t="str">
        <f t="shared" si="126"/>
        <v/>
      </c>
      <c r="Q365" s="11" t="str">
        <f t="shared" si="127"/>
        <v/>
      </c>
      <c r="R365" s="2" t="str">
        <f t="shared" si="128"/>
        <v/>
      </c>
      <c r="S365" s="11" t="str">
        <f t="shared" si="129"/>
        <v/>
      </c>
      <c r="T365" s="175" t="str">
        <f t="shared" si="130"/>
        <v/>
      </c>
      <c r="U365" s="11" t="str">
        <f t="shared" si="131"/>
        <v/>
      </c>
      <c r="V365" s="136"/>
      <c r="W365" s="136"/>
      <c r="X365" s="139">
        <f t="shared" si="114"/>
        <v>0</v>
      </c>
      <c r="Y365" s="31">
        <f t="shared" si="115"/>
        <v>0</v>
      </c>
      <c r="Z365" s="31"/>
      <c r="AA365" s="140">
        <f t="shared" si="116"/>
        <v>0</v>
      </c>
      <c r="AB365" s="12"/>
      <c r="AC365" s="8">
        <f t="shared" si="117"/>
        <v>9.0359999999999996</v>
      </c>
      <c r="AD365" s="8">
        <f t="shared" si="118"/>
        <v>-184.49199999999999</v>
      </c>
      <c r="AE365"/>
      <c r="AF365" t="e">
        <f>IF(D365="M",IF(AI365&lt;78,LMS!$D$5*AI365^3+LMS!$E$5*AI365^2+LMS!$F$5*AI365+LMS!$G$5,IF(AI365&lt;150,LMS!$D$6*AI365^3+LMS!$E$6*AI365^2+LMS!$F$6*AI365+LMS!$G$6,LMS!$D$7*AI365^3+LMS!$E$7*AI365^2+LMS!$F$7*AI365+LMS!$G$7)),IF(AI365&lt;69,LMS!$D$9*AI365^3+LMS!$E$9*AI365^2+LMS!$F$9*AI365+LMS!$G$9,IF(AI365&lt;150,LMS!$D$10*AI365^3+LMS!$E$10*AI365^2+LMS!$F$10*AI365+LMS!$G$10,LMS!$D$11*AI365^3+LMS!$E$11*AI365^2+LMS!$F$11*AI365+LMS!$G$11)))</f>
        <v>#VALUE!</v>
      </c>
      <c r="AG365" t="e">
        <f>IF(D365="M",(IF(AI365&lt;2.5,LMS!$D$21*AI365^3+LMS!$E$21*AI365^2+LMS!$F$21*AI365+LMS!$G$21,IF(AI365&lt;9.5,LMS!$D$22*AI365^3+LMS!$E$22*AI365^2+LMS!$F$22*AI365+LMS!$G$22,IF(AI365&lt;26.75,LMS!$D$23*AI365^3+LMS!$E$23*AI365^2+LMS!$F$23*AI365+LMS!$G$23,IF(AI365&lt;90,LMS!$D$24*AI365^3+LMS!$E$24*AI365^2+LMS!$F$24*AI365+LMS!$G$24,LMS!$D$25*AI365^3+LMS!$E$25*AI365^2+LMS!$F$25*AI365+LMS!$G$25))))),(IF(AI365&lt;2.5,LMS!$D$27*AI365^3+LMS!$E$27*AI365^2+LMS!$F$27*AI365+LMS!$G$27,IF(AI365&lt;9.5,LMS!$D$28*AI365^3+LMS!$E$28*AI365^2+LMS!$F$28*AI365+LMS!$G$28,IF(AI365&lt;26.75,LMS!$D$29*AI365^3+LMS!$E$29*AI365^2+LMS!$F$29*AI365+LMS!$G$29,IF(AI365&lt;90,LMS!$D$30*AI365^3+LMS!$E$30*AI365^2+LMS!$F$30*AI365+LMS!$G$30,IF(AI365&lt;150,LMS!$D$31*AI365^3+LMS!$E$31*AI365^2+LMS!$F$31*AI365+LMS!$G$31,LMS!$D$32*AI365^3+LMS!$E$32*AI365^2+LMS!$F$32*AI365+LMS!$G$32)))))))</f>
        <v>#VALUE!</v>
      </c>
      <c r="AH365" t="e">
        <f>IF(D365="M",(IF(AI365&lt;90,LMS!$D$14*AI365^3+LMS!$E$14*AI365^2+LMS!$F$14*AI365+LMS!$G$14,LMS!$D$15*AI365^3+LMS!$E$15*AI365^2+LMS!$F$15*AI365+LMS!$G$15)),(IF(AI365&lt;90,LMS!$D$17*AI365^3+LMS!$E$17*AI365^2+LMS!$F$17*AI365+LMS!$G$17,LMS!$D$18*AI365^3+LMS!$E$18*AI365^2+LMS!$F$18*AI365+LMS!$G$18)))</f>
        <v>#VALUE!</v>
      </c>
      <c r="AI365" s="7" t="e">
        <f t="shared" si="111"/>
        <v>#VALUE!</v>
      </c>
      <c r="AJ365" s="7">
        <f t="shared" si="132"/>
        <v>0</v>
      </c>
      <c r="AL365" s="7">
        <f>IF(D365="M",WeightSDS!P$5*$AJ365^7+WeightSDS!Q$5*$AJ365^6+WeightSDS!R$5*$AJ365^5+WeightSDS!S$5*$AJ365^4+WeightSDS!T$5*$AJ365^3+WeightSDS!U$5*$AJ365^2+WeightSDS!V$5*$AJ365+WeightSDS!W$5,IF($AJ365&lt;186,WeightSDS!P$8*$AJ365^7+WeightSDS!Q$8*$AJ365^6+WeightSDS!R$8*$AJ365^5+WeightSDS!S$8*$AJ365^4+WeightSDS!T$8*$AJ365^3+WeightSDS!U$8*$AJ365^2+WeightSDS!V$8*$AJ365+WeightSDS!W$8,WeightSDS!$U$9+WeightSDS!$V$9*($AJ365-WeightSDS!$W$9)))</f>
        <v>0.75407122999999998</v>
      </c>
      <c r="AM365" s="7">
        <f>IF(D365="M",IF($AJ365&lt;45,WeightSDS!M$23*$AJ365^10+WeightSDS!N$23*$AJ365^9+WeightSDS!O$23*$AJ365^8+WeightSDS!P$23*$AJ365^7+WeightSDS!Q$23*$AJ365^6+WeightSDS!R$23*$AJ365^5+WeightSDS!S$23*$AJ365^4+WeightSDS!T$23*$AJ365^3+WeightSDS!U$23*$AJ365^2+WeightSDS!V$23*$AJ365+WeightSDS!W$23,IF($AJ365&lt;153,WeightSDS!M$25*$AJ365^10+WeightSDS!N$25*$AJ365^9+WeightSDS!O$25*$AJ365^8+WeightSDS!P$25*$AJ365^7+WeightSDS!Q$25*$AJ365^6+WeightSDS!R$25*$AJ365^5+WeightSDS!S$25*$AJ365^4+WeightSDS!T$25*$AJ365^3+WeightSDS!U$25*$AJ365^2+WeightSDS!V$25*$AJ365+WeightSDS!W$25,WeightSDS!M$27+WeightSDS!N$27/(1+EXP(WeightSDS!O$27+WeightSDS!P$27*$AJ365)))),IF($AJ365&lt;43.8,WeightSDS!M$29*$AJ365^10+WeightSDS!N$29*$AJ365^9+WeightSDS!O$29*$AJ365^8+WeightSDS!P$29*$AJ365^7+WeightSDS!Q$29*$AJ365^6+WeightSDS!R$29*$AJ365^5+WeightSDS!S$29*$AJ365^4+WeightSDS!T$29*$AJ365^3+WeightSDS!U$29*$AJ365^2+WeightSDS!V$29*$AJ365+WeightSDS!W$29-0.010431*(1-$AJ365/210),IF($AJ365&lt;123,WeightSDS!M$30*$AJ365^10+WeightSDS!N$30*$AJ365^9+WeightSDS!O$30*$AJ365^8+WeightSDS!P$30*$AJ365^7+WeightSDS!Q$30*$AJ365^6+WeightSDS!R$30*$AJ365^5+WeightSDS!S$30*$AJ365^4+WeightSDS!T$30*$AJ365^3+WeightSDS!U$30*$AJ365^2+WeightSDS!V$30*$AJ365+WeightSDS!W$30-0.010431*(1-1/$AJ365),WeightSDS!M$32+WeightSDS!N$32/(1+EXP(WeightSDS!O$32+WeightSDS!P$32*$AJ365))-0.010431*(1-$AJ365/210))))</f>
        <v>2.9500001032655536</v>
      </c>
      <c r="AN365" s="7">
        <f>IF(D365="M",IF($AJ365&lt;162,WeightSDS!P$12*$AJ365^7+WeightSDS!Q$12*$AJ365^6+WeightSDS!R$12*$AJ365^5+WeightSDS!S$12*$AJ365^4+WeightSDS!T$12*$AJ365^3+WeightSDS!U$12*$AJ365^2+WeightSDS!V$12*$AJ365+WeightSDS!W$12,WeightSDS!P$14*$AJ365^7+WeightSDS!Q$14*$AJ365^6+WeightSDS!R$14*$AJ365^5+WeightSDS!S$14*$AJ365^4+WeightSDS!T$14*$AJ365^3+WeightSDS!U$14*$AJ365^2+WeightSDS!V$14*$AJ365+WeightSDS!W$14),IF($AJ365&lt;156,WeightSDS!O$17*$AJ365^8+WeightSDS!P$17*$AJ365^7+WeightSDS!Q$17*$AJ365^6+WeightSDS!R$17*$AJ365^5+WeightSDS!S$17*$AJ365^4+WeightSDS!T$17*$AJ365^3+WeightSDS!U$17*$AJ365^2+WeightSDS!V$17*$AJ365+WeightSDS!W$17,IF($AJ365&lt;186,WeightSDS!$U$18+(WeightSDS!$V$18-WeightSDS!$U$18)/24*($AJ365-186)+WeightSDS!$W$18*(-$AJ365+186)^2-0.005,WeightSDS!$U$18+(WeightSDS!$V$18-WeightSDS!$U$18)/24*($AJ365-186)-0.005)))</f>
        <v>0.14604529399999999</v>
      </c>
      <c r="AQ365" s="7">
        <f t="shared" si="119"/>
        <v>0.56299999999999994</v>
      </c>
      <c r="AR365" s="7">
        <f t="shared" si="120"/>
        <v>69</v>
      </c>
      <c r="AS365" s="7">
        <f t="shared" si="121"/>
        <v>0.51</v>
      </c>
    </row>
    <row r="366" spans="2:45" s="7" customFormat="1" x14ac:dyDescent="0.15">
      <c r="B366" s="118"/>
      <c r="C366" s="118"/>
      <c r="D366" s="118"/>
      <c r="E366" s="30"/>
      <c r="F366" s="30"/>
      <c r="G366" s="119"/>
      <c r="H366" s="119"/>
      <c r="I366" s="78"/>
      <c r="J366" s="11" t="str">
        <f t="shared" si="112"/>
        <v/>
      </c>
      <c r="K366" s="2" t="str">
        <f t="shared" si="122"/>
        <v/>
      </c>
      <c r="L366" s="2" t="str">
        <f t="shared" si="113"/>
        <v/>
      </c>
      <c r="M366" s="2" t="str">
        <f t="shared" si="123"/>
        <v/>
      </c>
      <c r="N366" s="2" t="str">
        <f t="shared" si="124"/>
        <v/>
      </c>
      <c r="O366" s="2" t="str">
        <f t="shared" si="125"/>
        <v/>
      </c>
      <c r="P366" s="11" t="str">
        <f t="shared" si="126"/>
        <v/>
      </c>
      <c r="Q366" s="11" t="str">
        <f t="shared" si="127"/>
        <v/>
      </c>
      <c r="R366" s="2" t="str">
        <f t="shared" si="128"/>
        <v/>
      </c>
      <c r="S366" s="11" t="str">
        <f t="shared" si="129"/>
        <v/>
      </c>
      <c r="T366" s="175" t="str">
        <f t="shared" si="130"/>
        <v/>
      </c>
      <c r="U366" s="11" t="str">
        <f t="shared" si="131"/>
        <v/>
      </c>
      <c r="V366" s="136"/>
      <c r="W366" s="136"/>
      <c r="X366" s="139">
        <f t="shared" si="114"/>
        <v>0</v>
      </c>
      <c r="Y366" s="31">
        <f t="shared" si="115"/>
        <v>0</v>
      </c>
      <c r="Z366" s="31"/>
      <c r="AA366" s="140">
        <f t="shared" si="116"/>
        <v>0</v>
      </c>
      <c r="AB366" s="12"/>
      <c r="AC366" s="8">
        <f t="shared" si="117"/>
        <v>9.0359999999999996</v>
      </c>
      <c r="AD366" s="8">
        <f t="shared" si="118"/>
        <v>-184.49199999999999</v>
      </c>
      <c r="AE366"/>
      <c r="AF366" t="e">
        <f>IF(D366="M",IF(AI366&lt;78,LMS!$D$5*AI366^3+LMS!$E$5*AI366^2+LMS!$F$5*AI366+LMS!$G$5,IF(AI366&lt;150,LMS!$D$6*AI366^3+LMS!$E$6*AI366^2+LMS!$F$6*AI366+LMS!$G$6,LMS!$D$7*AI366^3+LMS!$E$7*AI366^2+LMS!$F$7*AI366+LMS!$G$7)),IF(AI366&lt;69,LMS!$D$9*AI366^3+LMS!$E$9*AI366^2+LMS!$F$9*AI366+LMS!$G$9,IF(AI366&lt;150,LMS!$D$10*AI366^3+LMS!$E$10*AI366^2+LMS!$F$10*AI366+LMS!$G$10,LMS!$D$11*AI366^3+LMS!$E$11*AI366^2+LMS!$F$11*AI366+LMS!$G$11)))</f>
        <v>#VALUE!</v>
      </c>
      <c r="AG366" t="e">
        <f>IF(D366="M",(IF(AI366&lt;2.5,LMS!$D$21*AI366^3+LMS!$E$21*AI366^2+LMS!$F$21*AI366+LMS!$G$21,IF(AI366&lt;9.5,LMS!$D$22*AI366^3+LMS!$E$22*AI366^2+LMS!$F$22*AI366+LMS!$G$22,IF(AI366&lt;26.75,LMS!$D$23*AI366^3+LMS!$E$23*AI366^2+LMS!$F$23*AI366+LMS!$G$23,IF(AI366&lt;90,LMS!$D$24*AI366^3+LMS!$E$24*AI366^2+LMS!$F$24*AI366+LMS!$G$24,LMS!$D$25*AI366^3+LMS!$E$25*AI366^2+LMS!$F$25*AI366+LMS!$G$25))))),(IF(AI366&lt;2.5,LMS!$D$27*AI366^3+LMS!$E$27*AI366^2+LMS!$F$27*AI366+LMS!$G$27,IF(AI366&lt;9.5,LMS!$D$28*AI366^3+LMS!$E$28*AI366^2+LMS!$F$28*AI366+LMS!$G$28,IF(AI366&lt;26.75,LMS!$D$29*AI366^3+LMS!$E$29*AI366^2+LMS!$F$29*AI366+LMS!$G$29,IF(AI366&lt;90,LMS!$D$30*AI366^3+LMS!$E$30*AI366^2+LMS!$F$30*AI366+LMS!$G$30,IF(AI366&lt;150,LMS!$D$31*AI366^3+LMS!$E$31*AI366^2+LMS!$F$31*AI366+LMS!$G$31,LMS!$D$32*AI366^3+LMS!$E$32*AI366^2+LMS!$F$32*AI366+LMS!$G$32)))))))</f>
        <v>#VALUE!</v>
      </c>
      <c r="AH366" t="e">
        <f>IF(D366="M",(IF(AI366&lt;90,LMS!$D$14*AI366^3+LMS!$E$14*AI366^2+LMS!$F$14*AI366+LMS!$G$14,LMS!$D$15*AI366^3+LMS!$E$15*AI366^2+LMS!$F$15*AI366+LMS!$G$15)),(IF(AI366&lt;90,LMS!$D$17*AI366^3+LMS!$E$17*AI366^2+LMS!$F$17*AI366+LMS!$G$17,LMS!$D$18*AI366^3+LMS!$E$18*AI366^2+LMS!$F$18*AI366+LMS!$G$18)))</f>
        <v>#VALUE!</v>
      </c>
      <c r="AI366" s="7" t="e">
        <f t="shared" si="111"/>
        <v>#VALUE!</v>
      </c>
      <c r="AJ366" s="7">
        <f t="shared" si="132"/>
        <v>0</v>
      </c>
      <c r="AL366" s="7">
        <f>IF(D366="M",WeightSDS!P$5*$AJ366^7+WeightSDS!Q$5*$AJ366^6+WeightSDS!R$5*$AJ366^5+WeightSDS!S$5*$AJ366^4+WeightSDS!T$5*$AJ366^3+WeightSDS!U$5*$AJ366^2+WeightSDS!V$5*$AJ366+WeightSDS!W$5,IF($AJ366&lt;186,WeightSDS!P$8*$AJ366^7+WeightSDS!Q$8*$AJ366^6+WeightSDS!R$8*$AJ366^5+WeightSDS!S$8*$AJ366^4+WeightSDS!T$8*$AJ366^3+WeightSDS!U$8*$AJ366^2+WeightSDS!V$8*$AJ366+WeightSDS!W$8,WeightSDS!$U$9+WeightSDS!$V$9*($AJ366-WeightSDS!$W$9)))</f>
        <v>0.75407122999999998</v>
      </c>
      <c r="AM366" s="7">
        <f>IF(D366="M",IF($AJ366&lt;45,WeightSDS!M$23*$AJ366^10+WeightSDS!N$23*$AJ366^9+WeightSDS!O$23*$AJ366^8+WeightSDS!P$23*$AJ366^7+WeightSDS!Q$23*$AJ366^6+WeightSDS!R$23*$AJ366^5+WeightSDS!S$23*$AJ366^4+WeightSDS!T$23*$AJ366^3+WeightSDS!U$23*$AJ366^2+WeightSDS!V$23*$AJ366+WeightSDS!W$23,IF($AJ366&lt;153,WeightSDS!M$25*$AJ366^10+WeightSDS!N$25*$AJ366^9+WeightSDS!O$25*$AJ366^8+WeightSDS!P$25*$AJ366^7+WeightSDS!Q$25*$AJ366^6+WeightSDS!R$25*$AJ366^5+WeightSDS!S$25*$AJ366^4+WeightSDS!T$25*$AJ366^3+WeightSDS!U$25*$AJ366^2+WeightSDS!V$25*$AJ366+WeightSDS!W$25,WeightSDS!M$27+WeightSDS!N$27/(1+EXP(WeightSDS!O$27+WeightSDS!P$27*$AJ366)))),IF($AJ366&lt;43.8,WeightSDS!M$29*$AJ366^10+WeightSDS!N$29*$AJ366^9+WeightSDS!O$29*$AJ366^8+WeightSDS!P$29*$AJ366^7+WeightSDS!Q$29*$AJ366^6+WeightSDS!R$29*$AJ366^5+WeightSDS!S$29*$AJ366^4+WeightSDS!T$29*$AJ366^3+WeightSDS!U$29*$AJ366^2+WeightSDS!V$29*$AJ366+WeightSDS!W$29-0.010431*(1-$AJ366/210),IF($AJ366&lt;123,WeightSDS!M$30*$AJ366^10+WeightSDS!N$30*$AJ366^9+WeightSDS!O$30*$AJ366^8+WeightSDS!P$30*$AJ366^7+WeightSDS!Q$30*$AJ366^6+WeightSDS!R$30*$AJ366^5+WeightSDS!S$30*$AJ366^4+WeightSDS!T$30*$AJ366^3+WeightSDS!U$30*$AJ366^2+WeightSDS!V$30*$AJ366+WeightSDS!W$30-0.010431*(1-1/$AJ366),WeightSDS!M$32+WeightSDS!N$32/(1+EXP(WeightSDS!O$32+WeightSDS!P$32*$AJ366))-0.010431*(1-$AJ366/210))))</f>
        <v>2.9500001032655536</v>
      </c>
      <c r="AN366" s="7">
        <f>IF(D366="M",IF($AJ366&lt;162,WeightSDS!P$12*$AJ366^7+WeightSDS!Q$12*$AJ366^6+WeightSDS!R$12*$AJ366^5+WeightSDS!S$12*$AJ366^4+WeightSDS!T$12*$AJ366^3+WeightSDS!U$12*$AJ366^2+WeightSDS!V$12*$AJ366+WeightSDS!W$12,WeightSDS!P$14*$AJ366^7+WeightSDS!Q$14*$AJ366^6+WeightSDS!R$14*$AJ366^5+WeightSDS!S$14*$AJ366^4+WeightSDS!T$14*$AJ366^3+WeightSDS!U$14*$AJ366^2+WeightSDS!V$14*$AJ366+WeightSDS!W$14),IF($AJ366&lt;156,WeightSDS!O$17*$AJ366^8+WeightSDS!P$17*$AJ366^7+WeightSDS!Q$17*$AJ366^6+WeightSDS!R$17*$AJ366^5+WeightSDS!S$17*$AJ366^4+WeightSDS!T$17*$AJ366^3+WeightSDS!U$17*$AJ366^2+WeightSDS!V$17*$AJ366+WeightSDS!W$17,IF($AJ366&lt;186,WeightSDS!$U$18+(WeightSDS!$V$18-WeightSDS!$U$18)/24*($AJ366-186)+WeightSDS!$W$18*(-$AJ366+186)^2-0.005,WeightSDS!$U$18+(WeightSDS!$V$18-WeightSDS!$U$18)/24*($AJ366-186)-0.005)))</f>
        <v>0.14604529399999999</v>
      </c>
      <c r="AQ366" s="7">
        <f t="shared" si="119"/>
        <v>0.56299999999999994</v>
      </c>
      <c r="AR366" s="7">
        <f t="shared" si="120"/>
        <v>69</v>
      </c>
      <c r="AS366" s="7">
        <f t="shared" si="121"/>
        <v>0.51</v>
      </c>
    </row>
    <row r="367" spans="2:45" s="7" customFormat="1" x14ac:dyDescent="0.15">
      <c r="B367" s="118"/>
      <c r="C367" s="118"/>
      <c r="D367" s="118"/>
      <c r="E367" s="30"/>
      <c r="F367" s="30"/>
      <c r="G367" s="119"/>
      <c r="H367" s="119"/>
      <c r="I367" s="78"/>
      <c r="J367" s="11" t="str">
        <f t="shared" si="112"/>
        <v/>
      </c>
      <c r="K367" s="2" t="str">
        <f t="shared" si="122"/>
        <v/>
      </c>
      <c r="L367" s="2" t="str">
        <f t="shared" si="113"/>
        <v/>
      </c>
      <c r="M367" s="2" t="str">
        <f t="shared" si="123"/>
        <v/>
      </c>
      <c r="N367" s="2" t="str">
        <f t="shared" si="124"/>
        <v/>
      </c>
      <c r="O367" s="2" t="str">
        <f t="shared" si="125"/>
        <v/>
      </c>
      <c r="P367" s="11" t="str">
        <f t="shared" si="126"/>
        <v/>
      </c>
      <c r="Q367" s="11" t="str">
        <f t="shared" si="127"/>
        <v/>
      </c>
      <c r="R367" s="2" t="str">
        <f t="shared" si="128"/>
        <v/>
      </c>
      <c r="S367" s="11" t="str">
        <f t="shared" si="129"/>
        <v/>
      </c>
      <c r="T367" s="175" t="str">
        <f t="shared" si="130"/>
        <v/>
      </c>
      <c r="U367" s="11" t="str">
        <f t="shared" si="131"/>
        <v/>
      </c>
      <c r="V367" s="136"/>
      <c r="W367" s="136"/>
      <c r="X367" s="139">
        <f t="shared" si="114"/>
        <v>0</v>
      </c>
      <c r="Y367" s="31">
        <f t="shared" si="115"/>
        <v>0</v>
      </c>
      <c r="Z367" s="31"/>
      <c r="AA367" s="140">
        <f t="shared" si="116"/>
        <v>0</v>
      </c>
      <c r="AB367" s="12"/>
      <c r="AC367" s="8">
        <f t="shared" si="117"/>
        <v>9.0359999999999996</v>
      </c>
      <c r="AD367" s="8">
        <f t="shared" si="118"/>
        <v>-184.49199999999999</v>
      </c>
      <c r="AE367"/>
      <c r="AF367" t="e">
        <f>IF(D367="M",IF(AI367&lt;78,LMS!$D$5*AI367^3+LMS!$E$5*AI367^2+LMS!$F$5*AI367+LMS!$G$5,IF(AI367&lt;150,LMS!$D$6*AI367^3+LMS!$E$6*AI367^2+LMS!$F$6*AI367+LMS!$G$6,LMS!$D$7*AI367^3+LMS!$E$7*AI367^2+LMS!$F$7*AI367+LMS!$G$7)),IF(AI367&lt;69,LMS!$D$9*AI367^3+LMS!$E$9*AI367^2+LMS!$F$9*AI367+LMS!$G$9,IF(AI367&lt;150,LMS!$D$10*AI367^3+LMS!$E$10*AI367^2+LMS!$F$10*AI367+LMS!$G$10,LMS!$D$11*AI367^3+LMS!$E$11*AI367^2+LMS!$F$11*AI367+LMS!$G$11)))</f>
        <v>#VALUE!</v>
      </c>
      <c r="AG367" t="e">
        <f>IF(D367="M",(IF(AI367&lt;2.5,LMS!$D$21*AI367^3+LMS!$E$21*AI367^2+LMS!$F$21*AI367+LMS!$G$21,IF(AI367&lt;9.5,LMS!$D$22*AI367^3+LMS!$E$22*AI367^2+LMS!$F$22*AI367+LMS!$G$22,IF(AI367&lt;26.75,LMS!$D$23*AI367^3+LMS!$E$23*AI367^2+LMS!$F$23*AI367+LMS!$G$23,IF(AI367&lt;90,LMS!$D$24*AI367^3+LMS!$E$24*AI367^2+LMS!$F$24*AI367+LMS!$G$24,LMS!$D$25*AI367^3+LMS!$E$25*AI367^2+LMS!$F$25*AI367+LMS!$G$25))))),(IF(AI367&lt;2.5,LMS!$D$27*AI367^3+LMS!$E$27*AI367^2+LMS!$F$27*AI367+LMS!$G$27,IF(AI367&lt;9.5,LMS!$D$28*AI367^3+LMS!$E$28*AI367^2+LMS!$F$28*AI367+LMS!$G$28,IF(AI367&lt;26.75,LMS!$D$29*AI367^3+LMS!$E$29*AI367^2+LMS!$F$29*AI367+LMS!$G$29,IF(AI367&lt;90,LMS!$D$30*AI367^3+LMS!$E$30*AI367^2+LMS!$F$30*AI367+LMS!$G$30,IF(AI367&lt;150,LMS!$D$31*AI367^3+LMS!$E$31*AI367^2+LMS!$F$31*AI367+LMS!$G$31,LMS!$D$32*AI367^3+LMS!$E$32*AI367^2+LMS!$F$32*AI367+LMS!$G$32)))))))</f>
        <v>#VALUE!</v>
      </c>
      <c r="AH367" t="e">
        <f>IF(D367="M",(IF(AI367&lt;90,LMS!$D$14*AI367^3+LMS!$E$14*AI367^2+LMS!$F$14*AI367+LMS!$G$14,LMS!$D$15*AI367^3+LMS!$E$15*AI367^2+LMS!$F$15*AI367+LMS!$G$15)),(IF(AI367&lt;90,LMS!$D$17*AI367^3+LMS!$E$17*AI367^2+LMS!$F$17*AI367+LMS!$G$17,LMS!$D$18*AI367^3+LMS!$E$18*AI367^2+LMS!$F$18*AI367+LMS!$G$18)))</f>
        <v>#VALUE!</v>
      </c>
      <c r="AI367" s="7" t="e">
        <f t="shared" si="111"/>
        <v>#VALUE!</v>
      </c>
      <c r="AJ367" s="7">
        <f t="shared" si="132"/>
        <v>0</v>
      </c>
      <c r="AL367" s="7">
        <f>IF(D367="M",WeightSDS!P$5*$AJ367^7+WeightSDS!Q$5*$AJ367^6+WeightSDS!R$5*$AJ367^5+WeightSDS!S$5*$AJ367^4+WeightSDS!T$5*$AJ367^3+WeightSDS!U$5*$AJ367^2+WeightSDS!V$5*$AJ367+WeightSDS!W$5,IF($AJ367&lt;186,WeightSDS!P$8*$AJ367^7+WeightSDS!Q$8*$AJ367^6+WeightSDS!R$8*$AJ367^5+WeightSDS!S$8*$AJ367^4+WeightSDS!T$8*$AJ367^3+WeightSDS!U$8*$AJ367^2+WeightSDS!V$8*$AJ367+WeightSDS!W$8,WeightSDS!$U$9+WeightSDS!$V$9*($AJ367-WeightSDS!$W$9)))</f>
        <v>0.75407122999999998</v>
      </c>
      <c r="AM367" s="7">
        <f>IF(D367="M",IF($AJ367&lt;45,WeightSDS!M$23*$AJ367^10+WeightSDS!N$23*$AJ367^9+WeightSDS!O$23*$AJ367^8+WeightSDS!P$23*$AJ367^7+WeightSDS!Q$23*$AJ367^6+WeightSDS!R$23*$AJ367^5+WeightSDS!S$23*$AJ367^4+WeightSDS!T$23*$AJ367^3+WeightSDS!U$23*$AJ367^2+WeightSDS!V$23*$AJ367+WeightSDS!W$23,IF($AJ367&lt;153,WeightSDS!M$25*$AJ367^10+WeightSDS!N$25*$AJ367^9+WeightSDS!O$25*$AJ367^8+WeightSDS!P$25*$AJ367^7+WeightSDS!Q$25*$AJ367^6+WeightSDS!R$25*$AJ367^5+WeightSDS!S$25*$AJ367^4+WeightSDS!T$25*$AJ367^3+WeightSDS!U$25*$AJ367^2+WeightSDS!V$25*$AJ367+WeightSDS!W$25,WeightSDS!M$27+WeightSDS!N$27/(1+EXP(WeightSDS!O$27+WeightSDS!P$27*$AJ367)))),IF($AJ367&lt;43.8,WeightSDS!M$29*$AJ367^10+WeightSDS!N$29*$AJ367^9+WeightSDS!O$29*$AJ367^8+WeightSDS!P$29*$AJ367^7+WeightSDS!Q$29*$AJ367^6+WeightSDS!R$29*$AJ367^5+WeightSDS!S$29*$AJ367^4+WeightSDS!T$29*$AJ367^3+WeightSDS!U$29*$AJ367^2+WeightSDS!V$29*$AJ367+WeightSDS!W$29-0.010431*(1-$AJ367/210),IF($AJ367&lt;123,WeightSDS!M$30*$AJ367^10+WeightSDS!N$30*$AJ367^9+WeightSDS!O$30*$AJ367^8+WeightSDS!P$30*$AJ367^7+WeightSDS!Q$30*$AJ367^6+WeightSDS!R$30*$AJ367^5+WeightSDS!S$30*$AJ367^4+WeightSDS!T$30*$AJ367^3+WeightSDS!U$30*$AJ367^2+WeightSDS!V$30*$AJ367+WeightSDS!W$30-0.010431*(1-1/$AJ367),WeightSDS!M$32+WeightSDS!N$32/(1+EXP(WeightSDS!O$32+WeightSDS!P$32*$AJ367))-0.010431*(1-$AJ367/210))))</f>
        <v>2.9500001032655536</v>
      </c>
      <c r="AN367" s="7">
        <f>IF(D367="M",IF($AJ367&lt;162,WeightSDS!P$12*$AJ367^7+WeightSDS!Q$12*$AJ367^6+WeightSDS!R$12*$AJ367^5+WeightSDS!S$12*$AJ367^4+WeightSDS!T$12*$AJ367^3+WeightSDS!U$12*$AJ367^2+WeightSDS!V$12*$AJ367+WeightSDS!W$12,WeightSDS!P$14*$AJ367^7+WeightSDS!Q$14*$AJ367^6+WeightSDS!R$14*$AJ367^5+WeightSDS!S$14*$AJ367^4+WeightSDS!T$14*$AJ367^3+WeightSDS!U$14*$AJ367^2+WeightSDS!V$14*$AJ367+WeightSDS!W$14),IF($AJ367&lt;156,WeightSDS!O$17*$AJ367^8+WeightSDS!P$17*$AJ367^7+WeightSDS!Q$17*$AJ367^6+WeightSDS!R$17*$AJ367^5+WeightSDS!S$17*$AJ367^4+WeightSDS!T$17*$AJ367^3+WeightSDS!U$17*$AJ367^2+WeightSDS!V$17*$AJ367+WeightSDS!W$17,IF($AJ367&lt;186,WeightSDS!$U$18+(WeightSDS!$V$18-WeightSDS!$U$18)/24*($AJ367-186)+WeightSDS!$W$18*(-$AJ367+186)^2-0.005,WeightSDS!$U$18+(WeightSDS!$V$18-WeightSDS!$U$18)/24*($AJ367-186)-0.005)))</f>
        <v>0.14604529399999999</v>
      </c>
      <c r="AQ367" s="7">
        <f t="shared" si="119"/>
        <v>0.56299999999999994</v>
      </c>
      <c r="AR367" s="7">
        <f t="shared" si="120"/>
        <v>69</v>
      </c>
      <c r="AS367" s="7">
        <f t="shared" si="121"/>
        <v>0.51</v>
      </c>
    </row>
    <row r="368" spans="2:45" s="7" customFormat="1" x14ac:dyDescent="0.15">
      <c r="B368" s="118"/>
      <c r="C368" s="118"/>
      <c r="D368" s="118"/>
      <c r="E368" s="30"/>
      <c r="F368" s="30"/>
      <c r="G368" s="119"/>
      <c r="H368" s="119"/>
      <c r="I368" s="78"/>
      <c r="J368" s="11" t="str">
        <f t="shared" si="112"/>
        <v/>
      </c>
      <c r="K368" s="2" t="str">
        <f t="shared" si="122"/>
        <v/>
      </c>
      <c r="L368" s="2" t="str">
        <f t="shared" si="113"/>
        <v/>
      </c>
      <c r="M368" s="2" t="str">
        <f t="shared" si="123"/>
        <v/>
      </c>
      <c r="N368" s="2" t="str">
        <f t="shared" si="124"/>
        <v/>
      </c>
      <c r="O368" s="2" t="str">
        <f t="shared" si="125"/>
        <v/>
      </c>
      <c r="P368" s="11" t="str">
        <f t="shared" si="126"/>
        <v/>
      </c>
      <c r="Q368" s="11" t="str">
        <f t="shared" si="127"/>
        <v/>
      </c>
      <c r="R368" s="2" t="str">
        <f t="shared" si="128"/>
        <v/>
      </c>
      <c r="S368" s="11" t="str">
        <f t="shared" si="129"/>
        <v/>
      </c>
      <c r="T368" s="175" t="str">
        <f t="shared" si="130"/>
        <v/>
      </c>
      <c r="U368" s="11" t="str">
        <f t="shared" si="131"/>
        <v/>
      </c>
      <c r="V368" s="136"/>
      <c r="W368" s="136"/>
      <c r="X368" s="139">
        <f t="shared" si="114"/>
        <v>0</v>
      </c>
      <c r="Y368" s="31">
        <f t="shared" si="115"/>
        <v>0</v>
      </c>
      <c r="Z368" s="31"/>
      <c r="AA368" s="140">
        <f t="shared" si="116"/>
        <v>0</v>
      </c>
      <c r="AB368" s="12"/>
      <c r="AC368" s="8">
        <f t="shared" si="117"/>
        <v>9.0359999999999996</v>
      </c>
      <c r="AD368" s="8">
        <f t="shared" si="118"/>
        <v>-184.49199999999999</v>
      </c>
      <c r="AE368"/>
      <c r="AF368" t="e">
        <f>IF(D368="M",IF(AI368&lt;78,LMS!$D$5*AI368^3+LMS!$E$5*AI368^2+LMS!$F$5*AI368+LMS!$G$5,IF(AI368&lt;150,LMS!$D$6*AI368^3+LMS!$E$6*AI368^2+LMS!$F$6*AI368+LMS!$G$6,LMS!$D$7*AI368^3+LMS!$E$7*AI368^2+LMS!$F$7*AI368+LMS!$G$7)),IF(AI368&lt;69,LMS!$D$9*AI368^3+LMS!$E$9*AI368^2+LMS!$F$9*AI368+LMS!$G$9,IF(AI368&lt;150,LMS!$D$10*AI368^3+LMS!$E$10*AI368^2+LMS!$F$10*AI368+LMS!$G$10,LMS!$D$11*AI368^3+LMS!$E$11*AI368^2+LMS!$F$11*AI368+LMS!$G$11)))</f>
        <v>#VALUE!</v>
      </c>
      <c r="AG368" t="e">
        <f>IF(D368="M",(IF(AI368&lt;2.5,LMS!$D$21*AI368^3+LMS!$E$21*AI368^2+LMS!$F$21*AI368+LMS!$G$21,IF(AI368&lt;9.5,LMS!$D$22*AI368^3+LMS!$E$22*AI368^2+LMS!$F$22*AI368+LMS!$G$22,IF(AI368&lt;26.75,LMS!$D$23*AI368^3+LMS!$E$23*AI368^2+LMS!$F$23*AI368+LMS!$G$23,IF(AI368&lt;90,LMS!$D$24*AI368^3+LMS!$E$24*AI368^2+LMS!$F$24*AI368+LMS!$G$24,LMS!$D$25*AI368^3+LMS!$E$25*AI368^2+LMS!$F$25*AI368+LMS!$G$25))))),(IF(AI368&lt;2.5,LMS!$D$27*AI368^3+LMS!$E$27*AI368^2+LMS!$F$27*AI368+LMS!$G$27,IF(AI368&lt;9.5,LMS!$D$28*AI368^3+LMS!$E$28*AI368^2+LMS!$F$28*AI368+LMS!$G$28,IF(AI368&lt;26.75,LMS!$D$29*AI368^3+LMS!$E$29*AI368^2+LMS!$F$29*AI368+LMS!$G$29,IF(AI368&lt;90,LMS!$D$30*AI368^3+LMS!$E$30*AI368^2+LMS!$F$30*AI368+LMS!$G$30,IF(AI368&lt;150,LMS!$D$31*AI368^3+LMS!$E$31*AI368^2+LMS!$F$31*AI368+LMS!$G$31,LMS!$D$32*AI368^3+LMS!$E$32*AI368^2+LMS!$F$32*AI368+LMS!$G$32)))))))</f>
        <v>#VALUE!</v>
      </c>
      <c r="AH368" t="e">
        <f>IF(D368="M",(IF(AI368&lt;90,LMS!$D$14*AI368^3+LMS!$E$14*AI368^2+LMS!$F$14*AI368+LMS!$G$14,LMS!$D$15*AI368^3+LMS!$E$15*AI368^2+LMS!$F$15*AI368+LMS!$G$15)),(IF(AI368&lt;90,LMS!$D$17*AI368^3+LMS!$E$17*AI368^2+LMS!$F$17*AI368+LMS!$G$17,LMS!$D$18*AI368^3+LMS!$E$18*AI368^2+LMS!$F$18*AI368+LMS!$G$18)))</f>
        <v>#VALUE!</v>
      </c>
      <c r="AI368" s="7" t="e">
        <f t="shared" si="111"/>
        <v>#VALUE!</v>
      </c>
      <c r="AJ368" s="7">
        <f t="shared" si="132"/>
        <v>0</v>
      </c>
      <c r="AL368" s="7">
        <f>IF(D368="M",WeightSDS!P$5*$AJ368^7+WeightSDS!Q$5*$AJ368^6+WeightSDS!R$5*$AJ368^5+WeightSDS!S$5*$AJ368^4+WeightSDS!T$5*$AJ368^3+WeightSDS!U$5*$AJ368^2+WeightSDS!V$5*$AJ368+WeightSDS!W$5,IF($AJ368&lt;186,WeightSDS!P$8*$AJ368^7+WeightSDS!Q$8*$AJ368^6+WeightSDS!R$8*$AJ368^5+WeightSDS!S$8*$AJ368^4+WeightSDS!T$8*$AJ368^3+WeightSDS!U$8*$AJ368^2+WeightSDS!V$8*$AJ368+WeightSDS!W$8,WeightSDS!$U$9+WeightSDS!$V$9*($AJ368-WeightSDS!$W$9)))</f>
        <v>0.75407122999999998</v>
      </c>
      <c r="AM368" s="7">
        <f>IF(D368="M",IF($AJ368&lt;45,WeightSDS!M$23*$AJ368^10+WeightSDS!N$23*$AJ368^9+WeightSDS!O$23*$AJ368^8+WeightSDS!P$23*$AJ368^7+WeightSDS!Q$23*$AJ368^6+WeightSDS!R$23*$AJ368^5+WeightSDS!S$23*$AJ368^4+WeightSDS!T$23*$AJ368^3+WeightSDS!U$23*$AJ368^2+WeightSDS!V$23*$AJ368+WeightSDS!W$23,IF($AJ368&lt;153,WeightSDS!M$25*$AJ368^10+WeightSDS!N$25*$AJ368^9+WeightSDS!O$25*$AJ368^8+WeightSDS!P$25*$AJ368^7+WeightSDS!Q$25*$AJ368^6+WeightSDS!R$25*$AJ368^5+WeightSDS!S$25*$AJ368^4+WeightSDS!T$25*$AJ368^3+WeightSDS!U$25*$AJ368^2+WeightSDS!V$25*$AJ368+WeightSDS!W$25,WeightSDS!M$27+WeightSDS!N$27/(1+EXP(WeightSDS!O$27+WeightSDS!P$27*$AJ368)))),IF($AJ368&lt;43.8,WeightSDS!M$29*$AJ368^10+WeightSDS!N$29*$AJ368^9+WeightSDS!O$29*$AJ368^8+WeightSDS!P$29*$AJ368^7+WeightSDS!Q$29*$AJ368^6+WeightSDS!R$29*$AJ368^5+WeightSDS!S$29*$AJ368^4+WeightSDS!T$29*$AJ368^3+WeightSDS!U$29*$AJ368^2+WeightSDS!V$29*$AJ368+WeightSDS!W$29-0.010431*(1-$AJ368/210),IF($AJ368&lt;123,WeightSDS!M$30*$AJ368^10+WeightSDS!N$30*$AJ368^9+WeightSDS!O$30*$AJ368^8+WeightSDS!P$30*$AJ368^7+WeightSDS!Q$30*$AJ368^6+WeightSDS!R$30*$AJ368^5+WeightSDS!S$30*$AJ368^4+WeightSDS!T$30*$AJ368^3+WeightSDS!U$30*$AJ368^2+WeightSDS!V$30*$AJ368+WeightSDS!W$30-0.010431*(1-1/$AJ368),WeightSDS!M$32+WeightSDS!N$32/(1+EXP(WeightSDS!O$32+WeightSDS!P$32*$AJ368))-0.010431*(1-$AJ368/210))))</f>
        <v>2.9500001032655536</v>
      </c>
      <c r="AN368" s="7">
        <f>IF(D368="M",IF($AJ368&lt;162,WeightSDS!P$12*$AJ368^7+WeightSDS!Q$12*$AJ368^6+WeightSDS!R$12*$AJ368^5+WeightSDS!S$12*$AJ368^4+WeightSDS!T$12*$AJ368^3+WeightSDS!U$12*$AJ368^2+WeightSDS!V$12*$AJ368+WeightSDS!W$12,WeightSDS!P$14*$AJ368^7+WeightSDS!Q$14*$AJ368^6+WeightSDS!R$14*$AJ368^5+WeightSDS!S$14*$AJ368^4+WeightSDS!T$14*$AJ368^3+WeightSDS!U$14*$AJ368^2+WeightSDS!V$14*$AJ368+WeightSDS!W$14),IF($AJ368&lt;156,WeightSDS!O$17*$AJ368^8+WeightSDS!P$17*$AJ368^7+WeightSDS!Q$17*$AJ368^6+WeightSDS!R$17*$AJ368^5+WeightSDS!S$17*$AJ368^4+WeightSDS!T$17*$AJ368^3+WeightSDS!U$17*$AJ368^2+WeightSDS!V$17*$AJ368+WeightSDS!W$17,IF($AJ368&lt;186,WeightSDS!$U$18+(WeightSDS!$V$18-WeightSDS!$U$18)/24*($AJ368-186)+WeightSDS!$W$18*(-$AJ368+186)^2-0.005,WeightSDS!$U$18+(WeightSDS!$V$18-WeightSDS!$U$18)/24*($AJ368-186)-0.005)))</f>
        <v>0.14604529399999999</v>
      </c>
      <c r="AQ368" s="7">
        <f t="shared" si="119"/>
        <v>0.56299999999999994</v>
      </c>
      <c r="AR368" s="7">
        <f t="shared" si="120"/>
        <v>69</v>
      </c>
      <c r="AS368" s="7">
        <f t="shared" si="121"/>
        <v>0.51</v>
      </c>
    </row>
    <row r="369" spans="2:45" s="7" customFormat="1" x14ac:dyDescent="0.15">
      <c r="B369" s="118"/>
      <c r="C369" s="118"/>
      <c r="D369" s="118"/>
      <c r="E369" s="30"/>
      <c r="F369" s="30"/>
      <c r="G369" s="119"/>
      <c r="H369" s="119"/>
      <c r="I369" s="78"/>
      <c r="J369" s="11" t="str">
        <f t="shared" si="112"/>
        <v/>
      </c>
      <c r="K369" s="2" t="str">
        <f t="shared" si="122"/>
        <v/>
      </c>
      <c r="L369" s="2" t="str">
        <f t="shared" si="113"/>
        <v/>
      </c>
      <c r="M369" s="2" t="str">
        <f t="shared" si="123"/>
        <v/>
      </c>
      <c r="N369" s="2" t="str">
        <f t="shared" si="124"/>
        <v/>
      </c>
      <c r="O369" s="2" t="str">
        <f t="shared" si="125"/>
        <v/>
      </c>
      <c r="P369" s="11" t="str">
        <f t="shared" si="126"/>
        <v/>
      </c>
      <c r="Q369" s="11" t="str">
        <f t="shared" si="127"/>
        <v/>
      </c>
      <c r="R369" s="2" t="str">
        <f t="shared" si="128"/>
        <v/>
      </c>
      <c r="S369" s="11" t="str">
        <f t="shared" si="129"/>
        <v/>
      </c>
      <c r="T369" s="175" t="str">
        <f t="shared" si="130"/>
        <v/>
      </c>
      <c r="U369" s="11" t="str">
        <f t="shared" si="131"/>
        <v/>
      </c>
      <c r="V369" s="136"/>
      <c r="W369" s="136"/>
      <c r="X369" s="139">
        <f t="shared" si="114"/>
        <v>0</v>
      </c>
      <c r="Y369" s="31">
        <f t="shared" si="115"/>
        <v>0</v>
      </c>
      <c r="Z369" s="31"/>
      <c r="AA369" s="140">
        <f t="shared" si="116"/>
        <v>0</v>
      </c>
      <c r="AB369" s="12"/>
      <c r="AC369" s="8">
        <f t="shared" si="117"/>
        <v>9.0359999999999996</v>
      </c>
      <c r="AD369" s="8">
        <f t="shared" si="118"/>
        <v>-184.49199999999999</v>
      </c>
      <c r="AE369"/>
      <c r="AF369" t="e">
        <f>IF(D369="M",IF(AI369&lt;78,LMS!$D$5*AI369^3+LMS!$E$5*AI369^2+LMS!$F$5*AI369+LMS!$G$5,IF(AI369&lt;150,LMS!$D$6*AI369^3+LMS!$E$6*AI369^2+LMS!$F$6*AI369+LMS!$G$6,LMS!$D$7*AI369^3+LMS!$E$7*AI369^2+LMS!$F$7*AI369+LMS!$G$7)),IF(AI369&lt;69,LMS!$D$9*AI369^3+LMS!$E$9*AI369^2+LMS!$F$9*AI369+LMS!$G$9,IF(AI369&lt;150,LMS!$D$10*AI369^3+LMS!$E$10*AI369^2+LMS!$F$10*AI369+LMS!$G$10,LMS!$D$11*AI369^3+LMS!$E$11*AI369^2+LMS!$F$11*AI369+LMS!$G$11)))</f>
        <v>#VALUE!</v>
      </c>
      <c r="AG369" t="e">
        <f>IF(D369="M",(IF(AI369&lt;2.5,LMS!$D$21*AI369^3+LMS!$E$21*AI369^2+LMS!$F$21*AI369+LMS!$G$21,IF(AI369&lt;9.5,LMS!$D$22*AI369^3+LMS!$E$22*AI369^2+LMS!$F$22*AI369+LMS!$G$22,IF(AI369&lt;26.75,LMS!$D$23*AI369^3+LMS!$E$23*AI369^2+LMS!$F$23*AI369+LMS!$G$23,IF(AI369&lt;90,LMS!$D$24*AI369^3+LMS!$E$24*AI369^2+LMS!$F$24*AI369+LMS!$G$24,LMS!$D$25*AI369^3+LMS!$E$25*AI369^2+LMS!$F$25*AI369+LMS!$G$25))))),(IF(AI369&lt;2.5,LMS!$D$27*AI369^3+LMS!$E$27*AI369^2+LMS!$F$27*AI369+LMS!$G$27,IF(AI369&lt;9.5,LMS!$D$28*AI369^3+LMS!$E$28*AI369^2+LMS!$F$28*AI369+LMS!$G$28,IF(AI369&lt;26.75,LMS!$D$29*AI369^3+LMS!$E$29*AI369^2+LMS!$F$29*AI369+LMS!$G$29,IF(AI369&lt;90,LMS!$D$30*AI369^3+LMS!$E$30*AI369^2+LMS!$F$30*AI369+LMS!$G$30,IF(AI369&lt;150,LMS!$D$31*AI369^3+LMS!$E$31*AI369^2+LMS!$F$31*AI369+LMS!$G$31,LMS!$D$32*AI369^3+LMS!$E$32*AI369^2+LMS!$F$32*AI369+LMS!$G$32)))))))</f>
        <v>#VALUE!</v>
      </c>
      <c r="AH369" t="e">
        <f>IF(D369="M",(IF(AI369&lt;90,LMS!$D$14*AI369^3+LMS!$E$14*AI369^2+LMS!$F$14*AI369+LMS!$G$14,LMS!$D$15*AI369^3+LMS!$E$15*AI369^2+LMS!$F$15*AI369+LMS!$G$15)),(IF(AI369&lt;90,LMS!$D$17*AI369^3+LMS!$E$17*AI369^2+LMS!$F$17*AI369+LMS!$G$17,LMS!$D$18*AI369^3+LMS!$E$18*AI369^2+LMS!$F$18*AI369+LMS!$G$18)))</f>
        <v>#VALUE!</v>
      </c>
      <c r="AI369" s="7" t="e">
        <f t="shared" si="111"/>
        <v>#VALUE!</v>
      </c>
      <c r="AJ369" s="7">
        <f t="shared" si="132"/>
        <v>0</v>
      </c>
      <c r="AL369" s="7">
        <f>IF(D369="M",WeightSDS!P$5*$AJ369^7+WeightSDS!Q$5*$AJ369^6+WeightSDS!R$5*$AJ369^5+WeightSDS!S$5*$AJ369^4+WeightSDS!T$5*$AJ369^3+WeightSDS!U$5*$AJ369^2+WeightSDS!V$5*$AJ369+WeightSDS!W$5,IF($AJ369&lt;186,WeightSDS!P$8*$AJ369^7+WeightSDS!Q$8*$AJ369^6+WeightSDS!R$8*$AJ369^5+WeightSDS!S$8*$AJ369^4+WeightSDS!T$8*$AJ369^3+WeightSDS!U$8*$AJ369^2+WeightSDS!V$8*$AJ369+WeightSDS!W$8,WeightSDS!$U$9+WeightSDS!$V$9*($AJ369-WeightSDS!$W$9)))</f>
        <v>0.75407122999999998</v>
      </c>
      <c r="AM369" s="7">
        <f>IF(D369="M",IF($AJ369&lt;45,WeightSDS!M$23*$AJ369^10+WeightSDS!N$23*$AJ369^9+WeightSDS!O$23*$AJ369^8+WeightSDS!P$23*$AJ369^7+WeightSDS!Q$23*$AJ369^6+WeightSDS!R$23*$AJ369^5+WeightSDS!S$23*$AJ369^4+WeightSDS!T$23*$AJ369^3+WeightSDS!U$23*$AJ369^2+WeightSDS!V$23*$AJ369+WeightSDS!W$23,IF($AJ369&lt;153,WeightSDS!M$25*$AJ369^10+WeightSDS!N$25*$AJ369^9+WeightSDS!O$25*$AJ369^8+WeightSDS!P$25*$AJ369^7+WeightSDS!Q$25*$AJ369^6+WeightSDS!R$25*$AJ369^5+WeightSDS!S$25*$AJ369^4+WeightSDS!T$25*$AJ369^3+WeightSDS!U$25*$AJ369^2+WeightSDS!V$25*$AJ369+WeightSDS!W$25,WeightSDS!M$27+WeightSDS!N$27/(1+EXP(WeightSDS!O$27+WeightSDS!P$27*$AJ369)))),IF($AJ369&lt;43.8,WeightSDS!M$29*$AJ369^10+WeightSDS!N$29*$AJ369^9+WeightSDS!O$29*$AJ369^8+WeightSDS!P$29*$AJ369^7+WeightSDS!Q$29*$AJ369^6+WeightSDS!R$29*$AJ369^5+WeightSDS!S$29*$AJ369^4+WeightSDS!T$29*$AJ369^3+WeightSDS!U$29*$AJ369^2+WeightSDS!V$29*$AJ369+WeightSDS!W$29-0.010431*(1-$AJ369/210),IF($AJ369&lt;123,WeightSDS!M$30*$AJ369^10+WeightSDS!N$30*$AJ369^9+WeightSDS!O$30*$AJ369^8+WeightSDS!P$30*$AJ369^7+WeightSDS!Q$30*$AJ369^6+WeightSDS!R$30*$AJ369^5+WeightSDS!S$30*$AJ369^4+WeightSDS!T$30*$AJ369^3+WeightSDS!U$30*$AJ369^2+WeightSDS!V$30*$AJ369+WeightSDS!W$30-0.010431*(1-1/$AJ369),WeightSDS!M$32+WeightSDS!N$32/(1+EXP(WeightSDS!O$32+WeightSDS!P$32*$AJ369))-0.010431*(1-$AJ369/210))))</f>
        <v>2.9500001032655536</v>
      </c>
      <c r="AN369" s="7">
        <f>IF(D369="M",IF($AJ369&lt;162,WeightSDS!P$12*$AJ369^7+WeightSDS!Q$12*$AJ369^6+WeightSDS!R$12*$AJ369^5+WeightSDS!S$12*$AJ369^4+WeightSDS!T$12*$AJ369^3+WeightSDS!U$12*$AJ369^2+WeightSDS!V$12*$AJ369+WeightSDS!W$12,WeightSDS!P$14*$AJ369^7+WeightSDS!Q$14*$AJ369^6+WeightSDS!R$14*$AJ369^5+WeightSDS!S$14*$AJ369^4+WeightSDS!T$14*$AJ369^3+WeightSDS!U$14*$AJ369^2+WeightSDS!V$14*$AJ369+WeightSDS!W$14),IF($AJ369&lt;156,WeightSDS!O$17*$AJ369^8+WeightSDS!P$17*$AJ369^7+WeightSDS!Q$17*$AJ369^6+WeightSDS!R$17*$AJ369^5+WeightSDS!S$17*$AJ369^4+WeightSDS!T$17*$AJ369^3+WeightSDS!U$17*$AJ369^2+WeightSDS!V$17*$AJ369+WeightSDS!W$17,IF($AJ369&lt;186,WeightSDS!$U$18+(WeightSDS!$V$18-WeightSDS!$U$18)/24*($AJ369-186)+WeightSDS!$W$18*(-$AJ369+186)^2-0.005,WeightSDS!$U$18+(WeightSDS!$V$18-WeightSDS!$U$18)/24*($AJ369-186)-0.005)))</f>
        <v>0.14604529399999999</v>
      </c>
      <c r="AQ369" s="7">
        <f t="shared" si="119"/>
        <v>0.56299999999999994</v>
      </c>
      <c r="AR369" s="7">
        <f t="shared" si="120"/>
        <v>69</v>
      </c>
      <c r="AS369" s="7">
        <f t="shared" si="121"/>
        <v>0.51</v>
      </c>
    </row>
    <row r="370" spans="2:45" s="7" customFormat="1" x14ac:dyDescent="0.15">
      <c r="B370" s="118"/>
      <c r="C370" s="118"/>
      <c r="D370" s="118"/>
      <c r="E370" s="30"/>
      <c r="F370" s="30"/>
      <c r="G370" s="119"/>
      <c r="H370" s="119"/>
      <c r="I370" s="78"/>
      <c r="J370" s="11" t="str">
        <f t="shared" si="112"/>
        <v/>
      </c>
      <c r="K370" s="2" t="str">
        <f t="shared" si="122"/>
        <v/>
      </c>
      <c r="L370" s="2" t="str">
        <f t="shared" si="113"/>
        <v/>
      </c>
      <c r="M370" s="2" t="str">
        <f t="shared" si="123"/>
        <v/>
      </c>
      <c r="N370" s="2" t="str">
        <f t="shared" si="124"/>
        <v/>
      </c>
      <c r="O370" s="2" t="str">
        <f t="shared" si="125"/>
        <v/>
      </c>
      <c r="P370" s="11" t="str">
        <f t="shared" si="126"/>
        <v/>
      </c>
      <c r="Q370" s="11" t="str">
        <f t="shared" si="127"/>
        <v/>
      </c>
      <c r="R370" s="2" t="str">
        <f t="shared" si="128"/>
        <v/>
      </c>
      <c r="S370" s="11" t="str">
        <f t="shared" si="129"/>
        <v/>
      </c>
      <c r="T370" s="175" t="str">
        <f t="shared" si="130"/>
        <v/>
      </c>
      <c r="U370" s="11" t="str">
        <f t="shared" si="131"/>
        <v/>
      </c>
      <c r="V370" s="136"/>
      <c r="W370" s="136"/>
      <c r="X370" s="139">
        <f t="shared" si="114"/>
        <v>0</v>
      </c>
      <c r="Y370" s="31">
        <f t="shared" si="115"/>
        <v>0</v>
      </c>
      <c r="Z370" s="31"/>
      <c r="AA370" s="140">
        <f t="shared" si="116"/>
        <v>0</v>
      </c>
      <c r="AB370" s="12"/>
      <c r="AC370" s="8">
        <f t="shared" si="117"/>
        <v>9.0359999999999996</v>
      </c>
      <c r="AD370" s="8">
        <f t="shared" si="118"/>
        <v>-184.49199999999999</v>
      </c>
      <c r="AE370"/>
      <c r="AF370" t="e">
        <f>IF(D370="M",IF(AI370&lt;78,LMS!$D$5*AI370^3+LMS!$E$5*AI370^2+LMS!$F$5*AI370+LMS!$G$5,IF(AI370&lt;150,LMS!$D$6*AI370^3+LMS!$E$6*AI370^2+LMS!$F$6*AI370+LMS!$G$6,LMS!$D$7*AI370^3+LMS!$E$7*AI370^2+LMS!$F$7*AI370+LMS!$G$7)),IF(AI370&lt;69,LMS!$D$9*AI370^3+LMS!$E$9*AI370^2+LMS!$F$9*AI370+LMS!$G$9,IF(AI370&lt;150,LMS!$D$10*AI370^3+LMS!$E$10*AI370^2+LMS!$F$10*AI370+LMS!$G$10,LMS!$D$11*AI370^3+LMS!$E$11*AI370^2+LMS!$F$11*AI370+LMS!$G$11)))</f>
        <v>#VALUE!</v>
      </c>
      <c r="AG370" t="e">
        <f>IF(D370="M",(IF(AI370&lt;2.5,LMS!$D$21*AI370^3+LMS!$E$21*AI370^2+LMS!$F$21*AI370+LMS!$G$21,IF(AI370&lt;9.5,LMS!$D$22*AI370^3+LMS!$E$22*AI370^2+LMS!$F$22*AI370+LMS!$G$22,IF(AI370&lt;26.75,LMS!$D$23*AI370^3+LMS!$E$23*AI370^2+LMS!$F$23*AI370+LMS!$G$23,IF(AI370&lt;90,LMS!$D$24*AI370^3+LMS!$E$24*AI370^2+LMS!$F$24*AI370+LMS!$G$24,LMS!$D$25*AI370^3+LMS!$E$25*AI370^2+LMS!$F$25*AI370+LMS!$G$25))))),(IF(AI370&lt;2.5,LMS!$D$27*AI370^3+LMS!$E$27*AI370^2+LMS!$F$27*AI370+LMS!$G$27,IF(AI370&lt;9.5,LMS!$D$28*AI370^3+LMS!$E$28*AI370^2+LMS!$F$28*AI370+LMS!$G$28,IF(AI370&lt;26.75,LMS!$D$29*AI370^3+LMS!$E$29*AI370^2+LMS!$F$29*AI370+LMS!$G$29,IF(AI370&lt;90,LMS!$D$30*AI370^3+LMS!$E$30*AI370^2+LMS!$F$30*AI370+LMS!$G$30,IF(AI370&lt;150,LMS!$D$31*AI370^3+LMS!$E$31*AI370^2+LMS!$F$31*AI370+LMS!$G$31,LMS!$D$32*AI370^3+LMS!$E$32*AI370^2+LMS!$F$32*AI370+LMS!$G$32)))))))</f>
        <v>#VALUE!</v>
      </c>
      <c r="AH370" t="e">
        <f>IF(D370="M",(IF(AI370&lt;90,LMS!$D$14*AI370^3+LMS!$E$14*AI370^2+LMS!$F$14*AI370+LMS!$G$14,LMS!$D$15*AI370^3+LMS!$E$15*AI370^2+LMS!$F$15*AI370+LMS!$G$15)),(IF(AI370&lt;90,LMS!$D$17*AI370^3+LMS!$E$17*AI370^2+LMS!$F$17*AI370+LMS!$G$17,LMS!$D$18*AI370^3+LMS!$E$18*AI370^2+LMS!$F$18*AI370+LMS!$G$18)))</f>
        <v>#VALUE!</v>
      </c>
      <c r="AI370" s="7" t="e">
        <f t="shared" si="111"/>
        <v>#VALUE!</v>
      </c>
      <c r="AJ370" s="7">
        <f t="shared" si="132"/>
        <v>0</v>
      </c>
      <c r="AL370" s="7">
        <f>IF(D370="M",WeightSDS!P$5*$AJ370^7+WeightSDS!Q$5*$AJ370^6+WeightSDS!R$5*$AJ370^5+WeightSDS!S$5*$AJ370^4+WeightSDS!T$5*$AJ370^3+WeightSDS!U$5*$AJ370^2+WeightSDS!V$5*$AJ370+WeightSDS!W$5,IF($AJ370&lt;186,WeightSDS!P$8*$AJ370^7+WeightSDS!Q$8*$AJ370^6+WeightSDS!R$8*$AJ370^5+WeightSDS!S$8*$AJ370^4+WeightSDS!T$8*$AJ370^3+WeightSDS!U$8*$AJ370^2+WeightSDS!V$8*$AJ370+WeightSDS!W$8,WeightSDS!$U$9+WeightSDS!$V$9*($AJ370-WeightSDS!$W$9)))</f>
        <v>0.75407122999999998</v>
      </c>
      <c r="AM370" s="7">
        <f>IF(D370="M",IF($AJ370&lt;45,WeightSDS!M$23*$AJ370^10+WeightSDS!N$23*$AJ370^9+WeightSDS!O$23*$AJ370^8+WeightSDS!P$23*$AJ370^7+WeightSDS!Q$23*$AJ370^6+WeightSDS!R$23*$AJ370^5+WeightSDS!S$23*$AJ370^4+WeightSDS!T$23*$AJ370^3+WeightSDS!U$23*$AJ370^2+WeightSDS!V$23*$AJ370+WeightSDS!W$23,IF($AJ370&lt;153,WeightSDS!M$25*$AJ370^10+WeightSDS!N$25*$AJ370^9+WeightSDS!O$25*$AJ370^8+WeightSDS!P$25*$AJ370^7+WeightSDS!Q$25*$AJ370^6+WeightSDS!R$25*$AJ370^5+WeightSDS!S$25*$AJ370^4+WeightSDS!T$25*$AJ370^3+WeightSDS!U$25*$AJ370^2+WeightSDS!V$25*$AJ370+WeightSDS!W$25,WeightSDS!M$27+WeightSDS!N$27/(1+EXP(WeightSDS!O$27+WeightSDS!P$27*$AJ370)))),IF($AJ370&lt;43.8,WeightSDS!M$29*$AJ370^10+WeightSDS!N$29*$AJ370^9+WeightSDS!O$29*$AJ370^8+WeightSDS!P$29*$AJ370^7+WeightSDS!Q$29*$AJ370^6+WeightSDS!R$29*$AJ370^5+WeightSDS!S$29*$AJ370^4+WeightSDS!T$29*$AJ370^3+WeightSDS!U$29*$AJ370^2+WeightSDS!V$29*$AJ370+WeightSDS!W$29-0.010431*(1-$AJ370/210),IF($AJ370&lt;123,WeightSDS!M$30*$AJ370^10+WeightSDS!N$30*$AJ370^9+WeightSDS!O$30*$AJ370^8+WeightSDS!P$30*$AJ370^7+WeightSDS!Q$30*$AJ370^6+WeightSDS!R$30*$AJ370^5+WeightSDS!S$30*$AJ370^4+WeightSDS!T$30*$AJ370^3+WeightSDS!U$30*$AJ370^2+WeightSDS!V$30*$AJ370+WeightSDS!W$30-0.010431*(1-1/$AJ370),WeightSDS!M$32+WeightSDS!N$32/(1+EXP(WeightSDS!O$32+WeightSDS!P$32*$AJ370))-0.010431*(1-$AJ370/210))))</f>
        <v>2.9500001032655536</v>
      </c>
      <c r="AN370" s="7">
        <f>IF(D370="M",IF($AJ370&lt;162,WeightSDS!P$12*$AJ370^7+WeightSDS!Q$12*$AJ370^6+WeightSDS!R$12*$AJ370^5+WeightSDS!S$12*$AJ370^4+WeightSDS!T$12*$AJ370^3+WeightSDS!U$12*$AJ370^2+WeightSDS!V$12*$AJ370+WeightSDS!W$12,WeightSDS!P$14*$AJ370^7+WeightSDS!Q$14*$AJ370^6+WeightSDS!R$14*$AJ370^5+WeightSDS!S$14*$AJ370^4+WeightSDS!T$14*$AJ370^3+WeightSDS!U$14*$AJ370^2+WeightSDS!V$14*$AJ370+WeightSDS!W$14),IF($AJ370&lt;156,WeightSDS!O$17*$AJ370^8+WeightSDS!P$17*$AJ370^7+WeightSDS!Q$17*$AJ370^6+WeightSDS!R$17*$AJ370^5+WeightSDS!S$17*$AJ370^4+WeightSDS!T$17*$AJ370^3+WeightSDS!U$17*$AJ370^2+WeightSDS!V$17*$AJ370+WeightSDS!W$17,IF($AJ370&lt;186,WeightSDS!$U$18+(WeightSDS!$V$18-WeightSDS!$U$18)/24*($AJ370-186)+WeightSDS!$W$18*(-$AJ370+186)^2-0.005,WeightSDS!$U$18+(WeightSDS!$V$18-WeightSDS!$U$18)/24*($AJ370-186)-0.005)))</f>
        <v>0.14604529399999999</v>
      </c>
      <c r="AQ370" s="7">
        <f t="shared" si="119"/>
        <v>0.56299999999999994</v>
      </c>
      <c r="AR370" s="7">
        <f t="shared" si="120"/>
        <v>69</v>
      </c>
      <c r="AS370" s="7">
        <f t="shared" si="121"/>
        <v>0.51</v>
      </c>
    </row>
    <row r="371" spans="2:45" s="7" customFormat="1" x14ac:dyDescent="0.15">
      <c r="B371" s="118"/>
      <c r="C371" s="118"/>
      <c r="D371" s="118"/>
      <c r="E371" s="30"/>
      <c r="F371" s="30"/>
      <c r="G371" s="119"/>
      <c r="H371" s="119"/>
      <c r="I371" s="78"/>
      <c r="J371" s="11" t="str">
        <f t="shared" si="112"/>
        <v/>
      </c>
      <c r="K371" s="2" t="str">
        <f t="shared" si="122"/>
        <v/>
      </c>
      <c r="L371" s="2" t="str">
        <f t="shared" si="113"/>
        <v/>
      </c>
      <c r="M371" s="2" t="str">
        <f t="shared" si="123"/>
        <v/>
      </c>
      <c r="N371" s="2" t="str">
        <f t="shared" si="124"/>
        <v/>
      </c>
      <c r="O371" s="2" t="str">
        <f t="shared" si="125"/>
        <v/>
      </c>
      <c r="P371" s="11" t="str">
        <f t="shared" si="126"/>
        <v/>
      </c>
      <c r="Q371" s="11" t="str">
        <f t="shared" si="127"/>
        <v/>
      </c>
      <c r="R371" s="2" t="str">
        <f t="shared" si="128"/>
        <v/>
      </c>
      <c r="S371" s="11" t="str">
        <f t="shared" si="129"/>
        <v/>
      </c>
      <c r="T371" s="175" t="str">
        <f t="shared" si="130"/>
        <v/>
      </c>
      <c r="U371" s="11" t="str">
        <f t="shared" si="131"/>
        <v/>
      </c>
      <c r="V371" s="136"/>
      <c r="W371" s="136"/>
      <c r="X371" s="139">
        <f t="shared" si="114"/>
        <v>0</v>
      </c>
      <c r="Y371" s="31">
        <f t="shared" si="115"/>
        <v>0</v>
      </c>
      <c r="Z371" s="31"/>
      <c r="AA371" s="140">
        <f t="shared" si="116"/>
        <v>0</v>
      </c>
      <c r="AB371" s="12"/>
      <c r="AC371" s="8">
        <f t="shared" si="117"/>
        <v>9.0359999999999996</v>
      </c>
      <c r="AD371" s="8">
        <f t="shared" si="118"/>
        <v>-184.49199999999999</v>
      </c>
      <c r="AE371"/>
      <c r="AF371" t="e">
        <f>IF(D371="M",IF(AI371&lt;78,LMS!$D$5*AI371^3+LMS!$E$5*AI371^2+LMS!$F$5*AI371+LMS!$G$5,IF(AI371&lt;150,LMS!$D$6*AI371^3+LMS!$E$6*AI371^2+LMS!$F$6*AI371+LMS!$G$6,LMS!$D$7*AI371^3+LMS!$E$7*AI371^2+LMS!$F$7*AI371+LMS!$G$7)),IF(AI371&lt;69,LMS!$D$9*AI371^3+LMS!$E$9*AI371^2+LMS!$F$9*AI371+LMS!$G$9,IF(AI371&lt;150,LMS!$D$10*AI371^3+LMS!$E$10*AI371^2+LMS!$F$10*AI371+LMS!$G$10,LMS!$D$11*AI371^3+LMS!$E$11*AI371^2+LMS!$F$11*AI371+LMS!$G$11)))</f>
        <v>#VALUE!</v>
      </c>
      <c r="AG371" t="e">
        <f>IF(D371="M",(IF(AI371&lt;2.5,LMS!$D$21*AI371^3+LMS!$E$21*AI371^2+LMS!$F$21*AI371+LMS!$G$21,IF(AI371&lt;9.5,LMS!$D$22*AI371^3+LMS!$E$22*AI371^2+LMS!$F$22*AI371+LMS!$G$22,IF(AI371&lt;26.75,LMS!$D$23*AI371^3+LMS!$E$23*AI371^2+LMS!$F$23*AI371+LMS!$G$23,IF(AI371&lt;90,LMS!$D$24*AI371^3+LMS!$E$24*AI371^2+LMS!$F$24*AI371+LMS!$G$24,LMS!$D$25*AI371^3+LMS!$E$25*AI371^2+LMS!$F$25*AI371+LMS!$G$25))))),(IF(AI371&lt;2.5,LMS!$D$27*AI371^3+LMS!$E$27*AI371^2+LMS!$F$27*AI371+LMS!$G$27,IF(AI371&lt;9.5,LMS!$D$28*AI371^3+LMS!$E$28*AI371^2+LMS!$F$28*AI371+LMS!$G$28,IF(AI371&lt;26.75,LMS!$D$29*AI371^3+LMS!$E$29*AI371^2+LMS!$F$29*AI371+LMS!$G$29,IF(AI371&lt;90,LMS!$D$30*AI371^3+LMS!$E$30*AI371^2+LMS!$F$30*AI371+LMS!$G$30,IF(AI371&lt;150,LMS!$D$31*AI371^3+LMS!$E$31*AI371^2+LMS!$F$31*AI371+LMS!$G$31,LMS!$D$32*AI371^3+LMS!$E$32*AI371^2+LMS!$F$32*AI371+LMS!$G$32)))))))</f>
        <v>#VALUE!</v>
      </c>
      <c r="AH371" t="e">
        <f>IF(D371="M",(IF(AI371&lt;90,LMS!$D$14*AI371^3+LMS!$E$14*AI371^2+LMS!$F$14*AI371+LMS!$G$14,LMS!$D$15*AI371^3+LMS!$E$15*AI371^2+LMS!$F$15*AI371+LMS!$G$15)),(IF(AI371&lt;90,LMS!$D$17*AI371^3+LMS!$E$17*AI371^2+LMS!$F$17*AI371+LMS!$G$17,LMS!$D$18*AI371^3+LMS!$E$18*AI371^2+LMS!$F$18*AI371+LMS!$G$18)))</f>
        <v>#VALUE!</v>
      </c>
      <c r="AI371" s="7" t="e">
        <f t="shared" si="111"/>
        <v>#VALUE!</v>
      </c>
      <c r="AJ371" s="7">
        <f t="shared" si="132"/>
        <v>0</v>
      </c>
      <c r="AL371" s="7">
        <f>IF(D371="M",WeightSDS!P$5*$AJ371^7+WeightSDS!Q$5*$AJ371^6+WeightSDS!R$5*$AJ371^5+WeightSDS!S$5*$AJ371^4+WeightSDS!T$5*$AJ371^3+WeightSDS!U$5*$AJ371^2+WeightSDS!V$5*$AJ371+WeightSDS!W$5,IF($AJ371&lt;186,WeightSDS!P$8*$AJ371^7+WeightSDS!Q$8*$AJ371^6+WeightSDS!R$8*$AJ371^5+WeightSDS!S$8*$AJ371^4+WeightSDS!T$8*$AJ371^3+WeightSDS!U$8*$AJ371^2+WeightSDS!V$8*$AJ371+WeightSDS!W$8,WeightSDS!$U$9+WeightSDS!$V$9*($AJ371-WeightSDS!$W$9)))</f>
        <v>0.75407122999999998</v>
      </c>
      <c r="AM371" s="7">
        <f>IF(D371="M",IF($AJ371&lt;45,WeightSDS!M$23*$AJ371^10+WeightSDS!N$23*$AJ371^9+WeightSDS!O$23*$AJ371^8+WeightSDS!P$23*$AJ371^7+WeightSDS!Q$23*$AJ371^6+WeightSDS!R$23*$AJ371^5+WeightSDS!S$23*$AJ371^4+WeightSDS!T$23*$AJ371^3+WeightSDS!U$23*$AJ371^2+WeightSDS!V$23*$AJ371+WeightSDS!W$23,IF($AJ371&lt;153,WeightSDS!M$25*$AJ371^10+WeightSDS!N$25*$AJ371^9+WeightSDS!O$25*$AJ371^8+WeightSDS!P$25*$AJ371^7+WeightSDS!Q$25*$AJ371^6+WeightSDS!R$25*$AJ371^5+WeightSDS!S$25*$AJ371^4+WeightSDS!T$25*$AJ371^3+WeightSDS!U$25*$AJ371^2+WeightSDS!V$25*$AJ371+WeightSDS!W$25,WeightSDS!M$27+WeightSDS!N$27/(1+EXP(WeightSDS!O$27+WeightSDS!P$27*$AJ371)))),IF($AJ371&lt;43.8,WeightSDS!M$29*$AJ371^10+WeightSDS!N$29*$AJ371^9+WeightSDS!O$29*$AJ371^8+WeightSDS!P$29*$AJ371^7+WeightSDS!Q$29*$AJ371^6+WeightSDS!R$29*$AJ371^5+WeightSDS!S$29*$AJ371^4+WeightSDS!T$29*$AJ371^3+WeightSDS!U$29*$AJ371^2+WeightSDS!V$29*$AJ371+WeightSDS!W$29-0.010431*(1-$AJ371/210),IF($AJ371&lt;123,WeightSDS!M$30*$AJ371^10+WeightSDS!N$30*$AJ371^9+WeightSDS!O$30*$AJ371^8+WeightSDS!P$30*$AJ371^7+WeightSDS!Q$30*$AJ371^6+WeightSDS!R$30*$AJ371^5+WeightSDS!S$30*$AJ371^4+WeightSDS!T$30*$AJ371^3+WeightSDS!U$30*$AJ371^2+WeightSDS!V$30*$AJ371+WeightSDS!W$30-0.010431*(1-1/$AJ371),WeightSDS!M$32+WeightSDS!N$32/(1+EXP(WeightSDS!O$32+WeightSDS!P$32*$AJ371))-0.010431*(1-$AJ371/210))))</f>
        <v>2.9500001032655536</v>
      </c>
      <c r="AN371" s="7">
        <f>IF(D371="M",IF($AJ371&lt;162,WeightSDS!P$12*$AJ371^7+WeightSDS!Q$12*$AJ371^6+WeightSDS!R$12*$AJ371^5+WeightSDS!S$12*$AJ371^4+WeightSDS!T$12*$AJ371^3+WeightSDS!U$12*$AJ371^2+WeightSDS!V$12*$AJ371+WeightSDS!W$12,WeightSDS!P$14*$AJ371^7+WeightSDS!Q$14*$AJ371^6+WeightSDS!R$14*$AJ371^5+WeightSDS!S$14*$AJ371^4+WeightSDS!T$14*$AJ371^3+WeightSDS!U$14*$AJ371^2+WeightSDS!V$14*$AJ371+WeightSDS!W$14),IF($AJ371&lt;156,WeightSDS!O$17*$AJ371^8+WeightSDS!P$17*$AJ371^7+WeightSDS!Q$17*$AJ371^6+WeightSDS!R$17*$AJ371^5+WeightSDS!S$17*$AJ371^4+WeightSDS!T$17*$AJ371^3+WeightSDS!U$17*$AJ371^2+WeightSDS!V$17*$AJ371+WeightSDS!W$17,IF($AJ371&lt;186,WeightSDS!$U$18+(WeightSDS!$V$18-WeightSDS!$U$18)/24*($AJ371-186)+WeightSDS!$W$18*(-$AJ371+186)^2-0.005,WeightSDS!$U$18+(WeightSDS!$V$18-WeightSDS!$U$18)/24*($AJ371-186)-0.005)))</f>
        <v>0.14604529399999999</v>
      </c>
      <c r="AQ371" s="7">
        <f t="shared" si="119"/>
        <v>0.56299999999999994</v>
      </c>
      <c r="AR371" s="7">
        <f t="shared" si="120"/>
        <v>69</v>
      </c>
      <c r="AS371" s="7">
        <f t="shared" si="121"/>
        <v>0.51</v>
      </c>
    </row>
    <row r="372" spans="2:45" s="7" customFormat="1" x14ac:dyDescent="0.15">
      <c r="B372" s="118"/>
      <c r="C372" s="118"/>
      <c r="D372" s="118"/>
      <c r="E372" s="30"/>
      <c r="F372" s="30"/>
      <c r="G372" s="119"/>
      <c r="H372" s="119"/>
      <c r="I372" s="78"/>
      <c r="J372" s="11" t="str">
        <f t="shared" si="112"/>
        <v/>
      </c>
      <c r="K372" s="2" t="str">
        <f t="shared" si="122"/>
        <v/>
      </c>
      <c r="L372" s="2" t="str">
        <f t="shared" si="113"/>
        <v/>
      </c>
      <c r="M372" s="2" t="str">
        <f t="shared" si="123"/>
        <v/>
      </c>
      <c r="N372" s="2" t="str">
        <f t="shared" si="124"/>
        <v/>
      </c>
      <c r="O372" s="2" t="str">
        <f t="shared" si="125"/>
        <v/>
      </c>
      <c r="P372" s="11" t="str">
        <f t="shared" si="126"/>
        <v/>
      </c>
      <c r="Q372" s="11" t="str">
        <f t="shared" si="127"/>
        <v/>
      </c>
      <c r="R372" s="2" t="str">
        <f t="shared" si="128"/>
        <v/>
      </c>
      <c r="S372" s="11" t="str">
        <f t="shared" si="129"/>
        <v/>
      </c>
      <c r="T372" s="175" t="str">
        <f t="shared" si="130"/>
        <v/>
      </c>
      <c r="U372" s="11" t="str">
        <f t="shared" si="131"/>
        <v/>
      </c>
      <c r="V372" s="136"/>
      <c r="W372" s="136"/>
      <c r="X372" s="139">
        <f t="shared" si="114"/>
        <v>0</v>
      </c>
      <c r="Y372" s="31">
        <f t="shared" si="115"/>
        <v>0</v>
      </c>
      <c r="Z372" s="31"/>
      <c r="AA372" s="140">
        <f t="shared" si="116"/>
        <v>0</v>
      </c>
      <c r="AB372" s="12"/>
      <c r="AC372" s="8">
        <f t="shared" si="117"/>
        <v>9.0359999999999996</v>
      </c>
      <c r="AD372" s="8">
        <f t="shared" si="118"/>
        <v>-184.49199999999999</v>
      </c>
      <c r="AE372"/>
      <c r="AF372" t="e">
        <f>IF(D372="M",IF(AI372&lt;78,LMS!$D$5*AI372^3+LMS!$E$5*AI372^2+LMS!$F$5*AI372+LMS!$G$5,IF(AI372&lt;150,LMS!$D$6*AI372^3+LMS!$E$6*AI372^2+LMS!$F$6*AI372+LMS!$G$6,LMS!$D$7*AI372^3+LMS!$E$7*AI372^2+LMS!$F$7*AI372+LMS!$G$7)),IF(AI372&lt;69,LMS!$D$9*AI372^3+LMS!$E$9*AI372^2+LMS!$F$9*AI372+LMS!$G$9,IF(AI372&lt;150,LMS!$D$10*AI372^3+LMS!$E$10*AI372^2+LMS!$F$10*AI372+LMS!$G$10,LMS!$D$11*AI372^3+LMS!$E$11*AI372^2+LMS!$F$11*AI372+LMS!$G$11)))</f>
        <v>#VALUE!</v>
      </c>
      <c r="AG372" t="e">
        <f>IF(D372="M",(IF(AI372&lt;2.5,LMS!$D$21*AI372^3+LMS!$E$21*AI372^2+LMS!$F$21*AI372+LMS!$G$21,IF(AI372&lt;9.5,LMS!$D$22*AI372^3+LMS!$E$22*AI372^2+LMS!$F$22*AI372+LMS!$G$22,IF(AI372&lt;26.75,LMS!$D$23*AI372^3+LMS!$E$23*AI372^2+LMS!$F$23*AI372+LMS!$G$23,IF(AI372&lt;90,LMS!$D$24*AI372^3+LMS!$E$24*AI372^2+LMS!$F$24*AI372+LMS!$G$24,LMS!$D$25*AI372^3+LMS!$E$25*AI372^2+LMS!$F$25*AI372+LMS!$G$25))))),(IF(AI372&lt;2.5,LMS!$D$27*AI372^3+LMS!$E$27*AI372^2+LMS!$F$27*AI372+LMS!$G$27,IF(AI372&lt;9.5,LMS!$D$28*AI372^3+LMS!$E$28*AI372^2+LMS!$F$28*AI372+LMS!$G$28,IF(AI372&lt;26.75,LMS!$D$29*AI372^3+LMS!$E$29*AI372^2+LMS!$F$29*AI372+LMS!$G$29,IF(AI372&lt;90,LMS!$D$30*AI372^3+LMS!$E$30*AI372^2+LMS!$F$30*AI372+LMS!$G$30,IF(AI372&lt;150,LMS!$D$31*AI372^3+LMS!$E$31*AI372^2+LMS!$F$31*AI372+LMS!$G$31,LMS!$D$32*AI372^3+LMS!$E$32*AI372^2+LMS!$F$32*AI372+LMS!$G$32)))))))</f>
        <v>#VALUE!</v>
      </c>
      <c r="AH372" t="e">
        <f>IF(D372="M",(IF(AI372&lt;90,LMS!$D$14*AI372^3+LMS!$E$14*AI372^2+LMS!$F$14*AI372+LMS!$G$14,LMS!$D$15*AI372^3+LMS!$E$15*AI372^2+LMS!$F$15*AI372+LMS!$G$15)),(IF(AI372&lt;90,LMS!$D$17*AI372^3+LMS!$E$17*AI372^2+LMS!$F$17*AI372+LMS!$G$17,LMS!$D$18*AI372^3+LMS!$E$18*AI372^2+LMS!$F$18*AI372+LMS!$G$18)))</f>
        <v>#VALUE!</v>
      </c>
      <c r="AI372" s="7" t="e">
        <f t="shared" si="111"/>
        <v>#VALUE!</v>
      </c>
      <c r="AJ372" s="7">
        <f t="shared" si="132"/>
        <v>0</v>
      </c>
      <c r="AL372" s="7">
        <f>IF(D372="M",WeightSDS!P$5*$AJ372^7+WeightSDS!Q$5*$AJ372^6+WeightSDS!R$5*$AJ372^5+WeightSDS!S$5*$AJ372^4+WeightSDS!T$5*$AJ372^3+WeightSDS!U$5*$AJ372^2+WeightSDS!V$5*$AJ372+WeightSDS!W$5,IF($AJ372&lt;186,WeightSDS!P$8*$AJ372^7+WeightSDS!Q$8*$AJ372^6+WeightSDS!R$8*$AJ372^5+WeightSDS!S$8*$AJ372^4+WeightSDS!T$8*$AJ372^3+WeightSDS!U$8*$AJ372^2+WeightSDS!V$8*$AJ372+WeightSDS!W$8,WeightSDS!$U$9+WeightSDS!$V$9*($AJ372-WeightSDS!$W$9)))</f>
        <v>0.75407122999999998</v>
      </c>
      <c r="AM372" s="7">
        <f>IF(D372="M",IF($AJ372&lt;45,WeightSDS!M$23*$AJ372^10+WeightSDS!N$23*$AJ372^9+WeightSDS!O$23*$AJ372^8+WeightSDS!P$23*$AJ372^7+WeightSDS!Q$23*$AJ372^6+WeightSDS!R$23*$AJ372^5+WeightSDS!S$23*$AJ372^4+WeightSDS!T$23*$AJ372^3+WeightSDS!U$23*$AJ372^2+WeightSDS!V$23*$AJ372+WeightSDS!W$23,IF($AJ372&lt;153,WeightSDS!M$25*$AJ372^10+WeightSDS!N$25*$AJ372^9+WeightSDS!O$25*$AJ372^8+WeightSDS!P$25*$AJ372^7+WeightSDS!Q$25*$AJ372^6+WeightSDS!R$25*$AJ372^5+WeightSDS!S$25*$AJ372^4+WeightSDS!T$25*$AJ372^3+WeightSDS!U$25*$AJ372^2+WeightSDS!V$25*$AJ372+WeightSDS!W$25,WeightSDS!M$27+WeightSDS!N$27/(1+EXP(WeightSDS!O$27+WeightSDS!P$27*$AJ372)))),IF($AJ372&lt;43.8,WeightSDS!M$29*$AJ372^10+WeightSDS!N$29*$AJ372^9+WeightSDS!O$29*$AJ372^8+WeightSDS!P$29*$AJ372^7+WeightSDS!Q$29*$AJ372^6+WeightSDS!R$29*$AJ372^5+WeightSDS!S$29*$AJ372^4+WeightSDS!T$29*$AJ372^3+WeightSDS!U$29*$AJ372^2+WeightSDS!V$29*$AJ372+WeightSDS!W$29-0.010431*(1-$AJ372/210),IF($AJ372&lt;123,WeightSDS!M$30*$AJ372^10+WeightSDS!N$30*$AJ372^9+WeightSDS!O$30*$AJ372^8+WeightSDS!P$30*$AJ372^7+WeightSDS!Q$30*$AJ372^6+WeightSDS!R$30*$AJ372^5+WeightSDS!S$30*$AJ372^4+WeightSDS!T$30*$AJ372^3+WeightSDS!U$30*$AJ372^2+WeightSDS!V$30*$AJ372+WeightSDS!W$30-0.010431*(1-1/$AJ372),WeightSDS!M$32+WeightSDS!N$32/(1+EXP(WeightSDS!O$32+WeightSDS!P$32*$AJ372))-0.010431*(1-$AJ372/210))))</f>
        <v>2.9500001032655536</v>
      </c>
      <c r="AN372" s="7">
        <f>IF(D372="M",IF($AJ372&lt;162,WeightSDS!P$12*$AJ372^7+WeightSDS!Q$12*$AJ372^6+WeightSDS!R$12*$AJ372^5+WeightSDS!S$12*$AJ372^4+WeightSDS!T$12*$AJ372^3+WeightSDS!U$12*$AJ372^2+WeightSDS!V$12*$AJ372+WeightSDS!W$12,WeightSDS!P$14*$AJ372^7+WeightSDS!Q$14*$AJ372^6+WeightSDS!R$14*$AJ372^5+WeightSDS!S$14*$AJ372^4+WeightSDS!T$14*$AJ372^3+WeightSDS!U$14*$AJ372^2+WeightSDS!V$14*$AJ372+WeightSDS!W$14),IF($AJ372&lt;156,WeightSDS!O$17*$AJ372^8+WeightSDS!P$17*$AJ372^7+WeightSDS!Q$17*$AJ372^6+WeightSDS!R$17*$AJ372^5+WeightSDS!S$17*$AJ372^4+WeightSDS!T$17*$AJ372^3+WeightSDS!U$17*$AJ372^2+WeightSDS!V$17*$AJ372+WeightSDS!W$17,IF($AJ372&lt;186,WeightSDS!$U$18+(WeightSDS!$V$18-WeightSDS!$U$18)/24*($AJ372-186)+WeightSDS!$W$18*(-$AJ372+186)^2-0.005,WeightSDS!$U$18+(WeightSDS!$V$18-WeightSDS!$U$18)/24*($AJ372-186)-0.005)))</f>
        <v>0.14604529399999999</v>
      </c>
      <c r="AQ372" s="7">
        <f t="shared" si="119"/>
        <v>0.56299999999999994</v>
      </c>
      <c r="AR372" s="7">
        <f t="shared" si="120"/>
        <v>69</v>
      </c>
      <c r="AS372" s="7">
        <f t="shared" si="121"/>
        <v>0.51</v>
      </c>
    </row>
    <row r="373" spans="2:45" s="7" customFormat="1" x14ac:dyDescent="0.15">
      <c r="B373" s="118"/>
      <c r="C373" s="118"/>
      <c r="D373" s="118"/>
      <c r="E373" s="30"/>
      <c r="F373" s="30"/>
      <c r="G373" s="119"/>
      <c r="H373" s="119"/>
      <c r="I373" s="78"/>
      <c r="J373" s="11" t="str">
        <f t="shared" si="112"/>
        <v/>
      </c>
      <c r="K373" s="2" t="str">
        <f t="shared" si="122"/>
        <v/>
      </c>
      <c r="L373" s="2" t="str">
        <f t="shared" si="113"/>
        <v/>
      </c>
      <c r="M373" s="2" t="str">
        <f t="shared" si="123"/>
        <v/>
      </c>
      <c r="N373" s="2" t="str">
        <f t="shared" si="124"/>
        <v/>
      </c>
      <c r="O373" s="2" t="str">
        <f t="shared" si="125"/>
        <v/>
      </c>
      <c r="P373" s="11" t="str">
        <f t="shared" si="126"/>
        <v/>
      </c>
      <c r="Q373" s="11" t="str">
        <f t="shared" si="127"/>
        <v/>
      </c>
      <c r="R373" s="2" t="str">
        <f t="shared" si="128"/>
        <v/>
      </c>
      <c r="S373" s="11" t="str">
        <f t="shared" si="129"/>
        <v/>
      </c>
      <c r="T373" s="175" t="str">
        <f t="shared" si="130"/>
        <v/>
      </c>
      <c r="U373" s="11" t="str">
        <f t="shared" si="131"/>
        <v/>
      </c>
      <c r="V373" s="136"/>
      <c r="W373" s="136"/>
      <c r="X373" s="139">
        <f t="shared" si="114"/>
        <v>0</v>
      </c>
      <c r="Y373" s="31">
        <f t="shared" si="115"/>
        <v>0</v>
      </c>
      <c r="Z373" s="31"/>
      <c r="AA373" s="140">
        <f t="shared" si="116"/>
        <v>0</v>
      </c>
      <c r="AB373" s="12"/>
      <c r="AC373" s="8">
        <f t="shared" si="117"/>
        <v>9.0359999999999996</v>
      </c>
      <c r="AD373" s="8">
        <f t="shared" si="118"/>
        <v>-184.49199999999999</v>
      </c>
      <c r="AE373"/>
      <c r="AF373" t="e">
        <f>IF(D373="M",IF(AI373&lt;78,LMS!$D$5*AI373^3+LMS!$E$5*AI373^2+LMS!$F$5*AI373+LMS!$G$5,IF(AI373&lt;150,LMS!$D$6*AI373^3+LMS!$E$6*AI373^2+LMS!$F$6*AI373+LMS!$G$6,LMS!$D$7*AI373^3+LMS!$E$7*AI373^2+LMS!$F$7*AI373+LMS!$G$7)),IF(AI373&lt;69,LMS!$D$9*AI373^3+LMS!$E$9*AI373^2+LMS!$F$9*AI373+LMS!$G$9,IF(AI373&lt;150,LMS!$D$10*AI373^3+LMS!$E$10*AI373^2+LMS!$F$10*AI373+LMS!$G$10,LMS!$D$11*AI373^3+LMS!$E$11*AI373^2+LMS!$F$11*AI373+LMS!$G$11)))</f>
        <v>#VALUE!</v>
      </c>
      <c r="AG373" t="e">
        <f>IF(D373="M",(IF(AI373&lt;2.5,LMS!$D$21*AI373^3+LMS!$E$21*AI373^2+LMS!$F$21*AI373+LMS!$G$21,IF(AI373&lt;9.5,LMS!$D$22*AI373^3+LMS!$E$22*AI373^2+LMS!$F$22*AI373+LMS!$G$22,IF(AI373&lt;26.75,LMS!$D$23*AI373^3+LMS!$E$23*AI373^2+LMS!$F$23*AI373+LMS!$G$23,IF(AI373&lt;90,LMS!$D$24*AI373^3+LMS!$E$24*AI373^2+LMS!$F$24*AI373+LMS!$G$24,LMS!$D$25*AI373^3+LMS!$E$25*AI373^2+LMS!$F$25*AI373+LMS!$G$25))))),(IF(AI373&lt;2.5,LMS!$D$27*AI373^3+LMS!$E$27*AI373^2+LMS!$F$27*AI373+LMS!$G$27,IF(AI373&lt;9.5,LMS!$D$28*AI373^3+LMS!$E$28*AI373^2+LMS!$F$28*AI373+LMS!$G$28,IF(AI373&lt;26.75,LMS!$D$29*AI373^3+LMS!$E$29*AI373^2+LMS!$F$29*AI373+LMS!$G$29,IF(AI373&lt;90,LMS!$D$30*AI373^3+LMS!$E$30*AI373^2+LMS!$F$30*AI373+LMS!$G$30,IF(AI373&lt;150,LMS!$D$31*AI373^3+LMS!$E$31*AI373^2+LMS!$F$31*AI373+LMS!$G$31,LMS!$D$32*AI373^3+LMS!$E$32*AI373^2+LMS!$F$32*AI373+LMS!$G$32)))))))</f>
        <v>#VALUE!</v>
      </c>
      <c r="AH373" t="e">
        <f>IF(D373="M",(IF(AI373&lt;90,LMS!$D$14*AI373^3+LMS!$E$14*AI373^2+LMS!$F$14*AI373+LMS!$G$14,LMS!$D$15*AI373^3+LMS!$E$15*AI373^2+LMS!$F$15*AI373+LMS!$G$15)),(IF(AI373&lt;90,LMS!$D$17*AI373^3+LMS!$E$17*AI373^2+LMS!$F$17*AI373+LMS!$G$17,LMS!$D$18*AI373^3+LMS!$E$18*AI373^2+LMS!$F$18*AI373+LMS!$G$18)))</f>
        <v>#VALUE!</v>
      </c>
      <c r="AI373" s="7" t="e">
        <f t="shared" si="111"/>
        <v>#VALUE!</v>
      </c>
      <c r="AJ373" s="7">
        <f t="shared" si="132"/>
        <v>0</v>
      </c>
      <c r="AL373" s="7">
        <f>IF(D373="M",WeightSDS!P$5*$AJ373^7+WeightSDS!Q$5*$AJ373^6+WeightSDS!R$5*$AJ373^5+WeightSDS!S$5*$AJ373^4+WeightSDS!T$5*$AJ373^3+WeightSDS!U$5*$AJ373^2+WeightSDS!V$5*$AJ373+WeightSDS!W$5,IF($AJ373&lt;186,WeightSDS!P$8*$AJ373^7+WeightSDS!Q$8*$AJ373^6+WeightSDS!R$8*$AJ373^5+WeightSDS!S$8*$AJ373^4+WeightSDS!T$8*$AJ373^3+WeightSDS!U$8*$AJ373^2+WeightSDS!V$8*$AJ373+WeightSDS!W$8,WeightSDS!$U$9+WeightSDS!$V$9*($AJ373-WeightSDS!$W$9)))</f>
        <v>0.75407122999999998</v>
      </c>
      <c r="AM373" s="7">
        <f>IF(D373="M",IF($AJ373&lt;45,WeightSDS!M$23*$AJ373^10+WeightSDS!N$23*$AJ373^9+WeightSDS!O$23*$AJ373^8+WeightSDS!P$23*$AJ373^7+WeightSDS!Q$23*$AJ373^6+WeightSDS!R$23*$AJ373^5+WeightSDS!S$23*$AJ373^4+WeightSDS!T$23*$AJ373^3+WeightSDS!U$23*$AJ373^2+WeightSDS!V$23*$AJ373+WeightSDS!W$23,IF($AJ373&lt;153,WeightSDS!M$25*$AJ373^10+WeightSDS!N$25*$AJ373^9+WeightSDS!O$25*$AJ373^8+WeightSDS!P$25*$AJ373^7+WeightSDS!Q$25*$AJ373^6+WeightSDS!R$25*$AJ373^5+WeightSDS!S$25*$AJ373^4+WeightSDS!T$25*$AJ373^3+WeightSDS!U$25*$AJ373^2+WeightSDS!V$25*$AJ373+WeightSDS!W$25,WeightSDS!M$27+WeightSDS!N$27/(1+EXP(WeightSDS!O$27+WeightSDS!P$27*$AJ373)))),IF($AJ373&lt;43.8,WeightSDS!M$29*$AJ373^10+WeightSDS!N$29*$AJ373^9+WeightSDS!O$29*$AJ373^8+WeightSDS!P$29*$AJ373^7+WeightSDS!Q$29*$AJ373^6+WeightSDS!R$29*$AJ373^5+WeightSDS!S$29*$AJ373^4+WeightSDS!T$29*$AJ373^3+WeightSDS!U$29*$AJ373^2+WeightSDS!V$29*$AJ373+WeightSDS!W$29-0.010431*(1-$AJ373/210),IF($AJ373&lt;123,WeightSDS!M$30*$AJ373^10+WeightSDS!N$30*$AJ373^9+WeightSDS!O$30*$AJ373^8+WeightSDS!P$30*$AJ373^7+WeightSDS!Q$30*$AJ373^6+WeightSDS!R$30*$AJ373^5+WeightSDS!S$30*$AJ373^4+WeightSDS!T$30*$AJ373^3+WeightSDS!U$30*$AJ373^2+WeightSDS!V$30*$AJ373+WeightSDS!W$30-0.010431*(1-1/$AJ373),WeightSDS!M$32+WeightSDS!N$32/(1+EXP(WeightSDS!O$32+WeightSDS!P$32*$AJ373))-0.010431*(1-$AJ373/210))))</f>
        <v>2.9500001032655536</v>
      </c>
      <c r="AN373" s="7">
        <f>IF(D373="M",IF($AJ373&lt;162,WeightSDS!P$12*$AJ373^7+WeightSDS!Q$12*$AJ373^6+WeightSDS!R$12*$AJ373^5+WeightSDS!S$12*$AJ373^4+WeightSDS!T$12*$AJ373^3+WeightSDS!U$12*$AJ373^2+WeightSDS!V$12*$AJ373+WeightSDS!W$12,WeightSDS!P$14*$AJ373^7+WeightSDS!Q$14*$AJ373^6+WeightSDS!R$14*$AJ373^5+WeightSDS!S$14*$AJ373^4+WeightSDS!T$14*$AJ373^3+WeightSDS!U$14*$AJ373^2+WeightSDS!V$14*$AJ373+WeightSDS!W$14),IF($AJ373&lt;156,WeightSDS!O$17*$AJ373^8+WeightSDS!P$17*$AJ373^7+WeightSDS!Q$17*$AJ373^6+WeightSDS!R$17*$AJ373^5+WeightSDS!S$17*$AJ373^4+WeightSDS!T$17*$AJ373^3+WeightSDS!U$17*$AJ373^2+WeightSDS!V$17*$AJ373+WeightSDS!W$17,IF($AJ373&lt;186,WeightSDS!$U$18+(WeightSDS!$V$18-WeightSDS!$U$18)/24*($AJ373-186)+WeightSDS!$W$18*(-$AJ373+186)^2-0.005,WeightSDS!$U$18+(WeightSDS!$V$18-WeightSDS!$U$18)/24*($AJ373-186)-0.005)))</f>
        <v>0.14604529399999999</v>
      </c>
      <c r="AQ373" s="7">
        <f t="shared" si="119"/>
        <v>0.56299999999999994</v>
      </c>
      <c r="AR373" s="7">
        <f t="shared" si="120"/>
        <v>69</v>
      </c>
      <c r="AS373" s="7">
        <f t="shared" si="121"/>
        <v>0.51</v>
      </c>
    </row>
    <row r="374" spans="2:45" s="7" customFormat="1" x14ac:dyDescent="0.15">
      <c r="B374" s="118"/>
      <c r="C374" s="118"/>
      <c r="D374" s="118"/>
      <c r="E374" s="30"/>
      <c r="F374" s="30"/>
      <c r="G374" s="119"/>
      <c r="H374" s="119"/>
      <c r="I374" s="78"/>
      <c r="J374" s="11" t="str">
        <f t="shared" si="112"/>
        <v/>
      </c>
      <c r="K374" s="2" t="str">
        <f t="shared" si="122"/>
        <v/>
      </c>
      <c r="L374" s="2" t="str">
        <f t="shared" si="113"/>
        <v/>
      </c>
      <c r="M374" s="2" t="str">
        <f t="shared" si="123"/>
        <v/>
      </c>
      <c r="N374" s="2" t="str">
        <f t="shared" si="124"/>
        <v/>
      </c>
      <c r="O374" s="2" t="str">
        <f t="shared" si="125"/>
        <v/>
      </c>
      <c r="P374" s="11" t="str">
        <f t="shared" si="126"/>
        <v/>
      </c>
      <c r="Q374" s="11" t="str">
        <f t="shared" si="127"/>
        <v/>
      </c>
      <c r="R374" s="2" t="str">
        <f t="shared" si="128"/>
        <v/>
      </c>
      <c r="S374" s="11" t="str">
        <f t="shared" si="129"/>
        <v/>
      </c>
      <c r="T374" s="175" t="str">
        <f t="shared" si="130"/>
        <v/>
      </c>
      <c r="U374" s="11" t="str">
        <f t="shared" si="131"/>
        <v/>
      </c>
      <c r="V374" s="136"/>
      <c r="W374" s="136"/>
      <c r="X374" s="139">
        <f t="shared" si="114"/>
        <v>0</v>
      </c>
      <c r="Y374" s="31">
        <f t="shared" si="115"/>
        <v>0</v>
      </c>
      <c r="Z374" s="31"/>
      <c r="AA374" s="140">
        <f t="shared" si="116"/>
        <v>0</v>
      </c>
      <c r="AB374" s="12"/>
      <c r="AC374" s="8">
        <f t="shared" si="117"/>
        <v>9.0359999999999996</v>
      </c>
      <c r="AD374" s="8">
        <f t="shared" si="118"/>
        <v>-184.49199999999999</v>
      </c>
      <c r="AE374"/>
      <c r="AF374" t="e">
        <f>IF(D374="M",IF(AI374&lt;78,LMS!$D$5*AI374^3+LMS!$E$5*AI374^2+LMS!$F$5*AI374+LMS!$G$5,IF(AI374&lt;150,LMS!$D$6*AI374^3+LMS!$E$6*AI374^2+LMS!$F$6*AI374+LMS!$G$6,LMS!$D$7*AI374^3+LMS!$E$7*AI374^2+LMS!$F$7*AI374+LMS!$G$7)),IF(AI374&lt;69,LMS!$D$9*AI374^3+LMS!$E$9*AI374^2+LMS!$F$9*AI374+LMS!$G$9,IF(AI374&lt;150,LMS!$D$10*AI374^3+LMS!$E$10*AI374^2+LMS!$F$10*AI374+LMS!$G$10,LMS!$D$11*AI374^3+LMS!$E$11*AI374^2+LMS!$F$11*AI374+LMS!$G$11)))</f>
        <v>#VALUE!</v>
      </c>
      <c r="AG374" t="e">
        <f>IF(D374="M",(IF(AI374&lt;2.5,LMS!$D$21*AI374^3+LMS!$E$21*AI374^2+LMS!$F$21*AI374+LMS!$G$21,IF(AI374&lt;9.5,LMS!$D$22*AI374^3+LMS!$E$22*AI374^2+LMS!$F$22*AI374+LMS!$G$22,IF(AI374&lt;26.75,LMS!$D$23*AI374^3+LMS!$E$23*AI374^2+LMS!$F$23*AI374+LMS!$G$23,IF(AI374&lt;90,LMS!$D$24*AI374^3+LMS!$E$24*AI374^2+LMS!$F$24*AI374+LMS!$G$24,LMS!$D$25*AI374^3+LMS!$E$25*AI374^2+LMS!$F$25*AI374+LMS!$G$25))))),(IF(AI374&lt;2.5,LMS!$D$27*AI374^3+LMS!$E$27*AI374^2+LMS!$F$27*AI374+LMS!$G$27,IF(AI374&lt;9.5,LMS!$D$28*AI374^3+LMS!$E$28*AI374^2+LMS!$F$28*AI374+LMS!$G$28,IF(AI374&lt;26.75,LMS!$D$29*AI374^3+LMS!$E$29*AI374^2+LMS!$F$29*AI374+LMS!$G$29,IF(AI374&lt;90,LMS!$D$30*AI374^3+LMS!$E$30*AI374^2+LMS!$F$30*AI374+LMS!$G$30,IF(AI374&lt;150,LMS!$D$31*AI374^3+LMS!$E$31*AI374^2+LMS!$F$31*AI374+LMS!$G$31,LMS!$D$32*AI374^3+LMS!$E$32*AI374^2+LMS!$F$32*AI374+LMS!$G$32)))))))</f>
        <v>#VALUE!</v>
      </c>
      <c r="AH374" t="e">
        <f>IF(D374="M",(IF(AI374&lt;90,LMS!$D$14*AI374^3+LMS!$E$14*AI374^2+LMS!$F$14*AI374+LMS!$G$14,LMS!$D$15*AI374^3+LMS!$E$15*AI374^2+LMS!$F$15*AI374+LMS!$G$15)),(IF(AI374&lt;90,LMS!$D$17*AI374^3+LMS!$E$17*AI374^2+LMS!$F$17*AI374+LMS!$G$17,LMS!$D$18*AI374^3+LMS!$E$18*AI374^2+LMS!$F$18*AI374+LMS!$G$18)))</f>
        <v>#VALUE!</v>
      </c>
      <c r="AI374" s="7" t="e">
        <f t="shared" si="111"/>
        <v>#VALUE!</v>
      </c>
      <c r="AJ374" s="7">
        <f t="shared" si="132"/>
        <v>0</v>
      </c>
      <c r="AL374" s="7">
        <f>IF(D374="M",WeightSDS!P$5*$AJ374^7+WeightSDS!Q$5*$AJ374^6+WeightSDS!R$5*$AJ374^5+WeightSDS!S$5*$AJ374^4+WeightSDS!T$5*$AJ374^3+WeightSDS!U$5*$AJ374^2+WeightSDS!V$5*$AJ374+WeightSDS!W$5,IF($AJ374&lt;186,WeightSDS!P$8*$AJ374^7+WeightSDS!Q$8*$AJ374^6+WeightSDS!R$8*$AJ374^5+WeightSDS!S$8*$AJ374^4+WeightSDS!T$8*$AJ374^3+WeightSDS!U$8*$AJ374^2+WeightSDS!V$8*$AJ374+WeightSDS!W$8,WeightSDS!$U$9+WeightSDS!$V$9*($AJ374-WeightSDS!$W$9)))</f>
        <v>0.75407122999999998</v>
      </c>
      <c r="AM374" s="7">
        <f>IF(D374="M",IF($AJ374&lt;45,WeightSDS!M$23*$AJ374^10+WeightSDS!N$23*$AJ374^9+WeightSDS!O$23*$AJ374^8+WeightSDS!P$23*$AJ374^7+WeightSDS!Q$23*$AJ374^6+WeightSDS!R$23*$AJ374^5+WeightSDS!S$23*$AJ374^4+WeightSDS!T$23*$AJ374^3+WeightSDS!U$23*$AJ374^2+WeightSDS!V$23*$AJ374+WeightSDS!W$23,IF($AJ374&lt;153,WeightSDS!M$25*$AJ374^10+WeightSDS!N$25*$AJ374^9+WeightSDS!O$25*$AJ374^8+WeightSDS!P$25*$AJ374^7+WeightSDS!Q$25*$AJ374^6+WeightSDS!R$25*$AJ374^5+WeightSDS!S$25*$AJ374^4+WeightSDS!T$25*$AJ374^3+WeightSDS!U$25*$AJ374^2+WeightSDS!V$25*$AJ374+WeightSDS!W$25,WeightSDS!M$27+WeightSDS!N$27/(1+EXP(WeightSDS!O$27+WeightSDS!P$27*$AJ374)))),IF($AJ374&lt;43.8,WeightSDS!M$29*$AJ374^10+WeightSDS!N$29*$AJ374^9+WeightSDS!O$29*$AJ374^8+WeightSDS!P$29*$AJ374^7+WeightSDS!Q$29*$AJ374^6+WeightSDS!R$29*$AJ374^5+WeightSDS!S$29*$AJ374^4+WeightSDS!T$29*$AJ374^3+WeightSDS!U$29*$AJ374^2+WeightSDS!V$29*$AJ374+WeightSDS!W$29-0.010431*(1-$AJ374/210),IF($AJ374&lt;123,WeightSDS!M$30*$AJ374^10+WeightSDS!N$30*$AJ374^9+WeightSDS!O$30*$AJ374^8+WeightSDS!P$30*$AJ374^7+WeightSDS!Q$30*$AJ374^6+WeightSDS!R$30*$AJ374^5+WeightSDS!S$30*$AJ374^4+WeightSDS!T$30*$AJ374^3+WeightSDS!U$30*$AJ374^2+WeightSDS!V$30*$AJ374+WeightSDS!W$30-0.010431*(1-1/$AJ374),WeightSDS!M$32+WeightSDS!N$32/(1+EXP(WeightSDS!O$32+WeightSDS!P$32*$AJ374))-0.010431*(1-$AJ374/210))))</f>
        <v>2.9500001032655536</v>
      </c>
      <c r="AN374" s="7">
        <f>IF(D374="M",IF($AJ374&lt;162,WeightSDS!P$12*$AJ374^7+WeightSDS!Q$12*$AJ374^6+WeightSDS!R$12*$AJ374^5+WeightSDS!S$12*$AJ374^4+WeightSDS!T$12*$AJ374^3+WeightSDS!U$12*$AJ374^2+WeightSDS!V$12*$AJ374+WeightSDS!W$12,WeightSDS!P$14*$AJ374^7+WeightSDS!Q$14*$AJ374^6+WeightSDS!R$14*$AJ374^5+WeightSDS!S$14*$AJ374^4+WeightSDS!T$14*$AJ374^3+WeightSDS!U$14*$AJ374^2+WeightSDS!V$14*$AJ374+WeightSDS!W$14),IF($AJ374&lt;156,WeightSDS!O$17*$AJ374^8+WeightSDS!P$17*$AJ374^7+WeightSDS!Q$17*$AJ374^6+WeightSDS!R$17*$AJ374^5+WeightSDS!S$17*$AJ374^4+WeightSDS!T$17*$AJ374^3+WeightSDS!U$17*$AJ374^2+WeightSDS!V$17*$AJ374+WeightSDS!W$17,IF($AJ374&lt;186,WeightSDS!$U$18+(WeightSDS!$V$18-WeightSDS!$U$18)/24*($AJ374-186)+WeightSDS!$W$18*(-$AJ374+186)^2-0.005,WeightSDS!$U$18+(WeightSDS!$V$18-WeightSDS!$U$18)/24*($AJ374-186)-0.005)))</f>
        <v>0.14604529399999999</v>
      </c>
      <c r="AQ374" s="7">
        <f t="shared" si="119"/>
        <v>0.56299999999999994</v>
      </c>
      <c r="AR374" s="7">
        <f t="shared" si="120"/>
        <v>69</v>
      </c>
      <c r="AS374" s="7">
        <f t="shared" si="121"/>
        <v>0.51</v>
      </c>
    </row>
    <row r="375" spans="2:45" s="7" customFormat="1" x14ac:dyDescent="0.15">
      <c r="B375" s="118"/>
      <c r="C375" s="118"/>
      <c r="D375" s="118"/>
      <c r="E375" s="30"/>
      <c r="F375" s="30"/>
      <c r="G375" s="119"/>
      <c r="H375" s="119"/>
      <c r="I375" s="78"/>
      <c r="J375" s="11" t="str">
        <f t="shared" si="112"/>
        <v/>
      </c>
      <c r="K375" s="2" t="str">
        <f t="shared" si="122"/>
        <v/>
      </c>
      <c r="L375" s="2" t="str">
        <f t="shared" si="113"/>
        <v/>
      </c>
      <c r="M375" s="2" t="str">
        <f t="shared" si="123"/>
        <v/>
      </c>
      <c r="N375" s="2" t="str">
        <f t="shared" si="124"/>
        <v/>
      </c>
      <c r="O375" s="2" t="str">
        <f t="shared" si="125"/>
        <v/>
      </c>
      <c r="P375" s="11" t="str">
        <f t="shared" si="126"/>
        <v/>
      </c>
      <c r="Q375" s="11" t="str">
        <f t="shared" si="127"/>
        <v/>
      </c>
      <c r="R375" s="2" t="str">
        <f t="shared" si="128"/>
        <v/>
      </c>
      <c r="S375" s="11" t="str">
        <f t="shared" si="129"/>
        <v/>
      </c>
      <c r="T375" s="175" t="str">
        <f t="shared" si="130"/>
        <v/>
      </c>
      <c r="U375" s="11" t="str">
        <f t="shared" si="131"/>
        <v/>
      </c>
      <c r="V375" s="136"/>
      <c r="W375" s="136"/>
      <c r="X375" s="139">
        <f t="shared" si="114"/>
        <v>0</v>
      </c>
      <c r="Y375" s="31">
        <f t="shared" si="115"/>
        <v>0</v>
      </c>
      <c r="Z375" s="31"/>
      <c r="AA375" s="140">
        <f t="shared" si="116"/>
        <v>0</v>
      </c>
      <c r="AB375" s="12"/>
      <c r="AC375" s="8">
        <f t="shared" si="117"/>
        <v>9.0359999999999996</v>
      </c>
      <c r="AD375" s="8">
        <f t="shared" si="118"/>
        <v>-184.49199999999999</v>
      </c>
      <c r="AE375"/>
      <c r="AF375" t="e">
        <f>IF(D375="M",IF(AI375&lt;78,LMS!$D$5*AI375^3+LMS!$E$5*AI375^2+LMS!$F$5*AI375+LMS!$G$5,IF(AI375&lt;150,LMS!$D$6*AI375^3+LMS!$E$6*AI375^2+LMS!$F$6*AI375+LMS!$G$6,LMS!$D$7*AI375^3+LMS!$E$7*AI375^2+LMS!$F$7*AI375+LMS!$G$7)),IF(AI375&lt;69,LMS!$D$9*AI375^3+LMS!$E$9*AI375^2+LMS!$F$9*AI375+LMS!$G$9,IF(AI375&lt;150,LMS!$D$10*AI375^3+LMS!$E$10*AI375^2+LMS!$F$10*AI375+LMS!$G$10,LMS!$D$11*AI375^3+LMS!$E$11*AI375^2+LMS!$F$11*AI375+LMS!$G$11)))</f>
        <v>#VALUE!</v>
      </c>
      <c r="AG375" t="e">
        <f>IF(D375="M",(IF(AI375&lt;2.5,LMS!$D$21*AI375^3+LMS!$E$21*AI375^2+LMS!$F$21*AI375+LMS!$G$21,IF(AI375&lt;9.5,LMS!$D$22*AI375^3+LMS!$E$22*AI375^2+LMS!$F$22*AI375+LMS!$G$22,IF(AI375&lt;26.75,LMS!$D$23*AI375^3+LMS!$E$23*AI375^2+LMS!$F$23*AI375+LMS!$G$23,IF(AI375&lt;90,LMS!$D$24*AI375^3+LMS!$E$24*AI375^2+LMS!$F$24*AI375+LMS!$G$24,LMS!$D$25*AI375^3+LMS!$E$25*AI375^2+LMS!$F$25*AI375+LMS!$G$25))))),(IF(AI375&lt;2.5,LMS!$D$27*AI375^3+LMS!$E$27*AI375^2+LMS!$F$27*AI375+LMS!$G$27,IF(AI375&lt;9.5,LMS!$D$28*AI375^3+LMS!$E$28*AI375^2+LMS!$F$28*AI375+LMS!$G$28,IF(AI375&lt;26.75,LMS!$D$29*AI375^3+LMS!$E$29*AI375^2+LMS!$F$29*AI375+LMS!$G$29,IF(AI375&lt;90,LMS!$D$30*AI375^3+LMS!$E$30*AI375^2+LMS!$F$30*AI375+LMS!$G$30,IF(AI375&lt;150,LMS!$D$31*AI375^3+LMS!$E$31*AI375^2+LMS!$F$31*AI375+LMS!$G$31,LMS!$D$32*AI375^3+LMS!$E$32*AI375^2+LMS!$F$32*AI375+LMS!$G$32)))))))</f>
        <v>#VALUE!</v>
      </c>
      <c r="AH375" t="e">
        <f>IF(D375="M",(IF(AI375&lt;90,LMS!$D$14*AI375^3+LMS!$E$14*AI375^2+LMS!$F$14*AI375+LMS!$G$14,LMS!$D$15*AI375^3+LMS!$E$15*AI375^2+LMS!$F$15*AI375+LMS!$G$15)),(IF(AI375&lt;90,LMS!$D$17*AI375^3+LMS!$E$17*AI375^2+LMS!$F$17*AI375+LMS!$G$17,LMS!$D$18*AI375^3+LMS!$E$18*AI375^2+LMS!$F$18*AI375+LMS!$G$18)))</f>
        <v>#VALUE!</v>
      </c>
      <c r="AI375" s="7" t="e">
        <f t="shared" si="111"/>
        <v>#VALUE!</v>
      </c>
      <c r="AJ375" s="7">
        <f t="shared" si="132"/>
        <v>0</v>
      </c>
      <c r="AL375" s="7">
        <f>IF(D375="M",WeightSDS!P$5*$AJ375^7+WeightSDS!Q$5*$AJ375^6+WeightSDS!R$5*$AJ375^5+WeightSDS!S$5*$AJ375^4+WeightSDS!T$5*$AJ375^3+WeightSDS!U$5*$AJ375^2+WeightSDS!V$5*$AJ375+WeightSDS!W$5,IF($AJ375&lt;186,WeightSDS!P$8*$AJ375^7+WeightSDS!Q$8*$AJ375^6+WeightSDS!R$8*$AJ375^5+WeightSDS!S$8*$AJ375^4+WeightSDS!T$8*$AJ375^3+WeightSDS!U$8*$AJ375^2+WeightSDS!V$8*$AJ375+WeightSDS!W$8,WeightSDS!$U$9+WeightSDS!$V$9*($AJ375-WeightSDS!$W$9)))</f>
        <v>0.75407122999999998</v>
      </c>
      <c r="AM375" s="7">
        <f>IF(D375="M",IF($AJ375&lt;45,WeightSDS!M$23*$AJ375^10+WeightSDS!N$23*$AJ375^9+WeightSDS!O$23*$AJ375^8+WeightSDS!P$23*$AJ375^7+WeightSDS!Q$23*$AJ375^6+WeightSDS!R$23*$AJ375^5+WeightSDS!S$23*$AJ375^4+WeightSDS!T$23*$AJ375^3+WeightSDS!U$23*$AJ375^2+WeightSDS!V$23*$AJ375+WeightSDS!W$23,IF($AJ375&lt;153,WeightSDS!M$25*$AJ375^10+WeightSDS!N$25*$AJ375^9+WeightSDS!O$25*$AJ375^8+WeightSDS!P$25*$AJ375^7+WeightSDS!Q$25*$AJ375^6+WeightSDS!R$25*$AJ375^5+WeightSDS!S$25*$AJ375^4+WeightSDS!T$25*$AJ375^3+WeightSDS!U$25*$AJ375^2+WeightSDS!V$25*$AJ375+WeightSDS!W$25,WeightSDS!M$27+WeightSDS!N$27/(1+EXP(WeightSDS!O$27+WeightSDS!P$27*$AJ375)))),IF($AJ375&lt;43.8,WeightSDS!M$29*$AJ375^10+WeightSDS!N$29*$AJ375^9+WeightSDS!O$29*$AJ375^8+WeightSDS!P$29*$AJ375^7+WeightSDS!Q$29*$AJ375^6+WeightSDS!R$29*$AJ375^5+WeightSDS!S$29*$AJ375^4+WeightSDS!T$29*$AJ375^3+WeightSDS!U$29*$AJ375^2+WeightSDS!V$29*$AJ375+WeightSDS!W$29-0.010431*(1-$AJ375/210),IF($AJ375&lt;123,WeightSDS!M$30*$AJ375^10+WeightSDS!N$30*$AJ375^9+WeightSDS!O$30*$AJ375^8+WeightSDS!P$30*$AJ375^7+WeightSDS!Q$30*$AJ375^6+WeightSDS!R$30*$AJ375^5+WeightSDS!S$30*$AJ375^4+WeightSDS!T$30*$AJ375^3+WeightSDS!U$30*$AJ375^2+WeightSDS!V$30*$AJ375+WeightSDS!W$30-0.010431*(1-1/$AJ375),WeightSDS!M$32+WeightSDS!N$32/(1+EXP(WeightSDS!O$32+WeightSDS!P$32*$AJ375))-0.010431*(1-$AJ375/210))))</f>
        <v>2.9500001032655536</v>
      </c>
      <c r="AN375" s="7">
        <f>IF(D375="M",IF($AJ375&lt;162,WeightSDS!P$12*$AJ375^7+WeightSDS!Q$12*$AJ375^6+WeightSDS!R$12*$AJ375^5+WeightSDS!S$12*$AJ375^4+WeightSDS!T$12*$AJ375^3+WeightSDS!U$12*$AJ375^2+WeightSDS!V$12*$AJ375+WeightSDS!W$12,WeightSDS!P$14*$AJ375^7+WeightSDS!Q$14*$AJ375^6+WeightSDS!R$14*$AJ375^5+WeightSDS!S$14*$AJ375^4+WeightSDS!T$14*$AJ375^3+WeightSDS!U$14*$AJ375^2+WeightSDS!V$14*$AJ375+WeightSDS!W$14),IF($AJ375&lt;156,WeightSDS!O$17*$AJ375^8+WeightSDS!P$17*$AJ375^7+WeightSDS!Q$17*$AJ375^6+WeightSDS!R$17*$AJ375^5+WeightSDS!S$17*$AJ375^4+WeightSDS!T$17*$AJ375^3+WeightSDS!U$17*$AJ375^2+WeightSDS!V$17*$AJ375+WeightSDS!W$17,IF($AJ375&lt;186,WeightSDS!$U$18+(WeightSDS!$V$18-WeightSDS!$U$18)/24*($AJ375-186)+WeightSDS!$W$18*(-$AJ375+186)^2-0.005,WeightSDS!$U$18+(WeightSDS!$V$18-WeightSDS!$U$18)/24*($AJ375-186)-0.005)))</f>
        <v>0.14604529399999999</v>
      </c>
      <c r="AQ375" s="7">
        <f t="shared" si="119"/>
        <v>0.56299999999999994</v>
      </c>
      <c r="AR375" s="7">
        <f t="shared" si="120"/>
        <v>69</v>
      </c>
      <c r="AS375" s="7">
        <f t="shared" si="121"/>
        <v>0.51</v>
      </c>
    </row>
    <row r="376" spans="2:45" s="7" customFormat="1" x14ac:dyDescent="0.15">
      <c r="B376" s="118"/>
      <c r="C376" s="118"/>
      <c r="D376" s="118"/>
      <c r="E376" s="30"/>
      <c r="F376" s="30"/>
      <c r="G376" s="119"/>
      <c r="H376" s="119"/>
      <c r="I376" s="78"/>
      <c r="J376" s="11" t="str">
        <f t="shared" si="112"/>
        <v/>
      </c>
      <c r="K376" s="2" t="str">
        <f t="shared" si="122"/>
        <v/>
      </c>
      <c r="L376" s="2" t="str">
        <f t="shared" si="113"/>
        <v/>
      </c>
      <c r="M376" s="2" t="str">
        <f t="shared" si="123"/>
        <v/>
      </c>
      <c r="N376" s="2" t="str">
        <f t="shared" si="124"/>
        <v/>
      </c>
      <c r="O376" s="2" t="str">
        <f t="shared" si="125"/>
        <v/>
      </c>
      <c r="P376" s="11" t="str">
        <f t="shared" si="126"/>
        <v/>
      </c>
      <c r="Q376" s="11" t="str">
        <f t="shared" si="127"/>
        <v/>
      </c>
      <c r="R376" s="2" t="str">
        <f t="shared" si="128"/>
        <v/>
      </c>
      <c r="S376" s="11" t="str">
        <f t="shared" si="129"/>
        <v/>
      </c>
      <c r="T376" s="175" t="str">
        <f t="shared" si="130"/>
        <v/>
      </c>
      <c r="U376" s="11" t="str">
        <f t="shared" si="131"/>
        <v/>
      </c>
      <c r="V376" s="136"/>
      <c r="W376" s="136"/>
      <c r="X376" s="139">
        <f t="shared" si="114"/>
        <v>0</v>
      </c>
      <c r="Y376" s="31">
        <f t="shared" si="115"/>
        <v>0</v>
      </c>
      <c r="Z376" s="31"/>
      <c r="AA376" s="140">
        <f t="shared" si="116"/>
        <v>0</v>
      </c>
      <c r="AB376" s="12"/>
      <c r="AC376" s="8">
        <f t="shared" si="117"/>
        <v>9.0359999999999996</v>
      </c>
      <c r="AD376" s="8">
        <f t="shared" si="118"/>
        <v>-184.49199999999999</v>
      </c>
      <c r="AE376"/>
      <c r="AF376" t="e">
        <f>IF(D376="M",IF(AI376&lt;78,LMS!$D$5*AI376^3+LMS!$E$5*AI376^2+LMS!$F$5*AI376+LMS!$G$5,IF(AI376&lt;150,LMS!$D$6*AI376^3+LMS!$E$6*AI376^2+LMS!$F$6*AI376+LMS!$G$6,LMS!$D$7*AI376^3+LMS!$E$7*AI376^2+LMS!$F$7*AI376+LMS!$G$7)),IF(AI376&lt;69,LMS!$D$9*AI376^3+LMS!$E$9*AI376^2+LMS!$F$9*AI376+LMS!$G$9,IF(AI376&lt;150,LMS!$D$10*AI376^3+LMS!$E$10*AI376^2+LMS!$F$10*AI376+LMS!$G$10,LMS!$D$11*AI376^3+LMS!$E$11*AI376^2+LMS!$F$11*AI376+LMS!$G$11)))</f>
        <v>#VALUE!</v>
      </c>
      <c r="AG376" t="e">
        <f>IF(D376="M",(IF(AI376&lt;2.5,LMS!$D$21*AI376^3+LMS!$E$21*AI376^2+LMS!$F$21*AI376+LMS!$G$21,IF(AI376&lt;9.5,LMS!$D$22*AI376^3+LMS!$E$22*AI376^2+LMS!$F$22*AI376+LMS!$G$22,IF(AI376&lt;26.75,LMS!$D$23*AI376^3+LMS!$E$23*AI376^2+LMS!$F$23*AI376+LMS!$G$23,IF(AI376&lt;90,LMS!$D$24*AI376^3+LMS!$E$24*AI376^2+LMS!$F$24*AI376+LMS!$G$24,LMS!$D$25*AI376^3+LMS!$E$25*AI376^2+LMS!$F$25*AI376+LMS!$G$25))))),(IF(AI376&lt;2.5,LMS!$D$27*AI376^3+LMS!$E$27*AI376^2+LMS!$F$27*AI376+LMS!$G$27,IF(AI376&lt;9.5,LMS!$D$28*AI376^3+LMS!$E$28*AI376^2+LMS!$F$28*AI376+LMS!$G$28,IF(AI376&lt;26.75,LMS!$D$29*AI376^3+LMS!$E$29*AI376^2+LMS!$F$29*AI376+LMS!$G$29,IF(AI376&lt;90,LMS!$D$30*AI376^3+LMS!$E$30*AI376^2+LMS!$F$30*AI376+LMS!$G$30,IF(AI376&lt;150,LMS!$D$31*AI376^3+LMS!$E$31*AI376^2+LMS!$F$31*AI376+LMS!$G$31,LMS!$D$32*AI376^3+LMS!$E$32*AI376^2+LMS!$F$32*AI376+LMS!$G$32)))))))</f>
        <v>#VALUE!</v>
      </c>
      <c r="AH376" t="e">
        <f>IF(D376="M",(IF(AI376&lt;90,LMS!$D$14*AI376^3+LMS!$E$14*AI376^2+LMS!$F$14*AI376+LMS!$G$14,LMS!$D$15*AI376^3+LMS!$E$15*AI376^2+LMS!$F$15*AI376+LMS!$G$15)),(IF(AI376&lt;90,LMS!$D$17*AI376^3+LMS!$E$17*AI376^2+LMS!$F$17*AI376+LMS!$G$17,LMS!$D$18*AI376^3+LMS!$E$18*AI376^2+LMS!$F$18*AI376+LMS!$G$18)))</f>
        <v>#VALUE!</v>
      </c>
      <c r="AI376" s="7" t="e">
        <f t="shared" si="111"/>
        <v>#VALUE!</v>
      </c>
      <c r="AJ376" s="7">
        <f t="shared" si="132"/>
        <v>0</v>
      </c>
      <c r="AL376" s="7">
        <f>IF(D376="M",WeightSDS!P$5*$AJ376^7+WeightSDS!Q$5*$AJ376^6+WeightSDS!R$5*$AJ376^5+WeightSDS!S$5*$AJ376^4+WeightSDS!T$5*$AJ376^3+WeightSDS!U$5*$AJ376^2+WeightSDS!V$5*$AJ376+WeightSDS!W$5,IF($AJ376&lt;186,WeightSDS!P$8*$AJ376^7+WeightSDS!Q$8*$AJ376^6+WeightSDS!R$8*$AJ376^5+WeightSDS!S$8*$AJ376^4+WeightSDS!T$8*$AJ376^3+WeightSDS!U$8*$AJ376^2+WeightSDS!V$8*$AJ376+WeightSDS!W$8,WeightSDS!$U$9+WeightSDS!$V$9*($AJ376-WeightSDS!$W$9)))</f>
        <v>0.75407122999999998</v>
      </c>
      <c r="AM376" s="7">
        <f>IF(D376="M",IF($AJ376&lt;45,WeightSDS!M$23*$AJ376^10+WeightSDS!N$23*$AJ376^9+WeightSDS!O$23*$AJ376^8+WeightSDS!P$23*$AJ376^7+WeightSDS!Q$23*$AJ376^6+WeightSDS!R$23*$AJ376^5+WeightSDS!S$23*$AJ376^4+WeightSDS!T$23*$AJ376^3+WeightSDS!U$23*$AJ376^2+WeightSDS!V$23*$AJ376+WeightSDS!W$23,IF($AJ376&lt;153,WeightSDS!M$25*$AJ376^10+WeightSDS!N$25*$AJ376^9+WeightSDS!O$25*$AJ376^8+WeightSDS!P$25*$AJ376^7+WeightSDS!Q$25*$AJ376^6+WeightSDS!R$25*$AJ376^5+WeightSDS!S$25*$AJ376^4+WeightSDS!T$25*$AJ376^3+WeightSDS!U$25*$AJ376^2+WeightSDS!V$25*$AJ376+WeightSDS!W$25,WeightSDS!M$27+WeightSDS!N$27/(1+EXP(WeightSDS!O$27+WeightSDS!P$27*$AJ376)))),IF($AJ376&lt;43.8,WeightSDS!M$29*$AJ376^10+WeightSDS!N$29*$AJ376^9+WeightSDS!O$29*$AJ376^8+WeightSDS!P$29*$AJ376^7+WeightSDS!Q$29*$AJ376^6+WeightSDS!R$29*$AJ376^5+WeightSDS!S$29*$AJ376^4+WeightSDS!T$29*$AJ376^3+WeightSDS!U$29*$AJ376^2+WeightSDS!V$29*$AJ376+WeightSDS!W$29-0.010431*(1-$AJ376/210),IF($AJ376&lt;123,WeightSDS!M$30*$AJ376^10+WeightSDS!N$30*$AJ376^9+WeightSDS!O$30*$AJ376^8+WeightSDS!P$30*$AJ376^7+WeightSDS!Q$30*$AJ376^6+WeightSDS!R$30*$AJ376^5+WeightSDS!S$30*$AJ376^4+WeightSDS!T$30*$AJ376^3+WeightSDS!U$30*$AJ376^2+WeightSDS!V$30*$AJ376+WeightSDS!W$30-0.010431*(1-1/$AJ376),WeightSDS!M$32+WeightSDS!N$32/(1+EXP(WeightSDS!O$32+WeightSDS!P$32*$AJ376))-0.010431*(1-$AJ376/210))))</f>
        <v>2.9500001032655536</v>
      </c>
      <c r="AN376" s="7">
        <f>IF(D376="M",IF($AJ376&lt;162,WeightSDS!P$12*$AJ376^7+WeightSDS!Q$12*$AJ376^6+WeightSDS!R$12*$AJ376^5+WeightSDS!S$12*$AJ376^4+WeightSDS!T$12*$AJ376^3+WeightSDS!U$12*$AJ376^2+WeightSDS!V$12*$AJ376+WeightSDS!W$12,WeightSDS!P$14*$AJ376^7+WeightSDS!Q$14*$AJ376^6+WeightSDS!R$14*$AJ376^5+WeightSDS!S$14*$AJ376^4+WeightSDS!T$14*$AJ376^3+WeightSDS!U$14*$AJ376^2+WeightSDS!V$14*$AJ376+WeightSDS!W$14),IF($AJ376&lt;156,WeightSDS!O$17*$AJ376^8+WeightSDS!P$17*$AJ376^7+WeightSDS!Q$17*$AJ376^6+WeightSDS!R$17*$AJ376^5+WeightSDS!S$17*$AJ376^4+WeightSDS!T$17*$AJ376^3+WeightSDS!U$17*$AJ376^2+WeightSDS!V$17*$AJ376+WeightSDS!W$17,IF($AJ376&lt;186,WeightSDS!$U$18+(WeightSDS!$V$18-WeightSDS!$U$18)/24*($AJ376-186)+WeightSDS!$W$18*(-$AJ376+186)^2-0.005,WeightSDS!$U$18+(WeightSDS!$V$18-WeightSDS!$U$18)/24*($AJ376-186)-0.005)))</f>
        <v>0.14604529399999999</v>
      </c>
      <c r="AQ376" s="7">
        <f t="shared" si="119"/>
        <v>0.56299999999999994</v>
      </c>
      <c r="AR376" s="7">
        <f t="shared" si="120"/>
        <v>69</v>
      </c>
      <c r="AS376" s="7">
        <f t="shared" si="121"/>
        <v>0.51</v>
      </c>
    </row>
    <row r="377" spans="2:45" s="7" customFormat="1" x14ac:dyDescent="0.15">
      <c r="B377" s="118"/>
      <c r="C377" s="118"/>
      <c r="D377" s="118"/>
      <c r="E377" s="30"/>
      <c r="F377" s="30"/>
      <c r="G377" s="119"/>
      <c r="H377" s="119"/>
      <c r="I377" s="78"/>
      <c r="J377" s="11" t="str">
        <f t="shared" si="112"/>
        <v/>
      </c>
      <c r="K377" s="2" t="str">
        <f t="shared" si="122"/>
        <v/>
      </c>
      <c r="L377" s="2" t="str">
        <f t="shared" si="113"/>
        <v/>
      </c>
      <c r="M377" s="2" t="str">
        <f t="shared" si="123"/>
        <v/>
      </c>
      <c r="N377" s="2" t="str">
        <f t="shared" si="124"/>
        <v/>
      </c>
      <c r="O377" s="2" t="str">
        <f t="shared" si="125"/>
        <v/>
      </c>
      <c r="P377" s="11" t="str">
        <f t="shared" si="126"/>
        <v/>
      </c>
      <c r="Q377" s="11" t="str">
        <f t="shared" si="127"/>
        <v/>
      </c>
      <c r="R377" s="2" t="str">
        <f t="shared" si="128"/>
        <v/>
      </c>
      <c r="S377" s="11" t="str">
        <f t="shared" si="129"/>
        <v/>
      </c>
      <c r="T377" s="175" t="str">
        <f t="shared" si="130"/>
        <v/>
      </c>
      <c r="U377" s="11" t="str">
        <f t="shared" si="131"/>
        <v/>
      </c>
      <c r="V377" s="136"/>
      <c r="W377" s="136"/>
      <c r="X377" s="139">
        <f t="shared" si="114"/>
        <v>0</v>
      </c>
      <c r="Y377" s="31">
        <f t="shared" si="115"/>
        <v>0</v>
      </c>
      <c r="Z377" s="31"/>
      <c r="AA377" s="140">
        <f t="shared" si="116"/>
        <v>0</v>
      </c>
      <c r="AB377" s="12"/>
      <c r="AC377" s="8">
        <f t="shared" si="117"/>
        <v>9.0359999999999996</v>
      </c>
      <c r="AD377" s="8">
        <f t="shared" si="118"/>
        <v>-184.49199999999999</v>
      </c>
      <c r="AE377"/>
      <c r="AF377" t="e">
        <f>IF(D377="M",IF(AI377&lt;78,LMS!$D$5*AI377^3+LMS!$E$5*AI377^2+LMS!$F$5*AI377+LMS!$G$5,IF(AI377&lt;150,LMS!$D$6*AI377^3+LMS!$E$6*AI377^2+LMS!$F$6*AI377+LMS!$G$6,LMS!$D$7*AI377^3+LMS!$E$7*AI377^2+LMS!$F$7*AI377+LMS!$G$7)),IF(AI377&lt;69,LMS!$D$9*AI377^3+LMS!$E$9*AI377^2+LMS!$F$9*AI377+LMS!$G$9,IF(AI377&lt;150,LMS!$D$10*AI377^3+LMS!$E$10*AI377^2+LMS!$F$10*AI377+LMS!$G$10,LMS!$D$11*AI377^3+LMS!$E$11*AI377^2+LMS!$F$11*AI377+LMS!$G$11)))</f>
        <v>#VALUE!</v>
      </c>
      <c r="AG377" t="e">
        <f>IF(D377="M",(IF(AI377&lt;2.5,LMS!$D$21*AI377^3+LMS!$E$21*AI377^2+LMS!$F$21*AI377+LMS!$G$21,IF(AI377&lt;9.5,LMS!$D$22*AI377^3+LMS!$E$22*AI377^2+LMS!$F$22*AI377+LMS!$G$22,IF(AI377&lt;26.75,LMS!$D$23*AI377^3+LMS!$E$23*AI377^2+LMS!$F$23*AI377+LMS!$G$23,IF(AI377&lt;90,LMS!$D$24*AI377^3+LMS!$E$24*AI377^2+LMS!$F$24*AI377+LMS!$G$24,LMS!$D$25*AI377^3+LMS!$E$25*AI377^2+LMS!$F$25*AI377+LMS!$G$25))))),(IF(AI377&lt;2.5,LMS!$D$27*AI377^3+LMS!$E$27*AI377^2+LMS!$F$27*AI377+LMS!$G$27,IF(AI377&lt;9.5,LMS!$D$28*AI377^3+LMS!$E$28*AI377^2+LMS!$F$28*AI377+LMS!$G$28,IF(AI377&lt;26.75,LMS!$D$29*AI377^3+LMS!$E$29*AI377^2+LMS!$F$29*AI377+LMS!$G$29,IF(AI377&lt;90,LMS!$D$30*AI377^3+LMS!$E$30*AI377^2+LMS!$F$30*AI377+LMS!$G$30,IF(AI377&lt;150,LMS!$D$31*AI377^3+LMS!$E$31*AI377^2+LMS!$F$31*AI377+LMS!$G$31,LMS!$D$32*AI377^3+LMS!$E$32*AI377^2+LMS!$F$32*AI377+LMS!$G$32)))))))</f>
        <v>#VALUE!</v>
      </c>
      <c r="AH377" t="e">
        <f>IF(D377="M",(IF(AI377&lt;90,LMS!$D$14*AI377^3+LMS!$E$14*AI377^2+LMS!$F$14*AI377+LMS!$G$14,LMS!$D$15*AI377^3+LMS!$E$15*AI377^2+LMS!$F$15*AI377+LMS!$G$15)),(IF(AI377&lt;90,LMS!$D$17*AI377^3+LMS!$E$17*AI377^2+LMS!$F$17*AI377+LMS!$G$17,LMS!$D$18*AI377^3+LMS!$E$18*AI377^2+LMS!$F$18*AI377+LMS!$G$18)))</f>
        <v>#VALUE!</v>
      </c>
      <c r="AI377" s="7" t="e">
        <f t="shared" si="111"/>
        <v>#VALUE!</v>
      </c>
      <c r="AJ377" s="7">
        <f t="shared" si="132"/>
        <v>0</v>
      </c>
      <c r="AL377" s="7">
        <f>IF(D377="M",WeightSDS!P$5*$AJ377^7+WeightSDS!Q$5*$AJ377^6+WeightSDS!R$5*$AJ377^5+WeightSDS!S$5*$AJ377^4+WeightSDS!T$5*$AJ377^3+WeightSDS!U$5*$AJ377^2+WeightSDS!V$5*$AJ377+WeightSDS!W$5,IF($AJ377&lt;186,WeightSDS!P$8*$AJ377^7+WeightSDS!Q$8*$AJ377^6+WeightSDS!R$8*$AJ377^5+WeightSDS!S$8*$AJ377^4+WeightSDS!T$8*$AJ377^3+WeightSDS!U$8*$AJ377^2+WeightSDS!V$8*$AJ377+WeightSDS!W$8,WeightSDS!$U$9+WeightSDS!$V$9*($AJ377-WeightSDS!$W$9)))</f>
        <v>0.75407122999999998</v>
      </c>
      <c r="AM377" s="7">
        <f>IF(D377="M",IF($AJ377&lt;45,WeightSDS!M$23*$AJ377^10+WeightSDS!N$23*$AJ377^9+WeightSDS!O$23*$AJ377^8+WeightSDS!P$23*$AJ377^7+WeightSDS!Q$23*$AJ377^6+WeightSDS!R$23*$AJ377^5+WeightSDS!S$23*$AJ377^4+WeightSDS!T$23*$AJ377^3+WeightSDS!U$23*$AJ377^2+WeightSDS!V$23*$AJ377+WeightSDS!W$23,IF($AJ377&lt;153,WeightSDS!M$25*$AJ377^10+WeightSDS!N$25*$AJ377^9+WeightSDS!O$25*$AJ377^8+WeightSDS!P$25*$AJ377^7+WeightSDS!Q$25*$AJ377^6+WeightSDS!R$25*$AJ377^5+WeightSDS!S$25*$AJ377^4+WeightSDS!T$25*$AJ377^3+WeightSDS!U$25*$AJ377^2+WeightSDS!V$25*$AJ377+WeightSDS!W$25,WeightSDS!M$27+WeightSDS!N$27/(1+EXP(WeightSDS!O$27+WeightSDS!P$27*$AJ377)))),IF($AJ377&lt;43.8,WeightSDS!M$29*$AJ377^10+WeightSDS!N$29*$AJ377^9+WeightSDS!O$29*$AJ377^8+WeightSDS!P$29*$AJ377^7+WeightSDS!Q$29*$AJ377^6+WeightSDS!R$29*$AJ377^5+WeightSDS!S$29*$AJ377^4+WeightSDS!T$29*$AJ377^3+WeightSDS!U$29*$AJ377^2+WeightSDS!V$29*$AJ377+WeightSDS!W$29-0.010431*(1-$AJ377/210),IF($AJ377&lt;123,WeightSDS!M$30*$AJ377^10+WeightSDS!N$30*$AJ377^9+WeightSDS!O$30*$AJ377^8+WeightSDS!P$30*$AJ377^7+WeightSDS!Q$30*$AJ377^6+WeightSDS!R$30*$AJ377^5+WeightSDS!S$30*$AJ377^4+WeightSDS!T$30*$AJ377^3+WeightSDS!U$30*$AJ377^2+WeightSDS!V$30*$AJ377+WeightSDS!W$30-0.010431*(1-1/$AJ377),WeightSDS!M$32+WeightSDS!N$32/(1+EXP(WeightSDS!O$32+WeightSDS!P$32*$AJ377))-0.010431*(1-$AJ377/210))))</f>
        <v>2.9500001032655536</v>
      </c>
      <c r="AN377" s="7">
        <f>IF(D377="M",IF($AJ377&lt;162,WeightSDS!P$12*$AJ377^7+WeightSDS!Q$12*$AJ377^6+WeightSDS!R$12*$AJ377^5+WeightSDS!S$12*$AJ377^4+WeightSDS!T$12*$AJ377^3+WeightSDS!U$12*$AJ377^2+WeightSDS!V$12*$AJ377+WeightSDS!W$12,WeightSDS!P$14*$AJ377^7+WeightSDS!Q$14*$AJ377^6+WeightSDS!R$14*$AJ377^5+WeightSDS!S$14*$AJ377^4+WeightSDS!T$14*$AJ377^3+WeightSDS!U$14*$AJ377^2+WeightSDS!V$14*$AJ377+WeightSDS!W$14),IF($AJ377&lt;156,WeightSDS!O$17*$AJ377^8+WeightSDS!P$17*$AJ377^7+WeightSDS!Q$17*$AJ377^6+WeightSDS!R$17*$AJ377^5+WeightSDS!S$17*$AJ377^4+WeightSDS!T$17*$AJ377^3+WeightSDS!U$17*$AJ377^2+WeightSDS!V$17*$AJ377+WeightSDS!W$17,IF($AJ377&lt;186,WeightSDS!$U$18+(WeightSDS!$V$18-WeightSDS!$U$18)/24*($AJ377-186)+WeightSDS!$W$18*(-$AJ377+186)^2-0.005,WeightSDS!$U$18+(WeightSDS!$V$18-WeightSDS!$U$18)/24*($AJ377-186)-0.005)))</f>
        <v>0.14604529399999999</v>
      </c>
      <c r="AQ377" s="7">
        <f t="shared" si="119"/>
        <v>0.56299999999999994</v>
      </c>
      <c r="AR377" s="7">
        <f t="shared" si="120"/>
        <v>69</v>
      </c>
      <c r="AS377" s="7">
        <f t="shared" si="121"/>
        <v>0.51</v>
      </c>
    </row>
    <row r="378" spans="2:45" s="7" customFormat="1" x14ac:dyDescent="0.15">
      <c r="B378" s="118"/>
      <c r="C378" s="118"/>
      <c r="D378" s="118"/>
      <c r="E378" s="30"/>
      <c r="F378" s="30"/>
      <c r="G378" s="119"/>
      <c r="H378" s="119"/>
      <c r="I378" s="78"/>
      <c r="J378" s="11" t="str">
        <f t="shared" si="112"/>
        <v/>
      </c>
      <c r="K378" s="2" t="str">
        <f t="shared" si="122"/>
        <v/>
      </c>
      <c r="L378" s="2" t="str">
        <f t="shared" si="113"/>
        <v/>
      </c>
      <c r="M378" s="2" t="str">
        <f t="shared" si="123"/>
        <v/>
      </c>
      <c r="N378" s="2" t="str">
        <f t="shared" si="124"/>
        <v/>
      </c>
      <c r="O378" s="2" t="str">
        <f t="shared" si="125"/>
        <v/>
      </c>
      <c r="P378" s="11" t="str">
        <f t="shared" si="126"/>
        <v/>
      </c>
      <c r="Q378" s="11" t="str">
        <f t="shared" si="127"/>
        <v/>
      </c>
      <c r="R378" s="2" t="str">
        <f t="shared" si="128"/>
        <v/>
      </c>
      <c r="S378" s="11" t="str">
        <f t="shared" si="129"/>
        <v/>
      </c>
      <c r="T378" s="175" t="str">
        <f t="shared" si="130"/>
        <v/>
      </c>
      <c r="U378" s="11" t="str">
        <f t="shared" si="131"/>
        <v/>
      </c>
      <c r="V378" s="136"/>
      <c r="W378" s="136"/>
      <c r="X378" s="139">
        <f t="shared" si="114"/>
        <v>0</v>
      </c>
      <c r="Y378" s="31">
        <f t="shared" si="115"/>
        <v>0</v>
      </c>
      <c r="Z378" s="31"/>
      <c r="AA378" s="140">
        <f t="shared" si="116"/>
        <v>0</v>
      </c>
      <c r="AB378" s="12"/>
      <c r="AC378" s="8">
        <f t="shared" si="117"/>
        <v>9.0359999999999996</v>
      </c>
      <c r="AD378" s="8">
        <f t="shared" si="118"/>
        <v>-184.49199999999999</v>
      </c>
      <c r="AE378"/>
      <c r="AF378" t="e">
        <f>IF(D378="M",IF(AI378&lt;78,LMS!$D$5*AI378^3+LMS!$E$5*AI378^2+LMS!$F$5*AI378+LMS!$G$5,IF(AI378&lt;150,LMS!$D$6*AI378^3+LMS!$E$6*AI378^2+LMS!$F$6*AI378+LMS!$G$6,LMS!$D$7*AI378^3+LMS!$E$7*AI378^2+LMS!$F$7*AI378+LMS!$G$7)),IF(AI378&lt;69,LMS!$D$9*AI378^3+LMS!$E$9*AI378^2+LMS!$F$9*AI378+LMS!$G$9,IF(AI378&lt;150,LMS!$D$10*AI378^3+LMS!$E$10*AI378^2+LMS!$F$10*AI378+LMS!$G$10,LMS!$D$11*AI378^3+LMS!$E$11*AI378^2+LMS!$F$11*AI378+LMS!$G$11)))</f>
        <v>#VALUE!</v>
      </c>
      <c r="AG378" t="e">
        <f>IF(D378="M",(IF(AI378&lt;2.5,LMS!$D$21*AI378^3+LMS!$E$21*AI378^2+LMS!$F$21*AI378+LMS!$G$21,IF(AI378&lt;9.5,LMS!$D$22*AI378^3+LMS!$E$22*AI378^2+LMS!$F$22*AI378+LMS!$G$22,IF(AI378&lt;26.75,LMS!$D$23*AI378^3+LMS!$E$23*AI378^2+LMS!$F$23*AI378+LMS!$G$23,IF(AI378&lt;90,LMS!$D$24*AI378^3+LMS!$E$24*AI378^2+LMS!$F$24*AI378+LMS!$G$24,LMS!$D$25*AI378^3+LMS!$E$25*AI378^2+LMS!$F$25*AI378+LMS!$G$25))))),(IF(AI378&lt;2.5,LMS!$D$27*AI378^3+LMS!$E$27*AI378^2+LMS!$F$27*AI378+LMS!$G$27,IF(AI378&lt;9.5,LMS!$D$28*AI378^3+LMS!$E$28*AI378^2+LMS!$F$28*AI378+LMS!$G$28,IF(AI378&lt;26.75,LMS!$D$29*AI378^3+LMS!$E$29*AI378^2+LMS!$F$29*AI378+LMS!$G$29,IF(AI378&lt;90,LMS!$D$30*AI378^3+LMS!$E$30*AI378^2+LMS!$F$30*AI378+LMS!$G$30,IF(AI378&lt;150,LMS!$D$31*AI378^3+LMS!$E$31*AI378^2+LMS!$F$31*AI378+LMS!$G$31,LMS!$D$32*AI378^3+LMS!$E$32*AI378^2+LMS!$F$32*AI378+LMS!$G$32)))))))</f>
        <v>#VALUE!</v>
      </c>
      <c r="AH378" t="e">
        <f>IF(D378="M",(IF(AI378&lt;90,LMS!$D$14*AI378^3+LMS!$E$14*AI378^2+LMS!$F$14*AI378+LMS!$G$14,LMS!$D$15*AI378^3+LMS!$E$15*AI378^2+LMS!$F$15*AI378+LMS!$G$15)),(IF(AI378&lt;90,LMS!$D$17*AI378^3+LMS!$E$17*AI378^2+LMS!$F$17*AI378+LMS!$G$17,LMS!$D$18*AI378^3+LMS!$E$18*AI378^2+LMS!$F$18*AI378+LMS!$G$18)))</f>
        <v>#VALUE!</v>
      </c>
      <c r="AI378" s="7" t="e">
        <f t="shared" si="111"/>
        <v>#VALUE!</v>
      </c>
      <c r="AJ378" s="7">
        <f t="shared" si="132"/>
        <v>0</v>
      </c>
      <c r="AL378" s="7">
        <f>IF(D378="M",WeightSDS!P$5*$AJ378^7+WeightSDS!Q$5*$AJ378^6+WeightSDS!R$5*$AJ378^5+WeightSDS!S$5*$AJ378^4+WeightSDS!T$5*$AJ378^3+WeightSDS!U$5*$AJ378^2+WeightSDS!V$5*$AJ378+WeightSDS!W$5,IF($AJ378&lt;186,WeightSDS!P$8*$AJ378^7+WeightSDS!Q$8*$AJ378^6+WeightSDS!R$8*$AJ378^5+WeightSDS!S$8*$AJ378^4+WeightSDS!T$8*$AJ378^3+WeightSDS!U$8*$AJ378^2+WeightSDS!V$8*$AJ378+WeightSDS!W$8,WeightSDS!$U$9+WeightSDS!$V$9*($AJ378-WeightSDS!$W$9)))</f>
        <v>0.75407122999999998</v>
      </c>
      <c r="AM378" s="7">
        <f>IF(D378="M",IF($AJ378&lt;45,WeightSDS!M$23*$AJ378^10+WeightSDS!N$23*$AJ378^9+WeightSDS!O$23*$AJ378^8+WeightSDS!P$23*$AJ378^7+WeightSDS!Q$23*$AJ378^6+WeightSDS!R$23*$AJ378^5+WeightSDS!S$23*$AJ378^4+WeightSDS!T$23*$AJ378^3+WeightSDS!U$23*$AJ378^2+WeightSDS!V$23*$AJ378+WeightSDS!W$23,IF($AJ378&lt;153,WeightSDS!M$25*$AJ378^10+WeightSDS!N$25*$AJ378^9+WeightSDS!O$25*$AJ378^8+WeightSDS!P$25*$AJ378^7+WeightSDS!Q$25*$AJ378^6+WeightSDS!R$25*$AJ378^5+WeightSDS!S$25*$AJ378^4+WeightSDS!T$25*$AJ378^3+WeightSDS!U$25*$AJ378^2+WeightSDS!V$25*$AJ378+WeightSDS!W$25,WeightSDS!M$27+WeightSDS!N$27/(1+EXP(WeightSDS!O$27+WeightSDS!P$27*$AJ378)))),IF($AJ378&lt;43.8,WeightSDS!M$29*$AJ378^10+WeightSDS!N$29*$AJ378^9+WeightSDS!O$29*$AJ378^8+WeightSDS!P$29*$AJ378^7+WeightSDS!Q$29*$AJ378^6+WeightSDS!R$29*$AJ378^5+WeightSDS!S$29*$AJ378^4+WeightSDS!T$29*$AJ378^3+WeightSDS!U$29*$AJ378^2+WeightSDS!V$29*$AJ378+WeightSDS!W$29-0.010431*(1-$AJ378/210),IF($AJ378&lt;123,WeightSDS!M$30*$AJ378^10+WeightSDS!N$30*$AJ378^9+WeightSDS!O$30*$AJ378^8+WeightSDS!P$30*$AJ378^7+WeightSDS!Q$30*$AJ378^6+WeightSDS!R$30*$AJ378^5+WeightSDS!S$30*$AJ378^4+WeightSDS!T$30*$AJ378^3+WeightSDS!U$30*$AJ378^2+WeightSDS!V$30*$AJ378+WeightSDS!W$30-0.010431*(1-1/$AJ378),WeightSDS!M$32+WeightSDS!N$32/(1+EXP(WeightSDS!O$32+WeightSDS!P$32*$AJ378))-0.010431*(1-$AJ378/210))))</f>
        <v>2.9500001032655536</v>
      </c>
      <c r="AN378" s="7">
        <f>IF(D378="M",IF($AJ378&lt;162,WeightSDS!P$12*$AJ378^7+WeightSDS!Q$12*$AJ378^6+WeightSDS!R$12*$AJ378^5+WeightSDS!S$12*$AJ378^4+WeightSDS!T$12*$AJ378^3+WeightSDS!U$12*$AJ378^2+WeightSDS!V$12*$AJ378+WeightSDS!W$12,WeightSDS!P$14*$AJ378^7+WeightSDS!Q$14*$AJ378^6+WeightSDS!R$14*$AJ378^5+WeightSDS!S$14*$AJ378^4+WeightSDS!T$14*$AJ378^3+WeightSDS!U$14*$AJ378^2+WeightSDS!V$14*$AJ378+WeightSDS!W$14),IF($AJ378&lt;156,WeightSDS!O$17*$AJ378^8+WeightSDS!P$17*$AJ378^7+WeightSDS!Q$17*$AJ378^6+WeightSDS!R$17*$AJ378^5+WeightSDS!S$17*$AJ378^4+WeightSDS!T$17*$AJ378^3+WeightSDS!U$17*$AJ378^2+WeightSDS!V$17*$AJ378+WeightSDS!W$17,IF($AJ378&lt;186,WeightSDS!$U$18+(WeightSDS!$V$18-WeightSDS!$U$18)/24*($AJ378-186)+WeightSDS!$W$18*(-$AJ378+186)^2-0.005,WeightSDS!$U$18+(WeightSDS!$V$18-WeightSDS!$U$18)/24*($AJ378-186)-0.005)))</f>
        <v>0.14604529399999999</v>
      </c>
      <c r="AQ378" s="7">
        <f t="shared" si="119"/>
        <v>0.56299999999999994</v>
      </c>
      <c r="AR378" s="7">
        <f t="shared" si="120"/>
        <v>69</v>
      </c>
      <c r="AS378" s="7">
        <f t="shared" si="121"/>
        <v>0.51</v>
      </c>
    </row>
    <row r="379" spans="2:45" s="7" customFormat="1" x14ac:dyDescent="0.15">
      <c r="B379" s="118"/>
      <c r="C379" s="118"/>
      <c r="D379" s="118"/>
      <c r="E379" s="30"/>
      <c r="F379" s="30"/>
      <c r="G379" s="119"/>
      <c r="H379" s="119"/>
      <c r="I379" s="78"/>
      <c r="J379" s="11" t="str">
        <f t="shared" si="112"/>
        <v/>
      </c>
      <c r="K379" s="2" t="str">
        <f t="shared" si="122"/>
        <v/>
      </c>
      <c r="L379" s="2" t="str">
        <f t="shared" si="113"/>
        <v/>
      </c>
      <c r="M379" s="2" t="str">
        <f t="shared" si="123"/>
        <v/>
      </c>
      <c r="N379" s="2" t="str">
        <f t="shared" si="124"/>
        <v/>
      </c>
      <c r="O379" s="2" t="str">
        <f t="shared" si="125"/>
        <v/>
      </c>
      <c r="P379" s="11" t="str">
        <f t="shared" si="126"/>
        <v/>
      </c>
      <c r="Q379" s="11" t="str">
        <f t="shared" si="127"/>
        <v/>
      </c>
      <c r="R379" s="2" t="str">
        <f t="shared" si="128"/>
        <v/>
      </c>
      <c r="S379" s="11" t="str">
        <f t="shared" si="129"/>
        <v/>
      </c>
      <c r="T379" s="175" t="str">
        <f t="shared" si="130"/>
        <v/>
      </c>
      <c r="U379" s="11" t="str">
        <f t="shared" si="131"/>
        <v/>
      </c>
      <c r="V379" s="136"/>
      <c r="W379" s="136"/>
      <c r="X379" s="139">
        <f t="shared" si="114"/>
        <v>0</v>
      </c>
      <c r="Y379" s="31">
        <f t="shared" si="115"/>
        <v>0</v>
      </c>
      <c r="Z379" s="31"/>
      <c r="AA379" s="140">
        <f t="shared" si="116"/>
        <v>0</v>
      </c>
      <c r="AB379" s="12"/>
      <c r="AC379" s="8">
        <f t="shared" si="117"/>
        <v>9.0359999999999996</v>
      </c>
      <c r="AD379" s="8">
        <f t="shared" si="118"/>
        <v>-184.49199999999999</v>
      </c>
      <c r="AE379"/>
      <c r="AF379" t="e">
        <f>IF(D379="M",IF(AI379&lt;78,LMS!$D$5*AI379^3+LMS!$E$5*AI379^2+LMS!$F$5*AI379+LMS!$G$5,IF(AI379&lt;150,LMS!$D$6*AI379^3+LMS!$E$6*AI379^2+LMS!$F$6*AI379+LMS!$G$6,LMS!$D$7*AI379^3+LMS!$E$7*AI379^2+LMS!$F$7*AI379+LMS!$G$7)),IF(AI379&lt;69,LMS!$D$9*AI379^3+LMS!$E$9*AI379^2+LMS!$F$9*AI379+LMS!$G$9,IF(AI379&lt;150,LMS!$D$10*AI379^3+LMS!$E$10*AI379^2+LMS!$F$10*AI379+LMS!$G$10,LMS!$D$11*AI379^3+LMS!$E$11*AI379^2+LMS!$F$11*AI379+LMS!$G$11)))</f>
        <v>#VALUE!</v>
      </c>
      <c r="AG379" t="e">
        <f>IF(D379="M",(IF(AI379&lt;2.5,LMS!$D$21*AI379^3+LMS!$E$21*AI379^2+LMS!$F$21*AI379+LMS!$G$21,IF(AI379&lt;9.5,LMS!$D$22*AI379^3+LMS!$E$22*AI379^2+LMS!$F$22*AI379+LMS!$G$22,IF(AI379&lt;26.75,LMS!$D$23*AI379^3+LMS!$E$23*AI379^2+LMS!$F$23*AI379+LMS!$G$23,IF(AI379&lt;90,LMS!$D$24*AI379^3+LMS!$E$24*AI379^2+LMS!$F$24*AI379+LMS!$G$24,LMS!$D$25*AI379^3+LMS!$E$25*AI379^2+LMS!$F$25*AI379+LMS!$G$25))))),(IF(AI379&lt;2.5,LMS!$D$27*AI379^3+LMS!$E$27*AI379^2+LMS!$F$27*AI379+LMS!$G$27,IF(AI379&lt;9.5,LMS!$D$28*AI379^3+LMS!$E$28*AI379^2+LMS!$F$28*AI379+LMS!$G$28,IF(AI379&lt;26.75,LMS!$D$29*AI379^3+LMS!$E$29*AI379^2+LMS!$F$29*AI379+LMS!$G$29,IF(AI379&lt;90,LMS!$D$30*AI379^3+LMS!$E$30*AI379^2+LMS!$F$30*AI379+LMS!$G$30,IF(AI379&lt;150,LMS!$D$31*AI379^3+LMS!$E$31*AI379^2+LMS!$F$31*AI379+LMS!$G$31,LMS!$D$32*AI379^3+LMS!$E$32*AI379^2+LMS!$F$32*AI379+LMS!$G$32)))))))</f>
        <v>#VALUE!</v>
      </c>
      <c r="AH379" t="e">
        <f>IF(D379="M",(IF(AI379&lt;90,LMS!$D$14*AI379^3+LMS!$E$14*AI379^2+LMS!$F$14*AI379+LMS!$G$14,LMS!$D$15*AI379^3+LMS!$E$15*AI379^2+LMS!$F$15*AI379+LMS!$G$15)),(IF(AI379&lt;90,LMS!$D$17*AI379^3+LMS!$E$17*AI379^2+LMS!$F$17*AI379+LMS!$G$17,LMS!$D$18*AI379^3+LMS!$E$18*AI379^2+LMS!$F$18*AI379+LMS!$G$18)))</f>
        <v>#VALUE!</v>
      </c>
      <c r="AI379" s="7" t="e">
        <f t="shared" si="111"/>
        <v>#VALUE!</v>
      </c>
      <c r="AJ379" s="7">
        <f t="shared" si="132"/>
        <v>0</v>
      </c>
      <c r="AL379" s="7">
        <f>IF(D379="M",WeightSDS!P$5*$AJ379^7+WeightSDS!Q$5*$AJ379^6+WeightSDS!R$5*$AJ379^5+WeightSDS!S$5*$AJ379^4+WeightSDS!T$5*$AJ379^3+WeightSDS!U$5*$AJ379^2+WeightSDS!V$5*$AJ379+WeightSDS!W$5,IF($AJ379&lt;186,WeightSDS!P$8*$AJ379^7+WeightSDS!Q$8*$AJ379^6+WeightSDS!R$8*$AJ379^5+WeightSDS!S$8*$AJ379^4+WeightSDS!T$8*$AJ379^3+WeightSDS!U$8*$AJ379^2+WeightSDS!V$8*$AJ379+WeightSDS!W$8,WeightSDS!$U$9+WeightSDS!$V$9*($AJ379-WeightSDS!$W$9)))</f>
        <v>0.75407122999999998</v>
      </c>
      <c r="AM379" s="7">
        <f>IF(D379="M",IF($AJ379&lt;45,WeightSDS!M$23*$AJ379^10+WeightSDS!N$23*$AJ379^9+WeightSDS!O$23*$AJ379^8+WeightSDS!P$23*$AJ379^7+WeightSDS!Q$23*$AJ379^6+WeightSDS!R$23*$AJ379^5+WeightSDS!S$23*$AJ379^4+WeightSDS!T$23*$AJ379^3+WeightSDS!U$23*$AJ379^2+WeightSDS!V$23*$AJ379+WeightSDS!W$23,IF($AJ379&lt;153,WeightSDS!M$25*$AJ379^10+WeightSDS!N$25*$AJ379^9+WeightSDS!O$25*$AJ379^8+WeightSDS!P$25*$AJ379^7+WeightSDS!Q$25*$AJ379^6+WeightSDS!R$25*$AJ379^5+WeightSDS!S$25*$AJ379^4+WeightSDS!T$25*$AJ379^3+WeightSDS!U$25*$AJ379^2+WeightSDS!V$25*$AJ379+WeightSDS!W$25,WeightSDS!M$27+WeightSDS!N$27/(1+EXP(WeightSDS!O$27+WeightSDS!P$27*$AJ379)))),IF($AJ379&lt;43.8,WeightSDS!M$29*$AJ379^10+WeightSDS!N$29*$AJ379^9+WeightSDS!O$29*$AJ379^8+WeightSDS!P$29*$AJ379^7+WeightSDS!Q$29*$AJ379^6+WeightSDS!R$29*$AJ379^5+WeightSDS!S$29*$AJ379^4+WeightSDS!T$29*$AJ379^3+WeightSDS!U$29*$AJ379^2+WeightSDS!V$29*$AJ379+WeightSDS!W$29-0.010431*(1-$AJ379/210),IF($AJ379&lt;123,WeightSDS!M$30*$AJ379^10+WeightSDS!N$30*$AJ379^9+WeightSDS!O$30*$AJ379^8+WeightSDS!P$30*$AJ379^7+WeightSDS!Q$30*$AJ379^6+WeightSDS!R$30*$AJ379^5+WeightSDS!S$30*$AJ379^4+WeightSDS!T$30*$AJ379^3+WeightSDS!U$30*$AJ379^2+WeightSDS!V$30*$AJ379+WeightSDS!W$30-0.010431*(1-1/$AJ379),WeightSDS!M$32+WeightSDS!N$32/(1+EXP(WeightSDS!O$32+WeightSDS!P$32*$AJ379))-0.010431*(1-$AJ379/210))))</f>
        <v>2.9500001032655536</v>
      </c>
      <c r="AN379" s="7">
        <f>IF(D379="M",IF($AJ379&lt;162,WeightSDS!P$12*$AJ379^7+WeightSDS!Q$12*$AJ379^6+WeightSDS!R$12*$AJ379^5+WeightSDS!S$12*$AJ379^4+WeightSDS!T$12*$AJ379^3+WeightSDS!U$12*$AJ379^2+WeightSDS!V$12*$AJ379+WeightSDS!W$12,WeightSDS!P$14*$AJ379^7+WeightSDS!Q$14*$AJ379^6+WeightSDS!R$14*$AJ379^5+WeightSDS!S$14*$AJ379^4+WeightSDS!T$14*$AJ379^3+WeightSDS!U$14*$AJ379^2+WeightSDS!V$14*$AJ379+WeightSDS!W$14),IF($AJ379&lt;156,WeightSDS!O$17*$AJ379^8+WeightSDS!P$17*$AJ379^7+WeightSDS!Q$17*$AJ379^6+WeightSDS!R$17*$AJ379^5+WeightSDS!S$17*$AJ379^4+WeightSDS!T$17*$AJ379^3+WeightSDS!U$17*$AJ379^2+WeightSDS!V$17*$AJ379+WeightSDS!W$17,IF($AJ379&lt;186,WeightSDS!$U$18+(WeightSDS!$V$18-WeightSDS!$U$18)/24*($AJ379-186)+WeightSDS!$W$18*(-$AJ379+186)^2-0.005,WeightSDS!$U$18+(WeightSDS!$V$18-WeightSDS!$U$18)/24*($AJ379-186)-0.005)))</f>
        <v>0.14604529399999999</v>
      </c>
      <c r="AQ379" s="7">
        <f t="shared" si="119"/>
        <v>0.56299999999999994</v>
      </c>
      <c r="AR379" s="7">
        <f t="shared" si="120"/>
        <v>69</v>
      </c>
      <c r="AS379" s="7">
        <f t="shared" si="121"/>
        <v>0.51</v>
      </c>
    </row>
    <row r="380" spans="2:45" s="7" customFormat="1" x14ac:dyDescent="0.15">
      <c r="B380" s="118"/>
      <c r="C380" s="118"/>
      <c r="D380" s="118"/>
      <c r="E380" s="30"/>
      <c r="F380" s="30"/>
      <c r="G380" s="119"/>
      <c r="H380" s="119"/>
      <c r="I380" s="78"/>
      <c r="J380" s="11" t="str">
        <f t="shared" si="112"/>
        <v/>
      </c>
      <c r="K380" s="2" t="str">
        <f t="shared" si="122"/>
        <v/>
      </c>
      <c r="L380" s="2" t="str">
        <f t="shared" si="113"/>
        <v/>
      </c>
      <c r="M380" s="2" t="str">
        <f t="shared" si="123"/>
        <v/>
      </c>
      <c r="N380" s="2" t="str">
        <f t="shared" si="124"/>
        <v/>
      </c>
      <c r="O380" s="2" t="str">
        <f t="shared" si="125"/>
        <v/>
      </c>
      <c r="P380" s="11" t="str">
        <f t="shared" si="126"/>
        <v/>
      </c>
      <c r="Q380" s="11" t="str">
        <f t="shared" si="127"/>
        <v/>
      </c>
      <c r="R380" s="2" t="str">
        <f t="shared" si="128"/>
        <v/>
      </c>
      <c r="S380" s="11" t="str">
        <f t="shared" si="129"/>
        <v/>
      </c>
      <c r="T380" s="175" t="str">
        <f t="shared" si="130"/>
        <v/>
      </c>
      <c r="U380" s="11" t="str">
        <f t="shared" si="131"/>
        <v/>
      </c>
      <c r="V380" s="136"/>
      <c r="W380" s="136"/>
      <c r="X380" s="139">
        <f t="shared" si="114"/>
        <v>0</v>
      </c>
      <c r="Y380" s="31">
        <f t="shared" si="115"/>
        <v>0</v>
      </c>
      <c r="Z380" s="31"/>
      <c r="AA380" s="140">
        <f t="shared" si="116"/>
        <v>0</v>
      </c>
      <c r="AB380" s="12"/>
      <c r="AC380" s="8">
        <f t="shared" si="117"/>
        <v>9.0359999999999996</v>
      </c>
      <c r="AD380" s="8">
        <f t="shared" si="118"/>
        <v>-184.49199999999999</v>
      </c>
      <c r="AE380"/>
      <c r="AF380" t="e">
        <f>IF(D380="M",IF(AI380&lt;78,LMS!$D$5*AI380^3+LMS!$E$5*AI380^2+LMS!$F$5*AI380+LMS!$G$5,IF(AI380&lt;150,LMS!$D$6*AI380^3+LMS!$E$6*AI380^2+LMS!$F$6*AI380+LMS!$G$6,LMS!$D$7*AI380^3+LMS!$E$7*AI380^2+LMS!$F$7*AI380+LMS!$G$7)),IF(AI380&lt;69,LMS!$D$9*AI380^3+LMS!$E$9*AI380^2+LMS!$F$9*AI380+LMS!$G$9,IF(AI380&lt;150,LMS!$D$10*AI380^3+LMS!$E$10*AI380^2+LMS!$F$10*AI380+LMS!$G$10,LMS!$D$11*AI380^3+LMS!$E$11*AI380^2+LMS!$F$11*AI380+LMS!$G$11)))</f>
        <v>#VALUE!</v>
      </c>
      <c r="AG380" t="e">
        <f>IF(D380="M",(IF(AI380&lt;2.5,LMS!$D$21*AI380^3+LMS!$E$21*AI380^2+LMS!$F$21*AI380+LMS!$G$21,IF(AI380&lt;9.5,LMS!$D$22*AI380^3+LMS!$E$22*AI380^2+LMS!$F$22*AI380+LMS!$G$22,IF(AI380&lt;26.75,LMS!$D$23*AI380^3+LMS!$E$23*AI380^2+LMS!$F$23*AI380+LMS!$G$23,IF(AI380&lt;90,LMS!$D$24*AI380^3+LMS!$E$24*AI380^2+LMS!$F$24*AI380+LMS!$G$24,LMS!$D$25*AI380^3+LMS!$E$25*AI380^2+LMS!$F$25*AI380+LMS!$G$25))))),(IF(AI380&lt;2.5,LMS!$D$27*AI380^3+LMS!$E$27*AI380^2+LMS!$F$27*AI380+LMS!$G$27,IF(AI380&lt;9.5,LMS!$D$28*AI380^3+LMS!$E$28*AI380^2+LMS!$F$28*AI380+LMS!$G$28,IF(AI380&lt;26.75,LMS!$D$29*AI380^3+LMS!$E$29*AI380^2+LMS!$F$29*AI380+LMS!$G$29,IF(AI380&lt;90,LMS!$D$30*AI380^3+LMS!$E$30*AI380^2+LMS!$F$30*AI380+LMS!$G$30,IF(AI380&lt;150,LMS!$D$31*AI380^3+LMS!$E$31*AI380^2+LMS!$F$31*AI380+LMS!$G$31,LMS!$D$32*AI380^3+LMS!$E$32*AI380^2+LMS!$F$32*AI380+LMS!$G$32)))))))</f>
        <v>#VALUE!</v>
      </c>
      <c r="AH380" t="e">
        <f>IF(D380="M",(IF(AI380&lt;90,LMS!$D$14*AI380^3+LMS!$E$14*AI380^2+LMS!$F$14*AI380+LMS!$G$14,LMS!$D$15*AI380^3+LMS!$E$15*AI380^2+LMS!$F$15*AI380+LMS!$G$15)),(IF(AI380&lt;90,LMS!$D$17*AI380^3+LMS!$E$17*AI380^2+LMS!$F$17*AI380+LMS!$G$17,LMS!$D$18*AI380^3+LMS!$E$18*AI380^2+LMS!$F$18*AI380+LMS!$G$18)))</f>
        <v>#VALUE!</v>
      </c>
      <c r="AI380" s="7" t="e">
        <f t="shared" si="111"/>
        <v>#VALUE!</v>
      </c>
      <c r="AJ380" s="7">
        <f t="shared" si="132"/>
        <v>0</v>
      </c>
      <c r="AL380" s="7">
        <f>IF(D380="M",WeightSDS!P$5*$AJ380^7+WeightSDS!Q$5*$AJ380^6+WeightSDS!R$5*$AJ380^5+WeightSDS!S$5*$AJ380^4+WeightSDS!T$5*$AJ380^3+WeightSDS!U$5*$AJ380^2+WeightSDS!V$5*$AJ380+WeightSDS!W$5,IF($AJ380&lt;186,WeightSDS!P$8*$AJ380^7+WeightSDS!Q$8*$AJ380^6+WeightSDS!R$8*$AJ380^5+WeightSDS!S$8*$AJ380^4+WeightSDS!T$8*$AJ380^3+WeightSDS!U$8*$AJ380^2+WeightSDS!V$8*$AJ380+WeightSDS!W$8,WeightSDS!$U$9+WeightSDS!$V$9*($AJ380-WeightSDS!$W$9)))</f>
        <v>0.75407122999999998</v>
      </c>
      <c r="AM380" s="7">
        <f>IF(D380="M",IF($AJ380&lt;45,WeightSDS!M$23*$AJ380^10+WeightSDS!N$23*$AJ380^9+WeightSDS!O$23*$AJ380^8+WeightSDS!P$23*$AJ380^7+WeightSDS!Q$23*$AJ380^6+WeightSDS!R$23*$AJ380^5+WeightSDS!S$23*$AJ380^4+WeightSDS!T$23*$AJ380^3+WeightSDS!U$23*$AJ380^2+WeightSDS!V$23*$AJ380+WeightSDS!W$23,IF($AJ380&lt;153,WeightSDS!M$25*$AJ380^10+WeightSDS!N$25*$AJ380^9+WeightSDS!O$25*$AJ380^8+WeightSDS!P$25*$AJ380^7+WeightSDS!Q$25*$AJ380^6+WeightSDS!R$25*$AJ380^5+WeightSDS!S$25*$AJ380^4+WeightSDS!T$25*$AJ380^3+WeightSDS!U$25*$AJ380^2+WeightSDS!V$25*$AJ380+WeightSDS!W$25,WeightSDS!M$27+WeightSDS!N$27/(1+EXP(WeightSDS!O$27+WeightSDS!P$27*$AJ380)))),IF($AJ380&lt;43.8,WeightSDS!M$29*$AJ380^10+WeightSDS!N$29*$AJ380^9+WeightSDS!O$29*$AJ380^8+WeightSDS!P$29*$AJ380^7+WeightSDS!Q$29*$AJ380^6+WeightSDS!R$29*$AJ380^5+WeightSDS!S$29*$AJ380^4+WeightSDS!T$29*$AJ380^3+WeightSDS!U$29*$AJ380^2+WeightSDS!V$29*$AJ380+WeightSDS!W$29-0.010431*(1-$AJ380/210),IF($AJ380&lt;123,WeightSDS!M$30*$AJ380^10+WeightSDS!N$30*$AJ380^9+WeightSDS!O$30*$AJ380^8+WeightSDS!P$30*$AJ380^7+WeightSDS!Q$30*$AJ380^6+WeightSDS!R$30*$AJ380^5+WeightSDS!S$30*$AJ380^4+WeightSDS!T$30*$AJ380^3+WeightSDS!U$30*$AJ380^2+WeightSDS!V$30*$AJ380+WeightSDS!W$30-0.010431*(1-1/$AJ380),WeightSDS!M$32+WeightSDS!N$32/(1+EXP(WeightSDS!O$32+WeightSDS!P$32*$AJ380))-0.010431*(1-$AJ380/210))))</f>
        <v>2.9500001032655536</v>
      </c>
      <c r="AN380" s="7">
        <f>IF(D380="M",IF($AJ380&lt;162,WeightSDS!P$12*$AJ380^7+WeightSDS!Q$12*$AJ380^6+WeightSDS!R$12*$AJ380^5+WeightSDS!S$12*$AJ380^4+WeightSDS!T$12*$AJ380^3+WeightSDS!U$12*$AJ380^2+WeightSDS!V$12*$AJ380+WeightSDS!W$12,WeightSDS!P$14*$AJ380^7+WeightSDS!Q$14*$AJ380^6+WeightSDS!R$14*$AJ380^5+WeightSDS!S$14*$AJ380^4+WeightSDS!T$14*$AJ380^3+WeightSDS!U$14*$AJ380^2+WeightSDS!V$14*$AJ380+WeightSDS!W$14),IF($AJ380&lt;156,WeightSDS!O$17*$AJ380^8+WeightSDS!P$17*$AJ380^7+WeightSDS!Q$17*$AJ380^6+WeightSDS!R$17*$AJ380^5+WeightSDS!S$17*$AJ380^4+WeightSDS!T$17*$AJ380^3+WeightSDS!U$17*$AJ380^2+WeightSDS!V$17*$AJ380+WeightSDS!W$17,IF($AJ380&lt;186,WeightSDS!$U$18+(WeightSDS!$V$18-WeightSDS!$U$18)/24*($AJ380-186)+WeightSDS!$W$18*(-$AJ380+186)^2-0.005,WeightSDS!$U$18+(WeightSDS!$V$18-WeightSDS!$U$18)/24*($AJ380-186)-0.005)))</f>
        <v>0.14604529399999999</v>
      </c>
      <c r="AQ380" s="7">
        <f t="shared" si="119"/>
        <v>0.56299999999999994</v>
      </c>
      <c r="AR380" s="7">
        <f t="shared" si="120"/>
        <v>69</v>
      </c>
      <c r="AS380" s="7">
        <f t="shared" si="121"/>
        <v>0.51</v>
      </c>
    </row>
    <row r="381" spans="2:45" s="7" customFormat="1" x14ac:dyDescent="0.15">
      <c r="B381" s="118"/>
      <c r="C381" s="118"/>
      <c r="D381" s="118"/>
      <c r="E381" s="30"/>
      <c r="F381" s="30"/>
      <c r="G381" s="119"/>
      <c r="H381" s="119"/>
      <c r="I381" s="78"/>
      <c r="J381" s="11" t="str">
        <f t="shared" si="112"/>
        <v/>
      </c>
      <c r="K381" s="2" t="str">
        <f t="shared" si="122"/>
        <v/>
      </c>
      <c r="L381" s="2" t="str">
        <f t="shared" si="113"/>
        <v/>
      </c>
      <c r="M381" s="2" t="str">
        <f t="shared" si="123"/>
        <v/>
      </c>
      <c r="N381" s="2" t="str">
        <f t="shared" si="124"/>
        <v/>
      </c>
      <c r="O381" s="2" t="str">
        <f t="shared" si="125"/>
        <v/>
      </c>
      <c r="P381" s="11" t="str">
        <f t="shared" si="126"/>
        <v/>
      </c>
      <c r="Q381" s="11" t="str">
        <f t="shared" si="127"/>
        <v/>
      </c>
      <c r="R381" s="2" t="str">
        <f t="shared" si="128"/>
        <v/>
      </c>
      <c r="S381" s="11" t="str">
        <f t="shared" si="129"/>
        <v/>
      </c>
      <c r="T381" s="175" t="str">
        <f t="shared" si="130"/>
        <v/>
      </c>
      <c r="U381" s="11" t="str">
        <f t="shared" si="131"/>
        <v/>
      </c>
      <c r="V381" s="136"/>
      <c r="W381" s="136"/>
      <c r="X381" s="139">
        <f t="shared" si="114"/>
        <v>0</v>
      </c>
      <c r="Y381" s="31">
        <f t="shared" si="115"/>
        <v>0</v>
      </c>
      <c r="Z381" s="31"/>
      <c r="AA381" s="140">
        <f t="shared" si="116"/>
        <v>0</v>
      </c>
      <c r="AB381" s="12"/>
      <c r="AC381" s="8">
        <f t="shared" si="117"/>
        <v>9.0359999999999996</v>
      </c>
      <c r="AD381" s="8">
        <f t="shared" si="118"/>
        <v>-184.49199999999999</v>
      </c>
      <c r="AE381"/>
      <c r="AF381" t="e">
        <f>IF(D381="M",IF(AI381&lt;78,LMS!$D$5*AI381^3+LMS!$E$5*AI381^2+LMS!$F$5*AI381+LMS!$G$5,IF(AI381&lt;150,LMS!$D$6*AI381^3+LMS!$E$6*AI381^2+LMS!$F$6*AI381+LMS!$G$6,LMS!$D$7*AI381^3+LMS!$E$7*AI381^2+LMS!$F$7*AI381+LMS!$G$7)),IF(AI381&lt;69,LMS!$D$9*AI381^3+LMS!$E$9*AI381^2+LMS!$F$9*AI381+LMS!$G$9,IF(AI381&lt;150,LMS!$D$10*AI381^3+LMS!$E$10*AI381^2+LMS!$F$10*AI381+LMS!$G$10,LMS!$D$11*AI381^3+LMS!$E$11*AI381^2+LMS!$F$11*AI381+LMS!$G$11)))</f>
        <v>#VALUE!</v>
      </c>
      <c r="AG381" t="e">
        <f>IF(D381="M",(IF(AI381&lt;2.5,LMS!$D$21*AI381^3+LMS!$E$21*AI381^2+LMS!$F$21*AI381+LMS!$G$21,IF(AI381&lt;9.5,LMS!$D$22*AI381^3+LMS!$E$22*AI381^2+LMS!$F$22*AI381+LMS!$G$22,IF(AI381&lt;26.75,LMS!$D$23*AI381^3+LMS!$E$23*AI381^2+LMS!$F$23*AI381+LMS!$G$23,IF(AI381&lt;90,LMS!$D$24*AI381^3+LMS!$E$24*AI381^2+LMS!$F$24*AI381+LMS!$G$24,LMS!$D$25*AI381^3+LMS!$E$25*AI381^2+LMS!$F$25*AI381+LMS!$G$25))))),(IF(AI381&lt;2.5,LMS!$D$27*AI381^3+LMS!$E$27*AI381^2+LMS!$F$27*AI381+LMS!$G$27,IF(AI381&lt;9.5,LMS!$D$28*AI381^3+LMS!$E$28*AI381^2+LMS!$F$28*AI381+LMS!$G$28,IF(AI381&lt;26.75,LMS!$D$29*AI381^3+LMS!$E$29*AI381^2+LMS!$F$29*AI381+LMS!$G$29,IF(AI381&lt;90,LMS!$D$30*AI381^3+LMS!$E$30*AI381^2+LMS!$F$30*AI381+LMS!$G$30,IF(AI381&lt;150,LMS!$D$31*AI381^3+LMS!$E$31*AI381^2+LMS!$F$31*AI381+LMS!$G$31,LMS!$D$32*AI381^3+LMS!$E$32*AI381^2+LMS!$F$32*AI381+LMS!$G$32)))))))</f>
        <v>#VALUE!</v>
      </c>
      <c r="AH381" t="e">
        <f>IF(D381="M",(IF(AI381&lt;90,LMS!$D$14*AI381^3+LMS!$E$14*AI381^2+LMS!$F$14*AI381+LMS!$G$14,LMS!$D$15*AI381^3+LMS!$E$15*AI381^2+LMS!$F$15*AI381+LMS!$G$15)),(IF(AI381&lt;90,LMS!$D$17*AI381^3+LMS!$E$17*AI381^2+LMS!$F$17*AI381+LMS!$G$17,LMS!$D$18*AI381^3+LMS!$E$18*AI381^2+LMS!$F$18*AI381+LMS!$G$18)))</f>
        <v>#VALUE!</v>
      </c>
      <c r="AI381" s="7" t="e">
        <f t="shared" ref="AI381:AI444" si="133">T381*365.25/30.4375</f>
        <v>#VALUE!</v>
      </c>
      <c r="AJ381" s="7">
        <f t="shared" si="132"/>
        <v>0</v>
      </c>
      <c r="AL381" s="7">
        <f>IF(D381="M",WeightSDS!P$5*$AJ381^7+WeightSDS!Q$5*$AJ381^6+WeightSDS!R$5*$AJ381^5+WeightSDS!S$5*$AJ381^4+WeightSDS!T$5*$AJ381^3+WeightSDS!U$5*$AJ381^2+WeightSDS!V$5*$AJ381+WeightSDS!W$5,IF($AJ381&lt;186,WeightSDS!P$8*$AJ381^7+WeightSDS!Q$8*$AJ381^6+WeightSDS!R$8*$AJ381^5+WeightSDS!S$8*$AJ381^4+WeightSDS!T$8*$AJ381^3+WeightSDS!U$8*$AJ381^2+WeightSDS!V$8*$AJ381+WeightSDS!W$8,WeightSDS!$U$9+WeightSDS!$V$9*($AJ381-WeightSDS!$W$9)))</f>
        <v>0.75407122999999998</v>
      </c>
      <c r="AM381" s="7">
        <f>IF(D381="M",IF($AJ381&lt;45,WeightSDS!M$23*$AJ381^10+WeightSDS!N$23*$AJ381^9+WeightSDS!O$23*$AJ381^8+WeightSDS!P$23*$AJ381^7+WeightSDS!Q$23*$AJ381^6+WeightSDS!R$23*$AJ381^5+WeightSDS!S$23*$AJ381^4+WeightSDS!T$23*$AJ381^3+WeightSDS!U$23*$AJ381^2+WeightSDS!V$23*$AJ381+WeightSDS!W$23,IF($AJ381&lt;153,WeightSDS!M$25*$AJ381^10+WeightSDS!N$25*$AJ381^9+WeightSDS!O$25*$AJ381^8+WeightSDS!P$25*$AJ381^7+WeightSDS!Q$25*$AJ381^6+WeightSDS!R$25*$AJ381^5+WeightSDS!S$25*$AJ381^4+WeightSDS!T$25*$AJ381^3+WeightSDS!U$25*$AJ381^2+WeightSDS!V$25*$AJ381+WeightSDS!W$25,WeightSDS!M$27+WeightSDS!N$27/(1+EXP(WeightSDS!O$27+WeightSDS!P$27*$AJ381)))),IF($AJ381&lt;43.8,WeightSDS!M$29*$AJ381^10+WeightSDS!N$29*$AJ381^9+WeightSDS!O$29*$AJ381^8+WeightSDS!P$29*$AJ381^7+WeightSDS!Q$29*$AJ381^6+WeightSDS!R$29*$AJ381^5+WeightSDS!S$29*$AJ381^4+WeightSDS!T$29*$AJ381^3+WeightSDS!U$29*$AJ381^2+WeightSDS!V$29*$AJ381+WeightSDS!W$29-0.010431*(1-$AJ381/210),IF($AJ381&lt;123,WeightSDS!M$30*$AJ381^10+WeightSDS!N$30*$AJ381^9+WeightSDS!O$30*$AJ381^8+WeightSDS!P$30*$AJ381^7+WeightSDS!Q$30*$AJ381^6+WeightSDS!R$30*$AJ381^5+WeightSDS!S$30*$AJ381^4+WeightSDS!T$30*$AJ381^3+WeightSDS!U$30*$AJ381^2+WeightSDS!V$30*$AJ381+WeightSDS!W$30-0.010431*(1-1/$AJ381),WeightSDS!M$32+WeightSDS!N$32/(1+EXP(WeightSDS!O$32+WeightSDS!P$32*$AJ381))-0.010431*(1-$AJ381/210))))</f>
        <v>2.9500001032655536</v>
      </c>
      <c r="AN381" s="7">
        <f>IF(D381="M",IF($AJ381&lt;162,WeightSDS!P$12*$AJ381^7+WeightSDS!Q$12*$AJ381^6+WeightSDS!R$12*$AJ381^5+WeightSDS!S$12*$AJ381^4+WeightSDS!T$12*$AJ381^3+WeightSDS!U$12*$AJ381^2+WeightSDS!V$12*$AJ381+WeightSDS!W$12,WeightSDS!P$14*$AJ381^7+WeightSDS!Q$14*$AJ381^6+WeightSDS!R$14*$AJ381^5+WeightSDS!S$14*$AJ381^4+WeightSDS!T$14*$AJ381^3+WeightSDS!U$14*$AJ381^2+WeightSDS!V$14*$AJ381+WeightSDS!W$14),IF($AJ381&lt;156,WeightSDS!O$17*$AJ381^8+WeightSDS!P$17*$AJ381^7+WeightSDS!Q$17*$AJ381^6+WeightSDS!R$17*$AJ381^5+WeightSDS!S$17*$AJ381^4+WeightSDS!T$17*$AJ381^3+WeightSDS!U$17*$AJ381^2+WeightSDS!V$17*$AJ381+WeightSDS!W$17,IF($AJ381&lt;186,WeightSDS!$U$18+(WeightSDS!$V$18-WeightSDS!$U$18)/24*($AJ381-186)+WeightSDS!$W$18*(-$AJ381+186)^2-0.005,WeightSDS!$U$18+(WeightSDS!$V$18-WeightSDS!$U$18)/24*($AJ381-186)-0.005)))</f>
        <v>0.14604529399999999</v>
      </c>
      <c r="AQ381" s="7">
        <f t="shared" si="119"/>
        <v>0.56299999999999994</v>
      </c>
      <c r="AR381" s="7">
        <f t="shared" si="120"/>
        <v>69</v>
      </c>
      <c r="AS381" s="7">
        <f t="shared" si="121"/>
        <v>0.51</v>
      </c>
    </row>
    <row r="382" spans="2:45" s="7" customFormat="1" x14ac:dyDescent="0.15">
      <c r="B382" s="118"/>
      <c r="C382" s="118"/>
      <c r="D382" s="118"/>
      <c r="E382" s="30"/>
      <c r="F382" s="30"/>
      <c r="G382" s="119"/>
      <c r="H382" s="119"/>
      <c r="I382" s="78"/>
      <c r="J382" s="11" t="str">
        <f t="shared" si="112"/>
        <v/>
      </c>
      <c r="K382" s="2" t="str">
        <f t="shared" si="122"/>
        <v/>
      </c>
      <c r="L382" s="2" t="str">
        <f t="shared" si="113"/>
        <v/>
      </c>
      <c r="M382" s="2" t="str">
        <f t="shared" si="123"/>
        <v/>
      </c>
      <c r="N382" s="2" t="str">
        <f t="shared" si="124"/>
        <v/>
      </c>
      <c r="O382" s="2" t="str">
        <f t="shared" si="125"/>
        <v/>
      </c>
      <c r="P382" s="11" t="str">
        <f t="shared" si="126"/>
        <v/>
      </c>
      <c r="Q382" s="11" t="str">
        <f t="shared" si="127"/>
        <v/>
      </c>
      <c r="R382" s="2" t="str">
        <f t="shared" si="128"/>
        <v/>
      </c>
      <c r="S382" s="11" t="str">
        <f t="shared" si="129"/>
        <v/>
      </c>
      <c r="T382" s="175" t="str">
        <f t="shared" si="130"/>
        <v/>
      </c>
      <c r="U382" s="11" t="str">
        <f t="shared" si="131"/>
        <v/>
      </c>
      <c r="V382" s="136"/>
      <c r="W382" s="136"/>
      <c r="X382" s="139">
        <f t="shared" si="114"/>
        <v>0</v>
      </c>
      <c r="Y382" s="31">
        <f t="shared" si="115"/>
        <v>0</v>
      </c>
      <c r="Z382" s="31"/>
      <c r="AA382" s="140">
        <f t="shared" si="116"/>
        <v>0</v>
      </c>
      <c r="AB382" s="12"/>
      <c r="AC382" s="8">
        <f t="shared" si="117"/>
        <v>9.0359999999999996</v>
      </c>
      <c r="AD382" s="8">
        <f t="shared" si="118"/>
        <v>-184.49199999999999</v>
      </c>
      <c r="AE382"/>
      <c r="AF382" t="e">
        <f>IF(D382="M",IF(AI382&lt;78,LMS!$D$5*AI382^3+LMS!$E$5*AI382^2+LMS!$F$5*AI382+LMS!$G$5,IF(AI382&lt;150,LMS!$D$6*AI382^3+LMS!$E$6*AI382^2+LMS!$F$6*AI382+LMS!$G$6,LMS!$D$7*AI382^3+LMS!$E$7*AI382^2+LMS!$F$7*AI382+LMS!$G$7)),IF(AI382&lt;69,LMS!$D$9*AI382^3+LMS!$E$9*AI382^2+LMS!$F$9*AI382+LMS!$G$9,IF(AI382&lt;150,LMS!$D$10*AI382^3+LMS!$E$10*AI382^2+LMS!$F$10*AI382+LMS!$G$10,LMS!$D$11*AI382^3+LMS!$E$11*AI382^2+LMS!$F$11*AI382+LMS!$G$11)))</f>
        <v>#VALUE!</v>
      </c>
      <c r="AG382" t="e">
        <f>IF(D382="M",(IF(AI382&lt;2.5,LMS!$D$21*AI382^3+LMS!$E$21*AI382^2+LMS!$F$21*AI382+LMS!$G$21,IF(AI382&lt;9.5,LMS!$D$22*AI382^3+LMS!$E$22*AI382^2+LMS!$F$22*AI382+LMS!$G$22,IF(AI382&lt;26.75,LMS!$D$23*AI382^3+LMS!$E$23*AI382^2+LMS!$F$23*AI382+LMS!$G$23,IF(AI382&lt;90,LMS!$D$24*AI382^3+LMS!$E$24*AI382^2+LMS!$F$24*AI382+LMS!$G$24,LMS!$D$25*AI382^3+LMS!$E$25*AI382^2+LMS!$F$25*AI382+LMS!$G$25))))),(IF(AI382&lt;2.5,LMS!$D$27*AI382^3+LMS!$E$27*AI382^2+LMS!$F$27*AI382+LMS!$G$27,IF(AI382&lt;9.5,LMS!$D$28*AI382^3+LMS!$E$28*AI382^2+LMS!$F$28*AI382+LMS!$G$28,IF(AI382&lt;26.75,LMS!$D$29*AI382^3+LMS!$E$29*AI382^2+LMS!$F$29*AI382+LMS!$G$29,IF(AI382&lt;90,LMS!$D$30*AI382^3+LMS!$E$30*AI382^2+LMS!$F$30*AI382+LMS!$G$30,IF(AI382&lt;150,LMS!$D$31*AI382^3+LMS!$E$31*AI382^2+LMS!$F$31*AI382+LMS!$G$31,LMS!$D$32*AI382^3+LMS!$E$32*AI382^2+LMS!$F$32*AI382+LMS!$G$32)))))))</f>
        <v>#VALUE!</v>
      </c>
      <c r="AH382" t="e">
        <f>IF(D382="M",(IF(AI382&lt;90,LMS!$D$14*AI382^3+LMS!$E$14*AI382^2+LMS!$F$14*AI382+LMS!$G$14,LMS!$D$15*AI382^3+LMS!$E$15*AI382^2+LMS!$F$15*AI382+LMS!$G$15)),(IF(AI382&lt;90,LMS!$D$17*AI382^3+LMS!$E$17*AI382^2+LMS!$F$17*AI382+LMS!$G$17,LMS!$D$18*AI382^3+LMS!$E$18*AI382^2+LMS!$F$18*AI382+LMS!$G$18)))</f>
        <v>#VALUE!</v>
      </c>
      <c r="AI382" s="7" t="e">
        <f t="shared" si="133"/>
        <v>#VALUE!</v>
      </c>
      <c r="AJ382" s="7">
        <f t="shared" si="132"/>
        <v>0</v>
      </c>
      <c r="AL382" s="7">
        <f>IF(D382="M",WeightSDS!P$5*$AJ382^7+WeightSDS!Q$5*$AJ382^6+WeightSDS!R$5*$AJ382^5+WeightSDS!S$5*$AJ382^4+WeightSDS!T$5*$AJ382^3+WeightSDS!U$5*$AJ382^2+WeightSDS!V$5*$AJ382+WeightSDS!W$5,IF($AJ382&lt;186,WeightSDS!P$8*$AJ382^7+WeightSDS!Q$8*$AJ382^6+WeightSDS!R$8*$AJ382^5+WeightSDS!S$8*$AJ382^4+WeightSDS!T$8*$AJ382^3+WeightSDS!U$8*$AJ382^2+WeightSDS!V$8*$AJ382+WeightSDS!W$8,WeightSDS!$U$9+WeightSDS!$V$9*($AJ382-WeightSDS!$W$9)))</f>
        <v>0.75407122999999998</v>
      </c>
      <c r="AM382" s="7">
        <f>IF(D382="M",IF($AJ382&lt;45,WeightSDS!M$23*$AJ382^10+WeightSDS!N$23*$AJ382^9+WeightSDS!O$23*$AJ382^8+WeightSDS!P$23*$AJ382^7+WeightSDS!Q$23*$AJ382^6+WeightSDS!R$23*$AJ382^5+WeightSDS!S$23*$AJ382^4+WeightSDS!T$23*$AJ382^3+WeightSDS!U$23*$AJ382^2+WeightSDS!V$23*$AJ382+WeightSDS!W$23,IF($AJ382&lt;153,WeightSDS!M$25*$AJ382^10+WeightSDS!N$25*$AJ382^9+WeightSDS!O$25*$AJ382^8+WeightSDS!P$25*$AJ382^7+WeightSDS!Q$25*$AJ382^6+WeightSDS!R$25*$AJ382^5+WeightSDS!S$25*$AJ382^4+WeightSDS!T$25*$AJ382^3+WeightSDS!U$25*$AJ382^2+WeightSDS!V$25*$AJ382+WeightSDS!W$25,WeightSDS!M$27+WeightSDS!N$27/(1+EXP(WeightSDS!O$27+WeightSDS!P$27*$AJ382)))),IF($AJ382&lt;43.8,WeightSDS!M$29*$AJ382^10+WeightSDS!N$29*$AJ382^9+WeightSDS!O$29*$AJ382^8+WeightSDS!P$29*$AJ382^7+WeightSDS!Q$29*$AJ382^6+WeightSDS!R$29*$AJ382^5+WeightSDS!S$29*$AJ382^4+WeightSDS!T$29*$AJ382^3+WeightSDS!U$29*$AJ382^2+WeightSDS!V$29*$AJ382+WeightSDS!W$29-0.010431*(1-$AJ382/210),IF($AJ382&lt;123,WeightSDS!M$30*$AJ382^10+WeightSDS!N$30*$AJ382^9+WeightSDS!O$30*$AJ382^8+WeightSDS!P$30*$AJ382^7+WeightSDS!Q$30*$AJ382^6+WeightSDS!R$30*$AJ382^5+WeightSDS!S$30*$AJ382^4+WeightSDS!T$30*$AJ382^3+WeightSDS!U$30*$AJ382^2+WeightSDS!V$30*$AJ382+WeightSDS!W$30-0.010431*(1-1/$AJ382),WeightSDS!M$32+WeightSDS!N$32/(1+EXP(WeightSDS!O$32+WeightSDS!P$32*$AJ382))-0.010431*(1-$AJ382/210))))</f>
        <v>2.9500001032655536</v>
      </c>
      <c r="AN382" s="7">
        <f>IF(D382="M",IF($AJ382&lt;162,WeightSDS!P$12*$AJ382^7+WeightSDS!Q$12*$AJ382^6+WeightSDS!R$12*$AJ382^5+WeightSDS!S$12*$AJ382^4+WeightSDS!T$12*$AJ382^3+WeightSDS!U$12*$AJ382^2+WeightSDS!V$12*$AJ382+WeightSDS!W$12,WeightSDS!P$14*$AJ382^7+WeightSDS!Q$14*$AJ382^6+WeightSDS!R$14*$AJ382^5+WeightSDS!S$14*$AJ382^4+WeightSDS!T$14*$AJ382^3+WeightSDS!U$14*$AJ382^2+WeightSDS!V$14*$AJ382+WeightSDS!W$14),IF($AJ382&lt;156,WeightSDS!O$17*$AJ382^8+WeightSDS!P$17*$AJ382^7+WeightSDS!Q$17*$AJ382^6+WeightSDS!R$17*$AJ382^5+WeightSDS!S$17*$AJ382^4+WeightSDS!T$17*$AJ382^3+WeightSDS!U$17*$AJ382^2+WeightSDS!V$17*$AJ382+WeightSDS!W$17,IF($AJ382&lt;186,WeightSDS!$U$18+(WeightSDS!$V$18-WeightSDS!$U$18)/24*($AJ382-186)+WeightSDS!$W$18*(-$AJ382+186)^2-0.005,WeightSDS!$U$18+(WeightSDS!$V$18-WeightSDS!$U$18)/24*($AJ382-186)-0.005)))</f>
        <v>0.14604529399999999</v>
      </c>
      <c r="AQ382" s="7">
        <f t="shared" si="119"/>
        <v>0.56299999999999994</v>
      </c>
      <c r="AR382" s="7">
        <f t="shared" si="120"/>
        <v>69</v>
      </c>
      <c r="AS382" s="7">
        <f t="shared" si="121"/>
        <v>0.51</v>
      </c>
    </row>
    <row r="383" spans="2:45" s="7" customFormat="1" x14ac:dyDescent="0.15">
      <c r="B383" s="118"/>
      <c r="C383" s="118"/>
      <c r="D383" s="118"/>
      <c r="E383" s="30"/>
      <c r="F383" s="30"/>
      <c r="G383" s="119"/>
      <c r="H383" s="119"/>
      <c r="I383" s="78"/>
      <c r="J383" s="11" t="str">
        <f t="shared" si="112"/>
        <v/>
      </c>
      <c r="K383" s="2" t="str">
        <f t="shared" si="122"/>
        <v/>
      </c>
      <c r="L383" s="2" t="str">
        <f t="shared" si="113"/>
        <v/>
      </c>
      <c r="M383" s="2" t="str">
        <f t="shared" si="123"/>
        <v/>
      </c>
      <c r="N383" s="2" t="str">
        <f t="shared" si="124"/>
        <v/>
      </c>
      <c r="O383" s="2" t="str">
        <f t="shared" si="125"/>
        <v/>
      </c>
      <c r="P383" s="11" t="str">
        <f t="shared" si="126"/>
        <v/>
      </c>
      <c r="Q383" s="11" t="str">
        <f t="shared" si="127"/>
        <v/>
      </c>
      <c r="R383" s="2" t="str">
        <f t="shared" si="128"/>
        <v/>
      </c>
      <c r="S383" s="11" t="str">
        <f t="shared" si="129"/>
        <v/>
      </c>
      <c r="T383" s="175" t="str">
        <f t="shared" si="130"/>
        <v/>
      </c>
      <c r="U383" s="11" t="str">
        <f t="shared" si="131"/>
        <v/>
      </c>
      <c r="V383" s="136"/>
      <c r="W383" s="136"/>
      <c r="X383" s="139">
        <f t="shared" si="114"/>
        <v>0</v>
      </c>
      <c r="Y383" s="31">
        <f t="shared" si="115"/>
        <v>0</v>
      </c>
      <c r="Z383" s="31"/>
      <c r="AA383" s="140">
        <f t="shared" si="116"/>
        <v>0</v>
      </c>
      <c r="AB383" s="12"/>
      <c r="AC383" s="8">
        <f t="shared" si="117"/>
        <v>9.0359999999999996</v>
      </c>
      <c r="AD383" s="8">
        <f t="shared" si="118"/>
        <v>-184.49199999999999</v>
      </c>
      <c r="AE383"/>
      <c r="AF383" t="e">
        <f>IF(D383="M",IF(AI383&lt;78,LMS!$D$5*AI383^3+LMS!$E$5*AI383^2+LMS!$F$5*AI383+LMS!$G$5,IF(AI383&lt;150,LMS!$D$6*AI383^3+LMS!$E$6*AI383^2+LMS!$F$6*AI383+LMS!$G$6,LMS!$D$7*AI383^3+LMS!$E$7*AI383^2+LMS!$F$7*AI383+LMS!$G$7)),IF(AI383&lt;69,LMS!$D$9*AI383^3+LMS!$E$9*AI383^2+LMS!$F$9*AI383+LMS!$G$9,IF(AI383&lt;150,LMS!$D$10*AI383^3+LMS!$E$10*AI383^2+LMS!$F$10*AI383+LMS!$G$10,LMS!$D$11*AI383^3+LMS!$E$11*AI383^2+LMS!$F$11*AI383+LMS!$G$11)))</f>
        <v>#VALUE!</v>
      </c>
      <c r="AG383" t="e">
        <f>IF(D383="M",(IF(AI383&lt;2.5,LMS!$D$21*AI383^3+LMS!$E$21*AI383^2+LMS!$F$21*AI383+LMS!$G$21,IF(AI383&lt;9.5,LMS!$D$22*AI383^3+LMS!$E$22*AI383^2+LMS!$F$22*AI383+LMS!$G$22,IF(AI383&lt;26.75,LMS!$D$23*AI383^3+LMS!$E$23*AI383^2+LMS!$F$23*AI383+LMS!$G$23,IF(AI383&lt;90,LMS!$D$24*AI383^3+LMS!$E$24*AI383^2+LMS!$F$24*AI383+LMS!$G$24,LMS!$D$25*AI383^3+LMS!$E$25*AI383^2+LMS!$F$25*AI383+LMS!$G$25))))),(IF(AI383&lt;2.5,LMS!$D$27*AI383^3+LMS!$E$27*AI383^2+LMS!$F$27*AI383+LMS!$G$27,IF(AI383&lt;9.5,LMS!$D$28*AI383^3+LMS!$E$28*AI383^2+LMS!$F$28*AI383+LMS!$G$28,IF(AI383&lt;26.75,LMS!$D$29*AI383^3+LMS!$E$29*AI383^2+LMS!$F$29*AI383+LMS!$G$29,IF(AI383&lt;90,LMS!$D$30*AI383^3+LMS!$E$30*AI383^2+LMS!$F$30*AI383+LMS!$G$30,IF(AI383&lt;150,LMS!$D$31*AI383^3+LMS!$E$31*AI383^2+LMS!$F$31*AI383+LMS!$G$31,LMS!$D$32*AI383^3+LMS!$E$32*AI383^2+LMS!$F$32*AI383+LMS!$G$32)))))))</f>
        <v>#VALUE!</v>
      </c>
      <c r="AH383" t="e">
        <f>IF(D383="M",(IF(AI383&lt;90,LMS!$D$14*AI383^3+LMS!$E$14*AI383^2+LMS!$F$14*AI383+LMS!$G$14,LMS!$D$15*AI383^3+LMS!$E$15*AI383^2+LMS!$F$15*AI383+LMS!$G$15)),(IF(AI383&lt;90,LMS!$D$17*AI383^3+LMS!$E$17*AI383^2+LMS!$F$17*AI383+LMS!$G$17,LMS!$D$18*AI383^3+LMS!$E$18*AI383^2+LMS!$F$18*AI383+LMS!$G$18)))</f>
        <v>#VALUE!</v>
      </c>
      <c r="AI383" s="7" t="e">
        <f t="shared" si="133"/>
        <v>#VALUE!</v>
      </c>
      <c r="AJ383" s="7">
        <f t="shared" si="132"/>
        <v>0</v>
      </c>
      <c r="AL383" s="7">
        <f>IF(D383="M",WeightSDS!P$5*$AJ383^7+WeightSDS!Q$5*$AJ383^6+WeightSDS!R$5*$AJ383^5+WeightSDS!S$5*$AJ383^4+WeightSDS!T$5*$AJ383^3+WeightSDS!U$5*$AJ383^2+WeightSDS!V$5*$AJ383+WeightSDS!W$5,IF($AJ383&lt;186,WeightSDS!P$8*$AJ383^7+WeightSDS!Q$8*$AJ383^6+WeightSDS!R$8*$AJ383^5+WeightSDS!S$8*$AJ383^4+WeightSDS!T$8*$AJ383^3+WeightSDS!U$8*$AJ383^2+WeightSDS!V$8*$AJ383+WeightSDS!W$8,WeightSDS!$U$9+WeightSDS!$V$9*($AJ383-WeightSDS!$W$9)))</f>
        <v>0.75407122999999998</v>
      </c>
      <c r="AM383" s="7">
        <f>IF(D383="M",IF($AJ383&lt;45,WeightSDS!M$23*$AJ383^10+WeightSDS!N$23*$AJ383^9+WeightSDS!O$23*$AJ383^8+WeightSDS!P$23*$AJ383^7+WeightSDS!Q$23*$AJ383^6+WeightSDS!R$23*$AJ383^5+WeightSDS!S$23*$AJ383^4+WeightSDS!T$23*$AJ383^3+WeightSDS!U$23*$AJ383^2+WeightSDS!V$23*$AJ383+WeightSDS!W$23,IF($AJ383&lt;153,WeightSDS!M$25*$AJ383^10+WeightSDS!N$25*$AJ383^9+WeightSDS!O$25*$AJ383^8+WeightSDS!P$25*$AJ383^7+WeightSDS!Q$25*$AJ383^6+WeightSDS!R$25*$AJ383^5+WeightSDS!S$25*$AJ383^4+WeightSDS!T$25*$AJ383^3+WeightSDS!U$25*$AJ383^2+WeightSDS!V$25*$AJ383+WeightSDS!W$25,WeightSDS!M$27+WeightSDS!N$27/(1+EXP(WeightSDS!O$27+WeightSDS!P$27*$AJ383)))),IF($AJ383&lt;43.8,WeightSDS!M$29*$AJ383^10+WeightSDS!N$29*$AJ383^9+WeightSDS!O$29*$AJ383^8+WeightSDS!P$29*$AJ383^7+WeightSDS!Q$29*$AJ383^6+WeightSDS!R$29*$AJ383^5+WeightSDS!S$29*$AJ383^4+WeightSDS!T$29*$AJ383^3+WeightSDS!U$29*$AJ383^2+WeightSDS!V$29*$AJ383+WeightSDS!W$29-0.010431*(1-$AJ383/210),IF($AJ383&lt;123,WeightSDS!M$30*$AJ383^10+WeightSDS!N$30*$AJ383^9+WeightSDS!O$30*$AJ383^8+WeightSDS!P$30*$AJ383^7+WeightSDS!Q$30*$AJ383^6+WeightSDS!R$30*$AJ383^5+WeightSDS!S$30*$AJ383^4+WeightSDS!T$30*$AJ383^3+WeightSDS!U$30*$AJ383^2+WeightSDS!V$30*$AJ383+WeightSDS!W$30-0.010431*(1-1/$AJ383),WeightSDS!M$32+WeightSDS!N$32/(1+EXP(WeightSDS!O$32+WeightSDS!P$32*$AJ383))-0.010431*(1-$AJ383/210))))</f>
        <v>2.9500001032655536</v>
      </c>
      <c r="AN383" s="7">
        <f>IF(D383="M",IF($AJ383&lt;162,WeightSDS!P$12*$AJ383^7+WeightSDS!Q$12*$AJ383^6+WeightSDS!R$12*$AJ383^5+WeightSDS!S$12*$AJ383^4+WeightSDS!T$12*$AJ383^3+WeightSDS!U$12*$AJ383^2+WeightSDS!V$12*$AJ383+WeightSDS!W$12,WeightSDS!P$14*$AJ383^7+WeightSDS!Q$14*$AJ383^6+WeightSDS!R$14*$AJ383^5+WeightSDS!S$14*$AJ383^4+WeightSDS!T$14*$AJ383^3+WeightSDS!U$14*$AJ383^2+WeightSDS!V$14*$AJ383+WeightSDS!W$14),IF($AJ383&lt;156,WeightSDS!O$17*$AJ383^8+WeightSDS!P$17*$AJ383^7+WeightSDS!Q$17*$AJ383^6+WeightSDS!R$17*$AJ383^5+WeightSDS!S$17*$AJ383^4+WeightSDS!T$17*$AJ383^3+WeightSDS!U$17*$AJ383^2+WeightSDS!V$17*$AJ383+WeightSDS!W$17,IF($AJ383&lt;186,WeightSDS!$U$18+(WeightSDS!$V$18-WeightSDS!$U$18)/24*($AJ383-186)+WeightSDS!$W$18*(-$AJ383+186)^2-0.005,WeightSDS!$U$18+(WeightSDS!$V$18-WeightSDS!$U$18)/24*($AJ383-186)-0.005)))</f>
        <v>0.14604529399999999</v>
      </c>
      <c r="AQ383" s="7">
        <f t="shared" si="119"/>
        <v>0.56299999999999994</v>
      </c>
      <c r="AR383" s="7">
        <f t="shared" si="120"/>
        <v>69</v>
      </c>
      <c r="AS383" s="7">
        <f t="shared" si="121"/>
        <v>0.51</v>
      </c>
    </row>
    <row r="384" spans="2:45" s="7" customFormat="1" x14ac:dyDescent="0.15">
      <c r="B384" s="118"/>
      <c r="C384" s="118"/>
      <c r="D384" s="118"/>
      <c r="E384" s="30"/>
      <c r="F384" s="30"/>
      <c r="G384" s="119"/>
      <c r="H384" s="119"/>
      <c r="I384" s="78"/>
      <c r="J384" s="11" t="str">
        <f t="shared" si="112"/>
        <v/>
      </c>
      <c r="K384" s="2" t="str">
        <f t="shared" si="122"/>
        <v/>
      </c>
      <c r="L384" s="2" t="str">
        <f t="shared" si="113"/>
        <v/>
      </c>
      <c r="M384" s="2" t="str">
        <f t="shared" si="123"/>
        <v/>
      </c>
      <c r="N384" s="2" t="str">
        <f t="shared" si="124"/>
        <v/>
      </c>
      <c r="O384" s="2" t="str">
        <f t="shared" si="125"/>
        <v/>
      </c>
      <c r="P384" s="11" t="str">
        <f t="shared" si="126"/>
        <v/>
      </c>
      <c r="Q384" s="11" t="str">
        <f t="shared" si="127"/>
        <v/>
      </c>
      <c r="R384" s="2" t="str">
        <f t="shared" si="128"/>
        <v/>
      </c>
      <c r="S384" s="11" t="str">
        <f t="shared" si="129"/>
        <v/>
      </c>
      <c r="T384" s="175" t="str">
        <f t="shared" si="130"/>
        <v/>
      </c>
      <c r="U384" s="11" t="str">
        <f t="shared" si="131"/>
        <v/>
      </c>
      <c r="V384" s="136"/>
      <c r="W384" s="136"/>
      <c r="X384" s="139">
        <f t="shared" si="114"/>
        <v>0</v>
      </c>
      <c r="Y384" s="31">
        <f t="shared" si="115"/>
        <v>0</v>
      </c>
      <c r="Z384" s="31"/>
      <c r="AA384" s="140">
        <f t="shared" si="116"/>
        <v>0</v>
      </c>
      <c r="AB384" s="12"/>
      <c r="AC384" s="8">
        <f t="shared" si="117"/>
        <v>9.0359999999999996</v>
      </c>
      <c r="AD384" s="8">
        <f t="shared" si="118"/>
        <v>-184.49199999999999</v>
      </c>
      <c r="AE384"/>
      <c r="AF384" t="e">
        <f>IF(D384="M",IF(AI384&lt;78,LMS!$D$5*AI384^3+LMS!$E$5*AI384^2+LMS!$F$5*AI384+LMS!$G$5,IF(AI384&lt;150,LMS!$D$6*AI384^3+LMS!$E$6*AI384^2+LMS!$F$6*AI384+LMS!$G$6,LMS!$D$7*AI384^3+LMS!$E$7*AI384^2+LMS!$F$7*AI384+LMS!$G$7)),IF(AI384&lt;69,LMS!$D$9*AI384^3+LMS!$E$9*AI384^2+LMS!$F$9*AI384+LMS!$G$9,IF(AI384&lt;150,LMS!$D$10*AI384^3+LMS!$E$10*AI384^2+LMS!$F$10*AI384+LMS!$G$10,LMS!$D$11*AI384^3+LMS!$E$11*AI384^2+LMS!$F$11*AI384+LMS!$G$11)))</f>
        <v>#VALUE!</v>
      </c>
      <c r="AG384" t="e">
        <f>IF(D384="M",(IF(AI384&lt;2.5,LMS!$D$21*AI384^3+LMS!$E$21*AI384^2+LMS!$F$21*AI384+LMS!$G$21,IF(AI384&lt;9.5,LMS!$D$22*AI384^3+LMS!$E$22*AI384^2+LMS!$F$22*AI384+LMS!$G$22,IF(AI384&lt;26.75,LMS!$D$23*AI384^3+LMS!$E$23*AI384^2+LMS!$F$23*AI384+LMS!$G$23,IF(AI384&lt;90,LMS!$D$24*AI384^3+LMS!$E$24*AI384^2+LMS!$F$24*AI384+LMS!$G$24,LMS!$D$25*AI384^3+LMS!$E$25*AI384^2+LMS!$F$25*AI384+LMS!$G$25))))),(IF(AI384&lt;2.5,LMS!$D$27*AI384^3+LMS!$E$27*AI384^2+LMS!$F$27*AI384+LMS!$G$27,IF(AI384&lt;9.5,LMS!$D$28*AI384^3+LMS!$E$28*AI384^2+LMS!$F$28*AI384+LMS!$G$28,IF(AI384&lt;26.75,LMS!$D$29*AI384^3+LMS!$E$29*AI384^2+LMS!$F$29*AI384+LMS!$G$29,IF(AI384&lt;90,LMS!$D$30*AI384^3+LMS!$E$30*AI384^2+LMS!$F$30*AI384+LMS!$G$30,IF(AI384&lt;150,LMS!$D$31*AI384^3+LMS!$E$31*AI384^2+LMS!$F$31*AI384+LMS!$G$31,LMS!$D$32*AI384^3+LMS!$E$32*AI384^2+LMS!$F$32*AI384+LMS!$G$32)))))))</f>
        <v>#VALUE!</v>
      </c>
      <c r="AH384" t="e">
        <f>IF(D384="M",(IF(AI384&lt;90,LMS!$D$14*AI384^3+LMS!$E$14*AI384^2+LMS!$F$14*AI384+LMS!$G$14,LMS!$D$15*AI384^3+LMS!$E$15*AI384^2+LMS!$F$15*AI384+LMS!$G$15)),(IF(AI384&lt;90,LMS!$D$17*AI384^3+LMS!$E$17*AI384^2+LMS!$F$17*AI384+LMS!$G$17,LMS!$D$18*AI384^3+LMS!$E$18*AI384^2+LMS!$F$18*AI384+LMS!$G$18)))</f>
        <v>#VALUE!</v>
      </c>
      <c r="AI384" s="7" t="e">
        <f t="shared" si="133"/>
        <v>#VALUE!</v>
      </c>
      <c r="AJ384" s="7">
        <f t="shared" si="132"/>
        <v>0</v>
      </c>
      <c r="AL384" s="7">
        <f>IF(D384="M",WeightSDS!P$5*$AJ384^7+WeightSDS!Q$5*$AJ384^6+WeightSDS!R$5*$AJ384^5+WeightSDS!S$5*$AJ384^4+WeightSDS!T$5*$AJ384^3+WeightSDS!U$5*$AJ384^2+WeightSDS!V$5*$AJ384+WeightSDS!W$5,IF($AJ384&lt;186,WeightSDS!P$8*$AJ384^7+WeightSDS!Q$8*$AJ384^6+WeightSDS!R$8*$AJ384^5+WeightSDS!S$8*$AJ384^4+WeightSDS!T$8*$AJ384^3+WeightSDS!U$8*$AJ384^2+WeightSDS!V$8*$AJ384+WeightSDS!W$8,WeightSDS!$U$9+WeightSDS!$V$9*($AJ384-WeightSDS!$W$9)))</f>
        <v>0.75407122999999998</v>
      </c>
      <c r="AM384" s="7">
        <f>IF(D384="M",IF($AJ384&lt;45,WeightSDS!M$23*$AJ384^10+WeightSDS!N$23*$AJ384^9+WeightSDS!O$23*$AJ384^8+WeightSDS!P$23*$AJ384^7+WeightSDS!Q$23*$AJ384^6+WeightSDS!R$23*$AJ384^5+WeightSDS!S$23*$AJ384^4+WeightSDS!T$23*$AJ384^3+WeightSDS!U$23*$AJ384^2+WeightSDS!V$23*$AJ384+WeightSDS!W$23,IF($AJ384&lt;153,WeightSDS!M$25*$AJ384^10+WeightSDS!N$25*$AJ384^9+WeightSDS!O$25*$AJ384^8+WeightSDS!P$25*$AJ384^7+WeightSDS!Q$25*$AJ384^6+WeightSDS!R$25*$AJ384^5+WeightSDS!S$25*$AJ384^4+WeightSDS!T$25*$AJ384^3+WeightSDS!U$25*$AJ384^2+WeightSDS!V$25*$AJ384+WeightSDS!W$25,WeightSDS!M$27+WeightSDS!N$27/(1+EXP(WeightSDS!O$27+WeightSDS!P$27*$AJ384)))),IF($AJ384&lt;43.8,WeightSDS!M$29*$AJ384^10+WeightSDS!N$29*$AJ384^9+WeightSDS!O$29*$AJ384^8+WeightSDS!P$29*$AJ384^7+WeightSDS!Q$29*$AJ384^6+WeightSDS!R$29*$AJ384^5+WeightSDS!S$29*$AJ384^4+WeightSDS!T$29*$AJ384^3+WeightSDS!U$29*$AJ384^2+WeightSDS!V$29*$AJ384+WeightSDS!W$29-0.010431*(1-$AJ384/210),IF($AJ384&lt;123,WeightSDS!M$30*$AJ384^10+WeightSDS!N$30*$AJ384^9+WeightSDS!O$30*$AJ384^8+WeightSDS!P$30*$AJ384^7+WeightSDS!Q$30*$AJ384^6+WeightSDS!R$30*$AJ384^5+WeightSDS!S$30*$AJ384^4+WeightSDS!T$30*$AJ384^3+WeightSDS!U$30*$AJ384^2+WeightSDS!V$30*$AJ384+WeightSDS!W$30-0.010431*(1-1/$AJ384),WeightSDS!M$32+WeightSDS!N$32/(1+EXP(WeightSDS!O$32+WeightSDS!P$32*$AJ384))-0.010431*(1-$AJ384/210))))</f>
        <v>2.9500001032655536</v>
      </c>
      <c r="AN384" s="7">
        <f>IF(D384="M",IF($AJ384&lt;162,WeightSDS!P$12*$AJ384^7+WeightSDS!Q$12*$AJ384^6+WeightSDS!R$12*$AJ384^5+WeightSDS!S$12*$AJ384^4+WeightSDS!T$12*$AJ384^3+WeightSDS!U$12*$AJ384^2+WeightSDS!V$12*$AJ384+WeightSDS!W$12,WeightSDS!P$14*$AJ384^7+WeightSDS!Q$14*$AJ384^6+WeightSDS!R$14*$AJ384^5+WeightSDS!S$14*$AJ384^4+WeightSDS!T$14*$AJ384^3+WeightSDS!U$14*$AJ384^2+WeightSDS!V$14*$AJ384+WeightSDS!W$14),IF($AJ384&lt;156,WeightSDS!O$17*$AJ384^8+WeightSDS!P$17*$AJ384^7+WeightSDS!Q$17*$AJ384^6+WeightSDS!R$17*$AJ384^5+WeightSDS!S$17*$AJ384^4+WeightSDS!T$17*$AJ384^3+WeightSDS!U$17*$AJ384^2+WeightSDS!V$17*$AJ384+WeightSDS!W$17,IF($AJ384&lt;186,WeightSDS!$U$18+(WeightSDS!$V$18-WeightSDS!$U$18)/24*($AJ384-186)+WeightSDS!$W$18*(-$AJ384+186)^2-0.005,WeightSDS!$U$18+(WeightSDS!$V$18-WeightSDS!$U$18)/24*($AJ384-186)-0.005)))</f>
        <v>0.14604529399999999</v>
      </c>
      <c r="AQ384" s="7">
        <f t="shared" si="119"/>
        <v>0.56299999999999994</v>
      </c>
      <c r="AR384" s="7">
        <f t="shared" si="120"/>
        <v>69</v>
      </c>
      <c r="AS384" s="7">
        <f t="shared" si="121"/>
        <v>0.51</v>
      </c>
    </row>
    <row r="385" spans="2:45" s="7" customFormat="1" x14ac:dyDescent="0.15">
      <c r="B385" s="118"/>
      <c r="C385" s="118"/>
      <c r="D385" s="118"/>
      <c r="E385" s="30"/>
      <c r="F385" s="30"/>
      <c r="G385" s="119"/>
      <c r="H385" s="119"/>
      <c r="I385" s="78"/>
      <c r="J385" s="11" t="str">
        <f t="shared" si="112"/>
        <v/>
      </c>
      <c r="K385" s="2" t="str">
        <f t="shared" si="122"/>
        <v/>
      </c>
      <c r="L385" s="2" t="str">
        <f t="shared" si="113"/>
        <v/>
      </c>
      <c r="M385" s="2" t="str">
        <f t="shared" si="123"/>
        <v/>
      </c>
      <c r="N385" s="2" t="str">
        <f t="shared" si="124"/>
        <v/>
      </c>
      <c r="O385" s="2" t="str">
        <f t="shared" si="125"/>
        <v/>
      </c>
      <c r="P385" s="11" t="str">
        <f t="shared" si="126"/>
        <v/>
      </c>
      <c r="Q385" s="11" t="str">
        <f t="shared" si="127"/>
        <v/>
      </c>
      <c r="R385" s="2" t="str">
        <f t="shared" si="128"/>
        <v/>
      </c>
      <c r="S385" s="11" t="str">
        <f t="shared" si="129"/>
        <v/>
      </c>
      <c r="T385" s="175" t="str">
        <f t="shared" si="130"/>
        <v/>
      </c>
      <c r="U385" s="11" t="str">
        <f t="shared" si="131"/>
        <v/>
      </c>
      <c r="V385" s="136"/>
      <c r="W385" s="136"/>
      <c r="X385" s="139">
        <f t="shared" si="114"/>
        <v>0</v>
      </c>
      <c r="Y385" s="31">
        <f t="shared" si="115"/>
        <v>0</v>
      </c>
      <c r="Z385" s="31"/>
      <c r="AA385" s="140">
        <f t="shared" si="116"/>
        <v>0</v>
      </c>
      <c r="AB385" s="12"/>
      <c r="AC385" s="8">
        <f t="shared" si="117"/>
        <v>9.0359999999999996</v>
      </c>
      <c r="AD385" s="8">
        <f t="shared" si="118"/>
        <v>-184.49199999999999</v>
      </c>
      <c r="AE385"/>
      <c r="AF385" t="e">
        <f>IF(D385="M",IF(AI385&lt;78,LMS!$D$5*AI385^3+LMS!$E$5*AI385^2+LMS!$F$5*AI385+LMS!$G$5,IF(AI385&lt;150,LMS!$D$6*AI385^3+LMS!$E$6*AI385^2+LMS!$F$6*AI385+LMS!$G$6,LMS!$D$7*AI385^3+LMS!$E$7*AI385^2+LMS!$F$7*AI385+LMS!$G$7)),IF(AI385&lt;69,LMS!$D$9*AI385^3+LMS!$E$9*AI385^2+LMS!$F$9*AI385+LMS!$G$9,IF(AI385&lt;150,LMS!$D$10*AI385^3+LMS!$E$10*AI385^2+LMS!$F$10*AI385+LMS!$G$10,LMS!$D$11*AI385^3+LMS!$E$11*AI385^2+LMS!$F$11*AI385+LMS!$G$11)))</f>
        <v>#VALUE!</v>
      </c>
      <c r="AG385" t="e">
        <f>IF(D385="M",(IF(AI385&lt;2.5,LMS!$D$21*AI385^3+LMS!$E$21*AI385^2+LMS!$F$21*AI385+LMS!$G$21,IF(AI385&lt;9.5,LMS!$D$22*AI385^3+LMS!$E$22*AI385^2+LMS!$F$22*AI385+LMS!$G$22,IF(AI385&lt;26.75,LMS!$D$23*AI385^3+LMS!$E$23*AI385^2+LMS!$F$23*AI385+LMS!$G$23,IF(AI385&lt;90,LMS!$D$24*AI385^3+LMS!$E$24*AI385^2+LMS!$F$24*AI385+LMS!$G$24,LMS!$D$25*AI385^3+LMS!$E$25*AI385^2+LMS!$F$25*AI385+LMS!$G$25))))),(IF(AI385&lt;2.5,LMS!$D$27*AI385^3+LMS!$E$27*AI385^2+LMS!$F$27*AI385+LMS!$G$27,IF(AI385&lt;9.5,LMS!$D$28*AI385^3+LMS!$E$28*AI385^2+LMS!$F$28*AI385+LMS!$G$28,IF(AI385&lt;26.75,LMS!$D$29*AI385^3+LMS!$E$29*AI385^2+LMS!$F$29*AI385+LMS!$G$29,IF(AI385&lt;90,LMS!$D$30*AI385^3+LMS!$E$30*AI385^2+LMS!$F$30*AI385+LMS!$G$30,IF(AI385&lt;150,LMS!$D$31*AI385^3+LMS!$E$31*AI385^2+LMS!$F$31*AI385+LMS!$G$31,LMS!$D$32*AI385^3+LMS!$E$32*AI385^2+LMS!$F$32*AI385+LMS!$G$32)))))))</f>
        <v>#VALUE!</v>
      </c>
      <c r="AH385" t="e">
        <f>IF(D385="M",(IF(AI385&lt;90,LMS!$D$14*AI385^3+LMS!$E$14*AI385^2+LMS!$F$14*AI385+LMS!$G$14,LMS!$D$15*AI385^3+LMS!$E$15*AI385^2+LMS!$F$15*AI385+LMS!$G$15)),(IF(AI385&lt;90,LMS!$D$17*AI385^3+LMS!$E$17*AI385^2+LMS!$F$17*AI385+LMS!$G$17,LMS!$D$18*AI385^3+LMS!$E$18*AI385^2+LMS!$F$18*AI385+LMS!$G$18)))</f>
        <v>#VALUE!</v>
      </c>
      <c r="AI385" s="7" t="e">
        <f t="shared" si="133"/>
        <v>#VALUE!</v>
      </c>
      <c r="AJ385" s="7">
        <f t="shared" si="132"/>
        <v>0</v>
      </c>
      <c r="AL385" s="7">
        <f>IF(D385="M",WeightSDS!P$5*$AJ385^7+WeightSDS!Q$5*$AJ385^6+WeightSDS!R$5*$AJ385^5+WeightSDS!S$5*$AJ385^4+WeightSDS!T$5*$AJ385^3+WeightSDS!U$5*$AJ385^2+WeightSDS!V$5*$AJ385+WeightSDS!W$5,IF($AJ385&lt;186,WeightSDS!P$8*$AJ385^7+WeightSDS!Q$8*$AJ385^6+WeightSDS!R$8*$AJ385^5+WeightSDS!S$8*$AJ385^4+WeightSDS!T$8*$AJ385^3+WeightSDS!U$8*$AJ385^2+WeightSDS!V$8*$AJ385+WeightSDS!W$8,WeightSDS!$U$9+WeightSDS!$V$9*($AJ385-WeightSDS!$W$9)))</f>
        <v>0.75407122999999998</v>
      </c>
      <c r="AM385" s="7">
        <f>IF(D385="M",IF($AJ385&lt;45,WeightSDS!M$23*$AJ385^10+WeightSDS!N$23*$AJ385^9+WeightSDS!O$23*$AJ385^8+WeightSDS!P$23*$AJ385^7+WeightSDS!Q$23*$AJ385^6+WeightSDS!R$23*$AJ385^5+WeightSDS!S$23*$AJ385^4+WeightSDS!T$23*$AJ385^3+WeightSDS!U$23*$AJ385^2+WeightSDS!V$23*$AJ385+WeightSDS!W$23,IF($AJ385&lt;153,WeightSDS!M$25*$AJ385^10+WeightSDS!N$25*$AJ385^9+WeightSDS!O$25*$AJ385^8+WeightSDS!P$25*$AJ385^7+WeightSDS!Q$25*$AJ385^6+WeightSDS!R$25*$AJ385^5+WeightSDS!S$25*$AJ385^4+WeightSDS!T$25*$AJ385^3+WeightSDS!U$25*$AJ385^2+WeightSDS!V$25*$AJ385+WeightSDS!W$25,WeightSDS!M$27+WeightSDS!N$27/(1+EXP(WeightSDS!O$27+WeightSDS!P$27*$AJ385)))),IF($AJ385&lt;43.8,WeightSDS!M$29*$AJ385^10+WeightSDS!N$29*$AJ385^9+WeightSDS!O$29*$AJ385^8+WeightSDS!P$29*$AJ385^7+WeightSDS!Q$29*$AJ385^6+WeightSDS!R$29*$AJ385^5+WeightSDS!S$29*$AJ385^4+WeightSDS!T$29*$AJ385^3+WeightSDS!U$29*$AJ385^2+WeightSDS!V$29*$AJ385+WeightSDS!W$29-0.010431*(1-$AJ385/210),IF($AJ385&lt;123,WeightSDS!M$30*$AJ385^10+WeightSDS!N$30*$AJ385^9+WeightSDS!O$30*$AJ385^8+WeightSDS!P$30*$AJ385^7+WeightSDS!Q$30*$AJ385^6+WeightSDS!R$30*$AJ385^5+WeightSDS!S$30*$AJ385^4+WeightSDS!T$30*$AJ385^3+WeightSDS!U$30*$AJ385^2+WeightSDS!V$30*$AJ385+WeightSDS!W$30-0.010431*(1-1/$AJ385),WeightSDS!M$32+WeightSDS!N$32/(1+EXP(WeightSDS!O$32+WeightSDS!P$32*$AJ385))-0.010431*(1-$AJ385/210))))</f>
        <v>2.9500001032655536</v>
      </c>
      <c r="AN385" s="7">
        <f>IF(D385="M",IF($AJ385&lt;162,WeightSDS!P$12*$AJ385^7+WeightSDS!Q$12*$AJ385^6+WeightSDS!R$12*$AJ385^5+WeightSDS!S$12*$AJ385^4+WeightSDS!T$12*$AJ385^3+WeightSDS!U$12*$AJ385^2+WeightSDS!V$12*$AJ385+WeightSDS!W$12,WeightSDS!P$14*$AJ385^7+WeightSDS!Q$14*$AJ385^6+WeightSDS!R$14*$AJ385^5+WeightSDS!S$14*$AJ385^4+WeightSDS!T$14*$AJ385^3+WeightSDS!U$14*$AJ385^2+WeightSDS!V$14*$AJ385+WeightSDS!W$14),IF($AJ385&lt;156,WeightSDS!O$17*$AJ385^8+WeightSDS!P$17*$AJ385^7+WeightSDS!Q$17*$AJ385^6+WeightSDS!R$17*$AJ385^5+WeightSDS!S$17*$AJ385^4+WeightSDS!T$17*$AJ385^3+WeightSDS!U$17*$AJ385^2+WeightSDS!V$17*$AJ385+WeightSDS!W$17,IF($AJ385&lt;186,WeightSDS!$U$18+(WeightSDS!$V$18-WeightSDS!$U$18)/24*($AJ385-186)+WeightSDS!$W$18*(-$AJ385+186)^2-0.005,WeightSDS!$U$18+(WeightSDS!$V$18-WeightSDS!$U$18)/24*($AJ385-186)-0.005)))</f>
        <v>0.14604529399999999</v>
      </c>
      <c r="AQ385" s="7">
        <f t="shared" si="119"/>
        <v>0.56299999999999994</v>
      </c>
      <c r="AR385" s="7">
        <f t="shared" si="120"/>
        <v>69</v>
      </c>
      <c r="AS385" s="7">
        <f t="shared" si="121"/>
        <v>0.51</v>
      </c>
    </row>
    <row r="386" spans="2:45" s="7" customFormat="1" x14ac:dyDescent="0.15">
      <c r="B386" s="118"/>
      <c r="C386" s="118"/>
      <c r="D386" s="118"/>
      <c r="E386" s="30"/>
      <c r="F386" s="30"/>
      <c r="G386" s="119"/>
      <c r="H386" s="119"/>
      <c r="I386" s="78"/>
      <c r="J386" s="11" t="str">
        <f t="shared" si="112"/>
        <v/>
      </c>
      <c r="K386" s="2" t="str">
        <f t="shared" si="122"/>
        <v/>
      </c>
      <c r="L386" s="2" t="str">
        <f t="shared" si="113"/>
        <v/>
      </c>
      <c r="M386" s="2" t="str">
        <f t="shared" si="123"/>
        <v/>
      </c>
      <c r="N386" s="2" t="str">
        <f t="shared" si="124"/>
        <v/>
      </c>
      <c r="O386" s="2" t="str">
        <f t="shared" si="125"/>
        <v/>
      </c>
      <c r="P386" s="11" t="str">
        <f t="shared" si="126"/>
        <v/>
      </c>
      <c r="Q386" s="11" t="str">
        <f t="shared" si="127"/>
        <v/>
      </c>
      <c r="R386" s="2" t="str">
        <f t="shared" si="128"/>
        <v/>
      </c>
      <c r="S386" s="11" t="str">
        <f t="shared" si="129"/>
        <v/>
      </c>
      <c r="T386" s="175" t="str">
        <f t="shared" si="130"/>
        <v/>
      </c>
      <c r="U386" s="11" t="str">
        <f t="shared" si="131"/>
        <v/>
      </c>
      <c r="V386" s="136"/>
      <c r="W386" s="136"/>
      <c r="X386" s="139">
        <f t="shared" si="114"/>
        <v>0</v>
      </c>
      <c r="Y386" s="31">
        <f t="shared" si="115"/>
        <v>0</v>
      </c>
      <c r="Z386" s="31"/>
      <c r="AA386" s="140">
        <f t="shared" si="116"/>
        <v>0</v>
      </c>
      <c r="AB386" s="12"/>
      <c r="AC386" s="8">
        <f t="shared" si="117"/>
        <v>9.0359999999999996</v>
      </c>
      <c r="AD386" s="8">
        <f t="shared" si="118"/>
        <v>-184.49199999999999</v>
      </c>
      <c r="AE386"/>
      <c r="AF386" t="e">
        <f>IF(D386="M",IF(AI386&lt;78,LMS!$D$5*AI386^3+LMS!$E$5*AI386^2+LMS!$F$5*AI386+LMS!$G$5,IF(AI386&lt;150,LMS!$D$6*AI386^3+LMS!$E$6*AI386^2+LMS!$F$6*AI386+LMS!$G$6,LMS!$D$7*AI386^3+LMS!$E$7*AI386^2+LMS!$F$7*AI386+LMS!$G$7)),IF(AI386&lt;69,LMS!$D$9*AI386^3+LMS!$E$9*AI386^2+LMS!$F$9*AI386+LMS!$G$9,IF(AI386&lt;150,LMS!$D$10*AI386^3+LMS!$E$10*AI386^2+LMS!$F$10*AI386+LMS!$G$10,LMS!$D$11*AI386^3+LMS!$E$11*AI386^2+LMS!$F$11*AI386+LMS!$G$11)))</f>
        <v>#VALUE!</v>
      </c>
      <c r="AG386" t="e">
        <f>IF(D386="M",(IF(AI386&lt;2.5,LMS!$D$21*AI386^3+LMS!$E$21*AI386^2+LMS!$F$21*AI386+LMS!$G$21,IF(AI386&lt;9.5,LMS!$D$22*AI386^3+LMS!$E$22*AI386^2+LMS!$F$22*AI386+LMS!$G$22,IF(AI386&lt;26.75,LMS!$D$23*AI386^3+LMS!$E$23*AI386^2+LMS!$F$23*AI386+LMS!$G$23,IF(AI386&lt;90,LMS!$D$24*AI386^3+LMS!$E$24*AI386^2+LMS!$F$24*AI386+LMS!$G$24,LMS!$D$25*AI386^3+LMS!$E$25*AI386^2+LMS!$F$25*AI386+LMS!$G$25))))),(IF(AI386&lt;2.5,LMS!$D$27*AI386^3+LMS!$E$27*AI386^2+LMS!$F$27*AI386+LMS!$G$27,IF(AI386&lt;9.5,LMS!$D$28*AI386^3+LMS!$E$28*AI386^2+LMS!$F$28*AI386+LMS!$G$28,IF(AI386&lt;26.75,LMS!$D$29*AI386^3+LMS!$E$29*AI386^2+LMS!$F$29*AI386+LMS!$G$29,IF(AI386&lt;90,LMS!$D$30*AI386^3+LMS!$E$30*AI386^2+LMS!$F$30*AI386+LMS!$G$30,IF(AI386&lt;150,LMS!$D$31*AI386^3+LMS!$E$31*AI386^2+LMS!$F$31*AI386+LMS!$G$31,LMS!$D$32*AI386^3+LMS!$E$32*AI386^2+LMS!$F$32*AI386+LMS!$G$32)))))))</f>
        <v>#VALUE!</v>
      </c>
      <c r="AH386" t="e">
        <f>IF(D386="M",(IF(AI386&lt;90,LMS!$D$14*AI386^3+LMS!$E$14*AI386^2+LMS!$F$14*AI386+LMS!$G$14,LMS!$D$15*AI386^3+LMS!$E$15*AI386^2+LMS!$F$15*AI386+LMS!$G$15)),(IF(AI386&lt;90,LMS!$D$17*AI386^3+LMS!$E$17*AI386^2+LMS!$F$17*AI386+LMS!$G$17,LMS!$D$18*AI386^3+LMS!$E$18*AI386^2+LMS!$F$18*AI386+LMS!$G$18)))</f>
        <v>#VALUE!</v>
      </c>
      <c r="AI386" s="7" t="e">
        <f t="shared" si="133"/>
        <v>#VALUE!</v>
      </c>
      <c r="AJ386" s="7">
        <f t="shared" si="132"/>
        <v>0</v>
      </c>
      <c r="AL386" s="7">
        <f>IF(D386="M",WeightSDS!P$5*$AJ386^7+WeightSDS!Q$5*$AJ386^6+WeightSDS!R$5*$AJ386^5+WeightSDS!S$5*$AJ386^4+WeightSDS!T$5*$AJ386^3+WeightSDS!U$5*$AJ386^2+WeightSDS!V$5*$AJ386+WeightSDS!W$5,IF($AJ386&lt;186,WeightSDS!P$8*$AJ386^7+WeightSDS!Q$8*$AJ386^6+WeightSDS!R$8*$AJ386^5+WeightSDS!S$8*$AJ386^4+WeightSDS!T$8*$AJ386^3+WeightSDS!U$8*$AJ386^2+WeightSDS!V$8*$AJ386+WeightSDS!W$8,WeightSDS!$U$9+WeightSDS!$V$9*($AJ386-WeightSDS!$W$9)))</f>
        <v>0.75407122999999998</v>
      </c>
      <c r="AM386" s="7">
        <f>IF(D386="M",IF($AJ386&lt;45,WeightSDS!M$23*$AJ386^10+WeightSDS!N$23*$AJ386^9+WeightSDS!O$23*$AJ386^8+WeightSDS!P$23*$AJ386^7+WeightSDS!Q$23*$AJ386^6+WeightSDS!R$23*$AJ386^5+WeightSDS!S$23*$AJ386^4+WeightSDS!T$23*$AJ386^3+WeightSDS!U$23*$AJ386^2+WeightSDS!V$23*$AJ386+WeightSDS!W$23,IF($AJ386&lt;153,WeightSDS!M$25*$AJ386^10+WeightSDS!N$25*$AJ386^9+WeightSDS!O$25*$AJ386^8+WeightSDS!P$25*$AJ386^7+WeightSDS!Q$25*$AJ386^6+WeightSDS!R$25*$AJ386^5+WeightSDS!S$25*$AJ386^4+WeightSDS!T$25*$AJ386^3+WeightSDS!U$25*$AJ386^2+WeightSDS!V$25*$AJ386+WeightSDS!W$25,WeightSDS!M$27+WeightSDS!N$27/(1+EXP(WeightSDS!O$27+WeightSDS!P$27*$AJ386)))),IF($AJ386&lt;43.8,WeightSDS!M$29*$AJ386^10+WeightSDS!N$29*$AJ386^9+WeightSDS!O$29*$AJ386^8+WeightSDS!P$29*$AJ386^7+WeightSDS!Q$29*$AJ386^6+WeightSDS!R$29*$AJ386^5+WeightSDS!S$29*$AJ386^4+WeightSDS!T$29*$AJ386^3+WeightSDS!U$29*$AJ386^2+WeightSDS!V$29*$AJ386+WeightSDS!W$29-0.010431*(1-$AJ386/210),IF($AJ386&lt;123,WeightSDS!M$30*$AJ386^10+WeightSDS!N$30*$AJ386^9+WeightSDS!O$30*$AJ386^8+WeightSDS!P$30*$AJ386^7+WeightSDS!Q$30*$AJ386^6+WeightSDS!R$30*$AJ386^5+WeightSDS!S$30*$AJ386^4+WeightSDS!T$30*$AJ386^3+WeightSDS!U$30*$AJ386^2+WeightSDS!V$30*$AJ386+WeightSDS!W$30-0.010431*(1-1/$AJ386),WeightSDS!M$32+WeightSDS!N$32/(1+EXP(WeightSDS!O$32+WeightSDS!P$32*$AJ386))-0.010431*(1-$AJ386/210))))</f>
        <v>2.9500001032655536</v>
      </c>
      <c r="AN386" s="7">
        <f>IF(D386="M",IF($AJ386&lt;162,WeightSDS!P$12*$AJ386^7+WeightSDS!Q$12*$AJ386^6+WeightSDS!R$12*$AJ386^5+WeightSDS!S$12*$AJ386^4+WeightSDS!T$12*$AJ386^3+WeightSDS!U$12*$AJ386^2+WeightSDS!V$12*$AJ386+WeightSDS!W$12,WeightSDS!P$14*$AJ386^7+WeightSDS!Q$14*$AJ386^6+WeightSDS!R$14*$AJ386^5+WeightSDS!S$14*$AJ386^4+WeightSDS!T$14*$AJ386^3+WeightSDS!U$14*$AJ386^2+WeightSDS!V$14*$AJ386+WeightSDS!W$14),IF($AJ386&lt;156,WeightSDS!O$17*$AJ386^8+WeightSDS!P$17*$AJ386^7+WeightSDS!Q$17*$AJ386^6+WeightSDS!R$17*$AJ386^5+WeightSDS!S$17*$AJ386^4+WeightSDS!T$17*$AJ386^3+WeightSDS!U$17*$AJ386^2+WeightSDS!V$17*$AJ386+WeightSDS!W$17,IF($AJ386&lt;186,WeightSDS!$U$18+(WeightSDS!$V$18-WeightSDS!$U$18)/24*($AJ386-186)+WeightSDS!$W$18*(-$AJ386+186)^2-0.005,WeightSDS!$U$18+(WeightSDS!$V$18-WeightSDS!$U$18)/24*($AJ386-186)-0.005)))</f>
        <v>0.14604529399999999</v>
      </c>
      <c r="AQ386" s="7">
        <f t="shared" si="119"/>
        <v>0.56299999999999994</v>
      </c>
      <c r="AR386" s="7">
        <f t="shared" si="120"/>
        <v>69</v>
      </c>
      <c r="AS386" s="7">
        <f t="shared" si="121"/>
        <v>0.51</v>
      </c>
    </row>
    <row r="387" spans="2:45" s="7" customFormat="1" x14ac:dyDescent="0.15">
      <c r="B387" s="118"/>
      <c r="C387" s="118"/>
      <c r="D387" s="118"/>
      <c r="E387" s="30"/>
      <c r="F387" s="30"/>
      <c r="G387" s="119"/>
      <c r="H387" s="119"/>
      <c r="I387" s="78"/>
      <c r="J387" s="11" t="str">
        <f t="shared" ref="J387:J450" si="134">IF(COUNTA(D387,E387,F387,G387)=4,IF(X387+Y387/12&gt;17.583,"*",(G387-(INDEX(IF(D387="F",Hfemalemean,Hmalemean),Y387+1,INT(T387)+1))))/(INDEX(IF(D387="F",Hfemalesd,Hmalesd),Y387+1,INT(T387)+1)),"")</f>
        <v/>
      </c>
      <c r="K387" s="2" t="str">
        <f t="shared" si="122"/>
        <v/>
      </c>
      <c r="L387" s="2" t="str">
        <f t="shared" ref="L387:L450" si="135">IF(COUNTA(D387,E387,F387,G387,H387)&lt;5,"",IF(T387&lt;6,"*",IF(X387&gt;17,"*",(H387-G387*INDEX(IF(D387="F",muratafemale,muratamale),INT(T387)-4,1)-INDEX(IF(D387="F",muratafemale,muratamale),INT(T387)-4,2))/(G387*INDEX(IF(D387="F",muratafemale,muratamale),INT(T387)-4,1)+INDEX(IF(D387="F",muratafemale,muratamale),INT(T387)-4,2))*100)))</f>
        <v/>
      </c>
      <c r="M387" s="2" t="str">
        <f t="shared" si="123"/>
        <v/>
      </c>
      <c r="N387" s="2" t="str">
        <f t="shared" si="124"/>
        <v/>
      </c>
      <c r="O387" s="2" t="str">
        <f t="shared" si="125"/>
        <v/>
      </c>
      <c r="P387" s="11" t="str">
        <f t="shared" si="126"/>
        <v/>
      </c>
      <c r="Q387" s="11" t="str">
        <f t="shared" si="127"/>
        <v/>
      </c>
      <c r="R387" s="2" t="str">
        <f t="shared" si="128"/>
        <v/>
      </c>
      <c r="S387" s="11" t="str">
        <f t="shared" si="129"/>
        <v/>
      </c>
      <c r="T387" s="175" t="str">
        <f t="shared" si="130"/>
        <v/>
      </c>
      <c r="U387" s="11" t="str">
        <f t="shared" si="131"/>
        <v/>
      </c>
      <c r="V387" s="136"/>
      <c r="W387" s="136"/>
      <c r="X387" s="139">
        <f t="shared" ref="X387:X450" si="136">DATEDIF(E387,F387,"Y")</f>
        <v>0</v>
      </c>
      <c r="Y387" s="31">
        <f t="shared" ref="Y387:Y450" si="137">DATEDIF(E387,F387,"YM")</f>
        <v>0</v>
      </c>
      <c r="Z387" s="31"/>
      <c r="AA387" s="140">
        <f t="shared" ref="AA387:AA450" si="138">DATEDIF(E387,F387,"Y")+(F387-(DATE(YEAR(E387)+DATEDIF(E387,F387,"Y"),MONTH(E387),DAY(E387))))/(365+IF(MOD(YEAR((DATE(YEAR(F387)-1,MONTH(E387),DAY(E387)))),4)=0,IF((DATE(YEAR(F387)-1,MONTH(E387),DAY(E387)))&gt;DATE(YEAR((DATE(YEAR(F387)-1,MONTH(E387),DAY(E387)))),2,29),0,1),0)+IF(MOD(YEAR(F387),4)=0,IF(F387&gt;DATE(YEAR(F387),2,29),1,0),0))</f>
        <v>0</v>
      </c>
      <c r="AB387" s="12"/>
      <c r="AC387" s="8">
        <f t="shared" ref="AC387:AC450" si="139">IF(D387="M",2.06*10^-3*G387^2-0.1166*G387+6.5273,2.49*10^-3*G387^2-0.1858*G387+9.036)</f>
        <v>9.0359999999999996</v>
      </c>
      <c r="AD387" s="8">
        <f t="shared" ref="AD387:AD450" si="140">((G387/100)^3*INDEX(itoOI,IF(D387="M",0,3)+IF(G387&lt;140,1,IF(G387&lt;=149,2,3)),1)+(G387/100)^2*INDEX(itoOI,IF(D387="M",0,3)+IF(G387&lt;140,1,IF(G387&lt;=149,2,3)),2)+(G387/100)*INDEX(itoOI,IF(D387="M",0,3)+IF(G387&lt;140,1,IF(G387&lt;=149,2,3)),3)+INDEX(itoOI,IF(D387="M",0,3)+IF(G387&lt;140,1,IF(G387&lt;=149,2,3)),4))</f>
        <v>-184.49199999999999</v>
      </c>
      <c r="AE387"/>
      <c r="AF387" t="e">
        <f>IF(D387="M",IF(AI387&lt;78,LMS!$D$5*AI387^3+LMS!$E$5*AI387^2+LMS!$F$5*AI387+LMS!$G$5,IF(AI387&lt;150,LMS!$D$6*AI387^3+LMS!$E$6*AI387^2+LMS!$F$6*AI387+LMS!$G$6,LMS!$D$7*AI387^3+LMS!$E$7*AI387^2+LMS!$F$7*AI387+LMS!$G$7)),IF(AI387&lt;69,LMS!$D$9*AI387^3+LMS!$E$9*AI387^2+LMS!$F$9*AI387+LMS!$G$9,IF(AI387&lt;150,LMS!$D$10*AI387^3+LMS!$E$10*AI387^2+LMS!$F$10*AI387+LMS!$G$10,LMS!$D$11*AI387^3+LMS!$E$11*AI387^2+LMS!$F$11*AI387+LMS!$G$11)))</f>
        <v>#VALUE!</v>
      </c>
      <c r="AG387" t="e">
        <f>IF(D387="M",(IF(AI387&lt;2.5,LMS!$D$21*AI387^3+LMS!$E$21*AI387^2+LMS!$F$21*AI387+LMS!$G$21,IF(AI387&lt;9.5,LMS!$D$22*AI387^3+LMS!$E$22*AI387^2+LMS!$F$22*AI387+LMS!$G$22,IF(AI387&lt;26.75,LMS!$D$23*AI387^3+LMS!$E$23*AI387^2+LMS!$F$23*AI387+LMS!$G$23,IF(AI387&lt;90,LMS!$D$24*AI387^3+LMS!$E$24*AI387^2+LMS!$F$24*AI387+LMS!$G$24,LMS!$D$25*AI387^3+LMS!$E$25*AI387^2+LMS!$F$25*AI387+LMS!$G$25))))),(IF(AI387&lt;2.5,LMS!$D$27*AI387^3+LMS!$E$27*AI387^2+LMS!$F$27*AI387+LMS!$G$27,IF(AI387&lt;9.5,LMS!$D$28*AI387^3+LMS!$E$28*AI387^2+LMS!$F$28*AI387+LMS!$G$28,IF(AI387&lt;26.75,LMS!$D$29*AI387^3+LMS!$E$29*AI387^2+LMS!$F$29*AI387+LMS!$G$29,IF(AI387&lt;90,LMS!$D$30*AI387^3+LMS!$E$30*AI387^2+LMS!$F$30*AI387+LMS!$G$30,IF(AI387&lt;150,LMS!$D$31*AI387^3+LMS!$E$31*AI387^2+LMS!$F$31*AI387+LMS!$G$31,LMS!$D$32*AI387^3+LMS!$E$32*AI387^2+LMS!$F$32*AI387+LMS!$G$32)))))))</f>
        <v>#VALUE!</v>
      </c>
      <c r="AH387" t="e">
        <f>IF(D387="M",(IF(AI387&lt;90,LMS!$D$14*AI387^3+LMS!$E$14*AI387^2+LMS!$F$14*AI387+LMS!$G$14,LMS!$D$15*AI387^3+LMS!$E$15*AI387^2+LMS!$F$15*AI387+LMS!$G$15)),(IF(AI387&lt;90,LMS!$D$17*AI387^3+LMS!$E$17*AI387^2+LMS!$F$17*AI387+LMS!$G$17,LMS!$D$18*AI387^3+LMS!$E$18*AI387^2+LMS!$F$18*AI387+LMS!$G$18)))</f>
        <v>#VALUE!</v>
      </c>
      <c r="AI387" s="7" t="e">
        <f t="shared" si="133"/>
        <v>#VALUE!</v>
      </c>
      <c r="AJ387" s="7">
        <f t="shared" si="132"/>
        <v>0</v>
      </c>
      <c r="AL387" s="7">
        <f>IF(D387="M",WeightSDS!P$5*$AJ387^7+WeightSDS!Q$5*$AJ387^6+WeightSDS!R$5*$AJ387^5+WeightSDS!S$5*$AJ387^4+WeightSDS!T$5*$AJ387^3+WeightSDS!U$5*$AJ387^2+WeightSDS!V$5*$AJ387+WeightSDS!W$5,IF($AJ387&lt;186,WeightSDS!P$8*$AJ387^7+WeightSDS!Q$8*$AJ387^6+WeightSDS!R$8*$AJ387^5+WeightSDS!S$8*$AJ387^4+WeightSDS!T$8*$AJ387^3+WeightSDS!U$8*$AJ387^2+WeightSDS!V$8*$AJ387+WeightSDS!W$8,WeightSDS!$U$9+WeightSDS!$V$9*($AJ387-WeightSDS!$W$9)))</f>
        <v>0.75407122999999998</v>
      </c>
      <c r="AM387" s="7">
        <f>IF(D387="M",IF($AJ387&lt;45,WeightSDS!M$23*$AJ387^10+WeightSDS!N$23*$AJ387^9+WeightSDS!O$23*$AJ387^8+WeightSDS!P$23*$AJ387^7+WeightSDS!Q$23*$AJ387^6+WeightSDS!R$23*$AJ387^5+WeightSDS!S$23*$AJ387^4+WeightSDS!T$23*$AJ387^3+WeightSDS!U$23*$AJ387^2+WeightSDS!V$23*$AJ387+WeightSDS!W$23,IF($AJ387&lt;153,WeightSDS!M$25*$AJ387^10+WeightSDS!N$25*$AJ387^9+WeightSDS!O$25*$AJ387^8+WeightSDS!P$25*$AJ387^7+WeightSDS!Q$25*$AJ387^6+WeightSDS!R$25*$AJ387^5+WeightSDS!S$25*$AJ387^4+WeightSDS!T$25*$AJ387^3+WeightSDS!U$25*$AJ387^2+WeightSDS!V$25*$AJ387+WeightSDS!W$25,WeightSDS!M$27+WeightSDS!N$27/(1+EXP(WeightSDS!O$27+WeightSDS!P$27*$AJ387)))),IF($AJ387&lt;43.8,WeightSDS!M$29*$AJ387^10+WeightSDS!N$29*$AJ387^9+WeightSDS!O$29*$AJ387^8+WeightSDS!P$29*$AJ387^7+WeightSDS!Q$29*$AJ387^6+WeightSDS!R$29*$AJ387^5+WeightSDS!S$29*$AJ387^4+WeightSDS!T$29*$AJ387^3+WeightSDS!U$29*$AJ387^2+WeightSDS!V$29*$AJ387+WeightSDS!W$29-0.010431*(1-$AJ387/210),IF($AJ387&lt;123,WeightSDS!M$30*$AJ387^10+WeightSDS!N$30*$AJ387^9+WeightSDS!O$30*$AJ387^8+WeightSDS!P$30*$AJ387^7+WeightSDS!Q$30*$AJ387^6+WeightSDS!R$30*$AJ387^5+WeightSDS!S$30*$AJ387^4+WeightSDS!T$30*$AJ387^3+WeightSDS!U$30*$AJ387^2+WeightSDS!V$30*$AJ387+WeightSDS!W$30-0.010431*(1-1/$AJ387),WeightSDS!M$32+WeightSDS!N$32/(1+EXP(WeightSDS!O$32+WeightSDS!P$32*$AJ387))-0.010431*(1-$AJ387/210))))</f>
        <v>2.9500001032655536</v>
      </c>
      <c r="AN387" s="7">
        <f>IF(D387="M",IF($AJ387&lt;162,WeightSDS!P$12*$AJ387^7+WeightSDS!Q$12*$AJ387^6+WeightSDS!R$12*$AJ387^5+WeightSDS!S$12*$AJ387^4+WeightSDS!T$12*$AJ387^3+WeightSDS!U$12*$AJ387^2+WeightSDS!V$12*$AJ387+WeightSDS!W$12,WeightSDS!P$14*$AJ387^7+WeightSDS!Q$14*$AJ387^6+WeightSDS!R$14*$AJ387^5+WeightSDS!S$14*$AJ387^4+WeightSDS!T$14*$AJ387^3+WeightSDS!U$14*$AJ387^2+WeightSDS!V$14*$AJ387+WeightSDS!W$14),IF($AJ387&lt;156,WeightSDS!O$17*$AJ387^8+WeightSDS!P$17*$AJ387^7+WeightSDS!Q$17*$AJ387^6+WeightSDS!R$17*$AJ387^5+WeightSDS!S$17*$AJ387^4+WeightSDS!T$17*$AJ387^3+WeightSDS!U$17*$AJ387^2+WeightSDS!V$17*$AJ387+WeightSDS!W$17,IF($AJ387&lt;186,WeightSDS!$U$18+(WeightSDS!$V$18-WeightSDS!$U$18)/24*($AJ387-186)+WeightSDS!$W$18*(-$AJ387+186)^2-0.005,WeightSDS!$U$18+(WeightSDS!$V$18-WeightSDS!$U$18)/24*($AJ387-186)-0.005)))</f>
        <v>0.14604529399999999</v>
      </c>
      <c r="AQ387" s="7">
        <f t="shared" ref="AQ387:AQ450" si="141">INDEX(IF(D387="M",IGFmale, IGFfemale), Y387+1,1)</f>
        <v>0.56299999999999994</v>
      </c>
      <c r="AR387" s="7">
        <f t="shared" ref="AR387:AR450" si="142">INDEX(IF(D387="M",IGFmale, IGFfemale), Y387+1,2)</f>
        <v>69</v>
      </c>
      <c r="AS387" s="7">
        <f t="shared" ref="AS387:AS450" si="143">INDEX(IF(D387="M",IGFmale, IGFfemale), Y387+1,3)</f>
        <v>0.51</v>
      </c>
    </row>
    <row r="388" spans="2:45" s="7" customFormat="1" x14ac:dyDescent="0.15">
      <c r="B388" s="118"/>
      <c r="C388" s="118"/>
      <c r="D388" s="118"/>
      <c r="E388" s="30"/>
      <c r="F388" s="30"/>
      <c r="G388" s="119"/>
      <c r="H388" s="119"/>
      <c r="I388" s="78"/>
      <c r="J388" s="11" t="str">
        <f t="shared" si="134"/>
        <v/>
      </c>
      <c r="K388" s="2" t="str">
        <f t="shared" ref="K388:K451" si="144">IF(COUNTA(D388,E388,F388,G388,H388)=5,IF(T388&lt;1,"*",IF(T388&gt;=6,"*",IF(G388&gt;=120,"*",IF(G388&lt;70,"*",(H388-AC388)/AC388*100)))),"")</f>
        <v/>
      </c>
      <c r="L388" s="2" t="str">
        <f t="shared" si="135"/>
        <v/>
      </c>
      <c r="M388" s="2" t="str">
        <f t="shared" ref="M388:M451" si="145">IF(COUNTA(D388,E388,F388,G388,H388)=5,IF(G388&gt;=IF(D388="M",181,174),"*",IF(G388&lt;101,"*",IF(T388&lt;6,"*",IF(X388&gt;17.583,"*",(H388-AD388)/AD388*100)))),"")</f>
        <v/>
      </c>
      <c r="N388" s="2" t="str">
        <f t="shared" ref="N388:N451" si="146">IF(COUNTA(D388,E388,F388,G388,H388)=5,H388/G388^2*10000,"")</f>
        <v/>
      </c>
      <c r="O388" s="2" t="str">
        <f t="shared" ref="O388:O451" si="147">IF(COUNTA(D388,E388,F388,G388,H388)=5,IF(X388+Y388/12&gt;17.583,"*",NORMSDIST(((N388/AG388)^(AF388)-1)/AF388/AH388)*100),"")</f>
        <v/>
      </c>
      <c r="P388" s="11" t="str">
        <f t="shared" ref="P388:P451" si="148">IF(COUNTA(D388,E388,F388,G388,H388)=5,IF(X388+Y388/12&gt;17.583,"*",((N388/AG388)^(AF388)-1)/AF388/AH388),"")</f>
        <v/>
      </c>
      <c r="Q388" s="11" t="str">
        <f t="shared" ref="Q388:Q451" si="149">IF(COUNTA(D388,E388,F388,G388,H388)=5,IF(X388+Y388/12&gt;17.583,"   *",((H388/AM388)^(AL388)-1)/AL388/AN388),"")</f>
        <v/>
      </c>
      <c r="R388" s="2" t="str">
        <f t="shared" ref="R388:R451" si="150">IF(COUNTA(D388,E388,F388,I388)=4,IF(AA388&gt;77,"*",NORMSDIST(((I388/AR388)^(AQ388)-1)/AQ388/AS388)*100),"")</f>
        <v/>
      </c>
      <c r="S388" s="11" t="str">
        <f t="shared" ref="S388:S451" si="151">IF(COUNTA(D388,E388,F388,I388)=4,IF(AA388&gt;77,"*",((I388/AR388)^(AQ388)-1)/AQ388/AS388),"")</f>
        <v/>
      </c>
      <c r="T388" s="175" t="str">
        <f t="shared" ref="T388:T451" si="152">IF(COUNTA(E388,F388)=2,AA388,"")</f>
        <v/>
      </c>
      <c r="U388" s="11" t="str">
        <f t="shared" ref="U388:U451" si="153">IF(COUNTA(E388,F388)=2,IF(X388&lt;10,"0","")&amp;X388&amp;"歳"&amp;IF(Y388&lt;10,"0","")&amp;Y388&amp;"か月","")</f>
        <v/>
      </c>
      <c r="V388" s="136"/>
      <c r="W388" s="136"/>
      <c r="X388" s="139">
        <f t="shared" si="136"/>
        <v>0</v>
      </c>
      <c r="Y388" s="31">
        <f t="shared" si="137"/>
        <v>0</v>
      </c>
      <c r="Z388" s="31"/>
      <c r="AA388" s="140">
        <f t="shared" si="138"/>
        <v>0</v>
      </c>
      <c r="AB388" s="12"/>
      <c r="AC388" s="8">
        <f t="shared" si="139"/>
        <v>9.0359999999999996</v>
      </c>
      <c r="AD388" s="8">
        <f t="shared" si="140"/>
        <v>-184.49199999999999</v>
      </c>
      <c r="AE388"/>
      <c r="AF388" t="e">
        <f>IF(D388="M",IF(AI388&lt;78,LMS!$D$5*AI388^3+LMS!$E$5*AI388^2+LMS!$F$5*AI388+LMS!$G$5,IF(AI388&lt;150,LMS!$D$6*AI388^3+LMS!$E$6*AI388^2+LMS!$F$6*AI388+LMS!$G$6,LMS!$D$7*AI388^3+LMS!$E$7*AI388^2+LMS!$F$7*AI388+LMS!$G$7)),IF(AI388&lt;69,LMS!$D$9*AI388^3+LMS!$E$9*AI388^2+LMS!$F$9*AI388+LMS!$G$9,IF(AI388&lt;150,LMS!$D$10*AI388^3+LMS!$E$10*AI388^2+LMS!$F$10*AI388+LMS!$G$10,LMS!$D$11*AI388^3+LMS!$E$11*AI388^2+LMS!$F$11*AI388+LMS!$G$11)))</f>
        <v>#VALUE!</v>
      </c>
      <c r="AG388" t="e">
        <f>IF(D388="M",(IF(AI388&lt;2.5,LMS!$D$21*AI388^3+LMS!$E$21*AI388^2+LMS!$F$21*AI388+LMS!$G$21,IF(AI388&lt;9.5,LMS!$D$22*AI388^3+LMS!$E$22*AI388^2+LMS!$F$22*AI388+LMS!$G$22,IF(AI388&lt;26.75,LMS!$D$23*AI388^3+LMS!$E$23*AI388^2+LMS!$F$23*AI388+LMS!$G$23,IF(AI388&lt;90,LMS!$D$24*AI388^3+LMS!$E$24*AI388^2+LMS!$F$24*AI388+LMS!$G$24,LMS!$D$25*AI388^3+LMS!$E$25*AI388^2+LMS!$F$25*AI388+LMS!$G$25))))),(IF(AI388&lt;2.5,LMS!$D$27*AI388^3+LMS!$E$27*AI388^2+LMS!$F$27*AI388+LMS!$G$27,IF(AI388&lt;9.5,LMS!$D$28*AI388^3+LMS!$E$28*AI388^2+LMS!$F$28*AI388+LMS!$G$28,IF(AI388&lt;26.75,LMS!$D$29*AI388^3+LMS!$E$29*AI388^2+LMS!$F$29*AI388+LMS!$G$29,IF(AI388&lt;90,LMS!$D$30*AI388^3+LMS!$E$30*AI388^2+LMS!$F$30*AI388+LMS!$G$30,IF(AI388&lt;150,LMS!$D$31*AI388^3+LMS!$E$31*AI388^2+LMS!$F$31*AI388+LMS!$G$31,LMS!$D$32*AI388^3+LMS!$E$32*AI388^2+LMS!$F$32*AI388+LMS!$G$32)))))))</f>
        <v>#VALUE!</v>
      </c>
      <c r="AH388" t="e">
        <f>IF(D388="M",(IF(AI388&lt;90,LMS!$D$14*AI388^3+LMS!$E$14*AI388^2+LMS!$F$14*AI388+LMS!$G$14,LMS!$D$15*AI388^3+LMS!$E$15*AI388^2+LMS!$F$15*AI388+LMS!$G$15)),(IF(AI388&lt;90,LMS!$D$17*AI388^3+LMS!$E$17*AI388^2+LMS!$F$17*AI388+LMS!$G$17,LMS!$D$18*AI388^3+LMS!$E$18*AI388^2+LMS!$F$18*AI388+LMS!$G$18)))</f>
        <v>#VALUE!</v>
      </c>
      <c r="AI388" s="7" t="e">
        <f t="shared" si="133"/>
        <v>#VALUE!</v>
      </c>
      <c r="AJ388" s="7">
        <f t="shared" ref="AJ388:AJ451" si="154">X388*12+Y388</f>
        <v>0</v>
      </c>
      <c r="AL388" s="7">
        <f>IF(D388="M",WeightSDS!P$5*$AJ388^7+WeightSDS!Q$5*$AJ388^6+WeightSDS!R$5*$AJ388^5+WeightSDS!S$5*$AJ388^4+WeightSDS!T$5*$AJ388^3+WeightSDS!U$5*$AJ388^2+WeightSDS!V$5*$AJ388+WeightSDS!W$5,IF($AJ388&lt;186,WeightSDS!P$8*$AJ388^7+WeightSDS!Q$8*$AJ388^6+WeightSDS!R$8*$AJ388^5+WeightSDS!S$8*$AJ388^4+WeightSDS!T$8*$AJ388^3+WeightSDS!U$8*$AJ388^2+WeightSDS!V$8*$AJ388+WeightSDS!W$8,WeightSDS!$U$9+WeightSDS!$V$9*($AJ388-WeightSDS!$W$9)))</f>
        <v>0.75407122999999998</v>
      </c>
      <c r="AM388" s="7">
        <f>IF(D388="M",IF($AJ388&lt;45,WeightSDS!M$23*$AJ388^10+WeightSDS!N$23*$AJ388^9+WeightSDS!O$23*$AJ388^8+WeightSDS!P$23*$AJ388^7+WeightSDS!Q$23*$AJ388^6+WeightSDS!R$23*$AJ388^5+WeightSDS!S$23*$AJ388^4+WeightSDS!T$23*$AJ388^3+WeightSDS!U$23*$AJ388^2+WeightSDS!V$23*$AJ388+WeightSDS!W$23,IF($AJ388&lt;153,WeightSDS!M$25*$AJ388^10+WeightSDS!N$25*$AJ388^9+WeightSDS!O$25*$AJ388^8+WeightSDS!P$25*$AJ388^7+WeightSDS!Q$25*$AJ388^6+WeightSDS!R$25*$AJ388^5+WeightSDS!S$25*$AJ388^4+WeightSDS!T$25*$AJ388^3+WeightSDS!U$25*$AJ388^2+WeightSDS!V$25*$AJ388+WeightSDS!W$25,WeightSDS!M$27+WeightSDS!N$27/(1+EXP(WeightSDS!O$27+WeightSDS!P$27*$AJ388)))),IF($AJ388&lt;43.8,WeightSDS!M$29*$AJ388^10+WeightSDS!N$29*$AJ388^9+WeightSDS!O$29*$AJ388^8+WeightSDS!P$29*$AJ388^7+WeightSDS!Q$29*$AJ388^6+WeightSDS!R$29*$AJ388^5+WeightSDS!S$29*$AJ388^4+WeightSDS!T$29*$AJ388^3+WeightSDS!U$29*$AJ388^2+WeightSDS!V$29*$AJ388+WeightSDS!W$29-0.010431*(1-$AJ388/210),IF($AJ388&lt;123,WeightSDS!M$30*$AJ388^10+WeightSDS!N$30*$AJ388^9+WeightSDS!O$30*$AJ388^8+WeightSDS!P$30*$AJ388^7+WeightSDS!Q$30*$AJ388^6+WeightSDS!R$30*$AJ388^5+WeightSDS!S$30*$AJ388^4+WeightSDS!T$30*$AJ388^3+WeightSDS!U$30*$AJ388^2+WeightSDS!V$30*$AJ388+WeightSDS!W$30-0.010431*(1-1/$AJ388),WeightSDS!M$32+WeightSDS!N$32/(1+EXP(WeightSDS!O$32+WeightSDS!P$32*$AJ388))-0.010431*(1-$AJ388/210))))</f>
        <v>2.9500001032655536</v>
      </c>
      <c r="AN388" s="7">
        <f>IF(D388="M",IF($AJ388&lt;162,WeightSDS!P$12*$AJ388^7+WeightSDS!Q$12*$AJ388^6+WeightSDS!R$12*$AJ388^5+WeightSDS!S$12*$AJ388^4+WeightSDS!T$12*$AJ388^3+WeightSDS!U$12*$AJ388^2+WeightSDS!V$12*$AJ388+WeightSDS!W$12,WeightSDS!P$14*$AJ388^7+WeightSDS!Q$14*$AJ388^6+WeightSDS!R$14*$AJ388^5+WeightSDS!S$14*$AJ388^4+WeightSDS!T$14*$AJ388^3+WeightSDS!U$14*$AJ388^2+WeightSDS!V$14*$AJ388+WeightSDS!W$14),IF($AJ388&lt;156,WeightSDS!O$17*$AJ388^8+WeightSDS!P$17*$AJ388^7+WeightSDS!Q$17*$AJ388^6+WeightSDS!R$17*$AJ388^5+WeightSDS!S$17*$AJ388^4+WeightSDS!T$17*$AJ388^3+WeightSDS!U$17*$AJ388^2+WeightSDS!V$17*$AJ388+WeightSDS!W$17,IF($AJ388&lt;186,WeightSDS!$U$18+(WeightSDS!$V$18-WeightSDS!$U$18)/24*($AJ388-186)+WeightSDS!$W$18*(-$AJ388+186)^2-0.005,WeightSDS!$U$18+(WeightSDS!$V$18-WeightSDS!$U$18)/24*($AJ388-186)-0.005)))</f>
        <v>0.14604529399999999</v>
      </c>
      <c r="AQ388" s="7">
        <f t="shared" si="141"/>
        <v>0.56299999999999994</v>
      </c>
      <c r="AR388" s="7">
        <f t="shared" si="142"/>
        <v>69</v>
      </c>
      <c r="AS388" s="7">
        <f t="shared" si="143"/>
        <v>0.51</v>
      </c>
    </row>
    <row r="389" spans="2:45" s="7" customFormat="1" x14ac:dyDescent="0.15">
      <c r="B389" s="118"/>
      <c r="C389" s="118"/>
      <c r="D389" s="118"/>
      <c r="E389" s="30"/>
      <c r="F389" s="30"/>
      <c r="G389" s="119"/>
      <c r="H389" s="119"/>
      <c r="I389" s="78"/>
      <c r="J389" s="11" t="str">
        <f t="shared" si="134"/>
        <v/>
      </c>
      <c r="K389" s="2" t="str">
        <f t="shared" si="144"/>
        <v/>
      </c>
      <c r="L389" s="2" t="str">
        <f t="shared" si="135"/>
        <v/>
      </c>
      <c r="M389" s="2" t="str">
        <f t="shared" si="145"/>
        <v/>
      </c>
      <c r="N389" s="2" t="str">
        <f t="shared" si="146"/>
        <v/>
      </c>
      <c r="O389" s="2" t="str">
        <f t="shared" si="147"/>
        <v/>
      </c>
      <c r="P389" s="11" t="str">
        <f t="shared" si="148"/>
        <v/>
      </c>
      <c r="Q389" s="11" t="str">
        <f t="shared" si="149"/>
        <v/>
      </c>
      <c r="R389" s="2" t="str">
        <f t="shared" si="150"/>
        <v/>
      </c>
      <c r="S389" s="11" t="str">
        <f t="shared" si="151"/>
        <v/>
      </c>
      <c r="T389" s="175" t="str">
        <f t="shared" si="152"/>
        <v/>
      </c>
      <c r="U389" s="11" t="str">
        <f t="shared" si="153"/>
        <v/>
      </c>
      <c r="V389" s="136"/>
      <c r="W389" s="136"/>
      <c r="X389" s="139">
        <f t="shared" si="136"/>
        <v>0</v>
      </c>
      <c r="Y389" s="31">
        <f t="shared" si="137"/>
        <v>0</v>
      </c>
      <c r="Z389" s="31"/>
      <c r="AA389" s="140">
        <f t="shared" si="138"/>
        <v>0</v>
      </c>
      <c r="AB389" s="12"/>
      <c r="AC389" s="8">
        <f t="shared" si="139"/>
        <v>9.0359999999999996</v>
      </c>
      <c r="AD389" s="8">
        <f t="shared" si="140"/>
        <v>-184.49199999999999</v>
      </c>
      <c r="AE389"/>
      <c r="AF389" t="e">
        <f>IF(D389="M",IF(AI389&lt;78,LMS!$D$5*AI389^3+LMS!$E$5*AI389^2+LMS!$F$5*AI389+LMS!$G$5,IF(AI389&lt;150,LMS!$D$6*AI389^3+LMS!$E$6*AI389^2+LMS!$F$6*AI389+LMS!$G$6,LMS!$D$7*AI389^3+LMS!$E$7*AI389^2+LMS!$F$7*AI389+LMS!$G$7)),IF(AI389&lt;69,LMS!$D$9*AI389^3+LMS!$E$9*AI389^2+LMS!$F$9*AI389+LMS!$G$9,IF(AI389&lt;150,LMS!$D$10*AI389^3+LMS!$E$10*AI389^2+LMS!$F$10*AI389+LMS!$G$10,LMS!$D$11*AI389^3+LMS!$E$11*AI389^2+LMS!$F$11*AI389+LMS!$G$11)))</f>
        <v>#VALUE!</v>
      </c>
      <c r="AG389" t="e">
        <f>IF(D389="M",(IF(AI389&lt;2.5,LMS!$D$21*AI389^3+LMS!$E$21*AI389^2+LMS!$F$21*AI389+LMS!$G$21,IF(AI389&lt;9.5,LMS!$D$22*AI389^3+LMS!$E$22*AI389^2+LMS!$F$22*AI389+LMS!$G$22,IF(AI389&lt;26.75,LMS!$D$23*AI389^3+LMS!$E$23*AI389^2+LMS!$F$23*AI389+LMS!$G$23,IF(AI389&lt;90,LMS!$D$24*AI389^3+LMS!$E$24*AI389^2+LMS!$F$24*AI389+LMS!$G$24,LMS!$D$25*AI389^3+LMS!$E$25*AI389^2+LMS!$F$25*AI389+LMS!$G$25))))),(IF(AI389&lt;2.5,LMS!$D$27*AI389^3+LMS!$E$27*AI389^2+LMS!$F$27*AI389+LMS!$G$27,IF(AI389&lt;9.5,LMS!$D$28*AI389^3+LMS!$E$28*AI389^2+LMS!$F$28*AI389+LMS!$G$28,IF(AI389&lt;26.75,LMS!$D$29*AI389^3+LMS!$E$29*AI389^2+LMS!$F$29*AI389+LMS!$G$29,IF(AI389&lt;90,LMS!$D$30*AI389^3+LMS!$E$30*AI389^2+LMS!$F$30*AI389+LMS!$G$30,IF(AI389&lt;150,LMS!$D$31*AI389^3+LMS!$E$31*AI389^2+LMS!$F$31*AI389+LMS!$G$31,LMS!$D$32*AI389^3+LMS!$E$32*AI389^2+LMS!$F$32*AI389+LMS!$G$32)))))))</f>
        <v>#VALUE!</v>
      </c>
      <c r="AH389" t="e">
        <f>IF(D389="M",(IF(AI389&lt;90,LMS!$D$14*AI389^3+LMS!$E$14*AI389^2+LMS!$F$14*AI389+LMS!$G$14,LMS!$D$15*AI389^3+LMS!$E$15*AI389^2+LMS!$F$15*AI389+LMS!$G$15)),(IF(AI389&lt;90,LMS!$D$17*AI389^3+LMS!$E$17*AI389^2+LMS!$F$17*AI389+LMS!$G$17,LMS!$D$18*AI389^3+LMS!$E$18*AI389^2+LMS!$F$18*AI389+LMS!$G$18)))</f>
        <v>#VALUE!</v>
      </c>
      <c r="AI389" s="7" t="e">
        <f t="shared" si="133"/>
        <v>#VALUE!</v>
      </c>
      <c r="AJ389" s="7">
        <f t="shared" si="154"/>
        <v>0</v>
      </c>
      <c r="AL389" s="7">
        <f>IF(D389="M",WeightSDS!P$5*$AJ389^7+WeightSDS!Q$5*$AJ389^6+WeightSDS!R$5*$AJ389^5+WeightSDS!S$5*$AJ389^4+WeightSDS!T$5*$AJ389^3+WeightSDS!U$5*$AJ389^2+WeightSDS!V$5*$AJ389+WeightSDS!W$5,IF($AJ389&lt;186,WeightSDS!P$8*$AJ389^7+WeightSDS!Q$8*$AJ389^6+WeightSDS!R$8*$AJ389^5+WeightSDS!S$8*$AJ389^4+WeightSDS!T$8*$AJ389^3+WeightSDS!U$8*$AJ389^2+WeightSDS!V$8*$AJ389+WeightSDS!W$8,WeightSDS!$U$9+WeightSDS!$V$9*($AJ389-WeightSDS!$W$9)))</f>
        <v>0.75407122999999998</v>
      </c>
      <c r="AM389" s="7">
        <f>IF(D389="M",IF($AJ389&lt;45,WeightSDS!M$23*$AJ389^10+WeightSDS!N$23*$AJ389^9+WeightSDS!O$23*$AJ389^8+WeightSDS!P$23*$AJ389^7+WeightSDS!Q$23*$AJ389^6+WeightSDS!R$23*$AJ389^5+WeightSDS!S$23*$AJ389^4+WeightSDS!T$23*$AJ389^3+WeightSDS!U$23*$AJ389^2+WeightSDS!V$23*$AJ389+WeightSDS!W$23,IF($AJ389&lt;153,WeightSDS!M$25*$AJ389^10+WeightSDS!N$25*$AJ389^9+WeightSDS!O$25*$AJ389^8+WeightSDS!P$25*$AJ389^7+WeightSDS!Q$25*$AJ389^6+WeightSDS!R$25*$AJ389^5+WeightSDS!S$25*$AJ389^4+WeightSDS!T$25*$AJ389^3+WeightSDS!U$25*$AJ389^2+WeightSDS!V$25*$AJ389+WeightSDS!W$25,WeightSDS!M$27+WeightSDS!N$27/(1+EXP(WeightSDS!O$27+WeightSDS!P$27*$AJ389)))),IF($AJ389&lt;43.8,WeightSDS!M$29*$AJ389^10+WeightSDS!N$29*$AJ389^9+WeightSDS!O$29*$AJ389^8+WeightSDS!P$29*$AJ389^7+WeightSDS!Q$29*$AJ389^6+WeightSDS!R$29*$AJ389^5+WeightSDS!S$29*$AJ389^4+WeightSDS!T$29*$AJ389^3+WeightSDS!U$29*$AJ389^2+WeightSDS!V$29*$AJ389+WeightSDS!W$29-0.010431*(1-$AJ389/210),IF($AJ389&lt;123,WeightSDS!M$30*$AJ389^10+WeightSDS!N$30*$AJ389^9+WeightSDS!O$30*$AJ389^8+WeightSDS!P$30*$AJ389^7+WeightSDS!Q$30*$AJ389^6+WeightSDS!R$30*$AJ389^5+WeightSDS!S$30*$AJ389^4+WeightSDS!T$30*$AJ389^3+WeightSDS!U$30*$AJ389^2+WeightSDS!V$30*$AJ389+WeightSDS!W$30-0.010431*(1-1/$AJ389),WeightSDS!M$32+WeightSDS!N$32/(1+EXP(WeightSDS!O$32+WeightSDS!P$32*$AJ389))-0.010431*(1-$AJ389/210))))</f>
        <v>2.9500001032655536</v>
      </c>
      <c r="AN389" s="7">
        <f>IF(D389="M",IF($AJ389&lt;162,WeightSDS!P$12*$AJ389^7+WeightSDS!Q$12*$AJ389^6+WeightSDS!R$12*$AJ389^5+WeightSDS!S$12*$AJ389^4+WeightSDS!T$12*$AJ389^3+WeightSDS!U$12*$AJ389^2+WeightSDS!V$12*$AJ389+WeightSDS!W$12,WeightSDS!P$14*$AJ389^7+WeightSDS!Q$14*$AJ389^6+WeightSDS!R$14*$AJ389^5+WeightSDS!S$14*$AJ389^4+WeightSDS!T$14*$AJ389^3+WeightSDS!U$14*$AJ389^2+WeightSDS!V$14*$AJ389+WeightSDS!W$14),IF($AJ389&lt;156,WeightSDS!O$17*$AJ389^8+WeightSDS!P$17*$AJ389^7+WeightSDS!Q$17*$AJ389^6+WeightSDS!R$17*$AJ389^5+WeightSDS!S$17*$AJ389^4+WeightSDS!T$17*$AJ389^3+WeightSDS!U$17*$AJ389^2+WeightSDS!V$17*$AJ389+WeightSDS!W$17,IF($AJ389&lt;186,WeightSDS!$U$18+(WeightSDS!$V$18-WeightSDS!$U$18)/24*($AJ389-186)+WeightSDS!$W$18*(-$AJ389+186)^2-0.005,WeightSDS!$U$18+(WeightSDS!$V$18-WeightSDS!$U$18)/24*($AJ389-186)-0.005)))</f>
        <v>0.14604529399999999</v>
      </c>
      <c r="AQ389" s="7">
        <f t="shared" si="141"/>
        <v>0.56299999999999994</v>
      </c>
      <c r="AR389" s="7">
        <f t="shared" si="142"/>
        <v>69</v>
      </c>
      <c r="AS389" s="7">
        <f t="shared" si="143"/>
        <v>0.51</v>
      </c>
    </row>
    <row r="390" spans="2:45" s="7" customFormat="1" x14ac:dyDescent="0.15">
      <c r="B390" s="118"/>
      <c r="C390" s="118"/>
      <c r="D390" s="118"/>
      <c r="E390" s="30"/>
      <c r="F390" s="30"/>
      <c r="G390" s="119"/>
      <c r="H390" s="119"/>
      <c r="I390" s="78"/>
      <c r="J390" s="11" t="str">
        <f t="shared" si="134"/>
        <v/>
      </c>
      <c r="K390" s="2" t="str">
        <f t="shared" si="144"/>
        <v/>
      </c>
      <c r="L390" s="2" t="str">
        <f t="shared" si="135"/>
        <v/>
      </c>
      <c r="M390" s="2" t="str">
        <f t="shared" si="145"/>
        <v/>
      </c>
      <c r="N390" s="2" t="str">
        <f t="shared" si="146"/>
        <v/>
      </c>
      <c r="O390" s="2" t="str">
        <f t="shared" si="147"/>
        <v/>
      </c>
      <c r="P390" s="11" t="str">
        <f t="shared" si="148"/>
        <v/>
      </c>
      <c r="Q390" s="11" t="str">
        <f t="shared" si="149"/>
        <v/>
      </c>
      <c r="R390" s="2" t="str">
        <f t="shared" si="150"/>
        <v/>
      </c>
      <c r="S390" s="11" t="str">
        <f t="shared" si="151"/>
        <v/>
      </c>
      <c r="T390" s="175" t="str">
        <f t="shared" si="152"/>
        <v/>
      </c>
      <c r="U390" s="11" t="str">
        <f t="shared" si="153"/>
        <v/>
      </c>
      <c r="V390" s="136"/>
      <c r="W390" s="136"/>
      <c r="X390" s="139">
        <f t="shared" si="136"/>
        <v>0</v>
      </c>
      <c r="Y390" s="31">
        <f t="shared" si="137"/>
        <v>0</v>
      </c>
      <c r="Z390" s="31"/>
      <c r="AA390" s="140">
        <f t="shared" si="138"/>
        <v>0</v>
      </c>
      <c r="AB390" s="12"/>
      <c r="AC390" s="8">
        <f t="shared" si="139"/>
        <v>9.0359999999999996</v>
      </c>
      <c r="AD390" s="8">
        <f t="shared" si="140"/>
        <v>-184.49199999999999</v>
      </c>
      <c r="AE390"/>
      <c r="AF390" t="e">
        <f>IF(D390="M",IF(AI390&lt;78,LMS!$D$5*AI390^3+LMS!$E$5*AI390^2+LMS!$F$5*AI390+LMS!$G$5,IF(AI390&lt;150,LMS!$D$6*AI390^3+LMS!$E$6*AI390^2+LMS!$F$6*AI390+LMS!$G$6,LMS!$D$7*AI390^3+LMS!$E$7*AI390^2+LMS!$F$7*AI390+LMS!$G$7)),IF(AI390&lt;69,LMS!$D$9*AI390^3+LMS!$E$9*AI390^2+LMS!$F$9*AI390+LMS!$G$9,IF(AI390&lt;150,LMS!$D$10*AI390^3+LMS!$E$10*AI390^2+LMS!$F$10*AI390+LMS!$G$10,LMS!$D$11*AI390^3+LMS!$E$11*AI390^2+LMS!$F$11*AI390+LMS!$G$11)))</f>
        <v>#VALUE!</v>
      </c>
      <c r="AG390" t="e">
        <f>IF(D390="M",(IF(AI390&lt;2.5,LMS!$D$21*AI390^3+LMS!$E$21*AI390^2+LMS!$F$21*AI390+LMS!$G$21,IF(AI390&lt;9.5,LMS!$D$22*AI390^3+LMS!$E$22*AI390^2+LMS!$F$22*AI390+LMS!$G$22,IF(AI390&lt;26.75,LMS!$D$23*AI390^3+LMS!$E$23*AI390^2+LMS!$F$23*AI390+LMS!$G$23,IF(AI390&lt;90,LMS!$D$24*AI390^3+LMS!$E$24*AI390^2+LMS!$F$24*AI390+LMS!$G$24,LMS!$D$25*AI390^3+LMS!$E$25*AI390^2+LMS!$F$25*AI390+LMS!$G$25))))),(IF(AI390&lt;2.5,LMS!$D$27*AI390^3+LMS!$E$27*AI390^2+LMS!$F$27*AI390+LMS!$G$27,IF(AI390&lt;9.5,LMS!$D$28*AI390^3+LMS!$E$28*AI390^2+LMS!$F$28*AI390+LMS!$G$28,IF(AI390&lt;26.75,LMS!$D$29*AI390^3+LMS!$E$29*AI390^2+LMS!$F$29*AI390+LMS!$G$29,IF(AI390&lt;90,LMS!$D$30*AI390^3+LMS!$E$30*AI390^2+LMS!$F$30*AI390+LMS!$G$30,IF(AI390&lt;150,LMS!$D$31*AI390^3+LMS!$E$31*AI390^2+LMS!$F$31*AI390+LMS!$G$31,LMS!$D$32*AI390^3+LMS!$E$32*AI390^2+LMS!$F$32*AI390+LMS!$G$32)))))))</f>
        <v>#VALUE!</v>
      </c>
      <c r="AH390" t="e">
        <f>IF(D390="M",(IF(AI390&lt;90,LMS!$D$14*AI390^3+LMS!$E$14*AI390^2+LMS!$F$14*AI390+LMS!$G$14,LMS!$D$15*AI390^3+LMS!$E$15*AI390^2+LMS!$F$15*AI390+LMS!$G$15)),(IF(AI390&lt;90,LMS!$D$17*AI390^3+LMS!$E$17*AI390^2+LMS!$F$17*AI390+LMS!$G$17,LMS!$D$18*AI390^3+LMS!$E$18*AI390^2+LMS!$F$18*AI390+LMS!$G$18)))</f>
        <v>#VALUE!</v>
      </c>
      <c r="AI390" s="7" t="e">
        <f t="shared" si="133"/>
        <v>#VALUE!</v>
      </c>
      <c r="AJ390" s="7">
        <f t="shared" si="154"/>
        <v>0</v>
      </c>
      <c r="AL390" s="7">
        <f>IF(D390="M",WeightSDS!P$5*$AJ390^7+WeightSDS!Q$5*$AJ390^6+WeightSDS!R$5*$AJ390^5+WeightSDS!S$5*$AJ390^4+WeightSDS!T$5*$AJ390^3+WeightSDS!U$5*$AJ390^2+WeightSDS!V$5*$AJ390+WeightSDS!W$5,IF($AJ390&lt;186,WeightSDS!P$8*$AJ390^7+WeightSDS!Q$8*$AJ390^6+WeightSDS!R$8*$AJ390^5+WeightSDS!S$8*$AJ390^4+WeightSDS!T$8*$AJ390^3+WeightSDS!U$8*$AJ390^2+WeightSDS!V$8*$AJ390+WeightSDS!W$8,WeightSDS!$U$9+WeightSDS!$V$9*($AJ390-WeightSDS!$W$9)))</f>
        <v>0.75407122999999998</v>
      </c>
      <c r="AM390" s="7">
        <f>IF(D390="M",IF($AJ390&lt;45,WeightSDS!M$23*$AJ390^10+WeightSDS!N$23*$AJ390^9+WeightSDS!O$23*$AJ390^8+WeightSDS!P$23*$AJ390^7+WeightSDS!Q$23*$AJ390^6+WeightSDS!R$23*$AJ390^5+WeightSDS!S$23*$AJ390^4+WeightSDS!T$23*$AJ390^3+WeightSDS!U$23*$AJ390^2+WeightSDS!V$23*$AJ390+WeightSDS!W$23,IF($AJ390&lt;153,WeightSDS!M$25*$AJ390^10+WeightSDS!N$25*$AJ390^9+WeightSDS!O$25*$AJ390^8+WeightSDS!P$25*$AJ390^7+WeightSDS!Q$25*$AJ390^6+WeightSDS!R$25*$AJ390^5+WeightSDS!S$25*$AJ390^4+WeightSDS!T$25*$AJ390^3+WeightSDS!U$25*$AJ390^2+WeightSDS!V$25*$AJ390+WeightSDS!W$25,WeightSDS!M$27+WeightSDS!N$27/(1+EXP(WeightSDS!O$27+WeightSDS!P$27*$AJ390)))),IF($AJ390&lt;43.8,WeightSDS!M$29*$AJ390^10+WeightSDS!N$29*$AJ390^9+WeightSDS!O$29*$AJ390^8+WeightSDS!P$29*$AJ390^7+WeightSDS!Q$29*$AJ390^6+WeightSDS!R$29*$AJ390^5+WeightSDS!S$29*$AJ390^4+WeightSDS!T$29*$AJ390^3+WeightSDS!U$29*$AJ390^2+WeightSDS!V$29*$AJ390+WeightSDS!W$29-0.010431*(1-$AJ390/210),IF($AJ390&lt;123,WeightSDS!M$30*$AJ390^10+WeightSDS!N$30*$AJ390^9+WeightSDS!O$30*$AJ390^8+WeightSDS!P$30*$AJ390^7+WeightSDS!Q$30*$AJ390^6+WeightSDS!R$30*$AJ390^5+WeightSDS!S$30*$AJ390^4+WeightSDS!T$30*$AJ390^3+WeightSDS!U$30*$AJ390^2+WeightSDS!V$30*$AJ390+WeightSDS!W$30-0.010431*(1-1/$AJ390),WeightSDS!M$32+WeightSDS!N$32/(1+EXP(WeightSDS!O$32+WeightSDS!P$32*$AJ390))-0.010431*(1-$AJ390/210))))</f>
        <v>2.9500001032655536</v>
      </c>
      <c r="AN390" s="7">
        <f>IF(D390="M",IF($AJ390&lt;162,WeightSDS!P$12*$AJ390^7+WeightSDS!Q$12*$AJ390^6+WeightSDS!R$12*$AJ390^5+WeightSDS!S$12*$AJ390^4+WeightSDS!T$12*$AJ390^3+WeightSDS!U$12*$AJ390^2+WeightSDS!V$12*$AJ390+WeightSDS!W$12,WeightSDS!P$14*$AJ390^7+WeightSDS!Q$14*$AJ390^6+WeightSDS!R$14*$AJ390^5+WeightSDS!S$14*$AJ390^4+WeightSDS!T$14*$AJ390^3+WeightSDS!U$14*$AJ390^2+WeightSDS!V$14*$AJ390+WeightSDS!W$14),IF($AJ390&lt;156,WeightSDS!O$17*$AJ390^8+WeightSDS!P$17*$AJ390^7+WeightSDS!Q$17*$AJ390^6+WeightSDS!R$17*$AJ390^5+WeightSDS!S$17*$AJ390^4+WeightSDS!T$17*$AJ390^3+WeightSDS!U$17*$AJ390^2+WeightSDS!V$17*$AJ390+WeightSDS!W$17,IF($AJ390&lt;186,WeightSDS!$U$18+(WeightSDS!$V$18-WeightSDS!$U$18)/24*($AJ390-186)+WeightSDS!$W$18*(-$AJ390+186)^2-0.005,WeightSDS!$U$18+(WeightSDS!$V$18-WeightSDS!$U$18)/24*($AJ390-186)-0.005)))</f>
        <v>0.14604529399999999</v>
      </c>
      <c r="AQ390" s="7">
        <f t="shared" si="141"/>
        <v>0.56299999999999994</v>
      </c>
      <c r="AR390" s="7">
        <f t="shared" si="142"/>
        <v>69</v>
      </c>
      <c r="AS390" s="7">
        <f t="shared" si="143"/>
        <v>0.51</v>
      </c>
    </row>
    <row r="391" spans="2:45" s="7" customFormat="1" x14ac:dyDescent="0.15">
      <c r="B391" s="118"/>
      <c r="C391" s="118"/>
      <c r="D391" s="118"/>
      <c r="E391" s="30"/>
      <c r="F391" s="30"/>
      <c r="G391" s="119"/>
      <c r="H391" s="119"/>
      <c r="I391" s="78"/>
      <c r="J391" s="11" t="str">
        <f t="shared" si="134"/>
        <v/>
      </c>
      <c r="K391" s="2" t="str">
        <f t="shared" si="144"/>
        <v/>
      </c>
      <c r="L391" s="2" t="str">
        <f t="shared" si="135"/>
        <v/>
      </c>
      <c r="M391" s="2" t="str">
        <f t="shared" si="145"/>
        <v/>
      </c>
      <c r="N391" s="2" t="str">
        <f t="shared" si="146"/>
        <v/>
      </c>
      <c r="O391" s="2" t="str">
        <f t="shared" si="147"/>
        <v/>
      </c>
      <c r="P391" s="11" t="str">
        <f t="shared" si="148"/>
        <v/>
      </c>
      <c r="Q391" s="11" t="str">
        <f t="shared" si="149"/>
        <v/>
      </c>
      <c r="R391" s="2" t="str">
        <f t="shared" si="150"/>
        <v/>
      </c>
      <c r="S391" s="11" t="str">
        <f t="shared" si="151"/>
        <v/>
      </c>
      <c r="T391" s="175" t="str">
        <f t="shared" si="152"/>
        <v/>
      </c>
      <c r="U391" s="11" t="str">
        <f t="shared" si="153"/>
        <v/>
      </c>
      <c r="V391" s="136"/>
      <c r="W391" s="136"/>
      <c r="X391" s="139">
        <f t="shared" si="136"/>
        <v>0</v>
      </c>
      <c r="Y391" s="31">
        <f t="shared" si="137"/>
        <v>0</v>
      </c>
      <c r="Z391" s="31"/>
      <c r="AA391" s="140">
        <f t="shared" si="138"/>
        <v>0</v>
      </c>
      <c r="AB391" s="12"/>
      <c r="AC391" s="8">
        <f t="shared" si="139"/>
        <v>9.0359999999999996</v>
      </c>
      <c r="AD391" s="8">
        <f t="shared" si="140"/>
        <v>-184.49199999999999</v>
      </c>
      <c r="AE391"/>
      <c r="AF391" t="e">
        <f>IF(D391="M",IF(AI391&lt;78,LMS!$D$5*AI391^3+LMS!$E$5*AI391^2+LMS!$F$5*AI391+LMS!$G$5,IF(AI391&lt;150,LMS!$D$6*AI391^3+LMS!$E$6*AI391^2+LMS!$F$6*AI391+LMS!$G$6,LMS!$D$7*AI391^3+LMS!$E$7*AI391^2+LMS!$F$7*AI391+LMS!$G$7)),IF(AI391&lt;69,LMS!$D$9*AI391^3+LMS!$E$9*AI391^2+LMS!$F$9*AI391+LMS!$G$9,IF(AI391&lt;150,LMS!$D$10*AI391^3+LMS!$E$10*AI391^2+LMS!$F$10*AI391+LMS!$G$10,LMS!$D$11*AI391^3+LMS!$E$11*AI391^2+LMS!$F$11*AI391+LMS!$G$11)))</f>
        <v>#VALUE!</v>
      </c>
      <c r="AG391" t="e">
        <f>IF(D391="M",(IF(AI391&lt;2.5,LMS!$D$21*AI391^3+LMS!$E$21*AI391^2+LMS!$F$21*AI391+LMS!$G$21,IF(AI391&lt;9.5,LMS!$D$22*AI391^3+LMS!$E$22*AI391^2+LMS!$F$22*AI391+LMS!$G$22,IF(AI391&lt;26.75,LMS!$D$23*AI391^3+LMS!$E$23*AI391^2+LMS!$F$23*AI391+LMS!$G$23,IF(AI391&lt;90,LMS!$D$24*AI391^3+LMS!$E$24*AI391^2+LMS!$F$24*AI391+LMS!$G$24,LMS!$D$25*AI391^3+LMS!$E$25*AI391^2+LMS!$F$25*AI391+LMS!$G$25))))),(IF(AI391&lt;2.5,LMS!$D$27*AI391^3+LMS!$E$27*AI391^2+LMS!$F$27*AI391+LMS!$G$27,IF(AI391&lt;9.5,LMS!$D$28*AI391^3+LMS!$E$28*AI391^2+LMS!$F$28*AI391+LMS!$G$28,IF(AI391&lt;26.75,LMS!$D$29*AI391^3+LMS!$E$29*AI391^2+LMS!$F$29*AI391+LMS!$G$29,IF(AI391&lt;90,LMS!$D$30*AI391^3+LMS!$E$30*AI391^2+LMS!$F$30*AI391+LMS!$G$30,IF(AI391&lt;150,LMS!$D$31*AI391^3+LMS!$E$31*AI391^2+LMS!$F$31*AI391+LMS!$G$31,LMS!$D$32*AI391^3+LMS!$E$32*AI391^2+LMS!$F$32*AI391+LMS!$G$32)))))))</f>
        <v>#VALUE!</v>
      </c>
      <c r="AH391" t="e">
        <f>IF(D391="M",(IF(AI391&lt;90,LMS!$D$14*AI391^3+LMS!$E$14*AI391^2+LMS!$F$14*AI391+LMS!$G$14,LMS!$D$15*AI391^3+LMS!$E$15*AI391^2+LMS!$F$15*AI391+LMS!$G$15)),(IF(AI391&lt;90,LMS!$D$17*AI391^3+LMS!$E$17*AI391^2+LMS!$F$17*AI391+LMS!$G$17,LMS!$D$18*AI391^3+LMS!$E$18*AI391^2+LMS!$F$18*AI391+LMS!$G$18)))</f>
        <v>#VALUE!</v>
      </c>
      <c r="AI391" s="7" t="e">
        <f t="shared" si="133"/>
        <v>#VALUE!</v>
      </c>
      <c r="AJ391" s="7">
        <f t="shared" si="154"/>
        <v>0</v>
      </c>
      <c r="AL391" s="7">
        <f>IF(D391="M",WeightSDS!P$5*$AJ391^7+WeightSDS!Q$5*$AJ391^6+WeightSDS!R$5*$AJ391^5+WeightSDS!S$5*$AJ391^4+WeightSDS!T$5*$AJ391^3+WeightSDS!U$5*$AJ391^2+WeightSDS!V$5*$AJ391+WeightSDS!W$5,IF($AJ391&lt;186,WeightSDS!P$8*$AJ391^7+WeightSDS!Q$8*$AJ391^6+WeightSDS!R$8*$AJ391^5+WeightSDS!S$8*$AJ391^4+WeightSDS!T$8*$AJ391^3+WeightSDS!U$8*$AJ391^2+WeightSDS!V$8*$AJ391+WeightSDS!W$8,WeightSDS!$U$9+WeightSDS!$V$9*($AJ391-WeightSDS!$W$9)))</f>
        <v>0.75407122999999998</v>
      </c>
      <c r="AM391" s="7">
        <f>IF(D391="M",IF($AJ391&lt;45,WeightSDS!M$23*$AJ391^10+WeightSDS!N$23*$AJ391^9+WeightSDS!O$23*$AJ391^8+WeightSDS!P$23*$AJ391^7+WeightSDS!Q$23*$AJ391^6+WeightSDS!R$23*$AJ391^5+WeightSDS!S$23*$AJ391^4+WeightSDS!T$23*$AJ391^3+WeightSDS!U$23*$AJ391^2+WeightSDS!V$23*$AJ391+WeightSDS!W$23,IF($AJ391&lt;153,WeightSDS!M$25*$AJ391^10+WeightSDS!N$25*$AJ391^9+WeightSDS!O$25*$AJ391^8+WeightSDS!P$25*$AJ391^7+WeightSDS!Q$25*$AJ391^6+WeightSDS!R$25*$AJ391^5+WeightSDS!S$25*$AJ391^4+WeightSDS!T$25*$AJ391^3+WeightSDS!U$25*$AJ391^2+WeightSDS!V$25*$AJ391+WeightSDS!W$25,WeightSDS!M$27+WeightSDS!N$27/(1+EXP(WeightSDS!O$27+WeightSDS!P$27*$AJ391)))),IF($AJ391&lt;43.8,WeightSDS!M$29*$AJ391^10+WeightSDS!N$29*$AJ391^9+WeightSDS!O$29*$AJ391^8+WeightSDS!P$29*$AJ391^7+WeightSDS!Q$29*$AJ391^6+WeightSDS!R$29*$AJ391^5+WeightSDS!S$29*$AJ391^4+WeightSDS!T$29*$AJ391^3+WeightSDS!U$29*$AJ391^2+WeightSDS!V$29*$AJ391+WeightSDS!W$29-0.010431*(1-$AJ391/210),IF($AJ391&lt;123,WeightSDS!M$30*$AJ391^10+WeightSDS!N$30*$AJ391^9+WeightSDS!O$30*$AJ391^8+WeightSDS!P$30*$AJ391^7+WeightSDS!Q$30*$AJ391^6+WeightSDS!R$30*$AJ391^5+WeightSDS!S$30*$AJ391^4+WeightSDS!T$30*$AJ391^3+WeightSDS!U$30*$AJ391^2+WeightSDS!V$30*$AJ391+WeightSDS!W$30-0.010431*(1-1/$AJ391),WeightSDS!M$32+WeightSDS!N$32/(1+EXP(WeightSDS!O$32+WeightSDS!P$32*$AJ391))-0.010431*(1-$AJ391/210))))</f>
        <v>2.9500001032655536</v>
      </c>
      <c r="AN391" s="7">
        <f>IF(D391="M",IF($AJ391&lt;162,WeightSDS!P$12*$AJ391^7+WeightSDS!Q$12*$AJ391^6+WeightSDS!R$12*$AJ391^5+WeightSDS!S$12*$AJ391^4+WeightSDS!T$12*$AJ391^3+WeightSDS!U$12*$AJ391^2+WeightSDS!V$12*$AJ391+WeightSDS!W$12,WeightSDS!P$14*$AJ391^7+WeightSDS!Q$14*$AJ391^6+WeightSDS!R$14*$AJ391^5+WeightSDS!S$14*$AJ391^4+WeightSDS!T$14*$AJ391^3+WeightSDS!U$14*$AJ391^2+WeightSDS!V$14*$AJ391+WeightSDS!W$14),IF($AJ391&lt;156,WeightSDS!O$17*$AJ391^8+WeightSDS!P$17*$AJ391^7+WeightSDS!Q$17*$AJ391^6+WeightSDS!R$17*$AJ391^5+WeightSDS!S$17*$AJ391^4+WeightSDS!T$17*$AJ391^3+WeightSDS!U$17*$AJ391^2+WeightSDS!V$17*$AJ391+WeightSDS!W$17,IF($AJ391&lt;186,WeightSDS!$U$18+(WeightSDS!$V$18-WeightSDS!$U$18)/24*($AJ391-186)+WeightSDS!$W$18*(-$AJ391+186)^2-0.005,WeightSDS!$U$18+(WeightSDS!$V$18-WeightSDS!$U$18)/24*($AJ391-186)-0.005)))</f>
        <v>0.14604529399999999</v>
      </c>
      <c r="AQ391" s="7">
        <f t="shared" si="141"/>
        <v>0.56299999999999994</v>
      </c>
      <c r="AR391" s="7">
        <f t="shared" si="142"/>
        <v>69</v>
      </c>
      <c r="AS391" s="7">
        <f t="shared" si="143"/>
        <v>0.51</v>
      </c>
    </row>
    <row r="392" spans="2:45" s="7" customFormat="1" x14ac:dyDescent="0.15">
      <c r="B392" s="118"/>
      <c r="C392" s="118"/>
      <c r="D392" s="118"/>
      <c r="E392" s="30"/>
      <c r="F392" s="30"/>
      <c r="G392" s="119"/>
      <c r="H392" s="119"/>
      <c r="I392" s="78"/>
      <c r="J392" s="11" t="str">
        <f t="shared" si="134"/>
        <v/>
      </c>
      <c r="K392" s="2" t="str">
        <f t="shared" si="144"/>
        <v/>
      </c>
      <c r="L392" s="2" t="str">
        <f t="shared" si="135"/>
        <v/>
      </c>
      <c r="M392" s="2" t="str">
        <f t="shared" si="145"/>
        <v/>
      </c>
      <c r="N392" s="2" t="str">
        <f t="shared" si="146"/>
        <v/>
      </c>
      <c r="O392" s="2" t="str">
        <f t="shared" si="147"/>
        <v/>
      </c>
      <c r="P392" s="11" t="str">
        <f t="shared" si="148"/>
        <v/>
      </c>
      <c r="Q392" s="11" t="str">
        <f t="shared" si="149"/>
        <v/>
      </c>
      <c r="R392" s="2" t="str">
        <f t="shared" si="150"/>
        <v/>
      </c>
      <c r="S392" s="11" t="str">
        <f t="shared" si="151"/>
        <v/>
      </c>
      <c r="T392" s="175" t="str">
        <f t="shared" si="152"/>
        <v/>
      </c>
      <c r="U392" s="11" t="str">
        <f t="shared" si="153"/>
        <v/>
      </c>
      <c r="V392" s="136"/>
      <c r="W392" s="136"/>
      <c r="X392" s="139">
        <f t="shared" si="136"/>
        <v>0</v>
      </c>
      <c r="Y392" s="31">
        <f t="shared" si="137"/>
        <v>0</v>
      </c>
      <c r="Z392" s="31"/>
      <c r="AA392" s="140">
        <f t="shared" si="138"/>
        <v>0</v>
      </c>
      <c r="AB392" s="12"/>
      <c r="AC392" s="8">
        <f t="shared" si="139"/>
        <v>9.0359999999999996</v>
      </c>
      <c r="AD392" s="8">
        <f t="shared" si="140"/>
        <v>-184.49199999999999</v>
      </c>
      <c r="AE392"/>
      <c r="AF392" t="e">
        <f>IF(D392="M",IF(AI392&lt;78,LMS!$D$5*AI392^3+LMS!$E$5*AI392^2+LMS!$F$5*AI392+LMS!$G$5,IF(AI392&lt;150,LMS!$D$6*AI392^3+LMS!$E$6*AI392^2+LMS!$F$6*AI392+LMS!$G$6,LMS!$D$7*AI392^3+LMS!$E$7*AI392^2+LMS!$F$7*AI392+LMS!$G$7)),IF(AI392&lt;69,LMS!$D$9*AI392^3+LMS!$E$9*AI392^2+LMS!$F$9*AI392+LMS!$G$9,IF(AI392&lt;150,LMS!$D$10*AI392^3+LMS!$E$10*AI392^2+LMS!$F$10*AI392+LMS!$G$10,LMS!$D$11*AI392^3+LMS!$E$11*AI392^2+LMS!$F$11*AI392+LMS!$G$11)))</f>
        <v>#VALUE!</v>
      </c>
      <c r="AG392" t="e">
        <f>IF(D392="M",(IF(AI392&lt;2.5,LMS!$D$21*AI392^3+LMS!$E$21*AI392^2+LMS!$F$21*AI392+LMS!$G$21,IF(AI392&lt;9.5,LMS!$D$22*AI392^3+LMS!$E$22*AI392^2+LMS!$F$22*AI392+LMS!$G$22,IF(AI392&lt;26.75,LMS!$D$23*AI392^3+LMS!$E$23*AI392^2+LMS!$F$23*AI392+LMS!$G$23,IF(AI392&lt;90,LMS!$D$24*AI392^3+LMS!$E$24*AI392^2+LMS!$F$24*AI392+LMS!$G$24,LMS!$D$25*AI392^3+LMS!$E$25*AI392^2+LMS!$F$25*AI392+LMS!$G$25))))),(IF(AI392&lt;2.5,LMS!$D$27*AI392^3+LMS!$E$27*AI392^2+LMS!$F$27*AI392+LMS!$G$27,IF(AI392&lt;9.5,LMS!$D$28*AI392^3+LMS!$E$28*AI392^2+LMS!$F$28*AI392+LMS!$G$28,IF(AI392&lt;26.75,LMS!$D$29*AI392^3+LMS!$E$29*AI392^2+LMS!$F$29*AI392+LMS!$G$29,IF(AI392&lt;90,LMS!$D$30*AI392^3+LMS!$E$30*AI392^2+LMS!$F$30*AI392+LMS!$G$30,IF(AI392&lt;150,LMS!$D$31*AI392^3+LMS!$E$31*AI392^2+LMS!$F$31*AI392+LMS!$G$31,LMS!$D$32*AI392^3+LMS!$E$32*AI392^2+LMS!$F$32*AI392+LMS!$G$32)))))))</f>
        <v>#VALUE!</v>
      </c>
      <c r="AH392" t="e">
        <f>IF(D392="M",(IF(AI392&lt;90,LMS!$D$14*AI392^3+LMS!$E$14*AI392^2+LMS!$F$14*AI392+LMS!$G$14,LMS!$D$15*AI392^3+LMS!$E$15*AI392^2+LMS!$F$15*AI392+LMS!$G$15)),(IF(AI392&lt;90,LMS!$D$17*AI392^3+LMS!$E$17*AI392^2+LMS!$F$17*AI392+LMS!$G$17,LMS!$D$18*AI392^3+LMS!$E$18*AI392^2+LMS!$F$18*AI392+LMS!$G$18)))</f>
        <v>#VALUE!</v>
      </c>
      <c r="AI392" s="7" t="e">
        <f t="shared" si="133"/>
        <v>#VALUE!</v>
      </c>
      <c r="AJ392" s="7">
        <f t="shared" si="154"/>
        <v>0</v>
      </c>
      <c r="AL392" s="7">
        <f>IF(D392="M",WeightSDS!P$5*$AJ392^7+WeightSDS!Q$5*$AJ392^6+WeightSDS!R$5*$AJ392^5+WeightSDS!S$5*$AJ392^4+WeightSDS!T$5*$AJ392^3+WeightSDS!U$5*$AJ392^2+WeightSDS!V$5*$AJ392+WeightSDS!W$5,IF($AJ392&lt;186,WeightSDS!P$8*$AJ392^7+WeightSDS!Q$8*$AJ392^6+WeightSDS!R$8*$AJ392^5+WeightSDS!S$8*$AJ392^4+WeightSDS!T$8*$AJ392^3+WeightSDS!U$8*$AJ392^2+WeightSDS!V$8*$AJ392+WeightSDS!W$8,WeightSDS!$U$9+WeightSDS!$V$9*($AJ392-WeightSDS!$W$9)))</f>
        <v>0.75407122999999998</v>
      </c>
      <c r="AM392" s="7">
        <f>IF(D392="M",IF($AJ392&lt;45,WeightSDS!M$23*$AJ392^10+WeightSDS!N$23*$AJ392^9+WeightSDS!O$23*$AJ392^8+WeightSDS!P$23*$AJ392^7+WeightSDS!Q$23*$AJ392^6+WeightSDS!R$23*$AJ392^5+WeightSDS!S$23*$AJ392^4+WeightSDS!T$23*$AJ392^3+WeightSDS!U$23*$AJ392^2+WeightSDS!V$23*$AJ392+WeightSDS!W$23,IF($AJ392&lt;153,WeightSDS!M$25*$AJ392^10+WeightSDS!N$25*$AJ392^9+WeightSDS!O$25*$AJ392^8+WeightSDS!P$25*$AJ392^7+WeightSDS!Q$25*$AJ392^6+WeightSDS!R$25*$AJ392^5+WeightSDS!S$25*$AJ392^4+WeightSDS!T$25*$AJ392^3+WeightSDS!U$25*$AJ392^2+WeightSDS!V$25*$AJ392+WeightSDS!W$25,WeightSDS!M$27+WeightSDS!N$27/(1+EXP(WeightSDS!O$27+WeightSDS!P$27*$AJ392)))),IF($AJ392&lt;43.8,WeightSDS!M$29*$AJ392^10+WeightSDS!N$29*$AJ392^9+WeightSDS!O$29*$AJ392^8+WeightSDS!P$29*$AJ392^7+WeightSDS!Q$29*$AJ392^6+WeightSDS!R$29*$AJ392^5+WeightSDS!S$29*$AJ392^4+WeightSDS!T$29*$AJ392^3+WeightSDS!U$29*$AJ392^2+WeightSDS!V$29*$AJ392+WeightSDS!W$29-0.010431*(1-$AJ392/210),IF($AJ392&lt;123,WeightSDS!M$30*$AJ392^10+WeightSDS!N$30*$AJ392^9+WeightSDS!O$30*$AJ392^8+WeightSDS!P$30*$AJ392^7+WeightSDS!Q$30*$AJ392^6+WeightSDS!R$30*$AJ392^5+WeightSDS!S$30*$AJ392^4+WeightSDS!T$30*$AJ392^3+WeightSDS!U$30*$AJ392^2+WeightSDS!V$30*$AJ392+WeightSDS!W$30-0.010431*(1-1/$AJ392),WeightSDS!M$32+WeightSDS!N$32/(1+EXP(WeightSDS!O$32+WeightSDS!P$32*$AJ392))-0.010431*(1-$AJ392/210))))</f>
        <v>2.9500001032655536</v>
      </c>
      <c r="AN392" s="7">
        <f>IF(D392="M",IF($AJ392&lt;162,WeightSDS!P$12*$AJ392^7+WeightSDS!Q$12*$AJ392^6+WeightSDS!R$12*$AJ392^5+WeightSDS!S$12*$AJ392^4+WeightSDS!T$12*$AJ392^3+WeightSDS!U$12*$AJ392^2+WeightSDS!V$12*$AJ392+WeightSDS!W$12,WeightSDS!P$14*$AJ392^7+WeightSDS!Q$14*$AJ392^6+WeightSDS!R$14*$AJ392^5+WeightSDS!S$14*$AJ392^4+WeightSDS!T$14*$AJ392^3+WeightSDS!U$14*$AJ392^2+WeightSDS!V$14*$AJ392+WeightSDS!W$14),IF($AJ392&lt;156,WeightSDS!O$17*$AJ392^8+WeightSDS!P$17*$AJ392^7+WeightSDS!Q$17*$AJ392^6+WeightSDS!R$17*$AJ392^5+WeightSDS!S$17*$AJ392^4+WeightSDS!T$17*$AJ392^3+WeightSDS!U$17*$AJ392^2+WeightSDS!V$17*$AJ392+WeightSDS!W$17,IF($AJ392&lt;186,WeightSDS!$U$18+(WeightSDS!$V$18-WeightSDS!$U$18)/24*($AJ392-186)+WeightSDS!$W$18*(-$AJ392+186)^2-0.005,WeightSDS!$U$18+(WeightSDS!$V$18-WeightSDS!$U$18)/24*($AJ392-186)-0.005)))</f>
        <v>0.14604529399999999</v>
      </c>
      <c r="AQ392" s="7">
        <f t="shared" si="141"/>
        <v>0.56299999999999994</v>
      </c>
      <c r="AR392" s="7">
        <f t="shared" si="142"/>
        <v>69</v>
      </c>
      <c r="AS392" s="7">
        <f t="shared" si="143"/>
        <v>0.51</v>
      </c>
    </row>
    <row r="393" spans="2:45" s="7" customFormat="1" x14ac:dyDescent="0.15">
      <c r="B393" s="118"/>
      <c r="C393" s="118"/>
      <c r="D393" s="118"/>
      <c r="E393" s="30"/>
      <c r="F393" s="30"/>
      <c r="G393" s="119"/>
      <c r="H393" s="119"/>
      <c r="I393" s="78"/>
      <c r="J393" s="11" t="str">
        <f t="shared" si="134"/>
        <v/>
      </c>
      <c r="K393" s="2" t="str">
        <f t="shared" si="144"/>
        <v/>
      </c>
      <c r="L393" s="2" t="str">
        <f t="shared" si="135"/>
        <v/>
      </c>
      <c r="M393" s="2" t="str">
        <f t="shared" si="145"/>
        <v/>
      </c>
      <c r="N393" s="2" t="str">
        <f t="shared" si="146"/>
        <v/>
      </c>
      <c r="O393" s="2" t="str">
        <f t="shared" si="147"/>
        <v/>
      </c>
      <c r="P393" s="11" t="str">
        <f t="shared" si="148"/>
        <v/>
      </c>
      <c r="Q393" s="11" t="str">
        <f t="shared" si="149"/>
        <v/>
      </c>
      <c r="R393" s="2" t="str">
        <f t="shared" si="150"/>
        <v/>
      </c>
      <c r="S393" s="11" t="str">
        <f t="shared" si="151"/>
        <v/>
      </c>
      <c r="T393" s="175" t="str">
        <f t="shared" si="152"/>
        <v/>
      </c>
      <c r="U393" s="11" t="str">
        <f t="shared" si="153"/>
        <v/>
      </c>
      <c r="V393" s="136"/>
      <c r="W393" s="136"/>
      <c r="X393" s="139">
        <f t="shared" si="136"/>
        <v>0</v>
      </c>
      <c r="Y393" s="31">
        <f t="shared" si="137"/>
        <v>0</v>
      </c>
      <c r="Z393" s="31"/>
      <c r="AA393" s="140">
        <f t="shared" si="138"/>
        <v>0</v>
      </c>
      <c r="AB393" s="12"/>
      <c r="AC393" s="8">
        <f t="shared" si="139"/>
        <v>9.0359999999999996</v>
      </c>
      <c r="AD393" s="8">
        <f t="shared" si="140"/>
        <v>-184.49199999999999</v>
      </c>
      <c r="AE393"/>
      <c r="AF393" t="e">
        <f>IF(D393="M",IF(AI393&lt;78,LMS!$D$5*AI393^3+LMS!$E$5*AI393^2+LMS!$F$5*AI393+LMS!$G$5,IF(AI393&lt;150,LMS!$D$6*AI393^3+LMS!$E$6*AI393^2+LMS!$F$6*AI393+LMS!$G$6,LMS!$D$7*AI393^3+LMS!$E$7*AI393^2+LMS!$F$7*AI393+LMS!$G$7)),IF(AI393&lt;69,LMS!$D$9*AI393^3+LMS!$E$9*AI393^2+LMS!$F$9*AI393+LMS!$G$9,IF(AI393&lt;150,LMS!$D$10*AI393^3+LMS!$E$10*AI393^2+LMS!$F$10*AI393+LMS!$G$10,LMS!$D$11*AI393^3+LMS!$E$11*AI393^2+LMS!$F$11*AI393+LMS!$G$11)))</f>
        <v>#VALUE!</v>
      </c>
      <c r="AG393" t="e">
        <f>IF(D393="M",(IF(AI393&lt;2.5,LMS!$D$21*AI393^3+LMS!$E$21*AI393^2+LMS!$F$21*AI393+LMS!$G$21,IF(AI393&lt;9.5,LMS!$D$22*AI393^3+LMS!$E$22*AI393^2+LMS!$F$22*AI393+LMS!$G$22,IF(AI393&lt;26.75,LMS!$D$23*AI393^3+LMS!$E$23*AI393^2+LMS!$F$23*AI393+LMS!$G$23,IF(AI393&lt;90,LMS!$D$24*AI393^3+LMS!$E$24*AI393^2+LMS!$F$24*AI393+LMS!$G$24,LMS!$D$25*AI393^3+LMS!$E$25*AI393^2+LMS!$F$25*AI393+LMS!$G$25))))),(IF(AI393&lt;2.5,LMS!$D$27*AI393^3+LMS!$E$27*AI393^2+LMS!$F$27*AI393+LMS!$G$27,IF(AI393&lt;9.5,LMS!$D$28*AI393^3+LMS!$E$28*AI393^2+LMS!$F$28*AI393+LMS!$G$28,IF(AI393&lt;26.75,LMS!$D$29*AI393^3+LMS!$E$29*AI393^2+LMS!$F$29*AI393+LMS!$G$29,IF(AI393&lt;90,LMS!$D$30*AI393^3+LMS!$E$30*AI393^2+LMS!$F$30*AI393+LMS!$G$30,IF(AI393&lt;150,LMS!$D$31*AI393^3+LMS!$E$31*AI393^2+LMS!$F$31*AI393+LMS!$G$31,LMS!$D$32*AI393^3+LMS!$E$32*AI393^2+LMS!$F$32*AI393+LMS!$G$32)))))))</f>
        <v>#VALUE!</v>
      </c>
      <c r="AH393" t="e">
        <f>IF(D393="M",(IF(AI393&lt;90,LMS!$D$14*AI393^3+LMS!$E$14*AI393^2+LMS!$F$14*AI393+LMS!$G$14,LMS!$D$15*AI393^3+LMS!$E$15*AI393^2+LMS!$F$15*AI393+LMS!$G$15)),(IF(AI393&lt;90,LMS!$D$17*AI393^3+LMS!$E$17*AI393^2+LMS!$F$17*AI393+LMS!$G$17,LMS!$D$18*AI393^3+LMS!$E$18*AI393^2+LMS!$F$18*AI393+LMS!$G$18)))</f>
        <v>#VALUE!</v>
      </c>
      <c r="AI393" s="7" t="e">
        <f t="shared" si="133"/>
        <v>#VALUE!</v>
      </c>
      <c r="AJ393" s="7">
        <f t="shared" si="154"/>
        <v>0</v>
      </c>
      <c r="AL393" s="7">
        <f>IF(D393="M",WeightSDS!P$5*$AJ393^7+WeightSDS!Q$5*$AJ393^6+WeightSDS!R$5*$AJ393^5+WeightSDS!S$5*$AJ393^4+WeightSDS!T$5*$AJ393^3+WeightSDS!U$5*$AJ393^2+WeightSDS!V$5*$AJ393+WeightSDS!W$5,IF($AJ393&lt;186,WeightSDS!P$8*$AJ393^7+WeightSDS!Q$8*$AJ393^6+WeightSDS!R$8*$AJ393^5+WeightSDS!S$8*$AJ393^4+WeightSDS!T$8*$AJ393^3+WeightSDS!U$8*$AJ393^2+WeightSDS!V$8*$AJ393+WeightSDS!W$8,WeightSDS!$U$9+WeightSDS!$V$9*($AJ393-WeightSDS!$W$9)))</f>
        <v>0.75407122999999998</v>
      </c>
      <c r="AM393" s="7">
        <f>IF(D393="M",IF($AJ393&lt;45,WeightSDS!M$23*$AJ393^10+WeightSDS!N$23*$AJ393^9+WeightSDS!O$23*$AJ393^8+WeightSDS!P$23*$AJ393^7+WeightSDS!Q$23*$AJ393^6+WeightSDS!R$23*$AJ393^5+WeightSDS!S$23*$AJ393^4+WeightSDS!T$23*$AJ393^3+WeightSDS!U$23*$AJ393^2+WeightSDS!V$23*$AJ393+WeightSDS!W$23,IF($AJ393&lt;153,WeightSDS!M$25*$AJ393^10+WeightSDS!N$25*$AJ393^9+WeightSDS!O$25*$AJ393^8+WeightSDS!P$25*$AJ393^7+WeightSDS!Q$25*$AJ393^6+WeightSDS!R$25*$AJ393^5+WeightSDS!S$25*$AJ393^4+WeightSDS!T$25*$AJ393^3+WeightSDS!U$25*$AJ393^2+WeightSDS!V$25*$AJ393+WeightSDS!W$25,WeightSDS!M$27+WeightSDS!N$27/(1+EXP(WeightSDS!O$27+WeightSDS!P$27*$AJ393)))),IF($AJ393&lt;43.8,WeightSDS!M$29*$AJ393^10+WeightSDS!N$29*$AJ393^9+WeightSDS!O$29*$AJ393^8+WeightSDS!P$29*$AJ393^7+WeightSDS!Q$29*$AJ393^6+WeightSDS!R$29*$AJ393^5+WeightSDS!S$29*$AJ393^4+WeightSDS!T$29*$AJ393^3+WeightSDS!U$29*$AJ393^2+WeightSDS!V$29*$AJ393+WeightSDS!W$29-0.010431*(1-$AJ393/210),IF($AJ393&lt;123,WeightSDS!M$30*$AJ393^10+WeightSDS!N$30*$AJ393^9+WeightSDS!O$30*$AJ393^8+WeightSDS!P$30*$AJ393^7+WeightSDS!Q$30*$AJ393^6+WeightSDS!R$30*$AJ393^5+WeightSDS!S$30*$AJ393^4+WeightSDS!T$30*$AJ393^3+WeightSDS!U$30*$AJ393^2+WeightSDS!V$30*$AJ393+WeightSDS!W$30-0.010431*(1-1/$AJ393),WeightSDS!M$32+WeightSDS!N$32/(1+EXP(WeightSDS!O$32+WeightSDS!P$32*$AJ393))-0.010431*(1-$AJ393/210))))</f>
        <v>2.9500001032655536</v>
      </c>
      <c r="AN393" s="7">
        <f>IF(D393="M",IF($AJ393&lt;162,WeightSDS!P$12*$AJ393^7+WeightSDS!Q$12*$AJ393^6+WeightSDS!R$12*$AJ393^5+WeightSDS!S$12*$AJ393^4+WeightSDS!T$12*$AJ393^3+WeightSDS!U$12*$AJ393^2+WeightSDS!V$12*$AJ393+WeightSDS!W$12,WeightSDS!P$14*$AJ393^7+WeightSDS!Q$14*$AJ393^6+WeightSDS!R$14*$AJ393^5+WeightSDS!S$14*$AJ393^4+WeightSDS!T$14*$AJ393^3+WeightSDS!U$14*$AJ393^2+WeightSDS!V$14*$AJ393+WeightSDS!W$14),IF($AJ393&lt;156,WeightSDS!O$17*$AJ393^8+WeightSDS!P$17*$AJ393^7+WeightSDS!Q$17*$AJ393^6+WeightSDS!R$17*$AJ393^5+WeightSDS!S$17*$AJ393^4+WeightSDS!T$17*$AJ393^3+WeightSDS!U$17*$AJ393^2+WeightSDS!V$17*$AJ393+WeightSDS!W$17,IF($AJ393&lt;186,WeightSDS!$U$18+(WeightSDS!$V$18-WeightSDS!$U$18)/24*($AJ393-186)+WeightSDS!$W$18*(-$AJ393+186)^2-0.005,WeightSDS!$U$18+(WeightSDS!$V$18-WeightSDS!$U$18)/24*($AJ393-186)-0.005)))</f>
        <v>0.14604529399999999</v>
      </c>
      <c r="AQ393" s="7">
        <f t="shared" si="141"/>
        <v>0.56299999999999994</v>
      </c>
      <c r="AR393" s="7">
        <f t="shared" si="142"/>
        <v>69</v>
      </c>
      <c r="AS393" s="7">
        <f t="shared" si="143"/>
        <v>0.51</v>
      </c>
    </row>
    <row r="394" spans="2:45" s="7" customFormat="1" x14ac:dyDescent="0.15">
      <c r="B394" s="118"/>
      <c r="C394" s="118"/>
      <c r="D394" s="118"/>
      <c r="E394" s="30"/>
      <c r="F394" s="30"/>
      <c r="G394" s="119"/>
      <c r="H394" s="119"/>
      <c r="I394" s="78"/>
      <c r="J394" s="11" t="str">
        <f t="shared" si="134"/>
        <v/>
      </c>
      <c r="K394" s="2" t="str">
        <f t="shared" si="144"/>
        <v/>
      </c>
      <c r="L394" s="2" t="str">
        <f t="shared" si="135"/>
        <v/>
      </c>
      <c r="M394" s="2" t="str">
        <f t="shared" si="145"/>
        <v/>
      </c>
      <c r="N394" s="2" t="str">
        <f t="shared" si="146"/>
        <v/>
      </c>
      <c r="O394" s="2" t="str">
        <f t="shared" si="147"/>
        <v/>
      </c>
      <c r="P394" s="11" t="str">
        <f t="shared" si="148"/>
        <v/>
      </c>
      <c r="Q394" s="11" t="str">
        <f t="shared" si="149"/>
        <v/>
      </c>
      <c r="R394" s="2" t="str">
        <f t="shared" si="150"/>
        <v/>
      </c>
      <c r="S394" s="11" t="str">
        <f t="shared" si="151"/>
        <v/>
      </c>
      <c r="T394" s="175" t="str">
        <f t="shared" si="152"/>
        <v/>
      </c>
      <c r="U394" s="11" t="str">
        <f t="shared" si="153"/>
        <v/>
      </c>
      <c r="V394" s="136"/>
      <c r="W394" s="136"/>
      <c r="X394" s="139">
        <f t="shared" si="136"/>
        <v>0</v>
      </c>
      <c r="Y394" s="31">
        <f t="shared" si="137"/>
        <v>0</v>
      </c>
      <c r="Z394" s="31"/>
      <c r="AA394" s="140">
        <f t="shared" si="138"/>
        <v>0</v>
      </c>
      <c r="AB394" s="12"/>
      <c r="AC394" s="8">
        <f t="shared" si="139"/>
        <v>9.0359999999999996</v>
      </c>
      <c r="AD394" s="8">
        <f t="shared" si="140"/>
        <v>-184.49199999999999</v>
      </c>
      <c r="AE394"/>
      <c r="AF394" t="e">
        <f>IF(D394="M",IF(AI394&lt;78,LMS!$D$5*AI394^3+LMS!$E$5*AI394^2+LMS!$F$5*AI394+LMS!$G$5,IF(AI394&lt;150,LMS!$D$6*AI394^3+LMS!$E$6*AI394^2+LMS!$F$6*AI394+LMS!$G$6,LMS!$D$7*AI394^3+LMS!$E$7*AI394^2+LMS!$F$7*AI394+LMS!$G$7)),IF(AI394&lt;69,LMS!$D$9*AI394^3+LMS!$E$9*AI394^2+LMS!$F$9*AI394+LMS!$G$9,IF(AI394&lt;150,LMS!$D$10*AI394^3+LMS!$E$10*AI394^2+LMS!$F$10*AI394+LMS!$G$10,LMS!$D$11*AI394^3+LMS!$E$11*AI394^2+LMS!$F$11*AI394+LMS!$G$11)))</f>
        <v>#VALUE!</v>
      </c>
      <c r="AG394" t="e">
        <f>IF(D394="M",(IF(AI394&lt;2.5,LMS!$D$21*AI394^3+LMS!$E$21*AI394^2+LMS!$F$21*AI394+LMS!$G$21,IF(AI394&lt;9.5,LMS!$D$22*AI394^3+LMS!$E$22*AI394^2+LMS!$F$22*AI394+LMS!$G$22,IF(AI394&lt;26.75,LMS!$D$23*AI394^3+LMS!$E$23*AI394^2+LMS!$F$23*AI394+LMS!$G$23,IF(AI394&lt;90,LMS!$D$24*AI394^3+LMS!$E$24*AI394^2+LMS!$F$24*AI394+LMS!$G$24,LMS!$D$25*AI394^3+LMS!$E$25*AI394^2+LMS!$F$25*AI394+LMS!$G$25))))),(IF(AI394&lt;2.5,LMS!$D$27*AI394^3+LMS!$E$27*AI394^2+LMS!$F$27*AI394+LMS!$G$27,IF(AI394&lt;9.5,LMS!$D$28*AI394^3+LMS!$E$28*AI394^2+LMS!$F$28*AI394+LMS!$G$28,IF(AI394&lt;26.75,LMS!$D$29*AI394^3+LMS!$E$29*AI394^2+LMS!$F$29*AI394+LMS!$G$29,IF(AI394&lt;90,LMS!$D$30*AI394^3+LMS!$E$30*AI394^2+LMS!$F$30*AI394+LMS!$G$30,IF(AI394&lt;150,LMS!$D$31*AI394^3+LMS!$E$31*AI394^2+LMS!$F$31*AI394+LMS!$G$31,LMS!$D$32*AI394^3+LMS!$E$32*AI394^2+LMS!$F$32*AI394+LMS!$G$32)))))))</f>
        <v>#VALUE!</v>
      </c>
      <c r="AH394" t="e">
        <f>IF(D394="M",(IF(AI394&lt;90,LMS!$D$14*AI394^3+LMS!$E$14*AI394^2+LMS!$F$14*AI394+LMS!$G$14,LMS!$D$15*AI394^3+LMS!$E$15*AI394^2+LMS!$F$15*AI394+LMS!$G$15)),(IF(AI394&lt;90,LMS!$D$17*AI394^3+LMS!$E$17*AI394^2+LMS!$F$17*AI394+LMS!$G$17,LMS!$D$18*AI394^3+LMS!$E$18*AI394^2+LMS!$F$18*AI394+LMS!$G$18)))</f>
        <v>#VALUE!</v>
      </c>
      <c r="AI394" s="7" t="e">
        <f t="shared" si="133"/>
        <v>#VALUE!</v>
      </c>
      <c r="AJ394" s="7">
        <f t="shared" si="154"/>
        <v>0</v>
      </c>
      <c r="AL394" s="7">
        <f>IF(D394="M",WeightSDS!P$5*$AJ394^7+WeightSDS!Q$5*$AJ394^6+WeightSDS!R$5*$AJ394^5+WeightSDS!S$5*$AJ394^4+WeightSDS!T$5*$AJ394^3+WeightSDS!U$5*$AJ394^2+WeightSDS!V$5*$AJ394+WeightSDS!W$5,IF($AJ394&lt;186,WeightSDS!P$8*$AJ394^7+WeightSDS!Q$8*$AJ394^6+WeightSDS!R$8*$AJ394^5+WeightSDS!S$8*$AJ394^4+WeightSDS!T$8*$AJ394^3+WeightSDS!U$8*$AJ394^2+WeightSDS!V$8*$AJ394+WeightSDS!W$8,WeightSDS!$U$9+WeightSDS!$V$9*($AJ394-WeightSDS!$W$9)))</f>
        <v>0.75407122999999998</v>
      </c>
      <c r="AM394" s="7">
        <f>IF(D394="M",IF($AJ394&lt;45,WeightSDS!M$23*$AJ394^10+WeightSDS!N$23*$AJ394^9+WeightSDS!O$23*$AJ394^8+WeightSDS!P$23*$AJ394^7+WeightSDS!Q$23*$AJ394^6+WeightSDS!R$23*$AJ394^5+WeightSDS!S$23*$AJ394^4+WeightSDS!T$23*$AJ394^3+WeightSDS!U$23*$AJ394^2+WeightSDS!V$23*$AJ394+WeightSDS!W$23,IF($AJ394&lt;153,WeightSDS!M$25*$AJ394^10+WeightSDS!N$25*$AJ394^9+WeightSDS!O$25*$AJ394^8+WeightSDS!P$25*$AJ394^7+WeightSDS!Q$25*$AJ394^6+WeightSDS!R$25*$AJ394^5+WeightSDS!S$25*$AJ394^4+WeightSDS!T$25*$AJ394^3+WeightSDS!U$25*$AJ394^2+WeightSDS!V$25*$AJ394+WeightSDS!W$25,WeightSDS!M$27+WeightSDS!N$27/(1+EXP(WeightSDS!O$27+WeightSDS!P$27*$AJ394)))),IF($AJ394&lt;43.8,WeightSDS!M$29*$AJ394^10+WeightSDS!N$29*$AJ394^9+WeightSDS!O$29*$AJ394^8+WeightSDS!P$29*$AJ394^7+WeightSDS!Q$29*$AJ394^6+WeightSDS!R$29*$AJ394^5+WeightSDS!S$29*$AJ394^4+WeightSDS!T$29*$AJ394^3+WeightSDS!U$29*$AJ394^2+WeightSDS!V$29*$AJ394+WeightSDS!W$29-0.010431*(1-$AJ394/210),IF($AJ394&lt;123,WeightSDS!M$30*$AJ394^10+WeightSDS!N$30*$AJ394^9+WeightSDS!O$30*$AJ394^8+WeightSDS!P$30*$AJ394^7+WeightSDS!Q$30*$AJ394^6+WeightSDS!R$30*$AJ394^5+WeightSDS!S$30*$AJ394^4+WeightSDS!T$30*$AJ394^3+WeightSDS!U$30*$AJ394^2+WeightSDS!V$30*$AJ394+WeightSDS!W$30-0.010431*(1-1/$AJ394),WeightSDS!M$32+WeightSDS!N$32/(1+EXP(WeightSDS!O$32+WeightSDS!P$32*$AJ394))-0.010431*(1-$AJ394/210))))</f>
        <v>2.9500001032655536</v>
      </c>
      <c r="AN394" s="7">
        <f>IF(D394="M",IF($AJ394&lt;162,WeightSDS!P$12*$AJ394^7+WeightSDS!Q$12*$AJ394^6+WeightSDS!R$12*$AJ394^5+WeightSDS!S$12*$AJ394^4+WeightSDS!T$12*$AJ394^3+WeightSDS!U$12*$AJ394^2+WeightSDS!V$12*$AJ394+WeightSDS!W$12,WeightSDS!P$14*$AJ394^7+WeightSDS!Q$14*$AJ394^6+WeightSDS!R$14*$AJ394^5+WeightSDS!S$14*$AJ394^4+WeightSDS!T$14*$AJ394^3+WeightSDS!U$14*$AJ394^2+WeightSDS!V$14*$AJ394+WeightSDS!W$14),IF($AJ394&lt;156,WeightSDS!O$17*$AJ394^8+WeightSDS!P$17*$AJ394^7+WeightSDS!Q$17*$AJ394^6+WeightSDS!R$17*$AJ394^5+WeightSDS!S$17*$AJ394^4+WeightSDS!T$17*$AJ394^3+WeightSDS!U$17*$AJ394^2+WeightSDS!V$17*$AJ394+WeightSDS!W$17,IF($AJ394&lt;186,WeightSDS!$U$18+(WeightSDS!$V$18-WeightSDS!$U$18)/24*($AJ394-186)+WeightSDS!$W$18*(-$AJ394+186)^2-0.005,WeightSDS!$U$18+(WeightSDS!$V$18-WeightSDS!$U$18)/24*($AJ394-186)-0.005)))</f>
        <v>0.14604529399999999</v>
      </c>
      <c r="AQ394" s="7">
        <f t="shared" si="141"/>
        <v>0.56299999999999994</v>
      </c>
      <c r="AR394" s="7">
        <f t="shared" si="142"/>
        <v>69</v>
      </c>
      <c r="AS394" s="7">
        <f t="shared" si="143"/>
        <v>0.51</v>
      </c>
    </row>
    <row r="395" spans="2:45" s="7" customFormat="1" x14ac:dyDescent="0.15">
      <c r="B395" s="118"/>
      <c r="C395" s="118"/>
      <c r="D395" s="118"/>
      <c r="E395" s="30"/>
      <c r="F395" s="30"/>
      <c r="G395" s="119"/>
      <c r="H395" s="119"/>
      <c r="I395" s="78"/>
      <c r="J395" s="11" t="str">
        <f t="shared" si="134"/>
        <v/>
      </c>
      <c r="K395" s="2" t="str">
        <f t="shared" si="144"/>
        <v/>
      </c>
      <c r="L395" s="2" t="str">
        <f t="shared" si="135"/>
        <v/>
      </c>
      <c r="M395" s="2" t="str">
        <f t="shared" si="145"/>
        <v/>
      </c>
      <c r="N395" s="2" t="str">
        <f t="shared" si="146"/>
        <v/>
      </c>
      <c r="O395" s="2" t="str">
        <f t="shared" si="147"/>
        <v/>
      </c>
      <c r="P395" s="11" t="str">
        <f t="shared" si="148"/>
        <v/>
      </c>
      <c r="Q395" s="11" t="str">
        <f t="shared" si="149"/>
        <v/>
      </c>
      <c r="R395" s="2" t="str">
        <f t="shared" si="150"/>
        <v/>
      </c>
      <c r="S395" s="11" t="str">
        <f t="shared" si="151"/>
        <v/>
      </c>
      <c r="T395" s="175" t="str">
        <f t="shared" si="152"/>
        <v/>
      </c>
      <c r="U395" s="11" t="str">
        <f t="shared" si="153"/>
        <v/>
      </c>
      <c r="V395" s="136"/>
      <c r="W395" s="136"/>
      <c r="X395" s="139">
        <f t="shared" si="136"/>
        <v>0</v>
      </c>
      <c r="Y395" s="31">
        <f t="shared" si="137"/>
        <v>0</v>
      </c>
      <c r="Z395" s="31"/>
      <c r="AA395" s="140">
        <f t="shared" si="138"/>
        <v>0</v>
      </c>
      <c r="AB395" s="12"/>
      <c r="AC395" s="8">
        <f t="shared" si="139"/>
        <v>9.0359999999999996</v>
      </c>
      <c r="AD395" s="8">
        <f t="shared" si="140"/>
        <v>-184.49199999999999</v>
      </c>
      <c r="AE395"/>
      <c r="AF395" t="e">
        <f>IF(D395="M",IF(AI395&lt;78,LMS!$D$5*AI395^3+LMS!$E$5*AI395^2+LMS!$F$5*AI395+LMS!$G$5,IF(AI395&lt;150,LMS!$D$6*AI395^3+LMS!$E$6*AI395^2+LMS!$F$6*AI395+LMS!$G$6,LMS!$D$7*AI395^3+LMS!$E$7*AI395^2+LMS!$F$7*AI395+LMS!$G$7)),IF(AI395&lt;69,LMS!$D$9*AI395^3+LMS!$E$9*AI395^2+LMS!$F$9*AI395+LMS!$G$9,IF(AI395&lt;150,LMS!$D$10*AI395^3+LMS!$E$10*AI395^2+LMS!$F$10*AI395+LMS!$G$10,LMS!$D$11*AI395^3+LMS!$E$11*AI395^2+LMS!$F$11*AI395+LMS!$G$11)))</f>
        <v>#VALUE!</v>
      </c>
      <c r="AG395" t="e">
        <f>IF(D395="M",(IF(AI395&lt;2.5,LMS!$D$21*AI395^3+LMS!$E$21*AI395^2+LMS!$F$21*AI395+LMS!$G$21,IF(AI395&lt;9.5,LMS!$D$22*AI395^3+LMS!$E$22*AI395^2+LMS!$F$22*AI395+LMS!$G$22,IF(AI395&lt;26.75,LMS!$D$23*AI395^3+LMS!$E$23*AI395^2+LMS!$F$23*AI395+LMS!$G$23,IF(AI395&lt;90,LMS!$D$24*AI395^3+LMS!$E$24*AI395^2+LMS!$F$24*AI395+LMS!$G$24,LMS!$D$25*AI395^3+LMS!$E$25*AI395^2+LMS!$F$25*AI395+LMS!$G$25))))),(IF(AI395&lt;2.5,LMS!$D$27*AI395^3+LMS!$E$27*AI395^2+LMS!$F$27*AI395+LMS!$G$27,IF(AI395&lt;9.5,LMS!$D$28*AI395^3+LMS!$E$28*AI395^2+LMS!$F$28*AI395+LMS!$G$28,IF(AI395&lt;26.75,LMS!$D$29*AI395^3+LMS!$E$29*AI395^2+LMS!$F$29*AI395+LMS!$G$29,IF(AI395&lt;90,LMS!$D$30*AI395^3+LMS!$E$30*AI395^2+LMS!$F$30*AI395+LMS!$G$30,IF(AI395&lt;150,LMS!$D$31*AI395^3+LMS!$E$31*AI395^2+LMS!$F$31*AI395+LMS!$G$31,LMS!$D$32*AI395^3+LMS!$E$32*AI395^2+LMS!$F$32*AI395+LMS!$G$32)))))))</f>
        <v>#VALUE!</v>
      </c>
      <c r="AH395" t="e">
        <f>IF(D395="M",(IF(AI395&lt;90,LMS!$D$14*AI395^3+LMS!$E$14*AI395^2+LMS!$F$14*AI395+LMS!$G$14,LMS!$D$15*AI395^3+LMS!$E$15*AI395^2+LMS!$F$15*AI395+LMS!$G$15)),(IF(AI395&lt;90,LMS!$D$17*AI395^3+LMS!$E$17*AI395^2+LMS!$F$17*AI395+LMS!$G$17,LMS!$D$18*AI395^3+LMS!$E$18*AI395^2+LMS!$F$18*AI395+LMS!$G$18)))</f>
        <v>#VALUE!</v>
      </c>
      <c r="AI395" s="7" t="e">
        <f t="shared" si="133"/>
        <v>#VALUE!</v>
      </c>
      <c r="AJ395" s="7">
        <f t="shared" si="154"/>
        <v>0</v>
      </c>
      <c r="AL395" s="7">
        <f>IF(D395="M",WeightSDS!P$5*$AJ395^7+WeightSDS!Q$5*$AJ395^6+WeightSDS!R$5*$AJ395^5+WeightSDS!S$5*$AJ395^4+WeightSDS!T$5*$AJ395^3+WeightSDS!U$5*$AJ395^2+WeightSDS!V$5*$AJ395+WeightSDS!W$5,IF($AJ395&lt;186,WeightSDS!P$8*$AJ395^7+WeightSDS!Q$8*$AJ395^6+WeightSDS!R$8*$AJ395^5+WeightSDS!S$8*$AJ395^4+WeightSDS!T$8*$AJ395^3+WeightSDS!U$8*$AJ395^2+WeightSDS!V$8*$AJ395+WeightSDS!W$8,WeightSDS!$U$9+WeightSDS!$V$9*($AJ395-WeightSDS!$W$9)))</f>
        <v>0.75407122999999998</v>
      </c>
      <c r="AM395" s="7">
        <f>IF(D395="M",IF($AJ395&lt;45,WeightSDS!M$23*$AJ395^10+WeightSDS!N$23*$AJ395^9+WeightSDS!O$23*$AJ395^8+WeightSDS!P$23*$AJ395^7+WeightSDS!Q$23*$AJ395^6+WeightSDS!R$23*$AJ395^5+WeightSDS!S$23*$AJ395^4+WeightSDS!T$23*$AJ395^3+WeightSDS!U$23*$AJ395^2+WeightSDS!V$23*$AJ395+WeightSDS!W$23,IF($AJ395&lt;153,WeightSDS!M$25*$AJ395^10+WeightSDS!N$25*$AJ395^9+WeightSDS!O$25*$AJ395^8+WeightSDS!P$25*$AJ395^7+WeightSDS!Q$25*$AJ395^6+WeightSDS!R$25*$AJ395^5+WeightSDS!S$25*$AJ395^4+WeightSDS!T$25*$AJ395^3+WeightSDS!U$25*$AJ395^2+WeightSDS!V$25*$AJ395+WeightSDS!W$25,WeightSDS!M$27+WeightSDS!N$27/(1+EXP(WeightSDS!O$27+WeightSDS!P$27*$AJ395)))),IF($AJ395&lt;43.8,WeightSDS!M$29*$AJ395^10+WeightSDS!N$29*$AJ395^9+WeightSDS!O$29*$AJ395^8+WeightSDS!P$29*$AJ395^7+WeightSDS!Q$29*$AJ395^6+WeightSDS!R$29*$AJ395^5+WeightSDS!S$29*$AJ395^4+WeightSDS!T$29*$AJ395^3+WeightSDS!U$29*$AJ395^2+WeightSDS!V$29*$AJ395+WeightSDS!W$29-0.010431*(1-$AJ395/210),IF($AJ395&lt;123,WeightSDS!M$30*$AJ395^10+WeightSDS!N$30*$AJ395^9+WeightSDS!O$30*$AJ395^8+WeightSDS!P$30*$AJ395^7+WeightSDS!Q$30*$AJ395^6+WeightSDS!R$30*$AJ395^5+WeightSDS!S$30*$AJ395^4+WeightSDS!T$30*$AJ395^3+WeightSDS!U$30*$AJ395^2+WeightSDS!V$30*$AJ395+WeightSDS!W$30-0.010431*(1-1/$AJ395),WeightSDS!M$32+WeightSDS!N$32/(1+EXP(WeightSDS!O$32+WeightSDS!P$32*$AJ395))-0.010431*(1-$AJ395/210))))</f>
        <v>2.9500001032655536</v>
      </c>
      <c r="AN395" s="7">
        <f>IF(D395="M",IF($AJ395&lt;162,WeightSDS!P$12*$AJ395^7+WeightSDS!Q$12*$AJ395^6+WeightSDS!R$12*$AJ395^5+WeightSDS!S$12*$AJ395^4+WeightSDS!T$12*$AJ395^3+WeightSDS!U$12*$AJ395^2+WeightSDS!V$12*$AJ395+WeightSDS!W$12,WeightSDS!P$14*$AJ395^7+WeightSDS!Q$14*$AJ395^6+WeightSDS!R$14*$AJ395^5+WeightSDS!S$14*$AJ395^4+WeightSDS!T$14*$AJ395^3+WeightSDS!U$14*$AJ395^2+WeightSDS!V$14*$AJ395+WeightSDS!W$14),IF($AJ395&lt;156,WeightSDS!O$17*$AJ395^8+WeightSDS!P$17*$AJ395^7+WeightSDS!Q$17*$AJ395^6+WeightSDS!R$17*$AJ395^5+WeightSDS!S$17*$AJ395^4+WeightSDS!T$17*$AJ395^3+WeightSDS!U$17*$AJ395^2+WeightSDS!V$17*$AJ395+WeightSDS!W$17,IF($AJ395&lt;186,WeightSDS!$U$18+(WeightSDS!$V$18-WeightSDS!$U$18)/24*($AJ395-186)+WeightSDS!$W$18*(-$AJ395+186)^2-0.005,WeightSDS!$U$18+(WeightSDS!$V$18-WeightSDS!$U$18)/24*($AJ395-186)-0.005)))</f>
        <v>0.14604529399999999</v>
      </c>
      <c r="AQ395" s="7">
        <f t="shared" si="141"/>
        <v>0.56299999999999994</v>
      </c>
      <c r="AR395" s="7">
        <f t="shared" si="142"/>
        <v>69</v>
      </c>
      <c r="AS395" s="7">
        <f t="shared" si="143"/>
        <v>0.51</v>
      </c>
    </row>
    <row r="396" spans="2:45" s="7" customFormat="1" x14ac:dyDescent="0.15">
      <c r="B396" s="118"/>
      <c r="C396" s="118"/>
      <c r="D396" s="118"/>
      <c r="E396" s="30"/>
      <c r="F396" s="30"/>
      <c r="G396" s="119"/>
      <c r="H396" s="119"/>
      <c r="I396" s="78"/>
      <c r="J396" s="11" t="str">
        <f t="shared" si="134"/>
        <v/>
      </c>
      <c r="K396" s="2" t="str">
        <f t="shared" si="144"/>
        <v/>
      </c>
      <c r="L396" s="2" t="str">
        <f t="shared" si="135"/>
        <v/>
      </c>
      <c r="M396" s="2" t="str">
        <f t="shared" si="145"/>
        <v/>
      </c>
      <c r="N396" s="2" t="str">
        <f t="shared" si="146"/>
        <v/>
      </c>
      <c r="O396" s="2" t="str">
        <f t="shared" si="147"/>
        <v/>
      </c>
      <c r="P396" s="11" t="str">
        <f t="shared" si="148"/>
        <v/>
      </c>
      <c r="Q396" s="11" t="str">
        <f t="shared" si="149"/>
        <v/>
      </c>
      <c r="R396" s="2" t="str">
        <f t="shared" si="150"/>
        <v/>
      </c>
      <c r="S396" s="11" t="str">
        <f t="shared" si="151"/>
        <v/>
      </c>
      <c r="T396" s="175" t="str">
        <f t="shared" si="152"/>
        <v/>
      </c>
      <c r="U396" s="11" t="str">
        <f t="shared" si="153"/>
        <v/>
      </c>
      <c r="V396" s="136"/>
      <c r="W396" s="136"/>
      <c r="X396" s="139">
        <f t="shared" si="136"/>
        <v>0</v>
      </c>
      <c r="Y396" s="31">
        <f t="shared" si="137"/>
        <v>0</v>
      </c>
      <c r="Z396" s="31"/>
      <c r="AA396" s="140">
        <f t="shared" si="138"/>
        <v>0</v>
      </c>
      <c r="AB396" s="12"/>
      <c r="AC396" s="8">
        <f t="shared" si="139"/>
        <v>9.0359999999999996</v>
      </c>
      <c r="AD396" s="8">
        <f t="shared" si="140"/>
        <v>-184.49199999999999</v>
      </c>
      <c r="AE396"/>
      <c r="AF396" t="e">
        <f>IF(D396="M",IF(AI396&lt;78,LMS!$D$5*AI396^3+LMS!$E$5*AI396^2+LMS!$F$5*AI396+LMS!$G$5,IF(AI396&lt;150,LMS!$D$6*AI396^3+LMS!$E$6*AI396^2+LMS!$F$6*AI396+LMS!$G$6,LMS!$D$7*AI396^3+LMS!$E$7*AI396^2+LMS!$F$7*AI396+LMS!$G$7)),IF(AI396&lt;69,LMS!$D$9*AI396^3+LMS!$E$9*AI396^2+LMS!$F$9*AI396+LMS!$G$9,IF(AI396&lt;150,LMS!$D$10*AI396^3+LMS!$E$10*AI396^2+LMS!$F$10*AI396+LMS!$G$10,LMS!$D$11*AI396^3+LMS!$E$11*AI396^2+LMS!$F$11*AI396+LMS!$G$11)))</f>
        <v>#VALUE!</v>
      </c>
      <c r="AG396" t="e">
        <f>IF(D396="M",(IF(AI396&lt;2.5,LMS!$D$21*AI396^3+LMS!$E$21*AI396^2+LMS!$F$21*AI396+LMS!$G$21,IF(AI396&lt;9.5,LMS!$D$22*AI396^3+LMS!$E$22*AI396^2+LMS!$F$22*AI396+LMS!$G$22,IF(AI396&lt;26.75,LMS!$D$23*AI396^3+LMS!$E$23*AI396^2+LMS!$F$23*AI396+LMS!$G$23,IF(AI396&lt;90,LMS!$D$24*AI396^3+LMS!$E$24*AI396^2+LMS!$F$24*AI396+LMS!$G$24,LMS!$D$25*AI396^3+LMS!$E$25*AI396^2+LMS!$F$25*AI396+LMS!$G$25))))),(IF(AI396&lt;2.5,LMS!$D$27*AI396^3+LMS!$E$27*AI396^2+LMS!$F$27*AI396+LMS!$G$27,IF(AI396&lt;9.5,LMS!$D$28*AI396^3+LMS!$E$28*AI396^2+LMS!$F$28*AI396+LMS!$G$28,IF(AI396&lt;26.75,LMS!$D$29*AI396^3+LMS!$E$29*AI396^2+LMS!$F$29*AI396+LMS!$G$29,IF(AI396&lt;90,LMS!$D$30*AI396^3+LMS!$E$30*AI396^2+LMS!$F$30*AI396+LMS!$G$30,IF(AI396&lt;150,LMS!$D$31*AI396^3+LMS!$E$31*AI396^2+LMS!$F$31*AI396+LMS!$G$31,LMS!$D$32*AI396^3+LMS!$E$32*AI396^2+LMS!$F$32*AI396+LMS!$G$32)))))))</f>
        <v>#VALUE!</v>
      </c>
      <c r="AH396" t="e">
        <f>IF(D396="M",(IF(AI396&lt;90,LMS!$D$14*AI396^3+LMS!$E$14*AI396^2+LMS!$F$14*AI396+LMS!$G$14,LMS!$D$15*AI396^3+LMS!$E$15*AI396^2+LMS!$F$15*AI396+LMS!$G$15)),(IF(AI396&lt;90,LMS!$D$17*AI396^3+LMS!$E$17*AI396^2+LMS!$F$17*AI396+LMS!$G$17,LMS!$D$18*AI396^3+LMS!$E$18*AI396^2+LMS!$F$18*AI396+LMS!$G$18)))</f>
        <v>#VALUE!</v>
      </c>
      <c r="AI396" s="7" t="e">
        <f t="shared" si="133"/>
        <v>#VALUE!</v>
      </c>
      <c r="AJ396" s="7">
        <f t="shared" si="154"/>
        <v>0</v>
      </c>
      <c r="AL396" s="7">
        <f>IF(D396="M",WeightSDS!P$5*$AJ396^7+WeightSDS!Q$5*$AJ396^6+WeightSDS!R$5*$AJ396^5+WeightSDS!S$5*$AJ396^4+WeightSDS!T$5*$AJ396^3+WeightSDS!U$5*$AJ396^2+WeightSDS!V$5*$AJ396+WeightSDS!W$5,IF($AJ396&lt;186,WeightSDS!P$8*$AJ396^7+WeightSDS!Q$8*$AJ396^6+WeightSDS!R$8*$AJ396^5+WeightSDS!S$8*$AJ396^4+WeightSDS!T$8*$AJ396^3+WeightSDS!U$8*$AJ396^2+WeightSDS!V$8*$AJ396+WeightSDS!W$8,WeightSDS!$U$9+WeightSDS!$V$9*($AJ396-WeightSDS!$W$9)))</f>
        <v>0.75407122999999998</v>
      </c>
      <c r="AM396" s="7">
        <f>IF(D396="M",IF($AJ396&lt;45,WeightSDS!M$23*$AJ396^10+WeightSDS!N$23*$AJ396^9+WeightSDS!O$23*$AJ396^8+WeightSDS!P$23*$AJ396^7+WeightSDS!Q$23*$AJ396^6+WeightSDS!R$23*$AJ396^5+WeightSDS!S$23*$AJ396^4+WeightSDS!T$23*$AJ396^3+WeightSDS!U$23*$AJ396^2+WeightSDS!V$23*$AJ396+WeightSDS!W$23,IF($AJ396&lt;153,WeightSDS!M$25*$AJ396^10+WeightSDS!N$25*$AJ396^9+WeightSDS!O$25*$AJ396^8+WeightSDS!P$25*$AJ396^7+WeightSDS!Q$25*$AJ396^6+WeightSDS!R$25*$AJ396^5+WeightSDS!S$25*$AJ396^4+WeightSDS!T$25*$AJ396^3+WeightSDS!U$25*$AJ396^2+WeightSDS!V$25*$AJ396+WeightSDS!W$25,WeightSDS!M$27+WeightSDS!N$27/(1+EXP(WeightSDS!O$27+WeightSDS!P$27*$AJ396)))),IF($AJ396&lt;43.8,WeightSDS!M$29*$AJ396^10+WeightSDS!N$29*$AJ396^9+WeightSDS!O$29*$AJ396^8+WeightSDS!P$29*$AJ396^7+WeightSDS!Q$29*$AJ396^6+WeightSDS!R$29*$AJ396^5+WeightSDS!S$29*$AJ396^4+WeightSDS!T$29*$AJ396^3+WeightSDS!U$29*$AJ396^2+WeightSDS!V$29*$AJ396+WeightSDS!W$29-0.010431*(1-$AJ396/210),IF($AJ396&lt;123,WeightSDS!M$30*$AJ396^10+WeightSDS!N$30*$AJ396^9+WeightSDS!O$30*$AJ396^8+WeightSDS!P$30*$AJ396^7+WeightSDS!Q$30*$AJ396^6+WeightSDS!R$30*$AJ396^5+WeightSDS!S$30*$AJ396^4+WeightSDS!T$30*$AJ396^3+WeightSDS!U$30*$AJ396^2+WeightSDS!V$30*$AJ396+WeightSDS!W$30-0.010431*(1-1/$AJ396),WeightSDS!M$32+WeightSDS!N$32/(1+EXP(WeightSDS!O$32+WeightSDS!P$32*$AJ396))-0.010431*(1-$AJ396/210))))</f>
        <v>2.9500001032655536</v>
      </c>
      <c r="AN396" s="7">
        <f>IF(D396="M",IF($AJ396&lt;162,WeightSDS!P$12*$AJ396^7+WeightSDS!Q$12*$AJ396^6+WeightSDS!R$12*$AJ396^5+WeightSDS!S$12*$AJ396^4+WeightSDS!T$12*$AJ396^3+WeightSDS!U$12*$AJ396^2+WeightSDS!V$12*$AJ396+WeightSDS!W$12,WeightSDS!P$14*$AJ396^7+WeightSDS!Q$14*$AJ396^6+WeightSDS!R$14*$AJ396^5+WeightSDS!S$14*$AJ396^4+WeightSDS!T$14*$AJ396^3+WeightSDS!U$14*$AJ396^2+WeightSDS!V$14*$AJ396+WeightSDS!W$14),IF($AJ396&lt;156,WeightSDS!O$17*$AJ396^8+WeightSDS!P$17*$AJ396^7+WeightSDS!Q$17*$AJ396^6+WeightSDS!R$17*$AJ396^5+WeightSDS!S$17*$AJ396^4+WeightSDS!T$17*$AJ396^3+WeightSDS!U$17*$AJ396^2+WeightSDS!V$17*$AJ396+WeightSDS!W$17,IF($AJ396&lt;186,WeightSDS!$U$18+(WeightSDS!$V$18-WeightSDS!$U$18)/24*($AJ396-186)+WeightSDS!$W$18*(-$AJ396+186)^2-0.005,WeightSDS!$U$18+(WeightSDS!$V$18-WeightSDS!$U$18)/24*($AJ396-186)-0.005)))</f>
        <v>0.14604529399999999</v>
      </c>
      <c r="AQ396" s="7">
        <f t="shared" si="141"/>
        <v>0.56299999999999994</v>
      </c>
      <c r="AR396" s="7">
        <f t="shared" si="142"/>
        <v>69</v>
      </c>
      <c r="AS396" s="7">
        <f t="shared" si="143"/>
        <v>0.51</v>
      </c>
    </row>
    <row r="397" spans="2:45" s="7" customFormat="1" x14ac:dyDescent="0.15">
      <c r="B397" s="118"/>
      <c r="C397" s="118"/>
      <c r="D397" s="118"/>
      <c r="E397" s="30"/>
      <c r="F397" s="30"/>
      <c r="G397" s="119"/>
      <c r="H397" s="119"/>
      <c r="I397" s="78"/>
      <c r="J397" s="11" t="str">
        <f t="shared" si="134"/>
        <v/>
      </c>
      <c r="K397" s="2" t="str">
        <f t="shared" si="144"/>
        <v/>
      </c>
      <c r="L397" s="2" t="str">
        <f t="shared" si="135"/>
        <v/>
      </c>
      <c r="M397" s="2" t="str">
        <f t="shared" si="145"/>
        <v/>
      </c>
      <c r="N397" s="2" t="str">
        <f t="shared" si="146"/>
        <v/>
      </c>
      <c r="O397" s="2" t="str">
        <f t="shared" si="147"/>
        <v/>
      </c>
      <c r="P397" s="11" t="str">
        <f t="shared" si="148"/>
        <v/>
      </c>
      <c r="Q397" s="11" t="str">
        <f t="shared" si="149"/>
        <v/>
      </c>
      <c r="R397" s="2" t="str">
        <f t="shared" si="150"/>
        <v/>
      </c>
      <c r="S397" s="11" t="str">
        <f t="shared" si="151"/>
        <v/>
      </c>
      <c r="T397" s="175" t="str">
        <f t="shared" si="152"/>
        <v/>
      </c>
      <c r="U397" s="11" t="str">
        <f t="shared" si="153"/>
        <v/>
      </c>
      <c r="V397" s="136"/>
      <c r="W397" s="136"/>
      <c r="X397" s="139">
        <f t="shared" si="136"/>
        <v>0</v>
      </c>
      <c r="Y397" s="31">
        <f t="shared" si="137"/>
        <v>0</v>
      </c>
      <c r="Z397" s="31"/>
      <c r="AA397" s="140">
        <f t="shared" si="138"/>
        <v>0</v>
      </c>
      <c r="AB397" s="12"/>
      <c r="AC397" s="8">
        <f t="shared" si="139"/>
        <v>9.0359999999999996</v>
      </c>
      <c r="AD397" s="8">
        <f t="shared" si="140"/>
        <v>-184.49199999999999</v>
      </c>
      <c r="AE397"/>
      <c r="AF397" t="e">
        <f>IF(D397="M",IF(AI397&lt;78,LMS!$D$5*AI397^3+LMS!$E$5*AI397^2+LMS!$F$5*AI397+LMS!$G$5,IF(AI397&lt;150,LMS!$D$6*AI397^3+LMS!$E$6*AI397^2+LMS!$F$6*AI397+LMS!$G$6,LMS!$D$7*AI397^3+LMS!$E$7*AI397^2+LMS!$F$7*AI397+LMS!$G$7)),IF(AI397&lt;69,LMS!$D$9*AI397^3+LMS!$E$9*AI397^2+LMS!$F$9*AI397+LMS!$G$9,IF(AI397&lt;150,LMS!$D$10*AI397^3+LMS!$E$10*AI397^2+LMS!$F$10*AI397+LMS!$G$10,LMS!$D$11*AI397^3+LMS!$E$11*AI397^2+LMS!$F$11*AI397+LMS!$G$11)))</f>
        <v>#VALUE!</v>
      </c>
      <c r="AG397" t="e">
        <f>IF(D397="M",(IF(AI397&lt;2.5,LMS!$D$21*AI397^3+LMS!$E$21*AI397^2+LMS!$F$21*AI397+LMS!$G$21,IF(AI397&lt;9.5,LMS!$D$22*AI397^3+LMS!$E$22*AI397^2+LMS!$F$22*AI397+LMS!$G$22,IF(AI397&lt;26.75,LMS!$D$23*AI397^3+LMS!$E$23*AI397^2+LMS!$F$23*AI397+LMS!$G$23,IF(AI397&lt;90,LMS!$D$24*AI397^3+LMS!$E$24*AI397^2+LMS!$F$24*AI397+LMS!$G$24,LMS!$D$25*AI397^3+LMS!$E$25*AI397^2+LMS!$F$25*AI397+LMS!$G$25))))),(IF(AI397&lt;2.5,LMS!$D$27*AI397^3+LMS!$E$27*AI397^2+LMS!$F$27*AI397+LMS!$G$27,IF(AI397&lt;9.5,LMS!$D$28*AI397^3+LMS!$E$28*AI397^2+LMS!$F$28*AI397+LMS!$G$28,IF(AI397&lt;26.75,LMS!$D$29*AI397^3+LMS!$E$29*AI397^2+LMS!$F$29*AI397+LMS!$G$29,IF(AI397&lt;90,LMS!$D$30*AI397^3+LMS!$E$30*AI397^2+LMS!$F$30*AI397+LMS!$G$30,IF(AI397&lt;150,LMS!$D$31*AI397^3+LMS!$E$31*AI397^2+LMS!$F$31*AI397+LMS!$G$31,LMS!$D$32*AI397^3+LMS!$E$32*AI397^2+LMS!$F$32*AI397+LMS!$G$32)))))))</f>
        <v>#VALUE!</v>
      </c>
      <c r="AH397" t="e">
        <f>IF(D397="M",(IF(AI397&lt;90,LMS!$D$14*AI397^3+LMS!$E$14*AI397^2+LMS!$F$14*AI397+LMS!$G$14,LMS!$D$15*AI397^3+LMS!$E$15*AI397^2+LMS!$F$15*AI397+LMS!$G$15)),(IF(AI397&lt;90,LMS!$D$17*AI397^3+LMS!$E$17*AI397^2+LMS!$F$17*AI397+LMS!$G$17,LMS!$D$18*AI397^3+LMS!$E$18*AI397^2+LMS!$F$18*AI397+LMS!$G$18)))</f>
        <v>#VALUE!</v>
      </c>
      <c r="AI397" s="7" t="e">
        <f t="shared" si="133"/>
        <v>#VALUE!</v>
      </c>
      <c r="AJ397" s="7">
        <f t="shared" si="154"/>
        <v>0</v>
      </c>
      <c r="AL397" s="7">
        <f>IF(D397="M",WeightSDS!P$5*$AJ397^7+WeightSDS!Q$5*$AJ397^6+WeightSDS!R$5*$AJ397^5+WeightSDS!S$5*$AJ397^4+WeightSDS!T$5*$AJ397^3+WeightSDS!U$5*$AJ397^2+WeightSDS!V$5*$AJ397+WeightSDS!W$5,IF($AJ397&lt;186,WeightSDS!P$8*$AJ397^7+WeightSDS!Q$8*$AJ397^6+WeightSDS!R$8*$AJ397^5+WeightSDS!S$8*$AJ397^4+WeightSDS!T$8*$AJ397^3+WeightSDS!U$8*$AJ397^2+WeightSDS!V$8*$AJ397+WeightSDS!W$8,WeightSDS!$U$9+WeightSDS!$V$9*($AJ397-WeightSDS!$W$9)))</f>
        <v>0.75407122999999998</v>
      </c>
      <c r="AM397" s="7">
        <f>IF(D397="M",IF($AJ397&lt;45,WeightSDS!M$23*$AJ397^10+WeightSDS!N$23*$AJ397^9+WeightSDS!O$23*$AJ397^8+WeightSDS!P$23*$AJ397^7+WeightSDS!Q$23*$AJ397^6+WeightSDS!R$23*$AJ397^5+WeightSDS!S$23*$AJ397^4+WeightSDS!T$23*$AJ397^3+WeightSDS!U$23*$AJ397^2+WeightSDS!V$23*$AJ397+WeightSDS!W$23,IF($AJ397&lt;153,WeightSDS!M$25*$AJ397^10+WeightSDS!N$25*$AJ397^9+WeightSDS!O$25*$AJ397^8+WeightSDS!P$25*$AJ397^7+WeightSDS!Q$25*$AJ397^6+WeightSDS!R$25*$AJ397^5+WeightSDS!S$25*$AJ397^4+WeightSDS!T$25*$AJ397^3+WeightSDS!U$25*$AJ397^2+WeightSDS!V$25*$AJ397+WeightSDS!W$25,WeightSDS!M$27+WeightSDS!N$27/(1+EXP(WeightSDS!O$27+WeightSDS!P$27*$AJ397)))),IF($AJ397&lt;43.8,WeightSDS!M$29*$AJ397^10+WeightSDS!N$29*$AJ397^9+WeightSDS!O$29*$AJ397^8+WeightSDS!P$29*$AJ397^7+WeightSDS!Q$29*$AJ397^6+WeightSDS!R$29*$AJ397^5+WeightSDS!S$29*$AJ397^4+WeightSDS!T$29*$AJ397^3+WeightSDS!U$29*$AJ397^2+WeightSDS!V$29*$AJ397+WeightSDS!W$29-0.010431*(1-$AJ397/210),IF($AJ397&lt;123,WeightSDS!M$30*$AJ397^10+WeightSDS!N$30*$AJ397^9+WeightSDS!O$30*$AJ397^8+WeightSDS!P$30*$AJ397^7+WeightSDS!Q$30*$AJ397^6+WeightSDS!R$30*$AJ397^5+WeightSDS!S$30*$AJ397^4+WeightSDS!T$30*$AJ397^3+WeightSDS!U$30*$AJ397^2+WeightSDS!V$30*$AJ397+WeightSDS!W$30-0.010431*(1-1/$AJ397),WeightSDS!M$32+WeightSDS!N$32/(1+EXP(WeightSDS!O$32+WeightSDS!P$32*$AJ397))-0.010431*(1-$AJ397/210))))</f>
        <v>2.9500001032655536</v>
      </c>
      <c r="AN397" s="7">
        <f>IF(D397="M",IF($AJ397&lt;162,WeightSDS!P$12*$AJ397^7+WeightSDS!Q$12*$AJ397^6+WeightSDS!R$12*$AJ397^5+WeightSDS!S$12*$AJ397^4+WeightSDS!T$12*$AJ397^3+WeightSDS!U$12*$AJ397^2+WeightSDS!V$12*$AJ397+WeightSDS!W$12,WeightSDS!P$14*$AJ397^7+WeightSDS!Q$14*$AJ397^6+WeightSDS!R$14*$AJ397^5+WeightSDS!S$14*$AJ397^4+WeightSDS!T$14*$AJ397^3+WeightSDS!U$14*$AJ397^2+WeightSDS!V$14*$AJ397+WeightSDS!W$14),IF($AJ397&lt;156,WeightSDS!O$17*$AJ397^8+WeightSDS!P$17*$AJ397^7+WeightSDS!Q$17*$AJ397^6+WeightSDS!R$17*$AJ397^5+WeightSDS!S$17*$AJ397^4+WeightSDS!T$17*$AJ397^3+WeightSDS!U$17*$AJ397^2+WeightSDS!V$17*$AJ397+WeightSDS!W$17,IF($AJ397&lt;186,WeightSDS!$U$18+(WeightSDS!$V$18-WeightSDS!$U$18)/24*($AJ397-186)+WeightSDS!$W$18*(-$AJ397+186)^2-0.005,WeightSDS!$U$18+(WeightSDS!$V$18-WeightSDS!$U$18)/24*($AJ397-186)-0.005)))</f>
        <v>0.14604529399999999</v>
      </c>
      <c r="AQ397" s="7">
        <f t="shared" si="141"/>
        <v>0.56299999999999994</v>
      </c>
      <c r="AR397" s="7">
        <f t="shared" si="142"/>
        <v>69</v>
      </c>
      <c r="AS397" s="7">
        <f t="shared" si="143"/>
        <v>0.51</v>
      </c>
    </row>
    <row r="398" spans="2:45" s="7" customFormat="1" x14ac:dyDescent="0.15">
      <c r="B398" s="118"/>
      <c r="C398" s="118"/>
      <c r="D398" s="118"/>
      <c r="E398" s="30"/>
      <c r="F398" s="30"/>
      <c r="G398" s="119"/>
      <c r="H398" s="119"/>
      <c r="I398" s="78"/>
      <c r="J398" s="11" t="str">
        <f t="shared" si="134"/>
        <v/>
      </c>
      <c r="K398" s="2" t="str">
        <f t="shared" si="144"/>
        <v/>
      </c>
      <c r="L398" s="2" t="str">
        <f t="shared" si="135"/>
        <v/>
      </c>
      <c r="M398" s="2" t="str">
        <f t="shared" si="145"/>
        <v/>
      </c>
      <c r="N398" s="2" t="str">
        <f t="shared" si="146"/>
        <v/>
      </c>
      <c r="O398" s="2" t="str">
        <f t="shared" si="147"/>
        <v/>
      </c>
      <c r="P398" s="11" t="str">
        <f t="shared" si="148"/>
        <v/>
      </c>
      <c r="Q398" s="11" t="str">
        <f t="shared" si="149"/>
        <v/>
      </c>
      <c r="R398" s="2" t="str">
        <f t="shared" si="150"/>
        <v/>
      </c>
      <c r="S398" s="11" t="str">
        <f t="shared" si="151"/>
        <v/>
      </c>
      <c r="T398" s="175" t="str">
        <f t="shared" si="152"/>
        <v/>
      </c>
      <c r="U398" s="11" t="str">
        <f t="shared" si="153"/>
        <v/>
      </c>
      <c r="V398" s="136"/>
      <c r="W398" s="136"/>
      <c r="X398" s="139">
        <f t="shared" si="136"/>
        <v>0</v>
      </c>
      <c r="Y398" s="31">
        <f t="shared" si="137"/>
        <v>0</v>
      </c>
      <c r="Z398" s="31"/>
      <c r="AA398" s="140">
        <f t="shared" si="138"/>
        <v>0</v>
      </c>
      <c r="AB398" s="12"/>
      <c r="AC398" s="8">
        <f t="shared" si="139"/>
        <v>9.0359999999999996</v>
      </c>
      <c r="AD398" s="8">
        <f t="shared" si="140"/>
        <v>-184.49199999999999</v>
      </c>
      <c r="AE398"/>
      <c r="AF398" t="e">
        <f>IF(D398="M",IF(AI398&lt;78,LMS!$D$5*AI398^3+LMS!$E$5*AI398^2+LMS!$F$5*AI398+LMS!$G$5,IF(AI398&lt;150,LMS!$D$6*AI398^3+LMS!$E$6*AI398^2+LMS!$F$6*AI398+LMS!$G$6,LMS!$D$7*AI398^3+LMS!$E$7*AI398^2+LMS!$F$7*AI398+LMS!$G$7)),IF(AI398&lt;69,LMS!$D$9*AI398^3+LMS!$E$9*AI398^2+LMS!$F$9*AI398+LMS!$G$9,IF(AI398&lt;150,LMS!$D$10*AI398^3+LMS!$E$10*AI398^2+LMS!$F$10*AI398+LMS!$G$10,LMS!$D$11*AI398^3+LMS!$E$11*AI398^2+LMS!$F$11*AI398+LMS!$G$11)))</f>
        <v>#VALUE!</v>
      </c>
      <c r="AG398" t="e">
        <f>IF(D398="M",(IF(AI398&lt;2.5,LMS!$D$21*AI398^3+LMS!$E$21*AI398^2+LMS!$F$21*AI398+LMS!$G$21,IF(AI398&lt;9.5,LMS!$D$22*AI398^3+LMS!$E$22*AI398^2+LMS!$F$22*AI398+LMS!$G$22,IF(AI398&lt;26.75,LMS!$D$23*AI398^3+LMS!$E$23*AI398^2+LMS!$F$23*AI398+LMS!$G$23,IF(AI398&lt;90,LMS!$D$24*AI398^3+LMS!$E$24*AI398^2+LMS!$F$24*AI398+LMS!$G$24,LMS!$D$25*AI398^3+LMS!$E$25*AI398^2+LMS!$F$25*AI398+LMS!$G$25))))),(IF(AI398&lt;2.5,LMS!$D$27*AI398^3+LMS!$E$27*AI398^2+LMS!$F$27*AI398+LMS!$G$27,IF(AI398&lt;9.5,LMS!$D$28*AI398^3+LMS!$E$28*AI398^2+LMS!$F$28*AI398+LMS!$G$28,IF(AI398&lt;26.75,LMS!$D$29*AI398^3+LMS!$E$29*AI398^2+LMS!$F$29*AI398+LMS!$G$29,IF(AI398&lt;90,LMS!$D$30*AI398^3+LMS!$E$30*AI398^2+LMS!$F$30*AI398+LMS!$G$30,IF(AI398&lt;150,LMS!$D$31*AI398^3+LMS!$E$31*AI398^2+LMS!$F$31*AI398+LMS!$G$31,LMS!$D$32*AI398^3+LMS!$E$32*AI398^2+LMS!$F$32*AI398+LMS!$G$32)))))))</f>
        <v>#VALUE!</v>
      </c>
      <c r="AH398" t="e">
        <f>IF(D398="M",(IF(AI398&lt;90,LMS!$D$14*AI398^3+LMS!$E$14*AI398^2+LMS!$F$14*AI398+LMS!$G$14,LMS!$D$15*AI398^3+LMS!$E$15*AI398^2+LMS!$F$15*AI398+LMS!$G$15)),(IF(AI398&lt;90,LMS!$D$17*AI398^3+LMS!$E$17*AI398^2+LMS!$F$17*AI398+LMS!$G$17,LMS!$D$18*AI398^3+LMS!$E$18*AI398^2+LMS!$F$18*AI398+LMS!$G$18)))</f>
        <v>#VALUE!</v>
      </c>
      <c r="AI398" s="7" t="e">
        <f t="shared" si="133"/>
        <v>#VALUE!</v>
      </c>
      <c r="AJ398" s="7">
        <f t="shared" si="154"/>
        <v>0</v>
      </c>
      <c r="AL398" s="7">
        <f>IF(D398="M",WeightSDS!P$5*$AJ398^7+WeightSDS!Q$5*$AJ398^6+WeightSDS!R$5*$AJ398^5+WeightSDS!S$5*$AJ398^4+WeightSDS!T$5*$AJ398^3+WeightSDS!U$5*$AJ398^2+WeightSDS!V$5*$AJ398+WeightSDS!W$5,IF($AJ398&lt;186,WeightSDS!P$8*$AJ398^7+WeightSDS!Q$8*$AJ398^6+WeightSDS!R$8*$AJ398^5+WeightSDS!S$8*$AJ398^4+WeightSDS!T$8*$AJ398^3+WeightSDS!U$8*$AJ398^2+WeightSDS!V$8*$AJ398+WeightSDS!W$8,WeightSDS!$U$9+WeightSDS!$V$9*($AJ398-WeightSDS!$W$9)))</f>
        <v>0.75407122999999998</v>
      </c>
      <c r="AM398" s="7">
        <f>IF(D398="M",IF($AJ398&lt;45,WeightSDS!M$23*$AJ398^10+WeightSDS!N$23*$AJ398^9+WeightSDS!O$23*$AJ398^8+WeightSDS!P$23*$AJ398^7+WeightSDS!Q$23*$AJ398^6+WeightSDS!R$23*$AJ398^5+WeightSDS!S$23*$AJ398^4+WeightSDS!T$23*$AJ398^3+WeightSDS!U$23*$AJ398^2+WeightSDS!V$23*$AJ398+WeightSDS!W$23,IF($AJ398&lt;153,WeightSDS!M$25*$AJ398^10+WeightSDS!N$25*$AJ398^9+WeightSDS!O$25*$AJ398^8+WeightSDS!P$25*$AJ398^7+WeightSDS!Q$25*$AJ398^6+WeightSDS!R$25*$AJ398^5+WeightSDS!S$25*$AJ398^4+WeightSDS!T$25*$AJ398^3+WeightSDS!U$25*$AJ398^2+WeightSDS!V$25*$AJ398+WeightSDS!W$25,WeightSDS!M$27+WeightSDS!N$27/(1+EXP(WeightSDS!O$27+WeightSDS!P$27*$AJ398)))),IF($AJ398&lt;43.8,WeightSDS!M$29*$AJ398^10+WeightSDS!N$29*$AJ398^9+WeightSDS!O$29*$AJ398^8+WeightSDS!P$29*$AJ398^7+WeightSDS!Q$29*$AJ398^6+WeightSDS!R$29*$AJ398^5+WeightSDS!S$29*$AJ398^4+WeightSDS!T$29*$AJ398^3+WeightSDS!U$29*$AJ398^2+WeightSDS!V$29*$AJ398+WeightSDS!W$29-0.010431*(1-$AJ398/210),IF($AJ398&lt;123,WeightSDS!M$30*$AJ398^10+WeightSDS!N$30*$AJ398^9+WeightSDS!O$30*$AJ398^8+WeightSDS!P$30*$AJ398^7+WeightSDS!Q$30*$AJ398^6+WeightSDS!R$30*$AJ398^5+WeightSDS!S$30*$AJ398^4+WeightSDS!T$30*$AJ398^3+WeightSDS!U$30*$AJ398^2+WeightSDS!V$30*$AJ398+WeightSDS!W$30-0.010431*(1-1/$AJ398),WeightSDS!M$32+WeightSDS!N$32/(1+EXP(WeightSDS!O$32+WeightSDS!P$32*$AJ398))-0.010431*(1-$AJ398/210))))</f>
        <v>2.9500001032655536</v>
      </c>
      <c r="AN398" s="7">
        <f>IF(D398="M",IF($AJ398&lt;162,WeightSDS!P$12*$AJ398^7+WeightSDS!Q$12*$AJ398^6+WeightSDS!R$12*$AJ398^5+WeightSDS!S$12*$AJ398^4+WeightSDS!T$12*$AJ398^3+WeightSDS!U$12*$AJ398^2+WeightSDS!V$12*$AJ398+WeightSDS!W$12,WeightSDS!P$14*$AJ398^7+WeightSDS!Q$14*$AJ398^6+WeightSDS!R$14*$AJ398^5+WeightSDS!S$14*$AJ398^4+WeightSDS!T$14*$AJ398^3+WeightSDS!U$14*$AJ398^2+WeightSDS!V$14*$AJ398+WeightSDS!W$14),IF($AJ398&lt;156,WeightSDS!O$17*$AJ398^8+WeightSDS!P$17*$AJ398^7+WeightSDS!Q$17*$AJ398^6+WeightSDS!R$17*$AJ398^5+WeightSDS!S$17*$AJ398^4+WeightSDS!T$17*$AJ398^3+WeightSDS!U$17*$AJ398^2+WeightSDS!V$17*$AJ398+WeightSDS!W$17,IF($AJ398&lt;186,WeightSDS!$U$18+(WeightSDS!$V$18-WeightSDS!$U$18)/24*($AJ398-186)+WeightSDS!$W$18*(-$AJ398+186)^2-0.005,WeightSDS!$U$18+(WeightSDS!$V$18-WeightSDS!$U$18)/24*($AJ398-186)-0.005)))</f>
        <v>0.14604529399999999</v>
      </c>
      <c r="AQ398" s="7">
        <f t="shared" si="141"/>
        <v>0.56299999999999994</v>
      </c>
      <c r="AR398" s="7">
        <f t="shared" si="142"/>
        <v>69</v>
      </c>
      <c r="AS398" s="7">
        <f t="shared" si="143"/>
        <v>0.51</v>
      </c>
    </row>
    <row r="399" spans="2:45" s="7" customFormat="1" x14ac:dyDescent="0.15">
      <c r="B399" s="118"/>
      <c r="C399" s="118"/>
      <c r="D399" s="118"/>
      <c r="E399" s="30"/>
      <c r="F399" s="30"/>
      <c r="G399" s="119"/>
      <c r="H399" s="119"/>
      <c r="I399" s="78"/>
      <c r="J399" s="11" t="str">
        <f t="shared" si="134"/>
        <v/>
      </c>
      <c r="K399" s="2" t="str">
        <f t="shared" si="144"/>
        <v/>
      </c>
      <c r="L399" s="2" t="str">
        <f t="shared" si="135"/>
        <v/>
      </c>
      <c r="M399" s="2" t="str">
        <f t="shared" si="145"/>
        <v/>
      </c>
      <c r="N399" s="2" t="str">
        <f t="shared" si="146"/>
        <v/>
      </c>
      <c r="O399" s="2" t="str">
        <f t="shared" si="147"/>
        <v/>
      </c>
      <c r="P399" s="11" t="str">
        <f t="shared" si="148"/>
        <v/>
      </c>
      <c r="Q399" s="11" t="str">
        <f t="shared" si="149"/>
        <v/>
      </c>
      <c r="R399" s="2" t="str">
        <f t="shared" si="150"/>
        <v/>
      </c>
      <c r="S399" s="11" t="str">
        <f t="shared" si="151"/>
        <v/>
      </c>
      <c r="T399" s="175" t="str">
        <f t="shared" si="152"/>
        <v/>
      </c>
      <c r="U399" s="11" t="str">
        <f t="shared" si="153"/>
        <v/>
      </c>
      <c r="V399" s="136"/>
      <c r="W399" s="136"/>
      <c r="X399" s="139">
        <f t="shared" si="136"/>
        <v>0</v>
      </c>
      <c r="Y399" s="31">
        <f t="shared" si="137"/>
        <v>0</v>
      </c>
      <c r="Z399" s="31"/>
      <c r="AA399" s="140">
        <f t="shared" si="138"/>
        <v>0</v>
      </c>
      <c r="AB399" s="12"/>
      <c r="AC399" s="8">
        <f t="shared" si="139"/>
        <v>9.0359999999999996</v>
      </c>
      <c r="AD399" s="8">
        <f t="shared" si="140"/>
        <v>-184.49199999999999</v>
      </c>
      <c r="AE399"/>
      <c r="AF399" t="e">
        <f>IF(D399="M",IF(AI399&lt;78,LMS!$D$5*AI399^3+LMS!$E$5*AI399^2+LMS!$F$5*AI399+LMS!$G$5,IF(AI399&lt;150,LMS!$D$6*AI399^3+LMS!$E$6*AI399^2+LMS!$F$6*AI399+LMS!$G$6,LMS!$D$7*AI399^3+LMS!$E$7*AI399^2+LMS!$F$7*AI399+LMS!$G$7)),IF(AI399&lt;69,LMS!$D$9*AI399^3+LMS!$E$9*AI399^2+LMS!$F$9*AI399+LMS!$G$9,IF(AI399&lt;150,LMS!$D$10*AI399^3+LMS!$E$10*AI399^2+LMS!$F$10*AI399+LMS!$G$10,LMS!$D$11*AI399^3+LMS!$E$11*AI399^2+LMS!$F$11*AI399+LMS!$G$11)))</f>
        <v>#VALUE!</v>
      </c>
      <c r="AG399" t="e">
        <f>IF(D399="M",(IF(AI399&lt;2.5,LMS!$D$21*AI399^3+LMS!$E$21*AI399^2+LMS!$F$21*AI399+LMS!$G$21,IF(AI399&lt;9.5,LMS!$D$22*AI399^3+LMS!$E$22*AI399^2+LMS!$F$22*AI399+LMS!$G$22,IF(AI399&lt;26.75,LMS!$D$23*AI399^3+LMS!$E$23*AI399^2+LMS!$F$23*AI399+LMS!$G$23,IF(AI399&lt;90,LMS!$D$24*AI399^3+LMS!$E$24*AI399^2+LMS!$F$24*AI399+LMS!$G$24,LMS!$D$25*AI399^3+LMS!$E$25*AI399^2+LMS!$F$25*AI399+LMS!$G$25))))),(IF(AI399&lt;2.5,LMS!$D$27*AI399^3+LMS!$E$27*AI399^2+LMS!$F$27*AI399+LMS!$G$27,IF(AI399&lt;9.5,LMS!$D$28*AI399^3+LMS!$E$28*AI399^2+LMS!$F$28*AI399+LMS!$G$28,IF(AI399&lt;26.75,LMS!$D$29*AI399^3+LMS!$E$29*AI399^2+LMS!$F$29*AI399+LMS!$G$29,IF(AI399&lt;90,LMS!$D$30*AI399^3+LMS!$E$30*AI399^2+LMS!$F$30*AI399+LMS!$G$30,IF(AI399&lt;150,LMS!$D$31*AI399^3+LMS!$E$31*AI399^2+LMS!$F$31*AI399+LMS!$G$31,LMS!$D$32*AI399^3+LMS!$E$32*AI399^2+LMS!$F$32*AI399+LMS!$G$32)))))))</f>
        <v>#VALUE!</v>
      </c>
      <c r="AH399" t="e">
        <f>IF(D399="M",(IF(AI399&lt;90,LMS!$D$14*AI399^3+LMS!$E$14*AI399^2+LMS!$F$14*AI399+LMS!$G$14,LMS!$D$15*AI399^3+LMS!$E$15*AI399^2+LMS!$F$15*AI399+LMS!$G$15)),(IF(AI399&lt;90,LMS!$D$17*AI399^3+LMS!$E$17*AI399^2+LMS!$F$17*AI399+LMS!$G$17,LMS!$D$18*AI399^3+LMS!$E$18*AI399^2+LMS!$F$18*AI399+LMS!$G$18)))</f>
        <v>#VALUE!</v>
      </c>
      <c r="AI399" s="7" t="e">
        <f t="shared" si="133"/>
        <v>#VALUE!</v>
      </c>
      <c r="AJ399" s="7">
        <f t="shared" si="154"/>
        <v>0</v>
      </c>
      <c r="AL399" s="7">
        <f>IF(D399="M",WeightSDS!P$5*$AJ399^7+WeightSDS!Q$5*$AJ399^6+WeightSDS!R$5*$AJ399^5+WeightSDS!S$5*$AJ399^4+WeightSDS!T$5*$AJ399^3+WeightSDS!U$5*$AJ399^2+WeightSDS!V$5*$AJ399+WeightSDS!W$5,IF($AJ399&lt;186,WeightSDS!P$8*$AJ399^7+WeightSDS!Q$8*$AJ399^6+WeightSDS!R$8*$AJ399^5+WeightSDS!S$8*$AJ399^4+WeightSDS!T$8*$AJ399^3+WeightSDS!U$8*$AJ399^2+WeightSDS!V$8*$AJ399+WeightSDS!W$8,WeightSDS!$U$9+WeightSDS!$V$9*($AJ399-WeightSDS!$W$9)))</f>
        <v>0.75407122999999998</v>
      </c>
      <c r="AM399" s="7">
        <f>IF(D399="M",IF($AJ399&lt;45,WeightSDS!M$23*$AJ399^10+WeightSDS!N$23*$AJ399^9+WeightSDS!O$23*$AJ399^8+WeightSDS!P$23*$AJ399^7+WeightSDS!Q$23*$AJ399^6+WeightSDS!R$23*$AJ399^5+WeightSDS!S$23*$AJ399^4+WeightSDS!T$23*$AJ399^3+WeightSDS!U$23*$AJ399^2+WeightSDS!V$23*$AJ399+WeightSDS!W$23,IF($AJ399&lt;153,WeightSDS!M$25*$AJ399^10+WeightSDS!N$25*$AJ399^9+WeightSDS!O$25*$AJ399^8+WeightSDS!P$25*$AJ399^7+WeightSDS!Q$25*$AJ399^6+WeightSDS!R$25*$AJ399^5+WeightSDS!S$25*$AJ399^4+WeightSDS!T$25*$AJ399^3+WeightSDS!U$25*$AJ399^2+WeightSDS!V$25*$AJ399+WeightSDS!W$25,WeightSDS!M$27+WeightSDS!N$27/(1+EXP(WeightSDS!O$27+WeightSDS!P$27*$AJ399)))),IF($AJ399&lt;43.8,WeightSDS!M$29*$AJ399^10+WeightSDS!N$29*$AJ399^9+WeightSDS!O$29*$AJ399^8+WeightSDS!P$29*$AJ399^7+WeightSDS!Q$29*$AJ399^6+WeightSDS!R$29*$AJ399^5+WeightSDS!S$29*$AJ399^4+WeightSDS!T$29*$AJ399^3+WeightSDS!U$29*$AJ399^2+WeightSDS!V$29*$AJ399+WeightSDS!W$29-0.010431*(1-$AJ399/210),IF($AJ399&lt;123,WeightSDS!M$30*$AJ399^10+WeightSDS!N$30*$AJ399^9+WeightSDS!O$30*$AJ399^8+WeightSDS!P$30*$AJ399^7+WeightSDS!Q$30*$AJ399^6+WeightSDS!R$30*$AJ399^5+WeightSDS!S$30*$AJ399^4+WeightSDS!T$30*$AJ399^3+WeightSDS!U$30*$AJ399^2+WeightSDS!V$30*$AJ399+WeightSDS!W$30-0.010431*(1-1/$AJ399),WeightSDS!M$32+WeightSDS!N$32/(1+EXP(WeightSDS!O$32+WeightSDS!P$32*$AJ399))-0.010431*(1-$AJ399/210))))</f>
        <v>2.9500001032655536</v>
      </c>
      <c r="AN399" s="7">
        <f>IF(D399="M",IF($AJ399&lt;162,WeightSDS!P$12*$AJ399^7+WeightSDS!Q$12*$AJ399^6+WeightSDS!R$12*$AJ399^5+WeightSDS!S$12*$AJ399^4+WeightSDS!T$12*$AJ399^3+WeightSDS!U$12*$AJ399^2+WeightSDS!V$12*$AJ399+WeightSDS!W$12,WeightSDS!P$14*$AJ399^7+WeightSDS!Q$14*$AJ399^6+WeightSDS!R$14*$AJ399^5+WeightSDS!S$14*$AJ399^4+WeightSDS!T$14*$AJ399^3+WeightSDS!U$14*$AJ399^2+WeightSDS!V$14*$AJ399+WeightSDS!W$14),IF($AJ399&lt;156,WeightSDS!O$17*$AJ399^8+WeightSDS!P$17*$AJ399^7+WeightSDS!Q$17*$AJ399^6+WeightSDS!R$17*$AJ399^5+WeightSDS!S$17*$AJ399^4+WeightSDS!T$17*$AJ399^3+WeightSDS!U$17*$AJ399^2+WeightSDS!V$17*$AJ399+WeightSDS!W$17,IF($AJ399&lt;186,WeightSDS!$U$18+(WeightSDS!$V$18-WeightSDS!$U$18)/24*($AJ399-186)+WeightSDS!$W$18*(-$AJ399+186)^2-0.005,WeightSDS!$U$18+(WeightSDS!$V$18-WeightSDS!$U$18)/24*($AJ399-186)-0.005)))</f>
        <v>0.14604529399999999</v>
      </c>
      <c r="AQ399" s="7">
        <f t="shared" si="141"/>
        <v>0.56299999999999994</v>
      </c>
      <c r="AR399" s="7">
        <f t="shared" si="142"/>
        <v>69</v>
      </c>
      <c r="AS399" s="7">
        <f t="shared" si="143"/>
        <v>0.51</v>
      </c>
    </row>
    <row r="400" spans="2:45" s="7" customFormat="1" x14ac:dyDescent="0.15">
      <c r="B400" s="118"/>
      <c r="C400" s="118"/>
      <c r="D400" s="118"/>
      <c r="E400" s="30"/>
      <c r="F400" s="30"/>
      <c r="G400" s="119"/>
      <c r="H400" s="119"/>
      <c r="I400" s="78"/>
      <c r="J400" s="11" t="str">
        <f t="shared" si="134"/>
        <v/>
      </c>
      <c r="K400" s="2" t="str">
        <f t="shared" si="144"/>
        <v/>
      </c>
      <c r="L400" s="2" t="str">
        <f t="shared" si="135"/>
        <v/>
      </c>
      <c r="M400" s="2" t="str">
        <f t="shared" si="145"/>
        <v/>
      </c>
      <c r="N400" s="2" t="str">
        <f t="shared" si="146"/>
        <v/>
      </c>
      <c r="O400" s="2" t="str">
        <f t="shared" si="147"/>
        <v/>
      </c>
      <c r="P400" s="11" t="str">
        <f t="shared" si="148"/>
        <v/>
      </c>
      <c r="Q400" s="11" t="str">
        <f t="shared" si="149"/>
        <v/>
      </c>
      <c r="R400" s="2" t="str">
        <f t="shared" si="150"/>
        <v/>
      </c>
      <c r="S400" s="11" t="str">
        <f t="shared" si="151"/>
        <v/>
      </c>
      <c r="T400" s="175" t="str">
        <f t="shared" si="152"/>
        <v/>
      </c>
      <c r="U400" s="11" t="str">
        <f t="shared" si="153"/>
        <v/>
      </c>
      <c r="V400" s="136"/>
      <c r="W400" s="136"/>
      <c r="X400" s="139">
        <f t="shared" si="136"/>
        <v>0</v>
      </c>
      <c r="Y400" s="31">
        <f t="shared" si="137"/>
        <v>0</v>
      </c>
      <c r="Z400" s="31"/>
      <c r="AA400" s="140">
        <f t="shared" si="138"/>
        <v>0</v>
      </c>
      <c r="AB400" s="12"/>
      <c r="AC400" s="8">
        <f t="shared" si="139"/>
        <v>9.0359999999999996</v>
      </c>
      <c r="AD400" s="8">
        <f t="shared" si="140"/>
        <v>-184.49199999999999</v>
      </c>
      <c r="AE400"/>
      <c r="AF400" t="e">
        <f>IF(D400="M",IF(AI400&lt;78,LMS!$D$5*AI400^3+LMS!$E$5*AI400^2+LMS!$F$5*AI400+LMS!$G$5,IF(AI400&lt;150,LMS!$D$6*AI400^3+LMS!$E$6*AI400^2+LMS!$F$6*AI400+LMS!$G$6,LMS!$D$7*AI400^3+LMS!$E$7*AI400^2+LMS!$F$7*AI400+LMS!$G$7)),IF(AI400&lt;69,LMS!$D$9*AI400^3+LMS!$E$9*AI400^2+LMS!$F$9*AI400+LMS!$G$9,IF(AI400&lt;150,LMS!$D$10*AI400^3+LMS!$E$10*AI400^2+LMS!$F$10*AI400+LMS!$G$10,LMS!$D$11*AI400^3+LMS!$E$11*AI400^2+LMS!$F$11*AI400+LMS!$G$11)))</f>
        <v>#VALUE!</v>
      </c>
      <c r="AG400" t="e">
        <f>IF(D400="M",(IF(AI400&lt;2.5,LMS!$D$21*AI400^3+LMS!$E$21*AI400^2+LMS!$F$21*AI400+LMS!$G$21,IF(AI400&lt;9.5,LMS!$D$22*AI400^3+LMS!$E$22*AI400^2+LMS!$F$22*AI400+LMS!$G$22,IF(AI400&lt;26.75,LMS!$D$23*AI400^3+LMS!$E$23*AI400^2+LMS!$F$23*AI400+LMS!$G$23,IF(AI400&lt;90,LMS!$D$24*AI400^3+LMS!$E$24*AI400^2+LMS!$F$24*AI400+LMS!$G$24,LMS!$D$25*AI400^3+LMS!$E$25*AI400^2+LMS!$F$25*AI400+LMS!$G$25))))),(IF(AI400&lt;2.5,LMS!$D$27*AI400^3+LMS!$E$27*AI400^2+LMS!$F$27*AI400+LMS!$G$27,IF(AI400&lt;9.5,LMS!$D$28*AI400^3+LMS!$E$28*AI400^2+LMS!$F$28*AI400+LMS!$G$28,IF(AI400&lt;26.75,LMS!$D$29*AI400^3+LMS!$E$29*AI400^2+LMS!$F$29*AI400+LMS!$G$29,IF(AI400&lt;90,LMS!$D$30*AI400^3+LMS!$E$30*AI400^2+LMS!$F$30*AI400+LMS!$G$30,IF(AI400&lt;150,LMS!$D$31*AI400^3+LMS!$E$31*AI400^2+LMS!$F$31*AI400+LMS!$G$31,LMS!$D$32*AI400^3+LMS!$E$32*AI400^2+LMS!$F$32*AI400+LMS!$G$32)))))))</f>
        <v>#VALUE!</v>
      </c>
      <c r="AH400" t="e">
        <f>IF(D400="M",(IF(AI400&lt;90,LMS!$D$14*AI400^3+LMS!$E$14*AI400^2+LMS!$F$14*AI400+LMS!$G$14,LMS!$D$15*AI400^3+LMS!$E$15*AI400^2+LMS!$F$15*AI400+LMS!$G$15)),(IF(AI400&lt;90,LMS!$D$17*AI400^3+LMS!$E$17*AI400^2+LMS!$F$17*AI400+LMS!$G$17,LMS!$D$18*AI400^3+LMS!$E$18*AI400^2+LMS!$F$18*AI400+LMS!$G$18)))</f>
        <v>#VALUE!</v>
      </c>
      <c r="AI400" s="7" t="e">
        <f t="shared" si="133"/>
        <v>#VALUE!</v>
      </c>
      <c r="AJ400" s="7">
        <f t="shared" si="154"/>
        <v>0</v>
      </c>
      <c r="AL400" s="7">
        <f>IF(D400="M",WeightSDS!P$5*$AJ400^7+WeightSDS!Q$5*$AJ400^6+WeightSDS!R$5*$AJ400^5+WeightSDS!S$5*$AJ400^4+WeightSDS!T$5*$AJ400^3+WeightSDS!U$5*$AJ400^2+WeightSDS!V$5*$AJ400+WeightSDS!W$5,IF($AJ400&lt;186,WeightSDS!P$8*$AJ400^7+WeightSDS!Q$8*$AJ400^6+WeightSDS!R$8*$AJ400^5+WeightSDS!S$8*$AJ400^4+WeightSDS!T$8*$AJ400^3+WeightSDS!U$8*$AJ400^2+WeightSDS!V$8*$AJ400+WeightSDS!W$8,WeightSDS!$U$9+WeightSDS!$V$9*($AJ400-WeightSDS!$W$9)))</f>
        <v>0.75407122999999998</v>
      </c>
      <c r="AM400" s="7">
        <f>IF(D400="M",IF($AJ400&lt;45,WeightSDS!M$23*$AJ400^10+WeightSDS!N$23*$AJ400^9+WeightSDS!O$23*$AJ400^8+WeightSDS!P$23*$AJ400^7+WeightSDS!Q$23*$AJ400^6+WeightSDS!R$23*$AJ400^5+WeightSDS!S$23*$AJ400^4+WeightSDS!T$23*$AJ400^3+WeightSDS!U$23*$AJ400^2+WeightSDS!V$23*$AJ400+WeightSDS!W$23,IF($AJ400&lt;153,WeightSDS!M$25*$AJ400^10+WeightSDS!N$25*$AJ400^9+WeightSDS!O$25*$AJ400^8+WeightSDS!P$25*$AJ400^7+WeightSDS!Q$25*$AJ400^6+WeightSDS!R$25*$AJ400^5+WeightSDS!S$25*$AJ400^4+WeightSDS!T$25*$AJ400^3+WeightSDS!U$25*$AJ400^2+WeightSDS!V$25*$AJ400+WeightSDS!W$25,WeightSDS!M$27+WeightSDS!N$27/(1+EXP(WeightSDS!O$27+WeightSDS!P$27*$AJ400)))),IF($AJ400&lt;43.8,WeightSDS!M$29*$AJ400^10+WeightSDS!N$29*$AJ400^9+WeightSDS!O$29*$AJ400^8+WeightSDS!P$29*$AJ400^7+WeightSDS!Q$29*$AJ400^6+WeightSDS!R$29*$AJ400^5+WeightSDS!S$29*$AJ400^4+WeightSDS!T$29*$AJ400^3+WeightSDS!U$29*$AJ400^2+WeightSDS!V$29*$AJ400+WeightSDS!W$29-0.010431*(1-$AJ400/210),IF($AJ400&lt;123,WeightSDS!M$30*$AJ400^10+WeightSDS!N$30*$AJ400^9+WeightSDS!O$30*$AJ400^8+WeightSDS!P$30*$AJ400^7+WeightSDS!Q$30*$AJ400^6+WeightSDS!R$30*$AJ400^5+WeightSDS!S$30*$AJ400^4+WeightSDS!T$30*$AJ400^3+WeightSDS!U$30*$AJ400^2+WeightSDS!V$30*$AJ400+WeightSDS!W$30-0.010431*(1-1/$AJ400),WeightSDS!M$32+WeightSDS!N$32/(1+EXP(WeightSDS!O$32+WeightSDS!P$32*$AJ400))-0.010431*(1-$AJ400/210))))</f>
        <v>2.9500001032655536</v>
      </c>
      <c r="AN400" s="7">
        <f>IF(D400="M",IF($AJ400&lt;162,WeightSDS!P$12*$AJ400^7+WeightSDS!Q$12*$AJ400^6+WeightSDS!R$12*$AJ400^5+WeightSDS!S$12*$AJ400^4+WeightSDS!T$12*$AJ400^3+WeightSDS!U$12*$AJ400^2+WeightSDS!V$12*$AJ400+WeightSDS!W$12,WeightSDS!P$14*$AJ400^7+WeightSDS!Q$14*$AJ400^6+WeightSDS!R$14*$AJ400^5+WeightSDS!S$14*$AJ400^4+WeightSDS!T$14*$AJ400^3+WeightSDS!U$14*$AJ400^2+WeightSDS!V$14*$AJ400+WeightSDS!W$14),IF($AJ400&lt;156,WeightSDS!O$17*$AJ400^8+WeightSDS!P$17*$AJ400^7+WeightSDS!Q$17*$AJ400^6+WeightSDS!R$17*$AJ400^5+WeightSDS!S$17*$AJ400^4+WeightSDS!T$17*$AJ400^3+WeightSDS!U$17*$AJ400^2+WeightSDS!V$17*$AJ400+WeightSDS!W$17,IF($AJ400&lt;186,WeightSDS!$U$18+(WeightSDS!$V$18-WeightSDS!$U$18)/24*($AJ400-186)+WeightSDS!$W$18*(-$AJ400+186)^2-0.005,WeightSDS!$U$18+(WeightSDS!$V$18-WeightSDS!$U$18)/24*($AJ400-186)-0.005)))</f>
        <v>0.14604529399999999</v>
      </c>
      <c r="AQ400" s="7">
        <f t="shared" si="141"/>
        <v>0.56299999999999994</v>
      </c>
      <c r="AR400" s="7">
        <f t="shared" si="142"/>
        <v>69</v>
      </c>
      <c r="AS400" s="7">
        <f t="shared" si="143"/>
        <v>0.51</v>
      </c>
    </row>
    <row r="401" spans="2:45" s="7" customFormat="1" x14ac:dyDescent="0.15">
      <c r="B401" s="118"/>
      <c r="C401" s="118"/>
      <c r="D401" s="118"/>
      <c r="E401" s="30"/>
      <c r="F401" s="30"/>
      <c r="G401" s="119"/>
      <c r="H401" s="119"/>
      <c r="I401" s="78"/>
      <c r="J401" s="11" t="str">
        <f t="shared" si="134"/>
        <v/>
      </c>
      <c r="K401" s="2" t="str">
        <f t="shared" si="144"/>
        <v/>
      </c>
      <c r="L401" s="2" t="str">
        <f t="shared" si="135"/>
        <v/>
      </c>
      <c r="M401" s="2" t="str">
        <f t="shared" si="145"/>
        <v/>
      </c>
      <c r="N401" s="2" t="str">
        <f t="shared" si="146"/>
        <v/>
      </c>
      <c r="O401" s="2" t="str">
        <f t="shared" si="147"/>
        <v/>
      </c>
      <c r="P401" s="11" t="str">
        <f t="shared" si="148"/>
        <v/>
      </c>
      <c r="Q401" s="11" t="str">
        <f t="shared" si="149"/>
        <v/>
      </c>
      <c r="R401" s="2" t="str">
        <f t="shared" si="150"/>
        <v/>
      </c>
      <c r="S401" s="11" t="str">
        <f t="shared" si="151"/>
        <v/>
      </c>
      <c r="T401" s="175" t="str">
        <f t="shared" si="152"/>
        <v/>
      </c>
      <c r="U401" s="11" t="str">
        <f t="shared" si="153"/>
        <v/>
      </c>
      <c r="V401" s="136"/>
      <c r="W401" s="136"/>
      <c r="X401" s="139">
        <f t="shared" si="136"/>
        <v>0</v>
      </c>
      <c r="Y401" s="31">
        <f t="shared" si="137"/>
        <v>0</v>
      </c>
      <c r="Z401" s="31"/>
      <c r="AA401" s="140">
        <f t="shared" si="138"/>
        <v>0</v>
      </c>
      <c r="AB401" s="12"/>
      <c r="AC401" s="8">
        <f t="shared" si="139"/>
        <v>9.0359999999999996</v>
      </c>
      <c r="AD401" s="8">
        <f t="shared" si="140"/>
        <v>-184.49199999999999</v>
      </c>
      <c r="AE401"/>
      <c r="AF401" t="e">
        <f>IF(D401="M",IF(AI401&lt;78,LMS!$D$5*AI401^3+LMS!$E$5*AI401^2+LMS!$F$5*AI401+LMS!$G$5,IF(AI401&lt;150,LMS!$D$6*AI401^3+LMS!$E$6*AI401^2+LMS!$F$6*AI401+LMS!$G$6,LMS!$D$7*AI401^3+LMS!$E$7*AI401^2+LMS!$F$7*AI401+LMS!$G$7)),IF(AI401&lt;69,LMS!$D$9*AI401^3+LMS!$E$9*AI401^2+LMS!$F$9*AI401+LMS!$G$9,IF(AI401&lt;150,LMS!$D$10*AI401^3+LMS!$E$10*AI401^2+LMS!$F$10*AI401+LMS!$G$10,LMS!$D$11*AI401^3+LMS!$E$11*AI401^2+LMS!$F$11*AI401+LMS!$G$11)))</f>
        <v>#VALUE!</v>
      </c>
      <c r="AG401" t="e">
        <f>IF(D401="M",(IF(AI401&lt;2.5,LMS!$D$21*AI401^3+LMS!$E$21*AI401^2+LMS!$F$21*AI401+LMS!$G$21,IF(AI401&lt;9.5,LMS!$D$22*AI401^3+LMS!$E$22*AI401^2+LMS!$F$22*AI401+LMS!$G$22,IF(AI401&lt;26.75,LMS!$D$23*AI401^3+LMS!$E$23*AI401^2+LMS!$F$23*AI401+LMS!$G$23,IF(AI401&lt;90,LMS!$D$24*AI401^3+LMS!$E$24*AI401^2+LMS!$F$24*AI401+LMS!$G$24,LMS!$D$25*AI401^3+LMS!$E$25*AI401^2+LMS!$F$25*AI401+LMS!$G$25))))),(IF(AI401&lt;2.5,LMS!$D$27*AI401^3+LMS!$E$27*AI401^2+LMS!$F$27*AI401+LMS!$G$27,IF(AI401&lt;9.5,LMS!$D$28*AI401^3+LMS!$E$28*AI401^2+LMS!$F$28*AI401+LMS!$G$28,IF(AI401&lt;26.75,LMS!$D$29*AI401^3+LMS!$E$29*AI401^2+LMS!$F$29*AI401+LMS!$G$29,IF(AI401&lt;90,LMS!$D$30*AI401^3+LMS!$E$30*AI401^2+LMS!$F$30*AI401+LMS!$G$30,IF(AI401&lt;150,LMS!$D$31*AI401^3+LMS!$E$31*AI401^2+LMS!$F$31*AI401+LMS!$G$31,LMS!$D$32*AI401^3+LMS!$E$32*AI401^2+LMS!$F$32*AI401+LMS!$G$32)))))))</f>
        <v>#VALUE!</v>
      </c>
      <c r="AH401" t="e">
        <f>IF(D401="M",(IF(AI401&lt;90,LMS!$D$14*AI401^3+LMS!$E$14*AI401^2+LMS!$F$14*AI401+LMS!$G$14,LMS!$D$15*AI401^3+LMS!$E$15*AI401^2+LMS!$F$15*AI401+LMS!$G$15)),(IF(AI401&lt;90,LMS!$D$17*AI401^3+LMS!$E$17*AI401^2+LMS!$F$17*AI401+LMS!$G$17,LMS!$D$18*AI401^3+LMS!$E$18*AI401^2+LMS!$F$18*AI401+LMS!$G$18)))</f>
        <v>#VALUE!</v>
      </c>
      <c r="AI401" s="7" t="e">
        <f t="shared" si="133"/>
        <v>#VALUE!</v>
      </c>
      <c r="AJ401" s="7">
        <f t="shared" si="154"/>
        <v>0</v>
      </c>
      <c r="AL401" s="7">
        <f>IF(D401="M",WeightSDS!P$5*$AJ401^7+WeightSDS!Q$5*$AJ401^6+WeightSDS!R$5*$AJ401^5+WeightSDS!S$5*$AJ401^4+WeightSDS!T$5*$AJ401^3+WeightSDS!U$5*$AJ401^2+WeightSDS!V$5*$AJ401+WeightSDS!W$5,IF($AJ401&lt;186,WeightSDS!P$8*$AJ401^7+WeightSDS!Q$8*$AJ401^6+WeightSDS!R$8*$AJ401^5+WeightSDS!S$8*$AJ401^4+WeightSDS!T$8*$AJ401^3+WeightSDS!U$8*$AJ401^2+WeightSDS!V$8*$AJ401+WeightSDS!W$8,WeightSDS!$U$9+WeightSDS!$V$9*($AJ401-WeightSDS!$W$9)))</f>
        <v>0.75407122999999998</v>
      </c>
      <c r="AM401" s="7">
        <f>IF(D401="M",IF($AJ401&lt;45,WeightSDS!M$23*$AJ401^10+WeightSDS!N$23*$AJ401^9+WeightSDS!O$23*$AJ401^8+WeightSDS!P$23*$AJ401^7+WeightSDS!Q$23*$AJ401^6+WeightSDS!R$23*$AJ401^5+WeightSDS!S$23*$AJ401^4+WeightSDS!T$23*$AJ401^3+WeightSDS!U$23*$AJ401^2+WeightSDS!V$23*$AJ401+WeightSDS!W$23,IF($AJ401&lt;153,WeightSDS!M$25*$AJ401^10+WeightSDS!N$25*$AJ401^9+WeightSDS!O$25*$AJ401^8+WeightSDS!P$25*$AJ401^7+WeightSDS!Q$25*$AJ401^6+WeightSDS!R$25*$AJ401^5+WeightSDS!S$25*$AJ401^4+WeightSDS!T$25*$AJ401^3+WeightSDS!U$25*$AJ401^2+WeightSDS!V$25*$AJ401+WeightSDS!W$25,WeightSDS!M$27+WeightSDS!N$27/(1+EXP(WeightSDS!O$27+WeightSDS!P$27*$AJ401)))),IF($AJ401&lt;43.8,WeightSDS!M$29*$AJ401^10+WeightSDS!N$29*$AJ401^9+WeightSDS!O$29*$AJ401^8+WeightSDS!P$29*$AJ401^7+WeightSDS!Q$29*$AJ401^6+WeightSDS!R$29*$AJ401^5+WeightSDS!S$29*$AJ401^4+WeightSDS!T$29*$AJ401^3+WeightSDS!U$29*$AJ401^2+WeightSDS!V$29*$AJ401+WeightSDS!W$29-0.010431*(1-$AJ401/210),IF($AJ401&lt;123,WeightSDS!M$30*$AJ401^10+WeightSDS!N$30*$AJ401^9+WeightSDS!O$30*$AJ401^8+WeightSDS!P$30*$AJ401^7+WeightSDS!Q$30*$AJ401^6+WeightSDS!R$30*$AJ401^5+WeightSDS!S$30*$AJ401^4+WeightSDS!T$30*$AJ401^3+WeightSDS!U$30*$AJ401^2+WeightSDS!V$30*$AJ401+WeightSDS!W$30-0.010431*(1-1/$AJ401),WeightSDS!M$32+WeightSDS!N$32/(1+EXP(WeightSDS!O$32+WeightSDS!P$32*$AJ401))-0.010431*(1-$AJ401/210))))</f>
        <v>2.9500001032655536</v>
      </c>
      <c r="AN401" s="7">
        <f>IF(D401="M",IF($AJ401&lt;162,WeightSDS!P$12*$AJ401^7+WeightSDS!Q$12*$AJ401^6+WeightSDS!R$12*$AJ401^5+WeightSDS!S$12*$AJ401^4+WeightSDS!T$12*$AJ401^3+WeightSDS!U$12*$AJ401^2+WeightSDS!V$12*$AJ401+WeightSDS!W$12,WeightSDS!P$14*$AJ401^7+WeightSDS!Q$14*$AJ401^6+WeightSDS!R$14*$AJ401^5+WeightSDS!S$14*$AJ401^4+WeightSDS!T$14*$AJ401^3+WeightSDS!U$14*$AJ401^2+WeightSDS!V$14*$AJ401+WeightSDS!W$14),IF($AJ401&lt;156,WeightSDS!O$17*$AJ401^8+WeightSDS!P$17*$AJ401^7+WeightSDS!Q$17*$AJ401^6+WeightSDS!R$17*$AJ401^5+WeightSDS!S$17*$AJ401^4+WeightSDS!T$17*$AJ401^3+WeightSDS!U$17*$AJ401^2+WeightSDS!V$17*$AJ401+WeightSDS!W$17,IF($AJ401&lt;186,WeightSDS!$U$18+(WeightSDS!$V$18-WeightSDS!$U$18)/24*($AJ401-186)+WeightSDS!$W$18*(-$AJ401+186)^2-0.005,WeightSDS!$U$18+(WeightSDS!$V$18-WeightSDS!$U$18)/24*($AJ401-186)-0.005)))</f>
        <v>0.14604529399999999</v>
      </c>
      <c r="AQ401" s="7">
        <f t="shared" si="141"/>
        <v>0.56299999999999994</v>
      </c>
      <c r="AR401" s="7">
        <f t="shared" si="142"/>
        <v>69</v>
      </c>
      <c r="AS401" s="7">
        <f t="shared" si="143"/>
        <v>0.51</v>
      </c>
    </row>
    <row r="402" spans="2:45" s="7" customFormat="1" x14ac:dyDescent="0.15">
      <c r="B402" s="118"/>
      <c r="C402" s="118"/>
      <c r="D402" s="118"/>
      <c r="E402" s="30"/>
      <c r="F402" s="30"/>
      <c r="G402" s="119"/>
      <c r="H402" s="119"/>
      <c r="I402" s="78"/>
      <c r="J402" s="11" t="str">
        <f t="shared" si="134"/>
        <v/>
      </c>
      <c r="K402" s="2" t="str">
        <f t="shared" si="144"/>
        <v/>
      </c>
      <c r="L402" s="2" t="str">
        <f t="shared" si="135"/>
        <v/>
      </c>
      <c r="M402" s="2" t="str">
        <f t="shared" si="145"/>
        <v/>
      </c>
      <c r="N402" s="2" t="str">
        <f t="shared" si="146"/>
        <v/>
      </c>
      <c r="O402" s="2" t="str">
        <f t="shared" si="147"/>
        <v/>
      </c>
      <c r="P402" s="11" t="str">
        <f t="shared" si="148"/>
        <v/>
      </c>
      <c r="Q402" s="11" t="str">
        <f t="shared" si="149"/>
        <v/>
      </c>
      <c r="R402" s="2" t="str">
        <f t="shared" si="150"/>
        <v/>
      </c>
      <c r="S402" s="11" t="str">
        <f t="shared" si="151"/>
        <v/>
      </c>
      <c r="T402" s="175" t="str">
        <f t="shared" si="152"/>
        <v/>
      </c>
      <c r="U402" s="11" t="str">
        <f t="shared" si="153"/>
        <v/>
      </c>
      <c r="V402" s="136"/>
      <c r="W402" s="136"/>
      <c r="X402" s="139">
        <f t="shared" si="136"/>
        <v>0</v>
      </c>
      <c r="Y402" s="31">
        <f t="shared" si="137"/>
        <v>0</v>
      </c>
      <c r="Z402" s="31"/>
      <c r="AA402" s="140">
        <f t="shared" si="138"/>
        <v>0</v>
      </c>
      <c r="AB402" s="12"/>
      <c r="AC402" s="8">
        <f t="shared" si="139"/>
        <v>9.0359999999999996</v>
      </c>
      <c r="AD402" s="8">
        <f t="shared" si="140"/>
        <v>-184.49199999999999</v>
      </c>
      <c r="AE402"/>
      <c r="AF402" t="e">
        <f>IF(D402="M",IF(AI402&lt;78,LMS!$D$5*AI402^3+LMS!$E$5*AI402^2+LMS!$F$5*AI402+LMS!$G$5,IF(AI402&lt;150,LMS!$D$6*AI402^3+LMS!$E$6*AI402^2+LMS!$F$6*AI402+LMS!$G$6,LMS!$D$7*AI402^3+LMS!$E$7*AI402^2+LMS!$F$7*AI402+LMS!$G$7)),IF(AI402&lt;69,LMS!$D$9*AI402^3+LMS!$E$9*AI402^2+LMS!$F$9*AI402+LMS!$G$9,IF(AI402&lt;150,LMS!$D$10*AI402^3+LMS!$E$10*AI402^2+LMS!$F$10*AI402+LMS!$G$10,LMS!$D$11*AI402^3+LMS!$E$11*AI402^2+LMS!$F$11*AI402+LMS!$G$11)))</f>
        <v>#VALUE!</v>
      </c>
      <c r="AG402" t="e">
        <f>IF(D402="M",(IF(AI402&lt;2.5,LMS!$D$21*AI402^3+LMS!$E$21*AI402^2+LMS!$F$21*AI402+LMS!$G$21,IF(AI402&lt;9.5,LMS!$D$22*AI402^3+LMS!$E$22*AI402^2+LMS!$F$22*AI402+LMS!$G$22,IF(AI402&lt;26.75,LMS!$D$23*AI402^3+LMS!$E$23*AI402^2+LMS!$F$23*AI402+LMS!$G$23,IF(AI402&lt;90,LMS!$D$24*AI402^3+LMS!$E$24*AI402^2+LMS!$F$24*AI402+LMS!$G$24,LMS!$D$25*AI402^3+LMS!$E$25*AI402^2+LMS!$F$25*AI402+LMS!$G$25))))),(IF(AI402&lt;2.5,LMS!$D$27*AI402^3+LMS!$E$27*AI402^2+LMS!$F$27*AI402+LMS!$G$27,IF(AI402&lt;9.5,LMS!$D$28*AI402^3+LMS!$E$28*AI402^2+LMS!$F$28*AI402+LMS!$G$28,IF(AI402&lt;26.75,LMS!$D$29*AI402^3+LMS!$E$29*AI402^2+LMS!$F$29*AI402+LMS!$G$29,IF(AI402&lt;90,LMS!$D$30*AI402^3+LMS!$E$30*AI402^2+LMS!$F$30*AI402+LMS!$G$30,IF(AI402&lt;150,LMS!$D$31*AI402^3+LMS!$E$31*AI402^2+LMS!$F$31*AI402+LMS!$G$31,LMS!$D$32*AI402^3+LMS!$E$32*AI402^2+LMS!$F$32*AI402+LMS!$G$32)))))))</f>
        <v>#VALUE!</v>
      </c>
      <c r="AH402" t="e">
        <f>IF(D402="M",(IF(AI402&lt;90,LMS!$D$14*AI402^3+LMS!$E$14*AI402^2+LMS!$F$14*AI402+LMS!$G$14,LMS!$D$15*AI402^3+LMS!$E$15*AI402^2+LMS!$F$15*AI402+LMS!$G$15)),(IF(AI402&lt;90,LMS!$D$17*AI402^3+LMS!$E$17*AI402^2+LMS!$F$17*AI402+LMS!$G$17,LMS!$D$18*AI402^3+LMS!$E$18*AI402^2+LMS!$F$18*AI402+LMS!$G$18)))</f>
        <v>#VALUE!</v>
      </c>
      <c r="AI402" s="7" t="e">
        <f t="shared" si="133"/>
        <v>#VALUE!</v>
      </c>
      <c r="AJ402" s="7">
        <f t="shared" si="154"/>
        <v>0</v>
      </c>
      <c r="AL402" s="7">
        <f>IF(D402="M",WeightSDS!P$5*$AJ402^7+WeightSDS!Q$5*$AJ402^6+WeightSDS!R$5*$AJ402^5+WeightSDS!S$5*$AJ402^4+WeightSDS!T$5*$AJ402^3+WeightSDS!U$5*$AJ402^2+WeightSDS!V$5*$AJ402+WeightSDS!W$5,IF($AJ402&lt;186,WeightSDS!P$8*$AJ402^7+WeightSDS!Q$8*$AJ402^6+WeightSDS!R$8*$AJ402^5+WeightSDS!S$8*$AJ402^4+WeightSDS!T$8*$AJ402^3+WeightSDS!U$8*$AJ402^2+WeightSDS!V$8*$AJ402+WeightSDS!W$8,WeightSDS!$U$9+WeightSDS!$V$9*($AJ402-WeightSDS!$W$9)))</f>
        <v>0.75407122999999998</v>
      </c>
      <c r="AM402" s="7">
        <f>IF(D402="M",IF($AJ402&lt;45,WeightSDS!M$23*$AJ402^10+WeightSDS!N$23*$AJ402^9+WeightSDS!O$23*$AJ402^8+WeightSDS!P$23*$AJ402^7+WeightSDS!Q$23*$AJ402^6+WeightSDS!R$23*$AJ402^5+WeightSDS!S$23*$AJ402^4+WeightSDS!T$23*$AJ402^3+WeightSDS!U$23*$AJ402^2+WeightSDS!V$23*$AJ402+WeightSDS!W$23,IF($AJ402&lt;153,WeightSDS!M$25*$AJ402^10+WeightSDS!N$25*$AJ402^9+WeightSDS!O$25*$AJ402^8+WeightSDS!P$25*$AJ402^7+WeightSDS!Q$25*$AJ402^6+WeightSDS!R$25*$AJ402^5+WeightSDS!S$25*$AJ402^4+WeightSDS!T$25*$AJ402^3+WeightSDS!U$25*$AJ402^2+WeightSDS!V$25*$AJ402+WeightSDS!W$25,WeightSDS!M$27+WeightSDS!N$27/(1+EXP(WeightSDS!O$27+WeightSDS!P$27*$AJ402)))),IF($AJ402&lt;43.8,WeightSDS!M$29*$AJ402^10+WeightSDS!N$29*$AJ402^9+WeightSDS!O$29*$AJ402^8+WeightSDS!P$29*$AJ402^7+WeightSDS!Q$29*$AJ402^6+WeightSDS!R$29*$AJ402^5+WeightSDS!S$29*$AJ402^4+WeightSDS!T$29*$AJ402^3+WeightSDS!U$29*$AJ402^2+WeightSDS!V$29*$AJ402+WeightSDS!W$29-0.010431*(1-$AJ402/210),IF($AJ402&lt;123,WeightSDS!M$30*$AJ402^10+WeightSDS!N$30*$AJ402^9+WeightSDS!O$30*$AJ402^8+WeightSDS!P$30*$AJ402^7+WeightSDS!Q$30*$AJ402^6+WeightSDS!R$30*$AJ402^5+WeightSDS!S$30*$AJ402^4+WeightSDS!T$30*$AJ402^3+WeightSDS!U$30*$AJ402^2+WeightSDS!V$30*$AJ402+WeightSDS!W$30-0.010431*(1-1/$AJ402),WeightSDS!M$32+WeightSDS!N$32/(1+EXP(WeightSDS!O$32+WeightSDS!P$32*$AJ402))-0.010431*(1-$AJ402/210))))</f>
        <v>2.9500001032655536</v>
      </c>
      <c r="AN402" s="7">
        <f>IF(D402="M",IF($AJ402&lt;162,WeightSDS!P$12*$AJ402^7+WeightSDS!Q$12*$AJ402^6+WeightSDS!R$12*$AJ402^5+WeightSDS!S$12*$AJ402^4+WeightSDS!T$12*$AJ402^3+WeightSDS!U$12*$AJ402^2+WeightSDS!V$12*$AJ402+WeightSDS!W$12,WeightSDS!P$14*$AJ402^7+WeightSDS!Q$14*$AJ402^6+WeightSDS!R$14*$AJ402^5+WeightSDS!S$14*$AJ402^4+WeightSDS!T$14*$AJ402^3+WeightSDS!U$14*$AJ402^2+WeightSDS!V$14*$AJ402+WeightSDS!W$14),IF($AJ402&lt;156,WeightSDS!O$17*$AJ402^8+WeightSDS!P$17*$AJ402^7+WeightSDS!Q$17*$AJ402^6+WeightSDS!R$17*$AJ402^5+WeightSDS!S$17*$AJ402^4+WeightSDS!T$17*$AJ402^3+WeightSDS!U$17*$AJ402^2+WeightSDS!V$17*$AJ402+WeightSDS!W$17,IF($AJ402&lt;186,WeightSDS!$U$18+(WeightSDS!$V$18-WeightSDS!$U$18)/24*($AJ402-186)+WeightSDS!$W$18*(-$AJ402+186)^2-0.005,WeightSDS!$U$18+(WeightSDS!$V$18-WeightSDS!$U$18)/24*($AJ402-186)-0.005)))</f>
        <v>0.14604529399999999</v>
      </c>
      <c r="AQ402" s="7">
        <f t="shared" si="141"/>
        <v>0.56299999999999994</v>
      </c>
      <c r="AR402" s="7">
        <f t="shared" si="142"/>
        <v>69</v>
      </c>
      <c r="AS402" s="7">
        <f t="shared" si="143"/>
        <v>0.51</v>
      </c>
    </row>
    <row r="403" spans="2:45" s="7" customFormat="1" x14ac:dyDescent="0.15">
      <c r="B403" s="118"/>
      <c r="C403" s="118"/>
      <c r="D403" s="118"/>
      <c r="E403" s="30"/>
      <c r="F403" s="30"/>
      <c r="G403" s="119"/>
      <c r="H403" s="119"/>
      <c r="I403" s="78"/>
      <c r="J403" s="11" t="str">
        <f t="shared" si="134"/>
        <v/>
      </c>
      <c r="K403" s="2" t="str">
        <f t="shared" si="144"/>
        <v/>
      </c>
      <c r="L403" s="2" t="str">
        <f t="shared" si="135"/>
        <v/>
      </c>
      <c r="M403" s="2" t="str">
        <f t="shared" si="145"/>
        <v/>
      </c>
      <c r="N403" s="2" t="str">
        <f t="shared" si="146"/>
        <v/>
      </c>
      <c r="O403" s="2" t="str">
        <f t="shared" si="147"/>
        <v/>
      </c>
      <c r="P403" s="11" t="str">
        <f t="shared" si="148"/>
        <v/>
      </c>
      <c r="Q403" s="11" t="str">
        <f t="shared" si="149"/>
        <v/>
      </c>
      <c r="R403" s="2" t="str">
        <f t="shared" si="150"/>
        <v/>
      </c>
      <c r="S403" s="11" t="str">
        <f t="shared" si="151"/>
        <v/>
      </c>
      <c r="T403" s="175" t="str">
        <f t="shared" si="152"/>
        <v/>
      </c>
      <c r="U403" s="11" t="str">
        <f t="shared" si="153"/>
        <v/>
      </c>
      <c r="V403" s="136"/>
      <c r="W403" s="136"/>
      <c r="X403" s="139">
        <f t="shared" si="136"/>
        <v>0</v>
      </c>
      <c r="Y403" s="31">
        <f t="shared" si="137"/>
        <v>0</v>
      </c>
      <c r="Z403" s="31"/>
      <c r="AA403" s="140">
        <f t="shared" si="138"/>
        <v>0</v>
      </c>
      <c r="AB403" s="12"/>
      <c r="AC403" s="8">
        <f t="shared" si="139"/>
        <v>9.0359999999999996</v>
      </c>
      <c r="AD403" s="8">
        <f t="shared" si="140"/>
        <v>-184.49199999999999</v>
      </c>
      <c r="AE403"/>
      <c r="AF403" t="e">
        <f>IF(D403="M",IF(AI403&lt;78,LMS!$D$5*AI403^3+LMS!$E$5*AI403^2+LMS!$F$5*AI403+LMS!$G$5,IF(AI403&lt;150,LMS!$D$6*AI403^3+LMS!$E$6*AI403^2+LMS!$F$6*AI403+LMS!$G$6,LMS!$D$7*AI403^3+LMS!$E$7*AI403^2+LMS!$F$7*AI403+LMS!$G$7)),IF(AI403&lt;69,LMS!$D$9*AI403^3+LMS!$E$9*AI403^2+LMS!$F$9*AI403+LMS!$G$9,IF(AI403&lt;150,LMS!$D$10*AI403^3+LMS!$E$10*AI403^2+LMS!$F$10*AI403+LMS!$G$10,LMS!$D$11*AI403^3+LMS!$E$11*AI403^2+LMS!$F$11*AI403+LMS!$G$11)))</f>
        <v>#VALUE!</v>
      </c>
      <c r="AG403" t="e">
        <f>IF(D403="M",(IF(AI403&lt;2.5,LMS!$D$21*AI403^3+LMS!$E$21*AI403^2+LMS!$F$21*AI403+LMS!$G$21,IF(AI403&lt;9.5,LMS!$D$22*AI403^3+LMS!$E$22*AI403^2+LMS!$F$22*AI403+LMS!$G$22,IF(AI403&lt;26.75,LMS!$D$23*AI403^3+LMS!$E$23*AI403^2+LMS!$F$23*AI403+LMS!$G$23,IF(AI403&lt;90,LMS!$D$24*AI403^3+LMS!$E$24*AI403^2+LMS!$F$24*AI403+LMS!$G$24,LMS!$D$25*AI403^3+LMS!$E$25*AI403^2+LMS!$F$25*AI403+LMS!$G$25))))),(IF(AI403&lt;2.5,LMS!$D$27*AI403^3+LMS!$E$27*AI403^2+LMS!$F$27*AI403+LMS!$G$27,IF(AI403&lt;9.5,LMS!$D$28*AI403^3+LMS!$E$28*AI403^2+LMS!$F$28*AI403+LMS!$G$28,IF(AI403&lt;26.75,LMS!$D$29*AI403^3+LMS!$E$29*AI403^2+LMS!$F$29*AI403+LMS!$G$29,IF(AI403&lt;90,LMS!$D$30*AI403^3+LMS!$E$30*AI403^2+LMS!$F$30*AI403+LMS!$G$30,IF(AI403&lt;150,LMS!$D$31*AI403^3+LMS!$E$31*AI403^2+LMS!$F$31*AI403+LMS!$G$31,LMS!$D$32*AI403^3+LMS!$E$32*AI403^2+LMS!$F$32*AI403+LMS!$G$32)))))))</f>
        <v>#VALUE!</v>
      </c>
      <c r="AH403" t="e">
        <f>IF(D403="M",(IF(AI403&lt;90,LMS!$D$14*AI403^3+LMS!$E$14*AI403^2+LMS!$F$14*AI403+LMS!$G$14,LMS!$D$15*AI403^3+LMS!$E$15*AI403^2+LMS!$F$15*AI403+LMS!$G$15)),(IF(AI403&lt;90,LMS!$D$17*AI403^3+LMS!$E$17*AI403^2+LMS!$F$17*AI403+LMS!$G$17,LMS!$D$18*AI403^3+LMS!$E$18*AI403^2+LMS!$F$18*AI403+LMS!$G$18)))</f>
        <v>#VALUE!</v>
      </c>
      <c r="AI403" s="7" t="e">
        <f t="shared" si="133"/>
        <v>#VALUE!</v>
      </c>
      <c r="AJ403" s="7">
        <f t="shared" si="154"/>
        <v>0</v>
      </c>
      <c r="AL403" s="7">
        <f>IF(D403="M",WeightSDS!P$5*$AJ403^7+WeightSDS!Q$5*$AJ403^6+WeightSDS!R$5*$AJ403^5+WeightSDS!S$5*$AJ403^4+WeightSDS!T$5*$AJ403^3+WeightSDS!U$5*$AJ403^2+WeightSDS!V$5*$AJ403+WeightSDS!W$5,IF($AJ403&lt;186,WeightSDS!P$8*$AJ403^7+WeightSDS!Q$8*$AJ403^6+WeightSDS!R$8*$AJ403^5+WeightSDS!S$8*$AJ403^4+WeightSDS!T$8*$AJ403^3+WeightSDS!U$8*$AJ403^2+WeightSDS!V$8*$AJ403+WeightSDS!W$8,WeightSDS!$U$9+WeightSDS!$V$9*($AJ403-WeightSDS!$W$9)))</f>
        <v>0.75407122999999998</v>
      </c>
      <c r="AM403" s="7">
        <f>IF(D403="M",IF($AJ403&lt;45,WeightSDS!M$23*$AJ403^10+WeightSDS!N$23*$AJ403^9+WeightSDS!O$23*$AJ403^8+WeightSDS!P$23*$AJ403^7+WeightSDS!Q$23*$AJ403^6+WeightSDS!R$23*$AJ403^5+WeightSDS!S$23*$AJ403^4+WeightSDS!T$23*$AJ403^3+WeightSDS!U$23*$AJ403^2+WeightSDS!V$23*$AJ403+WeightSDS!W$23,IF($AJ403&lt;153,WeightSDS!M$25*$AJ403^10+WeightSDS!N$25*$AJ403^9+WeightSDS!O$25*$AJ403^8+WeightSDS!P$25*$AJ403^7+WeightSDS!Q$25*$AJ403^6+WeightSDS!R$25*$AJ403^5+WeightSDS!S$25*$AJ403^4+WeightSDS!T$25*$AJ403^3+WeightSDS!U$25*$AJ403^2+WeightSDS!V$25*$AJ403+WeightSDS!W$25,WeightSDS!M$27+WeightSDS!N$27/(1+EXP(WeightSDS!O$27+WeightSDS!P$27*$AJ403)))),IF($AJ403&lt;43.8,WeightSDS!M$29*$AJ403^10+WeightSDS!N$29*$AJ403^9+WeightSDS!O$29*$AJ403^8+WeightSDS!P$29*$AJ403^7+WeightSDS!Q$29*$AJ403^6+WeightSDS!R$29*$AJ403^5+WeightSDS!S$29*$AJ403^4+WeightSDS!T$29*$AJ403^3+WeightSDS!U$29*$AJ403^2+WeightSDS!V$29*$AJ403+WeightSDS!W$29-0.010431*(1-$AJ403/210),IF($AJ403&lt;123,WeightSDS!M$30*$AJ403^10+WeightSDS!N$30*$AJ403^9+WeightSDS!O$30*$AJ403^8+WeightSDS!P$30*$AJ403^7+WeightSDS!Q$30*$AJ403^6+WeightSDS!R$30*$AJ403^5+WeightSDS!S$30*$AJ403^4+WeightSDS!T$30*$AJ403^3+WeightSDS!U$30*$AJ403^2+WeightSDS!V$30*$AJ403+WeightSDS!W$30-0.010431*(1-1/$AJ403),WeightSDS!M$32+WeightSDS!N$32/(1+EXP(WeightSDS!O$32+WeightSDS!P$32*$AJ403))-0.010431*(1-$AJ403/210))))</f>
        <v>2.9500001032655536</v>
      </c>
      <c r="AN403" s="7">
        <f>IF(D403="M",IF($AJ403&lt;162,WeightSDS!P$12*$AJ403^7+WeightSDS!Q$12*$AJ403^6+WeightSDS!R$12*$AJ403^5+WeightSDS!S$12*$AJ403^4+WeightSDS!T$12*$AJ403^3+WeightSDS!U$12*$AJ403^2+WeightSDS!V$12*$AJ403+WeightSDS!W$12,WeightSDS!P$14*$AJ403^7+WeightSDS!Q$14*$AJ403^6+WeightSDS!R$14*$AJ403^5+WeightSDS!S$14*$AJ403^4+WeightSDS!T$14*$AJ403^3+WeightSDS!U$14*$AJ403^2+WeightSDS!V$14*$AJ403+WeightSDS!W$14),IF($AJ403&lt;156,WeightSDS!O$17*$AJ403^8+WeightSDS!P$17*$AJ403^7+WeightSDS!Q$17*$AJ403^6+WeightSDS!R$17*$AJ403^5+WeightSDS!S$17*$AJ403^4+WeightSDS!T$17*$AJ403^3+WeightSDS!U$17*$AJ403^2+WeightSDS!V$17*$AJ403+WeightSDS!W$17,IF($AJ403&lt;186,WeightSDS!$U$18+(WeightSDS!$V$18-WeightSDS!$U$18)/24*($AJ403-186)+WeightSDS!$W$18*(-$AJ403+186)^2-0.005,WeightSDS!$U$18+(WeightSDS!$V$18-WeightSDS!$U$18)/24*($AJ403-186)-0.005)))</f>
        <v>0.14604529399999999</v>
      </c>
      <c r="AQ403" s="7">
        <f t="shared" si="141"/>
        <v>0.56299999999999994</v>
      </c>
      <c r="AR403" s="7">
        <f t="shared" si="142"/>
        <v>69</v>
      </c>
      <c r="AS403" s="7">
        <f t="shared" si="143"/>
        <v>0.51</v>
      </c>
    </row>
    <row r="404" spans="2:45" s="7" customFormat="1" x14ac:dyDescent="0.15">
      <c r="B404" s="118"/>
      <c r="C404" s="118"/>
      <c r="D404" s="118"/>
      <c r="E404" s="30"/>
      <c r="F404" s="30"/>
      <c r="G404" s="119"/>
      <c r="H404" s="119"/>
      <c r="I404" s="78"/>
      <c r="J404" s="11" t="str">
        <f t="shared" si="134"/>
        <v/>
      </c>
      <c r="K404" s="2" t="str">
        <f t="shared" si="144"/>
        <v/>
      </c>
      <c r="L404" s="2" t="str">
        <f t="shared" si="135"/>
        <v/>
      </c>
      <c r="M404" s="2" t="str">
        <f t="shared" si="145"/>
        <v/>
      </c>
      <c r="N404" s="2" t="str">
        <f t="shared" si="146"/>
        <v/>
      </c>
      <c r="O404" s="2" t="str">
        <f t="shared" si="147"/>
        <v/>
      </c>
      <c r="P404" s="11" t="str">
        <f t="shared" si="148"/>
        <v/>
      </c>
      <c r="Q404" s="11" t="str">
        <f t="shared" si="149"/>
        <v/>
      </c>
      <c r="R404" s="2" t="str">
        <f t="shared" si="150"/>
        <v/>
      </c>
      <c r="S404" s="11" t="str">
        <f t="shared" si="151"/>
        <v/>
      </c>
      <c r="T404" s="175" t="str">
        <f t="shared" si="152"/>
        <v/>
      </c>
      <c r="U404" s="11" t="str">
        <f t="shared" si="153"/>
        <v/>
      </c>
      <c r="V404" s="136"/>
      <c r="W404" s="136"/>
      <c r="X404" s="139">
        <f t="shared" si="136"/>
        <v>0</v>
      </c>
      <c r="Y404" s="31">
        <f t="shared" si="137"/>
        <v>0</v>
      </c>
      <c r="Z404" s="31"/>
      <c r="AA404" s="140">
        <f t="shared" si="138"/>
        <v>0</v>
      </c>
      <c r="AB404" s="12"/>
      <c r="AC404" s="8">
        <f t="shared" si="139"/>
        <v>9.0359999999999996</v>
      </c>
      <c r="AD404" s="8">
        <f t="shared" si="140"/>
        <v>-184.49199999999999</v>
      </c>
      <c r="AE404"/>
      <c r="AF404" t="e">
        <f>IF(D404="M",IF(AI404&lt;78,LMS!$D$5*AI404^3+LMS!$E$5*AI404^2+LMS!$F$5*AI404+LMS!$G$5,IF(AI404&lt;150,LMS!$D$6*AI404^3+LMS!$E$6*AI404^2+LMS!$F$6*AI404+LMS!$G$6,LMS!$D$7*AI404^3+LMS!$E$7*AI404^2+LMS!$F$7*AI404+LMS!$G$7)),IF(AI404&lt;69,LMS!$D$9*AI404^3+LMS!$E$9*AI404^2+LMS!$F$9*AI404+LMS!$G$9,IF(AI404&lt;150,LMS!$D$10*AI404^3+LMS!$E$10*AI404^2+LMS!$F$10*AI404+LMS!$G$10,LMS!$D$11*AI404^3+LMS!$E$11*AI404^2+LMS!$F$11*AI404+LMS!$G$11)))</f>
        <v>#VALUE!</v>
      </c>
      <c r="AG404" t="e">
        <f>IF(D404="M",(IF(AI404&lt;2.5,LMS!$D$21*AI404^3+LMS!$E$21*AI404^2+LMS!$F$21*AI404+LMS!$G$21,IF(AI404&lt;9.5,LMS!$D$22*AI404^3+LMS!$E$22*AI404^2+LMS!$F$22*AI404+LMS!$G$22,IF(AI404&lt;26.75,LMS!$D$23*AI404^3+LMS!$E$23*AI404^2+LMS!$F$23*AI404+LMS!$G$23,IF(AI404&lt;90,LMS!$D$24*AI404^3+LMS!$E$24*AI404^2+LMS!$F$24*AI404+LMS!$G$24,LMS!$D$25*AI404^3+LMS!$E$25*AI404^2+LMS!$F$25*AI404+LMS!$G$25))))),(IF(AI404&lt;2.5,LMS!$D$27*AI404^3+LMS!$E$27*AI404^2+LMS!$F$27*AI404+LMS!$G$27,IF(AI404&lt;9.5,LMS!$D$28*AI404^3+LMS!$E$28*AI404^2+LMS!$F$28*AI404+LMS!$G$28,IF(AI404&lt;26.75,LMS!$D$29*AI404^3+LMS!$E$29*AI404^2+LMS!$F$29*AI404+LMS!$G$29,IF(AI404&lt;90,LMS!$D$30*AI404^3+LMS!$E$30*AI404^2+LMS!$F$30*AI404+LMS!$G$30,IF(AI404&lt;150,LMS!$D$31*AI404^3+LMS!$E$31*AI404^2+LMS!$F$31*AI404+LMS!$G$31,LMS!$D$32*AI404^3+LMS!$E$32*AI404^2+LMS!$F$32*AI404+LMS!$G$32)))))))</f>
        <v>#VALUE!</v>
      </c>
      <c r="AH404" t="e">
        <f>IF(D404="M",(IF(AI404&lt;90,LMS!$D$14*AI404^3+LMS!$E$14*AI404^2+LMS!$F$14*AI404+LMS!$G$14,LMS!$D$15*AI404^3+LMS!$E$15*AI404^2+LMS!$F$15*AI404+LMS!$G$15)),(IF(AI404&lt;90,LMS!$D$17*AI404^3+LMS!$E$17*AI404^2+LMS!$F$17*AI404+LMS!$G$17,LMS!$D$18*AI404^3+LMS!$E$18*AI404^2+LMS!$F$18*AI404+LMS!$G$18)))</f>
        <v>#VALUE!</v>
      </c>
      <c r="AI404" s="7" t="e">
        <f t="shared" si="133"/>
        <v>#VALUE!</v>
      </c>
      <c r="AJ404" s="7">
        <f t="shared" si="154"/>
        <v>0</v>
      </c>
      <c r="AL404" s="7">
        <f>IF(D404="M",WeightSDS!P$5*$AJ404^7+WeightSDS!Q$5*$AJ404^6+WeightSDS!R$5*$AJ404^5+WeightSDS!S$5*$AJ404^4+WeightSDS!T$5*$AJ404^3+WeightSDS!U$5*$AJ404^2+WeightSDS!V$5*$AJ404+WeightSDS!W$5,IF($AJ404&lt;186,WeightSDS!P$8*$AJ404^7+WeightSDS!Q$8*$AJ404^6+WeightSDS!R$8*$AJ404^5+WeightSDS!S$8*$AJ404^4+WeightSDS!T$8*$AJ404^3+WeightSDS!U$8*$AJ404^2+WeightSDS!V$8*$AJ404+WeightSDS!W$8,WeightSDS!$U$9+WeightSDS!$V$9*($AJ404-WeightSDS!$W$9)))</f>
        <v>0.75407122999999998</v>
      </c>
      <c r="AM404" s="7">
        <f>IF(D404="M",IF($AJ404&lt;45,WeightSDS!M$23*$AJ404^10+WeightSDS!N$23*$AJ404^9+WeightSDS!O$23*$AJ404^8+WeightSDS!P$23*$AJ404^7+WeightSDS!Q$23*$AJ404^6+WeightSDS!R$23*$AJ404^5+WeightSDS!S$23*$AJ404^4+WeightSDS!T$23*$AJ404^3+WeightSDS!U$23*$AJ404^2+WeightSDS!V$23*$AJ404+WeightSDS!W$23,IF($AJ404&lt;153,WeightSDS!M$25*$AJ404^10+WeightSDS!N$25*$AJ404^9+WeightSDS!O$25*$AJ404^8+WeightSDS!P$25*$AJ404^7+WeightSDS!Q$25*$AJ404^6+WeightSDS!R$25*$AJ404^5+WeightSDS!S$25*$AJ404^4+WeightSDS!T$25*$AJ404^3+WeightSDS!U$25*$AJ404^2+WeightSDS!V$25*$AJ404+WeightSDS!W$25,WeightSDS!M$27+WeightSDS!N$27/(1+EXP(WeightSDS!O$27+WeightSDS!P$27*$AJ404)))),IF($AJ404&lt;43.8,WeightSDS!M$29*$AJ404^10+WeightSDS!N$29*$AJ404^9+WeightSDS!O$29*$AJ404^8+WeightSDS!P$29*$AJ404^7+WeightSDS!Q$29*$AJ404^6+WeightSDS!R$29*$AJ404^5+WeightSDS!S$29*$AJ404^4+WeightSDS!T$29*$AJ404^3+WeightSDS!U$29*$AJ404^2+WeightSDS!V$29*$AJ404+WeightSDS!W$29-0.010431*(1-$AJ404/210),IF($AJ404&lt;123,WeightSDS!M$30*$AJ404^10+WeightSDS!N$30*$AJ404^9+WeightSDS!O$30*$AJ404^8+WeightSDS!P$30*$AJ404^7+WeightSDS!Q$30*$AJ404^6+WeightSDS!R$30*$AJ404^5+WeightSDS!S$30*$AJ404^4+WeightSDS!T$30*$AJ404^3+WeightSDS!U$30*$AJ404^2+WeightSDS!V$30*$AJ404+WeightSDS!W$30-0.010431*(1-1/$AJ404),WeightSDS!M$32+WeightSDS!N$32/(1+EXP(WeightSDS!O$32+WeightSDS!P$32*$AJ404))-0.010431*(1-$AJ404/210))))</f>
        <v>2.9500001032655536</v>
      </c>
      <c r="AN404" s="7">
        <f>IF(D404="M",IF($AJ404&lt;162,WeightSDS!P$12*$AJ404^7+WeightSDS!Q$12*$AJ404^6+WeightSDS!R$12*$AJ404^5+WeightSDS!S$12*$AJ404^4+WeightSDS!T$12*$AJ404^3+WeightSDS!U$12*$AJ404^2+WeightSDS!V$12*$AJ404+WeightSDS!W$12,WeightSDS!P$14*$AJ404^7+WeightSDS!Q$14*$AJ404^6+WeightSDS!R$14*$AJ404^5+WeightSDS!S$14*$AJ404^4+WeightSDS!T$14*$AJ404^3+WeightSDS!U$14*$AJ404^2+WeightSDS!V$14*$AJ404+WeightSDS!W$14),IF($AJ404&lt;156,WeightSDS!O$17*$AJ404^8+WeightSDS!P$17*$AJ404^7+WeightSDS!Q$17*$AJ404^6+WeightSDS!R$17*$AJ404^5+WeightSDS!S$17*$AJ404^4+WeightSDS!T$17*$AJ404^3+WeightSDS!U$17*$AJ404^2+WeightSDS!V$17*$AJ404+WeightSDS!W$17,IF($AJ404&lt;186,WeightSDS!$U$18+(WeightSDS!$V$18-WeightSDS!$U$18)/24*($AJ404-186)+WeightSDS!$W$18*(-$AJ404+186)^2-0.005,WeightSDS!$U$18+(WeightSDS!$V$18-WeightSDS!$U$18)/24*($AJ404-186)-0.005)))</f>
        <v>0.14604529399999999</v>
      </c>
      <c r="AQ404" s="7">
        <f t="shared" si="141"/>
        <v>0.56299999999999994</v>
      </c>
      <c r="AR404" s="7">
        <f t="shared" si="142"/>
        <v>69</v>
      </c>
      <c r="AS404" s="7">
        <f t="shared" si="143"/>
        <v>0.51</v>
      </c>
    </row>
    <row r="405" spans="2:45" s="7" customFormat="1" x14ac:dyDescent="0.15">
      <c r="B405" s="118"/>
      <c r="C405" s="118"/>
      <c r="D405" s="118"/>
      <c r="E405" s="30"/>
      <c r="F405" s="30"/>
      <c r="G405" s="119"/>
      <c r="H405" s="119"/>
      <c r="I405" s="78"/>
      <c r="J405" s="11" t="str">
        <f t="shared" si="134"/>
        <v/>
      </c>
      <c r="K405" s="2" t="str">
        <f t="shared" si="144"/>
        <v/>
      </c>
      <c r="L405" s="2" t="str">
        <f t="shared" si="135"/>
        <v/>
      </c>
      <c r="M405" s="2" t="str">
        <f t="shared" si="145"/>
        <v/>
      </c>
      <c r="N405" s="2" t="str">
        <f t="shared" si="146"/>
        <v/>
      </c>
      <c r="O405" s="2" t="str">
        <f t="shared" si="147"/>
        <v/>
      </c>
      <c r="P405" s="11" t="str">
        <f t="shared" si="148"/>
        <v/>
      </c>
      <c r="Q405" s="11" t="str">
        <f t="shared" si="149"/>
        <v/>
      </c>
      <c r="R405" s="2" t="str">
        <f t="shared" si="150"/>
        <v/>
      </c>
      <c r="S405" s="11" t="str">
        <f t="shared" si="151"/>
        <v/>
      </c>
      <c r="T405" s="175" t="str">
        <f t="shared" si="152"/>
        <v/>
      </c>
      <c r="U405" s="11" t="str">
        <f t="shared" si="153"/>
        <v/>
      </c>
      <c r="V405" s="136"/>
      <c r="W405" s="136"/>
      <c r="X405" s="139">
        <f t="shared" si="136"/>
        <v>0</v>
      </c>
      <c r="Y405" s="31">
        <f t="shared" si="137"/>
        <v>0</v>
      </c>
      <c r="Z405" s="31"/>
      <c r="AA405" s="140">
        <f t="shared" si="138"/>
        <v>0</v>
      </c>
      <c r="AB405" s="12"/>
      <c r="AC405" s="8">
        <f t="shared" si="139"/>
        <v>9.0359999999999996</v>
      </c>
      <c r="AD405" s="8">
        <f t="shared" si="140"/>
        <v>-184.49199999999999</v>
      </c>
      <c r="AE405"/>
      <c r="AF405" t="e">
        <f>IF(D405="M",IF(AI405&lt;78,LMS!$D$5*AI405^3+LMS!$E$5*AI405^2+LMS!$F$5*AI405+LMS!$G$5,IF(AI405&lt;150,LMS!$D$6*AI405^3+LMS!$E$6*AI405^2+LMS!$F$6*AI405+LMS!$G$6,LMS!$D$7*AI405^3+LMS!$E$7*AI405^2+LMS!$F$7*AI405+LMS!$G$7)),IF(AI405&lt;69,LMS!$D$9*AI405^3+LMS!$E$9*AI405^2+LMS!$F$9*AI405+LMS!$G$9,IF(AI405&lt;150,LMS!$D$10*AI405^3+LMS!$E$10*AI405^2+LMS!$F$10*AI405+LMS!$G$10,LMS!$D$11*AI405^3+LMS!$E$11*AI405^2+LMS!$F$11*AI405+LMS!$G$11)))</f>
        <v>#VALUE!</v>
      </c>
      <c r="AG405" t="e">
        <f>IF(D405="M",(IF(AI405&lt;2.5,LMS!$D$21*AI405^3+LMS!$E$21*AI405^2+LMS!$F$21*AI405+LMS!$G$21,IF(AI405&lt;9.5,LMS!$D$22*AI405^3+LMS!$E$22*AI405^2+LMS!$F$22*AI405+LMS!$G$22,IF(AI405&lt;26.75,LMS!$D$23*AI405^3+LMS!$E$23*AI405^2+LMS!$F$23*AI405+LMS!$G$23,IF(AI405&lt;90,LMS!$D$24*AI405^3+LMS!$E$24*AI405^2+LMS!$F$24*AI405+LMS!$G$24,LMS!$D$25*AI405^3+LMS!$E$25*AI405^2+LMS!$F$25*AI405+LMS!$G$25))))),(IF(AI405&lt;2.5,LMS!$D$27*AI405^3+LMS!$E$27*AI405^2+LMS!$F$27*AI405+LMS!$G$27,IF(AI405&lt;9.5,LMS!$D$28*AI405^3+LMS!$E$28*AI405^2+LMS!$F$28*AI405+LMS!$G$28,IF(AI405&lt;26.75,LMS!$D$29*AI405^3+LMS!$E$29*AI405^2+LMS!$F$29*AI405+LMS!$G$29,IF(AI405&lt;90,LMS!$D$30*AI405^3+LMS!$E$30*AI405^2+LMS!$F$30*AI405+LMS!$G$30,IF(AI405&lt;150,LMS!$D$31*AI405^3+LMS!$E$31*AI405^2+LMS!$F$31*AI405+LMS!$G$31,LMS!$D$32*AI405^3+LMS!$E$32*AI405^2+LMS!$F$32*AI405+LMS!$G$32)))))))</f>
        <v>#VALUE!</v>
      </c>
      <c r="AH405" t="e">
        <f>IF(D405="M",(IF(AI405&lt;90,LMS!$D$14*AI405^3+LMS!$E$14*AI405^2+LMS!$F$14*AI405+LMS!$G$14,LMS!$D$15*AI405^3+LMS!$E$15*AI405^2+LMS!$F$15*AI405+LMS!$G$15)),(IF(AI405&lt;90,LMS!$D$17*AI405^3+LMS!$E$17*AI405^2+LMS!$F$17*AI405+LMS!$G$17,LMS!$D$18*AI405^3+LMS!$E$18*AI405^2+LMS!$F$18*AI405+LMS!$G$18)))</f>
        <v>#VALUE!</v>
      </c>
      <c r="AI405" s="7" t="e">
        <f t="shared" si="133"/>
        <v>#VALUE!</v>
      </c>
      <c r="AJ405" s="7">
        <f t="shared" si="154"/>
        <v>0</v>
      </c>
      <c r="AL405" s="7">
        <f>IF(D405="M",WeightSDS!P$5*$AJ405^7+WeightSDS!Q$5*$AJ405^6+WeightSDS!R$5*$AJ405^5+WeightSDS!S$5*$AJ405^4+WeightSDS!T$5*$AJ405^3+WeightSDS!U$5*$AJ405^2+WeightSDS!V$5*$AJ405+WeightSDS!W$5,IF($AJ405&lt;186,WeightSDS!P$8*$AJ405^7+WeightSDS!Q$8*$AJ405^6+WeightSDS!R$8*$AJ405^5+WeightSDS!S$8*$AJ405^4+WeightSDS!T$8*$AJ405^3+WeightSDS!U$8*$AJ405^2+WeightSDS!V$8*$AJ405+WeightSDS!W$8,WeightSDS!$U$9+WeightSDS!$V$9*($AJ405-WeightSDS!$W$9)))</f>
        <v>0.75407122999999998</v>
      </c>
      <c r="AM405" s="7">
        <f>IF(D405="M",IF($AJ405&lt;45,WeightSDS!M$23*$AJ405^10+WeightSDS!N$23*$AJ405^9+WeightSDS!O$23*$AJ405^8+WeightSDS!P$23*$AJ405^7+WeightSDS!Q$23*$AJ405^6+WeightSDS!R$23*$AJ405^5+WeightSDS!S$23*$AJ405^4+WeightSDS!T$23*$AJ405^3+WeightSDS!U$23*$AJ405^2+WeightSDS!V$23*$AJ405+WeightSDS!W$23,IF($AJ405&lt;153,WeightSDS!M$25*$AJ405^10+WeightSDS!N$25*$AJ405^9+WeightSDS!O$25*$AJ405^8+WeightSDS!P$25*$AJ405^7+WeightSDS!Q$25*$AJ405^6+WeightSDS!R$25*$AJ405^5+WeightSDS!S$25*$AJ405^4+WeightSDS!T$25*$AJ405^3+WeightSDS!U$25*$AJ405^2+WeightSDS!V$25*$AJ405+WeightSDS!W$25,WeightSDS!M$27+WeightSDS!N$27/(1+EXP(WeightSDS!O$27+WeightSDS!P$27*$AJ405)))),IF($AJ405&lt;43.8,WeightSDS!M$29*$AJ405^10+WeightSDS!N$29*$AJ405^9+WeightSDS!O$29*$AJ405^8+WeightSDS!P$29*$AJ405^7+WeightSDS!Q$29*$AJ405^6+WeightSDS!R$29*$AJ405^5+WeightSDS!S$29*$AJ405^4+WeightSDS!T$29*$AJ405^3+WeightSDS!U$29*$AJ405^2+WeightSDS!V$29*$AJ405+WeightSDS!W$29-0.010431*(1-$AJ405/210),IF($AJ405&lt;123,WeightSDS!M$30*$AJ405^10+WeightSDS!N$30*$AJ405^9+WeightSDS!O$30*$AJ405^8+WeightSDS!P$30*$AJ405^7+WeightSDS!Q$30*$AJ405^6+WeightSDS!R$30*$AJ405^5+WeightSDS!S$30*$AJ405^4+WeightSDS!T$30*$AJ405^3+WeightSDS!U$30*$AJ405^2+WeightSDS!V$30*$AJ405+WeightSDS!W$30-0.010431*(1-1/$AJ405),WeightSDS!M$32+WeightSDS!N$32/(1+EXP(WeightSDS!O$32+WeightSDS!P$32*$AJ405))-0.010431*(1-$AJ405/210))))</f>
        <v>2.9500001032655536</v>
      </c>
      <c r="AN405" s="7">
        <f>IF(D405="M",IF($AJ405&lt;162,WeightSDS!P$12*$AJ405^7+WeightSDS!Q$12*$AJ405^6+WeightSDS!R$12*$AJ405^5+WeightSDS!S$12*$AJ405^4+WeightSDS!T$12*$AJ405^3+WeightSDS!U$12*$AJ405^2+WeightSDS!V$12*$AJ405+WeightSDS!W$12,WeightSDS!P$14*$AJ405^7+WeightSDS!Q$14*$AJ405^6+WeightSDS!R$14*$AJ405^5+WeightSDS!S$14*$AJ405^4+WeightSDS!T$14*$AJ405^3+WeightSDS!U$14*$AJ405^2+WeightSDS!V$14*$AJ405+WeightSDS!W$14),IF($AJ405&lt;156,WeightSDS!O$17*$AJ405^8+WeightSDS!P$17*$AJ405^7+WeightSDS!Q$17*$AJ405^6+WeightSDS!R$17*$AJ405^5+WeightSDS!S$17*$AJ405^4+WeightSDS!T$17*$AJ405^3+WeightSDS!U$17*$AJ405^2+WeightSDS!V$17*$AJ405+WeightSDS!W$17,IF($AJ405&lt;186,WeightSDS!$U$18+(WeightSDS!$V$18-WeightSDS!$U$18)/24*($AJ405-186)+WeightSDS!$W$18*(-$AJ405+186)^2-0.005,WeightSDS!$U$18+(WeightSDS!$V$18-WeightSDS!$U$18)/24*($AJ405-186)-0.005)))</f>
        <v>0.14604529399999999</v>
      </c>
      <c r="AQ405" s="7">
        <f t="shared" si="141"/>
        <v>0.56299999999999994</v>
      </c>
      <c r="AR405" s="7">
        <f t="shared" si="142"/>
        <v>69</v>
      </c>
      <c r="AS405" s="7">
        <f t="shared" si="143"/>
        <v>0.51</v>
      </c>
    </row>
    <row r="406" spans="2:45" s="7" customFormat="1" x14ac:dyDescent="0.15">
      <c r="B406" s="118"/>
      <c r="C406" s="118"/>
      <c r="D406" s="118"/>
      <c r="E406" s="30"/>
      <c r="F406" s="30"/>
      <c r="G406" s="119"/>
      <c r="H406" s="119"/>
      <c r="I406" s="78"/>
      <c r="J406" s="11" t="str">
        <f t="shared" si="134"/>
        <v/>
      </c>
      <c r="K406" s="2" t="str">
        <f t="shared" si="144"/>
        <v/>
      </c>
      <c r="L406" s="2" t="str">
        <f t="shared" si="135"/>
        <v/>
      </c>
      <c r="M406" s="2" t="str">
        <f t="shared" si="145"/>
        <v/>
      </c>
      <c r="N406" s="2" t="str">
        <f t="shared" si="146"/>
        <v/>
      </c>
      <c r="O406" s="2" t="str">
        <f t="shared" si="147"/>
        <v/>
      </c>
      <c r="P406" s="11" t="str">
        <f t="shared" si="148"/>
        <v/>
      </c>
      <c r="Q406" s="11" t="str">
        <f t="shared" si="149"/>
        <v/>
      </c>
      <c r="R406" s="2" t="str">
        <f t="shared" si="150"/>
        <v/>
      </c>
      <c r="S406" s="11" t="str">
        <f t="shared" si="151"/>
        <v/>
      </c>
      <c r="T406" s="175" t="str">
        <f t="shared" si="152"/>
        <v/>
      </c>
      <c r="U406" s="11" t="str">
        <f t="shared" si="153"/>
        <v/>
      </c>
      <c r="V406" s="136"/>
      <c r="W406" s="136"/>
      <c r="X406" s="139">
        <f t="shared" si="136"/>
        <v>0</v>
      </c>
      <c r="Y406" s="31">
        <f t="shared" si="137"/>
        <v>0</v>
      </c>
      <c r="Z406" s="31"/>
      <c r="AA406" s="140">
        <f t="shared" si="138"/>
        <v>0</v>
      </c>
      <c r="AB406" s="12"/>
      <c r="AC406" s="8">
        <f t="shared" si="139"/>
        <v>9.0359999999999996</v>
      </c>
      <c r="AD406" s="8">
        <f t="shared" si="140"/>
        <v>-184.49199999999999</v>
      </c>
      <c r="AE406"/>
      <c r="AF406" t="e">
        <f>IF(D406="M",IF(AI406&lt;78,LMS!$D$5*AI406^3+LMS!$E$5*AI406^2+LMS!$F$5*AI406+LMS!$G$5,IF(AI406&lt;150,LMS!$D$6*AI406^3+LMS!$E$6*AI406^2+LMS!$F$6*AI406+LMS!$G$6,LMS!$D$7*AI406^3+LMS!$E$7*AI406^2+LMS!$F$7*AI406+LMS!$G$7)),IF(AI406&lt;69,LMS!$D$9*AI406^3+LMS!$E$9*AI406^2+LMS!$F$9*AI406+LMS!$G$9,IF(AI406&lt;150,LMS!$D$10*AI406^3+LMS!$E$10*AI406^2+LMS!$F$10*AI406+LMS!$G$10,LMS!$D$11*AI406^3+LMS!$E$11*AI406^2+LMS!$F$11*AI406+LMS!$G$11)))</f>
        <v>#VALUE!</v>
      </c>
      <c r="AG406" t="e">
        <f>IF(D406="M",(IF(AI406&lt;2.5,LMS!$D$21*AI406^3+LMS!$E$21*AI406^2+LMS!$F$21*AI406+LMS!$G$21,IF(AI406&lt;9.5,LMS!$D$22*AI406^3+LMS!$E$22*AI406^2+LMS!$F$22*AI406+LMS!$G$22,IF(AI406&lt;26.75,LMS!$D$23*AI406^3+LMS!$E$23*AI406^2+LMS!$F$23*AI406+LMS!$G$23,IF(AI406&lt;90,LMS!$D$24*AI406^3+LMS!$E$24*AI406^2+LMS!$F$24*AI406+LMS!$G$24,LMS!$D$25*AI406^3+LMS!$E$25*AI406^2+LMS!$F$25*AI406+LMS!$G$25))))),(IF(AI406&lt;2.5,LMS!$D$27*AI406^3+LMS!$E$27*AI406^2+LMS!$F$27*AI406+LMS!$G$27,IF(AI406&lt;9.5,LMS!$D$28*AI406^3+LMS!$E$28*AI406^2+LMS!$F$28*AI406+LMS!$G$28,IF(AI406&lt;26.75,LMS!$D$29*AI406^3+LMS!$E$29*AI406^2+LMS!$F$29*AI406+LMS!$G$29,IF(AI406&lt;90,LMS!$D$30*AI406^3+LMS!$E$30*AI406^2+LMS!$F$30*AI406+LMS!$G$30,IF(AI406&lt;150,LMS!$D$31*AI406^3+LMS!$E$31*AI406^2+LMS!$F$31*AI406+LMS!$G$31,LMS!$D$32*AI406^3+LMS!$E$32*AI406^2+LMS!$F$32*AI406+LMS!$G$32)))))))</f>
        <v>#VALUE!</v>
      </c>
      <c r="AH406" t="e">
        <f>IF(D406="M",(IF(AI406&lt;90,LMS!$D$14*AI406^3+LMS!$E$14*AI406^2+LMS!$F$14*AI406+LMS!$G$14,LMS!$D$15*AI406^3+LMS!$E$15*AI406^2+LMS!$F$15*AI406+LMS!$G$15)),(IF(AI406&lt;90,LMS!$D$17*AI406^3+LMS!$E$17*AI406^2+LMS!$F$17*AI406+LMS!$G$17,LMS!$D$18*AI406^3+LMS!$E$18*AI406^2+LMS!$F$18*AI406+LMS!$G$18)))</f>
        <v>#VALUE!</v>
      </c>
      <c r="AI406" s="7" t="e">
        <f t="shared" si="133"/>
        <v>#VALUE!</v>
      </c>
      <c r="AJ406" s="7">
        <f t="shared" si="154"/>
        <v>0</v>
      </c>
      <c r="AL406" s="7">
        <f>IF(D406="M",WeightSDS!P$5*$AJ406^7+WeightSDS!Q$5*$AJ406^6+WeightSDS!R$5*$AJ406^5+WeightSDS!S$5*$AJ406^4+WeightSDS!T$5*$AJ406^3+WeightSDS!U$5*$AJ406^2+WeightSDS!V$5*$AJ406+WeightSDS!W$5,IF($AJ406&lt;186,WeightSDS!P$8*$AJ406^7+WeightSDS!Q$8*$AJ406^6+WeightSDS!R$8*$AJ406^5+WeightSDS!S$8*$AJ406^4+WeightSDS!T$8*$AJ406^3+WeightSDS!U$8*$AJ406^2+WeightSDS!V$8*$AJ406+WeightSDS!W$8,WeightSDS!$U$9+WeightSDS!$V$9*($AJ406-WeightSDS!$W$9)))</f>
        <v>0.75407122999999998</v>
      </c>
      <c r="AM406" s="7">
        <f>IF(D406="M",IF($AJ406&lt;45,WeightSDS!M$23*$AJ406^10+WeightSDS!N$23*$AJ406^9+WeightSDS!O$23*$AJ406^8+WeightSDS!P$23*$AJ406^7+WeightSDS!Q$23*$AJ406^6+WeightSDS!R$23*$AJ406^5+WeightSDS!S$23*$AJ406^4+WeightSDS!T$23*$AJ406^3+WeightSDS!U$23*$AJ406^2+WeightSDS!V$23*$AJ406+WeightSDS!W$23,IF($AJ406&lt;153,WeightSDS!M$25*$AJ406^10+WeightSDS!N$25*$AJ406^9+WeightSDS!O$25*$AJ406^8+WeightSDS!P$25*$AJ406^7+WeightSDS!Q$25*$AJ406^6+WeightSDS!R$25*$AJ406^5+WeightSDS!S$25*$AJ406^4+WeightSDS!T$25*$AJ406^3+WeightSDS!U$25*$AJ406^2+WeightSDS!V$25*$AJ406+WeightSDS!W$25,WeightSDS!M$27+WeightSDS!N$27/(1+EXP(WeightSDS!O$27+WeightSDS!P$27*$AJ406)))),IF($AJ406&lt;43.8,WeightSDS!M$29*$AJ406^10+WeightSDS!N$29*$AJ406^9+WeightSDS!O$29*$AJ406^8+WeightSDS!P$29*$AJ406^7+WeightSDS!Q$29*$AJ406^6+WeightSDS!R$29*$AJ406^5+WeightSDS!S$29*$AJ406^4+WeightSDS!T$29*$AJ406^3+WeightSDS!U$29*$AJ406^2+WeightSDS!V$29*$AJ406+WeightSDS!W$29-0.010431*(1-$AJ406/210),IF($AJ406&lt;123,WeightSDS!M$30*$AJ406^10+WeightSDS!N$30*$AJ406^9+WeightSDS!O$30*$AJ406^8+WeightSDS!P$30*$AJ406^7+WeightSDS!Q$30*$AJ406^6+WeightSDS!R$30*$AJ406^5+WeightSDS!S$30*$AJ406^4+WeightSDS!T$30*$AJ406^3+WeightSDS!U$30*$AJ406^2+WeightSDS!V$30*$AJ406+WeightSDS!W$30-0.010431*(1-1/$AJ406),WeightSDS!M$32+WeightSDS!N$32/(1+EXP(WeightSDS!O$32+WeightSDS!P$32*$AJ406))-0.010431*(1-$AJ406/210))))</f>
        <v>2.9500001032655536</v>
      </c>
      <c r="AN406" s="7">
        <f>IF(D406="M",IF($AJ406&lt;162,WeightSDS!P$12*$AJ406^7+WeightSDS!Q$12*$AJ406^6+WeightSDS!R$12*$AJ406^5+WeightSDS!S$12*$AJ406^4+WeightSDS!T$12*$AJ406^3+WeightSDS!U$12*$AJ406^2+WeightSDS!V$12*$AJ406+WeightSDS!W$12,WeightSDS!P$14*$AJ406^7+WeightSDS!Q$14*$AJ406^6+WeightSDS!R$14*$AJ406^5+WeightSDS!S$14*$AJ406^4+WeightSDS!T$14*$AJ406^3+WeightSDS!U$14*$AJ406^2+WeightSDS!V$14*$AJ406+WeightSDS!W$14),IF($AJ406&lt;156,WeightSDS!O$17*$AJ406^8+WeightSDS!P$17*$AJ406^7+WeightSDS!Q$17*$AJ406^6+WeightSDS!R$17*$AJ406^5+WeightSDS!S$17*$AJ406^4+WeightSDS!T$17*$AJ406^3+WeightSDS!U$17*$AJ406^2+WeightSDS!V$17*$AJ406+WeightSDS!W$17,IF($AJ406&lt;186,WeightSDS!$U$18+(WeightSDS!$V$18-WeightSDS!$U$18)/24*($AJ406-186)+WeightSDS!$W$18*(-$AJ406+186)^2-0.005,WeightSDS!$U$18+(WeightSDS!$V$18-WeightSDS!$U$18)/24*($AJ406-186)-0.005)))</f>
        <v>0.14604529399999999</v>
      </c>
      <c r="AQ406" s="7">
        <f t="shared" si="141"/>
        <v>0.56299999999999994</v>
      </c>
      <c r="AR406" s="7">
        <f t="shared" si="142"/>
        <v>69</v>
      </c>
      <c r="AS406" s="7">
        <f t="shared" si="143"/>
        <v>0.51</v>
      </c>
    </row>
    <row r="407" spans="2:45" s="7" customFormat="1" x14ac:dyDescent="0.15">
      <c r="B407" s="118"/>
      <c r="C407" s="118"/>
      <c r="D407" s="118"/>
      <c r="E407" s="30"/>
      <c r="F407" s="30"/>
      <c r="G407" s="119"/>
      <c r="H407" s="119"/>
      <c r="I407" s="78"/>
      <c r="J407" s="11" t="str">
        <f t="shared" si="134"/>
        <v/>
      </c>
      <c r="K407" s="2" t="str">
        <f t="shared" si="144"/>
        <v/>
      </c>
      <c r="L407" s="2" t="str">
        <f t="shared" si="135"/>
        <v/>
      </c>
      <c r="M407" s="2" t="str">
        <f t="shared" si="145"/>
        <v/>
      </c>
      <c r="N407" s="2" t="str">
        <f t="shared" si="146"/>
        <v/>
      </c>
      <c r="O407" s="2" t="str">
        <f t="shared" si="147"/>
        <v/>
      </c>
      <c r="P407" s="11" t="str">
        <f t="shared" si="148"/>
        <v/>
      </c>
      <c r="Q407" s="11" t="str">
        <f t="shared" si="149"/>
        <v/>
      </c>
      <c r="R407" s="2" t="str">
        <f t="shared" si="150"/>
        <v/>
      </c>
      <c r="S407" s="11" t="str">
        <f t="shared" si="151"/>
        <v/>
      </c>
      <c r="T407" s="175" t="str">
        <f t="shared" si="152"/>
        <v/>
      </c>
      <c r="U407" s="11" t="str">
        <f t="shared" si="153"/>
        <v/>
      </c>
      <c r="V407" s="136"/>
      <c r="W407" s="136"/>
      <c r="X407" s="139">
        <f t="shared" si="136"/>
        <v>0</v>
      </c>
      <c r="Y407" s="31">
        <f t="shared" si="137"/>
        <v>0</v>
      </c>
      <c r="Z407" s="31"/>
      <c r="AA407" s="140">
        <f t="shared" si="138"/>
        <v>0</v>
      </c>
      <c r="AB407" s="12"/>
      <c r="AC407" s="8">
        <f t="shared" si="139"/>
        <v>9.0359999999999996</v>
      </c>
      <c r="AD407" s="8">
        <f t="shared" si="140"/>
        <v>-184.49199999999999</v>
      </c>
      <c r="AE407"/>
      <c r="AF407" t="e">
        <f>IF(D407="M",IF(AI407&lt;78,LMS!$D$5*AI407^3+LMS!$E$5*AI407^2+LMS!$F$5*AI407+LMS!$G$5,IF(AI407&lt;150,LMS!$D$6*AI407^3+LMS!$E$6*AI407^2+LMS!$F$6*AI407+LMS!$G$6,LMS!$D$7*AI407^3+LMS!$E$7*AI407^2+LMS!$F$7*AI407+LMS!$G$7)),IF(AI407&lt;69,LMS!$D$9*AI407^3+LMS!$E$9*AI407^2+LMS!$F$9*AI407+LMS!$G$9,IF(AI407&lt;150,LMS!$D$10*AI407^3+LMS!$E$10*AI407^2+LMS!$F$10*AI407+LMS!$G$10,LMS!$D$11*AI407^3+LMS!$E$11*AI407^2+LMS!$F$11*AI407+LMS!$G$11)))</f>
        <v>#VALUE!</v>
      </c>
      <c r="AG407" t="e">
        <f>IF(D407="M",(IF(AI407&lt;2.5,LMS!$D$21*AI407^3+LMS!$E$21*AI407^2+LMS!$F$21*AI407+LMS!$G$21,IF(AI407&lt;9.5,LMS!$D$22*AI407^3+LMS!$E$22*AI407^2+LMS!$F$22*AI407+LMS!$G$22,IF(AI407&lt;26.75,LMS!$D$23*AI407^3+LMS!$E$23*AI407^2+LMS!$F$23*AI407+LMS!$G$23,IF(AI407&lt;90,LMS!$D$24*AI407^3+LMS!$E$24*AI407^2+LMS!$F$24*AI407+LMS!$G$24,LMS!$D$25*AI407^3+LMS!$E$25*AI407^2+LMS!$F$25*AI407+LMS!$G$25))))),(IF(AI407&lt;2.5,LMS!$D$27*AI407^3+LMS!$E$27*AI407^2+LMS!$F$27*AI407+LMS!$G$27,IF(AI407&lt;9.5,LMS!$D$28*AI407^3+LMS!$E$28*AI407^2+LMS!$F$28*AI407+LMS!$G$28,IF(AI407&lt;26.75,LMS!$D$29*AI407^3+LMS!$E$29*AI407^2+LMS!$F$29*AI407+LMS!$G$29,IF(AI407&lt;90,LMS!$D$30*AI407^3+LMS!$E$30*AI407^2+LMS!$F$30*AI407+LMS!$G$30,IF(AI407&lt;150,LMS!$D$31*AI407^3+LMS!$E$31*AI407^2+LMS!$F$31*AI407+LMS!$G$31,LMS!$D$32*AI407^3+LMS!$E$32*AI407^2+LMS!$F$32*AI407+LMS!$G$32)))))))</f>
        <v>#VALUE!</v>
      </c>
      <c r="AH407" t="e">
        <f>IF(D407="M",(IF(AI407&lt;90,LMS!$D$14*AI407^3+LMS!$E$14*AI407^2+LMS!$F$14*AI407+LMS!$G$14,LMS!$D$15*AI407^3+LMS!$E$15*AI407^2+LMS!$F$15*AI407+LMS!$G$15)),(IF(AI407&lt;90,LMS!$D$17*AI407^3+LMS!$E$17*AI407^2+LMS!$F$17*AI407+LMS!$G$17,LMS!$D$18*AI407^3+LMS!$E$18*AI407^2+LMS!$F$18*AI407+LMS!$G$18)))</f>
        <v>#VALUE!</v>
      </c>
      <c r="AI407" s="7" t="e">
        <f t="shared" si="133"/>
        <v>#VALUE!</v>
      </c>
      <c r="AJ407" s="7">
        <f t="shared" si="154"/>
        <v>0</v>
      </c>
      <c r="AL407" s="7">
        <f>IF(D407="M",WeightSDS!P$5*$AJ407^7+WeightSDS!Q$5*$AJ407^6+WeightSDS!R$5*$AJ407^5+WeightSDS!S$5*$AJ407^4+WeightSDS!T$5*$AJ407^3+WeightSDS!U$5*$AJ407^2+WeightSDS!V$5*$AJ407+WeightSDS!W$5,IF($AJ407&lt;186,WeightSDS!P$8*$AJ407^7+WeightSDS!Q$8*$AJ407^6+WeightSDS!R$8*$AJ407^5+WeightSDS!S$8*$AJ407^4+WeightSDS!T$8*$AJ407^3+WeightSDS!U$8*$AJ407^2+WeightSDS!V$8*$AJ407+WeightSDS!W$8,WeightSDS!$U$9+WeightSDS!$V$9*($AJ407-WeightSDS!$W$9)))</f>
        <v>0.75407122999999998</v>
      </c>
      <c r="AM407" s="7">
        <f>IF(D407="M",IF($AJ407&lt;45,WeightSDS!M$23*$AJ407^10+WeightSDS!N$23*$AJ407^9+WeightSDS!O$23*$AJ407^8+WeightSDS!P$23*$AJ407^7+WeightSDS!Q$23*$AJ407^6+WeightSDS!R$23*$AJ407^5+WeightSDS!S$23*$AJ407^4+WeightSDS!T$23*$AJ407^3+WeightSDS!U$23*$AJ407^2+WeightSDS!V$23*$AJ407+WeightSDS!W$23,IF($AJ407&lt;153,WeightSDS!M$25*$AJ407^10+WeightSDS!N$25*$AJ407^9+WeightSDS!O$25*$AJ407^8+WeightSDS!P$25*$AJ407^7+WeightSDS!Q$25*$AJ407^6+WeightSDS!R$25*$AJ407^5+WeightSDS!S$25*$AJ407^4+WeightSDS!T$25*$AJ407^3+WeightSDS!U$25*$AJ407^2+WeightSDS!V$25*$AJ407+WeightSDS!W$25,WeightSDS!M$27+WeightSDS!N$27/(1+EXP(WeightSDS!O$27+WeightSDS!P$27*$AJ407)))),IF($AJ407&lt;43.8,WeightSDS!M$29*$AJ407^10+WeightSDS!N$29*$AJ407^9+WeightSDS!O$29*$AJ407^8+WeightSDS!P$29*$AJ407^7+WeightSDS!Q$29*$AJ407^6+WeightSDS!R$29*$AJ407^5+WeightSDS!S$29*$AJ407^4+WeightSDS!T$29*$AJ407^3+WeightSDS!U$29*$AJ407^2+WeightSDS!V$29*$AJ407+WeightSDS!W$29-0.010431*(1-$AJ407/210),IF($AJ407&lt;123,WeightSDS!M$30*$AJ407^10+WeightSDS!N$30*$AJ407^9+WeightSDS!O$30*$AJ407^8+WeightSDS!P$30*$AJ407^7+WeightSDS!Q$30*$AJ407^6+WeightSDS!R$30*$AJ407^5+WeightSDS!S$30*$AJ407^4+WeightSDS!T$30*$AJ407^3+WeightSDS!U$30*$AJ407^2+WeightSDS!V$30*$AJ407+WeightSDS!W$30-0.010431*(1-1/$AJ407),WeightSDS!M$32+WeightSDS!N$32/(1+EXP(WeightSDS!O$32+WeightSDS!P$32*$AJ407))-0.010431*(1-$AJ407/210))))</f>
        <v>2.9500001032655536</v>
      </c>
      <c r="AN407" s="7">
        <f>IF(D407="M",IF($AJ407&lt;162,WeightSDS!P$12*$AJ407^7+WeightSDS!Q$12*$AJ407^6+WeightSDS!R$12*$AJ407^5+WeightSDS!S$12*$AJ407^4+WeightSDS!T$12*$AJ407^3+WeightSDS!U$12*$AJ407^2+WeightSDS!V$12*$AJ407+WeightSDS!W$12,WeightSDS!P$14*$AJ407^7+WeightSDS!Q$14*$AJ407^6+WeightSDS!R$14*$AJ407^5+WeightSDS!S$14*$AJ407^4+WeightSDS!T$14*$AJ407^3+WeightSDS!U$14*$AJ407^2+WeightSDS!V$14*$AJ407+WeightSDS!W$14),IF($AJ407&lt;156,WeightSDS!O$17*$AJ407^8+WeightSDS!P$17*$AJ407^7+WeightSDS!Q$17*$AJ407^6+WeightSDS!R$17*$AJ407^5+WeightSDS!S$17*$AJ407^4+WeightSDS!T$17*$AJ407^3+WeightSDS!U$17*$AJ407^2+WeightSDS!V$17*$AJ407+WeightSDS!W$17,IF($AJ407&lt;186,WeightSDS!$U$18+(WeightSDS!$V$18-WeightSDS!$U$18)/24*($AJ407-186)+WeightSDS!$W$18*(-$AJ407+186)^2-0.005,WeightSDS!$U$18+(WeightSDS!$V$18-WeightSDS!$U$18)/24*($AJ407-186)-0.005)))</f>
        <v>0.14604529399999999</v>
      </c>
      <c r="AQ407" s="7">
        <f t="shared" si="141"/>
        <v>0.56299999999999994</v>
      </c>
      <c r="AR407" s="7">
        <f t="shared" si="142"/>
        <v>69</v>
      </c>
      <c r="AS407" s="7">
        <f t="shared" si="143"/>
        <v>0.51</v>
      </c>
    </row>
    <row r="408" spans="2:45" s="7" customFormat="1" x14ac:dyDescent="0.15">
      <c r="B408" s="118"/>
      <c r="C408" s="118"/>
      <c r="D408" s="118"/>
      <c r="E408" s="30"/>
      <c r="F408" s="30"/>
      <c r="G408" s="119"/>
      <c r="H408" s="119"/>
      <c r="I408" s="78"/>
      <c r="J408" s="11" t="str">
        <f t="shared" si="134"/>
        <v/>
      </c>
      <c r="K408" s="2" t="str">
        <f t="shared" si="144"/>
        <v/>
      </c>
      <c r="L408" s="2" t="str">
        <f t="shared" si="135"/>
        <v/>
      </c>
      <c r="M408" s="2" t="str">
        <f t="shared" si="145"/>
        <v/>
      </c>
      <c r="N408" s="2" t="str">
        <f t="shared" si="146"/>
        <v/>
      </c>
      <c r="O408" s="2" t="str">
        <f t="shared" si="147"/>
        <v/>
      </c>
      <c r="P408" s="11" t="str">
        <f t="shared" si="148"/>
        <v/>
      </c>
      <c r="Q408" s="11" t="str">
        <f t="shared" si="149"/>
        <v/>
      </c>
      <c r="R408" s="2" t="str">
        <f t="shared" si="150"/>
        <v/>
      </c>
      <c r="S408" s="11" t="str">
        <f t="shared" si="151"/>
        <v/>
      </c>
      <c r="T408" s="175" t="str">
        <f t="shared" si="152"/>
        <v/>
      </c>
      <c r="U408" s="11" t="str">
        <f t="shared" si="153"/>
        <v/>
      </c>
      <c r="V408" s="136"/>
      <c r="W408" s="136"/>
      <c r="X408" s="139">
        <f t="shared" si="136"/>
        <v>0</v>
      </c>
      <c r="Y408" s="31">
        <f t="shared" si="137"/>
        <v>0</v>
      </c>
      <c r="Z408" s="31"/>
      <c r="AA408" s="140">
        <f t="shared" si="138"/>
        <v>0</v>
      </c>
      <c r="AB408" s="12"/>
      <c r="AC408" s="8">
        <f t="shared" si="139"/>
        <v>9.0359999999999996</v>
      </c>
      <c r="AD408" s="8">
        <f t="shared" si="140"/>
        <v>-184.49199999999999</v>
      </c>
      <c r="AE408"/>
      <c r="AF408" t="e">
        <f>IF(D408="M",IF(AI408&lt;78,LMS!$D$5*AI408^3+LMS!$E$5*AI408^2+LMS!$F$5*AI408+LMS!$G$5,IF(AI408&lt;150,LMS!$D$6*AI408^3+LMS!$E$6*AI408^2+LMS!$F$6*AI408+LMS!$G$6,LMS!$D$7*AI408^3+LMS!$E$7*AI408^2+LMS!$F$7*AI408+LMS!$G$7)),IF(AI408&lt;69,LMS!$D$9*AI408^3+LMS!$E$9*AI408^2+LMS!$F$9*AI408+LMS!$G$9,IF(AI408&lt;150,LMS!$D$10*AI408^3+LMS!$E$10*AI408^2+LMS!$F$10*AI408+LMS!$G$10,LMS!$D$11*AI408^3+LMS!$E$11*AI408^2+LMS!$F$11*AI408+LMS!$G$11)))</f>
        <v>#VALUE!</v>
      </c>
      <c r="AG408" t="e">
        <f>IF(D408="M",(IF(AI408&lt;2.5,LMS!$D$21*AI408^3+LMS!$E$21*AI408^2+LMS!$F$21*AI408+LMS!$G$21,IF(AI408&lt;9.5,LMS!$D$22*AI408^3+LMS!$E$22*AI408^2+LMS!$F$22*AI408+LMS!$G$22,IF(AI408&lt;26.75,LMS!$D$23*AI408^3+LMS!$E$23*AI408^2+LMS!$F$23*AI408+LMS!$G$23,IF(AI408&lt;90,LMS!$D$24*AI408^3+LMS!$E$24*AI408^2+LMS!$F$24*AI408+LMS!$G$24,LMS!$D$25*AI408^3+LMS!$E$25*AI408^2+LMS!$F$25*AI408+LMS!$G$25))))),(IF(AI408&lt;2.5,LMS!$D$27*AI408^3+LMS!$E$27*AI408^2+LMS!$F$27*AI408+LMS!$G$27,IF(AI408&lt;9.5,LMS!$D$28*AI408^3+LMS!$E$28*AI408^2+LMS!$F$28*AI408+LMS!$G$28,IF(AI408&lt;26.75,LMS!$D$29*AI408^3+LMS!$E$29*AI408^2+LMS!$F$29*AI408+LMS!$G$29,IF(AI408&lt;90,LMS!$D$30*AI408^3+LMS!$E$30*AI408^2+LMS!$F$30*AI408+LMS!$G$30,IF(AI408&lt;150,LMS!$D$31*AI408^3+LMS!$E$31*AI408^2+LMS!$F$31*AI408+LMS!$G$31,LMS!$D$32*AI408^3+LMS!$E$32*AI408^2+LMS!$F$32*AI408+LMS!$G$32)))))))</f>
        <v>#VALUE!</v>
      </c>
      <c r="AH408" t="e">
        <f>IF(D408="M",(IF(AI408&lt;90,LMS!$D$14*AI408^3+LMS!$E$14*AI408^2+LMS!$F$14*AI408+LMS!$G$14,LMS!$D$15*AI408^3+LMS!$E$15*AI408^2+LMS!$F$15*AI408+LMS!$G$15)),(IF(AI408&lt;90,LMS!$D$17*AI408^3+LMS!$E$17*AI408^2+LMS!$F$17*AI408+LMS!$G$17,LMS!$D$18*AI408^3+LMS!$E$18*AI408^2+LMS!$F$18*AI408+LMS!$G$18)))</f>
        <v>#VALUE!</v>
      </c>
      <c r="AI408" s="7" t="e">
        <f t="shared" si="133"/>
        <v>#VALUE!</v>
      </c>
      <c r="AJ408" s="7">
        <f t="shared" si="154"/>
        <v>0</v>
      </c>
      <c r="AL408" s="7">
        <f>IF(D408="M",WeightSDS!P$5*$AJ408^7+WeightSDS!Q$5*$AJ408^6+WeightSDS!R$5*$AJ408^5+WeightSDS!S$5*$AJ408^4+WeightSDS!T$5*$AJ408^3+WeightSDS!U$5*$AJ408^2+WeightSDS!V$5*$AJ408+WeightSDS!W$5,IF($AJ408&lt;186,WeightSDS!P$8*$AJ408^7+WeightSDS!Q$8*$AJ408^6+WeightSDS!R$8*$AJ408^5+WeightSDS!S$8*$AJ408^4+WeightSDS!T$8*$AJ408^3+WeightSDS!U$8*$AJ408^2+WeightSDS!V$8*$AJ408+WeightSDS!W$8,WeightSDS!$U$9+WeightSDS!$V$9*($AJ408-WeightSDS!$W$9)))</f>
        <v>0.75407122999999998</v>
      </c>
      <c r="AM408" s="7">
        <f>IF(D408="M",IF($AJ408&lt;45,WeightSDS!M$23*$AJ408^10+WeightSDS!N$23*$AJ408^9+WeightSDS!O$23*$AJ408^8+WeightSDS!P$23*$AJ408^7+WeightSDS!Q$23*$AJ408^6+WeightSDS!R$23*$AJ408^5+WeightSDS!S$23*$AJ408^4+WeightSDS!T$23*$AJ408^3+WeightSDS!U$23*$AJ408^2+WeightSDS!V$23*$AJ408+WeightSDS!W$23,IF($AJ408&lt;153,WeightSDS!M$25*$AJ408^10+WeightSDS!N$25*$AJ408^9+WeightSDS!O$25*$AJ408^8+WeightSDS!P$25*$AJ408^7+WeightSDS!Q$25*$AJ408^6+WeightSDS!R$25*$AJ408^5+WeightSDS!S$25*$AJ408^4+WeightSDS!T$25*$AJ408^3+WeightSDS!U$25*$AJ408^2+WeightSDS!V$25*$AJ408+WeightSDS!W$25,WeightSDS!M$27+WeightSDS!N$27/(1+EXP(WeightSDS!O$27+WeightSDS!P$27*$AJ408)))),IF($AJ408&lt;43.8,WeightSDS!M$29*$AJ408^10+WeightSDS!N$29*$AJ408^9+WeightSDS!O$29*$AJ408^8+WeightSDS!P$29*$AJ408^7+WeightSDS!Q$29*$AJ408^6+WeightSDS!R$29*$AJ408^5+WeightSDS!S$29*$AJ408^4+WeightSDS!T$29*$AJ408^3+WeightSDS!U$29*$AJ408^2+WeightSDS!V$29*$AJ408+WeightSDS!W$29-0.010431*(1-$AJ408/210),IF($AJ408&lt;123,WeightSDS!M$30*$AJ408^10+WeightSDS!N$30*$AJ408^9+WeightSDS!O$30*$AJ408^8+WeightSDS!P$30*$AJ408^7+WeightSDS!Q$30*$AJ408^6+WeightSDS!R$30*$AJ408^5+WeightSDS!S$30*$AJ408^4+WeightSDS!T$30*$AJ408^3+WeightSDS!U$30*$AJ408^2+WeightSDS!V$30*$AJ408+WeightSDS!W$30-0.010431*(1-1/$AJ408),WeightSDS!M$32+WeightSDS!N$32/(1+EXP(WeightSDS!O$32+WeightSDS!P$32*$AJ408))-0.010431*(1-$AJ408/210))))</f>
        <v>2.9500001032655536</v>
      </c>
      <c r="AN408" s="7">
        <f>IF(D408="M",IF($AJ408&lt;162,WeightSDS!P$12*$AJ408^7+WeightSDS!Q$12*$AJ408^6+WeightSDS!R$12*$AJ408^5+WeightSDS!S$12*$AJ408^4+WeightSDS!T$12*$AJ408^3+WeightSDS!U$12*$AJ408^2+WeightSDS!V$12*$AJ408+WeightSDS!W$12,WeightSDS!P$14*$AJ408^7+WeightSDS!Q$14*$AJ408^6+WeightSDS!R$14*$AJ408^5+WeightSDS!S$14*$AJ408^4+WeightSDS!T$14*$AJ408^3+WeightSDS!U$14*$AJ408^2+WeightSDS!V$14*$AJ408+WeightSDS!W$14),IF($AJ408&lt;156,WeightSDS!O$17*$AJ408^8+WeightSDS!P$17*$AJ408^7+WeightSDS!Q$17*$AJ408^6+WeightSDS!R$17*$AJ408^5+WeightSDS!S$17*$AJ408^4+WeightSDS!T$17*$AJ408^3+WeightSDS!U$17*$AJ408^2+WeightSDS!V$17*$AJ408+WeightSDS!W$17,IF($AJ408&lt;186,WeightSDS!$U$18+(WeightSDS!$V$18-WeightSDS!$U$18)/24*($AJ408-186)+WeightSDS!$W$18*(-$AJ408+186)^2-0.005,WeightSDS!$U$18+(WeightSDS!$V$18-WeightSDS!$U$18)/24*($AJ408-186)-0.005)))</f>
        <v>0.14604529399999999</v>
      </c>
      <c r="AQ408" s="7">
        <f t="shared" si="141"/>
        <v>0.56299999999999994</v>
      </c>
      <c r="AR408" s="7">
        <f t="shared" si="142"/>
        <v>69</v>
      </c>
      <c r="AS408" s="7">
        <f t="shared" si="143"/>
        <v>0.51</v>
      </c>
    </row>
    <row r="409" spans="2:45" s="7" customFormat="1" x14ac:dyDescent="0.15">
      <c r="B409" s="118"/>
      <c r="C409" s="118"/>
      <c r="D409" s="118"/>
      <c r="E409" s="30"/>
      <c r="F409" s="30"/>
      <c r="G409" s="119"/>
      <c r="H409" s="119"/>
      <c r="I409" s="78"/>
      <c r="J409" s="11" t="str">
        <f t="shared" si="134"/>
        <v/>
      </c>
      <c r="K409" s="2" t="str">
        <f t="shared" si="144"/>
        <v/>
      </c>
      <c r="L409" s="2" t="str">
        <f t="shared" si="135"/>
        <v/>
      </c>
      <c r="M409" s="2" t="str">
        <f t="shared" si="145"/>
        <v/>
      </c>
      <c r="N409" s="2" t="str">
        <f t="shared" si="146"/>
        <v/>
      </c>
      <c r="O409" s="2" t="str">
        <f t="shared" si="147"/>
        <v/>
      </c>
      <c r="P409" s="11" t="str">
        <f t="shared" si="148"/>
        <v/>
      </c>
      <c r="Q409" s="11" t="str">
        <f t="shared" si="149"/>
        <v/>
      </c>
      <c r="R409" s="2" t="str">
        <f t="shared" si="150"/>
        <v/>
      </c>
      <c r="S409" s="11" t="str">
        <f t="shared" si="151"/>
        <v/>
      </c>
      <c r="T409" s="175" t="str">
        <f t="shared" si="152"/>
        <v/>
      </c>
      <c r="U409" s="11" t="str">
        <f t="shared" si="153"/>
        <v/>
      </c>
      <c r="V409" s="136"/>
      <c r="W409" s="136"/>
      <c r="X409" s="139">
        <f t="shared" si="136"/>
        <v>0</v>
      </c>
      <c r="Y409" s="31">
        <f t="shared" si="137"/>
        <v>0</v>
      </c>
      <c r="Z409" s="31"/>
      <c r="AA409" s="140">
        <f t="shared" si="138"/>
        <v>0</v>
      </c>
      <c r="AB409" s="12"/>
      <c r="AC409" s="8">
        <f t="shared" si="139"/>
        <v>9.0359999999999996</v>
      </c>
      <c r="AD409" s="8">
        <f t="shared" si="140"/>
        <v>-184.49199999999999</v>
      </c>
      <c r="AE409"/>
      <c r="AF409" t="e">
        <f>IF(D409="M",IF(AI409&lt;78,LMS!$D$5*AI409^3+LMS!$E$5*AI409^2+LMS!$F$5*AI409+LMS!$G$5,IF(AI409&lt;150,LMS!$D$6*AI409^3+LMS!$E$6*AI409^2+LMS!$F$6*AI409+LMS!$G$6,LMS!$D$7*AI409^3+LMS!$E$7*AI409^2+LMS!$F$7*AI409+LMS!$G$7)),IF(AI409&lt;69,LMS!$D$9*AI409^3+LMS!$E$9*AI409^2+LMS!$F$9*AI409+LMS!$G$9,IF(AI409&lt;150,LMS!$D$10*AI409^3+LMS!$E$10*AI409^2+LMS!$F$10*AI409+LMS!$G$10,LMS!$D$11*AI409^3+LMS!$E$11*AI409^2+LMS!$F$11*AI409+LMS!$G$11)))</f>
        <v>#VALUE!</v>
      </c>
      <c r="AG409" t="e">
        <f>IF(D409="M",(IF(AI409&lt;2.5,LMS!$D$21*AI409^3+LMS!$E$21*AI409^2+LMS!$F$21*AI409+LMS!$G$21,IF(AI409&lt;9.5,LMS!$D$22*AI409^3+LMS!$E$22*AI409^2+LMS!$F$22*AI409+LMS!$G$22,IF(AI409&lt;26.75,LMS!$D$23*AI409^3+LMS!$E$23*AI409^2+LMS!$F$23*AI409+LMS!$G$23,IF(AI409&lt;90,LMS!$D$24*AI409^3+LMS!$E$24*AI409^2+LMS!$F$24*AI409+LMS!$G$24,LMS!$D$25*AI409^3+LMS!$E$25*AI409^2+LMS!$F$25*AI409+LMS!$G$25))))),(IF(AI409&lt;2.5,LMS!$D$27*AI409^3+LMS!$E$27*AI409^2+LMS!$F$27*AI409+LMS!$G$27,IF(AI409&lt;9.5,LMS!$D$28*AI409^3+LMS!$E$28*AI409^2+LMS!$F$28*AI409+LMS!$G$28,IF(AI409&lt;26.75,LMS!$D$29*AI409^3+LMS!$E$29*AI409^2+LMS!$F$29*AI409+LMS!$G$29,IF(AI409&lt;90,LMS!$D$30*AI409^3+LMS!$E$30*AI409^2+LMS!$F$30*AI409+LMS!$G$30,IF(AI409&lt;150,LMS!$D$31*AI409^3+LMS!$E$31*AI409^2+LMS!$F$31*AI409+LMS!$G$31,LMS!$D$32*AI409^3+LMS!$E$32*AI409^2+LMS!$F$32*AI409+LMS!$G$32)))))))</f>
        <v>#VALUE!</v>
      </c>
      <c r="AH409" t="e">
        <f>IF(D409="M",(IF(AI409&lt;90,LMS!$D$14*AI409^3+LMS!$E$14*AI409^2+LMS!$F$14*AI409+LMS!$G$14,LMS!$D$15*AI409^3+LMS!$E$15*AI409^2+LMS!$F$15*AI409+LMS!$G$15)),(IF(AI409&lt;90,LMS!$D$17*AI409^3+LMS!$E$17*AI409^2+LMS!$F$17*AI409+LMS!$G$17,LMS!$D$18*AI409^3+LMS!$E$18*AI409^2+LMS!$F$18*AI409+LMS!$G$18)))</f>
        <v>#VALUE!</v>
      </c>
      <c r="AI409" s="7" t="e">
        <f t="shared" si="133"/>
        <v>#VALUE!</v>
      </c>
      <c r="AJ409" s="7">
        <f t="shared" si="154"/>
        <v>0</v>
      </c>
      <c r="AL409" s="7">
        <f>IF(D409="M",WeightSDS!P$5*$AJ409^7+WeightSDS!Q$5*$AJ409^6+WeightSDS!R$5*$AJ409^5+WeightSDS!S$5*$AJ409^4+WeightSDS!T$5*$AJ409^3+WeightSDS!U$5*$AJ409^2+WeightSDS!V$5*$AJ409+WeightSDS!W$5,IF($AJ409&lt;186,WeightSDS!P$8*$AJ409^7+WeightSDS!Q$8*$AJ409^6+WeightSDS!R$8*$AJ409^5+WeightSDS!S$8*$AJ409^4+WeightSDS!T$8*$AJ409^3+WeightSDS!U$8*$AJ409^2+WeightSDS!V$8*$AJ409+WeightSDS!W$8,WeightSDS!$U$9+WeightSDS!$V$9*($AJ409-WeightSDS!$W$9)))</f>
        <v>0.75407122999999998</v>
      </c>
      <c r="AM409" s="7">
        <f>IF(D409="M",IF($AJ409&lt;45,WeightSDS!M$23*$AJ409^10+WeightSDS!N$23*$AJ409^9+WeightSDS!O$23*$AJ409^8+WeightSDS!P$23*$AJ409^7+WeightSDS!Q$23*$AJ409^6+WeightSDS!R$23*$AJ409^5+WeightSDS!S$23*$AJ409^4+WeightSDS!T$23*$AJ409^3+WeightSDS!U$23*$AJ409^2+WeightSDS!V$23*$AJ409+WeightSDS!W$23,IF($AJ409&lt;153,WeightSDS!M$25*$AJ409^10+WeightSDS!N$25*$AJ409^9+WeightSDS!O$25*$AJ409^8+WeightSDS!P$25*$AJ409^7+WeightSDS!Q$25*$AJ409^6+WeightSDS!R$25*$AJ409^5+WeightSDS!S$25*$AJ409^4+WeightSDS!T$25*$AJ409^3+WeightSDS!U$25*$AJ409^2+WeightSDS!V$25*$AJ409+WeightSDS!W$25,WeightSDS!M$27+WeightSDS!N$27/(1+EXP(WeightSDS!O$27+WeightSDS!P$27*$AJ409)))),IF($AJ409&lt;43.8,WeightSDS!M$29*$AJ409^10+WeightSDS!N$29*$AJ409^9+WeightSDS!O$29*$AJ409^8+WeightSDS!P$29*$AJ409^7+WeightSDS!Q$29*$AJ409^6+WeightSDS!R$29*$AJ409^5+WeightSDS!S$29*$AJ409^4+WeightSDS!T$29*$AJ409^3+WeightSDS!U$29*$AJ409^2+WeightSDS!V$29*$AJ409+WeightSDS!W$29-0.010431*(1-$AJ409/210),IF($AJ409&lt;123,WeightSDS!M$30*$AJ409^10+WeightSDS!N$30*$AJ409^9+WeightSDS!O$30*$AJ409^8+WeightSDS!P$30*$AJ409^7+WeightSDS!Q$30*$AJ409^6+WeightSDS!R$30*$AJ409^5+WeightSDS!S$30*$AJ409^4+WeightSDS!T$30*$AJ409^3+WeightSDS!U$30*$AJ409^2+WeightSDS!V$30*$AJ409+WeightSDS!W$30-0.010431*(1-1/$AJ409),WeightSDS!M$32+WeightSDS!N$32/(1+EXP(WeightSDS!O$32+WeightSDS!P$32*$AJ409))-0.010431*(1-$AJ409/210))))</f>
        <v>2.9500001032655536</v>
      </c>
      <c r="AN409" s="7">
        <f>IF(D409="M",IF($AJ409&lt;162,WeightSDS!P$12*$AJ409^7+WeightSDS!Q$12*$AJ409^6+WeightSDS!R$12*$AJ409^5+WeightSDS!S$12*$AJ409^4+WeightSDS!T$12*$AJ409^3+WeightSDS!U$12*$AJ409^2+WeightSDS!V$12*$AJ409+WeightSDS!W$12,WeightSDS!P$14*$AJ409^7+WeightSDS!Q$14*$AJ409^6+WeightSDS!R$14*$AJ409^5+WeightSDS!S$14*$AJ409^4+WeightSDS!T$14*$AJ409^3+WeightSDS!U$14*$AJ409^2+WeightSDS!V$14*$AJ409+WeightSDS!W$14),IF($AJ409&lt;156,WeightSDS!O$17*$AJ409^8+WeightSDS!P$17*$AJ409^7+WeightSDS!Q$17*$AJ409^6+WeightSDS!R$17*$AJ409^5+WeightSDS!S$17*$AJ409^4+WeightSDS!T$17*$AJ409^3+WeightSDS!U$17*$AJ409^2+WeightSDS!V$17*$AJ409+WeightSDS!W$17,IF($AJ409&lt;186,WeightSDS!$U$18+(WeightSDS!$V$18-WeightSDS!$U$18)/24*($AJ409-186)+WeightSDS!$W$18*(-$AJ409+186)^2-0.005,WeightSDS!$U$18+(WeightSDS!$V$18-WeightSDS!$U$18)/24*($AJ409-186)-0.005)))</f>
        <v>0.14604529399999999</v>
      </c>
      <c r="AQ409" s="7">
        <f t="shared" si="141"/>
        <v>0.56299999999999994</v>
      </c>
      <c r="AR409" s="7">
        <f t="shared" si="142"/>
        <v>69</v>
      </c>
      <c r="AS409" s="7">
        <f t="shared" si="143"/>
        <v>0.51</v>
      </c>
    </row>
    <row r="410" spans="2:45" s="7" customFormat="1" x14ac:dyDescent="0.15">
      <c r="B410" s="118"/>
      <c r="C410" s="118"/>
      <c r="D410" s="118"/>
      <c r="E410" s="30"/>
      <c r="F410" s="30"/>
      <c r="G410" s="119"/>
      <c r="H410" s="119"/>
      <c r="I410" s="78"/>
      <c r="J410" s="11" t="str">
        <f t="shared" si="134"/>
        <v/>
      </c>
      <c r="K410" s="2" t="str">
        <f t="shared" si="144"/>
        <v/>
      </c>
      <c r="L410" s="2" t="str">
        <f t="shared" si="135"/>
        <v/>
      </c>
      <c r="M410" s="2" t="str">
        <f t="shared" si="145"/>
        <v/>
      </c>
      <c r="N410" s="2" t="str">
        <f t="shared" si="146"/>
        <v/>
      </c>
      <c r="O410" s="2" t="str">
        <f t="shared" si="147"/>
        <v/>
      </c>
      <c r="P410" s="11" t="str">
        <f t="shared" si="148"/>
        <v/>
      </c>
      <c r="Q410" s="11" t="str">
        <f t="shared" si="149"/>
        <v/>
      </c>
      <c r="R410" s="2" t="str">
        <f t="shared" si="150"/>
        <v/>
      </c>
      <c r="S410" s="11" t="str">
        <f t="shared" si="151"/>
        <v/>
      </c>
      <c r="T410" s="175" t="str">
        <f t="shared" si="152"/>
        <v/>
      </c>
      <c r="U410" s="11" t="str">
        <f t="shared" si="153"/>
        <v/>
      </c>
      <c r="V410" s="136"/>
      <c r="W410" s="136"/>
      <c r="X410" s="139">
        <f t="shared" si="136"/>
        <v>0</v>
      </c>
      <c r="Y410" s="31">
        <f t="shared" si="137"/>
        <v>0</v>
      </c>
      <c r="Z410" s="31"/>
      <c r="AA410" s="140">
        <f t="shared" si="138"/>
        <v>0</v>
      </c>
      <c r="AB410" s="12"/>
      <c r="AC410" s="8">
        <f t="shared" si="139"/>
        <v>9.0359999999999996</v>
      </c>
      <c r="AD410" s="8">
        <f t="shared" si="140"/>
        <v>-184.49199999999999</v>
      </c>
      <c r="AE410"/>
      <c r="AF410" t="e">
        <f>IF(D410="M",IF(AI410&lt;78,LMS!$D$5*AI410^3+LMS!$E$5*AI410^2+LMS!$F$5*AI410+LMS!$G$5,IF(AI410&lt;150,LMS!$D$6*AI410^3+LMS!$E$6*AI410^2+LMS!$F$6*AI410+LMS!$G$6,LMS!$D$7*AI410^3+LMS!$E$7*AI410^2+LMS!$F$7*AI410+LMS!$G$7)),IF(AI410&lt;69,LMS!$D$9*AI410^3+LMS!$E$9*AI410^2+LMS!$F$9*AI410+LMS!$G$9,IF(AI410&lt;150,LMS!$D$10*AI410^3+LMS!$E$10*AI410^2+LMS!$F$10*AI410+LMS!$G$10,LMS!$D$11*AI410^3+LMS!$E$11*AI410^2+LMS!$F$11*AI410+LMS!$G$11)))</f>
        <v>#VALUE!</v>
      </c>
      <c r="AG410" t="e">
        <f>IF(D410="M",(IF(AI410&lt;2.5,LMS!$D$21*AI410^3+LMS!$E$21*AI410^2+LMS!$F$21*AI410+LMS!$G$21,IF(AI410&lt;9.5,LMS!$D$22*AI410^3+LMS!$E$22*AI410^2+LMS!$F$22*AI410+LMS!$G$22,IF(AI410&lt;26.75,LMS!$D$23*AI410^3+LMS!$E$23*AI410^2+LMS!$F$23*AI410+LMS!$G$23,IF(AI410&lt;90,LMS!$D$24*AI410^3+LMS!$E$24*AI410^2+LMS!$F$24*AI410+LMS!$G$24,LMS!$D$25*AI410^3+LMS!$E$25*AI410^2+LMS!$F$25*AI410+LMS!$G$25))))),(IF(AI410&lt;2.5,LMS!$D$27*AI410^3+LMS!$E$27*AI410^2+LMS!$F$27*AI410+LMS!$G$27,IF(AI410&lt;9.5,LMS!$D$28*AI410^3+LMS!$E$28*AI410^2+LMS!$F$28*AI410+LMS!$G$28,IF(AI410&lt;26.75,LMS!$D$29*AI410^3+LMS!$E$29*AI410^2+LMS!$F$29*AI410+LMS!$G$29,IF(AI410&lt;90,LMS!$D$30*AI410^3+LMS!$E$30*AI410^2+LMS!$F$30*AI410+LMS!$G$30,IF(AI410&lt;150,LMS!$D$31*AI410^3+LMS!$E$31*AI410^2+LMS!$F$31*AI410+LMS!$G$31,LMS!$D$32*AI410^3+LMS!$E$32*AI410^2+LMS!$F$32*AI410+LMS!$G$32)))))))</f>
        <v>#VALUE!</v>
      </c>
      <c r="AH410" t="e">
        <f>IF(D410="M",(IF(AI410&lt;90,LMS!$D$14*AI410^3+LMS!$E$14*AI410^2+LMS!$F$14*AI410+LMS!$G$14,LMS!$D$15*AI410^3+LMS!$E$15*AI410^2+LMS!$F$15*AI410+LMS!$G$15)),(IF(AI410&lt;90,LMS!$D$17*AI410^3+LMS!$E$17*AI410^2+LMS!$F$17*AI410+LMS!$G$17,LMS!$D$18*AI410^3+LMS!$E$18*AI410^2+LMS!$F$18*AI410+LMS!$G$18)))</f>
        <v>#VALUE!</v>
      </c>
      <c r="AI410" s="7" t="e">
        <f t="shared" si="133"/>
        <v>#VALUE!</v>
      </c>
      <c r="AJ410" s="7">
        <f t="shared" si="154"/>
        <v>0</v>
      </c>
      <c r="AL410" s="7">
        <f>IF(D410="M",WeightSDS!P$5*$AJ410^7+WeightSDS!Q$5*$AJ410^6+WeightSDS!R$5*$AJ410^5+WeightSDS!S$5*$AJ410^4+WeightSDS!T$5*$AJ410^3+WeightSDS!U$5*$AJ410^2+WeightSDS!V$5*$AJ410+WeightSDS!W$5,IF($AJ410&lt;186,WeightSDS!P$8*$AJ410^7+WeightSDS!Q$8*$AJ410^6+WeightSDS!R$8*$AJ410^5+WeightSDS!S$8*$AJ410^4+WeightSDS!T$8*$AJ410^3+WeightSDS!U$8*$AJ410^2+WeightSDS!V$8*$AJ410+WeightSDS!W$8,WeightSDS!$U$9+WeightSDS!$V$9*($AJ410-WeightSDS!$W$9)))</f>
        <v>0.75407122999999998</v>
      </c>
      <c r="AM410" s="7">
        <f>IF(D410="M",IF($AJ410&lt;45,WeightSDS!M$23*$AJ410^10+WeightSDS!N$23*$AJ410^9+WeightSDS!O$23*$AJ410^8+WeightSDS!P$23*$AJ410^7+WeightSDS!Q$23*$AJ410^6+WeightSDS!R$23*$AJ410^5+WeightSDS!S$23*$AJ410^4+WeightSDS!T$23*$AJ410^3+WeightSDS!U$23*$AJ410^2+WeightSDS!V$23*$AJ410+WeightSDS!W$23,IF($AJ410&lt;153,WeightSDS!M$25*$AJ410^10+WeightSDS!N$25*$AJ410^9+WeightSDS!O$25*$AJ410^8+WeightSDS!P$25*$AJ410^7+WeightSDS!Q$25*$AJ410^6+WeightSDS!R$25*$AJ410^5+WeightSDS!S$25*$AJ410^4+WeightSDS!T$25*$AJ410^3+WeightSDS!U$25*$AJ410^2+WeightSDS!V$25*$AJ410+WeightSDS!W$25,WeightSDS!M$27+WeightSDS!N$27/(1+EXP(WeightSDS!O$27+WeightSDS!P$27*$AJ410)))),IF($AJ410&lt;43.8,WeightSDS!M$29*$AJ410^10+WeightSDS!N$29*$AJ410^9+WeightSDS!O$29*$AJ410^8+WeightSDS!P$29*$AJ410^7+WeightSDS!Q$29*$AJ410^6+WeightSDS!R$29*$AJ410^5+WeightSDS!S$29*$AJ410^4+WeightSDS!T$29*$AJ410^3+WeightSDS!U$29*$AJ410^2+WeightSDS!V$29*$AJ410+WeightSDS!W$29-0.010431*(1-$AJ410/210),IF($AJ410&lt;123,WeightSDS!M$30*$AJ410^10+WeightSDS!N$30*$AJ410^9+WeightSDS!O$30*$AJ410^8+WeightSDS!P$30*$AJ410^7+WeightSDS!Q$30*$AJ410^6+WeightSDS!R$30*$AJ410^5+WeightSDS!S$30*$AJ410^4+WeightSDS!T$30*$AJ410^3+WeightSDS!U$30*$AJ410^2+WeightSDS!V$30*$AJ410+WeightSDS!W$30-0.010431*(1-1/$AJ410),WeightSDS!M$32+WeightSDS!N$32/(1+EXP(WeightSDS!O$32+WeightSDS!P$32*$AJ410))-0.010431*(1-$AJ410/210))))</f>
        <v>2.9500001032655536</v>
      </c>
      <c r="AN410" s="7">
        <f>IF(D410="M",IF($AJ410&lt;162,WeightSDS!P$12*$AJ410^7+WeightSDS!Q$12*$AJ410^6+WeightSDS!R$12*$AJ410^5+WeightSDS!S$12*$AJ410^4+WeightSDS!T$12*$AJ410^3+WeightSDS!U$12*$AJ410^2+WeightSDS!V$12*$AJ410+WeightSDS!W$12,WeightSDS!P$14*$AJ410^7+WeightSDS!Q$14*$AJ410^6+WeightSDS!R$14*$AJ410^5+WeightSDS!S$14*$AJ410^4+WeightSDS!T$14*$AJ410^3+WeightSDS!U$14*$AJ410^2+WeightSDS!V$14*$AJ410+WeightSDS!W$14),IF($AJ410&lt;156,WeightSDS!O$17*$AJ410^8+WeightSDS!P$17*$AJ410^7+WeightSDS!Q$17*$AJ410^6+WeightSDS!R$17*$AJ410^5+WeightSDS!S$17*$AJ410^4+WeightSDS!T$17*$AJ410^3+WeightSDS!U$17*$AJ410^2+WeightSDS!V$17*$AJ410+WeightSDS!W$17,IF($AJ410&lt;186,WeightSDS!$U$18+(WeightSDS!$V$18-WeightSDS!$U$18)/24*($AJ410-186)+WeightSDS!$W$18*(-$AJ410+186)^2-0.005,WeightSDS!$U$18+(WeightSDS!$V$18-WeightSDS!$U$18)/24*($AJ410-186)-0.005)))</f>
        <v>0.14604529399999999</v>
      </c>
      <c r="AQ410" s="7">
        <f t="shared" si="141"/>
        <v>0.56299999999999994</v>
      </c>
      <c r="AR410" s="7">
        <f t="shared" si="142"/>
        <v>69</v>
      </c>
      <c r="AS410" s="7">
        <f t="shared" si="143"/>
        <v>0.51</v>
      </c>
    </row>
    <row r="411" spans="2:45" s="7" customFormat="1" x14ac:dyDescent="0.15">
      <c r="B411" s="118"/>
      <c r="C411" s="118"/>
      <c r="D411" s="118"/>
      <c r="E411" s="30"/>
      <c r="F411" s="30"/>
      <c r="G411" s="119"/>
      <c r="H411" s="119"/>
      <c r="I411" s="78"/>
      <c r="J411" s="11" t="str">
        <f t="shared" si="134"/>
        <v/>
      </c>
      <c r="K411" s="2" t="str">
        <f t="shared" si="144"/>
        <v/>
      </c>
      <c r="L411" s="2" t="str">
        <f t="shared" si="135"/>
        <v/>
      </c>
      <c r="M411" s="2" t="str">
        <f t="shared" si="145"/>
        <v/>
      </c>
      <c r="N411" s="2" t="str">
        <f t="shared" si="146"/>
        <v/>
      </c>
      <c r="O411" s="2" t="str">
        <f t="shared" si="147"/>
        <v/>
      </c>
      <c r="P411" s="11" t="str">
        <f t="shared" si="148"/>
        <v/>
      </c>
      <c r="Q411" s="11" t="str">
        <f t="shared" si="149"/>
        <v/>
      </c>
      <c r="R411" s="2" t="str">
        <f t="shared" si="150"/>
        <v/>
      </c>
      <c r="S411" s="11" t="str">
        <f t="shared" si="151"/>
        <v/>
      </c>
      <c r="T411" s="175" t="str">
        <f t="shared" si="152"/>
        <v/>
      </c>
      <c r="U411" s="11" t="str">
        <f t="shared" si="153"/>
        <v/>
      </c>
      <c r="V411" s="136"/>
      <c r="W411" s="136"/>
      <c r="X411" s="139">
        <f t="shared" si="136"/>
        <v>0</v>
      </c>
      <c r="Y411" s="31">
        <f t="shared" si="137"/>
        <v>0</v>
      </c>
      <c r="Z411" s="31"/>
      <c r="AA411" s="140">
        <f t="shared" si="138"/>
        <v>0</v>
      </c>
      <c r="AB411" s="12"/>
      <c r="AC411" s="8">
        <f t="shared" si="139"/>
        <v>9.0359999999999996</v>
      </c>
      <c r="AD411" s="8">
        <f t="shared" si="140"/>
        <v>-184.49199999999999</v>
      </c>
      <c r="AE411"/>
      <c r="AF411" t="e">
        <f>IF(D411="M",IF(AI411&lt;78,LMS!$D$5*AI411^3+LMS!$E$5*AI411^2+LMS!$F$5*AI411+LMS!$G$5,IF(AI411&lt;150,LMS!$D$6*AI411^3+LMS!$E$6*AI411^2+LMS!$F$6*AI411+LMS!$G$6,LMS!$D$7*AI411^3+LMS!$E$7*AI411^2+LMS!$F$7*AI411+LMS!$G$7)),IF(AI411&lt;69,LMS!$D$9*AI411^3+LMS!$E$9*AI411^2+LMS!$F$9*AI411+LMS!$G$9,IF(AI411&lt;150,LMS!$D$10*AI411^3+LMS!$E$10*AI411^2+LMS!$F$10*AI411+LMS!$G$10,LMS!$D$11*AI411^3+LMS!$E$11*AI411^2+LMS!$F$11*AI411+LMS!$G$11)))</f>
        <v>#VALUE!</v>
      </c>
      <c r="AG411" t="e">
        <f>IF(D411="M",(IF(AI411&lt;2.5,LMS!$D$21*AI411^3+LMS!$E$21*AI411^2+LMS!$F$21*AI411+LMS!$G$21,IF(AI411&lt;9.5,LMS!$D$22*AI411^3+LMS!$E$22*AI411^2+LMS!$F$22*AI411+LMS!$G$22,IF(AI411&lt;26.75,LMS!$D$23*AI411^3+LMS!$E$23*AI411^2+LMS!$F$23*AI411+LMS!$G$23,IF(AI411&lt;90,LMS!$D$24*AI411^3+LMS!$E$24*AI411^2+LMS!$F$24*AI411+LMS!$G$24,LMS!$D$25*AI411^3+LMS!$E$25*AI411^2+LMS!$F$25*AI411+LMS!$G$25))))),(IF(AI411&lt;2.5,LMS!$D$27*AI411^3+LMS!$E$27*AI411^2+LMS!$F$27*AI411+LMS!$G$27,IF(AI411&lt;9.5,LMS!$D$28*AI411^3+LMS!$E$28*AI411^2+LMS!$F$28*AI411+LMS!$G$28,IF(AI411&lt;26.75,LMS!$D$29*AI411^3+LMS!$E$29*AI411^2+LMS!$F$29*AI411+LMS!$G$29,IF(AI411&lt;90,LMS!$D$30*AI411^3+LMS!$E$30*AI411^2+LMS!$F$30*AI411+LMS!$G$30,IF(AI411&lt;150,LMS!$D$31*AI411^3+LMS!$E$31*AI411^2+LMS!$F$31*AI411+LMS!$G$31,LMS!$D$32*AI411^3+LMS!$E$32*AI411^2+LMS!$F$32*AI411+LMS!$G$32)))))))</f>
        <v>#VALUE!</v>
      </c>
      <c r="AH411" t="e">
        <f>IF(D411="M",(IF(AI411&lt;90,LMS!$D$14*AI411^3+LMS!$E$14*AI411^2+LMS!$F$14*AI411+LMS!$G$14,LMS!$D$15*AI411^3+LMS!$E$15*AI411^2+LMS!$F$15*AI411+LMS!$G$15)),(IF(AI411&lt;90,LMS!$D$17*AI411^3+LMS!$E$17*AI411^2+LMS!$F$17*AI411+LMS!$G$17,LMS!$D$18*AI411^3+LMS!$E$18*AI411^2+LMS!$F$18*AI411+LMS!$G$18)))</f>
        <v>#VALUE!</v>
      </c>
      <c r="AI411" s="7" t="e">
        <f t="shared" si="133"/>
        <v>#VALUE!</v>
      </c>
      <c r="AJ411" s="7">
        <f t="shared" si="154"/>
        <v>0</v>
      </c>
      <c r="AL411" s="7">
        <f>IF(D411="M",WeightSDS!P$5*$AJ411^7+WeightSDS!Q$5*$AJ411^6+WeightSDS!R$5*$AJ411^5+WeightSDS!S$5*$AJ411^4+WeightSDS!T$5*$AJ411^3+WeightSDS!U$5*$AJ411^2+WeightSDS!V$5*$AJ411+WeightSDS!W$5,IF($AJ411&lt;186,WeightSDS!P$8*$AJ411^7+WeightSDS!Q$8*$AJ411^6+WeightSDS!R$8*$AJ411^5+WeightSDS!S$8*$AJ411^4+WeightSDS!T$8*$AJ411^3+WeightSDS!U$8*$AJ411^2+WeightSDS!V$8*$AJ411+WeightSDS!W$8,WeightSDS!$U$9+WeightSDS!$V$9*($AJ411-WeightSDS!$W$9)))</f>
        <v>0.75407122999999998</v>
      </c>
      <c r="AM411" s="7">
        <f>IF(D411="M",IF($AJ411&lt;45,WeightSDS!M$23*$AJ411^10+WeightSDS!N$23*$AJ411^9+WeightSDS!O$23*$AJ411^8+WeightSDS!P$23*$AJ411^7+WeightSDS!Q$23*$AJ411^6+WeightSDS!R$23*$AJ411^5+WeightSDS!S$23*$AJ411^4+WeightSDS!T$23*$AJ411^3+WeightSDS!U$23*$AJ411^2+WeightSDS!V$23*$AJ411+WeightSDS!W$23,IF($AJ411&lt;153,WeightSDS!M$25*$AJ411^10+WeightSDS!N$25*$AJ411^9+WeightSDS!O$25*$AJ411^8+WeightSDS!P$25*$AJ411^7+WeightSDS!Q$25*$AJ411^6+WeightSDS!R$25*$AJ411^5+WeightSDS!S$25*$AJ411^4+WeightSDS!T$25*$AJ411^3+WeightSDS!U$25*$AJ411^2+WeightSDS!V$25*$AJ411+WeightSDS!W$25,WeightSDS!M$27+WeightSDS!N$27/(1+EXP(WeightSDS!O$27+WeightSDS!P$27*$AJ411)))),IF($AJ411&lt;43.8,WeightSDS!M$29*$AJ411^10+WeightSDS!N$29*$AJ411^9+WeightSDS!O$29*$AJ411^8+WeightSDS!P$29*$AJ411^7+WeightSDS!Q$29*$AJ411^6+WeightSDS!R$29*$AJ411^5+WeightSDS!S$29*$AJ411^4+WeightSDS!T$29*$AJ411^3+WeightSDS!U$29*$AJ411^2+WeightSDS!V$29*$AJ411+WeightSDS!W$29-0.010431*(1-$AJ411/210),IF($AJ411&lt;123,WeightSDS!M$30*$AJ411^10+WeightSDS!N$30*$AJ411^9+WeightSDS!O$30*$AJ411^8+WeightSDS!P$30*$AJ411^7+WeightSDS!Q$30*$AJ411^6+WeightSDS!R$30*$AJ411^5+WeightSDS!S$30*$AJ411^4+WeightSDS!T$30*$AJ411^3+WeightSDS!U$30*$AJ411^2+WeightSDS!V$30*$AJ411+WeightSDS!W$30-0.010431*(1-1/$AJ411),WeightSDS!M$32+WeightSDS!N$32/(1+EXP(WeightSDS!O$32+WeightSDS!P$32*$AJ411))-0.010431*(1-$AJ411/210))))</f>
        <v>2.9500001032655536</v>
      </c>
      <c r="AN411" s="7">
        <f>IF(D411="M",IF($AJ411&lt;162,WeightSDS!P$12*$AJ411^7+WeightSDS!Q$12*$AJ411^6+WeightSDS!R$12*$AJ411^5+WeightSDS!S$12*$AJ411^4+WeightSDS!T$12*$AJ411^3+WeightSDS!U$12*$AJ411^2+WeightSDS!V$12*$AJ411+WeightSDS!W$12,WeightSDS!P$14*$AJ411^7+WeightSDS!Q$14*$AJ411^6+WeightSDS!R$14*$AJ411^5+WeightSDS!S$14*$AJ411^4+WeightSDS!T$14*$AJ411^3+WeightSDS!U$14*$AJ411^2+WeightSDS!V$14*$AJ411+WeightSDS!W$14),IF($AJ411&lt;156,WeightSDS!O$17*$AJ411^8+WeightSDS!P$17*$AJ411^7+WeightSDS!Q$17*$AJ411^6+WeightSDS!R$17*$AJ411^5+WeightSDS!S$17*$AJ411^4+WeightSDS!T$17*$AJ411^3+WeightSDS!U$17*$AJ411^2+WeightSDS!V$17*$AJ411+WeightSDS!W$17,IF($AJ411&lt;186,WeightSDS!$U$18+(WeightSDS!$V$18-WeightSDS!$U$18)/24*($AJ411-186)+WeightSDS!$W$18*(-$AJ411+186)^2-0.005,WeightSDS!$U$18+(WeightSDS!$V$18-WeightSDS!$U$18)/24*($AJ411-186)-0.005)))</f>
        <v>0.14604529399999999</v>
      </c>
      <c r="AQ411" s="7">
        <f t="shared" si="141"/>
        <v>0.56299999999999994</v>
      </c>
      <c r="AR411" s="7">
        <f t="shared" si="142"/>
        <v>69</v>
      </c>
      <c r="AS411" s="7">
        <f t="shared" si="143"/>
        <v>0.51</v>
      </c>
    </row>
    <row r="412" spans="2:45" s="7" customFormat="1" x14ac:dyDescent="0.15">
      <c r="B412" s="118"/>
      <c r="C412" s="118"/>
      <c r="D412" s="118"/>
      <c r="E412" s="30"/>
      <c r="F412" s="30"/>
      <c r="G412" s="119"/>
      <c r="H412" s="119"/>
      <c r="I412" s="78"/>
      <c r="J412" s="11" t="str">
        <f t="shared" si="134"/>
        <v/>
      </c>
      <c r="K412" s="2" t="str">
        <f t="shared" si="144"/>
        <v/>
      </c>
      <c r="L412" s="2" t="str">
        <f t="shared" si="135"/>
        <v/>
      </c>
      <c r="M412" s="2" t="str">
        <f t="shared" si="145"/>
        <v/>
      </c>
      <c r="N412" s="2" t="str">
        <f t="shared" si="146"/>
        <v/>
      </c>
      <c r="O412" s="2" t="str">
        <f t="shared" si="147"/>
        <v/>
      </c>
      <c r="P412" s="11" t="str">
        <f t="shared" si="148"/>
        <v/>
      </c>
      <c r="Q412" s="11" t="str">
        <f t="shared" si="149"/>
        <v/>
      </c>
      <c r="R412" s="2" t="str">
        <f t="shared" si="150"/>
        <v/>
      </c>
      <c r="S412" s="11" t="str">
        <f t="shared" si="151"/>
        <v/>
      </c>
      <c r="T412" s="175" t="str">
        <f t="shared" si="152"/>
        <v/>
      </c>
      <c r="U412" s="11" t="str">
        <f t="shared" si="153"/>
        <v/>
      </c>
      <c r="V412" s="136"/>
      <c r="W412" s="136"/>
      <c r="X412" s="139">
        <f t="shared" si="136"/>
        <v>0</v>
      </c>
      <c r="Y412" s="31">
        <f t="shared" si="137"/>
        <v>0</v>
      </c>
      <c r="Z412" s="31"/>
      <c r="AA412" s="140">
        <f t="shared" si="138"/>
        <v>0</v>
      </c>
      <c r="AB412" s="12"/>
      <c r="AC412" s="8">
        <f t="shared" si="139"/>
        <v>9.0359999999999996</v>
      </c>
      <c r="AD412" s="8">
        <f t="shared" si="140"/>
        <v>-184.49199999999999</v>
      </c>
      <c r="AE412"/>
      <c r="AF412" t="e">
        <f>IF(D412="M",IF(AI412&lt;78,LMS!$D$5*AI412^3+LMS!$E$5*AI412^2+LMS!$F$5*AI412+LMS!$G$5,IF(AI412&lt;150,LMS!$D$6*AI412^3+LMS!$E$6*AI412^2+LMS!$F$6*AI412+LMS!$G$6,LMS!$D$7*AI412^3+LMS!$E$7*AI412^2+LMS!$F$7*AI412+LMS!$G$7)),IF(AI412&lt;69,LMS!$D$9*AI412^3+LMS!$E$9*AI412^2+LMS!$F$9*AI412+LMS!$G$9,IF(AI412&lt;150,LMS!$D$10*AI412^3+LMS!$E$10*AI412^2+LMS!$F$10*AI412+LMS!$G$10,LMS!$D$11*AI412^3+LMS!$E$11*AI412^2+LMS!$F$11*AI412+LMS!$G$11)))</f>
        <v>#VALUE!</v>
      </c>
      <c r="AG412" t="e">
        <f>IF(D412="M",(IF(AI412&lt;2.5,LMS!$D$21*AI412^3+LMS!$E$21*AI412^2+LMS!$F$21*AI412+LMS!$G$21,IF(AI412&lt;9.5,LMS!$D$22*AI412^3+LMS!$E$22*AI412^2+LMS!$F$22*AI412+LMS!$G$22,IF(AI412&lt;26.75,LMS!$D$23*AI412^3+LMS!$E$23*AI412^2+LMS!$F$23*AI412+LMS!$G$23,IF(AI412&lt;90,LMS!$D$24*AI412^3+LMS!$E$24*AI412^2+LMS!$F$24*AI412+LMS!$G$24,LMS!$D$25*AI412^3+LMS!$E$25*AI412^2+LMS!$F$25*AI412+LMS!$G$25))))),(IF(AI412&lt;2.5,LMS!$D$27*AI412^3+LMS!$E$27*AI412^2+LMS!$F$27*AI412+LMS!$G$27,IF(AI412&lt;9.5,LMS!$D$28*AI412^3+LMS!$E$28*AI412^2+LMS!$F$28*AI412+LMS!$G$28,IF(AI412&lt;26.75,LMS!$D$29*AI412^3+LMS!$E$29*AI412^2+LMS!$F$29*AI412+LMS!$G$29,IF(AI412&lt;90,LMS!$D$30*AI412^3+LMS!$E$30*AI412^2+LMS!$F$30*AI412+LMS!$G$30,IF(AI412&lt;150,LMS!$D$31*AI412^3+LMS!$E$31*AI412^2+LMS!$F$31*AI412+LMS!$G$31,LMS!$D$32*AI412^3+LMS!$E$32*AI412^2+LMS!$F$32*AI412+LMS!$G$32)))))))</f>
        <v>#VALUE!</v>
      </c>
      <c r="AH412" t="e">
        <f>IF(D412="M",(IF(AI412&lt;90,LMS!$D$14*AI412^3+LMS!$E$14*AI412^2+LMS!$F$14*AI412+LMS!$G$14,LMS!$D$15*AI412^3+LMS!$E$15*AI412^2+LMS!$F$15*AI412+LMS!$G$15)),(IF(AI412&lt;90,LMS!$D$17*AI412^3+LMS!$E$17*AI412^2+LMS!$F$17*AI412+LMS!$G$17,LMS!$D$18*AI412^3+LMS!$E$18*AI412^2+LMS!$F$18*AI412+LMS!$G$18)))</f>
        <v>#VALUE!</v>
      </c>
      <c r="AI412" s="7" t="e">
        <f t="shared" si="133"/>
        <v>#VALUE!</v>
      </c>
      <c r="AJ412" s="7">
        <f t="shared" si="154"/>
        <v>0</v>
      </c>
      <c r="AL412" s="7">
        <f>IF(D412="M",WeightSDS!P$5*$AJ412^7+WeightSDS!Q$5*$AJ412^6+WeightSDS!R$5*$AJ412^5+WeightSDS!S$5*$AJ412^4+WeightSDS!T$5*$AJ412^3+WeightSDS!U$5*$AJ412^2+WeightSDS!V$5*$AJ412+WeightSDS!W$5,IF($AJ412&lt;186,WeightSDS!P$8*$AJ412^7+WeightSDS!Q$8*$AJ412^6+WeightSDS!R$8*$AJ412^5+WeightSDS!S$8*$AJ412^4+WeightSDS!T$8*$AJ412^3+WeightSDS!U$8*$AJ412^2+WeightSDS!V$8*$AJ412+WeightSDS!W$8,WeightSDS!$U$9+WeightSDS!$V$9*($AJ412-WeightSDS!$W$9)))</f>
        <v>0.75407122999999998</v>
      </c>
      <c r="AM412" s="7">
        <f>IF(D412="M",IF($AJ412&lt;45,WeightSDS!M$23*$AJ412^10+WeightSDS!N$23*$AJ412^9+WeightSDS!O$23*$AJ412^8+WeightSDS!P$23*$AJ412^7+WeightSDS!Q$23*$AJ412^6+WeightSDS!R$23*$AJ412^5+WeightSDS!S$23*$AJ412^4+WeightSDS!T$23*$AJ412^3+WeightSDS!U$23*$AJ412^2+WeightSDS!V$23*$AJ412+WeightSDS!W$23,IF($AJ412&lt;153,WeightSDS!M$25*$AJ412^10+WeightSDS!N$25*$AJ412^9+WeightSDS!O$25*$AJ412^8+WeightSDS!P$25*$AJ412^7+WeightSDS!Q$25*$AJ412^6+WeightSDS!R$25*$AJ412^5+WeightSDS!S$25*$AJ412^4+WeightSDS!T$25*$AJ412^3+WeightSDS!U$25*$AJ412^2+WeightSDS!V$25*$AJ412+WeightSDS!W$25,WeightSDS!M$27+WeightSDS!N$27/(1+EXP(WeightSDS!O$27+WeightSDS!P$27*$AJ412)))),IF($AJ412&lt;43.8,WeightSDS!M$29*$AJ412^10+WeightSDS!N$29*$AJ412^9+WeightSDS!O$29*$AJ412^8+WeightSDS!P$29*$AJ412^7+WeightSDS!Q$29*$AJ412^6+WeightSDS!R$29*$AJ412^5+WeightSDS!S$29*$AJ412^4+WeightSDS!T$29*$AJ412^3+WeightSDS!U$29*$AJ412^2+WeightSDS!V$29*$AJ412+WeightSDS!W$29-0.010431*(1-$AJ412/210),IF($AJ412&lt;123,WeightSDS!M$30*$AJ412^10+WeightSDS!N$30*$AJ412^9+WeightSDS!O$30*$AJ412^8+WeightSDS!P$30*$AJ412^7+WeightSDS!Q$30*$AJ412^6+WeightSDS!R$30*$AJ412^5+WeightSDS!S$30*$AJ412^4+WeightSDS!T$30*$AJ412^3+WeightSDS!U$30*$AJ412^2+WeightSDS!V$30*$AJ412+WeightSDS!W$30-0.010431*(1-1/$AJ412),WeightSDS!M$32+WeightSDS!N$32/(1+EXP(WeightSDS!O$32+WeightSDS!P$32*$AJ412))-0.010431*(1-$AJ412/210))))</f>
        <v>2.9500001032655536</v>
      </c>
      <c r="AN412" s="7">
        <f>IF(D412="M",IF($AJ412&lt;162,WeightSDS!P$12*$AJ412^7+WeightSDS!Q$12*$AJ412^6+WeightSDS!R$12*$AJ412^5+WeightSDS!S$12*$AJ412^4+WeightSDS!T$12*$AJ412^3+WeightSDS!U$12*$AJ412^2+WeightSDS!V$12*$AJ412+WeightSDS!W$12,WeightSDS!P$14*$AJ412^7+WeightSDS!Q$14*$AJ412^6+WeightSDS!R$14*$AJ412^5+WeightSDS!S$14*$AJ412^4+WeightSDS!T$14*$AJ412^3+WeightSDS!U$14*$AJ412^2+WeightSDS!V$14*$AJ412+WeightSDS!W$14),IF($AJ412&lt;156,WeightSDS!O$17*$AJ412^8+WeightSDS!P$17*$AJ412^7+WeightSDS!Q$17*$AJ412^6+WeightSDS!R$17*$AJ412^5+WeightSDS!S$17*$AJ412^4+WeightSDS!T$17*$AJ412^3+WeightSDS!U$17*$AJ412^2+WeightSDS!V$17*$AJ412+WeightSDS!W$17,IF($AJ412&lt;186,WeightSDS!$U$18+(WeightSDS!$V$18-WeightSDS!$U$18)/24*($AJ412-186)+WeightSDS!$W$18*(-$AJ412+186)^2-0.005,WeightSDS!$U$18+(WeightSDS!$V$18-WeightSDS!$U$18)/24*($AJ412-186)-0.005)))</f>
        <v>0.14604529399999999</v>
      </c>
      <c r="AQ412" s="7">
        <f t="shared" si="141"/>
        <v>0.56299999999999994</v>
      </c>
      <c r="AR412" s="7">
        <f t="shared" si="142"/>
        <v>69</v>
      </c>
      <c r="AS412" s="7">
        <f t="shared" si="143"/>
        <v>0.51</v>
      </c>
    </row>
    <row r="413" spans="2:45" s="7" customFormat="1" x14ac:dyDescent="0.15">
      <c r="B413" s="118"/>
      <c r="C413" s="118"/>
      <c r="D413" s="118"/>
      <c r="E413" s="30"/>
      <c r="F413" s="30"/>
      <c r="G413" s="119"/>
      <c r="H413" s="119"/>
      <c r="I413" s="78"/>
      <c r="J413" s="11" t="str">
        <f t="shared" si="134"/>
        <v/>
      </c>
      <c r="K413" s="2" t="str">
        <f t="shared" si="144"/>
        <v/>
      </c>
      <c r="L413" s="2" t="str">
        <f t="shared" si="135"/>
        <v/>
      </c>
      <c r="M413" s="2" t="str">
        <f t="shared" si="145"/>
        <v/>
      </c>
      <c r="N413" s="2" t="str">
        <f t="shared" si="146"/>
        <v/>
      </c>
      <c r="O413" s="2" t="str">
        <f t="shared" si="147"/>
        <v/>
      </c>
      <c r="P413" s="11" t="str">
        <f t="shared" si="148"/>
        <v/>
      </c>
      <c r="Q413" s="11" t="str">
        <f t="shared" si="149"/>
        <v/>
      </c>
      <c r="R413" s="2" t="str">
        <f t="shared" si="150"/>
        <v/>
      </c>
      <c r="S413" s="11" t="str">
        <f t="shared" si="151"/>
        <v/>
      </c>
      <c r="T413" s="175" t="str">
        <f t="shared" si="152"/>
        <v/>
      </c>
      <c r="U413" s="11" t="str">
        <f t="shared" si="153"/>
        <v/>
      </c>
      <c r="V413" s="136"/>
      <c r="W413" s="136"/>
      <c r="X413" s="139">
        <f t="shared" si="136"/>
        <v>0</v>
      </c>
      <c r="Y413" s="31">
        <f t="shared" si="137"/>
        <v>0</v>
      </c>
      <c r="Z413" s="31"/>
      <c r="AA413" s="140">
        <f t="shared" si="138"/>
        <v>0</v>
      </c>
      <c r="AB413" s="12"/>
      <c r="AC413" s="8">
        <f t="shared" si="139"/>
        <v>9.0359999999999996</v>
      </c>
      <c r="AD413" s="8">
        <f t="shared" si="140"/>
        <v>-184.49199999999999</v>
      </c>
      <c r="AE413"/>
      <c r="AF413" t="e">
        <f>IF(D413="M",IF(AI413&lt;78,LMS!$D$5*AI413^3+LMS!$E$5*AI413^2+LMS!$F$5*AI413+LMS!$G$5,IF(AI413&lt;150,LMS!$D$6*AI413^3+LMS!$E$6*AI413^2+LMS!$F$6*AI413+LMS!$G$6,LMS!$D$7*AI413^3+LMS!$E$7*AI413^2+LMS!$F$7*AI413+LMS!$G$7)),IF(AI413&lt;69,LMS!$D$9*AI413^3+LMS!$E$9*AI413^2+LMS!$F$9*AI413+LMS!$G$9,IF(AI413&lt;150,LMS!$D$10*AI413^3+LMS!$E$10*AI413^2+LMS!$F$10*AI413+LMS!$G$10,LMS!$D$11*AI413^3+LMS!$E$11*AI413^2+LMS!$F$11*AI413+LMS!$G$11)))</f>
        <v>#VALUE!</v>
      </c>
      <c r="AG413" t="e">
        <f>IF(D413="M",(IF(AI413&lt;2.5,LMS!$D$21*AI413^3+LMS!$E$21*AI413^2+LMS!$F$21*AI413+LMS!$G$21,IF(AI413&lt;9.5,LMS!$D$22*AI413^3+LMS!$E$22*AI413^2+LMS!$F$22*AI413+LMS!$G$22,IF(AI413&lt;26.75,LMS!$D$23*AI413^3+LMS!$E$23*AI413^2+LMS!$F$23*AI413+LMS!$G$23,IF(AI413&lt;90,LMS!$D$24*AI413^3+LMS!$E$24*AI413^2+LMS!$F$24*AI413+LMS!$G$24,LMS!$D$25*AI413^3+LMS!$E$25*AI413^2+LMS!$F$25*AI413+LMS!$G$25))))),(IF(AI413&lt;2.5,LMS!$D$27*AI413^3+LMS!$E$27*AI413^2+LMS!$F$27*AI413+LMS!$G$27,IF(AI413&lt;9.5,LMS!$D$28*AI413^3+LMS!$E$28*AI413^2+LMS!$F$28*AI413+LMS!$G$28,IF(AI413&lt;26.75,LMS!$D$29*AI413^3+LMS!$E$29*AI413^2+LMS!$F$29*AI413+LMS!$G$29,IF(AI413&lt;90,LMS!$D$30*AI413^3+LMS!$E$30*AI413^2+LMS!$F$30*AI413+LMS!$G$30,IF(AI413&lt;150,LMS!$D$31*AI413^3+LMS!$E$31*AI413^2+LMS!$F$31*AI413+LMS!$G$31,LMS!$D$32*AI413^3+LMS!$E$32*AI413^2+LMS!$F$32*AI413+LMS!$G$32)))))))</f>
        <v>#VALUE!</v>
      </c>
      <c r="AH413" t="e">
        <f>IF(D413="M",(IF(AI413&lt;90,LMS!$D$14*AI413^3+LMS!$E$14*AI413^2+LMS!$F$14*AI413+LMS!$G$14,LMS!$D$15*AI413^3+LMS!$E$15*AI413^2+LMS!$F$15*AI413+LMS!$G$15)),(IF(AI413&lt;90,LMS!$D$17*AI413^3+LMS!$E$17*AI413^2+LMS!$F$17*AI413+LMS!$G$17,LMS!$D$18*AI413^3+LMS!$E$18*AI413^2+LMS!$F$18*AI413+LMS!$G$18)))</f>
        <v>#VALUE!</v>
      </c>
      <c r="AI413" s="7" t="e">
        <f t="shared" si="133"/>
        <v>#VALUE!</v>
      </c>
      <c r="AJ413" s="7">
        <f t="shared" si="154"/>
        <v>0</v>
      </c>
      <c r="AL413" s="7">
        <f>IF(D413="M",WeightSDS!P$5*$AJ413^7+WeightSDS!Q$5*$AJ413^6+WeightSDS!R$5*$AJ413^5+WeightSDS!S$5*$AJ413^4+WeightSDS!T$5*$AJ413^3+WeightSDS!U$5*$AJ413^2+WeightSDS!V$5*$AJ413+WeightSDS!W$5,IF($AJ413&lt;186,WeightSDS!P$8*$AJ413^7+WeightSDS!Q$8*$AJ413^6+WeightSDS!R$8*$AJ413^5+WeightSDS!S$8*$AJ413^4+WeightSDS!T$8*$AJ413^3+WeightSDS!U$8*$AJ413^2+WeightSDS!V$8*$AJ413+WeightSDS!W$8,WeightSDS!$U$9+WeightSDS!$V$9*($AJ413-WeightSDS!$W$9)))</f>
        <v>0.75407122999999998</v>
      </c>
      <c r="AM413" s="7">
        <f>IF(D413="M",IF($AJ413&lt;45,WeightSDS!M$23*$AJ413^10+WeightSDS!N$23*$AJ413^9+WeightSDS!O$23*$AJ413^8+WeightSDS!P$23*$AJ413^7+WeightSDS!Q$23*$AJ413^6+WeightSDS!R$23*$AJ413^5+WeightSDS!S$23*$AJ413^4+WeightSDS!T$23*$AJ413^3+WeightSDS!U$23*$AJ413^2+WeightSDS!V$23*$AJ413+WeightSDS!W$23,IF($AJ413&lt;153,WeightSDS!M$25*$AJ413^10+WeightSDS!N$25*$AJ413^9+WeightSDS!O$25*$AJ413^8+WeightSDS!P$25*$AJ413^7+WeightSDS!Q$25*$AJ413^6+WeightSDS!R$25*$AJ413^5+WeightSDS!S$25*$AJ413^4+WeightSDS!T$25*$AJ413^3+WeightSDS!U$25*$AJ413^2+WeightSDS!V$25*$AJ413+WeightSDS!W$25,WeightSDS!M$27+WeightSDS!N$27/(1+EXP(WeightSDS!O$27+WeightSDS!P$27*$AJ413)))),IF($AJ413&lt;43.8,WeightSDS!M$29*$AJ413^10+WeightSDS!N$29*$AJ413^9+WeightSDS!O$29*$AJ413^8+WeightSDS!P$29*$AJ413^7+WeightSDS!Q$29*$AJ413^6+WeightSDS!R$29*$AJ413^5+WeightSDS!S$29*$AJ413^4+WeightSDS!T$29*$AJ413^3+WeightSDS!U$29*$AJ413^2+WeightSDS!V$29*$AJ413+WeightSDS!W$29-0.010431*(1-$AJ413/210),IF($AJ413&lt;123,WeightSDS!M$30*$AJ413^10+WeightSDS!N$30*$AJ413^9+WeightSDS!O$30*$AJ413^8+WeightSDS!P$30*$AJ413^7+WeightSDS!Q$30*$AJ413^6+WeightSDS!R$30*$AJ413^5+WeightSDS!S$30*$AJ413^4+WeightSDS!T$30*$AJ413^3+WeightSDS!U$30*$AJ413^2+WeightSDS!V$30*$AJ413+WeightSDS!W$30-0.010431*(1-1/$AJ413),WeightSDS!M$32+WeightSDS!N$32/(1+EXP(WeightSDS!O$32+WeightSDS!P$32*$AJ413))-0.010431*(1-$AJ413/210))))</f>
        <v>2.9500001032655536</v>
      </c>
      <c r="AN413" s="7">
        <f>IF(D413="M",IF($AJ413&lt;162,WeightSDS!P$12*$AJ413^7+WeightSDS!Q$12*$AJ413^6+WeightSDS!R$12*$AJ413^5+WeightSDS!S$12*$AJ413^4+WeightSDS!T$12*$AJ413^3+WeightSDS!U$12*$AJ413^2+WeightSDS!V$12*$AJ413+WeightSDS!W$12,WeightSDS!P$14*$AJ413^7+WeightSDS!Q$14*$AJ413^6+WeightSDS!R$14*$AJ413^5+WeightSDS!S$14*$AJ413^4+WeightSDS!T$14*$AJ413^3+WeightSDS!U$14*$AJ413^2+WeightSDS!V$14*$AJ413+WeightSDS!W$14),IF($AJ413&lt;156,WeightSDS!O$17*$AJ413^8+WeightSDS!P$17*$AJ413^7+WeightSDS!Q$17*$AJ413^6+WeightSDS!R$17*$AJ413^5+WeightSDS!S$17*$AJ413^4+WeightSDS!T$17*$AJ413^3+WeightSDS!U$17*$AJ413^2+WeightSDS!V$17*$AJ413+WeightSDS!W$17,IF($AJ413&lt;186,WeightSDS!$U$18+(WeightSDS!$V$18-WeightSDS!$U$18)/24*($AJ413-186)+WeightSDS!$W$18*(-$AJ413+186)^2-0.005,WeightSDS!$U$18+(WeightSDS!$V$18-WeightSDS!$U$18)/24*($AJ413-186)-0.005)))</f>
        <v>0.14604529399999999</v>
      </c>
      <c r="AQ413" s="7">
        <f t="shared" si="141"/>
        <v>0.56299999999999994</v>
      </c>
      <c r="AR413" s="7">
        <f t="shared" si="142"/>
        <v>69</v>
      </c>
      <c r="AS413" s="7">
        <f t="shared" si="143"/>
        <v>0.51</v>
      </c>
    </row>
    <row r="414" spans="2:45" s="7" customFormat="1" x14ac:dyDescent="0.15">
      <c r="B414" s="118"/>
      <c r="C414" s="118"/>
      <c r="D414" s="118"/>
      <c r="E414" s="30"/>
      <c r="F414" s="30"/>
      <c r="G414" s="119"/>
      <c r="H414" s="119"/>
      <c r="I414" s="78"/>
      <c r="J414" s="11" t="str">
        <f t="shared" si="134"/>
        <v/>
      </c>
      <c r="K414" s="2" t="str">
        <f t="shared" si="144"/>
        <v/>
      </c>
      <c r="L414" s="2" t="str">
        <f t="shared" si="135"/>
        <v/>
      </c>
      <c r="M414" s="2" t="str">
        <f t="shared" si="145"/>
        <v/>
      </c>
      <c r="N414" s="2" t="str">
        <f t="shared" si="146"/>
        <v/>
      </c>
      <c r="O414" s="2" t="str">
        <f t="shared" si="147"/>
        <v/>
      </c>
      <c r="P414" s="11" t="str">
        <f t="shared" si="148"/>
        <v/>
      </c>
      <c r="Q414" s="11" t="str">
        <f t="shared" si="149"/>
        <v/>
      </c>
      <c r="R414" s="2" t="str">
        <f t="shared" si="150"/>
        <v/>
      </c>
      <c r="S414" s="11" t="str">
        <f t="shared" si="151"/>
        <v/>
      </c>
      <c r="T414" s="175" t="str">
        <f t="shared" si="152"/>
        <v/>
      </c>
      <c r="U414" s="11" t="str">
        <f t="shared" si="153"/>
        <v/>
      </c>
      <c r="V414" s="136"/>
      <c r="W414" s="136"/>
      <c r="X414" s="139">
        <f t="shared" si="136"/>
        <v>0</v>
      </c>
      <c r="Y414" s="31">
        <f t="shared" si="137"/>
        <v>0</v>
      </c>
      <c r="Z414" s="31"/>
      <c r="AA414" s="140">
        <f t="shared" si="138"/>
        <v>0</v>
      </c>
      <c r="AB414" s="12"/>
      <c r="AC414" s="8">
        <f t="shared" si="139"/>
        <v>9.0359999999999996</v>
      </c>
      <c r="AD414" s="8">
        <f t="shared" si="140"/>
        <v>-184.49199999999999</v>
      </c>
      <c r="AE414"/>
      <c r="AF414" t="e">
        <f>IF(D414="M",IF(AI414&lt;78,LMS!$D$5*AI414^3+LMS!$E$5*AI414^2+LMS!$F$5*AI414+LMS!$G$5,IF(AI414&lt;150,LMS!$D$6*AI414^3+LMS!$E$6*AI414^2+LMS!$F$6*AI414+LMS!$G$6,LMS!$D$7*AI414^3+LMS!$E$7*AI414^2+LMS!$F$7*AI414+LMS!$G$7)),IF(AI414&lt;69,LMS!$D$9*AI414^3+LMS!$E$9*AI414^2+LMS!$F$9*AI414+LMS!$G$9,IF(AI414&lt;150,LMS!$D$10*AI414^3+LMS!$E$10*AI414^2+LMS!$F$10*AI414+LMS!$G$10,LMS!$D$11*AI414^3+LMS!$E$11*AI414^2+LMS!$F$11*AI414+LMS!$G$11)))</f>
        <v>#VALUE!</v>
      </c>
      <c r="AG414" t="e">
        <f>IF(D414="M",(IF(AI414&lt;2.5,LMS!$D$21*AI414^3+LMS!$E$21*AI414^2+LMS!$F$21*AI414+LMS!$G$21,IF(AI414&lt;9.5,LMS!$D$22*AI414^3+LMS!$E$22*AI414^2+LMS!$F$22*AI414+LMS!$G$22,IF(AI414&lt;26.75,LMS!$D$23*AI414^3+LMS!$E$23*AI414^2+LMS!$F$23*AI414+LMS!$G$23,IF(AI414&lt;90,LMS!$D$24*AI414^3+LMS!$E$24*AI414^2+LMS!$F$24*AI414+LMS!$G$24,LMS!$D$25*AI414^3+LMS!$E$25*AI414^2+LMS!$F$25*AI414+LMS!$G$25))))),(IF(AI414&lt;2.5,LMS!$D$27*AI414^3+LMS!$E$27*AI414^2+LMS!$F$27*AI414+LMS!$G$27,IF(AI414&lt;9.5,LMS!$D$28*AI414^3+LMS!$E$28*AI414^2+LMS!$F$28*AI414+LMS!$G$28,IF(AI414&lt;26.75,LMS!$D$29*AI414^3+LMS!$E$29*AI414^2+LMS!$F$29*AI414+LMS!$G$29,IF(AI414&lt;90,LMS!$D$30*AI414^3+LMS!$E$30*AI414^2+LMS!$F$30*AI414+LMS!$G$30,IF(AI414&lt;150,LMS!$D$31*AI414^3+LMS!$E$31*AI414^2+LMS!$F$31*AI414+LMS!$G$31,LMS!$D$32*AI414^3+LMS!$E$32*AI414^2+LMS!$F$32*AI414+LMS!$G$32)))))))</f>
        <v>#VALUE!</v>
      </c>
      <c r="AH414" t="e">
        <f>IF(D414="M",(IF(AI414&lt;90,LMS!$D$14*AI414^3+LMS!$E$14*AI414^2+LMS!$F$14*AI414+LMS!$G$14,LMS!$D$15*AI414^3+LMS!$E$15*AI414^2+LMS!$F$15*AI414+LMS!$G$15)),(IF(AI414&lt;90,LMS!$D$17*AI414^3+LMS!$E$17*AI414^2+LMS!$F$17*AI414+LMS!$G$17,LMS!$D$18*AI414^3+LMS!$E$18*AI414^2+LMS!$F$18*AI414+LMS!$G$18)))</f>
        <v>#VALUE!</v>
      </c>
      <c r="AI414" s="7" t="e">
        <f t="shared" si="133"/>
        <v>#VALUE!</v>
      </c>
      <c r="AJ414" s="7">
        <f t="shared" si="154"/>
        <v>0</v>
      </c>
      <c r="AL414" s="7">
        <f>IF(D414="M",WeightSDS!P$5*$AJ414^7+WeightSDS!Q$5*$AJ414^6+WeightSDS!R$5*$AJ414^5+WeightSDS!S$5*$AJ414^4+WeightSDS!T$5*$AJ414^3+WeightSDS!U$5*$AJ414^2+WeightSDS!V$5*$AJ414+WeightSDS!W$5,IF($AJ414&lt;186,WeightSDS!P$8*$AJ414^7+WeightSDS!Q$8*$AJ414^6+WeightSDS!R$8*$AJ414^5+WeightSDS!S$8*$AJ414^4+WeightSDS!T$8*$AJ414^3+WeightSDS!U$8*$AJ414^2+WeightSDS!V$8*$AJ414+WeightSDS!W$8,WeightSDS!$U$9+WeightSDS!$V$9*($AJ414-WeightSDS!$W$9)))</f>
        <v>0.75407122999999998</v>
      </c>
      <c r="AM414" s="7">
        <f>IF(D414="M",IF($AJ414&lt;45,WeightSDS!M$23*$AJ414^10+WeightSDS!N$23*$AJ414^9+WeightSDS!O$23*$AJ414^8+WeightSDS!P$23*$AJ414^7+WeightSDS!Q$23*$AJ414^6+WeightSDS!R$23*$AJ414^5+WeightSDS!S$23*$AJ414^4+WeightSDS!T$23*$AJ414^3+WeightSDS!U$23*$AJ414^2+WeightSDS!V$23*$AJ414+WeightSDS!W$23,IF($AJ414&lt;153,WeightSDS!M$25*$AJ414^10+WeightSDS!N$25*$AJ414^9+WeightSDS!O$25*$AJ414^8+WeightSDS!P$25*$AJ414^7+WeightSDS!Q$25*$AJ414^6+WeightSDS!R$25*$AJ414^5+WeightSDS!S$25*$AJ414^4+WeightSDS!T$25*$AJ414^3+WeightSDS!U$25*$AJ414^2+WeightSDS!V$25*$AJ414+WeightSDS!W$25,WeightSDS!M$27+WeightSDS!N$27/(1+EXP(WeightSDS!O$27+WeightSDS!P$27*$AJ414)))),IF($AJ414&lt;43.8,WeightSDS!M$29*$AJ414^10+WeightSDS!N$29*$AJ414^9+WeightSDS!O$29*$AJ414^8+WeightSDS!P$29*$AJ414^7+WeightSDS!Q$29*$AJ414^6+WeightSDS!R$29*$AJ414^5+WeightSDS!S$29*$AJ414^4+WeightSDS!T$29*$AJ414^3+WeightSDS!U$29*$AJ414^2+WeightSDS!V$29*$AJ414+WeightSDS!W$29-0.010431*(1-$AJ414/210),IF($AJ414&lt;123,WeightSDS!M$30*$AJ414^10+WeightSDS!N$30*$AJ414^9+WeightSDS!O$30*$AJ414^8+WeightSDS!P$30*$AJ414^7+WeightSDS!Q$30*$AJ414^6+WeightSDS!R$30*$AJ414^5+WeightSDS!S$30*$AJ414^4+WeightSDS!T$30*$AJ414^3+WeightSDS!U$30*$AJ414^2+WeightSDS!V$30*$AJ414+WeightSDS!W$30-0.010431*(1-1/$AJ414),WeightSDS!M$32+WeightSDS!N$32/(1+EXP(WeightSDS!O$32+WeightSDS!P$32*$AJ414))-0.010431*(1-$AJ414/210))))</f>
        <v>2.9500001032655536</v>
      </c>
      <c r="AN414" s="7">
        <f>IF(D414="M",IF($AJ414&lt;162,WeightSDS!P$12*$AJ414^7+WeightSDS!Q$12*$AJ414^6+WeightSDS!R$12*$AJ414^5+WeightSDS!S$12*$AJ414^4+WeightSDS!T$12*$AJ414^3+WeightSDS!U$12*$AJ414^2+WeightSDS!V$12*$AJ414+WeightSDS!W$12,WeightSDS!P$14*$AJ414^7+WeightSDS!Q$14*$AJ414^6+WeightSDS!R$14*$AJ414^5+WeightSDS!S$14*$AJ414^4+WeightSDS!T$14*$AJ414^3+WeightSDS!U$14*$AJ414^2+WeightSDS!V$14*$AJ414+WeightSDS!W$14),IF($AJ414&lt;156,WeightSDS!O$17*$AJ414^8+WeightSDS!P$17*$AJ414^7+WeightSDS!Q$17*$AJ414^6+WeightSDS!R$17*$AJ414^5+WeightSDS!S$17*$AJ414^4+WeightSDS!T$17*$AJ414^3+WeightSDS!U$17*$AJ414^2+WeightSDS!V$17*$AJ414+WeightSDS!W$17,IF($AJ414&lt;186,WeightSDS!$U$18+(WeightSDS!$V$18-WeightSDS!$U$18)/24*($AJ414-186)+WeightSDS!$W$18*(-$AJ414+186)^2-0.005,WeightSDS!$U$18+(WeightSDS!$V$18-WeightSDS!$U$18)/24*($AJ414-186)-0.005)))</f>
        <v>0.14604529399999999</v>
      </c>
      <c r="AQ414" s="7">
        <f t="shared" si="141"/>
        <v>0.56299999999999994</v>
      </c>
      <c r="AR414" s="7">
        <f t="shared" si="142"/>
        <v>69</v>
      </c>
      <c r="AS414" s="7">
        <f t="shared" si="143"/>
        <v>0.51</v>
      </c>
    </row>
    <row r="415" spans="2:45" s="7" customFormat="1" x14ac:dyDescent="0.15">
      <c r="B415" s="118"/>
      <c r="C415" s="118"/>
      <c r="D415" s="118"/>
      <c r="E415" s="30"/>
      <c r="F415" s="30"/>
      <c r="G415" s="119"/>
      <c r="H415" s="119"/>
      <c r="I415" s="78"/>
      <c r="J415" s="11" t="str">
        <f t="shared" si="134"/>
        <v/>
      </c>
      <c r="K415" s="2" t="str">
        <f t="shared" si="144"/>
        <v/>
      </c>
      <c r="L415" s="2" t="str">
        <f t="shared" si="135"/>
        <v/>
      </c>
      <c r="M415" s="2" t="str">
        <f t="shared" si="145"/>
        <v/>
      </c>
      <c r="N415" s="2" t="str">
        <f t="shared" si="146"/>
        <v/>
      </c>
      <c r="O415" s="2" t="str">
        <f t="shared" si="147"/>
        <v/>
      </c>
      <c r="P415" s="11" t="str">
        <f t="shared" si="148"/>
        <v/>
      </c>
      <c r="Q415" s="11" t="str">
        <f t="shared" si="149"/>
        <v/>
      </c>
      <c r="R415" s="2" t="str">
        <f t="shared" si="150"/>
        <v/>
      </c>
      <c r="S415" s="11" t="str">
        <f t="shared" si="151"/>
        <v/>
      </c>
      <c r="T415" s="175" t="str">
        <f t="shared" si="152"/>
        <v/>
      </c>
      <c r="U415" s="11" t="str">
        <f t="shared" si="153"/>
        <v/>
      </c>
      <c r="V415" s="136"/>
      <c r="W415" s="136"/>
      <c r="X415" s="139">
        <f t="shared" si="136"/>
        <v>0</v>
      </c>
      <c r="Y415" s="31">
        <f t="shared" si="137"/>
        <v>0</v>
      </c>
      <c r="Z415" s="31"/>
      <c r="AA415" s="140">
        <f t="shared" si="138"/>
        <v>0</v>
      </c>
      <c r="AB415" s="12"/>
      <c r="AC415" s="8">
        <f t="shared" si="139"/>
        <v>9.0359999999999996</v>
      </c>
      <c r="AD415" s="8">
        <f t="shared" si="140"/>
        <v>-184.49199999999999</v>
      </c>
      <c r="AE415"/>
      <c r="AF415" t="e">
        <f>IF(D415="M",IF(AI415&lt;78,LMS!$D$5*AI415^3+LMS!$E$5*AI415^2+LMS!$F$5*AI415+LMS!$G$5,IF(AI415&lt;150,LMS!$D$6*AI415^3+LMS!$E$6*AI415^2+LMS!$F$6*AI415+LMS!$G$6,LMS!$D$7*AI415^3+LMS!$E$7*AI415^2+LMS!$F$7*AI415+LMS!$G$7)),IF(AI415&lt;69,LMS!$D$9*AI415^3+LMS!$E$9*AI415^2+LMS!$F$9*AI415+LMS!$G$9,IF(AI415&lt;150,LMS!$D$10*AI415^3+LMS!$E$10*AI415^2+LMS!$F$10*AI415+LMS!$G$10,LMS!$D$11*AI415^3+LMS!$E$11*AI415^2+LMS!$F$11*AI415+LMS!$G$11)))</f>
        <v>#VALUE!</v>
      </c>
      <c r="AG415" t="e">
        <f>IF(D415="M",(IF(AI415&lt;2.5,LMS!$D$21*AI415^3+LMS!$E$21*AI415^2+LMS!$F$21*AI415+LMS!$G$21,IF(AI415&lt;9.5,LMS!$D$22*AI415^3+LMS!$E$22*AI415^2+LMS!$F$22*AI415+LMS!$G$22,IF(AI415&lt;26.75,LMS!$D$23*AI415^3+LMS!$E$23*AI415^2+LMS!$F$23*AI415+LMS!$G$23,IF(AI415&lt;90,LMS!$D$24*AI415^3+LMS!$E$24*AI415^2+LMS!$F$24*AI415+LMS!$G$24,LMS!$D$25*AI415^3+LMS!$E$25*AI415^2+LMS!$F$25*AI415+LMS!$G$25))))),(IF(AI415&lt;2.5,LMS!$D$27*AI415^3+LMS!$E$27*AI415^2+LMS!$F$27*AI415+LMS!$G$27,IF(AI415&lt;9.5,LMS!$D$28*AI415^3+LMS!$E$28*AI415^2+LMS!$F$28*AI415+LMS!$G$28,IF(AI415&lt;26.75,LMS!$D$29*AI415^3+LMS!$E$29*AI415^2+LMS!$F$29*AI415+LMS!$G$29,IF(AI415&lt;90,LMS!$D$30*AI415^3+LMS!$E$30*AI415^2+LMS!$F$30*AI415+LMS!$G$30,IF(AI415&lt;150,LMS!$D$31*AI415^3+LMS!$E$31*AI415^2+LMS!$F$31*AI415+LMS!$G$31,LMS!$D$32*AI415^3+LMS!$E$32*AI415^2+LMS!$F$32*AI415+LMS!$G$32)))))))</f>
        <v>#VALUE!</v>
      </c>
      <c r="AH415" t="e">
        <f>IF(D415="M",(IF(AI415&lt;90,LMS!$D$14*AI415^3+LMS!$E$14*AI415^2+LMS!$F$14*AI415+LMS!$G$14,LMS!$D$15*AI415^3+LMS!$E$15*AI415^2+LMS!$F$15*AI415+LMS!$G$15)),(IF(AI415&lt;90,LMS!$D$17*AI415^3+LMS!$E$17*AI415^2+LMS!$F$17*AI415+LMS!$G$17,LMS!$D$18*AI415^3+LMS!$E$18*AI415^2+LMS!$F$18*AI415+LMS!$G$18)))</f>
        <v>#VALUE!</v>
      </c>
      <c r="AI415" s="7" t="e">
        <f t="shared" si="133"/>
        <v>#VALUE!</v>
      </c>
      <c r="AJ415" s="7">
        <f t="shared" si="154"/>
        <v>0</v>
      </c>
      <c r="AL415" s="7">
        <f>IF(D415="M",WeightSDS!P$5*$AJ415^7+WeightSDS!Q$5*$AJ415^6+WeightSDS!R$5*$AJ415^5+WeightSDS!S$5*$AJ415^4+WeightSDS!T$5*$AJ415^3+WeightSDS!U$5*$AJ415^2+WeightSDS!V$5*$AJ415+WeightSDS!W$5,IF($AJ415&lt;186,WeightSDS!P$8*$AJ415^7+WeightSDS!Q$8*$AJ415^6+WeightSDS!R$8*$AJ415^5+WeightSDS!S$8*$AJ415^4+WeightSDS!T$8*$AJ415^3+WeightSDS!U$8*$AJ415^2+WeightSDS!V$8*$AJ415+WeightSDS!W$8,WeightSDS!$U$9+WeightSDS!$V$9*($AJ415-WeightSDS!$W$9)))</f>
        <v>0.75407122999999998</v>
      </c>
      <c r="AM415" s="7">
        <f>IF(D415="M",IF($AJ415&lt;45,WeightSDS!M$23*$AJ415^10+WeightSDS!N$23*$AJ415^9+WeightSDS!O$23*$AJ415^8+WeightSDS!P$23*$AJ415^7+WeightSDS!Q$23*$AJ415^6+WeightSDS!R$23*$AJ415^5+WeightSDS!S$23*$AJ415^4+WeightSDS!T$23*$AJ415^3+WeightSDS!U$23*$AJ415^2+WeightSDS!V$23*$AJ415+WeightSDS!W$23,IF($AJ415&lt;153,WeightSDS!M$25*$AJ415^10+WeightSDS!N$25*$AJ415^9+WeightSDS!O$25*$AJ415^8+WeightSDS!P$25*$AJ415^7+WeightSDS!Q$25*$AJ415^6+WeightSDS!R$25*$AJ415^5+WeightSDS!S$25*$AJ415^4+WeightSDS!T$25*$AJ415^3+WeightSDS!U$25*$AJ415^2+WeightSDS!V$25*$AJ415+WeightSDS!W$25,WeightSDS!M$27+WeightSDS!N$27/(1+EXP(WeightSDS!O$27+WeightSDS!P$27*$AJ415)))),IF($AJ415&lt;43.8,WeightSDS!M$29*$AJ415^10+WeightSDS!N$29*$AJ415^9+WeightSDS!O$29*$AJ415^8+WeightSDS!P$29*$AJ415^7+WeightSDS!Q$29*$AJ415^6+WeightSDS!R$29*$AJ415^5+WeightSDS!S$29*$AJ415^4+WeightSDS!T$29*$AJ415^3+WeightSDS!U$29*$AJ415^2+WeightSDS!V$29*$AJ415+WeightSDS!W$29-0.010431*(1-$AJ415/210),IF($AJ415&lt;123,WeightSDS!M$30*$AJ415^10+WeightSDS!N$30*$AJ415^9+WeightSDS!O$30*$AJ415^8+WeightSDS!P$30*$AJ415^7+WeightSDS!Q$30*$AJ415^6+WeightSDS!R$30*$AJ415^5+WeightSDS!S$30*$AJ415^4+WeightSDS!T$30*$AJ415^3+WeightSDS!U$30*$AJ415^2+WeightSDS!V$30*$AJ415+WeightSDS!W$30-0.010431*(1-1/$AJ415),WeightSDS!M$32+WeightSDS!N$32/(1+EXP(WeightSDS!O$32+WeightSDS!P$32*$AJ415))-0.010431*(1-$AJ415/210))))</f>
        <v>2.9500001032655536</v>
      </c>
      <c r="AN415" s="7">
        <f>IF(D415="M",IF($AJ415&lt;162,WeightSDS!P$12*$AJ415^7+WeightSDS!Q$12*$AJ415^6+WeightSDS!R$12*$AJ415^5+WeightSDS!S$12*$AJ415^4+WeightSDS!T$12*$AJ415^3+WeightSDS!U$12*$AJ415^2+WeightSDS!V$12*$AJ415+WeightSDS!W$12,WeightSDS!P$14*$AJ415^7+WeightSDS!Q$14*$AJ415^6+WeightSDS!R$14*$AJ415^5+WeightSDS!S$14*$AJ415^4+WeightSDS!T$14*$AJ415^3+WeightSDS!U$14*$AJ415^2+WeightSDS!V$14*$AJ415+WeightSDS!W$14),IF($AJ415&lt;156,WeightSDS!O$17*$AJ415^8+WeightSDS!P$17*$AJ415^7+WeightSDS!Q$17*$AJ415^6+WeightSDS!R$17*$AJ415^5+WeightSDS!S$17*$AJ415^4+WeightSDS!T$17*$AJ415^3+WeightSDS!U$17*$AJ415^2+WeightSDS!V$17*$AJ415+WeightSDS!W$17,IF($AJ415&lt;186,WeightSDS!$U$18+(WeightSDS!$V$18-WeightSDS!$U$18)/24*($AJ415-186)+WeightSDS!$W$18*(-$AJ415+186)^2-0.005,WeightSDS!$U$18+(WeightSDS!$V$18-WeightSDS!$U$18)/24*($AJ415-186)-0.005)))</f>
        <v>0.14604529399999999</v>
      </c>
      <c r="AQ415" s="7">
        <f t="shared" si="141"/>
        <v>0.56299999999999994</v>
      </c>
      <c r="AR415" s="7">
        <f t="shared" si="142"/>
        <v>69</v>
      </c>
      <c r="AS415" s="7">
        <f t="shared" si="143"/>
        <v>0.51</v>
      </c>
    </row>
    <row r="416" spans="2:45" s="7" customFormat="1" x14ac:dyDescent="0.15">
      <c r="B416" s="118"/>
      <c r="C416" s="118"/>
      <c r="D416" s="118"/>
      <c r="E416" s="30"/>
      <c r="F416" s="30"/>
      <c r="G416" s="119"/>
      <c r="H416" s="119"/>
      <c r="I416" s="78"/>
      <c r="J416" s="11" t="str">
        <f t="shared" si="134"/>
        <v/>
      </c>
      <c r="K416" s="2" t="str">
        <f t="shared" si="144"/>
        <v/>
      </c>
      <c r="L416" s="2" t="str">
        <f t="shared" si="135"/>
        <v/>
      </c>
      <c r="M416" s="2" t="str">
        <f t="shared" si="145"/>
        <v/>
      </c>
      <c r="N416" s="2" t="str">
        <f t="shared" si="146"/>
        <v/>
      </c>
      <c r="O416" s="2" t="str">
        <f t="shared" si="147"/>
        <v/>
      </c>
      <c r="P416" s="11" t="str">
        <f t="shared" si="148"/>
        <v/>
      </c>
      <c r="Q416" s="11" t="str">
        <f t="shared" si="149"/>
        <v/>
      </c>
      <c r="R416" s="2" t="str">
        <f t="shared" si="150"/>
        <v/>
      </c>
      <c r="S416" s="11" t="str">
        <f t="shared" si="151"/>
        <v/>
      </c>
      <c r="T416" s="175" t="str">
        <f t="shared" si="152"/>
        <v/>
      </c>
      <c r="U416" s="11" t="str">
        <f t="shared" si="153"/>
        <v/>
      </c>
      <c r="V416" s="136"/>
      <c r="W416" s="136"/>
      <c r="X416" s="139">
        <f t="shared" si="136"/>
        <v>0</v>
      </c>
      <c r="Y416" s="31">
        <f t="shared" si="137"/>
        <v>0</v>
      </c>
      <c r="Z416" s="31"/>
      <c r="AA416" s="140">
        <f t="shared" si="138"/>
        <v>0</v>
      </c>
      <c r="AB416" s="12"/>
      <c r="AC416" s="8">
        <f t="shared" si="139"/>
        <v>9.0359999999999996</v>
      </c>
      <c r="AD416" s="8">
        <f t="shared" si="140"/>
        <v>-184.49199999999999</v>
      </c>
      <c r="AE416"/>
      <c r="AF416" t="e">
        <f>IF(D416="M",IF(AI416&lt;78,LMS!$D$5*AI416^3+LMS!$E$5*AI416^2+LMS!$F$5*AI416+LMS!$G$5,IF(AI416&lt;150,LMS!$D$6*AI416^3+LMS!$E$6*AI416^2+LMS!$F$6*AI416+LMS!$G$6,LMS!$D$7*AI416^3+LMS!$E$7*AI416^2+LMS!$F$7*AI416+LMS!$G$7)),IF(AI416&lt;69,LMS!$D$9*AI416^3+LMS!$E$9*AI416^2+LMS!$F$9*AI416+LMS!$G$9,IF(AI416&lt;150,LMS!$D$10*AI416^3+LMS!$E$10*AI416^2+LMS!$F$10*AI416+LMS!$G$10,LMS!$D$11*AI416^3+LMS!$E$11*AI416^2+LMS!$F$11*AI416+LMS!$G$11)))</f>
        <v>#VALUE!</v>
      </c>
      <c r="AG416" t="e">
        <f>IF(D416="M",(IF(AI416&lt;2.5,LMS!$D$21*AI416^3+LMS!$E$21*AI416^2+LMS!$F$21*AI416+LMS!$G$21,IF(AI416&lt;9.5,LMS!$D$22*AI416^3+LMS!$E$22*AI416^2+LMS!$F$22*AI416+LMS!$G$22,IF(AI416&lt;26.75,LMS!$D$23*AI416^3+LMS!$E$23*AI416^2+LMS!$F$23*AI416+LMS!$G$23,IF(AI416&lt;90,LMS!$D$24*AI416^3+LMS!$E$24*AI416^2+LMS!$F$24*AI416+LMS!$G$24,LMS!$D$25*AI416^3+LMS!$E$25*AI416^2+LMS!$F$25*AI416+LMS!$G$25))))),(IF(AI416&lt;2.5,LMS!$D$27*AI416^3+LMS!$E$27*AI416^2+LMS!$F$27*AI416+LMS!$G$27,IF(AI416&lt;9.5,LMS!$D$28*AI416^3+LMS!$E$28*AI416^2+LMS!$F$28*AI416+LMS!$G$28,IF(AI416&lt;26.75,LMS!$D$29*AI416^3+LMS!$E$29*AI416^2+LMS!$F$29*AI416+LMS!$G$29,IF(AI416&lt;90,LMS!$D$30*AI416^3+LMS!$E$30*AI416^2+LMS!$F$30*AI416+LMS!$G$30,IF(AI416&lt;150,LMS!$D$31*AI416^3+LMS!$E$31*AI416^2+LMS!$F$31*AI416+LMS!$G$31,LMS!$D$32*AI416^3+LMS!$E$32*AI416^2+LMS!$F$32*AI416+LMS!$G$32)))))))</f>
        <v>#VALUE!</v>
      </c>
      <c r="AH416" t="e">
        <f>IF(D416="M",(IF(AI416&lt;90,LMS!$D$14*AI416^3+LMS!$E$14*AI416^2+LMS!$F$14*AI416+LMS!$G$14,LMS!$D$15*AI416^3+LMS!$E$15*AI416^2+LMS!$F$15*AI416+LMS!$G$15)),(IF(AI416&lt;90,LMS!$D$17*AI416^3+LMS!$E$17*AI416^2+LMS!$F$17*AI416+LMS!$G$17,LMS!$D$18*AI416^3+LMS!$E$18*AI416^2+LMS!$F$18*AI416+LMS!$G$18)))</f>
        <v>#VALUE!</v>
      </c>
      <c r="AI416" s="7" t="e">
        <f t="shared" si="133"/>
        <v>#VALUE!</v>
      </c>
      <c r="AJ416" s="7">
        <f t="shared" si="154"/>
        <v>0</v>
      </c>
      <c r="AL416" s="7">
        <f>IF(D416="M",WeightSDS!P$5*$AJ416^7+WeightSDS!Q$5*$AJ416^6+WeightSDS!R$5*$AJ416^5+WeightSDS!S$5*$AJ416^4+WeightSDS!T$5*$AJ416^3+WeightSDS!U$5*$AJ416^2+WeightSDS!V$5*$AJ416+WeightSDS!W$5,IF($AJ416&lt;186,WeightSDS!P$8*$AJ416^7+WeightSDS!Q$8*$AJ416^6+WeightSDS!R$8*$AJ416^5+WeightSDS!S$8*$AJ416^4+WeightSDS!T$8*$AJ416^3+WeightSDS!U$8*$AJ416^2+WeightSDS!V$8*$AJ416+WeightSDS!W$8,WeightSDS!$U$9+WeightSDS!$V$9*($AJ416-WeightSDS!$W$9)))</f>
        <v>0.75407122999999998</v>
      </c>
      <c r="AM416" s="7">
        <f>IF(D416="M",IF($AJ416&lt;45,WeightSDS!M$23*$AJ416^10+WeightSDS!N$23*$AJ416^9+WeightSDS!O$23*$AJ416^8+WeightSDS!P$23*$AJ416^7+WeightSDS!Q$23*$AJ416^6+WeightSDS!R$23*$AJ416^5+WeightSDS!S$23*$AJ416^4+WeightSDS!T$23*$AJ416^3+WeightSDS!U$23*$AJ416^2+WeightSDS!V$23*$AJ416+WeightSDS!W$23,IF($AJ416&lt;153,WeightSDS!M$25*$AJ416^10+WeightSDS!N$25*$AJ416^9+WeightSDS!O$25*$AJ416^8+WeightSDS!P$25*$AJ416^7+WeightSDS!Q$25*$AJ416^6+WeightSDS!R$25*$AJ416^5+WeightSDS!S$25*$AJ416^4+WeightSDS!T$25*$AJ416^3+WeightSDS!U$25*$AJ416^2+WeightSDS!V$25*$AJ416+WeightSDS!W$25,WeightSDS!M$27+WeightSDS!N$27/(1+EXP(WeightSDS!O$27+WeightSDS!P$27*$AJ416)))),IF($AJ416&lt;43.8,WeightSDS!M$29*$AJ416^10+WeightSDS!N$29*$AJ416^9+WeightSDS!O$29*$AJ416^8+WeightSDS!P$29*$AJ416^7+WeightSDS!Q$29*$AJ416^6+WeightSDS!R$29*$AJ416^5+WeightSDS!S$29*$AJ416^4+WeightSDS!T$29*$AJ416^3+WeightSDS!U$29*$AJ416^2+WeightSDS!V$29*$AJ416+WeightSDS!W$29-0.010431*(1-$AJ416/210),IF($AJ416&lt;123,WeightSDS!M$30*$AJ416^10+WeightSDS!N$30*$AJ416^9+WeightSDS!O$30*$AJ416^8+WeightSDS!P$30*$AJ416^7+WeightSDS!Q$30*$AJ416^6+WeightSDS!R$30*$AJ416^5+WeightSDS!S$30*$AJ416^4+WeightSDS!T$30*$AJ416^3+WeightSDS!U$30*$AJ416^2+WeightSDS!V$30*$AJ416+WeightSDS!W$30-0.010431*(1-1/$AJ416),WeightSDS!M$32+WeightSDS!N$32/(1+EXP(WeightSDS!O$32+WeightSDS!P$32*$AJ416))-0.010431*(1-$AJ416/210))))</f>
        <v>2.9500001032655536</v>
      </c>
      <c r="AN416" s="7">
        <f>IF(D416="M",IF($AJ416&lt;162,WeightSDS!P$12*$AJ416^7+WeightSDS!Q$12*$AJ416^6+WeightSDS!R$12*$AJ416^5+WeightSDS!S$12*$AJ416^4+WeightSDS!T$12*$AJ416^3+WeightSDS!U$12*$AJ416^2+WeightSDS!V$12*$AJ416+WeightSDS!W$12,WeightSDS!P$14*$AJ416^7+WeightSDS!Q$14*$AJ416^6+WeightSDS!R$14*$AJ416^5+WeightSDS!S$14*$AJ416^4+WeightSDS!T$14*$AJ416^3+WeightSDS!U$14*$AJ416^2+WeightSDS!V$14*$AJ416+WeightSDS!W$14),IF($AJ416&lt;156,WeightSDS!O$17*$AJ416^8+WeightSDS!P$17*$AJ416^7+WeightSDS!Q$17*$AJ416^6+WeightSDS!R$17*$AJ416^5+WeightSDS!S$17*$AJ416^4+WeightSDS!T$17*$AJ416^3+WeightSDS!U$17*$AJ416^2+WeightSDS!V$17*$AJ416+WeightSDS!W$17,IF($AJ416&lt;186,WeightSDS!$U$18+(WeightSDS!$V$18-WeightSDS!$U$18)/24*($AJ416-186)+WeightSDS!$W$18*(-$AJ416+186)^2-0.005,WeightSDS!$U$18+(WeightSDS!$V$18-WeightSDS!$U$18)/24*($AJ416-186)-0.005)))</f>
        <v>0.14604529399999999</v>
      </c>
      <c r="AQ416" s="7">
        <f t="shared" si="141"/>
        <v>0.56299999999999994</v>
      </c>
      <c r="AR416" s="7">
        <f t="shared" si="142"/>
        <v>69</v>
      </c>
      <c r="AS416" s="7">
        <f t="shared" si="143"/>
        <v>0.51</v>
      </c>
    </row>
    <row r="417" spans="2:45" s="7" customFormat="1" x14ac:dyDescent="0.15">
      <c r="B417" s="118"/>
      <c r="C417" s="118"/>
      <c r="D417" s="118"/>
      <c r="E417" s="30"/>
      <c r="F417" s="30"/>
      <c r="G417" s="119"/>
      <c r="H417" s="119"/>
      <c r="I417" s="78"/>
      <c r="J417" s="11" t="str">
        <f t="shared" si="134"/>
        <v/>
      </c>
      <c r="K417" s="2" t="str">
        <f t="shared" si="144"/>
        <v/>
      </c>
      <c r="L417" s="2" t="str">
        <f t="shared" si="135"/>
        <v/>
      </c>
      <c r="M417" s="2" t="str">
        <f t="shared" si="145"/>
        <v/>
      </c>
      <c r="N417" s="2" t="str">
        <f t="shared" si="146"/>
        <v/>
      </c>
      <c r="O417" s="2" t="str">
        <f t="shared" si="147"/>
        <v/>
      </c>
      <c r="P417" s="11" t="str">
        <f t="shared" si="148"/>
        <v/>
      </c>
      <c r="Q417" s="11" t="str">
        <f t="shared" si="149"/>
        <v/>
      </c>
      <c r="R417" s="2" t="str">
        <f t="shared" si="150"/>
        <v/>
      </c>
      <c r="S417" s="11" t="str">
        <f t="shared" si="151"/>
        <v/>
      </c>
      <c r="T417" s="175" t="str">
        <f t="shared" si="152"/>
        <v/>
      </c>
      <c r="U417" s="11" t="str">
        <f t="shared" si="153"/>
        <v/>
      </c>
      <c r="V417" s="136"/>
      <c r="W417" s="136"/>
      <c r="X417" s="139">
        <f t="shared" si="136"/>
        <v>0</v>
      </c>
      <c r="Y417" s="31">
        <f t="shared" si="137"/>
        <v>0</v>
      </c>
      <c r="Z417" s="31"/>
      <c r="AA417" s="140">
        <f t="shared" si="138"/>
        <v>0</v>
      </c>
      <c r="AB417" s="12"/>
      <c r="AC417" s="8">
        <f t="shared" si="139"/>
        <v>9.0359999999999996</v>
      </c>
      <c r="AD417" s="8">
        <f t="shared" si="140"/>
        <v>-184.49199999999999</v>
      </c>
      <c r="AE417"/>
      <c r="AF417" t="e">
        <f>IF(D417="M",IF(AI417&lt;78,LMS!$D$5*AI417^3+LMS!$E$5*AI417^2+LMS!$F$5*AI417+LMS!$G$5,IF(AI417&lt;150,LMS!$D$6*AI417^3+LMS!$E$6*AI417^2+LMS!$F$6*AI417+LMS!$G$6,LMS!$D$7*AI417^3+LMS!$E$7*AI417^2+LMS!$F$7*AI417+LMS!$G$7)),IF(AI417&lt;69,LMS!$D$9*AI417^3+LMS!$E$9*AI417^2+LMS!$F$9*AI417+LMS!$G$9,IF(AI417&lt;150,LMS!$D$10*AI417^3+LMS!$E$10*AI417^2+LMS!$F$10*AI417+LMS!$G$10,LMS!$D$11*AI417^3+LMS!$E$11*AI417^2+LMS!$F$11*AI417+LMS!$G$11)))</f>
        <v>#VALUE!</v>
      </c>
      <c r="AG417" t="e">
        <f>IF(D417="M",(IF(AI417&lt;2.5,LMS!$D$21*AI417^3+LMS!$E$21*AI417^2+LMS!$F$21*AI417+LMS!$G$21,IF(AI417&lt;9.5,LMS!$D$22*AI417^3+LMS!$E$22*AI417^2+LMS!$F$22*AI417+LMS!$G$22,IF(AI417&lt;26.75,LMS!$D$23*AI417^3+LMS!$E$23*AI417^2+LMS!$F$23*AI417+LMS!$G$23,IF(AI417&lt;90,LMS!$D$24*AI417^3+LMS!$E$24*AI417^2+LMS!$F$24*AI417+LMS!$G$24,LMS!$D$25*AI417^3+LMS!$E$25*AI417^2+LMS!$F$25*AI417+LMS!$G$25))))),(IF(AI417&lt;2.5,LMS!$D$27*AI417^3+LMS!$E$27*AI417^2+LMS!$F$27*AI417+LMS!$G$27,IF(AI417&lt;9.5,LMS!$D$28*AI417^3+LMS!$E$28*AI417^2+LMS!$F$28*AI417+LMS!$G$28,IF(AI417&lt;26.75,LMS!$D$29*AI417^3+LMS!$E$29*AI417^2+LMS!$F$29*AI417+LMS!$G$29,IF(AI417&lt;90,LMS!$D$30*AI417^3+LMS!$E$30*AI417^2+LMS!$F$30*AI417+LMS!$G$30,IF(AI417&lt;150,LMS!$D$31*AI417^3+LMS!$E$31*AI417^2+LMS!$F$31*AI417+LMS!$G$31,LMS!$D$32*AI417^3+LMS!$E$32*AI417^2+LMS!$F$32*AI417+LMS!$G$32)))))))</f>
        <v>#VALUE!</v>
      </c>
      <c r="AH417" t="e">
        <f>IF(D417="M",(IF(AI417&lt;90,LMS!$D$14*AI417^3+LMS!$E$14*AI417^2+LMS!$F$14*AI417+LMS!$G$14,LMS!$D$15*AI417^3+LMS!$E$15*AI417^2+LMS!$F$15*AI417+LMS!$G$15)),(IF(AI417&lt;90,LMS!$D$17*AI417^3+LMS!$E$17*AI417^2+LMS!$F$17*AI417+LMS!$G$17,LMS!$D$18*AI417^3+LMS!$E$18*AI417^2+LMS!$F$18*AI417+LMS!$G$18)))</f>
        <v>#VALUE!</v>
      </c>
      <c r="AI417" s="7" t="e">
        <f t="shared" si="133"/>
        <v>#VALUE!</v>
      </c>
      <c r="AJ417" s="7">
        <f t="shared" si="154"/>
        <v>0</v>
      </c>
      <c r="AL417" s="7">
        <f>IF(D417="M",WeightSDS!P$5*$AJ417^7+WeightSDS!Q$5*$AJ417^6+WeightSDS!R$5*$AJ417^5+WeightSDS!S$5*$AJ417^4+WeightSDS!T$5*$AJ417^3+WeightSDS!U$5*$AJ417^2+WeightSDS!V$5*$AJ417+WeightSDS!W$5,IF($AJ417&lt;186,WeightSDS!P$8*$AJ417^7+WeightSDS!Q$8*$AJ417^6+WeightSDS!R$8*$AJ417^5+WeightSDS!S$8*$AJ417^4+WeightSDS!T$8*$AJ417^3+WeightSDS!U$8*$AJ417^2+WeightSDS!V$8*$AJ417+WeightSDS!W$8,WeightSDS!$U$9+WeightSDS!$V$9*($AJ417-WeightSDS!$W$9)))</f>
        <v>0.75407122999999998</v>
      </c>
      <c r="AM417" s="7">
        <f>IF(D417="M",IF($AJ417&lt;45,WeightSDS!M$23*$AJ417^10+WeightSDS!N$23*$AJ417^9+WeightSDS!O$23*$AJ417^8+WeightSDS!P$23*$AJ417^7+WeightSDS!Q$23*$AJ417^6+WeightSDS!R$23*$AJ417^5+WeightSDS!S$23*$AJ417^4+WeightSDS!T$23*$AJ417^3+WeightSDS!U$23*$AJ417^2+WeightSDS!V$23*$AJ417+WeightSDS!W$23,IF($AJ417&lt;153,WeightSDS!M$25*$AJ417^10+WeightSDS!N$25*$AJ417^9+WeightSDS!O$25*$AJ417^8+WeightSDS!P$25*$AJ417^7+WeightSDS!Q$25*$AJ417^6+WeightSDS!R$25*$AJ417^5+WeightSDS!S$25*$AJ417^4+WeightSDS!T$25*$AJ417^3+WeightSDS!U$25*$AJ417^2+WeightSDS!V$25*$AJ417+WeightSDS!W$25,WeightSDS!M$27+WeightSDS!N$27/(1+EXP(WeightSDS!O$27+WeightSDS!P$27*$AJ417)))),IF($AJ417&lt;43.8,WeightSDS!M$29*$AJ417^10+WeightSDS!N$29*$AJ417^9+WeightSDS!O$29*$AJ417^8+WeightSDS!P$29*$AJ417^7+WeightSDS!Q$29*$AJ417^6+WeightSDS!R$29*$AJ417^5+WeightSDS!S$29*$AJ417^4+WeightSDS!T$29*$AJ417^3+WeightSDS!U$29*$AJ417^2+WeightSDS!V$29*$AJ417+WeightSDS!W$29-0.010431*(1-$AJ417/210),IF($AJ417&lt;123,WeightSDS!M$30*$AJ417^10+WeightSDS!N$30*$AJ417^9+WeightSDS!O$30*$AJ417^8+WeightSDS!P$30*$AJ417^7+WeightSDS!Q$30*$AJ417^6+WeightSDS!R$30*$AJ417^5+WeightSDS!S$30*$AJ417^4+WeightSDS!T$30*$AJ417^3+WeightSDS!U$30*$AJ417^2+WeightSDS!V$30*$AJ417+WeightSDS!W$30-0.010431*(1-1/$AJ417),WeightSDS!M$32+WeightSDS!N$32/(1+EXP(WeightSDS!O$32+WeightSDS!P$32*$AJ417))-0.010431*(1-$AJ417/210))))</f>
        <v>2.9500001032655536</v>
      </c>
      <c r="AN417" s="7">
        <f>IF(D417="M",IF($AJ417&lt;162,WeightSDS!P$12*$AJ417^7+WeightSDS!Q$12*$AJ417^6+WeightSDS!R$12*$AJ417^5+WeightSDS!S$12*$AJ417^4+WeightSDS!T$12*$AJ417^3+WeightSDS!U$12*$AJ417^2+WeightSDS!V$12*$AJ417+WeightSDS!W$12,WeightSDS!P$14*$AJ417^7+WeightSDS!Q$14*$AJ417^6+WeightSDS!R$14*$AJ417^5+WeightSDS!S$14*$AJ417^4+WeightSDS!T$14*$AJ417^3+WeightSDS!U$14*$AJ417^2+WeightSDS!V$14*$AJ417+WeightSDS!W$14),IF($AJ417&lt;156,WeightSDS!O$17*$AJ417^8+WeightSDS!P$17*$AJ417^7+WeightSDS!Q$17*$AJ417^6+WeightSDS!R$17*$AJ417^5+WeightSDS!S$17*$AJ417^4+WeightSDS!T$17*$AJ417^3+WeightSDS!U$17*$AJ417^2+WeightSDS!V$17*$AJ417+WeightSDS!W$17,IF($AJ417&lt;186,WeightSDS!$U$18+(WeightSDS!$V$18-WeightSDS!$U$18)/24*($AJ417-186)+WeightSDS!$W$18*(-$AJ417+186)^2-0.005,WeightSDS!$U$18+(WeightSDS!$V$18-WeightSDS!$U$18)/24*($AJ417-186)-0.005)))</f>
        <v>0.14604529399999999</v>
      </c>
      <c r="AQ417" s="7">
        <f t="shared" si="141"/>
        <v>0.56299999999999994</v>
      </c>
      <c r="AR417" s="7">
        <f t="shared" si="142"/>
        <v>69</v>
      </c>
      <c r="AS417" s="7">
        <f t="shared" si="143"/>
        <v>0.51</v>
      </c>
    </row>
    <row r="418" spans="2:45" s="7" customFormat="1" x14ac:dyDescent="0.15">
      <c r="B418" s="118"/>
      <c r="C418" s="118"/>
      <c r="D418" s="118"/>
      <c r="E418" s="30"/>
      <c r="F418" s="30"/>
      <c r="G418" s="119"/>
      <c r="H418" s="119"/>
      <c r="I418" s="78"/>
      <c r="J418" s="11" t="str">
        <f t="shared" si="134"/>
        <v/>
      </c>
      <c r="K418" s="2" t="str">
        <f t="shared" si="144"/>
        <v/>
      </c>
      <c r="L418" s="2" t="str">
        <f t="shared" si="135"/>
        <v/>
      </c>
      <c r="M418" s="2" t="str">
        <f t="shared" si="145"/>
        <v/>
      </c>
      <c r="N418" s="2" t="str">
        <f t="shared" si="146"/>
        <v/>
      </c>
      <c r="O418" s="2" t="str">
        <f t="shared" si="147"/>
        <v/>
      </c>
      <c r="P418" s="11" t="str">
        <f t="shared" si="148"/>
        <v/>
      </c>
      <c r="Q418" s="11" t="str">
        <f t="shared" si="149"/>
        <v/>
      </c>
      <c r="R418" s="2" t="str">
        <f t="shared" si="150"/>
        <v/>
      </c>
      <c r="S418" s="11" t="str">
        <f t="shared" si="151"/>
        <v/>
      </c>
      <c r="T418" s="175" t="str">
        <f t="shared" si="152"/>
        <v/>
      </c>
      <c r="U418" s="11" t="str">
        <f t="shared" si="153"/>
        <v/>
      </c>
      <c r="V418" s="136"/>
      <c r="W418" s="136"/>
      <c r="X418" s="139">
        <f t="shared" si="136"/>
        <v>0</v>
      </c>
      <c r="Y418" s="31">
        <f t="shared" si="137"/>
        <v>0</v>
      </c>
      <c r="Z418" s="31"/>
      <c r="AA418" s="140">
        <f t="shared" si="138"/>
        <v>0</v>
      </c>
      <c r="AB418" s="12"/>
      <c r="AC418" s="8">
        <f t="shared" si="139"/>
        <v>9.0359999999999996</v>
      </c>
      <c r="AD418" s="8">
        <f t="shared" si="140"/>
        <v>-184.49199999999999</v>
      </c>
      <c r="AE418"/>
      <c r="AF418" t="e">
        <f>IF(D418="M",IF(AI418&lt;78,LMS!$D$5*AI418^3+LMS!$E$5*AI418^2+LMS!$F$5*AI418+LMS!$G$5,IF(AI418&lt;150,LMS!$D$6*AI418^3+LMS!$E$6*AI418^2+LMS!$F$6*AI418+LMS!$G$6,LMS!$D$7*AI418^3+LMS!$E$7*AI418^2+LMS!$F$7*AI418+LMS!$G$7)),IF(AI418&lt;69,LMS!$D$9*AI418^3+LMS!$E$9*AI418^2+LMS!$F$9*AI418+LMS!$G$9,IF(AI418&lt;150,LMS!$D$10*AI418^3+LMS!$E$10*AI418^2+LMS!$F$10*AI418+LMS!$G$10,LMS!$D$11*AI418^3+LMS!$E$11*AI418^2+LMS!$F$11*AI418+LMS!$G$11)))</f>
        <v>#VALUE!</v>
      </c>
      <c r="AG418" t="e">
        <f>IF(D418="M",(IF(AI418&lt;2.5,LMS!$D$21*AI418^3+LMS!$E$21*AI418^2+LMS!$F$21*AI418+LMS!$G$21,IF(AI418&lt;9.5,LMS!$D$22*AI418^3+LMS!$E$22*AI418^2+LMS!$F$22*AI418+LMS!$G$22,IF(AI418&lt;26.75,LMS!$D$23*AI418^3+LMS!$E$23*AI418^2+LMS!$F$23*AI418+LMS!$G$23,IF(AI418&lt;90,LMS!$D$24*AI418^3+LMS!$E$24*AI418^2+LMS!$F$24*AI418+LMS!$G$24,LMS!$D$25*AI418^3+LMS!$E$25*AI418^2+LMS!$F$25*AI418+LMS!$G$25))))),(IF(AI418&lt;2.5,LMS!$D$27*AI418^3+LMS!$E$27*AI418^2+LMS!$F$27*AI418+LMS!$G$27,IF(AI418&lt;9.5,LMS!$D$28*AI418^3+LMS!$E$28*AI418^2+LMS!$F$28*AI418+LMS!$G$28,IF(AI418&lt;26.75,LMS!$D$29*AI418^3+LMS!$E$29*AI418^2+LMS!$F$29*AI418+LMS!$G$29,IF(AI418&lt;90,LMS!$D$30*AI418^3+LMS!$E$30*AI418^2+LMS!$F$30*AI418+LMS!$G$30,IF(AI418&lt;150,LMS!$D$31*AI418^3+LMS!$E$31*AI418^2+LMS!$F$31*AI418+LMS!$G$31,LMS!$D$32*AI418^3+LMS!$E$32*AI418^2+LMS!$F$32*AI418+LMS!$G$32)))))))</f>
        <v>#VALUE!</v>
      </c>
      <c r="AH418" t="e">
        <f>IF(D418="M",(IF(AI418&lt;90,LMS!$D$14*AI418^3+LMS!$E$14*AI418^2+LMS!$F$14*AI418+LMS!$G$14,LMS!$D$15*AI418^3+LMS!$E$15*AI418^2+LMS!$F$15*AI418+LMS!$G$15)),(IF(AI418&lt;90,LMS!$D$17*AI418^3+LMS!$E$17*AI418^2+LMS!$F$17*AI418+LMS!$G$17,LMS!$D$18*AI418^3+LMS!$E$18*AI418^2+LMS!$F$18*AI418+LMS!$G$18)))</f>
        <v>#VALUE!</v>
      </c>
      <c r="AI418" s="7" t="e">
        <f t="shared" si="133"/>
        <v>#VALUE!</v>
      </c>
      <c r="AJ418" s="7">
        <f t="shared" si="154"/>
        <v>0</v>
      </c>
      <c r="AL418" s="7">
        <f>IF(D418="M",WeightSDS!P$5*$AJ418^7+WeightSDS!Q$5*$AJ418^6+WeightSDS!R$5*$AJ418^5+WeightSDS!S$5*$AJ418^4+WeightSDS!T$5*$AJ418^3+WeightSDS!U$5*$AJ418^2+WeightSDS!V$5*$AJ418+WeightSDS!W$5,IF($AJ418&lt;186,WeightSDS!P$8*$AJ418^7+WeightSDS!Q$8*$AJ418^6+WeightSDS!R$8*$AJ418^5+WeightSDS!S$8*$AJ418^4+WeightSDS!T$8*$AJ418^3+WeightSDS!U$8*$AJ418^2+WeightSDS!V$8*$AJ418+WeightSDS!W$8,WeightSDS!$U$9+WeightSDS!$V$9*($AJ418-WeightSDS!$W$9)))</f>
        <v>0.75407122999999998</v>
      </c>
      <c r="AM418" s="7">
        <f>IF(D418="M",IF($AJ418&lt;45,WeightSDS!M$23*$AJ418^10+WeightSDS!N$23*$AJ418^9+WeightSDS!O$23*$AJ418^8+WeightSDS!P$23*$AJ418^7+WeightSDS!Q$23*$AJ418^6+WeightSDS!R$23*$AJ418^5+WeightSDS!S$23*$AJ418^4+WeightSDS!T$23*$AJ418^3+WeightSDS!U$23*$AJ418^2+WeightSDS!V$23*$AJ418+WeightSDS!W$23,IF($AJ418&lt;153,WeightSDS!M$25*$AJ418^10+WeightSDS!N$25*$AJ418^9+WeightSDS!O$25*$AJ418^8+WeightSDS!P$25*$AJ418^7+WeightSDS!Q$25*$AJ418^6+WeightSDS!R$25*$AJ418^5+WeightSDS!S$25*$AJ418^4+WeightSDS!T$25*$AJ418^3+WeightSDS!U$25*$AJ418^2+WeightSDS!V$25*$AJ418+WeightSDS!W$25,WeightSDS!M$27+WeightSDS!N$27/(1+EXP(WeightSDS!O$27+WeightSDS!P$27*$AJ418)))),IF($AJ418&lt;43.8,WeightSDS!M$29*$AJ418^10+WeightSDS!N$29*$AJ418^9+WeightSDS!O$29*$AJ418^8+WeightSDS!P$29*$AJ418^7+WeightSDS!Q$29*$AJ418^6+WeightSDS!R$29*$AJ418^5+WeightSDS!S$29*$AJ418^4+WeightSDS!T$29*$AJ418^3+WeightSDS!U$29*$AJ418^2+WeightSDS!V$29*$AJ418+WeightSDS!W$29-0.010431*(1-$AJ418/210),IF($AJ418&lt;123,WeightSDS!M$30*$AJ418^10+WeightSDS!N$30*$AJ418^9+WeightSDS!O$30*$AJ418^8+WeightSDS!P$30*$AJ418^7+WeightSDS!Q$30*$AJ418^6+WeightSDS!R$30*$AJ418^5+WeightSDS!S$30*$AJ418^4+WeightSDS!T$30*$AJ418^3+WeightSDS!U$30*$AJ418^2+WeightSDS!V$30*$AJ418+WeightSDS!W$30-0.010431*(1-1/$AJ418),WeightSDS!M$32+WeightSDS!N$32/(1+EXP(WeightSDS!O$32+WeightSDS!P$32*$AJ418))-0.010431*(1-$AJ418/210))))</f>
        <v>2.9500001032655536</v>
      </c>
      <c r="AN418" s="7">
        <f>IF(D418="M",IF($AJ418&lt;162,WeightSDS!P$12*$AJ418^7+WeightSDS!Q$12*$AJ418^6+WeightSDS!R$12*$AJ418^5+WeightSDS!S$12*$AJ418^4+WeightSDS!T$12*$AJ418^3+WeightSDS!U$12*$AJ418^2+WeightSDS!V$12*$AJ418+WeightSDS!W$12,WeightSDS!P$14*$AJ418^7+WeightSDS!Q$14*$AJ418^6+WeightSDS!R$14*$AJ418^5+WeightSDS!S$14*$AJ418^4+WeightSDS!T$14*$AJ418^3+WeightSDS!U$14*$AJ418^2+WeightSDS!V$14*$AJ418+WeightSDS!W$14),IF($AJ418&lt;156,WeightSDS!O$17*$AJ418^8+WeightSDS!P$17*$AJ418^7+WeightSDS!Q$17*$AJ418^6+WeightSDS!R$17*$AJ418^5+WeightSDS!S$17*$AJ418^4+WeightSDS!T$17*$AJ418^3+WeightSDS!U$17*$AJ418^2+WeightSDS!V$17*$AJ418+WeightSDS!W$17,IF($AJ418&lt;186,WeightSDS!$U$18+(WeightSDS!$V$18-WeightSDS!$U$18)/24*($AJ418-186)+WeightSDS!$W$18*(-$AJ418+186)^2-0.005,WeightSDS!$U$18+(WeightSDS!$V$18-WeightSDS!$U$18)/24*($AJ418-186)-0.005)))</f>
        <v>0.14604529399999999</v>
      </c>
      <c r="AQ418" s="7">
        <f t="shared" si="141"/>
        <v>0.56299999999999994</v>
      </c>
      <c r="AR418" s="7">
        <f t="shared" si="142"/>
        <v>69</v>
      </c>
      <c r="AS418" s="7">
        <f t="shared" si="143"/>
        <v>0.51</v>
      </c>
    </row>
    <row r="419" spans="2:45" s="7" customFormat="1" x14ac:dyDescent="0.15">
      <c r="B419" s="118"/>
      <c r="C419" s="118"/>
      <c r="D419" s="118"/>
      <c r="E419" s="30"/>
      <c r="F419" s="30"/>
      <c r="G419" s="119"/>
      <c r="H419" s="119"/>
      <c r="I419" s="78"/>
      <c r="J419" s="11" t="str">
        <f t="shared" si="134"/>
        <v/>
      </c>
      <c r="K419" s="2" t="str">
        <f t="shared" si="144"/>
        <v/>
      </c>
      <c r="L419" s="2" t="str">
        <f t="shared" si="135"/>
        <v/>
      </c>
      <c r="M419" s="2" t="str">
        <f t="shared" si="145"/>
        <v/>
      </c>
      <c r="N419" s="2" t="str">
        <f t="shared" si="146"/>
        <v/>
      </c>
      <c r="O419" s="2" t="str">
        <f t="shared" si="147"/>
        <v/>
      </c>
      <c r="P419" s="11" t="str">
        <f t="shared" si="148"/>
        <v/>
      </c>
      <c r="Q419" s="11" t="str">
        <f t="shared" si="149"/>
        <v/>
      </c>
      <c r="R419" s="2" t="str">
        <f t="shared" si="150"/>
        <v/>
      </c>
      <c r="S419" s="11" t="str">
        <f t="shared" si="151"/>
        <v/>
      </c>
      <c r="T419" s="175" t="str">
        <f t="shared" si="152"/>
        <v/>
      </c>
      <c r="U419" s="11" t="str">
        <f t="shared" si="153"/>
        <v/>
      </c>
      <c r="V419" s="136"/>
      <c r="W419" s="136"/>
      <c r="X419" s="139">
        <f t="shared" si="136"/>
        <v>0</v>
      </c>
      <c r="Y419" s="31">
        <f t="shared" si="137"/>
        <v>0</v>
      </c>
      <c r="Z419" s="31"/>
      <c r="AA419" s="140">
        <f t="shared" si="138"/>
        <v>0</v>
      </c>
      <c r="AB419" s="12"/>
      <c r="AC419" s="8">
        <f t="shared" si="139"/>
        <v>9.0359999999999996</v>
      </c>
      <c r="AD419" s="8">
        <f t="shared" si="140"/>
        <v>-184.49199999999999</v>
      </c>
      <c r="AE419"/>
      <c r="AF419" t="e">
        <f>IF(D419="M",IF(AI419&lt;78,LMS!$D$5*AI419^3+LMS!$E$5*AI419^2+LMS!$F$5*AI419+LMS!$G$5,IF(AI419&lt;150,LMS!$D$6*AI419^3+LMS!$E$6*AI419^2+LMS!$F$6*AI419+LMS!$G$6,LMS!$D$7*AI419^3+LMS!$E$7*AI419^2+LMS!$F$7*AI419+LMS!$G$7)),IF(AI419&lt;69,LMS!$D$9*AI419^3+LMS!$E$9*AI419^2+LMS!$F$9*AI419+LMS!$G$9,IF(AI419&lt;150,LMS!$D$10*AI419^3+LMS!$E$10*AI419^2+LMS!$F$10*AI419+LMS!$G$10,LMS!$D$11*AI419^3+LMS!$E$11*AI419^2+LMS!$F$11*AI419+LMS!$G$11)))</f>
        <v>#VALUE!</v>
      </c>
      <c r="AG419" t="e">
        <f>IF(D419="M",(IF(AI419&lt;2.5,LMS!$D$21*AI419^3+LMS!$E$21*AI419^2+LMS!$F$21*AI419+LMS!$G$21,IF(AI419&lt;9.5,LMS!$D$22*AI419^3+LMS!$E$22*AI419^2+LMS!$F$22*AI419+LMS!$G$22,IF(AI419&lt;26.75,LMS!$D$23*AI419^3+LMS!$E$23*AI419^2+LMS!$F$23*AI419+LMS!$G$23,IF(AI419&lt;90,LMS!$D$24*AI419^3+LMS!$E$24*AI419^2+LMS!$F$24*AI419+LMS!$G$24,LMS!$D$25*AI419^3+LMS!$E$25*AI419^2+LMS!$F$25*AI419+LMS!$G$25))))),(IF(AI419&lt;2.5,LMS!$D$27*AI419^3+LMS!$E$27*AI419^2+LMS!$F$27*AI419+LMS!$G$27,IF(AI419&lt;9.5,LMS!$D$28*AI419^3+LMS!$E$28*AI419^2+LMS!$F$28*AI419+LMS!$G$28,IF(AI419&lt;26.75,LMS!$D$29*AI419^3+LMS!$E$29*AI419^2+LMS!$F$29*AI419+LMS!$G$29,IF(AI419&lt;90,LMS!$D$30*AI419^3+LMS!$E$30*AI419^2+LMS!$F$30*AI419+LMS!$G$30,IF(AI419&lt;150,LMS!$D$31*AI419^3+LMS!$E$31*AI419^2+LMS!$F$31*AI419+LMS!$G$31,LMS!$D$32*AI419^3+LMS!$E$32*AI419^2+LMS!$F$32*AI419+LMS!$G$32)))))))</f>
        <v>#VALUE!</v>
      </c>
      <c r="AH419" t="e">
        <f>IF(D419="M",(IF(AI419&lt;90,LMS!$D$14*AI419^3+LMS!$E$14*AI419^2+LMS!$F$14*AI419+LMS!$G$14,LMS!$D$15*AI419^3+LMS!$E$15*AI419^2+LMS!$F$15*AI419+LMS!$G$15)),(IF(AI419&lt;90,LMS!$D$17*AI419^3+LMS!$E$17*AI419^2+LMS!$F$17*AI419+LMS!$G$17,LMS!$D$18*AI419^3+LMS!$E$18*AI419^2+LMS!$F$18*AI419+LMS!$G$18)))</f>
        <v>#VALUE!</v>
      </c>
      <c r="AI419" s="7" t="e">
        <f t="shared" si="133"/>
        <v>#VALUE!</v>
      </c>
      <c r="AJ419" s="7">
        <f t="shared" si="154"/>
        <v>0</v>
      </c>
      <c r="AL419" s="7">
        <f>IF(D419="M",WeightSDS!P$5*$AJ419^7+WeightSDS!Q$5*$AJ419^6+WeightSDS!R$5*$AJ419^5+WeightSDS!S$5*$AJ419^4+WeightSDS!T$5*$AJ419^3+WeightSDS!U$5*$AJ419^2+WeightSDS!V$5*$AJ419+WeightSDS!W$5,IF($AJ419&lt;186,WeightSDS!P$8*$AJ419^7+WeightSDS!Q$8*$AJ419^6+WeightSDS!R$8*$AJ419^5+WeightSDS!S$8*$AJ419^4+WeightSDS!T$8*$AJ419^3+WeightSDS!U$8*$AJ419^2+WeightSDS!V$8*$AJ419+WeightSDS!W$8,WeightSDS!$U$9+WeightSDS!$V$9*($AJ419-WeightSDS!$W$9)))</f>
        <v>0.75407122999999998</v>
      </c>
      <c r="AM419" s="7">
        <f>IF(D419="M",IF($AJ419&lt;45,WeightSDS!M$23*$AJ419^10+WeightSDS!N$23*$AJ419^9+WeightSDS!O$23*$AJ419^8+WeightSDS!P$23*$AJ419^7+WeightSDS!Q$23*$AJ419^6+WeightSDS!R$23*$AJ419^5+WeightSDS!S$23*$AJ419^4+WeightSDS!T$23*$AJ419^3+WeightSDS!U$23*$AJ419^2+WeightSDS!V$23*$AJ419+WeightSDS!W$23,IF($AJ419&lt;153,WeightSDS!M$25*$AJ419^10+WeightSDS!N$25*$AJ419^9+WeightSDS!O$25*$AJ419^8+WeightSDS!P$25*$AJ419^7+WeightSDS!Q$25*$AJ419^6+WeightSDS!R$25*$AJ419^5+WeightSDS!S$25*$AJ419^4+WeightSDS!T$25*$AJ419^3+WeightSDS!U$25*$AJ419^2+WeightSDS!V$25*$AJ419+WeightSDS!W$25,WeightSDS!M$27+WeightSDS!N$27/(1+EXP(WeightSDS!O$27+WeightSDS!P$27*$AJ419)))),IF($AJ419&lt;43.8,WeightSDS!M$29*$AJ419^10+WeightSDS!N$29*$AJ419^9+WeightSDS!O$29*$AJ419^8+WeightSDS!P$29*$AJ419^7+WeightSDS!Q$29*$AJ419^6+WeightSDS!R$29*$AJ419^5+WeightSDS!S$29*$AJ419^4+WeightSDS!T$29*$AJ419^3+WeightSDS!U$29*$AJ419^2+WeightSDS!V$29*$AJ419+WeightSDS!W$29-0.010431*(1-$AJ419/210),IF($AJ419&lt;123,WeightSDS!M$30*$AJ419^10+WeightSDS!N$30*$AJ419^9+WeightSDS!O$30*$AJ419^8+WeightSDS!P$30*$AJ419^7+WeightSDS!Q$30*$AJ419^6+WeightSDS!R$30*$AJ419^5+WeightSDS!S$30*$AJ419^4+WeightSDS!T$30*$AJ419^3+WeightSDS!U$30*$AJ419^2+WeightSDS!V$30*$AJ419+WeightSDS!W$30-0.010431*(1-1/$AJ419),WeightSDS!M$32+WeightSDS!N$32/(1+EXP(WeightSDS!O$32+WeightSDS!P$32*$AJ419))-0.010431*(1-$AJ419/210))))</f>
        <v>2.9500001032655536</v>
      </c>
      <c r="AN419" s="7">
        <f>IF(D419="M",IF($AJ419&lt;162,WeightSDS!P$12*$AJ419^7+WeightSDS!Q$12*$AJ419^6+WeightSDS!R$12*$AJ419^5+WeightSDS!S$12*$AJ419^4+WeightSDS!T$12*$AJ419^3+WeightSDS!U$12*$AJ419^2+WeightSDS!V$12*$AJ419+WeightSDS!W$12,WeightSDS!P$14*$AJ419^7+WeightSDS!Q$14*$AJ419^6+WeightSDS!R$14*$AJ419^5+WeightSDS!S$14*$AJ419^4+WeightSDS!T$14*$AJ419^3+WeightSDS!U$14*$AJ419^2+WeightSDS!V$14*$AJ419+WeightSDS!W$14),IF($AJ419&lt;156,WeightSDS!O$17*$AJ419^8+WeightSDS!P$17*$AJ419^7+WeightSDS!Q$17*$AJ419^6+WeightSDS!R$17*$AJ419^5+WeightSDS!S$17*$AJ419^4+WeightSDS!T$17*$AJ419^3+WeightSDS!U$17*$AJ419^2+WeightSDS!V$17*$AJ419+WeightSDS!W$17,IF($AJ419&lt;186,WeightSDS!$U$18+(WeightSDS!$V$18-WeightSDS!$U$18)/24*($AJ419-186)+WeightSDS!$W$18*(-$AJ419+186)^2-0.005,WeightSDS!$U$18+(WeightSDS!$V$18-WeightSDS!$U$18)/24*($AJ419-186)-0.005)))</f>
        <v>0.14604529399999999</v>
      </c>
      <c r="AQ419" s="7">
        <f t="shared" si="141"/>
        <v>0.56299999999999994</v>
      </c>
      <c r="AR419" s="7">
        <f t="shared" si="142"/>
        <v>69</v>
      </c>
      <c r="AS419" s="7">
        <f t="shared" si="143"/>
        <v>0.51</v>
      </c>
    </row>
    <row r="420" spans="2:45" s="7" customFormat="1" x14ac:dyDescent="0.15">
      <c r="B420" s="118"/>
      <c r="C420" s="118"/>
      <c r="D420" s="118"/>
      <c r="E420" s="30"/>
      <c r="F420" s="30"/>
      <c r="G420" s="119"/>
      <c r="H420" s="119"/>
      <c r="I420" s="78"/>
      <c r="J420" s="11" t="str">
        <f t="shared" si="134"/>
        <v/>
      </c>
      <c r="K420" s="2" t="str">
        <f t="shared" si="144"/>
        <v/>
      </c>
      <c r="L420" s="2" t="str">
        <f t="shared" si="135"/>
        <v/>
      </c>
      <c r="M420" s="2" t="str">
        <f t="shared" si="145"/>
        <v/>
      </c>
      <c r="N420" s="2" t="str">
        <f t="shared" si="146"/>
        <v/>
      </c>
      <c r="O420" s="2" t="str">
        <f t="shared" si="147"/>
        <v/>
      </c>
      <c r="P420" s="11" t="str">
        <f t="shared" si="148"/>
        <v/>
      </c>
      <c r="Q420" s="11" t="str">
        <f t="shared" si="149"/>
        <v/>
      </c>
      <c r="R420" s="2" t="str">
        <f t="shared" si="150"/>
        <v/>
      </c>
      <c r="S420" s="11" t="str">
        <f t="shared" si="151"/>
        <v/>
      </c>
      <c r="T420" s="175" t="str">
        <f t="shared" si="152"/>
        <v/>
      </c>
      <c r="U420" s="11" t="str">
        <f t="shared" si="153"/>
        <v/>
      </c>
      <c r="V420" s="136"/>
      <c r="W420" s="136"/>
      <c r="X420" s="139">
        <f t="shared" si="136"/>
        <v>0</v>
      </c>
      <c r="Y420" s="31">
        <f t="shared" si="137"/>
        <v>0</v>
      </c>
      <c r="Z420" s="31"/>
      <c r="AA420" s="140">
        <f t="shared" si="138"/>
        <v>0</v>
      </c>
      <c r="AB420" s="12"/>
      <c r="AC420" s="8">
        <f t="shared" si="139"/>
        <v>9.0359999999999996</v>
      </c>
      <c r="AD420" s="8">
        <f t="shared" si="140"/>
        <v>-184.49199999999999</v>
      </c>
      <c r="AE420"/>
      <c r="AF420" t="e">
        <f>IF(D420="M",IF(AI420&lt;78,LMS!$D$5*AI420^3+LMS!$E$5*AI420^2+LMS!$F$5*AI420+LMS!$G$5,IF(AI420&lt;150,LMS!$D$6*AI420^3+LMS!$E$6*AI420^2+LMS!$F$6*AI420+LMS!$G$6,LMS!$D$7*AI420^3+LMS!$E$7*AI420^2+LMS!$F$7*AI420+LMS!$G$7)),IF(AI420&lt;69,LMS!$D$9*AI420^3+LMS!$E$9*AI420^2+LMS!$F$9*AI420+LMS!$G$9,IF(AI420&lt;150,LMS!$D$10*AI420^3+LMS!$E$10*AI420^2+LMS!$F$10*AI420+LMS!$G$10,LMS!$D$11*AI420^3+LMS!$E$11*AI420^2+LMS!$F$11*AI420+LMS!$G$11)))</f>
        <v>#VALUE!</v>
      </c>
      <c r="AG420" t="e">
        <f>IF(D420="M",(IF(AI420&lt;2.5,LMS!$D$21*AI420^3+LMS!$E$21*AI420^2+LMS!$F$21*AI420+LMS!$G$21,IF(AI420&lt;9.5,LMS!$D$22*AI420^3+LMS!$E$22*AI420^2+LMS!$F$22*AI420+LMS!$G$22,IF(AI420&lt;26.75,LMS!$D$23*AI420^3+LMS!$E$23*AI420^2+LMS!$F$23*AI420+LMS!$G$23,IF(AI420&lt;90,LMS!$D$24*AI420^3+LMS!$E$24*AI420^2+LMS!$F$24*AI420+LMS!$G$24,LMS!$D$25*AI420^3+LMS!$E$25*AI420^2+LMS!$F$25*AI420+LMS!$G$25))))),(IF(AI420&lt;2.5,LMS!$D$27*AI420^3+LMS!$E$27*AI420^2+LMS!$F$27*AI420+LMS!$G$27,IF(AI420&lt;9.5,LMS!$D$28*AI420^3+LMS!$E$28*AI420^2+LMS!$F$28*AI420+LMS!$G$28,IF(AI420&lt;26.75,LMS!$D$29*AI420^3+LMS!$E$29*AI420^2+LMS!$F$29*AI420+LMS!$G$29,IF(AI420&lt;90,LMS!$D$30*AI420^3+LMS!$E$30*AI420^2+LMS!$F$30*AI420+LMS!$G$30,IF(AI420&lt;150,LMS!$D$31*AI420^3+LMS!$E$31*AI420^2+LMS!$F$31*AI420+LMS!$G$31,LMS!$D$32*AI420^3+LMS!$E$32*AI420^2+LMS!$F$32*AI420+LMS!$G$32)))))))</f>
        <v>#VALUE!</v>
      </c>
      <c r="AH420" t="e">
        <f>IF(D420="M",(IF(AI420&lt;90,LMS!$D$14*AI420^3+LMS!$E$14*AI420^2+LMS!$F$14*AI420+LMS!$G$14,LMS!$D$15*AI420^3+LMS!$E$15*AI420^2+LMS!$F$15*AI420+LMS!$G$15)),(IF(AI420&lt;90,LMS!$D$17*AI420^3+LMS!$E$17*AI420^2+LMS!$F$17*AI420+LMS!$G$17,LMS!$D$18*AI420^3+LMS!$E$18*AI420^2+LMS!$F$18*AI420+LMS!$G$18)))</f>
        <v>#VALUE!</v>
      </c>
      <c r="AI420" s="7" t="e">
        <f t="shared" si="133"/>
        <v>#VALUE!</v>
      </c>
      <c r="AJ420" s="7">
        <f t="shared" si="154"/>
        <v>0</v>
      </c>
      <c r="AL420" s="7">
        <f>IF(D420="M",WeightSDS!P$5*$AJ420^7+WeightSDS!Q$5*$AJ420^6+WeightSDS!R$5*$AJ420^5+WeightSDS!S$5*$AJ420^4+WeightSDS!T$5*$AJ420^3+WeightSDS!U$5*$AJ420^2+WeightSDS!V$5*$AJ420+WeightSDS!W$5,IF($AJ420&lt;186,WeightSDS!P$8*$AJ420^7+WeightSDS!Q$8*$AJ420^6+WeightSDS!R$8*$AJ420^5+WeightSDS!S$8*$AJ420^4+WeightSDS!T$8*$AJ420^3+WeightSDS!U$8*$AJ420^2+WeightSDS!V$8*$AJ420+WeightSDS!W$8,WeightSDS!$U$9+WeightSDS!$V$9*($AJ420-WeightSDS!$W$9)))</f>
        <v>0.75407122999999998</v>
      </c>
      <c r="AM420" s="7">
        <f>IF(D420="M",IF($AJ420&lt;45,WeightSDS!M$23*$AJ420^10+WeightSDS!N$23*$AJ420^9+WeightSDS!O$23*$AJ420^8+WeightSDS!P$23*$AJ420^7+WeightSDS!Q$23*$AJ420^6+WeightSDS!R$23*$AJ420^5+WeightSDS!S$23*$AJ420^4+WeightSDS!T$23*$AJ420^3+WeightSDS!U$23*$AJ420^2+WeightSDS!V$23*$AJ420+WeightSDS!W$23,IF($AJ420&lt;153,WeightSDS!M$25*$AJ420^10+WeightSDS!N$25*$AJ420^9+WeightSDS!O$25*$AJ420^8+WeightSDS!P$25*$AJ420^7+WeightSDS!Q$25*$AJ420^6+WeightSDS!R$25*$AJ420^5+WeightSDS!S$25*$AJ420^4+WeightSDS!T$25*$AJ420^3+WeightSDS!U$25*$AJ420^2+WeightSDS!V$25*$AJ420+WeightSDS!W$25,WeightSDS!M$27+WeightSDS!N$27/(1+EXP(WeightSDS!O$27+WeightSDS!P$27*$AJ420)))),IF($AJ420&lt;43.8,WeightSDS!M$29*$AJ420^10+WeightSDS!N$29*$AJ420^9+WeightSDS!O$29*$AJ420^8+WeightSDS!P$29*$AJ420^7+WeightSDS!Q$29*$AJ420^6+WeightSDS!R$29*$AJ420^5+WeightSDS!S$29*$AJ420^4+WeightSDS!T$29*$AJ420^3+WeightSDS!U$29*$AJ420^2+WeightSDS!V$29*$AJ420+WeightSDS!W$29-0.010431*(1-$AJ420/210),IF($AJ420&lt;123,WeightSDS!M$30*$AJ420^10+WeightSDS!N$30*$AJ420^9+WeightSDS!O$30*$AJ420^8+WeightSDS!P$30*$AJ420^7+WeightSDS!Q$30*$AJ420^6+WeightSDS!R$30*$AJ420^5+WeightSDS!S$30*$AJ420^4+WeightSDS!T$30*$AJ420^3+WeightSDS!U$30*$AJ420^2+WeightSDS!V$30*$AJ420+WeightSDS!W$30-0.010431*(1-1/$AJ420),WeightSDS!M$32+WeightSDS!N$32/(1+EXP(WeightSDS!O$32+WeightSDS!P$32*$AJ420))-0.010431*(1-$AJ420/210))))</f>
        <v>2.9500001032655536</v>
      </c>
      <c r="AN420" s="7">
        <f>IF(D420="M",IF($AJ420&lt;162,WeightSDS!P$12*$AJ420^7+WeightSDS!Q$12*$AJ420^6+WeightSDS!R$12*$AJ420^5+WeightSDS!S$12*$AJ420^4+WeightSDS!T$12*$AJ420^3+WeightSDS!U$12*$AJ420^2+WeightSDS!V$12*$AJ420+WeightSDS!W$12,WeightSDS!P$14*$AJ420^7+WeightSDS!Q$14*$AJ420^6+WeightSDS!R$14*$AJ420^5+WeightSDS!S$14*$AJ420^4+WeightSDS!T$14*$AJ420^3+WeightSDS!U$14*$AJ420^2+WeightSDS!V$14*$AJ420+WeightSDS!W$14),IF($AJ420&lt;156,WeightSDS!O$17*$AJ420^8+WeightSDS!P$17*$AJ420^7+WeightSDS!Q$17*$AJ420^6+WeightSDS!R$17*$AJ420^5+WeightSDS!S$17*$AJ420^4+WeightSDS!T$17*$AJ420^3+WeightSDS!U$17*$AJ420^2+WeightSDS!V$17*$AJ420+WeightSDS!W$17,IF($AJ420&lt;186,WeightSDS!$U$18+(WeightSDS!$V$18-WeightSDS!$U$18)/24*($AJ420-186)+WeightSDS!$W$18*(-$AJ420+186)^2-0.005,WeightSDS!$U$18+(WeightSDS!$V$18-WeightSDS!$U$18)/24*($AJ420-186)-0.005)))</f>
        <v>0.14604529399999999</v>
      </c>
      <c r="AQ420" s="7">
        <f t="shared" si="141"/>
        <v>0.56299999999999994</v>
      </c>
      <c r="AR420" s="7">
        <f t="shared" si="142"/>
        <v>69</v>
      </c>
      <c r="AS420" s="7">
        <f t="shared" si="143"/>
        <v>0.51</v>
      </c>
    </row>
    <row r="421" spans="2:45" s="7" customFormat="1" x14ac:dyDescent="0.15">
      <c r="B421" s="118"/>
      <c r="C421" s="118"/>
      <c r="D421" s="118"/>
      <c r="E421" s="30"/>
      <c r="F421" s="30"/>
      <c r="G421" s="119"/>
      <c r="H421" s="119"/>
      <c r="I421" s="78"/>
      <c r="J421" s="11" t="str">
        <f t="shared" si="134"/>
        <v/>
      </c>
      <c r="K421" s="2" t="str">
        <f t="shared" si="144"/>
        <v/>
      </c>
      <c r="L421" s="2" t="str">
        <f t="shared" si="135"/>
        <v/>
      </c>
      <c r="M421" s="2" t="str">
        <f t="shared" si="145"/>
        <v/>
      </c>
      <c r="N421" s="2" t="str">
        <f t="shared" si="146"/>
        <v/>
      </c>
      <c r="O421" s="2" t="str">
        <f t="shared" si="147"/>
        <v/>
      </c>
      <c r="P421" s="11" t="str">
        <f t="shared" si="148"/>
        <v/>
      </c>
      <c r="Q421" s="11" t="str">
        <f t="shared" si="149"/>
        <v/>
      </c>
      <c r="R421" s="2" t="str">
        <f t="shared" si="150"/>
        <v/>
      </c>
      <c r="S421" s="11" t="str">
        <f t="shared" si="151"/>
        <v/>
      </c>
      <c r="T421" s="175" t="str">
        <f t="shared" si="152"/>
        <v/>
      </c>
      <c r="U421" s="11" t="str">
        <f t="shared" si="153"/>
        <v/>
      </c>
      <c r="V421" s="136"/>
      <c r="W421" s="136"/>
      <c r="X421" s="139">
        <f t="shared" si="136"/>
        <v>0</v>
      </c>
      <c r="Y421" s="31">
        <f t="shared" si="137"/>
        <v>0</v>
      </c>
      <c r="Z421" s="31"/>
      <c r="AA421" s="140">
        <f t="shared" si="138"/>
        <v>0</v>
      </c>
      <c r="AB421" s="12"/>
      <c r="AC421" s="8">
        <f t="shared" si="139"/>
        <v>9.0359999999999996</v>
      </c>
      <c r="AD421" s="8">
        <f t="shared" si="140"/>
        <v>-184.49199999999999</v>
      </c>
      <c r="AE421"/>
      <c r="AF421" t="e">
        <f>IF(D421="M",IF(AI421&lt;78,LMS!$D$5*AI421^3+LMS!$E$5*AI421^2+LMS!$F$5*AI421+LMS!$G$5,IF(AI421&lt;150,LMS!$D$6*AI421^3+LMS!$E$6*AI421^2+LMS!$F$6*AI421+LMS!$G$6,LMS!$D$7*AI421^3+LMS!$E$7*AI421^2+LMS!$F$7*AI421+LMS!$G$7)),IF(AI421&lt;69,LMS!$D$9*AI421^3+LMS!$E$9*AI421^2+LMS!$F$9*AI421+LMS!$G$9,IF(AI421&lt;150,LMS!$D$10*AI421^3+LMS!$E$10*AI421^2+LMS!$F$10*AI421+LMS!$G$10,LMS!$D$11*AI421^3+LMS!$E$11*AI421^2+LMS!$F$11*AI421+LMS!$G$11)))</f>
        <v>#VALUE!</v>
      </c>
      <c r="AG421" t="e">
        <f>IF(D421="M",(IF(AI421&lt;2.5,LMS!$D$21*AI421^3+LMS!$E$21*AI421^2+LMS!$F$21*AI421+LMS!$G$21,IF(AI421&lt;9.5,LMS!$D$22*AI421^3+LMS!$E$22*AI421^2+LMS!$F$22*AI421+LMS!$G$22,IF(AI421&lt;26.75,LMS!$D$23*AI421^3+LMS!$E$23*AI421^2+LMS!$F$23*AI421+LMS!$G$23,IF(AI421&lt;90,LMS!$D$24*AI421^3+LMS!$E$24*AI421^2+LMS!$F$24*AI421+LMS!$G$24,LMS!$D$25*AI421^3+LMS!$E$25*AI421^2+LMS!$F$25*AI421+LMS!$G$25))))),(IF(AI421&lt;2.5,LMS!$D$27*AI421^3+LMS!$E$27*AI421^2+LMS!$F$27*AI421+LMS!$G$27,IF(AI421&lt;9.5,LMS!$D$28*AI421^3+LMS!$E$28*AI421^2+LMS!$F$28*AI421+LMS!$G$28,IF(AI421&lt;26.75,LMS!$D$29*AI421^3+LMS!$E$29*AI421^2+LMS!$F$29*AI421+LMS!$G$29,IF(AI421&lt;90,LMS!$D$30*AI421^3+LMS!$E$30*AI421^2+LMS!$F$30*AI421+LMS!$G$30,IF(AI421&lt;150,LMS!$D$31*AI421^3+LMS!$E$31*AI421^2+LMS!$F$31*AI421+LMS!$G$31,LMS!$D$32*AI421^3+LMS!$E$32*AI421^2+LMS!$F$32*AI421+LMS!$G$32)))))))</f>
        <v>#VALUE!</v>
      </c>
      <c r="AH421" t="e">
        <f>IF(D421="M",(IF(AI421&lt;90,LMS!$D$14*AI421^3+LMS!$E$14*AI421^2+LMS!$F$14*AI421+LMS!$G$14,LMS!$D$15*AI421^3+LMS!$E$15*AI421^2+LMS!$F$15*AI421+LMS!$G$15)),(IF(AI421&lt;90,LMS!$D$17*AI421^3+LMS!$E$17*AI421^2+LMS!$F$17*AI421+LMS!$G$17,LMS!$D$18*AI421^3+LMS!$E$18*AI421^2+LMS!$F$18*AI421+LMS!$G$18)))</f>
        <v>#VALUE!</v>
      </c>
      <c r="AI421" s="7" t="e">
        <f t="shared" si="133"/>
        <v>#VALUE!</v>
      </c>
      <c r="AJ421" s="7">
        <f t="shared" si="154"/>
        <v>0</v>
      </c>
      <c r="AL421" s="7">
        <f>IF(D421="M",WeightSDS!P$5*$AJ421^7+WeightSDS!Q$5*$AJ421^6+WeightSDS!R$5*$AJ421^5+WeightSDS!S$5*$AJ421^4+WeightSDS!T$5*$AJ421^3+WeightSDS!U$5*$AJ421^2+WeightSDS!V$5*$AJ421+WeightSDS!W$5,IF($AJ421&lt;186,WeightSDS!P$8*$AJ421^7+WeightSDS!Q$8*$AJ421^6+WeightSDS!R$8*$AJ421^5+WeightSDS!S$8*$AJ421^4+WeightSDS!T$8*$AJ421^3+WeightSDS!U$8*$AJ421^2+WeightSDS!V$8*$AJ421+WeightSDS!W$8,WeightSDS!$U$9+WeightSDS!$V$9*($AJ421-WeightSDS!$W$9)))</f>
        <v>0.75407122999999998</v>
      </c>
      <c r="AM421" s="7">
        <f>IF(D421="M",IF($AJ421&lt;45,WeightSDS!M$23*$AJ421^10+WeightSDS!N$23*$AJ421^9+WeightSDS!O$23*$AJ421^8+WeightSDS!P$23*$AJ421^7+WeightSDS!Q$23*$AJ421^6+WeightSDS!R$23*$AJ421^5+WeightSDS!S$23*$AJ421^4+WeightSDS!T$23*$AJ421^3+WeightSDS!U$23*$AJ421^2+WeightSDS!V$23*$AJ421+WeightSDS!W$23,IF($AJ421&lt;153,WeightSDS!M$25*$AJ421^10+WeightSDS!N$25*$AJ421^9+WeightSDS!O$25*$AJ421^8+WeightSDS!P$25*$AJ421^7+WeightSDS!Q$25*$AJ421^6+WeightSDS!R$25*$AJ421^5+WeightSDS!S$25*$AJ421^4+WeightSDS!T$25*$AJ421^3+WeightSDS!U$25*$AJ421^2+WeightSDS!V$25*$AJ421+WeightSDS!W$25,WeightSDS!M$27+WeightSDS!N$27/(1+EXP(WeightSDS!O$27+WeightSDS!P$27*$AJ421)))),IF($AJ421&lt;43.8,WeightSDS!M$29*$AJ421^10+WeightSDS!N$29*$AJ421^9+WeightSDS!O$29*$AJ421^8+WeightSDS!P$29*$AJ421^7+WeightSDS!Q$29*$AJ421^6+WeightSDS!R$29*$AJ421^5+WeightSDS!S$29*$AJ421^4+WeightSDS!T$29*$AJ421^3+WeightSDS!U$29*$AJ421^2+WeightSDS!V$29*$AJ421+WeightSDS!W$29-0.010431*(1-$AJ421/210),IF($AJ421&lt;123,WeightSDS!M$30*$AJ421^10+WeightSDS!N$30*$AJ421^9+WeightSDS!O$30*$AJ421^8+WeightSDS!P$30*$AJ421^7+WeightSDS!Q$30*$AJ421^6+WeightSDS!R$30*$AJ421^5+WeightSDS!S$30*$AJ421^4+WeightSDS!T$30*$AJ421^3+WeightSDS!U$30*$AJ421^2+WeightSDS!V$30*$AJ421+WeightSDS!W$30-0.010431*(1-1/$AJ421),WeightSDS!M$32+WeightSDS!N$32/(1+EXP(WeightSDS!O$32+WeightSDS!P$32*$AJ421))-0.010431*(1-$AJ421/210))))</f>
        <v>2.9500001032655536</v>
      </c>
      <c r="AN421" s="7">
        <f>IF(D421="M",IF($AJ421&lt;162,WeightSDS!P$12*$AJ421^7+WeightSDS!Q$12*$AJ421^6+WeightSDS!R$12*$AJ421^5+WeightSDS!S$12*$AJ421^4+WeightSDS!T$12*$AJ421^3+WeightSDS!U$12*$AJ421^2+WeightSDS!V$12*$AJ421+WeightSDS!W$12,WeightSDS!P$14*$AJ421^7+WeightSDS!Q$14*$AJ421^6+WeightSDS!R$14*$AJ421^5+WeightSDS!S$14*$AJ421^4+WeightSDS!T$14*$AJ421^3+WeightSDS!U$14*$AJ421^2+WeightSDS!V$14*$AJ421+WeightSDS!W$14),IF($AJ421&lt;156,WeightSDS!O$17*$AJ421^8+WeightSDS!P$17*$AJ421^7+WeightSDS!Q$17*$AJ421^6+WeightSDS!R$17*$AJ421^5+WeightSDS!S$17*$AJ421^4+WeightSDS!T$17*$AJ421^3+WeightSDS!U$17*$AJ421^2+WeightSDS!V$17*$AJ421+WeightSDS!W$17,IF($AJ421&lt;186,WeightSDS!$U$18+(WeightSDS!$V$18-WeightSDS!$U$18)/24*($AJ421-186)+WeightSDS!$W$18*(-$AJ421+186)^2-0.005,WeightSDS!$U$18+(WeightSDS!$V$18-WeightSDS!$U$18)/24*($AJ421-186)-0.005)))</f>
        <v>0.14604529399999999</v>
      </c>
      <c r="AQ421" s="7">
        <f t="shared" si="141"/>
        <v>0.56299999999999994</v>
      </c>
      <c r="AR421" s="7">
        <f t="shared" si="142"/>
        <v>69</v>
      </c>
      <c r="AS421" s="7">
        <f t="shared" si="143"/>
        <v>0.51</v>
      </c>
    </row>
    <row r="422" spans="2:45" s="7" customFormat="1" x14ac:dyDescent="0.15">
      <c r="B422" s="118"/>
      <c r="C422" s="118"/>
      <c r="D422" s="118"/>
      <c r="E422" s="30"/>
      <c r="F422" s="30"/>
      <c r="G422" s="119"/>
      <c r="H422" s="119"/>
      <c r="I422" s="78"/>
      <c r="J422" s="11" t="str">
        <f t="shared" si="134"/>
        <v/>
      </c>
      <c r="K422" s="2" t="str">
        <f t="shared" si="144"/>
        <v/>
      </c>
      <c r="L422" s="2" t="str">
        <f t="shared" si="135"/>
        <v/>
      </c>
      <c r="M422" s="2" t="str">
        <f t="shared" si="145"/>
        <v/>
      </c>
      <c r="N422" s="2" t="str">
        <f t="shared" si="146"/>
        <v/>
      </c>
      <c r="O422" s="2" t="str">
        <f t="shared" si="147"/>
        <v/>
      </c>
      <c r="P422" s="11" t="str">
        <f t="shared" si="148"/>
        <v/>
      </c>
      <c r="Q422" s="11" t="str">
        <f t="shared" si="149"/>
        <v/>
      </c>
      <c r="R422" s="2" t="str">
        <f t="shared" si="150"/>
        <v/>
      </c>
      <c r="S422" s="11" t="str">
        <f t="shared" si="151"/>
        <v/>
      </c>
      <c r="T422" s="175" t="str">
        <f t="shared" si="152"/>
        <v/>
      </c>
      <c r="U422" s="11" t="str">
        <f t="shared" si="153"/>
        <v/>
      </c>
      <c r="V422" s="136"/>
      <c r="W422" s="136"/>
      <c r="X422" s="139">
        <f t="shared" si="136"/>
        <v>0</v>
      </c>
      <c r="Y422" s="31">
        <f t="shared" si="137"/>
        <v>0</v>
      </c>
      <c r="Z422" s="31"/>
      <c r="AA422" s="140">
        <f t="shared" si="138"/>
        <v>0</v>
      </c>
      <c r="AB422" s="12"/>
      <c r="AC422" s="8">
        <f t="shared" si="139"/>
        <v>9.0359999999999996</v>
      </c>
      <c r="AD422" s="8">
        <f t="shared" si="140"/>
        <v>-184.49199999999999</v>
      </c>
      <c r="AE422"/>
      <c r="AF422" t="e">
        <f>IF(D422="M",IF(AI422&lt;78,LMS!$D$5*AI422^3+LMS!$E$5*AI422^2+LMS!$F$5*AI422+LMS!$G$5,IF(AI422&lt;150,LMS!$D$6*AI422^3+LMS!$E$6*AI422^2+LMS!$F$6*AI422+LMS!$G$6,LMS!$D$7*AI422^3+LMS!$E$7*AI422^2+LMS!$F$7*AI422+LMS!$G$7)),IF(AI422&lt;69,LMS!$D$9*AI422^3+LMS!$E$9*AI422^2+LMS!$F$9*AI422+LMS!$G$9,IF(AI422&lt;150,LMS!$D$10*AI422^3+LMS!$E$10*AI422^2+LMS!$F$10*AI422+LMS!$G$10,LMS!$D$11*AI422^3+LMS!$E$11*AI422^2+LMS!$F$11*AI422+LMS!$G$11)))</f>
        <v>#VALUE!</v>
      </c>
      <c r="AG422" t="e">
        <f>IF(D422="M",(IF(AI422&lt;2.5,LMS!$D$21*AI422^3+LMS!$E$21*AI422^2+LMS!$F$21*AI422+LMS!$G$21,IF(AI422&lt;9.5,LMS!$D$22*AI422^3+LMS!$E$22*AI422^2+LMS!$F$22*AI422+LMS!$G$22,IF(AI422&lt;26.75,LMS!$D$23*AI422^3+LMS!$E$23*AI422^2+LMS!$F$23*AI422+LMS!$G$23,IF(AI422&lt;90,LMS!$D$24*AI422^3+LMS!$E$24*AI422^2+LMS!$F$24*AI422+LMS!$G$24,LMS!$D$25*AI422^3+LMS!$E$25*AI422^2+LMS!$F$25*AI422+LMS!$G$25))))),(IF(AI422&lt;2.5,LMS!$D$27*AI422^3+LMS!$E$27*AI422^2+LMS!$F$27*AI422+LMS!$G$27,IF(AI422&lt;9.5,LMS!$D$28*AI422^3+LMS!$E$28*AI422^2+LMS!$F$28*AI422+LMS!$G$28,IF(AI422&lt;26.75,LMS!$D$29*AI422^3+LMS!$E$29*AI422^2+LMS!$F$29*AI422+LMS!$G$29,IF(AI422&lt;90,LMS!$D$30*AI422^3+LMS!$E$30*AI422^2+LMS!$F$30*AI422+LMS!$G$30,IF(AI422&lt;150,LMS!$D$31*AI422^3+LMS!$E$31*AI422^2+LMS!$F$31*AI422+LMS!$G$31,LMS!$D$32*AI422^3+LMS!$E$32*AI422^2+LMS!$F$32*AI422+LMS!$G$32)))))))</f>
        <v>#VALUE!</v>
      </c>
      <c r="AH422" t="e">
        <f>IF(D422="M",(IF(AI422&lt;90,LMS!$D$14*AI422^3+LMS!$E$14*AI422^2+LMS!$F$14*AI422+LMS!$G$14,LMS!$D$15*AI422^3+LMS!$E$15*AI422^2+LMS!$F$15*AI422+LMS!$G$15)),(IF(AI422&lt;90,LMS!$D$17*AI422^3+LMS!$E$17*AI422^2+LMS!$F$17*AI422+LMS!$G$17,LMS!$D$18*AI422^3+LMS!$E$18*AI422^2+LMS!$F$18*AI422+LMS!$G$18)))</f>
        <v>#VALUE!</v>
      </c>
      <c r="AI422" s="7" t="e">
        <f t="shared" si="133"/>
        <v>#VALUE!</v>
      </c>
      <c r="AJ422" s="7">
        <f t="shared" si="154"/>
        <v>0</v>
      </c>
      <c r="AL422" s="7">
        <f>IF(D422="M",WeightSDS!P$5*$AJ422^7+WeightSDS!Q$5*$AJ422^6+WeightSDS!R$5*$AJ422^5+WeightSDS!S$5*$AJ422^4+WeightSDS!T$5*$AJ422^3+WeightSDS!U$5*$AJ422^2+WeightSDS!V$5*$AJ422+WeightSDS!W$5,IF($AJ422&lt;186,WeightSDS!P$8*$AJ422^7+WeightSDS!Q$8*$AJ422^6+WeightSDS!R$8*$AJ422^5+WeightSDS!S$8*$AJ422^4+WeightSDS!T$8*$AJ422^3+WeightSDS!U$8*$AJ422^2+WeightSDS!V$8*$AJ422+WeightSDS!W$8,WeightSDS!$U$9+WeightSDS!$V$9*($AJ422-WeightSDS!$W$9)))</f>
        <v>0.75407122999999998</v>
      </c>
      <c r="AM422" s="7">
        <f>IF(D422="M",IF($AJ422&lt;45,WeightSDS!M$23*$AJ422^10+WeightSDS!N$23*$AJ422^9+WeightSDS!O$23*$AJ422^8+WeightSDS!P$23*$AJ422^7+WeightSDS!Q$23*$AJ422^6+WeightSDS!R$23*$AJ422^5+WeightSDS!S$23*$AJ422^4+WeightSDS!T$23*$AJ422^3+WeightSDS!U$23*$AJ422^2+WeightSDS!V$23*$AJ422+WeightSDS!W$23,IF($AJ422&lt;153,WeightSDS!M$25*$AJ422^10+WeightSDS!N$25*$AJ422^9+WeightSDS!O$25*$AJ422^8+WeightSDS!P$25*$AJ422^7+WeightSDS!Q$25*$AJ422^6+WeightSDS!R$25*$AJ422^5+WeightSDS!S$25*$AJ422^4+WeightSDS!T$25*$AJ422^3+WeightSDS!U$25*$AJ422^2+WeightSDS!V$25*$AJ422+WeightSDS!W$25,WeightSDS!M$27+WeightSDS!N$27/(1+EXP(WeightSDS!O$27+WeightSDS!P$27*$AJ422)))),IF($AJ422&lt;43.8,WeightSDS!M$29*$AJ422^10+WeightSDS!N$29*$AJ422^9+WeightSDS!O$29*$AJ422^8+WeightSDS!P$29*$AJ422^7+WeightSDS!Q$29*$AJ422^6+WeightSDS!R$29*$AJ422^5+WeightSDS!S$29*$AJ422^4+WeightSDS!T$29*$AJ422^3+WeightSDS!U$29*$AJ422^2+WeightSDS!V$29*$AJ422+WeightSDS!W$29-0.010431*(1-$AJ422/210),IF($AJ422&lt;123,WeightSDS!M$30*$AJ422^10+WeightSDS!N$30*$AJ422^9+WeightSDS!O$30*$AJ422^8+WeightSDS!P$30*$AJ422^7+WeightSDS!Q$30*$AJ422^6+WeightSDS!R$30*$AJ422^5+WeightSDS!S$30*$AJ422^4+WeightSDS!T$30*$AJ422^3+WeightSDS!U$30*$AJ422^2+WeightSDS!V$30*$AJ422+WeightSDS!W$30-0.010431*(1-1/$AJ422),WeightSDS!M$32+WeightSDS!N$32/(1+EXP(WeightSDS!O$32+WeightSDS!P$32*$AJ422))-0.010431*(1-$AJ422/210))))</f>
        <v>2.9500001032655536</v>
      </c>
      <c r="AN422" s="7">
        <f>IF(D422="M",IF($AJ422&lt;162,WeightSDS!P$12*$AJ422^7+WeightSDS!Q$12*$AJ422^6+WeightSDS!R$12*$AJ422^5+WeightSDS!S$12*$AJ422^4+WeightSDS!T$12*$AJ422^3+WeightSDS!U$12*$AJ422^2+WeightSDS!V$12*$AJ422+WeightSDS!W$12,WeightSDS!P$14*$AJ422^7+WeightSDS!Q$14*$AJ422^6+WeightSDS!R$14*$AJ422^5+WeightSDS!S$14*$AJ422^4+WeightSDS!T$14*$AJ422^3+WeightSDS!U$14*$AJ422^2+WeightSDS!V$14*$AJ422+WeightSDS!W$14),IF($AJ422&lt;156,WeightSDS!O$17*$AJ422^8+WeightSDS!P$17*$AJ422^7+WeightSDS!Q$17*$AJ422^6+WeightSDS!R$17*$AJ422^5+WeightSDS!S$17*$AJ422^4+WeightSDS!T$17*$AJ422^3+WeightSDS!U$17*$AJ422^2+WeightSDS!V$17*$AJ422+WeightSDS!W$17,IF($AJ422&lt;186,WeightSDS!$U$18+(WeightSDS!$V$18-WeightSDS!$U$18)/24*($AJ422-186)+WeightSDS!$W$18*(-$AJ422+186)^2-0.005,WeightSDS!$U$18+(WeightSDS!$V$18-WeightSDS!$U$18)/24*($AJ422-186)-0.005)))</f>
        <v>0.14604529399999999</v>
      </c>
      <c r="AQ422" s="7">
        <f t="shared" si="141"/>
        <v>0.56299999999999994</v>
      </c>
      <c r="AR422" s="7">
        <f t="shared" si="142"/>
        <v>69</v>
      </c>
      <c r="AS422" s="7">
        <f t="shared" si="143"/>
        <v>0.51</v>
      </c>
    </row>
    <row r="423" spans="2:45" s="7" customFormat="1" x14ac:dyDescent="0.15">
      <c r="B423" s="118"/>
      <c r="C423" s="118"/>
      <c r="D423" s="118"/>
      <c r="E423" s="30"/>
      <c r="F423" s="30"/>
      <c r="G423" s="119"/>
      <c r="H423" s="119"/>
      <c r="I423" s="78"/>
      <c r="J423" s="11" t="str">
        <f t="shared" si="134"/>
        <v/>
      </c>
      <c r="K423" s="2" t="str">
        <f t="shared" si="144"/>
        <v/>
      </c>
      <c r="L423" s="2" t="str">
        <f t="shared" si="135"/>
        <v/>
      </c>
      <c r="M423" s="2" t="str">
        <f t="shared" si="145"/>
        <v/>
      </c>
      <c r="N423" s="2" t="str">
        <f t="shared" si="146"/>
        <v/>
      </c>
      <c r="O423" s="2" t="str">
        <f t="shared" si="147"/>
        <v/>
      </c>
      <c r="P423" s="11" t="str">
        <f t="shared" si="148"/>
        <v/>
      </c>
      <c r="Q423" s="11" t="str">
        <f t="shared" si="149"/>
        <v/>
      </c>
      <c r="R423" s="2" t="str">
        <f t="shared" si="150"/>
        <v/>
      </c>
      <c r="S423" s="11" t="str">
        <f t="shared" si="151"/>
        <v/>
      </c>
      <c r="T423" s="175" t="str">
        <f t="shared" si="152"/>
        <v/>
      </c>
      <c r="U423" s="11" t="str">
        <f t="shared" si="153"/>
        <v/>
      </c>
      <c r="V423" s="136"/>
      <c r="W423" s="136"/>
      <c r="X423" s="139">
        <f t="shared" si="136"/>
        <v>0</v>
      </c>
      <c r="Y423" s="31">
        <f t="shared" si="137"/>
        <v>0</v>
      </c>
      <c r="Z423" s="31"/>
      <c r="AA423" s="140">
        <f t="shared" si="138"/>
        <v>0</v>
      </c>
      <c r="AB423" s="12"/>
      <c r="AC423" s="8">
        <f t="shared" si="139"/>
        <v>9.0359999999999996</v>
      </c>
      <c r="AD423" s="8">
        <f t="shared" si="140"/>
        <v>-184.49199999999999</v>
      </c>
      <c r="AE423"/>
      <c r="AF423" t="e">
        <f>IF(D423="M",IF(AI423&lt;78,LMS!$D$5*AI423^3+LMS!$E$5*AI423^2+LMS!$F$5*AI423+LMS!$G$5,IF(AI423&lt;150,LMS!$D$6*AI423^3+LMS!$E$6*AI423^2+LMS!$F$6*AI423+LMS!$G$6,LMS!$D$7*AI423^3+LMS!$E$7*AI423^2+LMS!$F$7*AI423+LMS!$G$7)),IF(AI423&lt;69,LMS!$D$9*AI423^3+LMS!$E$9*AI423^2+LMS!$F$9*AI423+LMS!$G$9,IF(AI423&lt;150,LMS!$D$10*AI423^3+LMS!$E$10*AI423^2+LMS!$F$10*AI423+LMS!$G$10,LMS!$D$11*AI423^3+LMS!$E$11*AI423^2+LMS!$F$11*AI423+LMS!$G$11)))</f>
        <v>#VALUE!</v>
      </c>
      <c r="AG423" t="e">
        <f>IF(D423="M",(IF(AI423&lt;2.5,LMS!$D$21*AI423^3+LMS!$E$21*AI423^2+LMS!$F$21*AI423+LMS!$G$21,IF(AI423&lt;9.5,LMS!$D$22*AI423^3+LMS!$E$22*AI423^2+LMS!$F$22*AI423+LMS!$G$22,IF(AI423&lt;26.75,LMS!$D$23*AI423^3+LMS!$E$23*AI423^2+LMS!$F$23*AI423+LMS!$G$23,IF(AI423&lt;90,LMS!$D$24*AI423^3+LMS!$E$24*AI423^2+LMS!$F$24*AI423+LMS!$G$24,LMS!$D$25*AI423^3+LMS!$E$25*AI423^2+LMS!$F$25*AI423+LMS!$G$25))))),(IF(AI423&lt;2.5,LMS!$D$27*AI423^3+LMS!$E$27*AI423^2+LMS!$F$27*AI423+LMS!$G$27,IF(AI423&lt;9.5,LMS!$D$28*AI423^3+LMS!$E$28*AI423^2+LMS!$F$28*AI423+LMS!$G$28,IF(AI423&lt;26.75,LMS!$D$29*AI423^3+LMS!$E$29*AI423^2+LMS!$F$29*AI423+LMS!$G$29,IF(AI423&lt;90,LMS!$D$30*AI423^3+LMS!$E$30*AI423^2+LMS!$F$30*AI423+LMS!$G$30,IF(AI423&lt;150,LMS!$D$31*AI423^3+LMS!$E$31*AI423^2+LMS!$F$31*AI423+LMS!$G$31,LMS!$D$32*AI423^3+LMS!$E$32*AI423^2+LMS!$F$32*AI423+LMS!$G$32)))))))</f>
        <v>#VALUE!</v>
      </c>
      <c r="AH423" t="e">
        <f>IF(D423="M",(IF(AI423&lt;90,LMS!$D$14*AI423^3+LMS!$E$14*AI423^2+LMS!$F$14*AI423+LMS!$G$14,LMS!$D$15*AI423^3+LMS!$E$15*AI423^2+LMS!$F$15*AI423+LMS!$G$15)),(IF(AI423&lt;90,LMS!$D$17*AI423^3+LMS!$E$17*AI423^2+LMS!$F$17*AI423+LMS!$G$17,LMS!$D$18*AI423^3+LMS!$E$18*AI423^2+LMS!$F$18*AI423+LMS!$G$18)))</f>
        <v>#VALUE!</v>
      </c>
      <c r="AI423" s="7" t="e">
        <f t="shared" si="133"/>
        <v>#VALUE!</v>
      </c>
      <c r="AJ423" s="7">
        <f t="shared" si="154"/>
        <v>0</v>
      </c>
      <c r="AL423" s="7">
        <f>IF(D423="M",WeightSDS!P$5*$AJ423^7+WeightSDS!Q$5*$AJ423^6+WeightSDS!R$5*$AJ423^5+WeightSDS!S$5*$AJ423^4+WeightSDS!T$5*$AJ423^3+WeightSDS!U$5*$AJ423^2+WeightSDS!V$5*$AJ423+WeightSDS!W$5,IF($AJ423&lt;186,WeightSDS!P$8*$AJ423^7+WeightSDS!Q$8*$AJ423^6+WeightSDS!R$8*$AJ423^5+WeightSDS!S$8*$AJ423^4+WeightSDS!T$8*$AJ423^3+WeightSDS!U$8*$AJ423^2+WeightSDS!V$8*$AJ423+WeightSDS!W$8,WeightSDS!$U$9+WeightSDS!$V$9*($AJ423-WeightSDS!$W$9)))</f>
        <v>0.75407122999999998</v>
      </c>
      <c r="AM423" s="7">
        <f>IF(D423="M",IF($AJ423&lt;45,WeightSDS!M$23*$AJ423^10+WeightSDS!N$23*$AJ423^9+WeightSDS!O$23*$AJ423^8+WeightSDS!P$23*$AJ423^7+WeightSDS!Q$23*$AJ423^6+WeightSDS!R$23*$AJ423^5+WeightSDS!S$23*$AJ423^4+WeightSDS!T$23*$AJ423^3+WeightSDS!U$23*$AJ423^2+WeightSDS!V$23*$AJ423+WeightSDS!W$23,IF($AJ423&lt;153,WeightSDS!M$25*$AJ423^10+WeightSDS!N$25*$AJ423^9+WeightSDS!O$25*$AJ423^8+WeightSDS!P$25*$AJ423^7+WeightSDS!Q$25*$AJ423^6+WeightSDS!R$25*$AJ423^5+WeightSDS!S$25*$AJ423^4+WeightSDS!T$25*$AJ423^3+WeightSDS!U$25*$AJ423^2+WeightSDS!V$25*$AJ423+WeightSDS!W$25,WeightSDS!M$27+WeightSDS!N$27/(1+EXP(WeightSDS!O$27+WeightSDS!P$27*$AJ423)))),IF($AJ423&lt;43.8,WeightSDS!M$29*$AJ423^10+WeightSDS!N$29*$AJ423^9+WeightSDS!O$29*$AJ423^8+WeightSDS!P$29*$AJ423^7+WeightSDS!Q$29*$AJ423^6+WeightSDS!R$29*$AJ423^5+WeightSDS!S$29*$AJ423^4+WeightSDS!T$29*$AJ423^3+WeightSDS!U$29*$AJ423^2+WeightSDS!V$29*$AJ423+WeightSDS!W$29-0.010431*(1-$AJ423/210),IF($AJ423&lt;123,WeightSDS!M$30*$AJ423^10+WeightSDS!N$30*$AJ423^9+WeightSDS!O$30*$AJ423^8+WeightSDS!P$30*$AJ423^7+WeightSDS!Q$30*$AJ423^6+WeightSDS!R$30*$AJ423^5+WeightSDS!S$30*$AJ423^4+WeightSDS!T$30*$AJ423^3+WeightSDS!U$30*$AJ423^2+WeightSDS!V$30*$AJ423+WeightSDS!W$30-0.010431*(1-1/$AJ423),WeightSDS!M$32+WeightSDS!N$32/(1+EXP(WeightSDS!O$32+WeightSDS!P$32*$AJ423))-0.010431*(1-$AJ423/210))))</f>
        <v>2.9500001032655536</v>
      </c>
      <c r="AN423" s="7">
        <f>IF(D423="M",IF($AJ423&lt;162,WeightSDS!P$12*$AJ423^7+WeightSDS!Q$12*$AJ423^6+WeightSDS!R$12*$AJ423^5+WeightSDS!S$12*$AJ423^4+WeightSDS!T$12*$AJ423^3+WeightSDS!U$12*$AJ423^2+WeightSDS!V$12*$AJ423+WeightSDS!W$12,WeightSDS!P$14*$AJ423^7+WeightSDS!Q$14*$AJ423^6+WeightSDS!R$14*$AJ423^5+WeightSDS!S$14*$AJ423^4+WeightSDS!T$14*$AJ423^3+WeightSDS!U$14*$AJ423^2+WeightSDS!V$14*$AJ423+WeightSDS!W$14),IF($AJ423&lt;156,WeightSDS!O$17*$AJ423^8+WeightSDS!P$17*$AJ423^7+WeightSDS!Q$17*$AJ423^6+WeightSDS!R$17*$AJ423^5+WeightSDS!S$17*$AJ423^4+WeightSDS!T$17*$AJ423^3+WeightSDS!U$17*$AJ423^2+WeightSDS!V$17*$AJ423+WeightSDS!W$17,IF($AJ423&lt;186,WeightSDS!$U$18+(WeightSDS!$V$18-WeightSDS!$U$18)/24*($AJ423-186)+WeightSDS!$W$18*(-$AJ423+186)^2-0.005,WeightSDS!$U$18+(WeightSDS!$V$18-WeightSDS!$U$18)/24*($AJ423-186)-0.005)))</f>
        <v>0.14604529399999999</v>
      </c>
      <c r="AQ423" s="7">
        <f t="shared" si="141"/>
        <v>0.56299999999999994</v>
      </c>
      <c r="AR423" s="7">
        <f t="shared" si="142"/>
        <v>69</v>
      </c>
      <c r="AS423" s="7">
        <f t="shared" si="143"/>
        <v>0.51</v>
      </c>
    </row>
    <row r="424" spans="2:45" s="7" customFormat="1" x14ac:dyDescent="0.15">
      <c r="B424" s="118"/>
      <c r="C424" s="118"/>
      <c r="D424" s="118"/>
      <c r="E424" s="30"/>
      <c r="F424" s="30"/>
      <c r="G424" s="119"/>
      <c r="H424" s="119"/>
      <c r="I424" s="78"/>
      <c r="J424" s="11" t="str">
        <f t="shared" si="134"/>
        <v/>
      </c>
      <c r="K424" s="2" t="str">
        <f t="shared" si="144"/>
        <v/>
      </c>
      <c r="L424" s="2" t="str">
        <f t="shared" si="135"/>
        <v/>
      </c>
      <c r="M424" s="2" t="str">
        <f t="shared" si="145"/>
        <v/>
      </c>
      <c r="N424" s="2" t="str">
        <f t="shared" si="146"/>
        <v/>
      </c>
      <c r="O424" s="2" t="str">
        <f t="shared" si="147"/>
        <v/>
      </c>
      <c r="P424" s="11" t="str">
        <f t="shared" si="148"/>
        <v/>
      </c>
      <c r="Q424" s="11" t="str">
        <f t="shared" si="149"/>
        <v/>
      </c>
      <c r="R424" s="2" t="str">
        <f t="shared" si="150"/>
        <v/>
      </c>
      <c r="S424" s="11" t="str">
        <f t="shared" si="151"/>
        <v/>
      </c>
      <c r="T424" s="175" t="str">
        <f t="shared" si="152"/>
        <v/>
      </c>
      <c r="U424" s="11" t="str">
        <f t="shared" si="153"/>
        <v/>
      </c>
      <c r="V424" s="136"/>
      <c r="W424" s="136"/>
      <c r="X424" s="139">
        <f t="shared" si="136"/>
        <v>0</v>
      </c>
      <c r="Y424" s="31">
        <f t="shared" si="137"/>
        <v>0</v>
      </c>
      <c r="Z424" s="31"/>
      <c r="AA424" s="140">
        <f t="shared" si="138"/>
        <v>0</v>
      </c>
      <c r="AB424" s="12"/>
      <c r="AC424" s="8">
        <f t="shared" si="139"/>
        <v>9.0359999999999996</v>
      </c>
      <c r="AD424" s="8">
        <f t="shared" si="140"/>
        <v>-184.49199999999999</v>
      </c>
      <c r="AE424"/>
      <c r="AF424" t="e">
        <f>IF(D424="M",IF(AI424&lt;78,LMS!$D$5*AI424^3+LMS!$E$5*AI424^2+LMS!$F$5*AI424+LMS!$G$5,IF(AI424&lt;150,LMS!$D$6*AI424^3+LMS!$E$6*AI424^2+LMS!$F$6*AI424+LMS!$G$6,LMS!$D$7*AI424^3+LMS!$E$7*AI424^2+LMS!$F$7*AI424+LMS!$G$7)),IF(AI424&lt;69,LMS!$D$9*AI424^3+LMS!$E$9*AI424^2+LMS!$F$9*AI424+LMS!$G$9,IF(AI424&lt;150,LMS!$D$10*AI424^3+LMS!$E$10*AI424^2+LMS!$F$10*AI424+LMS!$G$10,LMS!$D$11*AI424^3+LMS!$E$11*AI424^2+LMS!$F$11*AI424+LMS!$G$11)))</f>
        <v>#VALUE!</v>
      </c>
      <c r="AG424" t="e">
        <f>IF(D424="M",(IF(AI424&lt;2.5,LMS!$D$21*AI424^3+LMS!$E$21*AI424^2+LMS!$F$21*AI424+LMS!$G$21,IF(AI424&lt;9.5,LMS!$D$22*AI424^3+LMS!$E$22*AI424^2+LMS!$F$22*AI424+LMS!$G$22,IF(AI424&lt;26.75,LMS!$D$23*AI424^3+LMS!$E$23*AI424^2+LMS!$F$23*AI424+LMS!$G$23,IF(AI424&lt;90,LMS!$D$24*AI424^3+LMS!$E$24*AI424^2+LMS!$F$24*AI424+LMS!$G$24,LMS!$D$25*AI424^3+LMS!$E$25*AI424^2+LMS!$F$25*AI424+LMS!$G$25))))),(IF(AI424&lt;2.5,LMS!$D$27*AI424^3+LMS!$E$27*AI424^2+LMS!$F$27*AI424+LMS!$G$27,IF(AI424&lt;9.5,LMS!$D$28*AI424^3+LMS!$E$28*AI424^2+LMS!$F$28*AI424+LMS!$G$28,IF(AI424&lt;26.75,LMS!$D$29*AI424^3+LMS!$E$29*AI424^2+LMS!$F$29*AI424+LMS!$G$29,IF(AI424&lt;90,LMS!$D$30*AI424^3+LMS!$E$30*AI424^2+LMS!$F$30*AI424+LMS!$G$30,IF(AI424&lt;150,LMS!$D$31*AI424^3+LMS!$E$31*AI424^2+LMS!$F$31*AI424+LMS!$G$31,LMS!$D$32*AI424^3+LMS!$E$32*AI424^2+LMS!$F$32*AI424+LMS!$G$32)))))))</f>
        <v>#VALUE!</v>
      </c>
      <c r="AH424" t="e">
        <f>IF(D424="M",(IF(AI424&lt;90,LMS!$D$14*AI424^3+LMS!$E$14*AI424^2+LMS!$F$14*AI424+LMS!$G$14,LMS!$D$15*AI424^3+LMS!$E$15*AI424^2+LMS!$F$15*AI424+LMS!$G$15)),(IF(AI424&lt;90,LMS!$D$17*AI424^3+LMS!$E$17*AI424^2+LMS!$F$17*AI424+LMS!$G$17,LMS!$D$18*AI424^3+LMS!$E$18*AI424^2+LMS!$F$18*AI424+LMS!$G$18)))</f>
        <v>#VALUE!</v>
      </c>
      <c r="AI424" s="7" t="e">
        <f t="shared" si="133"/>
        <v>#VALUE!</v>
      </c>
      <c r="AJ424" s="7">
        <f t="shared" si="154"/>
        <v>0</v>
      </c>
      <c r="AL424" s="7">
        <f>IF(D424="M",WeightSDS!P$5*$AJ424^7+WeightSDS!Q$5*$AJ424^6+WeightSDS!R$5*$AJ424^5+WeightSDS!S$5*$AJ424^4+WeightSDS!T$5*$AJ424^3+WeightSDS!U$5*$AJ424^2+WeightSDS!V$5*$AJ424+WeightSDS!W$5,IF($AJ424&lt;186,WeightSDS!P$8*$AJ424^7+WeightSDS!Q$8*$AJ424^6+WeightSDS!R$8*$AJ424^5+WeightSDS!S$8*$AJ424^4+WeightSDS!T$8*$AJ424^3+WeightSDS!U$8*$AJ424^2+WeightSDS!V$8*$AJ424+WeightSDS!W$8,WeightSDS!$U$9+WeightSDS!$V$9*($AJ424-WeightSDS!$W$9)))</f>
        <v>0.75407122999999998</v>
      </c>
      <c r="AM424" s="7">
        <f>IF(D424="M",IF($AJ424&lt;45,WeightSDS!M$23*$AJ424^10+WeightSDS!N$23*$AJ424^9+WeightSDS!O$23*$AJ424^8+WeightSDS!P$23*$AJ424^7+WeightSDS!Q$23*$AJ424^6+WeightSDS!R$23*$AJ424^5+WeightSDS!S$23*$AJ424^4+WeightSDS!T$23*$AJ424^3+WeightSDS!U$23*$AJ424^2+WeightSDS!V$23*$AJ424+WeightSDS!W$23,IF($AJ424&lt;153,WeightSDS!M$25*$AJ424^10+WeightSDS!N$25*$AJ424^9+WeightSDS!O$25*$AJ424^8+WeightSDS!P$25*$AJ424^7+WeightSDS!Q$25*$AJ424^6+WeightSDS!R$25*$AJ424^5+WeightSDS!S$25*$AJ424^4+WeightSDS!T$25*$AJ424^3+WeightSDS!U$25*$AJ424^2+WeightSDS!V$25*$AJ424+WeightSDS!W$25,WeightSDS!M$27+WeightSDS!N$27/(1+EXP(WeightSDS!O$27+WeightSDS!P$27*$AJ424)))),IF($AJ424&lt;43.8,WeightSDS!M$29*$AJ424^10+WeightSDS!N$29*$AJ424^9+WeightSDS!O$29*$AJ424^8+WeightSDS!P$29*$AJ424^7+WeightSDS!Q$29*$AJ424^6+WeightSDS!R$29*$AJ424^5+WeightSDS!S$29*$AJ424^4+WeightSDS!T$29*$AJ424^3+WeightSDS!U$29*$AJ424^2+WeightSDS!V$29*$AJ424+WeightSDS!W$29-0.010431*(1-$AJ424/210),IF($AJ424&lt;123,WeightSDS!M$30*$AJ424^10+WeightSDS!N$30*$AJ424^9+WeightSDS!O$30*$AJ424^8+WeightSDS!P$30*$AJ424^7+WeightSDS!Q$30*$AJ424^6+WeightSDS!R$30*$AJ424^5+WeightSDS!S$30*$AJ424^4+WeightSDS!T$30*$AJ424^3+WeightSDS!U$30*$AJ424^2+WeightSDS!V$30*$AJ424+WeightSDS!W$30-0.010431*(1-1/$AJ424),WeightSDS!M$32+WeightSDS!N$32/(1+EXP(WeightSDS!O$32+WeightSDS!P$32*$AJ424))-0.010431*(1-$AJ424/210))))</f>
        <v>2.9500001032655536</v>
      </c>
      <c r="AN424" s="7">
        <f>IF(D424="M",IF($AJ424&lt;162,WeightSDS!P$12*$AJ424^7+WeightSDS!Q$12*$AJ424^6+WeightSDS!R$12*$AJ424^5+WeightSDS!S$12*$AJ424^4+WeightSDS!T$12*$AJ424^3+WeightSDS!U$12*$AJ424^2+WeightSDS!V$12*$AJ424+WeightSDS!W$12,WeightSDS!P$14*$AJ424^7+WeightSDS!Q$14*$AJ424^6+WeightSDS!R$14*$AJ424^5+WeightSDS!S$14*$AJ424^4+WeightSDS!T$14*$AJ424^3+WeightSDS!U$14*$AJ424^2+WeightSDS!V$14*$AJ424+WeightSDS!W$14),IF($AJ424&lt;156,WeightSDS!O$17*$AJ424^8+WeightSDS!P$17*$AJ424^7+WeightSDS!Q$17*$AJ424^6+WeightSDS!R$17*$AJ424^5+WeightSDS!S$17*$AJ424^4+WeightSDS!T$17*$AJ424^3+WeightSDS!U$17*$AJ424^2+WeightSDS!V$17*$AJ424+WeightSDS!W$17,IF($AJ424&lt;186,WeightSDS!$U$18+(WeightSDS!$V$18-WeightSDS!$U$18)/24*($AJ424-186)+WeightSDS!$W$18*(-$AJ424+186)^2-0.005,WeightSDS!$U$18+(WeightSDS!$V$18-WeightSDS!$U$18)/24*($AJ424-186)-0.005)))</f>
        <v>0.14604529399999999</v>
      </c>
      <c r="AQ424" s="7">
        <f t="shared" si="141"/>
        <v>0.56299999999999994</v>
      </c>
      <c r="AR424" s="7">
        <f t="shared" si="142"/>
        <v>69</v>
      </c>
      <c r="AS424" s="7">
        <f t="shared" si="143"/>
        <v>0.51</v>
      </c>
    </row>
    <row r="425" spans="2:45" s="7" customFormat="1" x14ac:dyDescent="0.15">
      <c r="B425" s="118"/>
      <c r="C425" s="118"/>
      <c r="D425" s="118"/>
      <c r="E425" s="30"/>
      <c r="F425" s="30"/>
      <c r="G425" s="119"/>
      <c r="H425" s="119"/>
      <c r="I425" s="78"/>
      <c r="J425" s="11" t="str">
        <f t="shared" si="134"/>
        <v/>
      </c>
      <c r="K425" s="2" t="str">
        <f t="shared" si="144"/>
        <v/>
      </c>
      <c r="L425" s="2" t="str">
        <f t="shared" si="135"/>
        <v/>
      </c>
      <c r="M425" s="2" t="str">
        <f t="shared" si="145"/>
        <v/>
      </c>
      <c r="N425" s="2" t="str">
        <f t="shared" si="146"/>
        <v/>
      </c>
      <c r="O425" s="2" t="str">
        <f t="shared" si="147"/>
        <v/>
      </c>
      <c r="P425" s="11" t="str">
        <f t="shared" si="148"/>
        <v/>
      </c>
      <c r="Q425" s="11" t="str">
        <f t="shared" si="149"/>
        <v/>
      </c>
      <c r="R425" s="2" t="str">
        <f t="shared" si="150"/>
        <v/>
      </c>
      <c r="S425" s="11" t="str">
        <f t="shared" si="151"/>
        <v/>
      </c>
      <c r="T425" s="175" t="str">
        <f t="shared" si="152"/>
        <v/>
      </c>
      <c r="U425" s="11" t="str">
        <f t="shared" si="153"/>
        <v/>
      </c>
      <c r="V425" s="136"/>
      <c r="W425" s="136"/>
      <c r="X425" s="139">
        <f t="shared" si="136"/>
        <v>0</v>
      </c>
      <c r="Y425" s="31">
        <f t="shared" si="137"/>
        <v>0</v>
      </c>
      <c r="Z425" s="31"/>
      <c r="AA425" s="140">
        <f t="shared" si="138"/>
        <v>0</v>
      </c>
      <c r="AB425" s="12"/>
      <c r="AC425" s="8">
        <f t="shared" si="139"/>
        <v>9.0359999999999996</v>
      </c>
      <c r="AD425" s="8">
        <f t="shared" si="140"/>
        <v>-184.49199999999999</v>
      </c>
      <c r="AE425"/>
      <c r="AF425" t="e">
        <f>IF(D425="M",IF(AI425&lt;78,LMS!$D$5*AI425^3+LMS!$E$5*AI425^2+LMS!$F$5*AI425+LMS!$G$5,IF(AI425&lt;150,LMS!$D$6*AI425^3+LMS!$E$6*AI425^2+LMS!$F$6*AI425+LMS!$G$6,LMS!$D$7*AI425^3+LMS!$E$7*AI425^2+LMS!$F$7*AI425+LMS!$G$7)),IF(AI425&lt;69,LMS!$D$9*AI425^3+LMS!$E$9*AI425^2+LMS!$F$9*AI425+LMS!$G$9,IF(AI425&lt;150,LMS!$D$10*AI425^3+LMS!$E$10*AI425^2+LMS!$F$10*AI425+LMS!$G$10,LMS!$D$11*AI425^3+LMS!$E$11*AI425^2+LMS!$F$11*AI425+LMS!$G$11)))</f>
        <v>#VALUE!</v>
      </c>
      <c r="AG425" t="e">
        <f>IF(D425="M",(IF(AI425&lt;2.5,LMS!$D$21*AI425^3+LMS!$E$21*AI425^2+LMS!$F$21*AI425+LMS!$G$21,IF(AI425&lt;9.5,LMS!$D$22*AI425^3+LMS!$E$22*AI425^2+LMS!$F$22*AI425+LMS!$G$22,IF(AI425&lt;26.75,LMS!$D$23*AI425^3+LMS!$E$23*AI425^2+LMS!$F$23*AI425+LMS!$G$23,IF(AI425&lt;90,LMS!$D$24*AI425^3+LMS!$E$24*AI425^2+LMS!$F$24*AI425+LMS!$G$24,LMS!$D$25*AI425^3+LMS!$E$25*AI425^2+LMS!$F$25*AI425+LMS!$G$25))))),(IF(AI425&lt;2.5,LMS!$D$27*AI425^3+LMS!$E$27*AI425^2+LMS!$F$27*AI425+LMS!$G$27,IF(AI425&lt;9.5,LMS!$D$28*AI425^3+LMS!$E$28*AI425^2+LMS!$F$28*AI425+LMS!$G$28,IF(AI425&lt;26.75,LMS!$D$29*AI425^3+LMS!$E$29*AI425^2+LMS!$F$29*AI425+LMS!$G$29,IF(AI425&lt;90,LMS!$D$30*AI425^3+LMS!$E$30*AI425^2+LMS!$F$30*AI425+LMS!$G$30,IF(AI425&lt;150,LMS!$D$31*AI425^3+LMS!$E$31*AI425^2+LMS!$F$31*AI425+LMS!$G$31,LMS!$D$32*AI425^3+LMS!$E$32*AI425^2+LMS!$F$32*AI425+LMS!$G$32)))))))</f>
        <v>#VALUE!</v>
      </c>
      <c r="AH425" t="e">
        <f>IF(D425="M",(IF(AI425&lt;90,LMS!$D$14*AI425^3+LMS!$E$14*AI425^2+LMS!$F$14*AI425+LMS!$G$14,LMS!$D$15*AI425^3+LMS!$E$15*AI425^2+LMS!$F$15*AI425+LMS!$G$15)),(IF(AI425&lt;90,LMS!$D$17*AI425^3+LMS!$E$17*AI425^2+LMS!$F$17*AI425+LMS!$G$17,LMS!$D$18*AI425^3+LMS!$E$18*AI425^2+LMS!$F$18*AI425+LMS!$G$18)))</f>
        <v>#VALUE!</v>
      </c>
      <c r="AI425" s="7" t="e">
        <f t="shared" si="133"/>
        <v>#VALUE!</v>
      </c>
      <c r="AJ425" s="7">
        <f t="shared" si="154"/>
        <v>0</v>
      </c>
      <c r="AL425" s="7">
        <f>IF(D425="M",WeightSDS!P$5*$AJ425^7+WeightSDS!Q$5*$AJ425^6+WeightSDS!R$5*$AJ425^5+WeightSDS!S$5*$AJ425^4+WeightSDS!T$5*$AJ425^3+WeightSDS!U$5*$AJ425^2+WeightSDS!V$5*$AJ425+WeightSDS!W$5,IF($AJ425&lt;186,WeightSDS!P$8*$AJ425^7+WeightSDS!Q$8*$AJ425^6+WeightSDS!R$8*$AJ425^5+WeightSDS!S$8*$AJ425^4+WeightSDS!T$8*$AJ425^3+WeightSDS!U$8*$AJ425^2+WeightSDS!V$8*$AJ425+WeightSDS!W$8,WeightSDS!$U$9+WeightSDS!$V$9*($AJ425-WeightSDS!$W$9)))</f>
        <v>0.75407122999999998</v>
      </c>
      <c r="AM425" s="7">
        <f>IF(D425="M",IF($AJ425&lt;45,WeightSDS!M$23*$AJ425^10+WeightSDS!N$23*$AJ425^9+WeightSDS!O$23*$AJ425^8+WeightSDS!P$23*$AJ425^7+WeightSDS!Q$23*$AJ425^6+WeightSDS!R$23*$AJ425^5+WeightSDS!S$23*$AJ425^4+WeightSDS!T$23*$AJ425^3+WeightSDS!U$23*$AJ425^2+WeightSDS!V$23*$AJ425+WeightSDS!W$23,IF($AJ425&lt;153,WeightSDS!M$25*$AJ425^10+WeightSDS!N$25*$AJ425^9+WeightSDS!O$25*$AJ425^8+WeightSDS!P$25*$AJ425^7+WeightSDS!Q$25*$AJ425^6+WeightSDS!R$25*$AJ425^5+WeightSDS!S$25*$AJ425^4+WeightSDS!T$25*$AJ425^3+WeightSDS!U$25*$AJ425^2+WeightSDS!V$25*$AJ425+WeightSDS!W$25,WeightSDS!M$27+WeightSDS!N$27/(1+EXP(WeightSDS!O$27+WeightSDS!P$27*$AJ425)))),IF($AJ425&lt;43.8,WeightSDS!M$29*$AJ425^10+WeightSDS!N$29*$AJ425^9+WeightSDS!O$29*$AJ425^8+WeightSDS!P$29*$AJ425^7+WeightSDS!Q$29*$AJ425^6+WeightSDS!R$29*$AJ425^5+WeightSDS!S$29*$AJ425^4+WeightSDS!T$29*$AJ425^3+WeightSDS!U$29*$AJ425^2+WeightSDS!V$29*$AJ425+WeightSDS!W$29-0.010431*(1-$AJ425/210),IF($AJ425&lt;123,WeightSDS!M$30*$AJ425^10+WeightSDS!N$30*$AJ425^9+WeightSDS!O$30*$AJ425^8+WeightSDS!P$30*$AJ425^7+WeightSDS!Q$30*$AJ425^6+WeightSDS!R$30*$AJ425^5+WeightSDS!S$30*$AJ425^4+WeightSDS!T$30*$AJ425^3+WeightSDS!U$30*$AJ425^2+WeightSDS!V$30*$AJ425+WeightSDS!W$30-0.010431*(1-1/$AJ425),WeightSDS!M$32+WeightSDS!N$32/(1+EXP(WeightSDS!O$32+WeightSDS!P$32*$AJ425))-0.010431*(1-$AJ425/210))))</f>
        <v>2.9500001032655536</v>
      </c>
      <c r="AN425" s="7">
        <f>IF(D425="M",IF($AJ425&lt;162,WeightSDS!P$12*$AJ425^7+WeightSDS!Q$12*$AJ425^6+WeightSDS!R$12*$AJ425^5+WeightSDS!S$12*$AJ425^4+WeightSDS!T$12*$AJ425^3+WeightSDS!U$12*$AJ425^2+WeightSDS!V$12*$AJ425+WeightSDS!W$12,WeightSDS!P$14*$AJ425^7+WeightSDS!Q$14*$AJ425^6+WeightSDS!R$14*$AJ425^5+WeightSDS!S$14*$AJ425^4+WeightSDS!T$14*$AJ425^3+WeightSDS!U$14*$AJ425^2+WeightSDS!V$14*$AJ425+WeightSDS!W$14),IF($AJ425&lt;156,WeightSDS!O$17*$AJ425^8+WeightSDS!P$17*$AJ425^7+WeightSDS!Q$17*$AJ425^6+WeightSDS!R$17*$AJ425^5+WeightSDS!S$17*$AJ425^4+WeightSDS!T$17*$AJ425^3+WeightSDS!U$17*$AJ425^2+WeightSDS!V$17*$AJ425+WeightSDS!W$17,IF($AJ425&lt;186,WeightSDS!$U$18+(WeightSDS!$V$18-WeightSDS!$U$18)/24*($AJ425-186)+WeightSDS!$W$18*(-$AJ425+186)^2-0.005,WeightSDS!$U$18+(WeightSDS!$V$18-WeightSDS!$U$18)/24*($AJ425-186)-0.005)))</f>
        <v>0.14604529399999999</v>
      </c>
      <c r="AQ425" s="7">
        <f t="shared" si="141"/>
        <v>0.56299999999999994</v>
      </c>
      <c r="AR425" s="7">
        <f t="shared" si="142"/>
        <v>69</v>
      </c>
      <c r="AS425" s="7">
        <f t="shared" si="143"/>
        <v>0.51</v>
      </c>
    </row>
    <row r="426" spans="2:45" s="7" customFormat="1" x14ac:dyDescent="0.15">
      <c r="B426" s="118"/>
      <c r="C426" s="118"/>
      <c r="D426" s="118"/>
      <c r="E426" s="30"/>
      <c r="F426" s="30"/>
      <c r="G426" s="119"/>
      <c r="H426" s="119"/>
      <c r="I426" s="78"/>
      <c r="J426" s="11" t="str">
        <f t="shared" si="134"/>
        <v/>
      </c>
      <c r="K426" s="2" t="str">
        <f t="shared" si="144"/>
        <v/>
      </c>
      <c r="L426" s="2" t="str">
        <f t="shared" si="135"/>
        <v/>
      </c>
      <c r="M426" s="2" t="str">
        <f t="shared" si="145"/>
        <v/>
      </c>
      <c r="N426" s="2" t="str">
        <f t="shared" si="146"/>
        <v/>
      </c>
      <c r="O426" s="2" t="str">
        <f t="shared" si="147"/>
        <v/>
      </c>
      <c r="P426" s="11" t="str">
        <f t="shared" si="148"/>
        <v/>
      </c>
      <c r="Q426" s="11" t="str">
        <f t="shared" si="149"/>
        <v/>
      </c>
      <c r="R426" s="2" t="str">
        <f t="shared" si="150"/>
        <v/>
      </c>
      <c r="S426" s="11" t="str">
        <f t="shared" si="151"/>
        <v/>
      </c>
      <c r="T426" s="175" t="str">
        <f t="shared" si="152"/>
        <v/>
      </c>
      <c r="U426" s="11" t="str">
        <f t="shared" si="153"/>
        <v/>
      </c>
      <c r="V426" s="136"/>
      <c r="W426" s="136"/>
      <c r="X426" s="139">
        <f t="shared" si="136"/>
        <v>0</v>
      </c>
      <c r="Y426" s="31">
        <f t="shared" si="137"/>
        <v>0</v>
      </c>
      <c r="Z426" s="31"/>
      <c r="AA426" s="140">
        <f t="shared" si="138"/>
        <v>0</v>
      </c>
      <c r="AB426" s="12"/>
      <c r="AC426" s="8">
        <f t="shared" si="139"/>
        <v>9.0359999999999996</v>
      </c>
      <c r="AD426" s="8">
        <f t="shared" si="140"/>
        <v>-184.49199999999999</v>
      </c>
      <c r="AE426"/>
      <c r="AF426" t="e">
        <f>IF(D426="M",IF(AI426&lt;78,LMS!$D$5*AI426^3+LMS!$E$5*AI426^2+LMS!$F$5*AI426+LMS!$G$5,IF(AI426&lt;150,LMS!$D$6*AI426^3+LMS!$E$6*AI426^2+LMS!$F$6*AI426+LMS!$G$6,LMS!$D$7*AI426^3+LMS!$E$7*AI426^2+LMS!$F$7*AI426+LMS!$G$7)),IF(AI426&lt;69,LMS!$D$9*AI426^3+LMS!$E$9*AI426^2+LMS!$F$9*AI426+LMS!$G$9,IF(AI426&lt;150,LMS!$D$10*AI426^3+LMS!$E$10*AI426^2+LMS!$F$10*AI426+LMS!$G$10,LMS!$D$11*AI426^3+LMS!$E$11*AI426^2+LMS!$F$11*AI426+LMS!$G$11)))</f>
        <v>#VALUE!</v>
      </c>
      <c r="AG426" t="e">
        <f>IF(D426="M",(IF(AI426&lt;2.5,LMS!$D$21*AI426^3+LMS!$E$21*AI426^2+LMS!$F$21*AI426+LMS!$G$21,IF(AI426&lt;9.5,LMS!$D$22*AI426^3+LMS!$E$22*AI426^2+LMS!$F$22*AI426+LMS!$G$22,IF(AI426&lt;26.75,LMS!$D$23*AI426^3+LMS!$E$23*AI426^2+LMS!$F$23*AI426+LMS!$G$23,IF(AI426&lt;90,LMS!$D$24*AI426^3+LMS!$E$24*AI426^2+LMS!$F$24*AI426+LMS!$G$24,LMS!$D$25*AI426^3+LMS!$E$25*AI426^2+LMS!$F$25*AI426+LMS!$G$25))))),(IF(AI426&lt;2.5,LMS!$D$27*AI426^3+LMS!$E$27*AI426^2+LMS!$F$27*AI426+LMS!$G$27,IF(AI426&lt;9.5,LMS!$D$28*AI426^3+LMS!$E$28*AI426^2+LMS!$F$28*AI426+LMS!$G$28,IF(AI426&lt;26.75,LMS!$D$29*AI426^3+LMS!$E$29*AI426^2+LMS!$F$29*AI426+LMS!$G$29,IF(AI426&lt;90,LMS!$D$30*AI426^3+LMS!$E$30*AI426^2+LMS!$F$30*AI426+LMS!$G$30,IF(AI426&lt;150,LMS!$D$31*AI426^3+LMS!$E$31*AI426^2+LMS!$F$31*AI426+LMS!$G$31,LMS!$D$32*AI426^3+LMS!$E$32*AI426^2+LMS!$F$32*AI426+LMS!$G$32)))))))</f>
        <v>#VALUE!</v>
      </c>
      <c r="AH426" t="e">
        <f>IF(D426="M",(IF(AI426&lt;90,LMS!$D$14*AI426^3+LMS!$E$14*AI426^2+LMS!$F$14*AI426+LMS!$G$14,LMS!$D$15*AI426^3+LMS!$E$15*AI426^2+LMS!$F$15*AI426+LMS!$G$15)),(IF(AI426&lt;90,LMS!$D$17*AI426^3+LMS!$E$17*AI426^2+LMS!$F$17*AI426+LMS!$G$17,LMS!$D$18*AI426^3+LMS!$E$18*AI426^2+LMS!$F$18*AI426+LMS!$G$18)))</f>
        <v>#VALUE!</v>
      </c>
      <c r="AI426" s="7" t="e">
        <f t="shared" si="133"/>
        <v>#VALUE!</v>
      </c>
      <c r="AJ426" s="7">
        <f t="shared" si="154"/>
        <v>0</v>
      </c>
      <c r="AL426" s="7">
        <f>IF(D426="M",WeightSDS!P$5*$AJ426^7+WeightSDS!Q$5*$AJ426^6+WeightSDS!R$5*$AJ426^5+WeightSDS!S$5*$AJ426^4+WeightSDS!T$5*$AJ426^3+WeightSDS!U$5*$AJ426^2+WeightSDS!V$5*$AJ426+WeightSDS!W$5,IF($AJ426&lt;186,WeightSDS!P$8*$AJ426^7+WeightSDS!Q$8*$AJ426^6+WeightSDS!R$8*$AJ426^5+WeightSDS!S$8*$AJ426^4+WeightSDS!T$8*$AJ426^3+WeightSDS!U$8*$AJ426^2+WeightSDS!V$8*$AJ426+WeightSDS!W$8,WeightSDS!$U$9+WeightSDS!$V$9*($AJ426-WeightSDS!$W$9)))</f>
        <v>0.75407122999999998</v>
      </c>
      <c r="AM426" s="7">
        <f>IF(D426="M",IF($AJ426&lt;45,WeightSDS!M$23*$AJ426^10+WeightSDS!N$23*$AJ426^9+WeightSDS!O$23*$AJ426^8+WeightSDS!P$23*$AJ426^7+WeightSDS!Q$23*$AJ426^6+WeightSDS!R$23*$AJ426^5+WeightSDS!S$23*$AJ426^4+WeightSDS!T$23*$AJ426^3+WeightSDS!U$23*$AJ426^2+WeightSDS!V$23*$AJ426+WeightSDS!W$23,IF($AJ426&lt;153,WeightSDS!M$25*$AJ426^10+WeightSDS!N$25*$AJ426^9+WeightSDS!O$25*$AJ426^8+WeightSDS!P$25*$AJ426^7+WeightSDS!Q$25*$AJ426^6+WeightSDS!R$25*$AJ426^5+WeightSDS!S$25*$AJ426^4+WeightSDS!T$25*$AJ426^3+WeightSDS!U$25*$AJ426^2+WeightSDS!V$25*$AJ426+WeightSDS!W$25,WeightSDS!M$27+WeightSDS!N$27/(1+EXP(WeightSDS!O$27+WeightSDS!P$27*$AJ426)))),IF($AJ426&lt;43.8,WeightSDS!M$29*$AJ426^10+WeightSDS!N$29*$AJ426^9+WeightSDS!O$29*$AJ426^8+WeightSDS!P$29*$AJ426^7+WeightSDS!Q$29*$AJ426^6+WeightSDS!R$29*$AJ426^5+WeightSDS!S$29*$AJ426^4+WeightSDS!T$29*$AJ426^3+WeightSDS!U$29*$AJ426^2+WeightSDS!V$29*$AJ426+WeightSDS!W$29-0.010431*(1-$AJ426/210),IF($AJ426&lt;123,WeightSDS!M$30*$AJ426^10+WeightSDS!N$30*$AJ426^9+WeightSDS!O$30*$AJ426^8+WeightSDS!P$30*$AJ426^7+WeightSDS!Q$30*$AJ426^6+WeightSDS!R$30*$AJ426^5+WeightSDS!S$30*$AJ426^4+WeightSDS!T$30*$AJ426^3+WeightSDS!U$30*$AJ426^2+WeightSDS!V$30*$AJ426+WeightSDS!W$30-0.010431*(1-1/$AJ426),WeightSDS!M$32+WeightSDS!N$32/(1+EXP(WeightSDS!O$32+WeightSDS!P$32*$AJ426))-0.010431*(1-$AJ426/210))))</f>
        <v>2.9500001032655536</v>
      </c>
      <c r="AN426" s="7">
        <f>IF(D426="M",IF($AJ426&lt;162,WeightSDS!P$12*$AJ426^7+WeightSDS!Q$12*$AJ426^6+WeightSDS!R$12*$AJ426^5+WeightSDS!S$12*$AJ426^4+WeightSDS!T$12*$AJ426^3+WeightSDS!U$12*$AJ426^2+WeightSDS!V$12*$AJ426+WeightSDS!W$12,WeightSDS!P$14*$AJ426^7+WeightSDS!Q$14*$AJ426^6+WeightSDS!R$14*$AJ426^5+WeightSDS!S$14*$AJ426^4+WeightSDS!T$14*$AJ426^3+WeightSDS!U$14*$AJ426^2+WeightSDS!V$14*$AJ426+WeightSDS!W$14),IF($AJ426&lt;156,WeightSDS!O$17*$AJ426^8+WeightSDS!P$17*$AJ426^7+WeightSDS!Q$17*$AJ426^6+WeightSDS!R$17*$AJ426^5+WeightSDS!S$17*$AJ426^4+WeightSDS!T$17*$AJ426^3+WeightSDS!U$17*$AJ426^2+WeightSDS!V$17*$AJ426+WeightSDS!W$17,IF($AJ426&lt;186,WeightSDS!$U$18+(WeightSDS!$V$18-WeightSDS!$U$18)/24*($AJ426-186)+WeightSDS!$W$18*(-$AJ426+186)^2-0.005,WeightSDS!$U$18+(WeightSDS!$V$18-WeightSDS!$U$18)/24*($AJ426-186)-0.005)))</f>
        <v>0.14604529399999999</v>
      </c>
      <c r="AQ426" s="7">
        <f t="shared" si="141"/>
        <v>0.56299999999999994</v>
      </c>
      <c r="AR426" s="7">
        <f t="shared" si="142"/>
        <v>69</v>
      </c>
      <c r="AS426" s="7">
        <f t="shared" si="143"/>
        <v>0.51</v>
      </c>
    </row>
    <row r="427" spans="2:45" s="7" customFormat="1" x14ac:dyDescent="0.15">
      <c r="B427" s="118"/>
      <c r="C427" s="118"/>
      <c r="D427" s="118"/>
      <c r="E427" s="30"/>
      <c r="F427" s="30"/>
      <c r="G427" s="119"/>
      <c r="H427" s="119"/>
      <c r="I427" s="78"/>
      <c r="J427" s="11" t="str">
        <f t="shared" si="134"/>
        <v/>
      </c>
      <c r="K427" s="2" t="str">
        <f t="shared" si="144"/>
        <v/>
      </c>
      <c r="L427" s="2" t="str">
        <f t="shared" si="135"/>
        <v/>
      </c>
      <c r="M427" s="2" t="str">
        <f t="shared" si="145"/>
        <v/>
      </c>
      <c r="N427" s="2" t="str">
        <f t="shared" si="146"/>
        <v/>
      </c>
      <c r="O427" s="2" t="str">
        <f t="shared" si="147"/>
        <v/>
      </c>
      <c r="P427" s="11" t="str">
        <f t="shared" si="148"/>
        <v/>
      </c>
      <c r="Q427" s="11" t="str">
        <f t="shared" si="149"/>
        <v/>
      </c>
      <c r="R427" s="2" t="str">
        <f t="shared" si="150"/>
        <v/>
      </c>
      <c r="S427" s="11" t="str">
        <f t="shared" si="151"/>
        <v/>
      </c>
      <c r="T427" s="175" t="str">
        <f t="shared" si="152"/>
        <v/>
      </c>
      <c r="U427" s="11" t="str">
        <f t="shared" si="153"/>
        <v/>
      </c>
      <c r="V427" s="136"/>
      <c r="W427" s="136"/>
      <c r="X427" s="139">
        <f t="shared" si="136"/>
        <v>0</v>
      </c>
      <c r="Y427" s="31">
        <f t="shared" si="137"/>
        <v>0</v>
      </c>
      <c r="Z427" s="31"/>
      <c r="AA427" s="140">
        <f t="shared" si="138"/>
        <v>0</v>
      </c>
      <c r="AB427" s="12"/>
      <c r="AC427" s="8">
        <f t="shared" si="139"/>
        <v>9.0359999999999996</v>
      </c>
      <c r="AD427" s="8">
        <f t="shared" si="140"/>
        <v>-184.49199999999999</v>
      </c>
      <c r="AE427"/>
      <c r="AF427" t="e">
        <f>IF(D427="M",IF(AI427&lt;78,LMS!$D$5*AI427^3+LMS!$E$5*AI427^2+LMS!$F$5*AI427+LMS!$G$5,IF(AI427&lt;150,LMS!$D$6*AI427^3+LMS!$E$6*AI427^2+LMS!$F$6*AI427+LMS!$G$6,LMS!$D$7*AI427^3+LMS!$E$7*AI427^2+LMS!$F$7*AI427+LMS!$G$7)),IF(AI427&lt;69,LMS!$D$9*AI427^3+LMS!$E$9*AI427^2+LMS!$F$9*AI427+LMS!$G$9,IF(AI427&lt;150,LMS!$D$10*AI427^3+LMS!$E$10*AI427^2+LMS!$F$10*AI427+LMS!$G$10,LMS!$D$11*AI427^3+LMS!$E$11*AI427^2+LMS!$F$11*AI427+LMS!$G$11)))</f>
        <v>#VALUE!</v>
      </c>
      <c r="AG427" t="e">
        <f>IF(D427="M",(IF(AI427&lt;2.5,LMS!$D$21*AI427^3+LMS!$E$21*AI427^2+LMS!$F$21*AI427+LMS!$G$21,IF(AI427&lt;9.5,LMS!$D$22*AI427^3+LMS!$E$22*AI427^2+LMS!$F$22*AI427+LMS!$G$22,IF(AI427&lt;26.75,LMS!$D$23*AI427^3+LMS!$E$23*AI427^2+LMS!$F$23*AI427+LMS!$G$23,IF(AI427&lt;90,LMS!$D$24*AI427^3+LMS!$E$24*AI427^2+LMS!$F$24*AI427+LMS!$G$24,LMS!$D$25*AI427^3+LMS!$E$25*AI427^2+LMS!$F$25*AI427+LMS!$G$25))))),(IF(AI427&lt;2.5,LMS!$D$27*AI427^3+LMS!$E$27*AI427^2+LMS!$F$27*AI427+LMS!$G$27,IF(AI427&lt;9.5,LMS!$D$28*AI427^3+LMS!$E$28*AI427^2+LMS!$F$28*AI427+LMS!$G$28,IF(AI427&lt;26.75,LMS!$D$29*AI427^3+LMS!$E$29*AI427^2+LMS!$F$29*AI427+LMS!$G$29,IF(AI427&lt;90,LMS!$D$30*AI427^3+LMS!$E$30*AI427^2+LMS!$F$30*AI427+LMS!$G$30,IF(AI427&lt;150,LMS!$D$31*AI427^3+LMS!$E$31*AI427^2+LMS!$F$31*AI427+LMS!$G$31,LMS!$D$32*AI427^3+LMS!$E$32*AI427^2+LMS!$F$32*AI427+LMS!$G$32)))))))</f>
        <v>#VALUE!</v>
      </c>
      <c r="AH427" t="e">
        <f>IF(D427="M",(IF(AI427&lt;90,LMS!$D$14*AI427^3+LMS!$E$14*AI427^2+LMS!$F$14*AI427+LMS!$G$14,LMS!$D$15*AI427^3+LMS!$E$15*AI427^2+LMS!$F$15*AI427+LMS!$G$15)),(IF(AI427&lt;90,LMS!$D$17*AI427^3+LMS!$E$17*AI427^2+LMS!$F$17*AI427+LMS!$G$17,LMS!$D$18*AI427^3+LMS!$E$18*AI427^2+LMS!$F$18*AI427+LMS!$G$18)))</f>
        <v>#VALUE!</v>
      </c>
      <c r="AI427" s="7" t="e">
        <f t="shared" si="133"/>
        <v>#VALUE!</v>
      </c>
      <c r="AJ427" s="7">
        <f t="shared" si="154"/>
        <v>0</v>
      </c>
      <c r="AL427" s="7">
        <f>IF(D427="M",WeightSDS!P$5*$AJ427^7+WeightSDS!Q$5*$AJ427^6+WeightSDS!R$5*$AJ427^5+WeightSDS!S$5*$AJ427^4+WeightSDS!T$5*$AJ427^3+WeightSDS!U$5*$AJ427^2+WeightSDS!V$5*$AJ427+WeightSDS!W$5,IF($AJ427&lt;186,WeightSDS!P$8*$AJ427^7+WeightSDS!Q$8*$AJ427^6+WeightSDS!R$8*$AJ427^5+WeightSDS!S$8*$AJ427^4+WeightSDS!T$8*$AJ427^3+WeightSDS!U$8*$AJ427^2+WeightSDS!V$8*$AJ427+WeightSDS!W$8,WeightSDS!$U$9+WeightSDS!$V$9*($AJ427-WeightSDS!$W$9)))</f>
        <v>0.75407122999999998</v>
      </c>
      <c r="AM427" s="7">
        <f>IF(D427="M",IF($AJ427&lt;45,WeightSDS!M$23*$AJ427^10+WeightSDS!N$23*$AJ427^9+WeightSDS!O$23*$AJ427^8+WeightSDS!P$23*$AJ427^7+WeightSDS!Q$23*$AJ427^6+WeightSDS!R$23*$AJ427^5+WeightSDS!S$23*$AJ427^4+WeightSDS!T$23*$AJ427^3+WeightSDS!U$23*$AJ427^2+WeightSDS!V$23*$AJ427+WeightSDS!W$23,IF($AJ427&lt;153,WeightSDS!M$25*$AJ427^10+WeightSDS!N$25*$AJ427^9+WeightSDS!O$25*$AJ427^8+WeightSDS!P$25*$AJ427^7+WeightSDS!Q$25*$AJ427^6+WeightSDS!R$25*$AJ427^5+WeightSDS!S$25*$AJ427^4+WeightSDS!T$25*$AJ427^3+WeightSDS!U$25*$AJ427^2+WeightSDS!V$25*$AJ427+WeightSDS!W$25,WeightSDS!M$27+WeightSDS!N$27/(1+EXP(WeightSDS!O$27+WeightSDS!P$27*$AJ427)))),IF($AJ427&lt;43.8,WeightSDS!M$29*$AJ427^10+WeightSDS!N$29*$AJ427^9+WeightSDS!O$29*$AJ427^8+WeightSDS!P$29*$AJ427^7+WeightSDS!Q$29*$AJ427^6+WeightSDS!R$29*$AJ427^5+WeightSDS!S$29*$AJ427^4+WeightSDS!T$29*$AJ427^3+WeightSDS!U$29*$AJ427^2+WeightSDS!V$29*$AJ427+WeightSDS!W$29-0.010431*(1-$AJ427/210),IF($AJ427&lt;123,WeightSDS!M$30*$AJ427^10+WeightSDS!N$30*$AJ427^9+WeightSDS!O$30*$AJ427^8+WeightSDS!P$30*$AJ427^7+WeightSDS!Q$30*$AJ427^6+WeightSDS!R$30*$AJ427^5+WeightSDS!S$30*$AJ427^4+WeightSDS!T$30*$AJ427^3+WeightSDS!U$30*$AJ427^2+WeightSDS!V$30*$AJ427+WeightSDS!W$30-0.010431*(1-1/$AJ427),WeightSDS!M$32+WeightSDS!N$32/(1+EXP(WeightSDS!O$32+WeightSDS!P$32*$AJ427))-0.010431*(1-$AJ427/210))))</f>
        <v>2.9500001032655536</v>
      </c>
      <c r="AN427" s="7">
        <f>IF(D427="M",IF($AJ427&lt;162,WeightSDS!P$12*$AJ427^7+WeightSDS!Q$12*$AJ427^6+WeightSDS!R$12*$AJ427^5+WeightSDS!S$12*$AJ427^4+WeightSDS!T$12*$AJ427^3+WeightSDS!U$12*$AJ427^2+WeightSDS!V$12*$AJ427+WeightSDS!W$12,WeightSDS!P$14*$AJ427^7+WeightSDS!Q$14*$AJ427^6+WeightSDS!R$14*$AJ427^5+WeightSDS!S$14*$AJ427^4+WeightSDS!T$14*$AJ427^3+WeightSDS!U$14*$AJ427^2+WeightSDS!V$14*$AJ427+WeightSDS!W$14),IF($AJ427&lt;156,WeightSDS!O$17*$AJ427^8+WeightSDS!P$17*$AJ427^7+WeightSDS!Q$17*$AJ427^6+WeightSDS!R$17*$AJ427^5+WeightSDS!S$17*$AJ427^4+WeightSDS!T$17*$AJ427^3+WeightSDS!U$17*$AJ427^2+WeightSDS!V$17*$AJ427+WeightSDS!W$17,IF($AJ427&lt;186,WeightSDS!$U$18+(WeightSDS!$V$18-WeightSDS!$U$18)/24*($AJ427-186)+WeightSDS!$W$18*(-$AJ427+186)^2-0.005,WeightSDS!$U$18+(WeightSDS!$V$18-WeightSDS!$U$18)/24*($AJ427-186)-0.005)))</f>
        <v>0.14604529399999999</v>
      </c>
      <c r="AQ427" s="7">
        <f t="shared" si="141"/>
        <v>0.56299999999999994</v>
      </c>
      <c r="AR427" s="7">
        <f t="shared" si="142"/>
        <v>69</v>
      </c>
      <c r="AS427" s="7">
        <f t="shared" si="143"/>
        <v>0.51</v>
      </c>
    </row>
    <row r="428" spans="2:45" s="7" customFormat="1" x14ac:dyDescent="0.15">
      <c r="B428" s="118"/>
      <c r="C428" s="118"/>
      <c r="D428" s="118"/>
      <c r="E428" s="30"/>
      <c r="F428" s="30"/>
      <c r="G428" s="119"/>
      <c r="H428" s="119"/>
      <c r="I428" s="78"/>
      <c r="J428" s="11" t="str">
        <f t="shared" si="134"/>
        <v/>
      </c>
      <c r="K428" s="2" t="str">
        <f t="shared" si="144"/>
        <v/>
      </c>
      <c r="L428" s="2" t="str">
        <f t="shared" si="135"/>
        <v/>
      </c>
      <c r="M428" s="2" t="str">
        <f t="shared" si="145"/>
        <v/>
      </c>
      <c r="N428" s="2" t="str">
        <f t="shared" si="146"/>
        <v/>
      </c>
      <c r="O428" s="2" t="str">
        <f t="shared" si="147"/>
        <v/>
      </c>
      <c r="P428" s="11" t="str">
        <f t="shared" si="148"/>
        <v/>
      </c>
      <c r="Q428" s="11" t="str">
        <f t="shared" si="149"/>
        <v/>
      </c>
      <c r="R428" s="2" t="str">
        <f t="shared" si="150"/>
        <v/>
      </c>
      <c r="S428" s="11" t="str">
        <f t="shared" si="151"/>
        <v/>
      </c>
      <c r="T428" s="175" t="str">
        <f t="shared" si="152"/>
        <v/>
      </c>
      <c r="U428" s="11" t="str">
        <f t="shared" si="153"/>
        <v/>
      </c>
      <c r="V428" s="136"/>
      <c r="W428" s="136"/>
      <c r="X428" s="139">
        <f t="shared" si="136"/>
        <v>0</v>
      </c>
      <c r="Y428" s="31">
        <f t="shared" si="137"/>
        <v>0</v>
      </c>
      <c r="Z428" s="31"/>
      <c r="AA428" s="140">
        <f t="shared" si="138"/>
        <v>0</v>
      </c>
      <c r="AB428" s="12"/>
      <c r="AC428" s="8">
        <f t="shared" si="139"/>
        <v>9.0359999999999996</v>
      </c>
      <c r="AD428" s="8">
        <f t="shared" si="140"/>
        <v>-184.49199999999999</v>
      </c>
      <c r="AE428"/>
      <c r="AF428" t="e">
        <f>IF(D428="M",IF(AI428&lt;78,LMS!$D$5*AI428^3+LMS!$E$5*AI428^2+LMS!$F$5*AI428+LMS!$G$5,IF(AI428&lt;150,LMS!$D$6*AI428^3+LMS!$E$6*AI428^2+LMS!$F$6*AI428+LMS!$G$6,LMS!$D$7*AI428^3+LMS!$E$7*AI428^2+LMS!$F$7*AI428+LMS!$G$7)),IF(AI428&lt;69,LMS!$D$9*AI428^3+LMS!$E$9*AI428^2+LMS!$F$9*AI428+LMS!$G$9,IF(AI428&lt;150,LMS!$D$10*AI428^3+LMS!$E$10*AI428^2+LMS!$F$10*AI428+LMS!$G$10,LMS!$D$11*AI428^3+LMS!$E$11*AI428^2+LMS!$F$11*AI428+LMS!$G$11)))</f>
        <v>#VALUE!</v>
      </c>
      <c r="AG428" t="e">
        <f>IF(D428="M",(IF(AI428&lt;2.5,LMS!$D$21*AI428^3+LMS!$E$21*AI428^2+LMS!$F$21*AI428+LMS!$G$21,IF(AI428&lt;9.5,LMS!$D$22*AI428^3+LMS!$E$22*AI428^2+LMS!$F$22*AI428+LMS!$G$22,IF(AI428&lt;26.75,LMS!$D$23*AI428^3+LMS!$E$23*AI428^2+LMS!$F$23*AI428+LMS!$G$23,IF(AI428&lt;90,LMS!$D$24*AI428^3+LMS!$E$24*AI428^2+LMS!$F$24*AI428+LMS!$G$24,LMS!$D$25*AI428^3+LMS!$E$25*AI428^2+LMS!$F$25*AI428+LMS!$G$25))))),(IF(AI428&lt;2.5,LMS!$D$27*AI428^3+LMS!$E$27*AI428^2+LMS!$F$27*AI428+LMS!$G$27,IF(AI428&lt;9.5,LMS!$D$28*AI428^3+LMS!$E$28*AI428^2+LMS!$F$28*AI428+LMS!$G$28,IF(AI428&lt;26.75,LMS!$D$29*AI428^3+LMS!$E$29*AI428^2+LMS!$F$29*AI428+LMS!$G$29,IF(AI428&lt;90,LMS!$D$30*AI428^3+LMS!$E$30*AI428^2+LMS!$F$30*AI428+LMS!$G$30,IF(AI428&lt;150,LMS!$D$31*AI428^3+LMS!$E$31*AI428^2+LMS!$F$31*AI428+LMS!$G$31,LMS!$D$32*AI428^3+LMS!$E$32*AI428^2+LMS!$F$32*AI428+LMS!$G$32)))))))</f>
        <v>#VALUE!</v>
      </c>
      <c r="AH428" t="e">
        <f>IF(D428="M",(IF(AI428&lt;90,LMS!$D$14*AI428^3+LMS!$E$14*AI428^2+LMS!$F$14*AI428+LMS!$G$14,LMS!$D$15*AI428^3+LMS!$E$15*AI428^2+LMS!$F$15*AI428+LMS!$G$15)),(IF(AI428&lt;90,LMS!$D$17*AI428^3+LMS!$E$17*AI428^2+LMS!$F$17*AI428+LMS!$G$17,LMS!$D$18*AI428^3+LMS!$E$18*AI428^2+LMS!$F$18*AI428+LMS!$G$18)))</f>
        <v>#VALUE!</v>
      </c>
      <c r="AI428" s="7" t="e">
        <f t="shared" si="133"/>
        <v>#VALUE!</v>
      </c>
      <c r="AJ428" s="7">
        <f t="shared" si="154"/>
        <v>0</v>
      </c>
      <c r="AL428" s="7">
        <f>IF(D428="M",WeightSDS!P$5*$AJ428^7+WeightSDS!Q$5*$AJ428^6+WeightSDS!R$5*$AJ428^5+WeightSDS!S$5*$AJ428^4+WeightSDS!T$5*$AJ428^3+WeightSDS!U$5*$AJ428^2+WeightSDS!V$5*$AJ428+WeightSDS!W$5,IF($AJ428&lt;186,WeightSDS!P$8*$AJ428^7+WeightSDS!Q$8*$AJ428^6+WeightSDS!R$8*$AJ428^5+WeightSDS!S$8*$AJ428^4+WeightSDS!T$8*$AJ428^3+WeightSDS!U$8*$AJ428^2+WeightSDS!V$8*$AJ428+WeightSDS!W$8,WeightSDS!$U$9+WeightSDS!$V$9*($AJ428-WeightSDS!$W$9)))</f>
        <v>0.75407122999999998</v>
      </c>
      <c r="AM428" s="7">
        <f>IF(D428="M",IF($AJ428&lt;45,WeightSDS!M$23*$AJ428^10+WeightSDS!N$23*$AJ428^9+WeightSDS!O$23*$AJ428^8+WeightSDS!P$23*$AJ428^7+WeightSDS!Q$23*$AJ428^6+WeightSDS!R$23*$AJ428^5+WeightSDS!S$23*$AJ428^4+WeightSDS!T$23*$AJ428^3+WeightSDS!U$23*$AJ428^2+WeightSDS!V$23*$AJ428+WeightSDS!W$23,IF($AJ428&lt;153,WeightSDS!M$25*$AJ428^10+WeightSDS!N$25*$AJ428^9+WeightSDS!O$25*$AJ428^8+WeightSDS!P$25*$AJ428^7+WeightSDS!Q$25*$AJ428^6+WeightSDS!R$25*$AJ428^5+WeightSDS!S$25*$AJ428^4+WeightSDS!T$25*$AJ428^3+WeightSDS!U$25*$AJ428^2+WeightSDS!V$25*$AJ428+WeightSDS!W$25,WeightSDS!M$27+WeightSDS!N$27/(1+EXP(WeightSDS!O$27+WeightSDS!P$27*$AJ428)))),IF($AJ428&lt;43.8,WeightSDS!M$29*$AJ428^10+WeightSDS!N$29*$AJ428^9+WeightSDS!O$29*$AJ428^8+WeightSDS!P$29*$AJ428^7+WeightSDS!Q$29*$AJ428^6+WeightSDS!R$29*$AJ428^5+WeightSDS!S$29*$AJ428^4+WeightSDS!T$29*$AJ428^3+WeightSDS!U$29*$AJ428^2+WeightSDS!V$29*$AJ428+WeightSDS!W$29-0.010431*(1-$AJ428/210),IF($AJ428&lt;123,WeightSDS!M$30*$AJ428^10+WeightSDS!N$30*$AJ428^9+WeightSDS!O$30*$AJ428^8+WeightSDS!P$30*$AJ428^7+WeightSDS!Q$30*$AJ428^6+WeightSDS!R$30*$AJ428^5+WeightSDS!S$30*$AJ428^4+WeightSDS!T$30*$AJ428^3+WeightSDS!U$30*$AJ428^2+WeightSDS!V$30*$AJ428+WeightSDS!W$30-0.010431*(1-1/$AJ428),WeightSDS!M$32+WeightSDS!N$32/(1+EXP(WeightSDS!O$32+WeightSDS!P$32*$AJ428))-0.010431*(1-$AJ428/210))))</f>
        <v>2.9500001032655536</v>
      </c>
      <c r="AN428" s="7">
        <f>IF(D428="M",IF($AJ428&lt;162,WeightSDS!P$12*$AJ428^7+WeightSDS!Q$12*$AJ428^6+WeightSDS!R$12*$AJ428^5+WeightSDS!S$12*$AJ428^4+WeightSDS!T$12*$AJ428^3+WeightSDS!U$12*$AJ428^2+WeightSDS!V$12*$AJ428+WeightSDS!W$12,WeightSDS!P$14*$AJ428^7+WeightSDS!Q$14*$AJ428^6+WeightSDS!R$14*$AJ428^5+WeightSDS!S$14*$AJ428^4+WeightSDS!T$14*$AJ428^3+WeightSDS!U$14*$AJ428^2+WeightSDS!V$14*$AJ428+WeightSDS!W$14),IF($AJ428&lt;156,WeightSDS!O$17*$AJ428^8+WeightSDS!P$17*$AJ428^7+WeightSDS!Q$17*$AJ428^6+WeightSDS!R$17*$AJ428^5+WeightSDS!S$17*$AJ428^4+WeightSDS!T$17*$AJ428^3+WeightSDS!U$17*$AJ428^2+WeightSDS!V$17*$AJ428+WeightSDS!W$17,IF($AJ428&lt;186,WeightSDS!$U$18+(WeightSDS!$V$18-WeightSDS!$U$18)/24*($AJ428-186)+WeightSDS!$W$18*(-$AJ428+186)^2-0.005,WeightSDS!$U$18+(WeightSDS!$V$18-WeightSDS!$U$18)/24*($AJ428-186)-0.005)))</f>
        <v>0.14604529399999999</v>
      </c>
      <c r="AQ428" s="7">
        <f t="shared" si="141"/>
        <v>0.56299999999999994</v>
      </c>
      <c r="AR428" s="7">
        <f t="shared" si="142"/>
        <v>69</v>
      </c>
      <c r="AS428" s="7">
        <f t="shared" si="143"/>
        <v>0.51</v>
      </c>
    </row>
    <row r="429" spans="2:45" s="7" customFormat="1" x14ac:dyDescent="0.15">
      <c r="B429" s="118"/>
      <c r="C429" s="118"/>
      <c r="D429" s="118"/>
      <c r="E429" s="30"/>
      <c r="F429" s="30"/>
      <c r="G429" s="119"/>
      <c r="H429" s="119"/>
      <c r="I429" s="78"/>
      <c r="J429" s="11" t="str">
        <f t="shared" si="134"/>
        <v/>
      </c>
      <c r="K429" s="2" t="str">
        <f t="shared" si="144"/>
        <v/>
      </c>
      <c r="L429" s="2" t="str">
        <f t="shared" si="135"/>
        <v/>
      </c>
      <c r="M429" s="2" t="str">
        <f t="shared" si="145"/>
        <v/>
      </c>
      <c r="N429" s="2" t="str">
        <f t="shared" si="146"/>
        <v/>
      </c>
      <c r="O429" s="2" t="str">
        <f t="shared" si="147"/>
        <v/>
      </c>
      <c r="P429" s="11" t="str">
        <f t="shared" si="148"/>
        <v/>
      </c>
      <c r="Q429" s="11" t="str">
        <f t="shared" si="149"/>
        <v/>
      </c>
      <c r="R429" s="2" t="str">
        <f t="shared" si="150"/>
        <v/>
      </c>
      <c r="S429" s="11" t="str">
        <f t="shared" si="151"/>
        <v/>
      </c>
      <c r="T429" s="175" t="str">
        <f t="shared" si="152"/>
        <v/>
      </c>
      <c r="U429" s="11" t="str">
        <f t="shared" si="153"/>
        <v/>
      </c>
      <c r="V429" s="136"/>
      <c r="W429" s="136"/>
      <c r="X429" s="139">
        <f t="shared" si="136"/>
        <v>0</v>
      </c>
      <c r="Y429" s="31">
        <f t="shared" si="137"/>
        <v>0</v>
      </c>
      <c r="Z429" s="31"/>
      <c r="AA429" s="140">
        <f t="shared" si="138"/>
        <v>0</v>
      </c>
      <c r="AB429" s="12"/>
      <c r="AC429" s="8">
        <f t="shared" si="139"/>
        <v>9.0359999999999996</v>
      </c>
      <c r="AD429" s="8">
        <f t="shared" si="140"/>
        <v>-184.49199999999999</v>
      </c>
      <c r="AE429"/>
      <c r="AF429" t="e">
        <f>IF(D429="M",IF(AI429&lt;78,LMS!$D$5*AI429^3+LMS!$E$5*AI429^2+LMS!$F$5*AI429+LMS!$G$5,IF(AI429&lt;150,LMS!$D$6*AI429^3+LMS!$E$6*AI429^2+LMS!$F$6*AI429+LMS!$G$6,LMS!$D$7*AI429^3+LMS!$E$7*AI429^2+LMS!$F$7*AI429+LMS!$G$7)),IF(AI429&lt;69,LMS!$D$9*AI429^3+LMS!$E$9*AI429^2+LMS!$F$9*AI429+LMS!$G$9,IF(AI429&lt;150,LMS!$D$10*AI429^3+LMS!$E$10*AI429^2+LMS!$F$10*AI429+LMS!$G$10,LMS!$D$11*AI429^3+LMS!$E$11*AI429^2+LMS!$F$11*AI429+LMS!$G$11)))</f>
        <v>#VALUE!</v>
      </c>
      <c r="AG429" t="e">
        <f>IF(D429="M",(IF(AI429&lt;2.5,LMS!$D$21*AI429^3+LMS!$E$21*AI429^2+LMS!$F$21*AI429+LMS!$G$21,IF(AI429&lt;9.5,LMS!$D$22*AI429^3+LMS!$E$22*AI429^2+LMS!$F$22*AI429+LMS!$G$22,IF(AI429&lt;26.75,LMS!$D$23*AI429^3+LMS!$E$23*AI429^2+LMS!$F$23*AI429+LMS!$G$23,IF(AI429&lt;90,LMS!$D$24*AI429^3+LMS!$E$24*AI429^2+LMS!$F$24*AI429+LMS!$G$24,LMS!$D$25*AI429^3+LMS!$E$25*AI429^2+LMS!$F$25*AI429+LMS!$G$25))))),(IF(AI429&lt;2.5,LMS!$D$27*AI429^3+LMS!$E$27*AI429^2+LMS!$F$27*AI429+LMS!$G$27,IF(AI429&lt;9.5,LMS!$D$28*AI429^3+LMS!$E$28*AI429^2+LMS!$F$28*AI429+LMS!$G$28,IF(AI429&lt;26.75,LMS!$D$29*AI429^3+LMS!$E$29*AI429^2+LMS!$F$29*AI429+LMS!$G$29,IF(AI429&lt;90,LMS!$D$30*AI429^3+LMS!$E$30*AI429^2+LMS!$F$30*AI429+LMS!$G$30,IF(AI429&lt;150,LMS!$D$31*AI429^3+LMS!$E$31*AI429^2+LMS!$F$31*AI429+LMS!$G$31,LMS!$D$32*AI429^3+LMS!$E$32*AI429^2+LMS!$F$32*AI429+LMS!$G$32)))))))</f>
        <v>#VALUE!</v>
      </c>
      <c r="AH429" t="e">
        <f>IF(D429="M",(IF(AI429&lt;90,LMS!$D$14*AI429^3+LMS!$E$14*AI429^2+LMS!$F$14*AI429+LMS!$G$14,LMS!$D$15*AI429^3+LMS!$E$15*AI429^2+LMS!$F$15*AI429+LMS!$G$15)),(IF(AI429&lt;90,LMS!$D$17*AI429^3+LMS!$E$17*AI429^2+LMS!$F$17*AI429+LMS!$G$17,LMS!$D$18*AI429^3+LMS!$E$18*AI429^2+LMS!$F$18*AI429+LMS!$G$18)))</f>
        <v>#VALUE!</v>
      </c>
      <c r="AI429" s="7" t="e">
        <f t="shared" si="133"/>
        <v>#VALUE!</v>
      </c>
      <c r="AJ429" s="7">
        <f t="shared" si="154"/>
        <v>0</v>
      </c>
      <c r="AL429" s="7">
        <f>IF(D429="M",WeightSDS!P$5*$AJ429^7+WeightSDS!Q$5*$AJ429^6+WeightSDS!R$5*$AJ429^5+WeightSDS!S$5*$AJ429^4+WeightSDS!T$5*$AJ429^3+WeightSDS!U$5*$AJ429^2+WeightSDS!V$5*$AJ429+WeightSDS!W$5,IF($AJ429&lt;186,WeightSDS!P$8*$AJ429^7+WeightSDS!Q$8*$AJ429^6+WeightSDS!R$8*$AJ429^5+WeightSDS!S$8*$AJ429^4+WeightSDS!T$8*$AJ429^3+WeightSDS!U$8*$AJ429^2+WeightSDS!V$8*$AJ429+WeightSDS!W$8,WeightSDS!$U$9+WeightSDS!$V$9*($AJ429-WeightSDS!$W$9)))</f>
        <v>0.75407122999999998</v>
      </c>
      <c r="AM429" s="7">
        <f>IF(D429="M",IF($AJ429&lt;45,WeightSDS!M$23*$AJ429^10+WeightSDS!N$23*$AJ429^9+WeightSDS!O$23*$AJ429^8+WeightSDS!P$23*$AJ429^7+WeightSDS!Q$23*$AJ429^6+WeightSDS!R$23*$AJ429^5+WeightSDS!S$23*$AJ429^4+WeightSDS!T$23*$AJ429^3+WeightSDS!U$23*$AJ429^2+WeightSDS!V$23*$AJ429+WeightSDS!W$23,IF($AJ429&lt;153,WeightSDS!M$25*$AJ429^10+WeightSDS!N$25*$AJ429^9+WeightSDS!O$25*$AJ429^8+WeightSDS!P$25*$AJ429^7+WeightSDS!Q$25*$AJ429^6+WeightSDS!R$25*$AJ429^5+WeightSDS!S$25*$AJ429^4+WeightSDS!T$25*$AJ429^3+WeightSDS!U$25*$AJ429^2+WeightSDS!V$25*$AJ429+WeightSDS!W$25,WeightSDS!M$27+WeightSDS!N$27/(1+EXP(WeightSDS!O$27+WeightSDS!P$27*$AJ429)))),IF($AJ429&lt;43.8,WeightSDS!M$29*$AJ429^10+WeightSDS!N$29*$AJ429^9+WeightSDS!O$29*$AJ429^8+WeightSDS!P$29*$AJ429^7+WeightSDS!Q$29*$AJ429^6+WeightSDS!R$29*$AJ429^5+WeightSDS!S$29*$AJ429^4+WeightSDS!T$29*$AJ429^3+WeightSDS!U$29*$AJ429^2+WeightSDS!V$29*$AJ429+WeightSDS!W$29-0.010431*(1-$AJ429/210),IF($AJ429&lt;123,WeightSDS!M$30*$AJ429^10+WeightSDS!N$30*$AJ429^9+WeightSDS!O$30*$AJ429^8+WeightSDS!P$30*$AJ429^7+WeightSDS!Q$30*$AJ429^6+WeightSDS!R$30*$AJ429^5+WeightSDS!S$30*$AJ429^4+WeightSDS!T$30*$AJ429^3+WeightSDS!U$30*$AJ429^2+WeightSDS!V$30*$AJ429+WeightSDS!W$30-0.010431*(1-1/$AJ429),WeightSDS!M$32+WeightSDS!N$32/(1+EXP(WeightSDS!O$32+WeightSDS!P$32*$AJ429))-0.010431*(1-$AJ429/210))))</f>
        <v>2.9500001032655536</v>
      </c>
      <c r="AN429" s="7">
        <f>IF(D429="M",IF($AJ429&lt;162,WeightSDS!P$12*$AJ429^7+WeightSDS!Q$12*$AJ429^6+WeightSDS!R$12*$AJ429^5+WeightSDS!S$12*$AJ429^4+WeightSDS!T$12*$AJ429^3+WeightSDS!U$12*$AJ429^2+WeightSDS!V$12*$AJ429+WeightSDS!W$12,WeightSDS!P$14*$AJ429^7+WeightSDS!Q$14*$AJ429^6+WeightSDS!R$14*$AJ429^5+WeightSDS!S$14*$AJ429^4+WeightSDS!T$14*$AJ429^3+WeightSDS!U$14*$AJ429^2+WeightSDS!V$14*$AJ429+WeightSDS!W$14),IF($AJ429&lt;156,WeightSDS!O$17*$AJ429^8+WeightSDS!P$17*$AJ429^7+WeightSDS!Q$17*$AJ429^6+WeightSDS!R$17*$AJ429^5+WeightSDS!S$17*$AJ429^4+WeightSDS!T$17*$AJ429^3+WeightSDS!U$17*$AJ429^2+WeightSDS!V$17*$AJ429+WeightSDS!W$17,IF($AJ429&lt;186,WeightSDS!$U$18+(WeightSDS!$V$18-WeightSDS!$U$18)/24*($AJ429-186)+WeightSDS!$W$18*(-$AJ429+186)^2-0.005,WeightSDS!$U$18+(WeightSDS!$V$18-WeightSDS!$U$18)/24*($AJ429-186)-0.005)))</f>
        <v>0.14604529399999999</v>
      </c>
      <c r="AQ429" s="7">
        <f t="shared" si="141"/>
        <v>0.56299999999999994</v>
      </c>
      <c r="AR429" s="7">
        <f t="shared" si="142"/>
        <v>69</v>
      </c>
      <c r="AS429" s="7">
        <f t="shared" si="143"/>
        <v>0.51</v>
      </c>
    </row>
    <row r="430" spans="2:45" s="7" customFormat="1" x14ac:dyDescent="0.15">
      <c r="B430" s="118"/>
      <c r="C430" s="118"/>
      <c r="D430" s="118"/>
      <c r="E430" s="30"/>
      <c r="F430" s="30"/>
      <c r="G430" s="119"/>
      <c r="H430" s="119"/>
      <c r="I430" s="78"/>
      <c r="J430" s="11" t="str">
        <f t="shared" si="134"/>
        <v/>
      </c>
      <c r="K430" s="2" t="str">
        <f t="shared" si="144"/>
        <v/>
      </c>
      <c r="L430" s="2" t="str">
        <f t="shared" si="135"/>
        <v/>
      </c>
      <c r="M430" s="2" t="str">
        <f t="shared" si="145"/>
        <v/>
      </c>
      <c r="N430" s="2" t="str">
        <f t="shared" si="146"/>
        <v/>
      </c>
      <c r="O430" s="2" t="str">
        <f t="shared" si="147"/>
        <v/>
      </c>
      <c r="P430" s="11" t="str">
        <f t="shared" si="148"/>
        <v/>
      </c>
      <c r="Q430" s="11" t="str">
        <f t="shared" si="149"/>
        <v/>
      </c>
      <c r="R430" s="2" t="str">
        <f t="shared" si="150"/>
        <v/>
      </c>
      <c r="S430" s="11" t="str">
        <f t="shared" si="151"/>
        <v/>
      </c>
      <c r="T430" s="175" t="str">
        <f t="shared" si="152"/>
        <v/>
      </c>
      <c r="U430" s="11" t="str">
        <f t="shared" si="153"/>
        <v/>
      </c>
      <c r="V430" s="136"/>
      <c r="W430" s="136"/>
      <c r="X430" s="139">
        <f t="shared" si="136"/>
        <v>0</v>
      </c>
      <c r="Y430" s="31">
        <f t="shared" si="137"/>
        <v>0</v>
      </c>
      <c r="Z430" s="31"/>
      <c r="AA430" s="140">
        <f t="shared" si="138"/>
        <v>0</v>
      </c>
      <c r="AB430" s="12"/>
      <c r="AC430" s="8">
        <f t="shared" si="139"/>
        <v>9.0359999999999996</v>
      </c>
      <c r="AD430" s="8">
        <f t="shared" si="140"/>
        <v>-184.49199999999999</v>
      </c>
      <c r="AE430"/>
      <c r="AF430" t="e">
        <f>IF(D430="M",IF(AI430&lt;78,LMS!$D$5*AI430^3+LMS!$E$5*AI430^2+LMS!$F$5*AI430+LMS!$G$5,IF(AI430&lt;150,LMS!$D$6*AI430^3+LMS!$E$6*AI430^2+LMS!$F$6*AI430+LMS!$G$6,LMS!$D$7*AI430^3+LMS!$E$7*AI430^2+LMS!$F$7*AI430+LMS!$G$7)),IF(AI430&lt;69,LMS!$D$9*AI430^3+LMS!$E$9*AI430^2+LMS!$F$9*AI430+LMS!$G$9,IF(AI430&lt;150,LMS!$D$10*AI430^3+LMS!$E$10*AI430^2+LMS!$F$10*AI430+LMS!$G$10,LMS!$D$11*AI430^3+LMS!$E$11*AI430^2+LMS!$F$11*AI430+LMS!$G$11)))</f>
        <v>#VALUE!</v>
      </c>
      <c r="AG430" t="e">
        <f>IF(D430="M",(IF(AI430&lt;2.5,LMS!$D$21*AI430^3+LMS!$E$21*AI430^2+LMS!$F$21*AI430+LMS!$G$21,IF(AI430&lt;9.5,LMS!$D$22*AI430^3+LMS!$E$22*AI430^2+LMS!$F$22*AI430+LMS!$G$22,IF(AI430&lt;26.75,LMS!$D$23*AI430^3+LMS!$E$23*AI430^2+LMS!$F$23*AI430+LMS!$G$23,IF(AI430&lt;90,LMS!$D$24*AI430^3+LMS!$E$24*AI430^2+LMS!$F$24*AI430+LMS!$G$24,LMS!$D$25*AI430^3+LMS!$E$25*AI430^2+LMS!$F$25*AI430+LMS!$G$25))))),(IF(AI430&lt;2.5,LMS!$D$27*AI430^3+LMS!$E$27*AI430^2+LMS!$F$27*AI430+LMS!$G$27,IF(AI430&lt;9.5,LMS!$D$28*AI430^3+LMS!$E$28*AI430^2+LMS!$F$28*AI430+LMS!$G$28,IF(AI430&lt;26.75,LMS!$D$29*AI430^3+LMS!$E$29*AI430^2+LMS!$F$29*AI430+LMS!$G$29,IF(AI430&lt;90,LMS!$D$30*AI430^3+LMS!$E$30*AI430^2+LMS!$F$30*AI430+LMS!$G$30,IF(AI430&lt;150,LMS!$D$31*AI430^3+LMS!$E$31*AI430^2+LMS!$F$31*AI430+LMS!$G$31,LMS!$D$32*AI430^3+LMS!$E$32*AI430^2+LMS!$F$32*AI430+LMS!$G$32)))))))</f>
        <v>#VALUE!</v>
      </c>
      <c r="AH430" t="e">
        <f>IF(D430="M",(IF(AI430&lt;90,LMS!$D$14*AI430^3+LMS!$E$14*AI430^2+LMS!$F$14*AI430+LMS!$G$14,LMS!$D$15*AI430^3+LMS!$E$15*AI430^2+LMS!$F$15*AI430+LMS!$G$15)),(IF(AI430&lt;90,LMS!$D$17*AI430^3+LMS!$E$17*AI430^2+LMS!$F$17*AI430+LMS!$G$17,LMS!$D$18*AI430^3+LMS!$E$18*AI430^2+LMS!$F$18*AI430+LMS!$G$18)))</f>
        <v>#VALUE!</v>
      </c>
      <c r="AI430" s="7" t="e">
        <f t="shared" si="133"/>
        <v>#VALUE!</v>
      </c>
      <c r="AJ430" s="7">
        <f t="shared" si="154"/>
        <v>0</v>
      </c>
      <c r="AL430" s="7">
        <f>IF(D430="M",WeightSDS!P$5*$AJ430^7+WeightSDS!Q$5*$AJ430^6+WeightSDS!R$5*$AJ430^5+WeightSDS!S$5*$AJ430^4+WeightSDS!T$5*$AJ430^3+WeightSDS!U$5*$AJ430^2+WeightSDS!V$5*$AJ430+WeightSDS!W$5,IF($AJ430&lt;186,WeightSDS!P$8*$AJ430^7+WeightSDS!Q$8*$AJ430^6+WeightSDS!R$8*$AJ430^5+WeightSDS!S$8*$AJ430^4+WeightSDS!T$8*$AJ430^3+WeightSDS!U$8*$AJ430^2+WeightSDS!V$8*$AJ430+WeightSDS!W$8,WeightSDS!$U$9+WeightSDS!$V$9*($AJ430-WeightSDS!$W$9)))</f>
        <v>0.75407122999999998</v>
      </c>
      <c r="AM430" s="7">
        <f>IF(D430="M",IF($AJ430&lt;45,WeightSDS!M$23*$AJ430^10+WeightSDS!N$23*$AJ430^9+WeightSDS!O$23*$AJ430^8+WeightSDS!P$23*$AJ430^7+WeightSDS!Q$23*$AJ430^6+WeightSDS!R$23*$AJ430^5+WeightSDS!S$23*$AJ430^4+WeightSDS!T$23*$AJ430^3+WeightSDS!U$23*$AJ430^2+WeightSDS!V$23*$AJ430+WeightSDS!W$23,IF($AJ430&lt;153,WeightSDS!M$25*$AJ430^10+WeightSDS!N$25*$AJ430^9+WeightSDS!O$25*$AJ430^8+WeightSDS!P$25*$AJ430^7+WeightSDS!Q$25*$AJ430^6+WeightSDS!R$25*$AJ430^5+WeightSDS!S$25*$AJ430^4+WeightSDS!T$25*$AJ430^3+WeightSDS!U$25*$AJ430^2+WeightSDS!V$25*$AJ430+WeightSDS!W$25,WeightSDS!M$27+WeightSDS!N$27/(1+EXP(WeightSDS!O$27+WeightSDS!P$27*$AJ430)))),IF($AJ430&lt;43.8,WeightSDS!M$29*$AJ430^10+WeightSDS!N$29*$AJ430^9+WeightSDS!O$29*$AJ430^8+WeightSDS!P$29*$AJ430^7+WeightSDS!Q$29*$AJ430^6+WeightSDS!R$29*$AJ430^5+WeightSDS!S$29*$AJ430^4+WeightSDS!T$29*$AJ430^3+WeightSDS!U$29*$AJ430^2+WeightSDS!V$29*$AJ430+WeightSDS!W$29-0.010431*(1-$AJ430/210),IF($AJ430&lt;123,WeightSDS!M$30*$AJ430^10+WeightSDS!N$30*$AJ430^9+WeightSDS!O$30*$AJ430^8+WeightSDS!P$30*$AJ430^7+WeightSDS!Q$30*$AJ430^6+WeightSDS!R$30*$AJ430^5+WeightSDS!S$30*$AJ430^4+WeightSDS!T$30*$AJ430^3+WeightSDS!U$30*$AJ430^2+WeightSDS!V$30*$AJ430+WeightSDS!W$30-0.010431*(1-1/$AJ430),WeightSDS!M$32+WeightSDS!N$32/(1+EXP(WeightSDS!O$32+WeightSDS!P$32*$AJ430))-0.010431*(1-$AJ430/210))))</f>
        <v>2.9500001032655536</v>
      </c>
      <c r="AN430" s="7">
        <f>IF(D430="M",IF($AJ430&lt;162,WeightSDS!P$12*$AJ430^7+WeightSDS!Q$12*$AJ430^6+WeightSDS!R$12*$AJ430^5+WeightSDS!S$12*$AJ430^4+WeightSDS!T$12*$AJ430^3+WeightSDS!U$12*$AJ430^2+WeightSDS!V$12*$AJ430+WeightSDS!W$12,WeightSDS!P$14*$AJ430^7+WeightSDS!Q$14*$AJ430^6+WeightSDS!R$14*$AJ430^5+WeightSDS!S$14*$AJ430^4+WeightSDS!T$14*$AJ430^3+WeightSDS!U$14*$AJ430^2+WeightSDS!V$14*$AJ430+WeightSDS!W$14),IF($AJ430&lt;156,WeightSDS!O$17*$AJ430^8+WeightSDS!P$17*$AJ430^7+WeightSDS!Q$17*$AJ430^6+WeightSDS!R$17*$AJ430^5+WeightSDS!S$17*$AJ430^4+WeightSDS!T$17*$AJ430^3+WeightSDS!U$17*$AJ430^2+WeightSDS!V$17*$AJ430+WeightSDS!W$17,IF($AJ430&lt;186,WeightSDS!$U$18+(WeightSDS!$V$18-WeightSDS!$U$18)/24*($AJ430-186)+WeightSDS!$W$18*(-$AJ430+186)^2-0.005,WeightSDS!$U$18+(WeightSDS!$V$18-WeightSDS!$U$18)/24*($AJ430-186)-0.005)))</f>
        <v>0.14604529399999999</v>
      </c>
      <c r="AQ430" s="7">
        <f t="shared" si="141"/>
        <v>0.56299999999999994</v>
      </c>
      <c r="AR430" s="7">
        <f t="shared" si="142"/>
        <v>69</v>
      </c>
      <c r="AS430" s="7">
        <f t="shared" si="143"/>
        <v>0.51</v>
      </c>
    </row>
    <row r="431" spans="2:45" s="7" customFormat="1" x14ac:dyDescent="0.15">
      <c r="B431" s="118"/>
      <c r="C431" s="118"/>
      <c r="D431" s="118"/>
      <c r="E431" s="30"/>
      <c r="F431" s="30"/>
      <c r="G431" s="119"/>
      <c r="H431" s="119"/>
      <c r="I431" s="78"/>
      <c r="J431" s="11" t="str">
        <f t="shared" si="134"/>
        <v/>
      </c>
      <c r="K431" s="2" t="str">
        <f t="shared" si="144"/>
        <v/>
      </c>
      <c r="L431" s="2" t="str">
        <f t="shared" si="135"/>
        <v/>
      </c>
      <c r="M431" s="2" t="str">
        <f t="shared" si="145"/>
        <v/>
      </c>
      <c r="N431" s="2" t="str">
        <f t="shared" si="146"/>
        <v/>
      </c>
      <c r="O431" s="2" t="str">
        <f t="shared" si="147"/>
        <v/>
      </c>
      <c r="P431" s="11" t="str">
        <f t="shared" si="148"/>
        <v/>
      </c>
      <c r="Q431" s="11" t="str">
        <f t="shared" si="149"/>
        <v/>
      </c>
      <c r="R431" s="2" t="str">
        <f t="shared" si="150"/>
        <v/>
      </c>
      <c r="S431" s="11" t="str">
        <f t="shared" si="151"/>
        <v/>
      </c>
      <c r="T431" s="175" t="str">
        <f t="shared" si="152"/>
        <v/>
      </c>
      <c r="U431" s="11" t="str">
        <f t="shared" si="153"/>
        <v/>
      </c>
      <c r="V431" s="136"/>
      <c r="W431" s="136"/>
      <c r="X431" s="139">
        <f t="shared" si="136"/>
        <v>0</v>
      </c>
      <c r="Y431" s="31">
        <f t="shared" si="137"/>
        <v>0</v>
      </c>
      <c r="Z431" s="31"/>
      <c r="AA431" s="140">
        <f t="shared" si="138"/>
        <v>0</v>
      </c>
      <c r="AB431" s="12"/>
      <c r="AC431" s="8">
        <f t="shared" si="139"/>
        <v>9.0359999999999996</v>
      </c>
      <c r="AD431" s="8">
        <f t="shared" si="140"/>
        <v>-184.49199999999999</v>
      </c>
      <c r="AE431"/>
      <c r="AF431" t="e">
        <f>IF(D431="M",IF(AI431&lt;78,LMS!$D$5*AI431^3+LMS!$E$5*AI431^2+LMS!$F$5*AI431+LMS!$G$5,IF(AI431&lt;150,LMS!$D$6*AI431^3+LMS!$E$6*AI431^2+LMS!$F$6*AI431+LMS!$G$6,LMS!$D$7*AI431^3+LMS!$E$7*AI431^2+LMS!$F$7*AI431+LMS!$G$7)),IF(AI431&lt;69,LMS!$D$9*AI431^3+LMS!$E$9*AI431^2+LMS!$F$9*AI431+LMS!$G$9,IF(AI431&lt;150,LMS!$D$10*AI431^3+LMS!$E$10*AI431^2+LMS!$F$10*AI431+LMS!$G$10,LMS!$D$11*AI431^3+LMS!$E$11*AI431^2+LMS!$F$11*AI431+LMS!$G$11)))</f>
        <v>#VALUE!</v>
      </c>
      <c r="AG431" t="e">
        <f>IF(D431="M",(IF(AI431&lt;2.5,LMS!$D$21*AI431^3+LMS!$E$21*AI431^2+LMS!$F$21*AI431+LMS!$G$21,IF(AI431&lt;9.5,LMS!$D$22*AI431^3+LMS!$E$22*AI431^2+LMS!$F$22*AI431+LMS!$G$22,IF(AI431&lt;26.75,LMS!$D$23*AI431^3+LMS!$E$23*AI431^2+LMS!$F$23*AI431+LMS!$G$23,IF(AI431&lt;90,LMS!$D$24*AI431^3+LMS!$E$24*AI431^2+LMS!$F$24*AI431+LMS!$G$24,LMS!$D$25*AI431^3+LMS!$E$25*AI431^2+LMS!$F$25*AI431+LMS!$G$25))))),(IF(AI431&lt;2.5,LMS!$D$27*AI431^3+LMS!$E$27*AI431^2+LMS!$F$27*AI431+LMS!$G$27,IF(AI431&lt;9.5,LMS!$D$28*AI431^3+LMS!$E$28*AI431^2+LMS!$F$28*AI431+LMS!$G$28,IF(AI431&lt;26.75,LMS!$D$29*AI431^3+LMS!$E$29*AI431^2+LMS!$F$29*AI431+LMS!$G$29,IF(AI431&lt;90,LMS!$D$30*AI431^3+LMS!$E$30*AI431^2+LMS!$F$30*AI431+LMS!$G$30,IF(AI431&lt;150,LMS!$D$31*AI431^3+LMS!$E$31*AI431^2+LMS!$F$31*AI431+LMS!$G$31,LMS!$D$32*AI431^3+LMS!$E$32*AI431^2+LMS!$F$32*AI431+LMS!$G$32)))))))</f>
        <v>#VALUE!</v>
      </c>
      <c r="AH431" t="e">
        <f>IF(D431="M",(IF(AI431&lt;90,LMS!$D$14*AI431^3+LMS!$E$14*AI431^2+LMS!$F$14*AI431+LMS!$G$14,LMS!$D$15*AI431^3+LMS!$E$15*AI431^2+LMS!$F$15*AI431+LMS!$G$15)),(IF(AI431&lt;90,LMS!$D$17*AI431^3+LMS!$E$17*AI431^2+LMS!$F$17*AI431+LMS!$G$17,LMS!$D$18*AI431^3+LMS!$E$18*AI431^2+LMS!$F$18*AI431+LMS!$G$18)))</f>
        <v>#VALUE!</v>
      </c>
      <c r="AI431" s="7" t="e">
        <f t="shared" si="133"/>
        <v>#VALUE!</v>
      </c>
      <c r="AJ431" s="7">
        <f t="shared" si="154"/>
        <v>0</v>
      </c>
      <c r="AL431" s="7">
        <f>IF(D431="M",WeightSDS!P$5*$AJ431^7+WeightSDS!Q$5*$AJ431^6+WeightSDS!R$5*$AJ431^5+WeightSDS!S$5*$AJ431^4+WeightSDS!T$5*$AJ431^3+WeightSDS!U$5*$AJ431^2+WeightSDS!V$5*$AJ431+WeightSDS!W$5,IF($AJ431&lt;186,WeightSDS!P$8*$AJ431^7+WeightSDS!Q$8*$AJ431^6+WeightSDS!R$8*$AJ431^5+WeightSDS!S$8*$AJ431^4+WeightSDS!T$8*$AJ431^3+WeightSDS!U$8*$AJ431^2+WeightSDS!V$8*$AJ431+WeightSDS!W$8,WeightSDS!$U$9+WeightSDS!$V$9*($AJ431-WeightSDS!$W$9)))</f>
        <v>0.75407122999999998</v>
      </c>
      <c r="AM431" s="7">
        <f>IF(D431="M",IF($AJ431&lt;45,WeightSDS!M$23*$AJ431^10+WeightSDS!N$23*$AJ431^9+WeightSDS!O$23*$AJ431^8+WeightSDS!P$23*$AJ431^7+WeightSDS!Q$23*$AJ431^6+WeightSDS!R$23*$AJ431^5+WeightSDS!S$23*$AJ431^4+WeightSDS!T$23*$AJ431^3+WeightSDS!U$23*$AJ431^2+WeightSDS!V$23*$AJ431+WeightSDS!W$23,IF($AJ431&lt;153,WeightSDS!M$25*$AJ431^10+WeightSDS!N$25*$AJ431^9+WeightSDS!O$25*$AJ431^8+WeightSDS!P$25*$AJ431^7+WeightSDS!Q$25*$AJ431^6+WeightSDS!R$25*$AJ431^5+WeightSDS!S$25*$AJ431^4+WeightSDS!T$25*$AJ431^3+WeightSDS!U$25*$AJ431^2+WeightSDS!V$25*$AJ431+WeightSDS!W$25,WeightSDS!M$27+WeightSDS!N$27/(1+EXP(WeightSDS!O$27+WeightSDS!P$27*$AJ431)))),IF($AJ431&lt;43.8,WeightSDS!M$29*$AJ431^10+WeightSDS!N$29*$AJ431^9+WeightSDS!O$29*$AJ431^8+WeightSDS!P$29*$AJ431^7+WeightSDS!Q$29*$AJ431^6+WeightSDS!R$29*$AJ431^5+WeightSDS!S$29*$AJ431^4+WeightSDS!T$29*$AJ431^3+WeightSDS!U$29*$AJ431^2+WeightSDS!V$29*$AJ431+WeightSDS!W$29-0.010431*(1-$AJ431/210),IF($AJ431&lt;123,WeightSDS!M$30*$AJ431^10+WeightSDS!N$30*$AJ431^9+WeightSDS!O$30*$AJ431^8+WeightSDS!P$30*$AJ431^7+WeightSDS!Q$30*$AJ431^6+WeightSDS!R$30*$AJ431^5+WeightSDS!S$30*$AJ431^4+WeightSDS!T$30*$AJ431^3+WeightSDS!U$30*$AJ431^2+WeightSDS!V$30*$AJ431+WeightSDS!W$30-0.010431*(1-1/$AJ431),WeightSDS!M$32+WeightSDS!N$32/(1+EXP(WeightSDS!O$32+WeightSDS!P$32*$AJ431))-0.010431*(1-$AJ431/210))))</f>
        <v>2.9500001032655536</v>
      </c>
      <c r="AN431" s="7">
        <f>IF(D431="M",IF($AJ431&lt;162,WeightSDS!P$12*$AJ431^7+WeightSDS!Q$12*$AJ431^6+WeightSDS!R$12*$AJ431^5+WeightSDS!S$12*$AJ431^4+WeightSDS!T$12*$AJ431^3+WeightSDS!U$12*$AJ431^2+WeightSDS!V$12*$AJ431+WeightSDS!W$12,WeightSDS!P$14*$AJ431^7+WeightSDS!Q$14*$AJ431^6+WeightSDS!R$14*$AJ431^5+WeightSDS!S$14*$AJ431^4+WeightSDS!T$14*$AJ431^3+WeightSDS!U$14*$AJ431^2+WeightSDS!V$14*$AJ431+WeightSDS!W$14),IF($AJ431&lt;156,WeightSDS!O$17*$AJ431^8+WeightSDS!P$17*$AJ431^7+WeightSDS!Q$17*$AJ431^6+WeightSDS!R$17*$AJ431^5+WeightSDS!S$17*$AJ431^4+WeightSDS!T$17*$AJ431^3+WeightSDS!U$17*$AJ431^2+WeightSDS!V$17*$AJ431+WeightSDS!W$17,IF($AJ431&lt;186,WeightSDS!$U$18+(WeightSDS!$V$18-WeightSDS!$U$18)/24*($AJ431-186)+WeightSDS!$W$18*(-$AJ431+186)^2-0.005,WeightSDS!$U$18+(WeightSDS!$V$18-WeightSDS!$U$18)/24*($AJ431-186)-0.005)))</f>
        <v>0.14604529399999999</v>
      </c>
      <c r="AQ431" s="7">
        <f t="shared" si="141"/>
        <v>0.56299999999999994</v>
      </c>
      <c r="AR431" s="7">
        <f t="shared" si="142"/>
        <v>69</v>
      </c>
      <c r="AS431" s="7">
        <f t="shared" si="143"/>
        <v>0.51</v>
      </c>
    </row>
    <row r="432" spans="2:45" s="7" customFormat="1" x14ac:dyDescent="0.15">
      <c r="B432" s="118"/>
      <c r="C432" s="118"/>
      <c r="D432" s="118"/>
      <c r="E432" s="30"/>
      <c r="F432" s="30"/>
      <c r="G432" s="119"/>
      <c r="H432" s="119"/>
      <c r="I432" s="78"/>
      <c r="J432" s="11" t="str">
        <f t="shared" si="134"/>
        <v/>
      </c>
      <c r="K432" s="2" t="str">
        <f t="shared" si="144"/>
        <v/>
      </c>
      <c r="L432" s="2" t="str">
        <f t="shared" si="135"/>
        <v/>
      </c>
      <c r="M432" s="2" t="str">
        <f t="shared" si="145"/>
        <v/>
      </c>
      <c r="N432" s="2" t="str">
        <f t="shared" si="146"/>
        <v/>
      </c>
      <c r="O432" s="2" t="str">
        <f t="shared" si="147"/>
        <v/>
      </c>
      <c r="P432" s="11" t="str">
        <f t="shared" si="148"/>
        <v/>
      </c>
      <c r="Q432" s="11" t="str">
        <f t="shared" si="149"/>
        <v/>
      </c>
      <c r="R432" s="2" t="str">
        <f t="shared" si="150"/>
        <v/>
      </c>
      <c r="S432" s="11" t="str">
        <f t="shared" si="151"/>
        <v/>
      </c>
      <c r="T432" s="175" t="str">
        <f t="shared" si="152"/>
        <v/>
      </c>
      <c r="U432" s="11" t="str">
        <f t="shared" si="153"/>
        <v/>
      </c>
      <c r="V432" s="136"/>
      <c r="W432" s="136"/>
      <c r="X432" s="139">
        <f t="shared" si="136"/>
        <v>0</v>
      </c>
      <c r="Y432" s="31">
        <f t="shared" si="137"/>
        <v>0</v>
      </c>
      <c r="Z432" s="31"/>
      <c r="AA432" s="140">
        <f t="shared" si="138"/>
        <v>0</v>
      </c>
      <c r="AB432" s="12"/>
      <c r="AC432" s="8">
        <f t="shared" si="139"/>
        <v>9.0359999999999996</v>
      </c>
      <c r="AD432" s="8">
        <f t="shared" si="140"/>
        <v>-184.49199999999999</v>
      </c>
      <c r="AE432"/>
      <c r="AF432" t="e">
        <f>IF(D432="M",IF(AI432&lt;78,LMS!$D$5*AI432^3+LMS!$E$5*AI432^2+LMS!$F$5*AI432+LMS!$G$5,IF(AI432&lt;150,LMS!$D$6*AI432^3+LMS!$E$6*AI432^2+LMS!$F$6*AI432+LMS!$G$6,LMS!$D$7*AI432^3+LMS!$E$7*AI432^2+LMS!$F$7*AI432+LMS!$G$7)),IF(AI432&lt;69,LMS!$D$9*AI432^3+LMS!$E$9*AI432^2+LMS!$F$9*AI432+LMS!$G$9,IF(AI432&lt;150,LMS!$D$10*AI432^3+LMS!$E$10*AI432^2+LMS!$F$10*AI432+LMS!$G$10,LMS!$D$11*AI432^3+LMS!$E$11*AI432^2+LMS!$F$11*AI432+LMS!$G$11)))</f>
        <v>#VALUE!</v>
      </c>
      <c r="AG432" t="e">
        <f>IF(D432="M",(IF(AI432&lt;2.5,LMS!$D$21*AI432^3+LMS!$E$21*AI432^2+LMS!$F$21*AI432+LMS!$G$21,IF(AI432&lt;9.5,LMS!$D$22*AI432^3+LMS!$E$22*AI432^2+LMS!$F$22*AI432+LMS!$G$22,IF(AI432&lt;26.75,LMS!$D$23*AI432^3+LMS!$E$23*AI432^2+LMS!$F$23*AI432+LMS!$G$23,IF(AI432&lt;90,LMS!$D$24*AI432^3+LMS!$E$24*AI432^2+LMS!$F$24*AI432+LMS!$G$24,LMS!$D$25*AI432^3+LMS!$E$25*AI432^2+LMS!$F$25*AI432+LMS!$G$25))))),(IF(AI432&lt;2.5,LMS!$D$27*AI432^3+LMS!$E$27*AI432^2+LMS!$F$27*AI432+LMS!$G$27,IF(AI432&lt;9.5,LMS!$D$28*AI432^3+LMS!$E$28*AI432^2+LMS!$F$28*AI432+LMS!$G$28,IF(AI432&lt;26.75,LMS!$D$29*AI432^3+LMS!$E$29*AI432^2+LMS!$F$29*AI432+LMS!$G$29,IF(AI432&lt;90,LMS!$D$30*AI432^3+LMS!$E$30*AI432^2+LMS!$F$30*AI432+LMS!$G$30,IF(AI432&lt;150,LMS!$D$31*AI432^3+LMS!$E$31*AI432^2+LMS!$F$31*AI432+LMS!$G$31,LMS!$D$32*AI432^3+LMS!$E$32*AI432^2+LMS!$F$32*AI432+LMS!$G$32)))))))</f>
        <v>#VALUE!</v>
      </c>
      <c r="AH432" t="e">
        <f>IF(D432="M",(IF(AI432&lt;90,LMS!$D$14*AI432^3+LMS!$E$14*AI432^2+LMS!$F$14*AI432+LMS!$G$14,LMS!$D$15*AI432^3+LMS!$E$15*AI432^2+LMS!$F$15*AI432+LMS!$G$15)),(IF(AI432&lt;90,LMS!$D$17*AI432^3+LMS!$E$17*AI432^2+LMS!$F$17*AI432+LMS!$G$17,LMS!$D$18*AI432^3+LMS!$E$18*AI432^2+LMS!$F$18*AI432+LMS!$G$18)))</f>
        <v>#VALUE!</v>
      </c>
      <c r="AI432" s="7" t="e">
        <f t="shared" si="133"/>
        <v>#VALUE!</v>
      </c>
      <c r="AJ432" s="7">
        <f t="shared" si="154"/>
        <v>0</v>
      </c>
      <c r="AL432" s="7">
        <f>IF(D432="M",WeightSDS!P$5*$AJ432^7+WeightSDS!Q$5*$AJ432^6+WeightSDS!R$5*$AJ432^5+WeightSDS!S$5*$AJ432^4+WeightSDS!T$5*$AJ432^3+WeightSDS!U$5*$AJ432^2+WeightSDS!V$5*$AJ432+WeightSDS!W$5,IF($AJ432&lt;186,WeightSDS!P$8*$AJ432^7+WeightSDS!Q$8*$AJ432^6+WeightSDS!R$8*$AJ432^5+WeightSDS!S$8*$AJ432^4+WeightSDS!T$8*$AJ432^3+WeightSDS!U$8*$AJ432^2+WeightSDS!V$8*$AJ432+WeightSDS!W$8,WeightSDS!$U$9+WeightSDS!$V$9*($AJ432-WeightSDS!$W$9)))</f>
        <v>0.75407122999999998</v>
      </c>
      <c r="AM432" s="7">
        <f>IF(D432="M",IF($AJ432&lt;45,WeightSDS!M$23*$AJ432^10+WeightSDS!N$23*$AJ432^9+WeightSDS!O$23*$AJ432^8+WeightSDS!P$23*$AJ432^7+WeightSDS!Q$23*$AJ432^6+WeightSDS!R$23*$AJ432^5+WeightSDS!S$23*$AJ432^4+WeightSDS!T$23*$AJ432^3+WeightSDS!U$23*$AJ432^2+WeightSDS!V$23*$AJ432+WeightSDS!W$23,IF($AJ432&lt;153,WeightSDS!M$25*$AJ432^10+WeightSDS!N$25*$AJ432^9+WeightSDS!O$25*$AJ432^8+WeightSDS!P$25*$AJ432^7+WeightSDS!Q$25*$AJ432^6+WeightSDS!R$25*$AJ432^5+WeightSDS!S$25*$AJ432^4+WeightSDS!T$25*$AJ432^3+WeightSDS!U$25*$AJ432^2+WeightSDS!V$25*$AJ432+WeightSDS!W$25,WeightSDS!M$27+WeightSDS!N$27/(1+EXP(WeightSDS!O$27+WeightSDS!P$27*$AJ432)))),IF($AJ432&lt;43.8,WeightSDS!M$29*$AJ432^10+WeightSDS!N$29*$AJ432^9+WeightSDS!O$29*$AJ432^8+WeightSDS!P$29*$AJ432^7+WeightSDS!Q$29*$AJ432^6+WeightSDS!R$29*$AJ432^5+WeightSDS!S$29*$AJ432^4+WeightSDS!T$29*$AJ432^3+WeightSDS!U$29*$AJ432^2+WeightSDS!V$29*$AJ432+WeightSDS!W$29-0.010431*(1-$AJ432/210),IF($AJ432&lt;123,WeightSDS!M$30*$AJ432^10+WeightSDS!N$30*$AJ432^9+WeightSDS!O$30*$AJ432^8+WeightSDS!P$30*$AJ432^7+WeightSDS!Q$30*$AJ432^6+WeightSDS!R$30*$AJ432^5+WeightSDS!S$30*$AJ432^4+WeightSDS!T$30*$AJ432^3+WeightSDS!U$30*$AJ432^2+WeightSDS!V$30*$AJ432+WeightSDS!W$30-0.010431*(1-1/$AJ432),WeightSDS!M$32+WeightSDS!N$32/(1+EXP(WeightSDS!O$32+WeightSDS!P$32*$AJ432))-0.010431*(1-$AJ432/210))))</f>
        <v>2.9500001032655536</v>
      </c>
      <c r="AN432" s="7">
        <f>IF(D432="M",IF($AJ432&lt;162,WeightSDS!P$12*$AJ432^7+WeightSDS!Q$12*$AJ432^6+WeightSDS!R$12*$AJ432^5+WeightSDS!S$12*$AJ432^4+WeightSDS!T$12*$AJ432^3+WeightSDS!U$12*$AJ432^2+WeightSDS!V$12*$AJ432+WeightSDS!W$12,WeightSDS!P$14*$AJ432^7+WeightSDS!Q$14*$AJ432^6+WeightSDS!R$14*$AJ432^5+WeightSDS!S$14*$AJ432^4+WeightSDS!T$14*$AJ432^3+WeightSDS!U$14*$AJ432^2+WeightSDS!V$14*$AJ432+WeightSDS!W$14),IF($AJ432&lt;156,WeightSDS!O$17*$AJ432^8+WeightSDS!P$17*$AJ432^7+WeightSDS!Q$17*$AJ432^6+WeightSDS!R$17*$AJ432^5+WeightSDS!S$17*$AJ432^4+WeightSDS!T$17*$AJ432^3+WeightSDS!U$17*$AJ432^2+WeightSDS!V$17*$AJ432+WeightSDS!W$17,IF($AJ432&lt;186,WeightSDS!$U$18+(WeightSDS!$V$18-WeightSDS!$U$18)/24*($AJ432-186)+WeightSDS!$W$18*(-$AJ432+186)^2-0.005,WeightSDS!$U$18+(WeightSDS!$V$18-WeightSDS!$U$18)/24*($AJ432-186)-0.005)))</f>
        <v>0.14604529399999999</v>
      </c>
      <c r="AQ432" s="7">
        <f t="shared" si="141"/>
        <v>0.56299999999999994</v>
      </c>
      <c r="AR432" s="7">
        <f t="shared" si="142"/>
        <v>69</v>
      </c>
      <c r="AS432" s="7">
        <f t="shared" si="143"/>
        <v>0.51</v>
      </c>
    </row>
    <row r="433" spans="2:45" s="7" customFormat="1" x14ac:dyDescent="0.15">
      <c r="B433" s="118"/>
      <c r="C433" s="118"/>
      <c r="D433" s="118"/>
      <c r="E433" s="30"/>
      <c r="F433" s="30"/>
      <c r="G433" s="119"/>
      <c r="H433" s="119"/>
      <c r="I433" s="78"/>
      <c r="J433" s="11" t="str">
        <f t="shared" si="134"/>
        <v/>
      </c>
      <c r="K433" s="2" t="str">
        <f t="shared" si="144"/>
        <v/>
      </c>
      <c r="L433" s="2" t="str">
        <f t="shared" si="135"/>
        <v/>
      </c>
      <c r="M433" s="2" t="str">
        <f t="shared" si="145"/>
        <v/>
      </c>
      <c r="N433" s="2" t="str">
        <f t="shared" si="146"/>
        <v/>
      </c>
      <c r="O433" s="2" t="str">
        <f t="shared" si="147"/>
        <v/>
      </c>
      <c r="P433" s="11" t="str">
        <f t="shared" si="148"/>
        <v/>
      </c>
      <c r="Q433" s="11" t="str">
        <f t="shared" si="149"/>
        <v/>
      </c>
      <c r="R433" s="2" t="str">
        <f t="shared" si="150"/>
        <v/>
      </c>
      <c r="S433" s="11" t="str">
        <f t="shared" si="151"/>
        <v/>
      </c>
      <c r="T433" s="175" t="str">
        <f t="shared" si="152"/>
        <v/>
      </c>
      <c r="U433" s="11" t="str">
        <f t="shared" si="153"/>
        <v/>
      </c>
      <c r="V433" s="136"/>
      <c r="W433" s="136"/>
      <c r="X433" s="139">
        <f t="shared" si="136"/>
        <v>0</v>
      </c>
      <c r="Y433" s="31">
        <f t="shared" si="137"/>
        <v>0</v>
      </c>
      <c r="Z433" s="31"/>
      <c r="AA433" s="140">
        <f t="shared" si="138"/>
        <v>0</v>
      </c>
      <c r="AB433" s="12"/>
      <c r="AC433" s="8">
        <f t="shared" si="139"/>
        <v>9.0359999999999996</v>
      </c>
      <c r="AD433" s="8">
        <f t="shared" si="140"/>
        <v>-184.49199999999999</v>
      </c>
      <c r="AE433"/>
      <c r="AF433" t="e">
        <f>IF(D433="M",IF(AI433&lt;78,LMS!$D$5*AI433^3+LMS!$E$5*AI433^2+LMS!$F$5*AI433+LMS!$G$5,IF(AI433&lt;150,LMS!$D$6*AI433^3+LMS!$E$6*AI433^2+LMS!$F$6*AI433+LMS!$G$6,LMS!$D$7*AI433^3+LMS!$E$7*AI433^2+LMS!$F$7*AI433+LMS!$G$7)),IF(AI433&lt;69,LMS!$D$9*AI433^3+LMS!$E$9*AI433^2+LMS!$F$9*AI433+LMS!$G$9,IF(AI433&lt;150,LMS!$D$10*AI433^3+LMS!$E$10*AI433^2+LMS!$F$10*AI433+LMS!$G$10,LMS!$D$11*AI433^3+LMS!$E$11*AI433^2+LMS!$F$11*AI433+LMS!$G$11)))</f>
        <v>#VALUE!</v>
      </c>
      <c r="AG433" t="e">
        <f>IF(D433="M",(IF(AI433&lt;2.5,LMS!$D$21*AI433^3+LMS!$E$21*AI433^2+LMS!$F$21*AI433+LMS!$G$21,IF(AI433&lt;9.5,LMS!$D$22*AI433^3+LMS!$E$22*AI433^2+LMS!$F$22*AI433+LMS!$G$22,IF(AI433&lt;26.75,LMS!$D$23*AI433^3+LMS!$E$23*AI433^2+LMS!$F$23*AI433+LMS!$G$23,IF(AI433&lt;90,LMS!$D$24*AI433^3+LMS!$E$24*AI433^2+LMS!$F$24*AI433+LMS!$G$24,LMS!$D$25*AI433^3+LMS!$E$25*AI433^2+LMS!$F$25*AI433+LMS!$G$25))))),(IF(AI433&lt;2.5,LMS!$D$27*AI433^3+LMS!$E$27*AI433^2+LMS!$F$27*AI433+LMS!$G$27,IF(AI433&lt;9.5,LMS!$D$28*AI433^3+LMS!$E$28*AI433^2+LMS!$F$28*AI433+LMS!$G$28,IF(AI433&lt;26.75,LMS!$D$29*AI433^3+LMS!$E$29*AI433^2+LMS!$F$29*AI433+LMS!$G$29,IF(AI433&lt;90,LMS!$D$30*AI433^3+LMS!$E$30*AI433^2+LMS!$F$30*AI433+LMS!$G$30,IF(AI433&lt;150,LMS!$D$31*AI433^3+LMS!$E$31*AI433^2+LMS!$F$31*AI433+LMS!$G$31,LMS!$D$32*AI433^3+LMS!$E$32*AI433^2+LMS!$F$32*AI433+LMS!$G$32)))))))</f>
        <v>#VALUE!</v>
      </c>
      <c r="AH433" t="e">
        <f>IF(D433="M",(IF(AI433&lt;90,LMS!$D$14*AI433^3+LMS!$E$14*AI433^2+LMS!$F$14*AI433+LMS!$G$14,LMS!$D$15*AI433^3+LMS!$E$15*AI433^2+LMS!$F$15*AI433+LMS!$G$15)),(IF(AI433&lt;90,LMS!$D$17*AI433^3+LMS!$E$17*AI433^2+LMS!$F$17*AI433+LMS!$G$17,LMS!$D$18*AI433^3+LMS!$E$18*AI433^2+LMS!$F$18*AI433+LMS!$G$18)))</f>
        <v>#VALUE!</v>
      </c>
      <c r="AI433" s="7" t="e">
        <f t="shared" si="133"/>
        <v>#VALUE!</v>
      </c>
      <c r="AJ433" s="7">
        <f t="shared" si="154"/>
        <v>0</v>
      </c>
      <c r="AL433" s="7">
        <f>IF(D433="M",WeightSDS!P$5*$AJ433^7+WeightSDS!Q$5*$AJ433^6+WeightSDS!R$5*$AJ433^5+WeightSDS!S$5*$AJ433^4+WeightSDS!T$5*$AJ433^3+WeightSDS!U$5*$AJ433^2+WeightSDS!V$5*$AJ433+WeightSDS!W$5,IF($AJ433&lt;186,WeightSDS!P$8*$AJ433^7+WeightSDS!Q$8*$AJ433^6+WeightSDS!R$8*$AJ433^5+WeightSDS!S$8*$AJ433^4+WeightSDS!T$8*$AJ433^3+WeightSDS!U$8*$AJ433^2+WeightSDS!V$8*$AJ433+WeightSDS!W$8,WeightSDS!$U$9+WeightSDS!$V$9*($AJ433-WeightSDS!$W$9)))</f>
        <v>0.75407122999999998</v>
      </c>
      <c r="AM433" s="7">
        <f>IF(D433="M",IF($AJ433&lt;45,WeightSDS!M$23*$AJ433^10+WeightSDS!N$23*$AJ433^9+WeightSDS!O$23*$AJ433^8+WeightSDS!P$23*$AJ433^7+WeightSDS!Q$23*$AJ433^6+WeightSDS!R$23*$AJ433^5+WeightSDS!S$23*$AJ433^4+WeightSDS!T$23*$AJ433^3+WeightSDS!U$23*$AJ433^2+WeightSDS!V$23*$AJ433+WeightSDS!W$23,IF($AJ433&lt;153,WeightSDS!M$25*$AJ433^10+WeightSDS!N$25*$AJ433^9+WeightSDS!O$25*$AJ433^8+WeightSDS!P$25*$AJ433^7+WeightSDS!Q$25*$AJ433^6+WeightSDS!R$25*$AJ433^5+WeightSDS!S$25*$AJ433^4+WeightSDS!T$25*$AJ433^3+WeightSDS!U$25*$AJ433^2+WeightSDS!V$25*$AJ433+WeightSDS!W$25,WeightSDS!M$27+WeightSDS!N$27/(1+EXP(WeightSDS!O$27+WeightSDS!P$27*$AJ433)))),IF($AJ433&lt;43.8,WeightSDS!M$29*$AJ433^10+WeightSDS!N$29*$AJ433^9+WeightSDS!O$29*$AJ433^8+WeightSDS!P$29*$AJ433^7+WeightSDS!Q$29*$AJ433^6+WeightSDS!R$29*$AJ433^5+WeightSDS!S$29*$AJ433^4+WeightSDS!T$29*$AJ433^3+WeightSDS!U$29*$AJ433^2+WeightSDS!V$29*$AJ433+WeightSDS!W$29-0.010431*(1-$AJ433/210),IF($AJ433&lt;123,WeightSDS!M$30*$AJ433^10+WeightSDS!N$30*$AJ433^9+WeightSDS!O$30*$AJ433^8+WeightSDS!P$30*$AJ433^7+WeightSDS!Q$30*$AJ433^6+WeightSDS!R$30*$AJ433^5+WeightSDS!S$30*$AJ433^4+WeightSDS!T$30*$AJ433^3+WeightSDS!U$30*$AJ433^2+WeightSDS!V$30*$AJ433+WeightSDS!W$30-0.010431*(1-1/$AJ433),WeightSDS!M$32+WeightSDS!N$32/(1+EXP(WeightSDS!O$32+WeightSDS!P$32*$AJ433))-0.010431*(1-$AJ433/210))))</f>
        <v>2.9500001032655536</v>
      </c>
      <c r="AN433" s="7">
        <f>IF(D433="M",IF($AJ433&lt;162,WeightSDS!P$12*$AJ433^7+WeightSDS!Q$12*$AJ433^6+WeightSDS!R$12*$AJ433^5+WeightSDS!S$12*$AJ433^4+WeightSDS!T$12*$AJ433^3+WeightSDS!U$12*$AJ433^2+WeightSDS!V$12*$AJ433+WeightSDS!W$12,WeightSDS!P$14*$AJ433^7+WeightSDS!Q$14*$AJ433^6+WeightSDS!R$14*$AJ433^5+WeightSDS!S$14*$AJ433^4+WeightSDS!T$14*$AJ433^3+WeightSDS!U$14*$AJ433^2+WeightSDS!V$14*$AJ433+WeightSDS!W$14),IF($AJ433&lt;156,WeightSDS!O$17*$AJ433^8+WeightSDS!P$17*$AJ433^7+WeightSDS!Q$17*$AJ433^6+WeightSDS!R$17*$AJ433^5+WeightSDS!S$17*$AJ433^4+WeightSDS!T$17*$AJ433^3+WeightSDS!U$17*$AJ433^2+WeightSDS!V$17*$AJ433+WeightSDS!W$17,IF($AJ433&lt;186,WeightSDS!$U$18+(WeightSDS!$V$18-WeightSDS!$U$18)/24*($AJ433-186)+WeightSDS!$W$18*(-$AJ433+186)^2-0.005,WeightSDS!$U$18+(WeightSDS!$V$18-WeightSDS!$U$18)/24*($AJ433-186)-0.005)))</f>
        <v>0.14604529399999999</v>
      </c>
      <c r="AQ433" s="7">
        <f t="shared" si="141"/>
        <v>0.56299999999999994</v>
      </c>
      <c r="AR433" s="7">
        <f t="shared" si="142"/>
        <v>69</v>
      </c>
      <c r="AS433" s="7">
        <f t="shared" si="143"/>
        <v>0.51</v>
      </c>
    </row>
    <row r="434" spans="2:45" s="7" customFormat="1" x14ac:dyDescent="0.15">
      <c r="B434" s="118"/>
      <c r="C434" s="118"/>
      <c r="D434" s="118"/>
      <c r="E434" s="30"/>
      <c r="F434" s="30"/>
      <c r="G434" s="119"/>
      <c r="H434" s="119"/>
      <c r="I434" s="78"/>
      <c r="J434" s="11" t="str">
        <f t="shared" si="134"/>
        <v/>
      </c>
      <c r="K434" s="2" t="str">
        <f t="shared" si="144"/>
        <v/>
      </c>
      <c r="L434" s="2" t="str">
        <f t="shared" si="135"/>
        <v/>
      </c>
      <c r="M434" s="2" t="str">
        <f t="shared" si="145"/>
        <v/>
      </c>
      <c r="N434" s="2" t="str">
        <f t="shared" si="146"/>
        <v/>
      </c>
      <c r="O434" s="2" t="str">
        <f t="shared" si="147"/>
        <v/>
      </c>
      <c r="P434" s="11" t="str">
        <f t="shared" si="148"/>
        <v/>
      </c>
      <c r="Q434" s="11" t="str">
        <f t="shared" si="149"/>
        <v/>
      </c>
      <c r="R434" s="2" t="str">
        <f t="shared" si="150"/>
        <v/>
      </c>
      <c r="S434" s="11" t="str">
        <f t="shared" si="151"/>
        <v/>
      </c>
      <c r="T434" s="175" t="str">
        <f t="shared" si="152"/>
        <v/>
      </c>
      <c r="U434" s="11" t="str">
        <f t="shared" si="153"/>
        <v/>
      </c>
      <c r="V434" s="136"/>
      <c r="W434" s="136"/>
      <c r="X434" s="139">
        <f t="shared" si="136"/>
        <v>0</v>
      </c>
      <c r="Y434" s="31">
        <f t="shared" si="137"/>
        <v>0</v>
      </c>
      <c r="Z434" s="31"/>
      <c r="AA434" s="140">
        <f t="shared" si="138"/>
        <v>0</v>
      </c>
      <c r="AB434" s="12"/>
      <c r="AC434" s="8">
        <f t="shared" si="139"/>
        <v>9.0359999999999996</v>
      </c>
      <c r="AD434" s="8">
        <f t="shared" si="140"/>
        <v>-184.49199999999999</v>
      </c>
      <c r="AE434"/>
      <c r="AF434" t="e">
        <f>IF(D434="M",IF(AI434&lt;78,LMS!$D$5*AI434^3+LMS!$E$5*AI434^2+LMS!$F$5*AI434+LMS!$G$5,IF(AI434&lt;150,LMS!$D$6*AI434^3+LMS!$E$6*AI434^2+LMS!$F$6*AI434+LMS!$G$6,LMS!$D$7*AI434^3+LMS!$E$7*AI434^2+LMS!$F$7*AI434+LMS!$G$7)),IF(AI434&lt;69,LMS!$D$9*AI434^3+LMS!$E$9*AI434^2+LMS!$F$9*AI434+LMS!$G$9,IF(AI434&lt;150,LMS!$D$10*AI434^3+LMS!$E$10*AI434^2+LMS!$F$10*AI434+LMS!$G$10,LMS!$D$11*AI434^3+LMS!$E$11*AI434^2+LMS!$F$11*AI434+LMS!$G$11)))</f>
        <v>#VALUE!</v>
      </c>
      <c r="AG434" t="e">
        <f>IF(D434="M",(IF(AI434&lt;2.5,LMS!$D$21*AI434^3+LMS!$E$21*AI434^2+LMS!$F$21*AI434+LMS!$G$21,IF(AI434&lt;9.5,LMS!$D$22*AI434^3+LMS!$E$22*AI434^2+LMS!$F$22*AI434+LMS!$G$22,IF(AI434&lt;26.75,LMS!$D$23*AI434^3+LMS!$E$23*AI434^2+LMS!$F$23*AI434+LMS!$G$23,IF(AI434&lt;90,LMS!$D$24*AI434^3+LMS!$E$24*AI434^2+LMS!$F$24*AI434+LMS!$G$24,LMS!$D$25*AI434^3+LMS!$E$25*AI434^2+LMS!$F$25*AI434+LMS!$G$25))))),(IF(AI434&lt;2.5,LMS!$D$27*AI434^3+LMS!$E$27*AI434^2+LMS!$F$27*AI434+LMS!$G$27,IF(AI434&lt;9.5,LMS!$D$28*AI434^3+LMS!$E$28*AI434^2+LMS!$F$28*AI434+LMS!$G$28,IF(AI434&lt;26.75,LMS!$D$29*AI434^3+LMS!$E$29*AI434^2+LMS!$F$29*AI434+LMS!$G$29,IF(AI434&lt;90,LMS!$D$30*AI434^3+LMS!$E$30*AI434^2+LMS!$F$30*AI434+LMS!$G$30,IF(AI434&lt;150,LMS!$D$31*AI434^3+LMS!$E$31*AI434^2+LMS!$F$31*AI434+LMS!$G$31,LMS!$D$32*AI434^3+LMS!$E$32*AI434^2+LMS!$F$32*AI434+LMS!$G$32)))))))</f>
        <v>#VALUE!</v>
      </c>
      <c r="AH434" t="e">
        <f>IF(D434="M",(IF(AI434&lt;90,LMS!$D$14*AI434^3+LMS!$E$14*AI434^2+LMS!$F$14*AI434+LMS!$G$14,LMS!$D$15*AI434^3+LMS!$E$15*AI434^2+LMS!$F$15*AI434+LMS!$G$15)),(IF(AI434&lt;90,LMS!$D$17*AI434^3+LMS!$E$17*AI434^2+LMS!$F$17*AI434+LMS!$G$17,LMS!$D$18*AI434^3+LMS!$E$18*AI434^2+LMS!$F$18*AI434+LMS!$G$18)))</f>
        <v>#VALUE!</v>
      </c>
      <c r="AI434" s="7" t="e">
        <f t="shared" si="133"/>
        <v>#VALUE!</v>
      </c>
      <c r="AJ434" s="7">
        <f t="shared" si="154"/>
        <v>0</v>
      </c>
      <c r="AL434" s="7">
        <f>IF(D434="M",WeightSDS!P$5*$AJ434^7+WeightSDS!Q$5*$AJ434^6+WeightSDS!R$5*$AJ434^5+WeightSDS!S$5*$AJ434^4+WeightSDS!T$5*$AJ434^3+WeightSDS!U$5*$AJ434^2+WeightSDS!V$5*$AJ434+WeightSDS!W$5,IF($AJ434&lt;186,WeightSDS!P$8*$AJ434^7+WeightSDS!Q$8*$AJ434^6+WeightSDS!R$8*$AJ434^5+WeightSDS!S$8*$AJ434^4+WeightSDS!T$8*$AJ434^3+WeightSDS!U$8*$AJ434^2+WeightSDS!V$8*$AJ434+WeightSDS!W$8,WeightSDS!$U$9+WeightSDS!$V$9*($AJ434-WeightSDS!$W$9)))</f>
        <v>0.75407122999999998</v>
      </c>
      <c r="AM434" s="7">
        <f>IF(D434="M",IF($AJ434&lt;45,WeightSDS!M$23*$AJ434^10+WeightSDS!N$23*$AJ434^9+WeightSDS!O$23*$AJ434^8+WeightSDS!P$23*$AJ434^7+WeightSDS!Q$23*$AJ434^6+WeightSDS!R$23*$AJ434^5+WeightSDS!S$23*$AJ434^4+WeightSDS!T$23*$AJ434^3+WeightSDS!U$23*$AJ434^2+WeightSDS!V$23*$AJ434+WeightSDS!W$23,IF($AJ434&lt;153,WeightSDS!M$25*$AJ434^10+WeightSDS!N$25*$AJ434^9+WeightSDS!O$25*$AJ434^8+WeightSDS!P$25*$AJ434^7+WeightSDS!Q$25*$AJ434^6+WeightSDS!R$25*$AJ434^5+WeightSDS!S$25*$AJ434^4+WeightSDS!T$25*$AJ434^3+WeightSDS!U$25*$AJ434^2+WeightSDS!V$25*$AJ434+WeightSDS!W$25,WeightSDS!M$27+WeightSDS!N$27/(1+EXP(WeightSDS!O$27+WeightSDS!P$27*$AJ434)))),IF($AJ434&lt;43.8,WeightSDS!M$29*$AJ434^10+WeightSDS!N$29*$AJ434^9+WeightSDS!O$29*$AJ434^8+WeightSDS!P$29*$AJ434^7+WeightSDS!Q$29*$AJ434^6+WeightSDS!R$29*$AJ434^5+WeightSDS!S$29*$AJ434^4+WeightSDS!T$29*$AJ434^3+WeightSDS!U$29*$AJ434^2+WeightSDS!V$29*$AJ434+WeightSDS!W$29-0.010431*(1-$AJ434/210),IF($AJ434&lt;123,WeightSDS!M$30*$AJ434^10+WeightSDS!N$30*$AJ434^9+WeightSDS!O$30*$AJ434^8+WeightSDS!P$30*$AJ434^7+WeightSDS!Q$30*$AJ434^6+WeightSDS!R$30*$AJ434^5+WeightSDS!S$30*$AJ434^4+WeightSDS!T$30*$AJ434^3+WeightSDS!U$30*$AJ434^2+WeightSDS!V$30*$AJ434+WeightSDS!W$30-0.010431*(1-1/$AJ434),WeightSDS!M$32+WeightSDS!N$32/(1+EXP(WeightSDS!O$32+WeightSDS!P$32*$AJ434))-0.010431*(1-$AJ434/210))))</f>
        <v>2.9500001032655536</v>
      </c>
      <c r="AN434" s="7">
        <f>IF(D434="M",IF($AJ434&lt;162,WeightSDS!P$12*$AJ434^7+WeightSDS!Q$12*$AJ434^6+WeightSDS!R$12*$AJ434^5+WeightSDS!S$12*$AJ434^4+WeightSDS!T$12*$AJ434^3+WeightSDS!U$12*$AJ434^2+WeightSDS!V$12*$AJ434+WeightSDS!W$12,WeightSDS!P$14*$AJ434^7+WeightSDS!Q$14*$AJ434^6+WeightSDS!R$14*$AJ434^5+WeightSDS!S$14*$AJ434^4+WeightSDS!T$14*$AJ434^3+WeightSDS!U$14*$AJ434^2+WeightSDS!V$14*$AJ434+WeightSDS!W$14),IF($AJ434&lt;156,WeightSDS!O$17*$AJ434^8+WeightSDS!P$17*$AJ434^7+WeightSDS!Q$17*$AJ434^6+WeightSDS!R$17*$AJ434^5+WeightSDS!S$17*$AJ434^4+WeightSDS!T$17*$AJ434^3+WeightSDS!U$17*$AJ434^2+WeightSDS!V$17*$AJ434+WeightSDS!W$17,IF($AJ434&lt;186,WeightSDS!$U$18+(WeightSDS!$V$18-WeightSDS!$U$18)/24*($AJ434-186)+WeightSDS!$W$18*(-$AJ434+186)^2-0.005,WeightSDS!$U$18+(WeightSDS!$V$18-WeightSDS!$U$18)/24*($AJ434-186)-0.005)))</f>
        <v>0.14604529399999999</v>
      </c>
      <c r="AQ434" s="7">
        <f t="shared" si="141"/>
        <v>0.56299999999999994</v>
      </c>
      <c r="AR434" s="7">
        <f t="shared" si="142"/>
        <v>69</v>
      </c>
      <c r="AS434" s="7">
        <f t="shared" si="143"/>
        <v>0.51</v>
      </c>
    </row>
    <row r="435" spans="2:45" s="7" customFormat="1" x14ac:dyDescent="0.15">
      <c r="B435" s="118"/>
      <c r="C435" s="118"/>
      <c r="D435" s="118"/>
      <c r="E435" s="30"/>
      <c r="F435" s="30"/>
      <c r="G435" s="119"/>
      <c r="H435" s="119"/>
      <c r="I435" s="78"/>
      <c r="J435" s="11" t="str">
        <f t="shared" si="134"/>
        <v/>
      </c>
      <c r="K435" s="2" t="str">
        <f t="shared" si="144"/>
        <v/>
      </c>
      <c r="L435" s="2" t="str">
        <f t="shared" si="135"/>
        <v/>
      </c>
      <c r="M435" s="2" t="str">
        <f t="shared" si="145"/>
        <v/>
      </c>
      <c r="N435" s="2" t="str">
        <f t="shared" si="146"/>
        <v/>
      </c>
      <c r="O435" s="2" t="str">
        <f t="shared" si="147"/>
        <v/>
      </c>
      <c r="P435" s="11" t="str">
        <f t="shared" si="148"/>
        <v/>
      </c>
      <c r="Q435" s="11" t="str">
        <f t="shared" si="149"/>
        <v/>
      </c>
      <c r="R435" s="2" t="str">
        <f t="shared" si="150"/>
        <v/>
      </c>
      <c r="S435" s="11" t="str">
        <f t="shared" si="151"/>
        <v/>
      </c>
      <c r="T435" s="175" t="str">
        <f t="shared" si="152"/>
        <v/>
      </c>
      <c r="U435" s="11" t="str">
        <f t="shared" si="153"/>
        <v/>
      </c>
      <c r="V435" s="136"/>
      <c r="W435" s="136"/>
      <c r="X435" s="139">
        <f t="shared" si="136"/>
        <v>0</v>
      </c>
      <c r="Y435" s="31">
        <f t="shared" si="137"/>
        <v>0</v>
      </c>
      <c r="Z435" s="31"/>
      <c r="AA435" s="140">
        <f t="shared" si="138"/>
        <v>0</v>
      </c>
      <c r="AB435" s="12"/>
      <c r="AC435" s="8">
        <f t="shared" si="139"/>
        <v>9.0359999999999996</v>
      </c>
      <c r="AD435" s="8">
        <f t="shared" si="140"/>
        <v>-184.49199999999999</v>
      </c>
      <c r="AE435"/>
      <c r="AF435" t="e">
        <f>IF(D435="M",IF(AI435&lt;78,LMS!$D$5*AI435^3+LMS!$E$5*AI435^2+LMS!$F$5*AI435+LMS!$G$5,IF(AI435&lt;150,LMS!$D$6*AI435^3+LMS!$E$6*AI435^2+LMS!$F$6*AI435+LMS!$G$6,LMS!$D$7*AI435^3+LMS!$E$7*AI435^2+LMS!$F$7*AI435+LMS!$G$7)),IF(AI435&lt;69,LMS!$D$9*AI435^3+LMS!$E$9*AI435^2+LMS!$F$9*AI435+LMS!$G$9,IF(AI435&lt;150,LMS!$D$10*AI435^3+LMS!$E$10*AI435^2+LMS!$F$10*AI435+LMS!$G$10,LMS!$D$11*AI435^3+LMS!$E$11*AI435^2+LMS!$F$11*AI435+LMS!$G$11)))</f>
        <v>#VALUE!</v>
      </c>
      <c r="AG435" t="e">
        <f>IF(D435="M",(IF(AI435&lt;2.5,LMS!$D$21*AI435^3+LMS!$E$21*AI435^2+LMS!$F$21*AI435+LMS!$G$21,IF(AI435&lt;9.5,LMS!$D$22*AI435^3+LMS!$E$22*AI435^2+LMS!$F$22*AI435+LMS!$G$22,IF(AI435&lt;26.75,LMS!$D$23*AI435^3+LMS!$E$23*AI435^2+LMS!$F$23*AI435+LMS!$G$23,IF(AI435&lt;90,LMS!$D$24*AI435^3+LMS!$E$24*AI435^2+LMS!$F$24*AI435+LMS!$G$24,LMS!$D$25*AI435^3+LMS!$E$25*AI435^2+LMS!$F$25*AI435+LMS!$G$25))))),(IF(AI435&lt;2.5,LMS!$D$27*AI435^3+LMS!$E$27*AI435^2+LMS!$F$27*AI435+LMS!$G$27,IF(AI435&lt;9.5,LMS!$D$28*AI435^3+LMS!$E$28*AI435^2+LMS!$F$28*AI435+LMS!$G$28,IF(AI435&lt;26.75,LMS!$D$29*AI435^3+LMS!$E$29*AI435^2+LMS!$F$29*AI435+LMS!$G$29,IF(AI435&lt;90,LMS!$D$30*AI435^3+LMS!$E$30*AI435^2+LMS!$F$30*AI435+LMS!$G$30,IF(AI435&lt;150,LMS!$D$31*AI435^3+LMS!$E$31*AI435^2+LMS!$F$31*AI435+LMS!$G$31,LMS!$D$32*AI435^3+LMS!$E$32*AI435^2+LMS!$F$32*AI435+LMS!$G$32)))))))</f>
        <v>#VALUE!</v>
      </c>
      <c r="AH435" t="e">
        <f>IF(D435="M",(IF(AI435&lt;90,LMS!$D$14*AI435^3+LMS!$E$14*AI435^2+LMS!$F$14*AI435+LMS!$G$14,LMS!$D$15*AI435^3+LMS!$E$15*AI435^2+LMS!$F$15*AI435+LMS!$G$15)),(IF(AI435&lt;90,LMS!$D$17*AI435^3+LMS!$E$17*AI435^2+LMS!$F$17*AI435+LMS!$G$17,LMS!$D$18*AI435^3+LMS!$E$18*AI435^2+LMS!$F$18*AI435+LMS!$G$18)))</f>
        <v>#VALUE!</v>
      </c>
      <c r="AI435" s="7" t="e">
        <f t="shared" si="133"/>
        <v>#VALUE!</v>
      </c>
      <c r="AJ435" s="7">
        <f t="shared" si="154"/>
        <v>0</v>
      </c>
      <c r="AL435" s="7">
        <f>IF(D435="M",WeightSDS!P$5*$AJ435^7+WeightSDS!Q$5*$AJ435^6+WeightSDS!R$5*$AJ435^5+WeightSDS!S$5*$AJ435^4+WeightSDS!T$5*$AJ435^3+WeightSDS!U$5*$AJ435^2+WeightSDS!V$5*$AJ435+WeightSDS!W$5,IF($AJ435&lt;186,WeightSDS!P$8*$AJ435^7+WeightSDS!Q$8*$AJ435^6+WeightSDS!R$8*$AJ435^5+WeightSDS!S$8*$AJ435^4+WeightSDS!T$8*$AJ435^3+WeightSDS!U$8*$AJ435^2+WeightSDS!V$8*$AJ435+WeightSDS!W$8,WeightSDS!$U$9+WeightSDS!$V$9*($AJ435-WeightSDS!$W$9)))</f>
        <v>0.75407122999999998</v>
      </c>
      <c r="AM435" s="7">
        <f>IF(D435="M",IF($AJ435&lt;45,WeightSDS!M$23*$AJ435^10+WeightSDS!N$23*$AJ435^9+WeightSDS!O$23*$AJ435^8+WeightSDS!P$23*$AJ435^7+WeightSDS!Q$23*$AJ435^6+WeightSDS!R$23*$AJ435^5+WeightSDS!S$23*$AJ435^4+WeightSDS!T$23*$AJ435^3+WeightSDS!U$23*$AJ435^2+WeightSDS!V$23*$AJ435+WeightSDS!W$23,IF($AJ435&lt;153,WeightSDS!M$25*$AJ435^10+WeightSDS!N$25*$AJ435^9+WeightSDS!O$25*$AJ435^8+WeightSDS!P$25*$AJ435^7+WeightSDS!Q$25*$AJ435^6+WeightSDS!R$25*$AJ435^5+WeightSDS!S$25*$AJ435^4+WeightSDS!T$25*$AJ435^3+WeightSDS!U$25*$AJ435^2+WeightSDS!V$25*$AJ435+WeightSDS!W$25,WeightSDS!M$27+WeightSDS!N$27/(1+EXP(WeightSDS!O$27+WeightSDS!P$27*$AJ435)))),IF($AJ435&lt;43.8,WeightSDS!M$29*$AJ435^10+WeightSDS!N$29*$AJ435^9+WeightSDS!O$29*$AJ435^8+WeightSDS!P$29*$AJ435^7+WeightSDS!Q$29*$AJ435^6+WeightSDS!R$29*$AJ435^5+WeightSDS!S$29*$AJ435^4+WeightSDS!T$29*$AJ435^3+WeightSDS!U$29*$AJ435^2+WeightSDS!V$29*$AJ435+WeightSDS!W$29-0.010431*(1-$AJ435/210),IF($AJ435&lt;123,WeightSDS!M$30*$AJ435^10+WeightSDS!N$30*$AJ435^9+WeightSDS!O$30*$AJ435^8+WeightSDS!P$30*$AJ435^7+WeightSDS!Q$30*$AJ435^6+WeightSDS!R$30*$AJ435^5+WeightSDS!S$30*$AJ435^4+WeightSDS!T$30*$AJ435^3+WeightSDS!U$30*$AJ435^2+WeightSDS!V$30*$AJ435+WeightSDS!W$30-0.010431*(1-1/$AJ435),WeightSDS!M$32+WeightSDS!N$32/(1+EXP(WeightSDS!O$32+WeightSDS!P$32*$AJ435))-0.010431*(1-$AJ435/210))))</f>
        <v>2.9500001032655536</v>
      </c>
      <c r="AN435" s="7">
        <f>IF(D435="M",IF($AJ435&lt;162,WeightSDS!P$12*$AJ435^7+WeightSDS!Q$12*$AJ435^6+WeightSDS!R$12*$AJ435^5+WeightSDS!S$12*$AJ435^4+WeightSDS!T$12*$AJ435^3+WeightSDS!U$12*$AJ435^2+WeightSDS!V$12*$AJ435+WeightSDS!W$12,WeightSDS!P$14*$AJ435^7+WeightSDS!Q$14*$AJ435^6+WeightSDS!R$14*$AJ435^5+WeightSDS!S$14*$AJ435^4+WeightSDS!T$14*$AJ435^3+WeightSDS!U$14*$AJ435^2+WeightSDS!V$14*$AJ435+WeightSDS!W$14),IF($AJ435&lt;156,WeightSDS!O$17*$AJ435^8+WeightSDS!P$17*$AJ435^7+WeightSDS!Q$17*$AJ435^6+WeightSDS!R$17*$AJ435^5+WeightSDS!S$17*$AJ435^4+WeightSDS!T$17*$AJ435^3+WeightSDS!U$17*$AJ435^2+WeightSDS!V$17*$AJ435+WeightSDS!W$17,IF($AJ435&lt;186,WeightSDS!$U$18+(WeightSDS!$V$18-WeightSDS!$U$18)/24*($AJ435-186)+WeightSDS!$W$18*(-$AJ435+186)^2-0.005,WeightSDS!$U$18+(WeightSDS!$V$18-WeightSDS!$U$18)/24*($AJ435-186)-0.005)))</f>
        <v>0.14604529399999999</v>
      </c>
      <c r="AQ435" s="7">
        <f t="shared" si="141"/>
        <v>0.56299999999999994</v>
      </c>
      <c r="AR435" s="7">
        <f t="shared" si="142"/>
        <v>69</v>
      </c>
      <c r="AS435" s="7">
        <f t="shared" si="143"/>
        <v>0.51</v>
      </c>
    </row>
    <row r="436" spans="2:45" s="7" customFormat="1" x14ac:dyDescent="0.15">
      <c r="B436" s="118"/>
      <c r="C436" s="118"/>
      <c r="D436" s="118"/>
      <c r="E436" s="30"/>
      <c r="F436" s="30"/>
      <c r="G436" s="119"/>
      <c r="H436" s="119"/>
      <c r="I436" s="78"/>
      <c r="J436" s="11" t="str">
        <f t="shared" si="134"/>
        <v/>
      </c>
      <c r="K436" s="2" t="str">
        <f t="shared" si="144"/>
        <v/>
      </c>
      <c r="L436" s="2" t="str">
        <f t="shared" si="135"/>
        <v/>
      </c>
      <c r="M436" s="2" t="str">
        <f t="shared" si="145"/>
        <v/>
      </c>
      <c r="N436" s="2" t="str">
        <f t="shared" si="146"/>
        <v/>
      </c>
      <c r="O436" s="2" t="str">
        <f t="shared" si="147"/>
        <v/>
      </c>
      <c r="P436" s="11" t="str">
        <f t="shared" si="148"/>
        <v/>
      </c>
      <c r="Q436" s="11" t="str">
        <f t="shared" si="149"/>
        <v/>
      </c>
      <c r="R436" s="2" t="str">
        <f t="shared" si="150"/>
        <v/>
      </c>
      <c r="S436" s="11" t="str">
        <f t="shared" si="151"/>
        <v/>
      </c>
      <c r="T436" s="175" t="str">
        <f t="shared" si="152"/>
        <v/>
      </c>
      <c r="U436" s="11" t="str">
        <f t="shared" si="153"/>
        <v/>
      </c>
      <c r="V436" s="136"/>
      <c r="W436" s="136"/>
      <c r="X436" s="139">
        <f t="shared" si="136"/>
        <v>0</v>
      </c>
      <c r="Y436" s="31">
        <f t="shared" si="137"/>
        <v>0</v>
      </c>
      <c r="Z436" s="31"/>
      <c r="AA436" s="140">
        <f t="shared" si="138"/>
        <v>0</v>
      </c>
      <c r="AB436" s="12"/>
      <c r="AC436" s="8">
        <f t="shared" si="139"/>
        <v>9.0359999999999996</v>
      </c>
      <c r="AD436" s="8">
        <f t="shared" si="140"/>
        <v>-184.49199999999999</v>
      </c>
      <c r="AE436"/>
      <c r="AF436" t="e">
        <f>IF(D436="M",IF(AI436&lt;78,LMS!$D$5*AI436^3+LMS!$E$5*AI436^2+LMS!$F$5*AI436+LMS!$G$5,IF(AI436&lt;150,LMS!$D$6*AI436^3+LMS!$E$6*AI436^2+LMS!$F$6*AI436+LMS!$G$6,LMS!$D$7*AI436^3+LMS!$E$7*AI436^2+LMS!$F$7*AI436+LMS!$G$7)),IF(AI436&lt;69,LMS!$D$9*AI436^3+LMS!$E$9*AI436^2+LMS!$F$9*AI436+LMS!$G$9,IF(AI436&lt;150,LMS!$D$10*AI436^3+LMS!$E$10*AI436^2+LMS!$F$10*AI436+LMS!$G$10,LMS!$D$11*AI436^3+LMS!$E$11*AI436^2+LMS!$F$11*AI436+LMS!$G$11)))</f>
        <v>#VALUE!</v>
      </c>
      <c r="AG436" t="e">
        <f>IF(D436="M",(IF(AI436&lt;2.5,LMS!$D$21*AI436^3+LMS!$E$21*AI436^2+LMS!$F$21*AI436+LMS!$G$21,IF(AI436&lt;9.5,LMS!$D$22*AI436^3+LMS!$E$22*AI436^2+LMS!$F$22*AI436+LMS!$G$22,IF(AI436&lt;26.75,LMS!$D$23*AI436^3+LMS!$E$23*AI436^2+LMS!$F$23*AI436+LMS!$G$23,IF(AI436&lt;90,LMS!$D$24*AI436^3+LMS!$E$24*AI436^2+LMS!$F$24*AI436+LMS!$G$24,LMS!$D$25*AI436^3+LMS!$E$25*AI436^2+LMS!$F$25*AI436+LMS!$G$25))))),(IF(AI436&lt;2.5,LMS!$D$27*AI436^3+LMS!$E$27*AI436^2+LMS!$F$27*AI436+LMS!$G$27,IF(AI436&lt;9.5,LMS!$D$28*AI436^3+LMS!$E$28*AI436^2+LMS!$F$28*AI436+LMS!$G$28,IF(AI436&lt;26.75,LMS!$D$29*AI436^3+LMS!$E$29*AI436^2+LMS!$F$29*AI436+LMS!$G$29,IF(AI436&lt;90,LMS!$D$30*AI436^3+LMS!$E$30*AI436^2+LMS!$F$30*AI436+LMS!$G$30,IF(AI436&lt;150,LMS!$D$31*AI436^3+LMS!$E$31*AI436^2+LMS!$F$31*AI436+LMS!$G$31,LMS!$D$32*AI436^3+LMS!$E$32*AI436^2+LMS!$F$32*AI436+LMS!$G$32)))))))</f>
        <v>#VALUE!</v>
      </c>
      <c r="AH436" t="e">
        <f>IF(D436="M",(IF(AI436&lt;90,LMS!$D$14*AI436^3+LMS!$E$14*AI436^2+LMS!$F$14*AI436+LMS!$G$14,LMS!$D$15*AI436^3+LMS!$E$15*AI436^2+LMS!$F$15*AI436+LMS!$G$15)),(IF(AI436&lt;90,LMS!$D$17*AI436^3+LMS!$E$17*AI436^2+LMS!$F$17*AI436+LMS!$G$17,LMS!$D$18*AI436^3+LMS!$E$18*AI436^2+LMS!$F$18*AI436+LMS!$G$18)))</f>
        <v>#VALUE!</v>
      </c>
      <c r="AI436" s="7" t="e">
        <f t="shared" si="133"/>
        <v>#VALUE!</v>
      </c>
      <c r="AJ436" s="7">
        <f t="shared" si="154"/>
        <v>0</v>
      </c>
      <c r="AL436" s="7">
        <f>IF(D436="M",WeightSDS!P$5*$AJ436^7+WeightSDS!Q$5*$AJ436^6+WeightSDS!R$5*$AJ436^5+WeightSDS!S$5*$AJ436^4+WeightSDS!T$5*$AJ436^3+WeightSDS!U$5*$AJ436^2+WeightSDS!V$5*$AJ436+WeightSDS!W$5,IF($AJ436&lt;186,WeightSDS!P$8*$AJ436^7+WeightSDS!Q$8*$AJ436^6+WeightSDS!R$8*$AJ436^5+WeightSDS!S$8*$AJ436^4+WeightSDS!T$8*$AJ436^3+WeightSDS!U$8*$AJ436^2+WeightSDS!V$8*$AJ436+WeightSDS!W$8,WeightSDS!$U$9+WeightSDS!$V$9*($AJ436-WeightSDS!$W$9)))</f>
        <v>0.75407122999999998</v>
      </c>
      <c r="AM436" s="7">
        <f>IF(D436="M",IF($AJ436&lt;45,WeightSDS!M$23*$AJ436^10+WeightSDS!N$23*$AJ436^9+WeightSDS!O$23*$AJ436^8+WeightSDS!P$23*$AJ436^7+WeightSDS!Q$23*$AJ436^6+WeightSDS!R$23*$AJ436^5+WeightSDS!S$23*$AJ436^4+WeightSDS!T$23*$AJ436^3+WeightSDS!U$23*$AJ436^2+WeightSDS!V$23*$AJ436+WeightSDS!W$23,IF($AJ436&lt;153,WeightSDS!M$25*$AJ436^10+WeightSDS!N$25*$AJ436^9+WeightSDS!O$25*$AJ436^8+WeightSDS!P$25*$AJ436^7+WeightSDS!Q$25*$AJ436^6+WeightSDS!R$25*$AJ436^5+WeightSDS!S$25*$AJ436^4+WeightSDS!T$25*$AJ436^3+WeightSDS!U$25*$AJ436^2+WeightSDS!V$25*$AJ436+WeightSDS!W$25,WeightSDS!M$27+WeightSDS!N$27/(1+EXP(WeightSDS!O$27+WeightSDS!P$27*$AJ436)))),IF($AJ436&lt;43.8,WeightSDS!M$29*$AJ436^10+WeightSDS!N$29*$AJ436^9+WeightSDS!O$29*$AJ436^8+WeightSDS!P$29*$AJ436^7+WeightSDS!Q$29*$AJ436^6+WeightSDS!R$29*$AJ436^5+WeightSDS!S$29*$AJ436^4+WeightSDS!T$29*$AJ436^3+WeightSDS!U$29*$AJ436^2+WeightSDS!V$29*$AJ436+WeightSDS!W$29-0.010431*(1-$AJ436/210),IF($AJ436&lt;123,WeightSDS!M$30*$AJ436^10+WeightSDS!N$30*$AJ436^9+WeightSDS!O$30*$AJ436^8+WeightSDS!P$30*$AJ436^7+WeightSDS!Q$30*$AJ436^6+WeightSDS!R$30*$AJ436^5+WeightSDS!S$30*$AJ436^4+WeightSDS!T$30*$AJ436^3+WeightSDS!U$30*$AJ436^2+WeightSDS!V$30*$AJ436+WeightSDS!W$30-0.010431*(1-1/$AJ436),WeightSDS!M$32+WeightSDS!N$32/(1+EXP(WeightSDS!O$32+WeightSDS!P$32*$AJ436))-0.010431*(1-$AJ436/210))))</f>
        <v>2.9500001032655536</v>
      </c>
      <c r="AN436" s="7">
        <f>IF(D436="M",IF($AJ436&lt;162,WeightSDS!P$12*$AJ436^7+WeightSDS!Q$12*$AJ436^6+WeightSDS!R$12*$AJ436^5+WeightSDS!S$12*$AJ436^4+WeightSDS!T$12*$AJ436^3+WeightSDS!U$12*$AJ436^2+WeightSDS!V$12*$AJ436+WeightSDS!W$12,WeightSDS!P$14*$AJ436^7+WeightSDS!Q$14*$AJ436^6+WeightSDS!R$14*$AJ436^5+WeightSDS!S$14*$AJ436^4+WeightSDS!T$14*$AJ436^3+WeightSDS!U$14*$AJ436^2+WeightSDS!V$14*$AJ436+WeightSDS!W$14),IF($AJ436&lt;156,WeightSDS!O$17*$AJ436^8+WeightSDS!P$17*$AJ436^7+WeightSDS!Q$17*$AJ436^6+WeightSDS!R$17*$AJ436^5+WeightSDS!S$17*$AJ436^4+WeightSDS!T$17*$AJ436^3+WeightSDS!U$17*$AJ436^2+WeightSDS!V$17*$AJ436+WeightSDS!W$17,IF($AJ436&lt;186,WeightSDS!$U$18+(WeightSDS!$V$18-WeightSDS!$U$18)/24*($AJ436-186)+WeightSDS!$W$18*(-$AJ436+186)^2-0.005,WeightSDS!$U$18+(WeightSDS!$V$18-WeightSDS!$U$18)/24*($AJ436-186)-0.005)))</f>
        <v>0.14604529399999999</v>
      </c>
      <c r="AQ436" s="7">
        <f t="shared" si="141"/>
        <v>0.56299999999999994</v>
      </c>
      <c r="AR436" s="7">
        <f t="shared" si="142"/>
        <v>69</v>
      </c>
      <c r="AS436" s="7">
        <f t="shared" si="143"/>
        <v>0.51</v>
      </c>
    </row>
    <row r="437" spans="2:45" s="7" customFormat="1" x14ac:dyDescent="0.15">
      <c r="B437" s="118"/>
      <c r="C437" s="118"/>
      <c r="D437" s="118"/>
      <c r="E437" s="30"/>
      <c r="F437" s="30"/>
      <c r="G437" s="119"/>
      <c r="H437" s="119"/>
      <c r="I437" s="78"/>
      <c r="J437" s="11" t="str">
        <f t="shared" si="134"/>
        <v/>
      </c>
      <c r="K437" s="2" t="str">
        <f t="shared" si="144"/>
        <v/>
      </c>
      <c r="L437" s="2" t="str">
        <f t="shared" si="135"/>
        <v/>
      </c>
      <c r="M437" s="2" t="str">
        <f t="shared" si="145"/>
        <v/>
      </c>
      <c r="N437" s="2" t="str">
        <f t="shared" si="146"/>
        <v/>
      </c>
      <c r="O437" s="2" t="str">
        <f t="shared" si="147"/>
        <v/>
      </c>
      <c r="P437" s="11" t="str">
        <f t="shared" si="148"/>
        <v/>
      </c>
      <c r="Q437" s="11" t="str">
        <f t="shared" si="149"/>
        <v/>
      </c>
      <c r="R437" s="2" t="str">
        <f t="shared" si="150"/>
        <v/>
      </c>
      <c r="S437" s="11" t="str">
        <f t="shared" si="151"/>
        <v/>
      </c>
      <c r="T437" s="175" t="str">
        <f t="shared" si="152"/>
        <v/>
      </c>
      <c r="U437" s="11" t="str">
        <f t="shared" si="153"/>
        <v/>
      </c>
      <c r="V437" s="136"/>
      <c r="W437" s="136"/>
      <c r="X437" s="139">
        <f t="shared" si="136"/>
        <v>0</v>
      </c>
      <c r="Y437" s="31">
        <f t="shared" si="137"/>
        <v>0</v>
      </c>
      <c r="Z437" s="31"/>
      <c r="AA437" s="140">
        <f t="shared" si="138"/>
        <v>0</v>
      </c>
      <c r="AB437" s="12"/>
      <c r="AC437" s="8">
        <f t="shared" si="139"/>
        <v>9.0359999999999996</v>
      </c>
      <c r="AD437" s="8">
        <f t="shared" si="140"/>
        <v>-184.49199999999999</v>
      </c>
      <c r="AE437"/>
      <c r="AF437" t="e">
        <f>IF(D437="M",IF(AI437&lt;78,LMS!$D$5*AI437^3+LMS!$E$5*AI437^2+LMS!$F$5*AI437+LMS!$G$5,IF(AI437&lt;150,LMS!$D$6*AI437^3+LMS!$E$6*AI437^2+LMS!$F$6*AI437+LMS!$G$6,LMS!$D$7*AI437^3+LMS!$E$7*AI437^2+LMS!$F$7*AI437+LMS!$G$7)),IF(AI437&lt;69,LMS!$D$9*AI437^3+LMS!$E$9*AI437^2+LMS!$F$9*AI437+LMS!$G$9,IF(AI437&lt;150,LMS!$D$10*AI437^3+LMS!$E$10*AI437^2+LMS!$F$10*AI437+LMS!$G$10,LMS!$D$11*AI437^3+LMS!$E$11*AI437^2+LMS!$F$11*AI437+LMS!$G$11)))</f>
        <v>#VALUE!</v>
      </c>
      <c r="AG437" t="e">
        <f>IF(D437="M",(IF(AI437&lt;2.5,LMS!$D$21*AI437^3+LMS!$E$21*AI437^2+LMS!$F$21*AI437+LMS!$G$21,IF(AI437&lt;9.5,LMS!$D$22*AI437^3+LMS!$E$22*AI437^2+LMS!$F$22*AI437+LMS!$G$22,IF(AI437&lt;26.75,LMS!$D$23*AI437^3+LMS!$E$23*AI437^2+LMS!$F$23*AI437+LMS!$G$23,IF(AI437&lt;90,LMS!$D$24*AI437^3+LMS!$E$24*AI437^2+LMS!$F$24*AI437+LMS!$G$24,LMS!$D$25*AI437^3+LMS!$E$25*AI437^2+LMS!$F$25*AI437+LMS!$G$25))))),(IF(AI437&lt;2.5,LMS!$D$27*AI437^3+LMS!$E$27*AI437^2+LMS!$F$27*AI437+LMS!$G$27,IF(AI437&lt;9.5,LMS!$D$28*AI437^3+LMS!$E$28*AI437^2+LMS!$F$28*AI437+LMS!$G$28,IF(AI437&lt;26.75,LMS!$D$29*AI437^3+LMS!$E$29*AI437^2+LMS!$F$29*AI437+LMS!$G$29,IF(AI437&lt;90,LMS!$D$30*AI437^3+LMS!$E$30*AI437^2+LMS!$F$30*AI437+LMS!$G$30,IF(AI437&lt;150,LMS!$D$31*AI437^3+LMS!$E$31*AI437^2+LMS!$F$31*AI437+LMS!$G$31,LMS!$D$32*AI437^3+LMS!$E$32*AI437^2+LMS!$F$32*AI437+LMS!$G$32)))))))</f>
        <v>#VALUE!</v>
      </c>
      <c r="AH437" t="e">
        <f>IF(D437="M",(IF(AI437&lt;90,LMS!$D$14*AI437^3+LMS!$E$14*AI437^2+LMS!$F$14*AI437+LMS!$G$14,LMS!$D$15*AI437^3+LMS!$E$15*AI437^2+LMS!$F$15*AI437+LMS!$G$15)),(IF(AI437&lt;90,LMS!$D$17*AI437^3+LMS!$E$17*AI437^2+LMS!$F$17*AI437+LMS!$G$17,LMS!$D$18*AI437^3+LMS!$E$18*AI437^2+LMS!$F$18*AI437+LMS!$G$18)))</f>
        <v>#VALUE!</v>
      </c>
      <c r="AI437" s="7" t="e">
        <f t="shared" si="133"/>
        <v>#VALUE!</v>
      </c>
      <c r="AJ437" s="7">
        <f t="shared" si="154"/>
        <v>0</v>
      </c>
      <c r="AL437" s="7">
        <f>IF(D437="M",WeightSDS!P$5*$AJ437^7+WeightSDS!Q$5*$AJ437^6+WeightSDS!R$5*$AJ437^5+WeightSDS!S$5*$AJ437^4+WeightSDS!T$5*$AJ437^3+WeightSDS!U$5*$AJ437^2+WeightSDS!V$5*$AJ437+WeightSDS!W$5,IF($AJ437&lt;186,WeightSDS!P$8*$AJ437^7+WeightSDS!Q$8*$AJ437^6+WeightSDS!R$8*$AJ437^5+WeightSDS!S$8*$AJ437^4+WeightSDS!T$8*$AJ437^3+WeightSDS!U$8*$AJ437^2+WeightSDS!V$8*$AJ437+WeightSDS!W$8,WeightSDS!$U$9+WeightSDS!$V$9*($AJ437-WeightSDS!$W$9)))</f>
        <v>0.75407122999999998</v>
      </c>
      <c r="AM437" s="7">
        <f>IF(D437="M",IF($AJ437&lt;45,WeightSDS!M$23*$AJ437^10+WeightSDS!N$23*$AJ437^9+WeightSDS!O$23*$AJ437^8+WeightSDS!P$23*$AJ437^7+WeightSDS!Q$23*$AJ437^6+WeightSDS!R$23*$AJ437^5+WeightSDS!S$23*$AJ437^4+WeightSDS!T$23*$AJ437^3+WeightSDS!U$23*$AJ437^2+WeightSDS!V$23*$AJ437+WeightSDS!W$23,IF($AJ437&lt;153,WeightSDS!M$25*$AJ437^10+WeightSDS!N$25*$AJ437^9+WeightSDS!O$25*$AJ437^8+WeightSDS!P$25*$AJ437^7+WeightSDS!Q$25*$AJ437^6+WeightSDS!R$25*$AJ437^5+WeightSDS!S$25*$AJ437^4+WeightSDS!T$25*$AJ437^3+WeightSDS!U$25*$AJ437^2+WeightSDS!V$25*$AJ437+WeightSDS!W$25,WeightSDS!M$27+WeightSDS!N$27/(1+EXP(WeightSDS!O$27+WeightSDS!P$27*$AJ437)))),IF($AJ437&lt;43.8,WeightSDS!M$29*$AJ437^10+WeightSDS!N$29*$AJ437^9+WeightSDS!O$29*$AJ437^8+WeightSDS!P$29*$AJ437^7+WeightSDS!Q$29*$AJ437^6+WeightSDS!R$29*$AJ437^5+WeightSDS!S$29*$AJ437^4+WeightSDS!T$29*$AJ437^3+WeightSDS!U$29*$AJ437^2+WeightSDS!V$29*$AJ437+WeightSDS!W$29-0.010431*(1-$AJ437/210),IF($AJ437&lt;123,WeightSDS!M$30*$AJ437^10+WeightSDS!N$30*$AJ437^9+WeightSDS!O$30*$AJ437^8+WeightSDS!P$30*$AJ437^7+WeightSDS!Q$30*$AJ437^6+WeightSDS!R$30*$AJ437^5+WeightSDS!S$30*$AJ437^4+WeightSDS!T$30*$AJ437^3+WeightSDS!U$30*$AJ437^2+WeightSDS!V$30*$AJ437+WeightSDS!W$30-0.010431*(1-1/$AJ437),WeightSDS!M$32+WeightSDS!N$32/(1+EXP(WeightSDS!O$32+WeightSDS!P$32*$AJ437))-0.010431*(1-$AJ437/210))))</f>
        <v>2.9500001032655536</v>
      </c>
      <c r="AN437" s="7">
        <f>IF(D437="M",IF($AJ437&lt;162,WeightSDS!P$12*$AJ437^7+WeightSDS!Q$12*$AJ437^6+WeightSDS!R$12*$AJ437^5+WeightSDS!S$12*$AJ437^4+WeightSDS!T$12*$AJ437^3+WeightSDS!U$12*$AJ437^2+WeightSDS!V$12*$AJ437+WeightSDS!W$12,WeightSDS!P$14*$AJ437^7+WeightSDS!Q$14*$AJ437^6+WeightSDS!R$14*$AJ437^5+WeightSDS!S$14*$AJ437^4+WeightSDS!T$14*$AJ437^3+WeightSDS!U$14*$AJ437^2+WeightSDS!V$14*$AJ437+WeightSDS!W$14),IF($AJ437&lt;156,WeightSDS!O$17*$AJ437^8+WeightSDS!P$17*$AJ437^7+WeightSDS!Q$17*$AJ437^6+WeightSDS!R$17*$AJ437^5+WeightSDS!S$17*$AJ437^4+WeightSDS!T$17*$AJ437^3+WeightSDS!U$17*$AJ437^2+WeightSDS!V$17*$AJ437+WeightSDS!W$17,IF($AJ437&lt;186,WeightSDS!$U$18+(WeightSDS!$V$18-WeightSDS!$U$18)/24*($AJ437-186)+WeightSDS!$W$18*(-$AJ437+186)^2-0.005,WeightSDS!$U$18+(WeightSDS!$V$18-WeightSDS!$U$18)/24*($AJ437-186)-0.005)))</f>
        <v>0.14604529399999999</v>
      </c>
      <c r="AQ437" s="7">
        <f t="shared" si="141"/>
        <v>0.56299999999999994</v>
      </c>
      <c r="AR437" s="7">
        <f t="shared" si="142"/>
        <v>69</v>
      </c>
      <c r="AS437" s="7">
        <f t="shared" si="143"/>
        <v>0.51</v>
      </c>
    </row>
    <row r="438" spans="2:45" s="7" customFormat="1" x14ac:dyDescent="0.15">
      <c r="B438" s="118"/>
      <c r="C438" s="118"/>
      <c r="D438" s="118"/>
      <c r="E438" s="30"/>
      <c r="F438" s="30"/>
      <c r="G438" s="119"/>
      <c r="H438" s="119"/>
      <c r="I438" s="78"/>
      <c r="J438" s="11" t="str">
        <f t="shared" si="134"/>
        <v/>
      </c>
      <c r="K438" s="2" t="str">
        <f t="shared" si="144"/>
        <v/>
      </c>
      <c r="L438" s="2" t="str">
        <f t="shared" si="135"/>
        <v/>
      </c>
      <c r="M438" s="2" t="str">
        <f t="shared" si="145"/>
        <v/>
      </c>
      <c r="N438" s="2" t="str">
        <f t="shared" si="146"/>
        <v/>
      </c>
      <c r="O438" s="2" t="str">
        <f t="shared" si="147"/>
        <v/>
      </c>
      <c r="P438" s="11" t="str">
        <f t="shared" si="148"/>
        <v/>
      </c>
      <c r="Q438" s="11" t="str">
        <f t="shared" si="149"/>
        <v/>
      </c>
      <c r="R438" s="2" t="str">
        <f t="shared" si="150"/>
        <v/>
      </c>
      <c r="S438" s="11" t="str">
        <f t="shared" si="151"/>
        <v/>
      </c>
      <c r="T438" s="175" t="str">
        <f t="shared" si="152"/>
        <v/>
      </c>
      <c r="U438" s="11" t="str">
        <f t="shared" si="153"/>
        <v/>
      </c>
      <c r="V438" s="136"/>
      <c r="W438" s="136"/>
      <c r="X438" s="139">
        <f t="shared" si="136"/>
        <v>0</v>
      </c>
      <c r="Y438" s="31">
        <f t="shared" si="137"/>
        <v>0</v>
      </c>
      <c r="Z438" s="31"/>
      <c r="AA438" s="140">
        <f t="shared" si="138"/>
        <v>0</v>
      </c>
      <c r="AB438" s="12"/>
      <c r="AC438" s="8">
        <f t="shared" si="139"/>
        <v>9.0359999999999996</v>
      </c>
      <c r="AD438" s="8">
        <f t="shared" si="140"/>
        <v>-184.49199999999999</v>
      </c>
      <c r="AE438"/>
      <c r="AF438" t="e">
        <f>IF(D438="M",IF(AI438&lt;78,LMS!$D$5*AI438^3+LMS!$E$5*AI438^2+LMS!$F$5*AI438+LMS!$G$5,IF(AI438&lt;150,LMS!$D$6*AI438^3+LMS!$E$6*AI438^2+LMS!$F$6*AI438+LMS!$G$6,LMS!$D$7*AI438^3+LMS!$E$7*AI438^2+LMS!$F$7*AI438+LMS!$G$7)),IF(AI438&lt;69,LMS!$D$9*AI438^3+LMS!$E$9*AI438^2+LMS!$F$9*AI438+LMS!$G$9,IF(AI438&lt;150,LMS!$D$10*AI438^3+LMS!$E$10*AI438^2+LMS!$F$10*AI438+LMS!$G$10,LMS!$D$11*AI438^3+LMS!$E$11*AI438^2+LMS!$F$11*AI438+LMS!$G$11)))</f>
        <v>#VALUE!</v>
      </c>
      <c r="AG438" t="e">
        <f>IF(D438="M",(IF(AI438&lt;2.5,LMS!$D$21*AI438^3+LMS!$E$21*AI438^2+LMS!$F$21*AI438+LMS!$G$21,IF(AI438&lt;9.5,LMS!$D$22*AI438^3+LMS!$E$22*AI438^2+LMS!$F$22*AI438+LMS!$G$22,IF(AI438&lt;26.75,LMS!$D$23*AI438^3+LMS!$E$23*AI438^2+LMS!$F$23*AI438+LMS!$G$23,IF(AI438&lt;90,LMS!$D$24*AI438^3+LMS!$E$24*AI438^2+LMS!$F$24*AI438+LMS!$G$24,LMS!$D$25*AI438^3+LMS!$E$25*AI438^2+LMS!$F$25*AI438+LMS!$G$25))))),(IF(AI438&lt;2.5,LMS!$D$27*AI438^3+LMS!$E$27*AI438^2+LMS!$F$27*AI438+LMS!$G$27,IF(AI438&lt;9.5,LMS!$D$28*AI438^3+LMS!$E$28*AI438^2+LMS!$F$28*AI438+LMS!$G$28,IF(AI438&lt;26.75,LMS!$D$29*AI438^3+LMS!$E$29*AI438^2+LMS!$F$29*AI438+LMS!$G$29,IF(AI438&lt;90,LMS!$D$30*AI438^3+LMS!$E$30*AI438^2+LMS!$F$30*AI438+LMS!$G$30,IF(AI438&lt;150,LMS!$D$31*AI438^3+LMS!$E$31*AI438^2+LMS!$F$31*AI438+LMS!$G$31,LMS!$D$32*AI438^3+LMS!$E$32*AI438^2+LMS!$F$32*AI438+LMS!$G$32)))))))</f>
        <v>#VALUE!</v>
      </c>
      <c r="AH438" t="e">
        <f>IF(D438="M",(IF(AI438&lt;90,LMS!$D$14*AI438^3+LMS!$E$14*AI438^2+LMS!$F$14*AI438+LMS!$G$14,LMS!$D$15*AI438^3+LMS!$E$15*AI438^2+LMS!$F$15*AI438+LMS!$G$15)),(IF(AI438&lt;90,LMS!$D$17*AI438^3+LMS!$E$17*AI438^2+LMS!$F$17*AI438+LMS!$G$17,LMS!$D$18*AI438^3+LMS!$E$18*AI438^2+LMS!$F$18*AI438+LMS!$G$18)))</f>
        <v>#VALUE!</v>
      </c>
      <c r="AI438" s="7" t="e">
        <f t="shared" si="133"/>
        <v>#VALUE!</v>
      </c>
      <c r="AJ438" s="7">
        <f t="shared" si="154"/>
        <v>0</v>
      </c>
      <c r="AL438" s="7">
        <f>IF(D438="M",WeightSDS!P$5*$AJ438^7+WeightSDS!Q$5*$AJ438^6+WeightSDS!R$5*$AJ438^5+WeightSDS!S$5*$AJ438^4+WeightSDS!T$5*$AJ438^3+WeightSDS!U$5*$AJ438^2+WeightSDS!V$5*$AJ438+WeightSDS!W$5,IF($AJ438&lt;186,WeightSDS!P$8*$AJ438^7+WeightSDS!Q$8*$AJ438^6+WeightSDS!R$8*$AJ438^5+WeightSDS!S$8*$AJ438^4+WeightSDS!T$8*$AJ438^3+WeightSDS!U$8*$AJ438^2+WeightSDS!V$8*$AJ438+WeightSDS!W$8,WeightSDS!$U$9+WeightSDS!$V$9*($AJ438-WeightSDS!$W$9)))</f>
        <v>0.75407122999999998</v>
      </c>
      <c r="AM438" s="7">
        <f>IF(D438="M",IF($AJ438&lt;45,WeightSDS!M$23*$AJ438^10+WeightSDS!N$23*$AJ438^9+WeightSDS!O$23*$AJ438^8+WeightSDS!P$23*$AJ438^7+WeightSDS!Q$23*$AJ438^6+WeightSDS!R$23*$AJ438^5+WeightSDS!S$23*$AJ438^4+WeightSDS!T$23*$AJ438^3+WeightSDS!U$23*$AJ438^2+WeightSDS!V$23*$AJ438+WeightSDS!W$23,IF($AJ438&lt;153,WeightSDS!M$25*$AJ438^10+WeightSDS!N$25*$AJ438^9+WeightSDS!O$25*$AJ438^8+WeightSDS!P$25*$AJ438^7+WeightSDS!Q$25*$AJ438^6+WeightSDS!R$25*$AJ438^5+WeightSDS!S$25*$AJ438^4+WeightSDS!T$25*$AJ438^3+WeightSDS!U$25*$AJ438^2+WeightSDS!V$25*$AJ438+WeightSDS!W$25,WeightSDS!M$27+WeightSDS!N$27/(1+EXP(WeightSDS!O$27+WeightSDS!P$27*$AJ438)))),IF($AJ438&lt;43.8,WeightSDS!M$29*$AJ438^10+WeightSDS!N$29*$AJ438^9+WeightSDS!O$29*$AJ438^8+WeightSDS!P$29*$AJ438^7+WeightSDS!Q$29*$AJ438^6+WeightSDS!R$29*$AJ438^5+WeightSDS!S$29*$AJ438^4+WeightSDS!T$29*$AJ438^3+WeightSDS!U$29*$AJ438^2+WeightSDS!V$29*$AJ438+WeightSDS!W$29-0.010431*(1-$AJ438/210),IF($AJ438&lt;123,WeightSDS!M$30*$AJ438^10+WeightSDS!N$30*$AJ438^9+WeightSDS!O$30*$AJ438^8+WeightSDS!P$30*$AJ438^7+WeightSDS!Q$30*$AJ438^6+WeightSDS!R$30*$AJ438^5+WeightSDS!S$30*$AJ438^4+WeightSDS!T$30*$AJ438^3+WeightSDS!U$30*$AJ438^2+WeightSDS!V$30*$AJ438+WeightSDS!W$30-0.010431*(1-1/$AJ438),WeightSDS!M$32+WeightSDS!N$32/(1+EXP(WeightSDS!O$32+WeightSDS!P$32*$AJ438))-0.010431*(1-$AJ438/210))))</f>
        <v>2.9500001032655536</v>
      </c>
      <c r="AN438" s="7">
        <f>IF(D438="M",IF($AJ438&lt;162,WeightSDS!P$12*$AJ438^7+WeightSDS!Q$12*$AJ438^6+WeightSDS!R$12*$AJ438^5+WeightSDS!S$12*$AJ438^4+WeightSDS!T$12*$AJ438^3+WeightSDS!U$12*$AJ438^2+WeightSDS!V$12*$AJ438+WeightSDS!W$12,WeightSDS!P$14*$AJ438^7+WeightSDS!Q$14*$AJ438^6+WeightSDS!R$14*$AJ438^5+WeightSDS!S$14*$AJ438^4+WeightSDS!T$14*$AJ438^3+WeightSDS!U$14*$AJ438^2+WeightSDS!V$14*$AJ438+WeightSDS!W$14),IF($AJ438&lt;156,WeightSDS!O$17*$AJ438^8+WeightSDS!P$17*$AJ438^7+WeightSDS!Q$17*$AJ438^6+WeightSDS!R$17*$AJ438^5+WeightSDS!S$17*$AJ438^4+WeightSDS!T$17*$AJ438^3+WeightSDS!U$17*$AJ438^2+WeightSDS!V$17*$AJ438+WeightSDS!W$17,IF($AJ438&lt;186,WeightSDS!$U$18+(WeightSDS!$V$18-WeightSDS!$U$18)/24*($AJ438-186)+WeightSDS!$W$18*(-$AJ438+186)^2-0.005,WeightSDS!$U$18+(WeightSDS!$V$18-WeightSDS!$U$18)/24*($AJ438-186)-0.005)))</f>
        <v>0.14604529399999999</v>
      </c>
      <c r="AQ438" s="7">
        <f t="shared" si="141"/>
        <v>0.56299999999999994</v>
      </c>
      <c r="AR438" s="7">
        <f t="shared" si="142"/>
        <v>69</v>
      </c>
      <c r="AS438" s="7">
        <f t="shared" si="143"/>
        <v>0.51</v>
      </c>
    </row>
    <row r="439" spans="2:45" s="7" customFormat="1" x14ac:dyDescent="0.15">
      <c r="B439" s="118"/>
      <c r="C439" s="118"/>
      <c r="D439" s="118"/>
      <c r="E439" s="30"/>
      <c r="F439" s="30"/>
      <c r="G439" s="119"/>
      <c r="H439" s="119"/>
      <c r="I439" s="78"/>
      <c r="J439" s="11" t="str">
        <f t="shared" si="134"/>
        <v/>
      </c>
      <c r="K439" s="2" t="str">
        <f t="shared" si="144"/>
        <v/>
      </c>
      <c r="L439" s="2" t="str">
        <f t="shared" si="135"/>
        <v/>
      </c>
      <c r="M439" s="2" t="str">
        <f t="shared" si="145"/>
        <v/>
      </c>
      <c r="N439" s="2" t="str">
        <f t="shared" si="146"/>
        <v/>
      </c>
      <c r="O439" s="2" t="str">
        <f t="shared" si="147"/>
        <v/>
      </c>
      <c r="P439" s="11" t="str">
        <f t="shared" si="148"/>
        <v/>
      </c>
      <c r="Q439" s="11" t="str">
        <f t="shared" si="149"/>
        <v/>
      </c>
      <c r="R439" s="2" t="str">
        <f t="shared" si="150"/>
        <v/>
      </c>
      <c r="S439" s="11" t="str">
        <f t="shared" si="151"/>
        <v/>
      </c>
      <c r="T439" s="175" t="str">
        <f t="shared" si="152"/>
        <v/>
      </c>
      <c r="U439" s="11" t="str">
        <f t="shared" si="153"/>
        <v/>
      </c>
      <c r="V439" s="136"/>
      <c r="W439" s="136"/>
      <c r="X439" s="139">
        <f t="shared" si="136"/>
        <v>0</v>
      </c>
      <c r="Y439" s="31">
        <f t="shared" si="137"/>
        <v>0</v>
      </c>
      <c r="Z439" s="31"/>
      <c r="AA439" s="140">
        <f t="shared" si="138"/>
        <v>0</v>
      </c>
      <c r="AB439" s="12"/>
      <c r="AC439" s="8">
        <f t="shared" si="139"/>
        <v>9.0359999999999996</v>
      </c>
      <c r="AD439" s="8">
        <f t="shared" si="140"/>
        <v>-184.49199999999999</v>
      </c>
      <c r="AE439"/>
      <c r="AF439" t="e">
        <f>IF(D439="M",IF(AI439&lt;78,LMS!$D$5*AI439^3+LMS!$E$5*AI439^2+LMS!$F$5*AI439+LMS!$G$5,IF(AI439&lt;150,LMS!$D$6*AI439^3+LMS!$E$6*AI439^2+LMS!$F$6*AI439+LMS!$G$6,LMS!$D$7*AI439^3+LMS!$E$7*AI439^2+LMS!$F$7*AI439+LMS!$G$7)),IF(AI439&lt;69,LMS!$D$9*AI439^3+LMS!$E$9*AI439^2+LMS!$F$9*AI439+LMS!$G$9,IF(AI439&lt;150,LMS!$D$10*AI439^3+LMS!$E$10*AI439^2+LMS!$F$10*AI439+LMS!$G$10,LMS!$D$11*AI439^3+LMS!$E$11*AI439^2+LMS!$F$11*AI439+LMS!$G$11)))</f>
        <v>#VALUE!</v>
      </c>
      <c r="AG439" t="e">
        <f>IF(D439="M",(IF(AI439&lt;2.5,LMS!$D$21*AI439^3+LMS!$E$21*AI439^2+LMS!$F$21*AI439+LMS!$G$21,IF(AI439&lt;9.5,LMS!$D$22*AI439^3+LMS!$E$22*AI439^2+LMS!$F$22*AI439+LMS!$G$22,IF(AI439&lt;26.75,LMS!$D$23*AI439^3+LMS!$E$23*AI439^2+LMS!$F$23*AI439+LMS!$G$23,IF(AI439&lt;90,LMS!$D$24*AI439^3+LMS!$E$24*AI439^2+LMS!$F$24*AI439+LMS!$G$24,LMS!$D$25*AI439^3+LMS!$E$25*AI439^2+LMS!$F$25*AI439+LMS!$G$25))))),(IF(AI439&lt;2.5,LMS!$D$27*AI439^3+LMS!$E$27*AI439^2+LMS!$F$27*AI439+LMS!$G$27,IF(AI439&lt;9.5,LMS!$D$28*AI439^3+LMS!$E$28*AI439^2+LMS!$F$28*AI439+LMS!$G$28,IF(AI439&lt;26.75,LMS!$D$29*AI439^3+LMS!$E$29*AI439^2+LMS!$F$29*AI439+LMS!$G$29,IF(AI439&lt;90,LMS!$D$30*AI439^3+LMS!$E$30*AI439^2+LMS!$F$30*AI439+LMS!$G$30,IF(AI439&lt;150,LMS!$D$31*AI439^3+LMS!$E$31*AI439^2+LMS!$F$31*AI439+LMS!$G$31,LMS!$D$32*AI439^3+LMS!$E$32*AI439^2+LMS!$F$32*AI439+LMS!$G$32)))))))</f>
        <v>#VALUE!</v>
      </c>
      <c r="AH439" t="e">
        <f>IF(D439="M",(IF(AI439&lt;90,LMS!$D$14*AI439^3+LMS!$E$14*AI439^2+LMS!$F$14*AI439+LMS!$G$14,LMS!$D$15*AI439^3+LMS!$E$15*AI439^2+LMS!$F$15*AI439+LMS!$G$15)),(IF(AI439&lt;90,LMS!$D$17*AI439^3+LMS!$E$17*AI439^2+LMS!$F$17*AI439+LMS!$G$17,LMS!$D$18*AI439^3+LMS!$E$18*AI439^2+LMS!$F$18*AI439+LMS!$G$18)))</f>
        <v>#VALUE!</v>
      </c>
      <c r="AI439" s="7" t="e">
        <f t="shared" si="133"/>
        <v>#VALUE!</v>
      </c>
      <c r="AJ439" s="7">
        <f t="shared" si="154"/>
        <v>0</v>
      </c>
      <c r="AL439" s="7">
        <f>IF(D439="M",WeightSDS!P$5*$AJ439^7+WeightSDS!Q$5*$AJ439^6+WeightSDS!R$5*$AJ439^5+WeightSDS!S$5*$AJ439^4+WeightSDS!T$5*$AJ439^3+WeightSDS!U$5*$AJ439^2+WeightSDS!V$5*$AJ439+WeightSDS!W$5,IF($AJ439&lt;186,WeightSDS!P$8*$AJ439^7+WeightSDS!Q$8*$AJ439^6+WeightSDS!R$8*$AJ439^5+WeightSDS!S$8*$AJ439^4+WeightSDS!T$8*$AJ439^3+WeightSDS!U$8*$AJ439^2+WeightSDS!V$8*$AJ439+WeightSDS!W$8,WeightSDS!$U$9+WeightSDS!$V$9*($AJ439-WeightSDS!$W$9)))</f>
        <v>0.75407122999999998</v>
      </c>
      <c r="AM439" s="7">
        <f>IF(D439="M",IF($AJ439&lt;45,WeightSDS!M$23*$AJ439^10+WeightSDS!N$23*$AJ439^9+WeightSDS!O$23*$AJ439^8+WeightSDS!P$23*$AJ439^7+WeightSDS!Q$23*$AJ439^6+WeightSDS!R$23*$AJ439^5+WeightSDS!S$23*$AJ439^4+WeightSDS!T$23*$AJ439^3+WeightSDS!U$23*$AJ439^2+WeightSDS!V$23*$AJ439+WeightSDS!W$23,IF($AJ439&lt;153,WeightSDS!M$25*$AJ439^10+WeightSDS!N$25*$AJ439^9+WeightSDS!O$25*$AJ439^8+WeightSDS!P$25*$AJ439^7+WeightSDS!Q$25*$AJ439^6+WeightSDS!R$25*$AJ439^5+WeightSDS!S$25*$AJ439^4+WeightSDS!T$25*$AJ439^3+WeightSDS!U$25*$AJ439^2+WeightSDS!V$25*$AJ439+WeightSDS!W$25,WeightSDS!M$27+WeightSDS!N$27/(1+EXP(WeightSDS!O$27+WeightSDS!P$27*$AJ439)))),IF($AJ439&lt;43.8,WeightSDS!M$29*$AJ439^10+WeightSDS!N$29*$AJ439^9+WeightSDS!O$29*$AJ439^8+WeightSDS!P$29*$AJ439^7+WeightSDS!Q$29*$AJ439^6+WeightSDS!R$29*$AJ439^5+WeightSDS!S$29*$AJ439^4+WeightSDS!T$29*$AJ439^3+WeightSDS!U$29*$AJ439^2+WeightSDS!V$29*$AJ439+WeightSDS!W$29-0.010431*(1-$AJ439/210),IF($AJ439&lt;123,WeightSDS!M$30*$AJ439^10+WeightSDS!N$30*$AJ439^9+WeightSDS!O$30*$AJ439^8+WeightSDS!P$30*$AJ439^7+WeightSDS!Q$30*$AJ439^6+WeightSDS!R$30*$AJ439^5+WeightSDS!S$30*$AJ439^4+WeightSDS!T$30*$AJ439^3+WeightSDS!U$30*$AJ439^2+WeightSDS!V$30*$AJ439+WeightSDS!W$30-0.010431*(1-1/$AJ439),WeightSDS!M$32+WeightSDS!N$32/(1+EXP(WeightSDS!O$32+WeightSDS!P$32*$AJ439))-0.010431*(1-$AJ439/210))))</f>
        <v>2.9500001032655536</v>
      </c>
      <c r="AN439" s="7">
        <f>IF(D439="M",IF($AJ439&lt;162,WeightSDS!P$12*$AJ439^7+WeightSDS!Q$12*$AJ439^6+WeightSDS!R$12*$AJ439^5+WeightSDS!S$12*$AJ439^4+WeightSDS!T$12*$AJ439^3+WeightSDS!U$12*$AJ439^2+WeightSDS!V$12*$AJ439+WeightSDS!W$12,WeightSDS!P$14*$AJ439^7+WeightSDS!Q$14*$AJ439^6+WeightSDS!R$14*$AJ439^5+WeightSDS!S$14*$AJ439^4+WeightSDS!T$14*$AJ439^3+WeightSDS!U$14*$AJ439^2+WeightSDS!V$14*$AJ439+WeightSDS!W$14),IF($AJ439&lt;156,WeightSDS!O$17*$AJ439^8+WeightSDS!P$17*$AJ439^7+WeightSDS!Q$17*$AJ439^6+WeightSDS!R$17*$AJ439^5+WeightSDS!S$17*$AJ439^4+WeightSDS!T$17*$AJ439^3+WeightSDS!U$17*$AJ439^2+WeightSDS!V$17*$AJ439+WeightSDS!W$17,IF($AJ439&lt;186,WeightSDS!$U$18+(WeightSDS!$V$18-WeightSDS!$U$18)/24*($AJ439-186)+WeightSDS!$W$18*(-$AJ439+186)^2-0.005,WeightSDS!$U$18+(WeightSDS!$V$18-WeightSDS!$U$18)/24*($AJ439-186)-0.005)))</f>
        <v>0.14604529399999999</v>
      </c>
      <c r="AQ439" s="7">
        <f t="shared" si="141"/>
        <v>0.56299999999999994</v>
      </c>
      <c r="AR439" s="7">
        <f t="shared" si="142"/>
        <v>69</v>
      </c>
      <c r="AS439" s="7">
        <f t="shared" si="143"/>
        <v>0.51</v>
      </c>
    </row>
    <row r="440" spans="2:45" s="7" customFormat="1" x14ac:dyDescent="0.15">
      <c r="B440" s="118"/>
      <c r="C440" s="118"/>
      <c r="D440" s="118"/>
      <c r="E440" s="30"/>
      <c r="F440" s="30"/>
      <c r="G440" s="119"/>
      <c r="H440" s="119"/>
      <c r="I440" s="78"/>
      <c r="J440" s="11" t="str">
        <f t="shared" si="134"/>
        <v/>
      </c>
      <c r="K440" s="2" t="str">
        <f t="shared" si="144"/>
        <v/>
      </c>
      <c r="L440" s="2" t="str">
        <f t="shared" si="135"/>
        <v/>
      </c>
      <c r="M440" s="2" t="str">
        <f t="shared" si="145"/>
        <v/>
      </c>
      <c r="N440" s="2" t="str">
        <f t="shared" si="146"/>
        <v/>
      </c>
      <c r="O440" s="2" t="str">
        <f t="shared" si="147"/>
        <v/>
      </c>
      <c r="P440" s="11" t="str">
        <f t="shared" si="148"/>
        <v/>
      </c>
      <c r="Q440" s="11" t="str">
        <f t="shared" si="149"/>
        <v/>
      </c>
      <c r="R440" s="2" t="str">
        <f t="shared" si="150"/>
        <v/>
      </c>
      <c r="S440" s="11" t="str">
        <f t="shared" si="151"/>
        <v/>
      </c>
      <c r="T440" s="175" t="str">
        <f t="shared" si="152"/>
        <v/>
      </c>
      <c r="U440" s="11" t="str">
        <f t="shared" si="153"/>
        <v/>
      </c>
      <c r="V440" s="136"/>
      <c r="W440" s="136"/>
      <c r="X440" s="139">
        <f t="shared" si="136"/>
        <v>0</v>
      </c>
      <c r="Y440" s="31">
        <f t="shared" si="137"/>
        <v>0</v>
      </c>
      <c r="Z440" s="31"/>
      <c r="AA440" s="140">
        <f t="shared" si="138"/>
        <v>0</v>
      </c>
      <c r="AB440" s="12"/>
      <c r="AC440" s="8">
        <f t="shared" si="139"/>
        <v>9.0359999999999996</v>
      </c>
      <c r="AD440" s="8">
        <f t="shared" si="140"/>
        <v>-184.49199999999999</v>
      </c>
      <c r="AE440"/>
      <c r="AF440" t="e">
        <f>IF(D440="M",IF(AI440&lt;78,LMS!$D$5*AI440^3+LMS!$E$5*AI440^2+LMS!$F$5*AI440+LMS!$G$5,IF(AI440&lt;150,LMS!$D$6*AI440^3+LMS!$E$6*AI440^2+LMS!$F$6*AI440+LMS!$G$6,LMS!$D$7*AI440^3+LMS!$E$7*AI440^2+LMS!$F$7*AI440+LMS!$G$7)),IF(AI440&lt;69,LMS!$D$9*AI440^3+LMS!$E$9*AI440^2+LMS!$F$9*AI440+LMS!$G$9,IF(AI440&lt;150,LMS!$D$10*AI440^3+LMS!$E$10*AI440^2+LMS!$F$10*AI440+LMS!$G$10,LMS!$D$11*AI440^3+LMS!$E$11*AI440^2+LMS!$F$11*AI440+LMS!$G$11)))</f>
        <v>#VALUE!</v>
      </c>
      <c r="AG440" t="e">
        <f>IF(D440="M",(IF(AI440&lt;2.5,LMS!$D$21*AI440^3+LMS!$E$21*AI440^2+LMS!$F$21*AI440+LMS!$G$21,IF(AI440&lt;9.5,LMS!$D$22*AI440^3+LMS!$E$22*AI440^2+LMS!$F$22*AI440+LMS!$G$22,IF(AI440&lt;26.75,LMS!$D$23*AI440^3+LMS!$E$23*AI440^2+LMS!$F$23*AI440+LMS!$G$23,IF(AI440&lt;90,LMS!$D$24*AI440^3+LMS!$E$24*AI440^2+LMS!$F$24*AI440+LMS!$G$24,LMS!$D$25*AI440^3+LMS!$E$25*AI440^2+LMS!$F$25*AI440+LMS!$G$25))))),(IF(AI440&lt;2.5,LMS!$D$27*AI440^3+LMS!$E$27*AI440^2+LMS!$F$27*AI440+LMS!$G$27,IF(AI440&lt;9.5,LMS!$D$28*AI440^3+LMS!$E$28*AI440^2+LMS!$F$28*AI440+LMS!$G$28,IF(AI440&lt;26.75,LMS!$D$29*AI440^3+LMS!$E$29*AI440^2+LMS!$F$29*AI440+LMS!$G$29,IF(AI440&lt;90,LMS!$D$30*AI440^3+LMS!$E$30*AI440^2+LMS!$F$30*AI440+LMS!$G$30,IF(AI440&lt;150,LMS!$D$31*AI440^3+LMS!$E$31*AI440^2+LMS!$F$31*AI440+LMS!$G$31,LMS!$D$32*AI440^3+LMS!$E$32*AI440^2+LMS!$F$32*AI440+LMS!$G$32)))))))</f>
        <v>#VALUE!</v>
      </c>
      <c r="AH440" t="e">
        <f>IF(D440="M",(IF(AI440&lt;90,LMS!$D$14*AI440^3+LMS!$E$14*AI440^2+LMS!$F$14*AI440+LMS!$G$14,LMS!$D$15*AI440^3+LMS!$E$15*AI440^2+LMS!$F$15*AI440+LMS!$G$15)),(IF(AI440&lt;90,LMS!$D$17*AI440^3+LMS!$E$17*AI440^2+LMS!$F$17*AI440+LMS!$G$17,LMS!$D$18*AI440^3+LMS!$E$18*AI440^2+LMS!$F$18*AI440+LMS!$G$18)))</f>
        <v>#VALUE!</v>
      </c>
      <c r="AI440" s="7" t="e">
        <f t="shared" si="133"/>
        <v>#VALUE!</v>
      </c>
      <c r="AJ440" s="7">
        <f t="shared" si="154"/>
        <v>0</v>
      </c>
      <c r="AL440" s="7">
        <f>IF(D440="M",WeightSDS!P$5*$AJ440^7+WeightSDS!Q$5*$AJ440^6+WeightSDS!R$5*$AJ440^5+WeightSDS!S$5*$AJ440^4+WeightSDS!T$5*$AJ440^3+WeightSDS!U$5*$AJ440^2+WeightSDS!V$5*$AJ440+WeightSDS!W$5,IF($AJ440&lt;186,WeightSDS!P$8*$AJ440^7+WeightSDS!Q$8*$AJ440^6+WeightSDS!R$8*$AJ440^5+WeightSDS!S$8*$AJ440^4+WeightSDS!T$8*$AJ440^3+WeightSDS!U$8*$AJ440^2+WeightSDS!V$8*$AJ440+WeightSDS!W$8,WeightSDS!$U$9+WeightSDS!$V$9*($AJ440-WeightSDS!$W$9)))</f>
        <v>0.75407122999999998</v>
      </c>
      <c r="AM440" s="7">
        <f>IF(D440="M",IF($AJ440&lt;45,WeightSDS!M$23*$AJ440^10+WeightSDS!N$23*$AJ440^9+WeightSDS!O$23*$AJ440^8+WeightSDS!P$23*$AJ440^7+WeightSDS!Q$23*$AJ440^6+WeightSDS!R$23*$AJ440^5+WeightSDS!S$23*$AJ440^4+WeightSDS!T$23*$AJ440^3+WeightSDS!U$23*$AJ440^2+WeightSDS!V$23*$AJ440+WeightSDS!W$23,IF($AJ440&lt;153,WeightSDS!M$25*$AJ440^10+WeightSDS!N$25*$AJ440^9+WeightSDS!O$25*$AJ440^8+WeightSDS!P$25*$AJ440^7+WeightSDS!Q$25*$AJ440^6+WeightSDS!R$25*$AJ440^5+WeightSDS!S$25*$AJ440^4+WeightSDS!T$25*$AJ440^3+WeightSDS!U$25*$AJ440^2+WeightSDS!V$25*$AJ440+WeightSDS!W$25,WeightSDS!M$27+WeightSDS!N$27/(1+EXP(WeightSDS!O$27+WeightSDS!P$27*$AJ440)))),IF($AJ440&lt;43.8,WeightSDS!M$29*$AJ440^10+WeightSDS!N$29*$AJ440^9+WeightSDS!O$29*$AJ440^8+WeightSDS!P$29*$AJ440^7+WeightSDS!Q$29*$AJ440^6+WeightSDS!R$29*$AJ440^5+WeightSDS!S$29*$AJ440^4+WeightSDS!T$29*$AJ440^3+WeightSDS!U$29*$AJ440^2+WeightSDS!V$29*$AJ440+WeightSDS!W$29-0.010431*(1-$AJ440/210),IF($AJ440&lt;123,WeightSDS!M$30*$AJ440^10+WeightSDS!N$30*$AJ440^9+WeightSDS!O$30*$AJ440^8+WeightSDS!P$30*$AJ440^7+WeightSDS!Q$30*$AJ440^6+WeightSDS!R$30*$AJ440^5+WeightSDS!S$30*$AJ440^4+WeightSDS!T$30*$AJ440^3+WeightSDS!U$30*$AJ440^2+WeightSDS!V$30*$AJ440+WeightSDS!W$30-0.010431*(1-1/$AJ440),WeightSDS!M$32+WeightSDS!N$32/(1+EXP(WeightSDS!O$32+WeightSDS!P$32*$AJ440))-0.010431*(1-$AJ440/210))))</f>
        <v>2.9500001032655536</v>
      </c>
      <c r="AN440" s="7">
        <f>IF(D440="M",IF($AJ440&lt;162,WeightSDS!P$12*$AJ440^7+WeightSDS!Q$12*$AJ440^6+WeightSDS!R$12*$AJ440^5+WeightSDS!S$12*$AJ440^4+WeightSDS!T$12*$AJ440^3+WeightSDS!U$12*$AJ440^2+WeightSDS!V$12*$AJ440+WeightSDS!W$12,WeightSDS!P$14*$AJ440^7+WeightSDS!Q$14*$AJ440^6+WeightSDS!R$14*$AJ440^5+WeightSDS!S$14*$AJ440^4+WeightSDS!T$14*$AJ440^3+WeightSDS!U$14*$AJ440^2+WeightSDS!V$14*$AJ440+WeightSDS!W$14),IF($AJ440&lt;156,WeightSDS!O$17*$AJ440^8+WeightSDS!P$17*$AJ440^7+WeightSDS!Q$17*$AJ440^6+WeightSDS!R$17*$AJ440^5+WeightSDS!S$17*$AJ440^4+WeightSDS!T$17*$AJ440^3+WeightSDS!U$17*$AJ440^2+WeightSDS!V$17*$AJ440+WeightSDS!W$17,IF($AJ440&lt;186,WeightSDS!$U$18+(WeightSDS!$V$18-WeightSDS!$U$18)/24*($AJ440-186)+WeightSDS!$W$18*(-$AJ440+186)^2-0.005,WeightSDS!$U$18+(WeightSDS!$V$18-WeightSDS!$U$18)/24*($AJ440-186)-0.005)))</f>
        <v>0.14604529399999999</v>
      </c>
      <c r="AQ440" s="7">
        <f t="shared" si="141"/>
        <v>0.56299999999999994</v>
      </c>
      <c r="AR440" s="7">
        <f t="shared" si="142"/>
        <v>69</v>
      </c>
      <c r="AS440" s="7">
        <f t="shared" si="143"/>
        <v>0.51</v>
      </c>
    </row>
    <row r="441" spans="2:45" s="7" customFormat="1" x14ac:dyDescent="0.15">
      <c r="B441" s="118"/>
      <c r="C441" s="118"/>
      <c r="D441" s="118"/>
      <c r="E441" s="30"/>
      <c r="F441" s="30"/>
      <c r="G441" s="119"/>
      <c r="H441" s="119"/>
      <c r="I441" s="78"/>
      <c r="J441" s="11" t="str">
        <f t="shared" si="134"/>
        <v/>
      </c>
      <c r="K441" s="2" t="str">
        <f t="shared" si="144"/>
        <v/>
      </c>
      <c r="L441" s="2" t="str">
        <f t="shared" si="135"/>
        <v/>
      </c>
      <c r="M441" s="2" t="str">
        <f t="shared" si="145"/>
        <v/>
      </c>
      <c r="N441" s="2" t="str">
        <f t="shared" si="146"/>
        <v/>
      </c>
      <c r="O441" s="2" t="str">
        <f t="shared" si="147"/>
        <v/>
      </c>
      <c r="P441" s="11" t="str">
        <f t="shared" si="148"/>
        <v/>
      </c>
      <c r="Q441" s="11" t="str">
        <f t="shared" si="149"/>
        <v/>
      </c>
      <c r="R441" s="2" t="str">
        <f t="shared" si="150"/>
        <v/>
      </c>
      <c r="S441" s="11" t="str">
        <f t="shared" si="151"/>
        <v/>
      </c>
      <c r="T441" s="175" t="str">
        <f t="shared" si="152"/>
        <v/>
      </c>
      <c r="U441" s="11" t="str">
        <f t="shared" si="153"/>
        <v/>
      </c>
      <c r="V441" s="136"/>
      <c r="W441" s="136"/>
      <c r="X441" s="139">
        <f t="shared" si="136"/>
        <v>0</v>
      </c>
      <c r="Y441" s="31">
        <f t="shared" si="137"/>
        <v>0</v>
      </c>
      <c r="Z441" s="31"/>
      <c r="AA441" s="140">
        <f t="shared" si="138"/>
        <v>0</v>
      </c>
      <c r="AB441" s="12"/>
      <c r="AC441" s="8">
        <f t="shared" si="139"/>
        <v>9.0359999999999996</v>
      </c>
      <c r="AD441" s="8">
        <f t="shared" si="140"/>
        <v>-184.49199999999999</v>
      </c>
      <c r="AE441"/>
      <c r="AF441" t="e">
        <f>IF(D441="M",IF(AI441&lt;78,LMS!$D$5*AI441^3+LMS!$E$5*AI441^2+LMS!$F$5*AI441+LMS!$G$5,IF(AI441&lt;150,LMS!$D$6*AI441^3+LMS!$E$6*AI441^2+LMS!$F$6*AI441+LMS!$G$6,LMS!$D$7*AI441^3+LMS!$E$7*AI441^2+LMS!$F$7*AI441+LMS!$G$7)),IF(AI441&lt;69,LMS!$D$9*AI441^3+LMS!$E$9*AI441^2+LMS!$F$9*AI441+LMS!$G$9,IF(AI441&lt;150,LMS!$D$10*AI441^3+LMS!$E$10*AI441^2+LMS!$F$10*AI441+LMS!$G$10,LMS!$D$11*AI441^3+LMS!$E$11*AI441^2+LMS!$F$11*AI441+LMS!$G$11)))</f>
        <v>#VALUE!</v>
      </c>
      <c r="AG441" t="e">
        <f>IF(D441="M",(IF(AI441&lt;2.5,LMS!$D$21*AI441^3+LMS!$E$21*AI441^2+LMS!$F$21*AI441+LMS!$G$21,IF(AI441&lt;9.5,LMS!$D$22*AI441^3+LMS!$E$22*AI441^2+LMS!$F$22*AI441+LMS!$G$22,IF(AI441&lt;26.75,LMS!$D$23*AI441^3+LMS!$E$23*AI441^2+LMS!$F$23*AI441+LMS!$G$23,IF(AI441&lt;90,LMS!$D$24*AI441^3+LMS!$E$24*AI441^2+LMS!$F$24*AI441+LMS!$G$24,LMS!$D$25*AI441^3+LMS!$E$25*AI441^2+LMS!$F$25*AI441+LMS!$G$25))))),(IF(AI441&lt;2.5,LMS!$D$27*AI441^3+LMS!$E$27*AI441^2+LMS!$F$27*AI441+LMS!$G$27,IF(AI441&lt;9.5,LMS!$D$28*AI441^3+LMS!$E$28*AI441^2+LMS!$F$28*AI441+LMS!$G$28,IF(AI441&lt;26.75,LMS!$D$29*AI441^3+LMS!$E$29*AI441^2+LMS!$F$29*AI441+LMS!$G$29,IF(AI441&lt;90,LMS!$D$30*AI441^3+LMS!$E$30*AI441^2+LMS!$F$30*AI441+LMS!$G$30,IF(AI441&lt;150,LMS!$D$31*AI441^3+LMS!$E$31*AI441^2+LMS!$F$31*AI441+LMS!$G$31,LMS!$D$32*AI441^3+LMS!$E$32*AI441^2+LMS!$F$32*AI441+LMS!$G$32)))))))</f>
        <v>#VALUE!</v>
      </c>
      <c r="AH441" t="e">
        <f>IF(D441="M",(IF(AI441&lt;90,LMS!$D$14*AI441^3+LMS!$E$14*AI441^2+LMS!$F$14*AI441+LMS!$G$14,LMS!$D$15*AI441^3+LMS!$E$15*AI441^2+LMS!$F$15*AI441+LMS!$G$15)),(IF(AI441&lt;90,LMS!$D$17*AI441^3+LMS!$E$17*AI441^2+LMS!$F$17*AI441+LMS!$G$17,LMS!$D$18*AI441^3+LMS!$E$18*AI441^2+LMS!$F$18*AI441+LMS!$G$18)))</f>
        <v>#VALUE!</v>
      </c>
      <c r="AI441" s="7" t="e">
        <f t="shared" si="133"/>
        <v>#VALUE!</v>
      </c>
      <c r="AJ441" s="7">
        <f t="shared" si="154"/>
        <v>0</v>
      </c>
      <c r="AL441" s="7">
        <f>IF(D441="M",WeightSDS!P$5*$AJ441^7+WeightSDS!Q$5*$AJ441^6+WeightSDS!R$5*$AJ441^5+WeightSDS!S$5*$AJ441^4+WeightSDS!T$5*$AJ441^3+WeightSDS!U$5*$AJ441^2+WeightSDS!V$5*$AJ441+WeightSDS!W$5,IF($AJ441&lt;186,WeightSDS!P$8*$AJ441^7+WeightSDS!Q$8*$AJ441^6+WeightSDS!R$8*$AJ441^5+WeightSDS!S$8*$AJ441^4+WeightSDS!T$8*$AJ441^3+WeightSDS!U$8*$AJ441^2+WeightSDS!V$8*$AJ441+WeightSDS!W$8,WeightSDS!$U$9+WeightSDS!$V$9*($AJ441-WeightSDS!$W$9)))</f>
        <v>0.75407122999999998</v>
      </c>
      <c r="AM441" s="7">
        <f>IF(D441="M",IF($AJ441&lt;45,WeightSDS!M$23*$AJ441^10+WeightSDS!N$23*$AJ441^9+WeightSDS!O$23*$AJ441^8+WeightSDS!P$23*$AJ441^7+WeightSDS!Q$23*$AJ441^6+WeightSDS!R$23*$AJ441^5+WeightSDS!S$23*$AJ441^4+WeightSDS!T$23*$AJ441^3+WeightSDS!U$23*$AJ441^2+WeightSDS!V$23*$AJ441+WeightSDS!W$23,IF($AJ441&lt;153,WeightSDS!M$25*$AJ441^10+WeightSDS!N$25*$AJ441^9+WeightSDS!O$25*$AJ441^8+WeightSDS!P$25*$AJ441^7+WeightSDS!Q$25*$AJ441^6+WeightSDS!R$25*$AJ441^5+WeightSDS!S$25*$AJ441^4+WeightSDS!T$25*$AJ441^3+WeightSDS!U$25*$AJ441^2+WeightSDS!V$25*$AJ441+WeightSDS!W$25,WeightSDS!M$27+WeightSDS!N$27/(1+EXP(WeightSDS!O$27+WeightSDS!P$27*$AJ441)))),IF($AJ441&lt;43.8,WeightSDS!M$29*$AJ441^10+WeightSDS!N$29*$AJ441^9+WeightSDS!O$29*$AJ441^8+WeightSDS!P$29*$AJ441^7+WeightSDS!Q$29*$AJ441^6+WeightSDS!R$29*$AJ441^5+WeightSDS!S$29*$AJ441^4+WeightSDS!T$29*$AJ441^3+WeightSDS!U$29*$AJ441^2+WeightSDS!V$29*$AJ441+WeightSDS!W$29-0.010431*(1-$AJ441/210),IF($AJ441&lt;123,WeightSDS!M$30*$AJ441^10+WeightSDS!N$30*$AJ441^9+WeightSDS!O$30*$AJ441^8+WeightSDS!P$30*$AJ441^7+WeightSDS!Q$30*$AJ441^6+WeightSDS!R$30*$AJ441^5+WeightSDS!S$30*$AJ441^4+WeightSDS!T$30*$AJ441^3+WeightSDS!U$30*$AJ441^2+WeightSDS!V$30*$AJ441+WeightSDS!W$30-0.010431*(1-1/$AJ441),WeightSDS!M$32+WeightSDS!N$32/(1+EXP(WeightSDS!O$32+WeightSDS!P$32*$AJ441))-0.010431*(1-$AJ441/210))))</f>
        <v>2.9500001032655536</v>
      </c>
      <c r="AN441" s="7">
        <f>IF(D441="M",IF($AJ441&lt;162,WeightSDS!P$12*$AJ441^7+WeightSDS!Q$12*$AJ441^6+WeightSDS!R$12*$AJ441^5+WeightSDS!S$12*$AJ441^4+WeightSDS!T$12*$AJ441^3+WeightSDS!U$12*$AJ441^2+WeightSDS!V$12*$AJ441+WeightSDS!W$12,WeightSDS!P$14*$AJ441^7+WeightSDS!Q$14*$AJ441^6+WeightSDS!R$14*$AJ441^5+WeightSDS!S$14*$AJ441^4+WeightSDS!T$14*$AJ441^3+WeightSDS!U$14*$AJ441^2+WeightSDS!V$14*$AJ441+WeightSDS!W$14),IF($AJ441&lt;156,WeightSDS!O$17*$AJ441^8+WeightSDS!P$17*$AJ441^7+WeightSDS!Q$17*$AJ441^6+WeightSDS!R$17*$AJ441^5+WeightSDS!S$17*$AJ441^4+WeightSDS!T$17*$AJ441^3+WeightSDS!U$17*$AJ441^2+WeightSDS!V$17*$AJ441+WeightSDS!W$17,IF($AJ441&lt;186,WeightSDS!$U$18+(WeightSDS!$V$18-WeightSDS!$U$18)/24*($AJ441-186)+WeightSDS!$W$18*(-$AJ441+186)^2-0.005,WeightSDS!$U$18+(WeightSDS!$V$18-WeightSDS!$U$18)/24*($AJ441-186)-0.005)))</f>
        <v>0.14604529399999999</v>
      </c>
      <c r="AQ441" s="7">
        <f t="shared" si="141"/>
        <v>0.56299999999999994</v>
      </c>
      <c r="AR441" s="7">
        <f t="shared" si="142"/>
        <v>69</v>
      </c>
      <c r="AS441" s="7">
        <f t="shared" si="143"/>
        <v>0.51</v>
      </c>
    </row>
    <row r="442" spans="2:45" s="7" customFormat="1" x14ac:dyDescent="0.15">
      <c r="B442" s="118"/>
      <c r="C442" s="118"/>
      <c r="D442" s="118"/>
      <c r="E442" s="30"/>
      <c r="F442" s="30"/>
      <c r="G442" s="119"/>
      <c r="H442" s="119"/>
      <c r="I442" s="78"/>
      <c r="J442" s="11" t="str">
        <f t="shared" si="134"/>
        <v/>
      </c>
      <c r="K442" s="2" t="str">
        <f t="shared" si="144"/>
        <v/>
      </c>
      <c r="L442" s="2" t="str">
        <f t="shared" si="135"/>
        <v/>
      </c>
      <c r="M442" s="2" t="str">
        <f t="shared" si="145"/>
        <v/>
      </c>
      <c r="N442" s="2" t="str">
        <f t="shared" si="146"/>
        <v/>
      </c>
      <c r="O442" s="2" t="str">
        <f t="shared" si="147"/>
        <v/>
      </c>
      <c r="P442" s="11" t="str">
        <f t="shared" si="148"/>
        <v/>
      </c>
      <c r="Q442" s="11" t="str">
        <f t="shared" si="149"/>
        <v/>
      </c>
      <c r="R442" s="2" t="str">
        <f t="shared" si="150"/>
        <v/>
      </c>
      <c r="S442" s="11" t="str">
        <f t="shared" si="151"/>
        <v/>
      </c>
      <c r="T442" s="175" t="str">
        <f t="shared" si="152"/>
        <v/>
      </c>
      <c r="U442" s="11" t="str">
        <f t="shared" si="153"/>
        <v/>
      </c>
      <c r="V442" s="136"/>
      <c r="W442" s="136"/>
      <c r="X442" s="139">
        <f t="shared" si="136"/>
        <v>0</v>
      </c>
      <c r="Y442" s="31">
        <f t="shared" si="137"/>
        <v>0</v>
      </c>
      <c r="Z442" s="31"/>
      <c r="AA442" s="140">
        <f t="shared" si="138"/>
        <v>0</v>
      </c>
      <c r="AB442" s="12"/>
      <c r="AC442" s="8">
        <f t="shared" si="139"/>
        <v>9.0359999999999996</v>
      </c>
      <c r="AD442" s="8">
        <f t="shared" si="140"/>
        <v>-184.49199999999999</v>
      </c>
      <c r="AE442"/>
      <c r="AF442" t="e">
        <f>IF(D442="M",IF(AI442&lt;78,LMS!$D$5*AI442^3+LMS!$E$5*AI442^2+LMS!$F$5*AI442+LMS!$G$5,IF(AI442&lt;150,LMS!$D$6*AI442^3+LMS!$E$6*AI442^2+LMS!$F$6*AI442+LMS!$G$6,LMS!$D$7*AI442^3+LMS!$E$7*AI442^2+LMS!$F$7*AI442+LMS!$G$7)),IF(AI442&lt;69,LMS!$D$9*AI442^3+LMS!$E$9*AI442^2+LMS!$F$9*AI442+LMS!$G$9,IF(AI442&lt;150,LMS!$D$10*AI442^3+LMS!$E$10*AI442^2+LMS!$F$10*AI442+LMS!$G$10,LMS!$D$11*AI442^3+LMS!$E$11*AI442^2+LMS!$F$11*AI442+LMS!$G$11)))</f>
        <v>#VALUE!</v>
      </c>
      <c r="AG442" t="e">
        <f>IF(D442="M",(IF(AI442&lt;2.5,LMS!$D$21*AI442^3+LMS!$E$21*AI442^2+LMS!$F$21*AI442+LMS!$G$21,IF(AI442&lt;9.5,LMS!$D$22*AI442^3+LMS!$E$22*AI442^2+LMS!$F$22*AI442+LMS!$G$22,IF(AI442&lt;26.75,LMS!$D$23*AI442^3+LMS!$E$23*AI442^2+LMS!$F$23*AI442+LMS!$G$23,IF(AI442&lt;90,LMS!$D$24*AI442^3+LMS!$E$24*AI442^2+LMS!$F$24*AI442+LMS!$G$24,LMS!$D$25*AI442^3+LMS!$E$25*AI442^2+LMS!$F$25*AI442+LMS!$G$25))))),(IF(AI442&lt;2.5,LMS!$D$27*AI442^3+LMS!$E$27*AI442^2+LMS!$F$27*AI442+LMS!$G$27,IF(AI442&lt;9.5,LMS!$D$28*AI442^3+LMS!$E$28*AI442^2+LMS!$F$28*AI442+LMS!$G$28,IF(AI442&lt;26.75,LMS!$D$29*AI442^3+LMS!$E$29*AI442^2+LMS!$F$29*AI442+LMS!$G$29,IF(AI442&lt;90,LMS!$D$30*AI442^3+LMS!$E$30*AI442^2+LMS!$F$30*AI442+LMS!$G$30,IF(AI442&lt;150,LMS!$D$31*AI442^3+LMS!$E$31*AI442^2+LMS!$F$31*AI442+LMS!$G$31,LMS!$D$32*AI442^3+LMS!$E$32*AI442^2+LMS!$F$32*AI442+LMS!$G$32)))))))</f>
        <v>#VALUE!</v>
      </c>
      <c r="AH442" t="e">
        <f>IF(D442="M",(IF(AI442&lt;90,LMS!$D$14*AI442^3+LMS!$E$14*AI442^2+LMS!$F$14*AI442+LMS!$G$14,LMS!$D$15*AI442^3+LMS!$E$15*AI442^2+LMS!$F$15*AI442+LMS!$G$15)),(IF(AI442&lt;90,LMS!$D$17*AI442^3+LMS!$E$17*AI442^2+LMS!$F$17*AI442+LMS!$G$17,LMS!$D$18*AI442^3+LMS!$E$18*AI442^2+LMS!$F$18*AI442+LMS!$G$18)))</f>
        <v>#VALUE!</v>
      </c>
      <c r="AI442" s="7" t="e">
        <f t="shared" si="133"/>
        <v>#VALUE!</v>
      </c>
      <c r="AJ442" s="7">
        <f t="shared" si="154"/>
        <v>0</v>
      </c>
      <c r="AL442" s="7">
        <f>IF(D442="M",WeightSDS!P$5*$AJ442^7+WeightSDS!Q$5*$AJ442^6+WeightSDS!R$5*$AJ442^5+WeightSDS!S$5*$AJ442^4+WeightSDS!T$5*$AJ442^3+WeightSDS!U$5*$AJ442^2+WeightSDS!V$5*$AJ442+WeightSDS!W$5,IF($AJ442&lt;186,WeightSDS!P$8*$AJ442^7+WeightSDS!Q$8*$AJ442^6+WeightSDS!R$8*$AJ442^5+WeightSDS!S$8*$AJ442^4+WeightSDS!T$8*$AJ442^3+WeightSDS!U$8*$AJ442^2+WeightSDS!V$8*$AJ442+WeightSDS!W$8,WeightSDS!$U$9+WeightSDS!$V$9*($AJ442-WeightSDS!$W$9)))</f>
        <v>0.75407122999999998</v>
      </c>
      <c r="AM442" s="7">
        <f>IF(D442="M",IF($AJ442&lt;45,WeightSDS!M$23*$AJ442^10+WeightSDS!N$23*$AJ442^9+WeightSDS!O$23*$AJ442^8+WeightSDS!P$23*$AJ442^7+WeightSDS!Q$23*$AJ442^6+WeightSDS!R$23*$AJ442^5+WeightSDS!S$23*$AJ442^4+WeightSDS!T$23*$AJ442^3+WeightSDS!U$23*$AJ442^2+WeightSDS!V$23*$AJ442+WeightSDS!W$23,IF($AJ442&lt;153,WeightSDS!M$25*$AJ442^10+WeightSDS!N$25*$AJ442^9+WeightSDS!O$25*$AJ442^8+WeightSDS!P$25*$AJ442^7+WeightSDS!Q$25*$AJ442^6+WeightSDS!R$25*$AJ442^5+WeightSDS!S$25*$AJ442^4+WeightSDS!T$25*$AJ442^3+WeightSDS!U$25*$AJ442^2+WeightSDS!V$25*$AJ442+WeightSDS!W$25,WeightSDS!M$27+WeightSDS!N$27/(1+EXP(WeightSDS!O$27+WeightSDS!P$27*$AJ442)))),IF($AJ442&lt;43.8,WeightSDS!M$29*$AJ442^10+WeightSDS!N$29*$AJ442^9+WeightSDS!O$29*$AJ442^8+WeightSDS!P$29*$AJ442^7+WeightSDS!Q$29*$AJ442^6+WeightSDS!R$29*$AJ442^5+WeightSDS!S$29*$AJ442^4+WeightSDS!T$29*$AJ442^3+WeightSDS!U$29*$AJ442^2+WeightSDS!V$29*$AJ442+WeightSDS!W$29-0.010431*(1-$AJ442/210),IF($AJ442&lt;123,WeightSDS!M$30*$AJ442^10+WeightSDS!N$30*$AJ442^9+WeightSDS!O$30*$AJ442^8+WeightSDS!P$30*$AJ442^7+WeightSDS!Q$30*$AJ442^6+WeightSDS!R$30*$AJ442^5+WeightSDS!S$30*$AJ442^4+WeightSDS!T$30*$AJ442^3+WeightSDS!U$30*$AJ442^2+WeightSDS!V$30*$AJ442+WeightSDS!W$30-0.010431*(1-1/$AJ442),WeightSDS!M$32+WeightSDS!N$32/(1+EXP(WeightSDS!O$32+WeightSDS!P$32*$AJ442))-0.010431*(1-$AJ442/210))))</f>
        <v>2.9500001032655536</v>
      </c>
      <c r="AN442" s="7">
        <f>IF(D442="M",IF($AJ442&lt;162,WeightSDS!P$12*$AJ442^7+WeightSDS!Q$12*$AJ442^6+WeightSDS!R$12*$AJ442^5+WeightSDS!S$12*$AJ442^4+WeightSDS!T$12*$AJ442^3+WeightSDS!U$12*$AJ442^2+WeightSDS!V$12*$AJ442+WeightSDS!W$12,WeightSDS!P$14*$AJ442^7+WeightSDS!Q$14*$AJ442^6+WeightSDS!R$14*$AJ442^5+WeightSDS!S$14*$AJ442^4+WeightSDS!T$14*$AJ442^3+WeightSDS!U$14*$AJ442^2+WeightSDS!V$14*$AJ442+WeightSDS!W$14),IF($AJ442&lt;156,WeightSDS!O$17*$AJ442^8+WeightSDS!P$17*$AJ442^7+WeightSDS!Q$17*$AJ442^6+WeightSDS!R$17*$AJ442^5+WeightSDS!S$17*$AJ442^4+WeightSDS!T$17*$AJ442^3+WeightSDS!U$17*$AJ442^2+WeightSDS!V$17*$AJ442+WeightSDS!W$17,IF($AJ442&lt;186,WeightSDS!$U$18+(WeightSDS!$V$18-WeightSDS!$U$18)/24*($AJ442-186)+WeightSDS!$W$18*(-$AJ442+186)^2-0.005,WeightSDS!$U$18+(WeightSDS!$V$18-WeightSDS!$U$18)/24*($AJ442-186)-0.005)))</f>
        <v>0.14604529399999999</v>
      </c>
      <c r="AQ442" s="7">
        <f t="shared" si="141"/>
        <v>0.56299999999999994</v>
      </c>
      <c r="AR442" s="7">
        <f t="shared" si="142"/>
        <v>69</v>
      </c>
      <c r="AS442" s="7">
        <f t="shared" si="143"/>
        <v>0.51</v>
      </c>
    </row>
    <row r="443" spans="2:45" s="7" customFormat="1" x14ac:dyDescent="0.15">
      <c r="B443" s="118"/>
      <c r="C443" s="118"/>
      <c r="D443" s="118"/>
      <c r="E443" s="30"/>
      <c r="F443" s="30"/>
      <c r="G443" s="119"/>
      <c r="H443" s="119"/>
      <c r="I443" s="78"/>
      <c r="J443" s="11" t="str">
        <f t="shared" si="134"/>
        <v/>
      </c>
      <c r="K443" s="2" t="str">
        <f t="shared" si="144"/>
        <v/>
      </c>
      <c r="L443" s="2" t="str">
        <f t="shared" si="135"/>
        <v/>
      </c>
      <c r="M443" s="2" t="str">
        <f t="shared" si="145"/>
        <v/>
      </c>
      <c r="N443" s="2" t="str">
        <f t="shared" si="146"/>
        <v/>
      </c>
      <c r="O443" s="2" t="str">
        <f t="shared" si="147"/>
        <v/>
      </c>
      <c r="P443" s="11" t="str">
        <f t="shared" si="148"/>
        <v/>
      </c>
      <c r="Q443" s="11" t="str">
        <f t="shared" si="149"/>
        <v/>
      </c>
      <c r="R443" s="2" t="str">
        <f t="shared" si="150"/>
        <v/>
      </c>
      <c r="S443" s="11" t="str">
        <f t="shared" si="151"/>
        <v/>
      </c>
      <c r="T443" s="175" t="str">
        <f t="shared" si="152"/>
        <v/>
      </c>
      <c r="U443" s="11" t="str">
        <f t="shared" si="153"/>
        <v/>
      </c>
      <c r="V443" s="136"/>
      <c r="W443" s="136"/>
      <c r="X443" s="139">
        <f t="shared" si="136"/>
        <v>0</v>
      </c>
      <c r="Y443" s="31">
        <f t="shared" si="137"/>
        <v>0</v>
      </c>
      <c r="Z443" s="31"/>
      <c r="AA443" s="140">
        <f t="shared" si="138"/>
        <v>0</v>
      </c>
      <c r="AB443" s="12"/>
      <c r="AC443" s="8">
        <f t="shared" si="139"/>
        <v>9.0359999999999996</v>
      </c>
      <c r="AD443" s="8">
        <f t="shared" si="140"/>
        <v>-184.49199999999999</v>
      </c>
      <c r="AE443"/>
      <c r="AF443" t="e">
        <f>IF(D443="M",IF(AI443&lt;78,LMS!$D$5*AI443^3+LMS!$E$5*AI443^2+LMS!$F$5*AI443+LMS!$G$5,IF(AI443&lt;150,LMS!$D$6*AI443^3+LMS!$E$6*AI443^2+LMS!$F$6*AI443+LMS!$G$6,LMS!$D$7*AI443^3+LMS!$E$7*AI443^2+LMS!$F$7*AI443+LMS!$G$7)),IF(AI443&lt;69,LMS!$D$9*AI443^3+LMS!$E$9*AI443^2+LMS!$F$9*AI443+LMS!$G$9,IF(AI443&lt;150,LMS!$D$10*AI443^3+LMS!$E$10*AI443^2+LMS!$F$10*AI443+LMS!$G$10,LMS!$D$11*AI443^3+LMS!$E$11*AI443^2+LMS!$F$11*AI443+LMS!$G$11)))</f>
        <v>#VALUE!</v>
      </c>
      <c r="AG443" t="e">
        <f>IF(D443="M",(IF(AI443&lt;2.5,LMS!$D$21*AI443^3+LMS!$E$21*AI443^2+LMS!$F$21*AI443+LMS!$G$21,IF(AI443&lt;9.5,LMS!$D$22*AI443^3+LMS!$E$22*AI443^2+LMS!$F$22*AI443+LMS!$G$22,IF(AI443&lt;26.75,LMS!$D$23*AI443^3+LMS!$E$23*AI443^2+LMS!$F$23*AI443+LMS!$G$23,IF(AI443&lt;90,LMS!$D$24*AI443^3+LMS!$E$24*AI443^2+LMS!$F$24*AI443+LMS!$G$24,LMS!$D$25*AI443^3+LMS!$E$25*AI443^2+LMS!$F$25*AI443+LMS!$G$25))))),(IF(AI443&lt;2.5,LMS!$D$27*AI443^3+LMS!$E$27*AI443^2+LMS!$F$27*AI443+LMS!$G$27,IF(AI443&lt;9.5,LMS!$D$28*AI443^3+LMS!$E$28*AI443^2+LMS!$F$28*AI443+LMS!$G$28,IF(AI443&lt;26.75,LMS!$D$29*AI443^3+LMS!$E$29*AI443^2+LMS!$F$29*AI443+LMS!$G$29,IF(AI443&lt;90,LMS!$D$30*AI443^3+LMS!$E$30*AI443^2+LMS!$F$30*AI443+LMS!$G$30,IF(AI443&lt;150,LMS!$D$31*AI443^3+LMS!$E$31*AI443^2+LMS!$F$31*AI443+LMS!$G$31,LMS!$D$32*AI443^3+LMS!$E$32*AI443^2+LMS!$F$32*AI443+LMS!$G$32)))))))</f>
        <v>#VALUE!</v>
      </c>
      <c r="AH443" t="e">
        <f>IF(D443="M",(IF(AI443&lt;90,LMS!$D$14*AI443^3+LMS!$E$14*AI443^2+LMS!$F$14*AI443+LMS!$G$14,LMS!$D$15*AI443^3+LMS!$E$15*AI443^2+LMS!$F$15*AI443+LMS!$G$15)),(IF(AI443&lt;90,LMS!$D$17*AI443^3+LMS!$E$17*AI443^2+LMS!$F$17*AI443+LMS!$G$17,LMS!$D$18*AI443^3+LMS!$E$18*AI443^2+LMS!$F$18*AI443+LMS!$G$18)))</f>
        <v>#VALUE!</v>
      </c>
      <c r="AI443" s="7" t="e">
        <f t="shared" si="133"/>
        <v>#VALUE!</v>
      </c>
      <c r="AJ443" s="7">
        <f t="shared" si="154"/>
        <v>0</v>
      </c>
      <c r="AL443" s="7">
        <f>IF(D443="M",WeightSDS!P$5*$AJ443^7+WeightSDS!Q$5*$AJ443^6+WeightSDS!R$5*$AJ443^5+WeightSDS!S$5*$AJ443^4+WeightSDS!T$5*$AJ443^3+WeightSDS!U$5*$AJ443^2+WeightSDS!V$5*$AJ443+WeightSDS!W$5,IF($AJ443&lt;186,WeightSDS!P$8*$AJ443^7+WeightSDS!Q$8*$AJ443^6+WeightSDS!R$8*$AJ443^5+WeightSDS!S$8*$AJ443^4+WeightSDS!T$8*$AJ443^3+WeightSDS!U$8*$AJ443^2+WeightSDS!V$8*$AJ443+WeightSDS!W$8,WeightSDS!$U$9+WeightSDS!$V$9*($AJ443-WeightSDS!$W$9)))</f>
        <v>0.75407122999999998</v>
      </c>
      <c r="AM443" s="7">
        <f>IF(D443="M",IF($AJ443&lt;45,WeightSDS!M$23*$AJ443^10+WeightSDS!N$23*$AJ443^9+WeightSDS!O$23*$AJ443^8+WeightSDS!P$23*$AJ443^7+WeightSDS!Q$23*$AJ443^6+WeightSDS!R$23*$AJ443^5+WeightSDS!S$23*$AJ443^4+WeightSDS!T$23*$AJ443^3+WeightSDS!U$23*$AJ443^2+WeightSDS!V$23*$AJ443+WeightSDS!W$23,IF($AJ443&lt;153,WeightSDS!M$25*$AJ443^10+WeightSDS!N$25*$AJ443^9+WeightSDS!O$25*$AJ443^8+WeightSDS!P$25*$AJ443^7+WeightSDS!Q$25*$AJ443^6+WeightSDS!R$25*$AJ443^5+WeightSDS!S$25*$AJ443^4+WeightSDS!T$25*$AJ443^3+WeightSDS!U$25*$AJ443^2+WeightSDS!V$25*$AJ443+WeightSDS!W$25,WeightSDS!M$27+WeightSDS!N$27/(1+EXP(WeightSDS!O$27+WeightSDS!P$27*$AJ443)))),IF($AJ443&lt;43.8,WeightSDS!M$29*$AJ443^10+WeightSDS!N$29*$AJ443^9+WeightSDS!O$29*$AJ443^8+WeightSDS!P$29*$AJ443^7+WeightSDS!Q$29*$AJ443^6+WeightSDS!R$29*$AJ443^5+WeightSDS!S$29*$AJ443^4+WeightSDS!T$29*$AJ443^3+WeightSDS!U$29*$AJ443^2+WeightSDS!V$29*$AJ443+WeightSDS!W$29-0.010431*(1-$AJ443/210),IF($AJ443&lt;123,WeightSDS!M$30*$AJ443^10+WeightSDS!N$30*$AJ443^9+WeightSDS!O$30*$AJ443^8+WeightSDS!P$30*$AJ443^7+WeightSDS!Q$30*$AJ443^6+WeightSDS!R$30*$AJ443^5+WeightSDS!S$30*$AJ443^4+WeightSDS!T$30*$AJ443^3+WeightSDS!U$30*$AJ443^2+WeightSDS!V$30*$AJ443+WeightSDS!W$30-0.010431*(1-1/$AJ443),WeightSDS!M$32+WeightSDS!N$32/(1+EXP(WeightSDS!O$32+WeightSDS!P$32*$AJ443))-0.010431*(1-$AJ443/210))))</f>
        <v>2.9500001032655536</v>
      </c>
      <c r="AN443" s="7">
        <f>IF(D443="M",IF($AJ443&lt;162,WeightSDS!P$12*$AJ443^7+WeightSDS!Q$12*$AJ443^6+WeightSDS!R$12*$AJ443^5+WeightSDS!S$12*$AJ443^4+WeightSDS!T$12*$AJ443^3+WeightSDS!U$12*$AJ443^2+WeightSDS!V$12*$AJ443+WeightSDS!W$12,WeightSDS!P$14*$AJ443^7+WeightSDS!Q$14*$AJ443^6+WeightSDS!R$14*$AJ443^5+WeightSDS!S$14*$AJ443^4+WeightSDS!T$14*$AJ443^3+WeightSDS!U$14*$AJ443^2+WeightSDS!V$14*$AJ443+WeightSDS!W$14),IF($AJ443&lt;156,WeightSDS!O$17*$AJ443^8+WeightSDS!P$17*$AJ443^7+WeightSDS!Q$17*$AJ443^6+WeightSDS!R$17*$AJ443^5+WeightSDS!S$17*$AJ443^4+WeightSDS!T$17*$AJ443^3+WeightSDS!U$17*$AJ443^2+WeightSDS!V$17*$AJ443+WeightSDS!W$17,IF($AJ443&lt;186,WeightSDS!$U$18+(WeightSDS!$V$18-WeightSDS!$U$18)/24*($AJ443-186)+WeightSDS!$W$18*(-$AJ443+186)^2-0.005,WeightSDS!$U$18+(WeightSDS!$V$18-WeightSDS!$U$18)/24*($AJ443-186)-0.005)))</f>
        <v>0.14604529399999999</v>
      </c>
      <c r="AQ443" s="7">
        <f t="shared" si="141"/>
        <v>0.56299999999999994</v>
      </c>
      <c r="AR443" s="7">
        <f t="shared" si="142"/>
        <v>69</v>
      </c>
      <c r="AS443" s="7">
        <f t="shared" si="143"/>
        <v>0.51</v>
      </c>
    </row>
    <row r="444" spans="2:45" s="7" customFormat="1" x14ac:dyDescent="0.15">
      <c r="B444" s="118"/>
      <c r="C444" s="118"/>
      <c r="D444" s="118"/>
      <c r="E444" s="30"/>
      <c r="F444" s="30"/>
      <c r="G444" s="119"/>
      <c r="H444" s="119"/>
      <c r="I444" s="78"/>
      <c r="J444" s="11" t="str">
        <f t="shared" si="134"/>
        <v/>
      </c>
      <c r="K444" s="2" t="str">
        <f t="shared" si="144"/>
        <v/>
      </c>
      <c r="L444" s="2" t="str">
        <f t="shared" si="135"/>
        <v/>
      </c>
      <c r="M444" s="2" t="str">
        <f t="shared" si="145"/>
        <v/>
      </c>
      <c r="N444" s="2" t="str">
        <f t="shared" si="146"/>
        <v/>
      </c>
      <c r="O444" s="2" t="str">
        <f t="shared" si="147"/>
        <v/>
      </c>
      <c r="P444" s="11" t="str">
        <f t="shared" si="148"/>
        <v/>
      </c>
      <c r="Q444" s="11" t="str">
        <f t="shared" si="149"/>
        <v/>
      </c>
      <c r="R444" s="2" t="str">
        <f t="shared" si="150"/>
        <v/>
      </c>
      <c r="S444" s="11" t="str">
        <f t="shared" si="151"/>
        <v/>
      </c>
      <c r="T444" s="175" t="str">
        <f t="shared" si="152"/>
        <v/>
      </c>
      <c r="U444" s="11" t="str">
        <f t="shared" si="153"/>
        <v/>
      </c>
      <c r="V444" s="136"/>
      <c r="W444" s="136"/>
      <c r="X444" s="139">
        <f t="shared" si="136"/>
        <v>0</v>
      </c>
      <c r="Y444" s="31">
        <f t="shared" si="137"/>
        <v>0</v>
      </c>
      <c r="Z444" s="31"/>
      <c r="AA444" s="140">
        <f t="shared" si="138"/>
        <v>0</v>
      </c>
      <c r="AB444" s="12"/>
      <c r="AC444" s="8">
        <f t="shared" si="139"/>
        <v>9.0359999999999996</v>
      </c>
      <c r="AD444" s="8">
        <f t="shared" si="140"/>
        <v>-184.49199999999999</v>
      </c>
      <c r="AE444"/>
      <c r="AF444" t="e">
        <f>IF(D444="M",IF(AI444&lt;78,LMS!$D$5*AI444^3+LMS!$E$5*AI444^2+LMS!$F$5*AI444+LMS!$G$5,IF(AI444&lt;150,LMS!$D$6*AI444^3+LMS!$E$6*AI444^2+LMS!$F$6*AI444+LMS!$G$6,LMS!$D$7*AI444^3+LMS!$E$7*AI444^2+LMS!$F$7*AI444+LMS!$G$7)),IF(AI444&lt;69,LMS!$D$9*AI444^3+LMS!$E$9*AI444^2+LMS!$F$9*AI444+LMS!$G$9,IF(AI444&lt;150,LMS!$D$10*AI444^3+LMS!$E$10*AI444^2+LMS!$F$10*AI444+LMS!$G$10,LMS!$D$11*AI444^3+LMS!$E$11*AI444^2+LMS!$F$11*AI444+LMS!$G$11)))</f>
        <v>#VALUE!</v>
      </c>
      <c r="AG444" t="e">
        <f>IF(D444="M",(IF(AI444&lt;2.5,LMS!$D$21*AI444^3+LMS!$E$21*AI444^2+LMS!$F$21*AI444+LMS!$G$21,IF(AI444&lt;9.5,LMS!$D$22*AI444^3+LMS!$E$22*AI444^2+LMS!$F$22*AI444+LMS!$G$22,IF(AI444&lt;26.75,LMS!$D$23*AI444^3+LMS!$E$23*AI444^2+LMS!$F$23*AI444+LMS!$G$23,IF(AI444&lt;90,LMS!$D$24*AI444^3+LMS!$E$24*AI444^2+LMS!$F$24*AI444+LMS!$G$24,LMS!$D$25*AI444^3+LMS!$E$25*AI444^2+LMS!$F$25*AI444+LMS!$G$25))))),(IF(AI444&lt;2.5,LMS!$D$27*AI444^3+LMS!$E$27*AI444^2+LMS!$F$27*AI444+LMS!$G$27,IF(AI444&lt;9.5,LMS!$D$28*AI444^3+LMS!$E$28*AI444^2+LMS!$F$28*AI444+LMS!$G$28,IF(AI444&lt;26.75,LMS!$D$29*AI444^3+LMS!$E$29*AI444^2+LMS!$F$29*AI444+LMS!$G$29,IF(AI444&lt;90,LMS!$D$30*AI444^3+LMS!$E$30*AI444^2+LMS!$F$30*AI444+LMS!$G$30,IF(AI444&lt;150,LMS!$D$31*AI444^3+LMS!$E$31*AI444^2+LMS!$F$31*AI444+LMS!$G$31,LMS!$D$32*AI444^3+LMS!$E$32*AI444^2+LMS!$F$32*AI444+LMS!$G$32)))))))</f>
        <v>#VALUE!</v>
      </c>
      <c r="AH444" t="e">
        <f>IF(D444="M",(IF(AI444&lt;90,LMS!$D$14*AI444^3+LMS!$E$14*AI444^2+LMS!$F$14*AI444+LMS!$G$14,LMS!$D$15*AI444^3+LMS!$E$15*AI444^2+LMS!$F$15*AI444+LMS!$G$15)),(IF(AI444&lt;90,LMS!$D$17*AI444^3+LMS!$E$17*AI444^2+LMS!$F$17*AI444+LMS!$G$17,LMS!$D$18*AI444^3+LMS!$E$18*AI444^2+LMS!$F$18*AI444+LMS!$G$18)))</f>
        <v>#VALUE!</v>
      </c>
      <c r="AI444" s="7" t="e">
        <f t="shared" si="133"/>
        <v>#VALUE!</v>
      </c>
      <c r="AJ444" s="7">
        <f t="shared" si="154"/>
        <v>0</v>
      </c>
      <c r="AL444" s="7">
        <f>IF(D444="M",WeightSDS!P$5*$AJ444^7+WeightSDS!Q$5*$AJ444^6+WeightSDS!R$5*$AJ444^5+WeightSDS!S$5*$AJ444^4+WeightSDS!T$5*$AJ444^3+WeightSDS!U$5*$AJ444^2+WeightSDS!V$5*$AJ444+WeightSDS!W$5,IF($AJ444&lt;186,WeightSDS!P$8*$AJ444^7+WeightSDS!Q$8*$AJ444^6+WeightSDS!R$8*$AJ444^5+WeightSDS!S$8*$AJ444^4+WeightSDS!T$8*$AJ444^3+WeightSDS!U$8*$AJ444^2+WeightSDS!V$8*$AJ444+WeightSDS!W$8,WeightSDS!$U$9+WeightSDS!$V$9*($AJ444-WeightSDS!$W$9)))</f>
        <v>0.75407122999999998</v>
      </c>
      <c r="AM444" s="7">
        <f>IF(D444="M",IF($AJ444&lt;45,WeightSDS!M$23*$AJ444^10+WeightSDS!N$23*$AJ444^9+WeightSDS!O$23*$AJ444^8+WeightSDS!P$23*$AJ444^7+WeightSDS!Q$23*$AJ444^6+WeightSDS!R$23*$AJ444^5+WeightSDS!S$23*$AJ444^4+WeightSDS!T$23*$AJ444^3+WeightSDS!U$23*$AJ444^2+WeightSDS!V$23*$AJ444+WeightSDS!W$23,IF($AJ444&lt;153,WeightSDS!M$25*$AJ444^10+WeightSDS!N$25*$AJ444^9+WeightSDS!O$25*$AJ444^8+WeightSDS!P$25*$AJ444^7+WeightSDS!Q$25*$AJ444^6+WeightSDS!R$25*$AJ444^5+WeightSDS!S$25*$AJ444^4+WeightSDS!T$25*$AJ444^3+WeightSDS!U$25*$AJ444^2+WeightSDS!V$25*$AJ444+WeightSDS!W$25,WeightSDS!M$27+WeightSDS!N$27/(1+EXP(WeightSDS!O$27+WeightSDS!P$27*$AJ444)))),IF($AJ444&lt;43.8,WeightSDS!M$29*$AJ444^10+WeightSDS!N$29*$AJ444^9+WeightSDS!O$29*$AJ444^8+WeightSDS!P$29*$AJ444^7+WeightSDS!Q$29*$AJ444^6+WeightSDS!R$29*$AJ444^5+WeightSDS!S$29*$AJ444^4+WeightSDS!T$29*$AJ444^3+WeightSDS!U$29*$AJ444^2+WeightSDS!V$29*$AJ444+WeightSDS!W$29-0.010431*(1-$AJ444/210),IF($AJ444&lt;123,WeightSDS!M$30*$AJ444^10+WeightSDS!N$30*$AJ444^9+WeightSDS!O$30*$AJ444^8+WeightSDS!P$30*$AJ444^7+WeightSDS!Q$30*$AJ444^6+WeightSDS!R$30*$AJ444^5+WeightSDS!S$30*$AJ444^4+WeightSDS!T$30*$AJ444^3+WeightSDS!U$30*$AJ444^2+WeightSDS!V$30*$AJ444+WeightSDS!W$30-0.010431*(1-1/$AJ444),WeightSDS!M$32+WeightSDS!N$32/(1+EXP(WeightSDS!O$32+WeightSDS!P$32*$AJ444))-0.010431*(1-$AJ444/210))))</f>
        <v>2.9500001032655536</v>
      </c>
      <c r="AN444" s="7">
        <f>IF(D444="M",IF($AJ444&lt;162,WeightSDS!P$12*$AJ444^7+WeightSDS!Q$12*$AJ444^6+WeightSDS!R$12*$AJ444^5+WeightSDS!S$12*$AJ444^4+WeightSDS!T$12*$AJ444^3+WeightSDS!U$12*$AJ444^2+WeightSDS!V$12*$AJ444+WeightSDS!W$12,WeightSDS!P$14*$AJ444^7+WeightSDS!Q$14*$AJ444^6+WeightSDS!R$14*$AJ444^5+WeightSDS!S$14*$AJ444^4+WeightSDS!T$14*$AJ444^3+WeightSDS!U$14*$AJ444^2+WeightSDS!V$14*$AJ444+WeightSDS!W$14),IF($AJ444&lt;156,WeightSDS!O$17*$AJ444^8+WeightSDS!P$17*$AJ444^7+WeightSDS!Q$17*$AJ444^6+WeightSDS!R$17*$AJ444^5+WeightSDS!S$17*$AJ444^4+WeightSDS!T$17*$AJ444^3+WeightSDS!U$17*$AJ444^2+WeightSDS!V$17*$AJ444+WeightSDS!W$17,IF($AJ444&lt;186,WeightSDS!$U$18+(WeightSDS!$V$18-WeightSDS!$U$18)/24*($AJ444-186)+WeightSDS!$W$18*(-$AJ444+186)^2-0.005,WeightSDS!$U$18+(WeightSDS!$V$18-WeightSDS!$U$18)/24*($AJ444-186)-0.005)))</f>
        <v>0.14604529399999999</v>
      </c>
      <c r="AQ444" s="7">
        <f t="shared" si="141"/>
        <v>0.56299999999999994</v>
      </c>
      <c r="AR444" s="7">
        <f t="shared" si="142"/>
        <v>69</v>
      </c>
      <c r="AS444" s="7">
        <f t="shared" si="143"/>
        <v>0.51</v>
      </c>
    </row>
    <row r="445" spans="2:45" s="7" customFormat="1" x14ac:dyDescent="0.15">
      <c r="B445" s="118"/>
      <c r="C445" s="118"/>
      <c r="D445" s="118"/>
      <c r="E445" s="30"/>
      <c r="F445" s="30"/>
      <c r="G445" s="119"/>
      <c r="H445" s="119"/>
      <c r="I445" s="78"/>
      <c r="J445" s="11" t="str">
        <f t="shared" si="134"/>
        <v/>
      </c>
      <c r="K445" s="2" t="str">
        <f t="shared" si="144"/>
        <v/>
      </c>
      <c r="L445" s="2" t="str">
        <f t="shared" si="135"/>
        <v/>
      </c>
      <c r="M445" s="2" t="str">
        <f t="shared" si="145"/>
        <v/>
      </c>
      <c r="N445" s="2" t="str">
        <f t="shared" si="146"/>
        <v/>
      </c>
      <c r="O445" s="2" t="str">
        <f t="shared" si="147"/>
        <v/>
      </c>
      <c r="P445" s="11" t="str">
        <f t="shared" si="148"/>
        <v/>
      </c>
      <c r="Q445" s="11" t="str">
        <f t="shared" si="149"/>
        <v/>
      </c>
      <c r="R445" s="2" t="str">
        <f t="shared" si="150"/>
        <v/>
      </c>
      <c r="S445" s="11" t="str">
        <f t="shared" si="151"/>
        <v/>
      </c>
      <c r="T445" s="175" t="str">
        <f t="shared" si="152"/>
        <v/>
      </c>
      <c r="U445" s="11" t="str">
        <f t="shared" si="153"/>
        <v/>
      </c>
      <c r="V445" s="136"/>
      <c r="W445" s="136"/>
      <c r="X445" s="139">
        <f t="shared" si="136"/>
        <v>0</v>
      </c>
      <c r="Y445" s="31">
        <f t="shared" si="137"/>
        <v>0</v>
      </c>
      <c r="Z445" s="31"/>
      <c r="AA445" s="140">
        <f t="shared" si="138"/>
        <v>0</v>
      </c>
      <c r="AB445" s="12"/>
      <c r="AC445" s="8">
        <f t="shared" si="139"/>
        <v>9.0359999999999996</v>
      </c>
      <c r="AD445" s="8">
        <f t="shared" si="140"/>
        <v>-184.49199999999999</v>
      </c>
      <c r="AE445"/>
      <c r="AF445" t="e">
        <f>IF(D445="M",IF(AI445&lt;78,LMS!$D$5*AI445^3+LMS!$E$5*AI445^2+LMS!$F$5*AI445+LMS!$G$5,IF(AI445&lt;150,LMS!$D$6*AI445^3+LMS!$E$6*AI445^2+LMS!$F$6*AI445+LMS!$G$6,LMS!$D$7*AI445^3+LMS!$E$7*AI445^2+LMS!$F$7*AI445+LMS!$G$7)),IF(AI445&lt;69,LMS!$D$9*AI445^3+LMS!$E$9*AI445^2+LMS!$F$9*AI445+LMS!$G$9,IF(AI445&lt;150,LMS!$D$10*AI445^3+LMS!$E$10*AI445^2+LMS!$F$10*AI445+LMS!$G$10,LMS!$D$11*AI445^3+LMS!$E$11*AI445^2+LMS!$F$11*AI445+LMS!$G$11)))</f>
        <v>#VALUE!</v>
      </c>
      <c r="AG445" t="e">
        <f>IF(D445="M",(IF(AI445&lt;2.5,LMS!$D$21*AI445^3+LMS!$E$21*AI445^2+LMS!$F$21*AI445+LMS!$G$21,IF(AI445&lt;9.5,LMS!$D$22*AI445^3+LMS!$E$22*AI445^2+LMS!$F$22*AI445+LMS!$G$22,IF(AI445&lt;26.75,LMS!$D$23*AI445^3+LMS!$E$23*AI445^2+LMS!$F$23*AI445+LMS!$G$23,IF(AI445&lt;90,LMS!$D$24*AI445^3+LMS!$E$24*AI445^2+LMS!$F$24*AI445+LMS!$G$24,LMS!$D$25*AI445^3+LMS!$E$25*AI445^2+LMS!$F$25*AI445+LMS!$G$25))))),(IF(AI445&lt;2.5,LMS!$D$27*AI445^3+LMS!$E$27*AI445^2+LMS!$F$27*AI445+LMS!$G$27,IF(AI445&lt;9.5,LMS!$D$28*AI445^3+LMS!$E$28*AI445^2+LMS!$F$28*AI445+LMS!$G$28,IF(AI445&lt;26.75,LMS!$D$29*AI445^3+LMS!$E$29*AI445^2+LMS!$F$29*AI445+LMS!$G$29,IF(AI445&lt;90,LMS!$D$30*AI445^3+LMS!$E$30*AI445^2+LMS!$F$30*AI445+LMS!$G$30,IF(AI445&lt;150,LMS!$D$31*AI445^3+LMS!$E$31*AI445^2+LMS!$F$31*AI445+LMS!$G$31,LMS!$D$32*AI445^3+LMS!$E$32*AI445^2+LMS!$F$32*AI445+LMS!$G$32)))))))</f>
        <v>#VALUE!</v>
      </c>
      <c r="AH445" t="e">
        <f>IF(D445="M",(IF(AI445&lt;90,LMS!$D$14*AI445^3+LMS!$E$14*AI445^2+LMS!$F$14*AI445+LMS!$G$14,LMS!$D$15*AI445^3+LMS!$E$15*AI445^2+LMS!$F$15*AI445+LMS!$G$15)),(IF(AI445&lt;90,LMS!$D$17*AI445^3+LMS!$E$17*AI445^2+LMS!$F$17*AI445+LMS!$G$17,LMS!$D$18*AI445^3+LMS!$E$18*AI445^2+LMS!$F$18*AI445+LMS!$G$18)))</f>
        <v>#VALUE!</v>
      </c>
      <c r="AI445" s="7" t="e">
        <f t="shared" ref="AI445:AI508" si="155">T445*365.25/30.4375</f>
        <v>#VALUE!</v>
      </c>
      <c r="AJ445" s="7">
        <f t="shared" si="154"/>
        <v>0</v>
      </c>
      <c r="AL445" s="7">
        <f>IF(D445="M",WeightSDS!P$5*$AJ445^7+WeightSDS!Q$5*$AJ445^6+WeightSDS!R$5*$AJ445^5+WeightSDS!S$5*$AJ445^4+WeightSDS!T$5*$AJ445^3+WeightSDS!U$5*$AJ445^2+WeightSDS!V$5*$AJ445+WeightSDS!W$5,IF($AJ445&lt;186,WeightSDS!P$8*$AJ445^7+WeightSDS!Q$8*$AJ445^6+WeightSDS!R$8*$AJ445^5+WeightSDS!S$8*$AJ445^4+WeightSDS!T$8*$AJ445^3+WeightSDS!U$8*$AJ445^2+WeightSDS!V$8*$AJ445+WeightSDS!W$8,WeightSDS!$U$9+WeightSDS!$V$9*($AJ445-WeightSDS!$W$9)))</f>
        <v>0.75407122999999998</v>
      </c>
      <c r="AM445" s="7">
        <f>IF(D445="M",IF($AJ445&lt;45,WeightSDS!M$23*$AJ445^10+WeightSDS!N$23*$AJ445^9+WeightSDS!O$23*$AJ445^8+WeightSDS!P$23*$AJ445^7+WeightSDS!Q$23*$AJ445^6+WeightSDS!R$23*$AJ445^5+WeightSDS!S$23*$AJ445^4+WeightSDS!T$23*$AJ445^3+WeightSDS!U$23*$AJ445^2+WeightSDS!V$23*$AJ445+WeightSDS!W$23,IF($AJ445&lt;153,WeightSDS!M$25*$AJ445^10+WeightSDS!N$25*$AJ445^9+WeightSDS!O$25*$AJ445^8+WeightSDS!P$25*$AJ445^7+WeightSDS!Q$25*$AJ445^6+WeightSDS!R$25*$AJ445^5+WeightSDS!S$25*$AJ445^4+WeightSDS!T$25*$AJ445^3+WeightSDS!U$25*$AJ445^2+WeightSDS!V$25*$AJ445+WeightSDS!W$25,WeightSDS!M$27+WeightSDS!N$27/(1+EXP(WeightSDS!O$27+WeightSDS!P$27*$AJ445)))),IF($AJ445&lt;43.8,WeightSDS!M$29*$AJ445^10+WeightSDS!N$29*$AJ445^9+WeightSDS!O$29*$AJ445^8+WeightSDS!P$29*$AJ445^7+WeightSDS!Q$29*$AJ445^6+WeightSDS!R$29*$AJ445^5+WeightSDS!S$29*$AJ445^4+WeightSDS!T$29*$AJ445^3+WeightSDS!U$29*$AJ445^2+WeightSDS!V$29*$AJ445+WeightSDS!W$29-0.010431*(1-$AJ445/210),IF($AJ445&lt;123,WeightSDS!M$30*$AJ445^10+WeightSDS!N$30*$AJ445^9+WeightSDS!O$30*$AJ445^8+WeightSDS!P$30*$AJ445^7+WeightSDS!Q$30*$AJ445^6+WeightSDS!R$30*$AJ445^5+WeightSDS!S$30*$AJ445^4+WeightSDS!T$30*$AJ445^3+WeightSDS!U$30*$AJ445^2+WeightSDS!V$30*$AJ445+WeightSDS!W$30-0.010431*(1-1/$AJ445),WeightSDS!M$32+WeightSDS!N$32/(1+EXP(WeightSDS!O$32+WeightSDS!P$32*$AJ445))-0.010431*(1-$AJ445/210))))</f>
        <v>2.9500001032655536</v>
      </c>
      <c r="AN445" s="7">
        <f>IF(D445="M",IF($AJ445&lt;162,WeightSDS!P$12*$AJ445^7+WeightSDS!Q$12*$AJ445^6+WeightSDS!R$12*$AJ445^5+WeightSDS!S$12*$AJ445^4+WeightSDS!T$12*$AJ445^3+WeightSDS!U$12*$AJ445^2+WeightSDS!V$12*$AJ445+WeightSDS!W$12,WeightSDS!P$14*$AJ445^7+WeightSDS!Q$14*$AJ445^6+WeightSDS!R$14*$AJ445^5+WeightSDS!S$14*$AJ445^4+WeightSDS!T$14*$AJ445^3+WeightSDS!U$14*$AJ445^2+WeightSDS!V$14*$AJ445+WeightSDS!W$14),IF($AJ445&lt;156,WeightSDS!O$17*$AJ445^8+WeightSDS!P$17*$AJ445^7+WeightSDS!Q$17*$AJ445^6+WeightSDS!R$17*$AJ445^5+WeightSDS!S$17*$AJ445^4+WeightSDS!T$17*$AJ445^3+WeightSDS!U$17*$AJ445^2+WeightSDS!V$17*$AJ445+WeightSDS!W$17,IF($AJ445&lt;186,WeightSDS!$U$18+(WeightSDS!$V$18-WeightSDS!$U$18)/24*($AJ445-186)+WeightSDS!$W$18*(-$AJ445+186)^2-0.005,WeightSDS!$U$18+(WeightSDS!$V$18-WeightSDS!$U$18)/24*($AJ445-186)-0.005)))</f>
        <v>0.14604529399999999</v>
      </c>
      <c r="AQ445" s="7">
        <f t="shared" si="141"/>
        <v>0.56299999999999994</v>
      </c>
      <c r="AR445" s="7">
        <f t="shared" si="142"/>
        <v>69</v>
      </c>
      <c r="AS445" s="7">
        <f t="shared" si="143"/>
        <v>0.51</v>
      </c>
    </row>
    <row r="446" spans="2:45" s="7" customFormat="1" x14ac:dyDescent="0.15">
      <c r="B446" s="118"/>
      <c r="C446" s="118"/>
      <c r="D446" s="118"/>
      <c r="E446" s="30"/>
      <c r="F446" s="30"/>
      <c r="G446" s="119"/>
      <c r="H446" s="119"/>
      <c r="I446" s="78"/>
      <c r="J446" s="11" t="str">
        <f t="shared" si="134"/>
        <v/>
      </c>
      <c r="K446" s="2" t="str">
        <f t="shared" si="144"/>
        <v/>
      </c>
      <c r="L446" s="2" t="str">
        <f t="shared" si="135"/>
        <v/>
      </c>
      <c r="M446" s="2" t="str">
        <f t="shared" si="145"/>
        <v/>
      </c>
      <c r="N446" s="2" t="str">
        <f t="shared" si="146"/>
        <v/>
      </c>
      <c r="O446" s="2" t="str">
        <f t="shared" si="147"/>
        <v/>
      </c>
      <c r="P446" s="11" t="str">
        <f t="shared" si="148"/>
        <v/>
      </c>
      <c r="Q446" s="11" t="str">
        <f t="shared" si="149"/>
        <v/>
      </c>
      <c r="R446" s="2" t="str">
        <f t="shared" si="150"/>
        <v/>
      </c>
      <c r="S446" s="11" t="str">
        <f t="shared" si="151"/>
        <v/>
      </c>
      <c r="T446" s="175" t="str">
        <f t="shared" si="152"/>
        <v/>
      </c>
      <c r="U446" s="11" t="str">
        <f t="shared" si="153"/>
        <v/>
      </c>
      <c r="V446" s="136"/>
      <c r="W446" s="136"/>
      <c r="X446" s="139">
        <f t="shared" si="136"/>
        <v>0</v>
      </c>
      <c r="Y446" s="31">
        <f t="shared" si="137"/>
        <v>0</v>
      </c>
      <c r="Z446" s="31"/>
      <c r="AA446" s="140">
        <f t="shared" si="138"/>
        <v>0</v>
      </c>
      <c r="AB446" s="12"/>
      <c r="AC446" s="8">
        <f t="shared" si="139"/>
        <v>9.0359999999999996</v>
      </c>
      <c r="AD446" s="8">
        <f t="shared" si="140"/>
        <v>-184.49199999999999</v>
      </c>
      <c r="AE446"/>
      <c r="AF446" t="e">
        <f>IF(D446="M",IF(AI446&lt;78,LMS!$D$5*AI446^3+LMS!$E$5*AI446^2+LMS!$F$5*AI446+LMS!$G$5,IF(AI446&lt;150,LMS!$D$6*AI446^3+LMS!$E$6*AI446^2+LMS!$F$6*AI446+LMS!$G$6,LMS!$D$7*AI446^3+LMS!$E$7*AI446^2+LMS!$F$7*AI446+LMS!$G$7)),IF(AI446&lt;69,LMS!$D$9*AI446^3+LMS!$E$9*AI446^2+LMS!$F$9*AI446+LMS!$G$9,IF(AI446&lt;150,LMS!$D$10*AI446^3+LMS!$E$10*AI446^2+LMS!$F$10*AI446+LMS!$G$10,LMS!$D$11*AI446^3+LMS!$E$11*AI446^2+LMS!$F$11*AI446+LMS!$G$11)))</f>
        <v>#VALUE!</v>
      </c>
      <c r="AG446" t="e">
        <f>IF(D446="M",(IF(AI446&lt;2.5,LMS!$D$21*AI446^3+LMS!$E$21*AI446^2+LMS!$F$21*AI446+LMS!$G$21,IF(AI446&lt;9.5,LMS!$D$22*AI446^3+LMS!$E$22*AI446^2+LMS!$F$22*AI446+LMS!$G$22,IF(AI446&lt;26.75,LMS!$D$23*AI446^3+LMS!$E$23*AI446^2+LMS!$F$23*AI446+LMS!$G$23,IF(AI446&lt;90,LMS!$D$24*AI446^3+LMS!$E$24*AI446^2+LMS!$F$24*AI446+LMS!$G$24,LMS!$D$25*AI446^3+LMS!$E$25*AI446^2+LMS!$F$25*AI446+LMS!$G$25))))),(IF(AI446&lt;2.5,LMS!$D$27*AI446^3+LMS!$E$27*AI446^2+LMS!$F$27*AI446+LMS!$G$27,IF(AI446&lt;9.5,LMS!$D$28*AI446^3+LMS!$E$28*AI446^2+LMS!$F$28*AI446+LMS!$G$28,IF(AI446&lt;26.75,LMS!$D$29*AI446^3+LMS!$E$29*AI446^2+LMS!$F$29*AI446+LMS!$G$29,IF(AI446&lt;90,LMS!$D$30*AI446^3+LMS!$E$30*AI446^2+LMS!$F$30*AI446+LMS!$G$30,IF(AI446&lt;150,LMS!$D$31*AI446^3+LMS!$E$31*AI446^2+LMS!$F$31*AI446+LMS!$G$31,LMS!$D$32*AI446^3+LMS!$E$32*AI446^2+LMS!$F$32*AI446+LMS!$G$32)))))))</f>
        <v>#VALUE!</v>
      </c>
      <c r="AH446" t="e">
        <f>IF(D446="M",(IF(AI446&lt;90,LMS!$D$14*AI446^3+LMS!$E$14*AI446^2+LMS!$F$14*AI446+LMS!$G$14,LMS!$D$15*AI446^3+LMS!$E$15*AI446^2+LMS!$F$15*AI446+LMS!$G$15)),(IF(AI446&lt;90,LMS!$D$17*AI446^3+LMS!$E$17*AI446^2+LMS!$F$17*AI446+LMS!$G$17,LMS!$D$18*AI446^3+LMS!$E$18*AI446^2+LMS!$F$18*AI446+LMS!$G$18)))</f>
        <v>#VALUE!</v>
      </c>
      <c r="AI446" s="7" t="e">
        <f t="shared" si="155"/>
        <v>#VALUE!</v>
      </c>
      <c r="AJ446" s="7">
        <f t="shared" si="154"/>
        <v>0</v>
      </c>
      <c r="AL446" s="7">
        <f>IF(D446="M",WeightSDS!P$5*$AJ446^7+WeightSDS!Q$5*$AJ446^6+WeightSDS!R$5*$AJ446^5+WeightSDS!S$5*$AJ446^4+WeightSDS!T$5*$AJ446^3+WeightSDS!U$5*$AJ446^2+WeightSDS!V$5*$AJ446+WeightSDS!W$5,IF($AJ446&lt;186,WeightSDS!P$8*$AJ446^7+WeightSDS!Q$8*$AJ446^6+WeightSDS!R$8*$AJ446^5+WeightSDS!S$8*$AJ446^4+WeightSDS!T$8*$AJ446^3+WeightSDS!U$8*$AJ446^2+WeightSDS!V$8*$AJ446+WeightSDS!W$8,WeightSDS!$U$9+WeightSDS!$V$9*($AJ446-WeightSDS!$W$9)))</f>
        <v>0.75407122999999998</v>
      </c>
      <c r="AM446" s="7">
        <f>IF(D446="M",IF($AJ446&lt;45,WeightSDS!M$23*$AJ446^10+WeightSDS!N$23*$AJ446^9+WeightSDS!O$23*$AJ446^8+WeightSDS!P$23*$AJ446^7+WeightSDS!Q$23*$AJ446^6+WeightSDS!R$23*$AJ446^5+WeightSDS!S$23*$AJ446^4+WeightSDS!T$23*$AJ446^3+WeightSDS!U$23*$AJ446^2+WeightSDS!V$23*$AJ446+WeightSDS!W$23,IF($AJ446&lt;153,WeightSDS!M$25*$AJ446^10+WeightSDS!N$25*$AJ446^9+WeightSDS!O$25*$AJ446^8+WeightSDS!P$25*$AJ446^7+WeightSDS!Q$25*$AJ446^6+WeightSDS!R$25*$AJ446^5+WeightSDS!S$25*$AJ446^4+WeightSDS!T$25*$AJ446^3+WeightSDS!U$25*$AJ446^2+WeightSDS!V$25*$AJ446+WeightSDS!W$25,WeightSDS!M$27+WeightSDS!N$27/(1+EXP(WeightSDS!O$27+WeightSDS!P$27*$AJ446)))),IF($AJ446&lt;43.8,WeightSDS!M$29*$AJ446^10+WeightSDS!N$29*$AJ446^9+WeightSDS!O$29*$AJ446^8+WeightSDS!P$29*$AJ446^7+WeightSDS!Q$29*$AJ446^6+WeightSDS!R$29*$AJ446^5+WeightSDS!S$29*$AJ446^4+WeightSDS!T$29*$AJ446^3+WeightSDS!U$29*$AJ446^2+WeightSDS!V$29*$AJ446+WeightSDS!W$29-0.010431*(1-$AJ446/210),IF($AJ446&lt;123,WeightSDS!M$30*$AJ446^10+WeightSDS!N$30*$AJ446^9+WeightSDS!O$30*$AJ446^8+WeightSDS!P$30*$AJ446^7+WeightSDS!Q$30*$AJ446^6+WeightSDS!R$30*$AJ446^5+WeightSDS!S$30*$AJ446^4+WeightSDS!T$30*$AJ446^3+WeightSDS!U$30*$AJ446^2+WeightSDS!V$30*$AJ446+WeightSDS!W$30-0.010431*(1-1/$AJ446),WeightSDS!M$32+WeightSDS!N$32/(1+EXP(WeightSDS!O$32+WeightSDS!P$32*$AJ446))-0.010431*(1-$AJ446/210))))</f>
        <v>2.9500001032655536</v>
      </c>
      <c r="AN446" s="7">
        <f>IF(D446="M",IF($AJ446&lt;162,WeightSDS!P$12*$AJ446^7+WeightSDS!Q$12*$AJ446^6+WeightSDS!R$12*$AJ446^5+WeightSDS!S$12*$AJ446^4+WeightSDS!T$12*$AJ446^3+WeightSDS!U$12*$AJ446^2+WeightSDS!V$12*$AJ446+WeightSDS!W$12,WeightSDS!P$14*$AJ446^7+WeightSDS!Q$14*$AJ446^6+WeightSDS!R$14*$AJ446^5+WeightSDS!S$14*$AJ446^4+WeightSDS!T$14*$AJ446^3+WeightSDS!U$14*$AJ446^2+WeightSDS!V$14*$AJ446+WeightSDS!W$14),IF($AJ446&lt;156,WeightSDS!O$17*$AJ446^8+WeightSDS!P$17*$AJ446^7+WeightSDS!Q$17*$AJ446^6+WeightSDS!R$17*$AJ446^5+WeightSDS!S$17*$AJ446^4+WeightSDS!T$17*$AJ446^3+WeightSDS!U$17*$AJ446^2+WeightSDS!V$17*$AJ446+WeightSDS!W$17,IF($AJ446&lt;186,WeightSDS!$U$18+(WeightSDS!$V$18-WeightSDS!$U$18)/24*($AJ446-186)+WeightSDS!$W$18*(-$AJ446+186)^2-0.005,WeightSDS!$U$18+(WeightSDS!$V$18-WeightSDS!$U$18)/24*($AJ446-186)-0.005)))</f>
        <v>0.14604529399999999</v>
      </c>
      <c r="AQ446" s="7">
        <f t="shared" si="141"/>
        <v>0.56299999999999994</v>
      </c>
      <c r="AR446" s="7">
        <f t="shared" si="142"/>
        <v>69</v>
      </c>
      <c r="AS446" s="7">
        <f t="shared" si="143"/>
        <v>0.51</v>
      </c>
    </row>
    <row r="447" spans="2:45" s="7" customFormat="1" x14ac:dyDescent="0.15">
      <c r="B447" s="118"/>
      <c r="C447" s="118"/>
      <c r="D447" s="118"/>
      <c r="E447" s="30"/>
      <c r="F447" s="30"/>
      <c r="G447" s="119"/>
      <c r="H447" s="119"/>
      <c r="I447" s="78"/>
      <c r="J447" s="11" t="str">
        <f t="shared" si="134"/>
        <v/>
      </c>
      <c r="K447" s="2" t="str">
        <f t="shared" si="144"/>
        <v/>
      </c>
      <c r="L447" s="2" t="str">
        <f t="shared" si="135"/>
        <v/>
      </c>
      <c r="M447" s="2" t="str">
        <f t="shared" si="145"/>
        <v/>
      </c>
      <c r="N447" s="2" t="str">
        <f t="shared" si="146"/>
        <v/>
      </c>
      <c r="O447" s="2" t="str">
        <f t="shared" si="147"/>
        <v/>
      </c>
      <c r="P447" s="11" t="str">
        <f t="shared" si="148"/>
        <v/>
      </c>
      <c r="Q447" s="11" t="str">
        <f t="shared" si="149"/>
        <v/>
      </c>
      <c r="R447" s="2" t="str">
        <f t="shared" si="150"/>
        <v/>
      </c>
      <c r="S447" s="11" t="str">
        <f t="shared" si="151"/>
        <v/>
      </c>
      <c r="T447" s="175" t="str">
        <f t="shared" si="152"/>
        <v/>
      </c>
      <c r="U447" s="11" t="str">
        <f t="shared" si="153"/>
        <v/>
      </c>
      <c r="V447" s="136"/>
      <c r="W447" s="136"/>
      <c r="X447" s="139">
        <f t="shared" si="136"/>
        <v>0</v>
      </c>
      <c r="Y447" s="31">
        <f t="shared" si="137"/>
        <v>0</v>
      </c>
      <c r="Z447" s="31"/>
      <c r="AA447" s="140">
        <f t="shared" si="138"/>
        <v>0</v>
      </c>
      <c r="AB447" s="12"/>
      <c r="AC447" s="8">
        <f t="shared" si="139"/>
        <v>9.0359999999999996</v>
      </c>
      <c r="AD447" s="8">
        <f t="shared" si="140"/>
        <v>-184.49199999999999</v>
      </c>
      <c r="AE447"/>
      <c r="AF447" t="e">
        <f>IF(D447="M",IF(AI447&lt;78,LMS!$D$5*AI447^3+LMS!$E$5*AI447^2+LMS!$F$5*AI447+LMS!$G$5,IF(AI447&lt;150,LMS!$D$6*AI447^3+LMS!$E$6*AI447^2+LMS!$F$6*AI447+LMS!$G$6,LMS!$D$7*AI447^3+LMS!$E$7*AI447^2+LMS!$F$7*AI447+LMS!$G$7)),IF(AI447&lt;69,LMS!$D$9*AI447^3+LMS!$E$9*AI447^2+LMS!$F$9*AI447+LMS!$G$9,IF(AI447&lt;150,LMS!$D$10*AI447^3+LMS!$E$10*AI447^2+LMS!$F$10*AI447+LMS!$G$10,LMS!$D$11*AI447^3+LMS!$E$11*AI447^2+LMS!$F$11*AI447+LMS!$G$11)))</f>
        <v>#VALUE!</v>
      </c>
      <c r="AG447" t="e">
        <f>IF(D447="M",(IF(AI447&lt;2.5,LMS!$D$21*AI447^3+LMS!$E$21*AI447^2+LMS!$F$21*AI447+LMS!$G$21,IF(AI447&lt;9.5,LMS!$D$22*AI447^3+LMS!$E$22*AI447^2+LMS!$F$22*AI447+LMS!$G$22,IF(AI447&lt;26.75,LMS!$D$23*AI447^3+LMS!$E$23*AI447^2+LMS!$F$23*AI447+LMS!$G$23,IF(AI447&lt;90,LMS!$D$24*AI447^3+LMS!$E$24*AI447^2+LMS!$F$24*AI447+LMS!$G$24,LMS!$D$25*AI447^3+LMS!$E$25*AI447^2+LMS!$F$25*AI447+LMS!$G$25))))),(IF(AI447&lt;2.5,LMS!$D$27*AI447^3+LMS!$E$27*AI447^2+LMS!$F$27*AI447+LMS!$G$27,IF(AI447&lt;9.5,LMS!$D$28*AI447^3+LMS!$E$28*AI447^2+LMS!$F$28*AI447+LMS!$G$28,IF(AI447&lt;26.75,LMS!$D$29*AI447^3+LMS!$E$29*AI447^2+LMS!$F$29*AI447+LMS!$G$29,IF(AI447&lt;90,LMS!$D$30*AI447^3+LMS!$E$30*AI447^2+LMS!$F$30*AI447+LMS!$G$30,IF(AI447&lt;150,LMS!$D$31*AI447^3+LMS!$E$31*AI447^2+LMS!$F$31*AI447+LMS!$G$31,LMS!$D$32*AI447^3+LMS!$E$32*AI447^2+LMS!$F$32*AI447+LMS!$G$32)))))))</f>
        <v>#VALUE!</v>
      </c>
      <c r="AH447" t="e">
        <f>IF(D447="M",(IF(AI447&lt;90,LMS!$D$14*AI447^3+LMS!$E$14*AI447^2+LMS!$F$14*AI447+LMS!$G$14,LMS!$D$15*AI447^3+LMS!$E$15*AI447^2+LMS!$F$15*AI447+LMS!$G$15)),(IF(AI447&lt;90,LMS!$D$17*AI447^3+LMS!$E$17*AI447^2+LMS!$F$17*AI447+LMS!$G$17,LMS!$D$18*AI447^3+LMS!$E$18*AI447^2+LMS!$F$18*AI447+LMS!$G$18)))</f>
        <v>#VALUE!</v>
      </c>
      <c r="AI447" s="7" t="e">
        <f t="shared" si="155"/>
        <v>#VALUE!</v>
      </c>
      <c r="AJ447" s="7">
        <f t="shared" si="154"/>
        <v>0</v>
      </c>
      <c r="AL447" s="7">
        <f>IF(D447="M",WeightSDS!P$5*$AJ447^7+WeightSDS!Q$5*$AJ447^6+WeightSDS!R$5*$AJ447^5+WeightSDS!S$5*$AJ447^4+WeightSDS!T$5*$AJ447^3+WeightSDS!U$5*$AJ447^2+WeightSDS!V$5*$AJ447+WeightSDS!W$5,IF($AJ447&lt;186,WeightSDS!P$8*$AJ447^7+WeightSDS!Q$8*$AJ447^6+WeightSDS!R$8*$AJ447^5+WeightSDS!S$8*$AJ447^4+WeightSDS!T$8*$AJ447^3+WeightSDS!U$8*$AJ447^2+WeightSDS!V$8*$AJ447+WeightSDS!W$8,WeightSDS!$U$9+WeightSDS!$V$9*($AJ447-WeightSDS!$W$9)))</f>
        <v>0.75407122999999998</v>
      </c>
      <c r="AM447" s="7">
        <f>IF(D447="M",IF($AJ447&lt;45,WeightSDS!M$23*$AJ447^10+WeightSDS!N$23*$AJ447^9+WeightSDS!O$23*$AJ447^8+WeightSDS!P$23*$AJ447^7+WeightSDS!Q$23*$AJ447^6+WeightSDS!R$23*$AJ447^5+WeightSDS!S$23*$AJ447^4+WeightSDS!T$23*$AJ447^3+WeightSDS!U$23*$AJ447^2+WeightSDS!V$23*$AJ447+WeightSDS!W$23,IF($AJ447&lt;153,WeightSDS!M$25*$AJ447^10+WeightSDS!N$25*$AJ447^9+WeightSDS!O$25*$AJ447^8+WeightSDS!P$25*$AJ447^7+WeightSDS!Q$25*$AJ447^6+WeightSDS!R$25*$AJ447^5+WeightSDS!S$25*$AJ447^4+WeightSDS!T$25*$AJ447^3+WeightSDS!U$25*$AJ447^2+WeightSDS!V$25*$AJ447+WeightSDS!W$25,WeightSDS!M$27+WeightSDS!N$27/(1+EXP(WeightSDS!O$27+WeightSDS!P$27*$AJ447)))),IF($AJ447&lt;43.8,WeightSDS!M$29*$AJ447^10+WeightSDS!N$29*$AJ447^9+WeightSDS!O$29*$AJ447^8+WeightSDS!P$29*$AJ447^7+WeightSDS!Q$29*$AJ447^6+WeightSDS!R$29*$AJ447^5+WeightSDS!S$29*$AJ447^4+WeightSDS!T$29*$AJ447^3+WeightSDS!U$29*$AJ447^2+WeightSDS!V$29*$AJ447+WeightSDS!W$29-0.010431*(1-$AJ447/210),IF($AJ447&lt;123,WeightSDS!M$30*$AJ447^10+WeightSDS!N$30*$AJ447^9+WeightSDS!O$30*$AJ447^8+WeightSDS!P$30*$AJ447^7+WeightSDS!Q$30*$AJ447^6+WeightSDS!R$30*$AJ447^5+WeightSDS!S$30*$AJ447^4+WeightSDS!T$30*$AJ447^3+WeightSDS!U$30*$AJ447^2+WeightSDS!V$30*$AJ447+WeightSDS!W$30-0.010431*(1-1/$AJ447),WeightSDS!M$32+WeightSDS!N$32/(1+EXP(WeightSDS!O$32+WeightSDS!P$32*$AJ447))-0.010431*(1-$AJ447/210))))</f>
        <v>2.9500001032655536</v>
      </c>
      <c r="AN447" s="7">
        <f>IF(D447="M",IF($AJ447&lt;162,WeightSDS!P$12*$AJ447^7+WeightSDS!Q$12*$AJ447^6+WeightSDS!R$12*$AJ447^5+WeightSDS!S$12*$AJ447^4+WeightSDS!T$12*$AJ447^3+WeightSDS!U$12*$AJ447^2+WeightSDS!V$12*$AJ447+WeightSDS!W$12,WeightSDS!P$14*$AJ447^7+WeightSDS!Q$14*$AJ447^6+WeightSDS!R$14*$AJ447^5+WeightSDS!S$14*$AJ447^4+WeightSDS!T$14*$AJ447^3+WeightSDS!U$14*$AJ447^2+WeightSDS!V$14*$AJ447+WeightSDS!W$14),IF($AJ447&lt;156,WeightSDS!O$17*$AJ447^8+WeightSDS!P$17*$AJ447^7+WeightSDS!Q$17*$AJ447^6+WeightSDS!R$17*$AJ447^5+WeightSDS!S$17*$AJ447^4+WeightSDS!T$17*$AJ447^3+WeightSDS!U$17*$AJ447^2+WeightSDS!V$17*$AJ447+WeightSDS!W$17,IF($AJ447&lt;186,WeightSDS!$U$18+(WeightSDS!$V$18-WeightSDS!$U$18)/24*($AJ447-186)+WeightSDS!$W$18*(-$AJ447+186)^2-0.005,WeightSDS!$U$18+(WeightSDS!$V$18-WeightSDS!$U$18)/24*($AJ447-186)-0.005)))</f>
        <v>0.14604529399999999</v>
      </c>
      <c r="AQ447" s="7">
        <f t="shared" si="141"/>
        <v>0.56299999999999994</v>
      </c>
      <c r="AR447" s="7">
        <f t="shared" si="142"/>
        <v>69</v>
      </c>
      <c r="AS447" s="7">
        <f t="shared" si="143"/>
        <v>0.51</v>
      </c>
    </row>
    <row r="448" spans="2:45" s="7" customFormat="1" x14ac:dyDescent="0.15">
      <c r="B448" s="118"/>
      <c r="C448" s="118"/>
      <c r="D448" s="118"/>
      <c r="E448" s="30"/>
      <c r="F448" s="30"/>
      <c r="G448" s="119"/>
      <c r="H448" s="119"/>
      <c r="I448" s="78"/>
      <c r="J448" s="11" t="str">
        <f t="shared" si="134"/>
        <v/>
      </c>
      <c r="K448" s="2" t="str">
        <f t="shared" si="144"/>
        <v/>
      </c>
      <c r="L448" s="2" t="str">
        <f t="shared" si="135"/>
        <v/>
      </c>
      <c r="M448" s="2" t="str">
        <f t="shared" si="145"/>
        <v/>
      </c>
      <c r="N448" s="2" t="str">
        <f t="shared" si="146"/>
        <v/>
      </c>
      <c r="O448" s="2" t="str">
        <f t="shared" si="147"/>
        <v/>
      </c>
      <c r="P448" s="11" t="str">
        <f t="shared" si="148"/>
        <v/>
      </c>
      <c r="Q448" s="11" t="str">
        <f t="shared" si="149"/>
        <v/>
      </c>
      <c r="R448" s="2" t="str">
        <f t="shared" si="150"/>
        <v/>
      </c>
      <c r="S448" s="11" t="str">
        <f t="shared" si="151"/>
        <v/>
      </c>
      <c r="T448" s="175" t="str">
        <f t="shared" si="152"/>
        <v/>
      </c>
      <c r="U448" s="11" t="str">
        <f t="shared" si="153"/>
        <v/>
      </c>
      <c r="V448" s="136"/>
      <c r="W448" s="136"/>
      <c r="X448" s="139">
        <f t="shared" si="136"/>
        <v>0</v>
      </c>
      <c r="Y448" s="31">
        <f t="shared" si="137"/>
        <v>0</v>
      </c>
      <c r="Z448" s="31"/>
      <c r="AA448" s="140">
        <f t="shared" si="138"/>
        <v>0</v>
      </c>
      <c r="AB448" s="12"/>
      <c r="AC448" s="8">
        <f t="shared" si="139"/>
        <v>9.0359999999999996</v>
      </c>
      <c r="AD448" s="8">
        <f t="shared" si="140"/>
        <v>-184.49199999999999</v>
      </c>
      <c r="AE448"/>
      <c r="AF448" t="e">
        <f>IF(D448="M",IF(AI448&lt;78,LMS!$D$5*AI448^3+LMS!$E$5*AI448^2+LMS!$F$5*AI448+LMS!$G$5,IF(AI448&lt;150,LMS!$D$6*AI448^3+LMS!$E$6*AI448^2+LMS!$F$6*AI448+LMS!$G$6,LMS!$D$7*AI448^3+LMS!$E$7*AI448^2+LMS!$F$7*AI448+LMS!$G$7)),IF(AI448&lt;69,LMS!$D$9*AI448^3+LMS!$E$9*AI448^2+LMS!$F$9*AI448+LMS!$G$9,IF(AI448&lt;150,LMS!$D$10*AI448^3+LMS!$E$10*AI448^2+LMS!$F$10*AI448+LMS!$G$10,LMS!$D$11*AI448^3+LMS!$E$11*AI448^2+LMS!$F$11*AI448+LMS!$G$11)))</f>
        <v>#VALUE!</v>
      </c>
      <c r="AG448" t="e">
        <f>IF(D448="M",(IF(AI448&lt;2.5,LMS!$D$21*AI448^3+LMS!$E$21*AI448^2+LMS!$F$21*AI448+LMS!$G$21,IF(AI448&lt;9.5,LMS!$D$22*AI448^3+LMS!$E$22*AI448^2+LMS!$F$22*AI448+LMS!$G$22,IF(AI448&lt;26.75,LMS!$D$23*AI448^3+LMS!$E$23*AI448^2+LMS!$F$23*AI448+LMS!$G$23,IF(AI448&lt;90,LMS!$D$24*AI448^3+LMS!$E$24*AI448^2+LMS!$F$24*AI448+LMS!$G$24,LMS!$D$25*AI448^3+LMS!$E$25*AI448^2+LMS!$F$25*AI448+LMS!$G$25))))),(IF(AI448&lt;2.5,LMS!$D$27*AI448^3+LMS!$E$27*AI448^2+LMS!$F$27*AI448+LMS!$G$27,IF(AI448&lt;9.5,LMS!$D$28*AI448^3+LMS!$E$28*AI448^2+LMS!$F$28*AI448+LMS!$G$28,IF(AI448&lt;26.75,LMS!$D$29*AI448^3+LMS!$E$29*AI448^2+LMS!$F$29*AI448+LMS!$G$29,IF(AI448&lt;90,LMS!$D$30*AI448^3+LMS!$E$30*AI448^2+LMS!$F$30*AI448+LMS!$G$30,IF(AI448&lt;150,LMS!$D$31*AI448^3+LMS!$E$31*AI448^2+LMS!$F$31*AI448+LMS!$G$31,LMS!$D$32*AI448^3+LMS!$E$32*AI448^2+LMS!$F$32*AI448+LMS!$G$32)))))))</f>
        <v>#VALUE!</v>
      </c>
      <c r="AH448" t="e">
        <f>IF(D448="M",(IF(AI448&lt;90,LMS!$D$14*AI448^3+LMS!$E$14*AI448^2+LMS!$F$14*AI448+LMS!$G$14,LMS!$D$15*AI448^3+LMS!$E$15*AI448^2+LMS!$F$15*AI448+LMS!$G$15)),(IF(AI448&lt;90,LMS!$D$17*AI448^3+LMS!$E$17*AI448^2+LMS!$F$17*AI448+LMS!$G$17,LMS!$D$18*AI448^3+LMS!$E$18*AI448^2+LMS!$F$18*AI448+LMS!$G$18)))</f>
        <v>#VALUE!</v>
      </c>
      <c r="AI448" s="7" t="e">
        <f t="shared" si="155"/>
        <v>#VALUE!</v>
      </c>
      <c r="AJ448" s="7">
        <f t="shared" si="154"/>
        <v>0</v>
      </c>
      <c r="AL448" s="7">
        <f>IF(D448="M",WeightSDS!P$5*$AJ448^7+WeightSDS!Q$5*$AJ448^6+WeightSDS!R$5*$AJ448^5+WeightSDS!S$5*$AJ448^4+WeightSDS!T$5*$AJ448^3+WeightSDS!U$5*$AJ448^2+WeightSDS!V$5*$AJ448+WeightSDS!W$5,IF($AJ448&lt;186,WeightSDS!P$8*$AJ448^7+WeightSDS!Q$8*$AJ448^6+WeightSDS!R$8*$AJ448^5+WeightSDS!S$8*$AJ448^4+WeightSDS!T$8*$AJ448^3+WeightSDS!U$8*$AJ448^2+WeightSDS!V$8*$AJ448+WeightSDS!W$8,WeightSDS!$U$9+WeightSDS!$V$9*($AJ448-WeightSDS!$W$9)))</f>
        <v>0.75407122999999998</v>
      </c>
      <c r="AM448" s="7">
        <f>IF(D448="M",IF($AJ448&lt;45,WeightSDS!M$23*$AJ448^10+WeightSDS!N$23*$AJ448^9+WeightSDS!O$23*$AJ448^8+WeightSDS!P$23*$AJ448^7+WeightSDS!Q$23*$AJ448^6+WeightSDS!R$23*$AJ448^5+WeightSDS!S$23*$AJ448^4+WeightSDS!T$23*$AJ448^3+WeightSDS!U$23*$AJ448^2+WeightSDS!V$23*$AJ448+WeightSDS!W$23,IF($AJ448&lt;153,WeightSDS!M$25*$AJ448^10+WeightSDS!N$25*$AJ448^9+WeightSDS!O$25*$AJ448^8+WeightSDS!P$25*$AJ448^7+WeightSDS!Q$25*$AJ448^6+WeightSDS!R$25*$AJ448^5+WeightSDS!S$25*$AJ448^4+WeightSDS!T$25*$AJ448^3+WeightSDS!U$25*$AJ448^2+WeightSDS!V$25*$AJ448+WeightSDS!W$25,WeightSDS!M$27+WeightSDS!N$27/(1+EXP(WeightSDS!O$27+WeightSDS!P$27*$AJ448)))),IF($AJ448&lt;43.8,WeightSDS!M$29*$AJ448^10+WeightSDS!N$29*$AJ448^9+WeightSDS!O$29*$AJ448^8+WeightSDS!P$29*$AJ448^7+WeightSDS!Q$29*$AJ448^6+WeightSDS!R$29*$AJ448^5+WeightSDS!S$29*$AJ448^4+WeightSDS!T$29*$AJ448^3+WeightSDS!U$29*$AJ448^2+WeightSDS!V$29*$AJ448+WeightSDS!W$29-0.010431*(1-$AJ448/210),IF($AJ448&lt;123,WeightSDS!M$30*$AJ448^10+WeightSDS!N$30*$AJ448^9+WeightSDS!O$30*$AJ448^8+WeightSDS!P$30*$AJ448^7+WeightSDS!Q$30*$AJ448^6+WeightSDS!R$30*$AJ448^5+WeightSDS!S$30*$AJ448^4+WeightSDS!T$30*$AJ448^3+WeightSDS!U$30*$AJ448^2+WeightSDS!V$30*$AJ448+WeightSDS!W$30-0.010431*(1-1/$AJ448),WeightSDS!M$32+WeightSDS!N$32/(1+EXP(WeightSDS!O$32+WeightSDS!P$32*$AJ448))-0.010431*(1-$AJ448/210))))</f>
        <v>2.9500001032655536</v>
      </c>
      <c r="AN448" s="7">
        <f>IF(D448="M",IF($AJ448&lt;162,WeightSDS!P$12*$AJ448^7+WeightSDS!Q$12*$AJ448^6+WeightSDS!R$12*$AJ448^5+WeightSDS!S$12*$AJ448^4+WeightSDS!T$12*$AJ448^3+WeightSDS!U$12*$AJ448^2+WeightSDS!V$12*$AJ448+WeightSDS!W$12,WeightSDS!P$14*$AJ448^7+WeightSDS!Q$14*$AJ448^6+WeightSDS!R$14*$AJ448^5+WeightSDS!S$14*$AJ448^4+WeightSDS!T$14*$AJ448^3+WeightSDS!U$14*$AJ448^2+WeightSDS!V$14*$AJ448+WeightSDS!W$14),IF($AJ448&lt;156,WeightSDS!O$17*$AJ448^8+WeightSDS!P$17*$AJ448^7+WeightSDS!Q$17*$AJ448^6+WeightSDS!R$17*$AJ448^5+WeightSDS!S$17*$AJ448^4+WeightSDS!T$17*$AJ448^3+WeightSDS!U$17*$AJ448^2+WeightSDS!V$17*$AJ448+WeightSDS!W$17,IF($AJ448&lt;186,WeightSDS!$U$18+(WeightSDS!$V$18-WeightSDS!$U$18)/24*($AJ448-186)+WeightSDS!$W$18*(-$AJ448+186)^2-0.005,WeightSDS!$U$18+(WeightSDS!$V$18-WeightSDS!$U$18)/24*($AJ448-186)-0.005)))</f>
        <v>0.14604529399999999</v>
      </c>
      <c r="AQ448" s="7">
        <f t="shared" si="141"/>
        <v>0.56299999999999994</v>
      </c>
      <c r="AR448" s="7">
        <f t="shared" si="142"/>
        <v>69</v>
      </c>
      <c r="AS448" s="7">
        <f t="shared" si="143"/>
        <v>0.51</v>
      </c>
    </row>
    <row r="449" spans="2:45" s="7" customFormat="1" x14ac:dyDescent="0.15">
      <c r="B449" s="118"/>
      <c r="C449" s="118"/>
      <c r="D449" s="118"/>
      <c r="E449" s="30"/>
      <c r="F449" s="30"/>
      <c r="G449" s="119"/>
      <c r="H449" s="119"/>
      <c r="I449" s="78"/>
      <c r="J449" s="11" t="str">
        <f t="shared" si="134"/>
        <v/>
      </c>
      <c r="K449" s="2" t="str">
        <f t="shared" si="144"/>
        <v/>
      </c>
      <c r="L449" s="2" t="str">
        <f t="shared" si="135"/>
        <v/>
      </c>
      <c r="M449" s="2" t="str">
        <f t="shared" si="145"/>
        <v/>
      </c>
      <c r="N449" s="2" t="str">
        <f t="shared" si="146"/>
        <v/>
      </c>
      <c r="O449" s="2" t="str">
        <f t="shared" si="147"/>
        <v/>
      </c>
      <c r="P449" s="11" t="str">
        <f t="shared" si="148"/>
        <v/>
      </c>
      <c r="Q449" s="11" t="str">
        <f t="shared" si="149"/>
        <v/>
      </c>
      <c r="R449" s="2" t="str">
        <f t="shared" si="150"/>
        <v/>
      </c>
      <c r="S449" s="11" t="str">
        <f t="shared" si="151"/>
        <v/>
      </c>
      <c r="T449" s="175" t="str">
        <f t="shared" si="152"/>
        <v/>
      </c>
      <c r="U449" s="11" t="str">
        <f t="shared" si="153"/>
        <v/>
      </c>
      <c r="V449" s="136"/>
      <c r="W449" s="136"/>
      <c r="X449" s="139">
        <f t="shared" si="136"/>
        <v>0</v>
      </c>
      <c r="Y449" s="31">
        <f t="shared" si="137"/>
        <v>0</v>
      </c>
      <c r="Z449" s="31"/>
      <c r="AA449" s="140">
        <f t="shared" si="138"/>
        <v>0</v>
      </c>
      <c r="AB449" s="12"/>
      <c r="AC449" s="8">
        <f t="shared" si="139"/>
        <v>9.0359999999999996</v>
      </c>
      <c r="AD449" s="8">
        <f t="shared" si="140"/>
        <v>-184.49199999999999</v>
      </c>
      <c r="AE449"/>
      <c r="AF449" t="e">
        <f>IF(D449="M",IF(AI449&lt;78,LMS!$D$5*AI449^3+LMS!$E$5*AI449^2+LMS!$F$5*AI449+LMS!$G$5,IF(AI449&lt;150,LMS!$D$6*AI449^3+LMS!$E$6*AI449^2+LMS!$F$6*AI449+LMS!$G$6,LMS!$D$7*AI449^3+LMS!$E$7*AI449^2+LMS!$F$7*AI449+LMS!$G$7)),IF(AI449&lt;69,LMS!$D$9*AI449^3+LMS!$E$9*AI449^2+LMS!$F$9*AI449+LMS!$G$9,IF(AI449&lt;150,LMS!$D$10*AI449^3+LMS!$E$10*AI449^2+LMS!$F$10*AI449+LMS!$G$10,LMS!$D$11*AI449^3+LMS!$E$11*AI449^2+LMS!$F$11*AI449+LMS!$G$11)))</f>
        <v>#VALUE!</v>
      </c>
      <c r="AG449" t="e">
        <f>IF(D449="M",(IF(AI449&lt;2.5,LMS!$D$21*AI449^3+LMS!$E$21*AI449^2+LMS!$F$21*AI449+LMS!$G$21,IF(AI449&lt;9.5,LMS!$D$22*AI449^3+LMS!$E$22*AI449^2+LMS!$F$22*AI449+LMS!$G$22,IF(AI449&lt;26.75,LMS!$D$23*AI449^3+LMS!$E$23*AI449^2+LMS!$F$23*AI449+LMS!$G$23,IF(AI449&lt;90,LMS!$D$24*AI449^3+LMS!$E$24*AI449^2+LMS!$F$24*AI449+LMS!$G$24,LMS!$D$25*AI449^3+LMS!$E$25*AI449^2+LMS!$F$25*AI449+LMS!$G$25))))),(IF(AI449&lt;2.5,LMS!$D$27*AI449^3+LMS!$E$27*AI449^2+LMS!$F$27*AI449+LMS!$G$27,IF(AI449&lt;9.5,LMS!$D$28*AI449^3+LMS!$E$28*AI449^2+LMS!$F$28*AI449+LMS!$G$28,IF(AI449&lt;26.75,LMS!$D$29*AI449^3+LMS!$E$29*AI449^2+LMS!$F$29*AI449+LMS!$G$29,IF(AI449&lt;90,LMS!$D$30*AI449^3+LMS!$E$30*AI449^2+LMS!$F$30*AI449+LMS!$G$30,IF(AI449&lt;150,LMS!$D$31*AI449^3+LMS!$E$31*AI449^2+LMS!$F$31*AI449+LMS!$G$31,LMS!$D$32*AI449^3+LMS!$E$32*AI449^2+LMS!$F$32*AI449+LMS!$G$32)))))))</f>
        <v>#VALUE!</v>
      </c>
      <c r="AH449" t="e">
        <f>IF(D449="M",(IF(AI449&lt;90,LMS!$D$14*AI449^3+LMS!$E$14*AI449^2+LMS!$F$14*AI449+LMS!$G$14,LMS!$D$15*AI449^3+LMS!$E$15*AI449^2+LMS!$F$15*AI449+LMS!$G$15)),(IF(AI449&lt;90,LMS!$D$17*AI449^3+LMS!$E$17*AI449^2+LMS!$F$17*AI449+LMS!$G$17,LMS!$D$18*AI449^3+LMS!$E$18*AI449^2+LMS!$F$18*AI449+LMS!$G$18)))</f>
        <v>#VALUE!</v>
      </c>
      <c r="AI449" s="7" t="e">
        <f t="shared" si="155"/>
        <v>#VALUE!</v>
      </c>
      <c r="AJ449" s="7">
        <f t="shared" si="154"/>
        <v>0</v>
      </c>
      <c r="AL449" s="7">
        <f>IF(D449="M",WeightSDS!P$5*$AJ449^7+WeightSDS!Q$5*$AJ449^6+WeightSDS!R$5*$AJ449^5+WeightSDS!S$5*$AJ449^4+WeightSDS!T$5*$AJ449^3+WeightSDS!U$5*$AJ449^2+WeightSDS!V$5*$AJ449+WeightSDS!W$5,IF($AJ449&lt;186,WeightSDS!P$8*$AJ449^7+WeightSDS!Q$8*$AJ449^6+WeightSDS!R$8*$AJ449^5+WeightSDS!S$8*$AJ449^4+WeightSDS!T$8*$AJ449^3+WeightSDS!U$8*$AJ449^2+WeightSDS!V$8*$AJ449+WeightSDS!W$8,WeightSDS!$U$9+WeightSDS!$V$9*($AJ449-WeightSDS!$W$9)))</f>
        <v>0.75407122999999998</v>
      </c>
      <c r="AM449" s="7">
        <f>IF(D449="M",IF($AJ449&lt;45,WeightSDS!M$23*$AJ449^10+WeightSDS!N$23*$AJ449^9+WeightSDS!O$23*$AJ449^8+WeightSDS!P$23*$AJ449^7+WeightSDS!Q$23*$AJ449^6+WeightSDS!R$23*$AJ449^5+WeightSDS!S$23*$AJ449^4+WeightSDS!T$23*$AJ449^3+WeightSDS!U$23*$AJ449^2+WeightSDS!V$23*$AJ449+WeightSDS!W$23,IF($AJ449&lt;153,WeightSDS!M$25*$AJ449^10+WeightSDS!N$25*$AJ449^9+WeightSDS!O$25*$AJ449^8+WeightSDS!P$25*$AJ449^7+WeightSDS!Q$25*$AJ449^6+WeightSDS!R$25*$AJ449^5+WeightSDS!S$25*$AJ449^4+WeightSDS!T$25*$AJ449^3+WeightSDS!U$25*$AJ449^2+WeightSDS!V$25*$AJ449+WeightSDS!W$25,WeightSDS!M$27+WeightSDS!N$27/(1+EXP(WeightSDS!O$27+WeightSDS!P$27*$AJ449)))),IF($AJ449&lt;43.8,WeightSDS!M$29*$AJ449^10+WeightSDS!N$29*$AJ449^9+WeightSDS!O$29*$AJ449^8+WeightSDS!P$29*$AJ449^7+WeightSDS!Q$29*$AJ449^6+WeightSDS!R$29*$AJ449^5+WeightSDS!S$29*$AJ449^4+WeightSDS!T$29*$AJ449^3+WeightSDS!U$29*$AJ449^2+WeightSDS!V$29*$AJ449+WeightSDS!W$29-0.010431*(1-$AJ449/210),IF($AJ449&lt;123,WeightSDS!M$30*$AJ449^10+WeightSDS!N$30*$AJ449^9+WeightSDS!O$30*$AJ449^8+WeightSDS!P$30*$AJ449^7+WeightSDS!Q$30*$AJ449^6+WeightSDS!R$30*$AJ449^5+WeightSDS!S$30*$AJ449^4+WeightSDS!T$30*$AJ449^3+WeightSDS!U$30*$AJ449^2+WeightSDS!V$30*$AJ449+WeightSDS!W$30-0.010431*(1-1/$AJ449),WeightSDS!M$32+WeightSDS!N$32/(1+EXP(WeightSDS!O$32+WeightSDS!P$32*$AJ449))-0.010431*(1-$AJ449/210))))</f>
        <v>2.9500001032655536</v>
      </c>
      <c r="AN449" s="7">
        <f>IF(D449="M",IF($AJ449&lt;162,WeightSDS!P$12*$AJ449^7+WeightSDS!Q$12*$AJ449^6+WeightSDS!R$12*$AJ449^5+WeightSDS!S$12*$AJ449^4+WeightSDS!T$12*$AJ449^3+WeightSDS!U$12*$AJ449^2+WeightSDS!V$12*$AJ449+WeightSDS!W$12,WeightSDS!P$14*$AJ449^7+WeightSDS!Q$14*$AJ449^6+WeightSDS!R$14*$AJ449^5+WeightSDS!S$14*$AJ449^4+WeightSDS!T$14*$AJ449^3+WeightSDS!U$14*$AJ449^2+WeightSDS!V$14*$AJ449+WeightSDS!W$14),IF($AJ449&lt;156,WeightSDS!O$17*$AJ449^8+WeightSDS!P$17*$AJ449^7+WeightSDS!Q$17*$AJ449^6+WeightSDS!R$17*$AJ449^5+WeightSDS!S$17*$AJ449^4+WeightSDS!T$17*$AJ449^3+WeightSDS!U$17*$AJ449^2+WeightSDS!V$17*$AJ449+WeightSDS!W$17,IF($AJ449&lt;186,WeightSDS!$U$18+(WeightSDS!$V$18-WeightSDS!$U$18)/24*($AJ449-186)+WeightSDS!$W$18*(-$AJ449+186)^2-0.005,WeightSDS!$U$18+(WeightSDS!$V$18-WeightSDS!$U$18)/24*($AJ449-186)-0.005)))</f>
        <v>0.14604529399999999</v>
      </c>
      <c r="AQ449" s="7">
        <f t="shared" si="141"/>
        <v>0.56299999999999994</v>
      </c>
      <c r="AR449" s="7">
        <f t="shared" si="142"/>
        <v>69</v>
      </c>
      <c r="AS449" s="7">
        <f t="shared" si="143"/>
        <v>0.51</v>
      </c>
    </row>
    <row r="450" spans="2:45" s="7" customFormat="1" x14ac:dyDescent="0.15">
      <c r="B450" s="118"/>
      <c r="C450" s="118"/>
      <c r="D450" s="118"/>
      <c r="E450" s="30"/>
      <c r="F450" s="30"/>
      <c r="G450" s="119"/>
      <c r="H450" s="119"/>
      <c r="I450" s="78"/>
      <c r="J450" s="11" t="str">
        <f t="shared" si="134"/>
        <v/>
      </c>
      <c r="K450" s="2" t="str">
        <f t="shared" si="144"/>
        <v/>
      </c>
      <c r="L450" s="2" t="str">
        <f t="shared" si="135"/>
        <v/>
      </c>
      <c r="M450" s="2" t="str">
        <f t="shared" si="145"/>
        <v/>
      </c>
      <c r="N450" s="2" t="str">
        <f t="shared" si="146"/>
        <v/>
      </c>
      <c r="O450" s="2" t="str">
        <f t="shared" si="147"/>
        <v/>
      </c>
      <c r="P450" s="11" t="str">
        <f t="shared" si="148"/>
        <v/>
      </c>
      <c r="Q450" s="11" t="str">
        <f t="shared" si="149"/>
        <v/>
      </c>
      <c r="R450" s="2" t="str">
        <f t="shared" si="150"/>
        <v/>
      </c>
      <c r="S450" s="11" t="str">
        <f t="shared" si="151"/>
        <v/>
      </c>
      <c r="T450" s="175" t="str">
        <f t="shared" si="152"/>
        <v/>
      </c>
      <c r="U450" s="11" t="str">
        <f t="shared" si="153"/>
        <v/>
      </c>
      <c r="V450" s="136"/>
      <c r="W450" s="136"/>
      <c r="X450" s="139">
        <f t="shared" si="136"/>
        <v>0</v>
      </c>
      <c r="Y450" s="31">
        <f t="shared" si="137"/>
        <v>0</v>
      </c>
      <c r="Z450" s="31"/>
      <c r="AA450" s="140">
        <f t="shared" si="138"/>
        <v>0</v>
      </c>
      <c r="AB450" s="12"/>
      <c r="AC450" s="8">
        <f t="shared" si="139"/>
        <v>9.0359999999999996</v>
      </c>
      <c r="AD450" s="8">
        <f t="shared" si="140"/>
        <v>-184.49199999999999</v>
      </c>
      <c r="AE450"/>
      <c r="AF450" t="e">
        <f>IF(D450="M",IF(AI450&lt;78,LMS!$D$5*AI450^3+LMS!$E$5*AI450^2+LMS!$F$5*AI450+LMS!$G$5,IF(AI450&lt;150,LMS!$D$6*AI450^3+LMS!$E$6*AI450^2+LMS!$F$6*AI450+LMS!$G$6,LMS!$D$7*AI450^3+LMS!$E$7*AI450^2+LMS!$F$7*AI450+LMS!$G$7)),IF(AI450&lt;69,LMS!$D$9*AI450^3+LMS!$E$9*AI450^2+LMS!$F$9*AI450+LMS!$G$9,IF(AI450&lt;150,LMS!$D$10*AI450^3+LMS!$E$10*AI450^2+LMS!$F$10*AI450+LMS!$G$10,LMS!$D$11*AI450^3+LMS!$E$11*AI450^2+LMS!$F$11*AI450+LMS!$G$11)))</f>
        <v>#VALUE!</v>
      </c>
      <c r="AG450" t="e">
        <f>IF(D450="M",(IF(AI450&lt;2.5,LMS!$D$21*AI450^3+LMS!$E$21*AI450^2+LMS!$F$21*AI450+LMS!$G$21,IF(AI450&lt;9.5,LMS!$D$22*AI450^3+LMS!$E$22*AI450^2+LMS!$F$22*AI450+LMS!$G$22,IF(AI450&lt;26.75,LMS!$D$23*AI450^3+LMS!$E$23*AI450^2+LMS!$F$23*AI450+LMS!$G$23,IF(AI450&lt;90,LMS!$D$24*AI450^3+LMS!$E$24*AI450^2+LMS!$F$24*AI450+LMS!$G$24,LMS!$D$25*AI450^3+LMS!$E$25*AI450^2+LMS!$F$25*AI450+LMS!$G$25))))),(IF(AI450&lt;2.5,LMS!$D$27*AI450^3+LMS!$E$27*AI450^2+LMS!$F$27*AI450+LMS!$G$27,IF(AI450&lt;9.5,LMS!$D$28*AI450^3+LMS!$E$28*AI450^2+LMS!$F$28*AI450+LMS!$G$28,IF(AI450&lt;26.75,LMS!$D$29*AI450^3+LMS!$E$29*AI450^2+LMS!$F$29*AI450+LMS!$G$29,IF(AI450&lt;90,LMS!$D$30*AI450^3+LMS!$E$30*AI450^2+LMS!$F$30*AI450+LMS!$G$30,IF(AI450&lt;150,LMS!$D$31*AI450^3+LMS!$E$31*AI450^2+LMS!$F$31*AI450+LMS!$G$31,LMS!$D$32*AI450^3+LMS!$E$32*AI450^2+LMS!$F$32*AI450+LMS!$G$32)))))))</f>
        <v>#VALUE!</v>
      </c>
      <c r="AH450" t="e">
        <f>IF(D450="M",(IF(AI450&lt;90,LMS!$D$14*AI450^3+LMS!$E$14*AI450^2+LMS!$F$14*AI450+LMS!$G$14,LMS!$D$15*AI450^3+LMS!$E$15*AI450^2+LMS!$F$15*AI450+LMS!$G$15)),(IF(AI450&lt;90,LMS!$D$17*AI450^3+LMS!$E$17*AI450^2+LMS!$F$17*AI450+LMS!$G$17,LMS!$D$18*AI450^3+LMS!$E$18*AI450^2+LMS!$F$18*AI450+LMS!$G$18)))</f>
        <v>#VALUE!</v>
      </c>
      <c r="AI450" s="7" t="e">
        <f t="shared" si="155"/>
        <v>#VALUE!</v>
      </c>
      <c r="AJ450" s="7">
        <f t="shared" si="154"/>
        <v>0</v>
      </c>
      <c r="AL450" s="7">
        <f>IF(D450="M",WeightSDS!P$5*$AJ450^7+WeightSDS!Q$5*$AJ450^6+WeightSDS!R$5*$AJ450^5+WeightSDS!S$5*$AJ450^4+WeightSDS!T$5*$AJ450^3+WeightSDS!U$5*$AJ450^2+WeightSDS!V$5*$AJ450+WeightSDS!W$5,IF($AJ450&lt;186,WeightSDS!P$8*$AJ450^7+WeightSDS!Q$8*$AJ450^6+WeightSDS!R$8*$AJ450^5+WeightSDS!S$8*$AJ450^4+WeightSDS!T$8*$AJ450^3+WeightSDS!U$8*$AJ450^2+WeightSDS!V$8*$AJ450+WeightSDS!W$8,WeightSDS!$U$9+WeightSDS!$V$9*($AJ450-WeightSDS!$W$9)))</f>
        <v>0.75407122999999998</v>
      </c>
      <c r="AM450" s="7">
        <f>IF(D450="M",IF($AJ450&lt;45,WeightSDS!M$23*$AJ450^10+WeightSDS!N$23*$AJ450^9+WeightSDS!O$23*$AJ450^8+WeightSDS!P$23*$AJ450^7+WeightSDS!Q$23*$AJ450^6+WeightSDS!R$23*$AJ450^5+WeightSDS!S$23*$AJ450^4+WeightSDS!T$23*$AJ450^3+WeightSDS!U$23*$AJ450^2+WeightSDS!V$23*$AJ450+WeightSDS!W$23,IF($AJ450&lt;153,WeightSDS!M$25*$AJ450^10+WeightSDS!N$25*$AJ450^9+WeightSDS!O$25*$AJ450^8+WeightSDS!P$25*$AJ450^7+WeightSDS!Q$25*$AJ450^6+WeightSDS!R$25*$AJ450^5+WeightSDS!S$25*$AJ450^4+WeightSDS!T$25*$AJ450^3+WeightSDS!U$25*$AJ450^2+WeightSDS!V$25*$AJ450+WeightSDS!W$25,WeightSDS!M$27+WeightSDS!N$27/(1+EXP(WeightSDS!O$27+WeightSDS!P$27*$AJ450)))),IF($AJ450&lt;43.8,WeightSDS!M$29*$AJ450^10+WeightSDS!N$29*$AJ450^9+WeightSDS!O$29*$AJ450^8+WeightSDS!P$29*$AJ450^7+WeightSDS!Q$29*$AJ450^6+WeightSDS!R$29*$AJ450^5+WeightSDS!S$29*$AJ450^4+WeightSDS!T$29*$AJ450^3+WeightSDS!U$29*$AJ450^2+WeightSDS!V$29*$AJ450+WeightSDS!W$29-0.010431*(1-$AJ450/210),IF($AJ450&lt;123,WeightSDS!M$30*$AJ450^10+WeightSDS!N$30*$AJ450^9+WeightSDS!O$30*$AJ450^8+WeightSDS!P$30*$AJ450^7+WeightSDS!Q$30*$AJ450^6+WeightSDS!R$30*$AJ450^5+WeightSDS!S$30*$AJ450^4+WeightSDS!T$30*$AJ450^3+WeightSDS!U$30*$AJ450^2+WeightSDS!V$30*$AJ450+WeightSDS!W$30-0.010431*(1-1/$AJ450),WeightSDS!M$32+WeightSDS!N$32/(1+EXP(WeightSDS!O$32+WeightSDS!P$32*$AJ450))-0.010431*(1-$AJ450/210))))</f>
        <v>2.9500001032655536</v>
      </c>
      <c r="AN450" s="7">
        <f>IF(D450="M",IF($AJ450&lt;162,WeightSDS!P$12*$AJ450^7+WeightSDS!Q$12*$AJ450^6+WeightSDS!R$12*$AJ450^5+WeightSDS!S$12*$AJ450^4+WeightSDS!T$12*$AJ450^3+WeightSDS!U$12*$AJ450^2+WeightSDS!V$12*$AJ450+WeightSDS!W$12,WeightSDS!P$14*$AJ450^7+WeightSDS!Q$14*$AJ450^6+WeightSDS!R$14*$AJ450^5+WeightSDS!S$14*$AJ450^4+WeightSDS!T$14*$AJ450^3+WeightSDS!U$14*$AJ450^2+WeightSDS!V$14*$AJ450+WeightSDS!W$14),IF($AJ450&lt;156,WeightSDS!O$17*$AJ450^8+WeightSDS!P$17*$AJ450^7+WeightSDS!Q$17*$AJ450^6+WeightSDS!R$17*$AJ450^5+WeightSDS!S$17*$AJ450^4+WeightSDS!T$17*$AJ450^3+WeightSDS!U$17*$AJ450^2+WeightSDS!V$17*$AJ450+WeightSDS!W$17,IF($AJ450&lt;186,WeightSDS!$U$18+(WeightSDS!$V$18-WeightSDS!$U$18)/24*($AJ450-186)+WeightSDS!$W$18*(-$AJ450+186)^2-0.005,WeightSDS!$U$18+(WeightSDS!$V$18-WeightSDS!$U$18)/24*($AJ450-186)-0.005)))</f>
        <v>0.14604529399999999</v>
      </c>
      <c r="AQ450" s="7">
        <f t="shared" si="141"/>
        <v>0.56299999999999994</v>
      </c>
      <c r="AR450" s="7">
        <f t="shared" si="142"/>
        <v>69</v>
      </c>
      <c r="AS450" s="7">
        <f t="shared" si="143"/>
        <v>0.51</v>
      </c>
    </row>
    <row r="451" spans="2:45" s="7" customFormat="1" x14ac:dyDescent="0.15">
      <c r="B451" s="118"/>
      <c r="C451" s="118"/>
      <c r="D451" s="118"/>
      <c r="E451" s="30"/>
      <c r="F451" s="30"/>
      <c r="G451" s="119"/>
      <c r="H451" s="119"/>
      <c r="I451" s="78"/>
      <c r="J451" s="11" t="str">
        <f t="shared" ref="J451:J514" si="156">IF(COUNTA(D451,E451,F451,G451)=4,IF(X451+Y451/12&gt;17.583,"*",(G451-(INDEX(IF(D451="F",Hfemalemean,Hmalemean),Y451+1,INT(T451)+1))))/(INDEX(IF(D451="F",Hfemalesd,Hmalesd),Y451+1,INT(T451)+1)),"")</f>
        <v/>
      </c>
      <c r="K451" s="2" t="str">
        <f t="shared" si="144"/>
        <v/>
      </c>
      <c r="L451" s="2" t="str">
        <f t="shared" ref="L451:L514" si="157">IF(COUNTA(D451,E451,F451,G451,H451)&lt;5,"",IF(T451&lt;6,"*",IF(X451&gt;17,"*",(H451-G451*INDEX(IF(D451="F",muratafemale,muratamale),INT(T451)-4,1)-INDEX(IF(D451="F",muratafemale,muratamale),INT(T451)-4,2))/(G451*INDEX(IF(D451="F",muratafemale,muratamale),INT(T451)-4,1)+INDEX(IF(D451="F",muratafemale,muratamale),INT(T451)-4,2))*100)))</f>
        <v/>
      </c>
      <c r="M451" s="2" t="str">
        <f t="shared" si="145"/>
        <v/>
      </c>
      <c r="N451" s="2" t="str">
        <f t="shared" si="146"/>
        <v/>
      </c>
      <c r="O451" s="2" t="str">
        <f t="shared" si="147"/>
        <v/>
      </c>
      <c r="P451" s="11" t="str">
        <f t="shared" si="148"/>
        <v/>
      </c>
      <c r="Q451" s="11" t="str">
        <f t="shared" si="149"/>
        <v/>
      </c>
      <c r="R451" s="2" t="str">
        <f t="shared" si="150"/>
        <v/>
      </c>
      <c r="S451" s="11" t="str">
        <f t="shared" si="151"/>
        <v/>
      </c>
      <c r="T451" s="175" t="str">
        <f t="shared" si="152"/>
        <v/>
      </c>
      <c r="U451" s="11" t="str">
        <f t="shared" si="153"/>
        <v/>
      </c>
      <c r="V451" s="136"/>
      <c r="W451" s="136"/>
      <c r="X451" s="139">
        <f t="shared" ref="X451:X514" si="158">DATEDIF(E451,F451,"Y")</f>
        <v>0</v>
      </c>
      <c r="Y451" s="31">
        <f t="shared" ref="Y451:Y514" si="159">DATEDIF(E451,F451,"YM")</f>
        <v>0</v>
      </c>
      <c r="Z451" s="31"/>
      <c r="AA451" s="140">
        <f t="shared" ref="AA451:AA514" si="160">DATEDIF(E451,F451,"Y")+(F451-(DATE(YEAR(E451)+DATEDIF(E451,F451,"Y"),MONTH(E451),DAY(E451))))/(365+IF(MOD(YEAR((DATE(YEAR(F451)-1,MONTH(E451),DAY(E451)))),4)=0,IF((DATE(YEAR(F451)-1,MONTH(E451),DAY(E451)))&gt;DATE(YEAR((DATE(YEAR(F451)-1,MONTH(E451),DAY(E451)))),2,29),0,1),0)+IF(MOD(YEAR(F451),4)=0,IF(F451&gt;DATE(YEAR(F451),2,29),1,0),0))</f>
        <v>0</v>
      </c>
      <c r="AB451" s="12"/>
      <c r="AC451" s="8">
        <f t="shared" ref="AC451:AC514" si="161">IF(D451="M",2.06*10^-3*G451^2-0.1166*G451+6.5273,2.49*10^-3*G451^2-0.1858*G451+9.036)</f>
        <v>9.0359999999999996</v>
      </c>
      <c r="AD451" s="8">
        <f t="shared" ref="AD451:AD514" si="162">((G451/100)^3*INDEX(itoOI,IF(D451="M",0,3)+IF(G451&lt;140,1,IF(G451&lt;=149,2,3)),1)+(G451/100)^2*INDEX(itoOI,IF(D451="M",0,3)+IF(G451&lt;140,1,IF(G451&lt;=149,2,3)),2)+(G451/100)*INDEX(itoOI,IF(D451="M",0,3)+IF(G451&lt;140,1,IF(G451&lt;=149,2,3)),3)+INDEX(itoOI,IF(D451="M",0,3)+IF(G451&lt;140,1,IF(G451&lt;=149,2,3)),4))</f>
        <v>-184.49199999999999</v>
      </c>
      <c r="AE451"/>
      <c r="AF451" t="e">
        <f>IF(D451="M",IF(AI451&lt;78,LMS!$D$5*AI451^3+LMS!$E$5*AI451^2+LMS!$F$5*AI451+LMS!$G$5,IF(AI451&lt;150,LMS!$D$6*AI451^3+LMS!$E$6*AI451^2+LMS!$F$6*AI451+LMS!$G$6,LMS!$D$7*AI451^3+LMS!$E$7*AI451^2+LMS!$F$7*AI451+LMS!$G$7)),IF(AI451&lt;69,LMS!$D$9*AI451^3+LMS!$E$9*AI451^2+LMS!$F$9*AI451+LMS!$G$9,IF(AI451&lt;150,LMS!$D$10*AI451^3+LMS!$E$10*AI451^2+LMS!$F$10*AI451+LMS!$G$10,LMS!$D$11*AI451^3+LMS!$E$11*AI451^2+LMS!$F$11*AI451+LMS!$G$11)))</f>
        <v>#VALUE!</v>
      </c>
      <c r="AG451" t="e">
        <f>IF(D451="M",(IF(AI451&lt;2.5,LMS!$D$21*AI451^3+LMS!$E$21*AI451^2+LMS!$F$21*AI451+LMS!$G$21,IF(AI451&lt;9.5,LMS!$D$22*AI451^3+LMS!$E$22*AI451^2+LMS!$F$22*AI451+LMS!$G$22,IF(AI451&lt;26.75,LMS!$D$23*AI451^3+LMS!$E$23*AI451^2+LMS!$F$23*AI451+LMS!$G$23,IF(AI451&lt;90,LMS!$D$24*AI451^3+LMS!$E$24*AI451^2+LMS!$F$24*AI451+LMS!$G$24,LMS!$D$25*AI451^3+LMS!$E$25*AI451^2+LMS!$F$25*AI451+LMS!$G$25))))),(IF(AI451&lt;2.5,LMS!$D$27*AI451^3+LMS!$E$27*AI451^2+LMS!$F$27*AI451+LMS!$G$27,IF(AI451&lt;9.5,LMS!$D$28*AI451^3+LMS!$E$28*AI451^2+LMS!$F$28*AI451+LMS!$G$28,IF(AI451&lt;26.75,LMS!$D$29*AI451^3+LMS!$E$29*AI451^2+LMS!$F$29*AI451+LMS!$G$29,IF(AI451&lt;90,LMS!$D$30*AI451^3+LMS!$E$30*AI451^2+LMS!$F$30*AI451+LMS!$G$30,IF(AI451&lt;150,LMS!$D$31*AI451^3+LMS!$E$31*AI451^2+LMS!$F$31*AI451+LMS!$G$31,LMS!$D$32*AI451^3+LMS!$E$32*AI451^2+LMS!$F$32*AI451+LMS!$G$32)))))))</f>
        <v>#VALUE!</v>
      </c>
      <c r="AH451" t="e">
        <f>IF(D451="M",(IF(AI451&lt;90,LMS!$D$14*AI451^3+LMS!$E$14*AI451^2+LMS!$F$14*AI451+LMS!$G$14,LMS!$D$15*AI451^3+LMS!$E$15*AI451^2+LMS!$F$15*AI451+LMS!$G$15)),(IF(AI451&lt;90,LMS!$D$17*AI451^3+LMS!$E$17*AI451^2+LMS!$F$17*AI451+LMS!$G$17,LMS!$D$18*AI451^3+LMS!$E$18*AI451^2+LMS!$F$18*AI451+LMS!$G$18)))</f>
        <v>#VALUE!</v>
      </c>
      <c r="AI451" s="7" t="e">
        <f t="shared" si="155"/>
        <v>#VALUE!</v>
      </c>
      <c r="AJ451" s="7">
        <f t="shared" si="154"/>
        <v>0</v>
      </c>
      <c r="AL451" s="7">
        <f>IF(D451="M",WeightSDS!P$5*$AJ451^7+WeightSDS!Q$5*$AJ451^6+WeightSDS!R$5*$AJ451^5+WeightSDS!S$5*$AJ451^4+WeightSDS!T$5*$AJ451^3+WeightSDS!U$5*$AJ451^2+WeightSDS!V$5*$AJ451+WeightSDS!W$5,IF($AJ451&lt;186,WeightSDS!P$8*$AJ451^7+WeightSDS!Q$8*$AJ451^6+WeightSDS!R$8*$AJ451^5+WeightSDS!S$8*$AJ451^4+WeightSDS!T$8*$AJ451^3+WeightSDS!U$8*$AJ451^2+WeightSDS!V$8*$AJ451+WeightSDS!W$8,WeightSDS!$U$9+WeightSDS!$V$9*($AJ451-WeightSDS!$W$9)))</f>
        <v>0.75407122999999998</v>
      </c>
      <c r="AM451" s="7">
        <f>IF(D451="M",IF($AJ451&lt;45,WeightSDS!M$23*$AJ451^10+WeightSDS!N$23*$AJ451^9+WeightSDS!O$23*$AJ451^8+WeightSDS!P$23*$AJ451^7+WeightSDS!Q$23*$AJ451^6+WeightSDS!R$23*$AJ451^5+WeightSDS!S$23*$AJ451^4+WeightSDS!T$23*$AJ451^3+WeightSDS!U$23*$AJ451^2+WeightSDS!V$23*$AJ451+WeightSDS!W$23,IF($AJ451&lt;153,WeightSDS!M$25*$AJ451^10+WeightSDS!N$25*$AJ451^9+WeightSDS!O$25*$AJ451^8+WeightSDS!P$25*$AJ451^7+WeightSDS!Q$25*$AJ451^6+WeightSDS!R$25*$AJ451^5+WeightSDS!S$25*$AJ451^4+WeightSDS!T$25*$AJ451^3+WeightSDS!U$25*$AJ451^2+WeightSDS!V$25*$AJ451+WeightSDS!W$25,WeightSDS!M$27+WeightSDS!N$27/(1+EXP(WeightSDS!O$27+WeightSDS!P$27*$AJ451)))),IF($AJ451&lt;43.8,WeightSDS!M$29*$AJ451^10+WeightSDS!N$29*$AJ451^9+WeightSDS!O$29*$AJ451^8+WeightSDS!P$29*$AJ451^7+WeightSDS!Q$29*$AJ451^6+WeightSDS!R$29*$AJ451^5+WeightSDS!S$29*$AJ451^4+WeightSDS!T$29*$AJ451^3+WeightSDS!U$29*$AJ451^2+WeightSDS!V$29*$AJ451+WeightSDS!W$29-0.010431*(1-$AJ451/210),IF($AJ451&lt;123,WeightSDS!M$30*$AJ451^10+WeightSDS!N$30*$AJ451^9+WeightSDS!O$30*$AJ451^8+WeightSDS!P$30*$AJ451^7+WeightSDS!Q$30*$AJ451^6+WeightSDS!R$30*$AJ451^5+WeightSDS!S$30*$AJ451^4+WeightSDS!T$30*$AJ451^3+WeightSDS!U$30*$AJ451^2+WeightSDS!V$30*$AJ451+WeightSDS!W$30-0.010431*(1-1/$AJ451),WeightSDS!M$32+WeightSDS!N$32/(1+EXP(WeightSDS!O$32+WeightSDS!P$32*$AJ451))-0.010431*(1-$AJ451/210))))</f>
        <v>2.9500001032655536</v>
      </c>
      <c r="AN451" s="7">
        <f>IF(D451="M",IF($AJ451&lt;162,WeightSDS!P$12*$AJ451^7+WeightSDS!Q$12*$AJ451^6+WeightSDS!R$12*$AJ451^5+WeightSDS!S$12*$AJ451^4+WeightSDS!T$12*$AJ451^3+WeightSDS!U$12*$AJ451^2+WeightSDS!V$12*$AJ451+WeightSDS!W$12,WeightSDS!P$14*$AJ451^7+WeightSDS!Q$14*$AJ451^6+WeightSDS!R$14*$AJ451^5+WeightSDS!S$14*$AJ451^4+WeightSDS!T$14*$AJ451^3+WeightSDS!U$14*$AJ451^2+WeightSDS!V$14*$AJ451+WeightSDS!W$14),IF($AJ451&lt;156,WeightSDS!O$17*$AJ451^8+WeightSDS!P$17*$AJ451^7+WeightSDS!Q$17*$AJ451^6+WeightSDS!R$17*$AJ451^5+WeightSDS!S$17*$AJ451^4+WeightSDS!T$17*$AJ451^3+WeightSDS!U$17*$AJ451^2+WeightSDS!V$17*$AJ451+WeightSDS!W$17,IF($AJ451&lt;186,WeightSDS!$U$18+(WeightSDS!$V$18-WeightSDS!$U$18)/24*($AJ451-186)+WeightSDS!$W$18*(-$AJ451+186)^2-0.005,WeightSDS!$U$18+(WeightSDS!$V$18-WeightSDS!$U$18)/24*($AJ451-186)-0.005)))</f>
        <v>0.14604529399999999</v>
      </c>
      <c r="AQ451" s="7">
        <f t="shared" ref="AQ451:AQ514" si="163">INDEX(IF(D451="M",IGFmale, IGFfemale), Y451+1,1)</f>
        <v>0.56299999999999994</v>
      </c>
      <c r="AR451" s="7">
        <f t="shared" ref="AR451:AR514" si="164">INDEX(IF(D451="M",IGFmale, IGFfemale), Y451+1,2)</f>
        <v>69</v>
      </c>
      <c r="AS451" s="7">
        <f t="shared" ref="AS451:AS514" si="165">INDEX(IF(D451="M",IGFmale, IGFfemale), Y451+1,3)</f>
        <v>0.51</v>
      </c>
    </row>
    <row r="452" spans="2:45" s="7" customFormat="1" x14ac:dyDescent="0.15">
      <c r="B452" s="118"/>
      <c r="C452" s="118"/>
      <c r="D452" s="118"/>
      <c r="E452" s="30"/>
      <c r="F452" s="30"/>
      <c r="G452" s="119"/>
      <c r="H452" s="119"/>
      <c r="I452" s="78"/>
      <c r="J452" s="11" t="str">
        <f t="shared" si="156"/>
        <v/>
      </c>
      <c r="K452" s="2" t="str">
        <f t="shared" ref="K452:K515" si="166">IF(COUNTA(D452,E452,F452,G452,H452)=5,IF(T452&lt;1,"*",IF(T452&gt;=6,"*",IF(G452&gt;=120,"*",IF(G452&lt;70,"*",(H452-AC452)/AC452*100)))),"")</f>
        <v/>
      </c>
      <c r="L452" s="2" t="str">
        <f t="shared" si="157"/>
        <v/>
      </c>
      <c r="M452" s="2" t="str">
        <f t="shared" ref="M452:M515" si="167">IF(COUNTA(D452,E452,F452,G452,H452)=5,IF(G452&gt;=IF(D452="M",181,174),"*",IF(G452&lt;101,"*",IF(T452&lt;6,"*",IF(X452&gt;17.583,"*",(H452-AD452)/AD452*100)))),"")</f>
        <v/>
      </c>
      <c r="N452" s="2" t="str">
        <f t="shared" ref="N452:N515" si="168">IF(COUNTA(D452,E452,F452,G452,H452)=5,H452/G452^2*10000,"")</f>
        <v/>
      </c>
      <c r="O452" s="2" t="str">
        <f t="shared" ref="O452:O515" si="169">IF(COUNTA(D452,E452,F452,G452,H452)=5,IF(X452+Y452/12&gt;17.583,"*",NORMSDIST(((N452/AG452)^(AF452)-1)/AF452/AH452)*100),"")</f>
        <v/>
      </c>
      <c r="P452" s="11" t="str">
        <f t="shared" ref="P452:P515" si="170">IF(COUNTA(D452,E452,F452,G452,H452)=5,IF(X452+Y452/12&gt;17.583,"*",((N452/AG452)^(AF452)-1)/AF452/AH452),"")</f>
        <v/>
      </c>
      <c r="Q452" s="11" t="str">
        <f t="shared" ref="Q452:Q515" si="171">IF(COUNTA(D452,E452,F452,G452,H452)=5,IF(X452+Y452/12&gt;17.583,"   *",((H452/AM452)^(AL452)-1)/AL452/AN452),"")</f>
        <v/>
      </c>
      <c r="R452" s="2" t="str">
        <f t="shared" ref="R452:R515" si="172">IF(COUNTA(D452,E452,F452,I452)=4,IF(AA452&gt;77,"*",NORMSDIST(((I452/AR452)^(AQ452)-1)/AQ452/AS452)*100),"")</f>
        <v/>
      </c>
      <c r="S452" s="11" t="str">
        <f t="shared" ref="S452:S515" si="173">IF(COUNTA(D452,E452,F452,I452)=4,IF(AA452&gt;77,"*",((I452/AR452)^(AQ452)-1)/AQ452/AS452),"")</f>
        <v/>
      </c>
      <c r="T452" s="175" t="str">
        <f t="shared" ref="T452:T515" si="174">IF(COUNTA(E452,F452)=2,AA452,"")</f>
        <v/>
      </c>
      <c r="U452" s="11" t="str">
        <f t="shared" ref="U452:U515" si="175">IF(COUNTA(E452,F452)=2,IF(X452&lt;10,"0","")&amp;X452&amp;"歳"&amp;IF(Y452&lt;10,"0","")&amp;Y452&amp;"か月","")</f>
        <v/>
      </c>
      <c r="V452" s="136"/>
      <c r="W452" s="136"/>
      <c r="X452" s="139">
        <f t="shared" si="158"/>
        <v>0</v>
      </c>
      <c r="Y452" s="31">
        <f t="shared" si="159"/>
        <v>0</v>
      </c>
      <c r="Z452" s="31"/>
      <c r="AA452" s="140">
        <f t="shared" si="160"/>
        <v>0</v>
      </c>
      <c r="AB452" s="12"/>
      <c r="AC452" s="8">
        <f t="shared" si="161"/>
        <v>9.0359999999999996</v>
      </c>
      <c r="AD452" s="8">
        <f t="shared" si="162"/>
        <v>-184.49199999999999</v>
      </c>
      <c r="AE452"/>
      <c r="AF452" t="e">
        <f>IF(D452="M",IF(AI452&lt;78,LMS!$D$5*AI452^3+LMS!$E$5*AI452^2+LMS!$F$5*AI452+LMS!$G$5,IF(AI452&lt;150,LMS!$D$6*AI452^3+LMS!$E$6*AI452^2+LMS!$F$6*AI452+LMS!$G$6,LMS!$D$7*AI452^3+LMS!$E$7*AI452^2+LMS!$F$7*AI452+LMS!$G$7)),IF(AI452&lt;69,LMS!$D$9*AI452^3+LMS!$E$9*AI452^2+LMS!$F$9*AI452+LMS!$G$9,IF(AI452&lt;150,LMS!$D$10*AI452^3+LMS!$E$10*AI452^2+LMS!$F$10*AI452+LMS!$G$10,LMS!$D$11*AI452^3+LMS!$E$11*AI452^2+LMS!$F$11*AI452+LMS!$G$11)))</f>
        <v>#VALUE!</v>
      </c>
      <c r="AG452" t="e">
        <f>IF(D452="M",(IF(AI452&lt;2.5,LMS!$D$21*AI452^3+LMS!$E$21*AI452^2+LMS!$F$21*AI452+LMS!$G$21,IF(AI452&lt;9.5,LMS!$D$22*AI452^3+LMS!$E$22*AI452^2+LMS!$F$22*AI452+LMS!$G$22,IF(AI452&lt;26.75,LMS!$D$23*AI452^3+LMS!$E$23*AI452^2+LMS!$F$23*AI452+LMS!$G$23,IF(AI452&lt;90,LMS!$D$24*AI452^3+LMS!$E$24*AI452^2+LMS!$F$24*AI452+LMS!$G$24,LMS!$D$25*AI452^3+LMS!$E$25*AI452^2+LMS!$F$25*AI452+LMS!$G$25))))),(IF(AI452&lt;2.5,LMS!$D$27*AI452^3+LMS!$E$27*AI452^2+LMS!$F$27*AI452+LMS!$G$27,IF(AI452&lt;9.5,LMS!$D$28*AI452^3+LMS!$E$28*AI452^2+LMS!$F$28*AI452+LMS!$G$28,IF(AI452&lt;26.75,LMS!$D$29*AI452^3+LMS!$E$29*AI452^2+LMS!$F$29*AI452+LMS!$G$29,IF(AI452&lt;90,LMS!$D$30*AI452^3+LMS!$E$30*AI452^2+LMS!$F$30*AI452+LMS!$G$30,IF(AI452&lt;150,LMS!$D$31*AI452^3+LMS!$E$31*AI452^2+LMS!$F$31*AI452+LMS!$G$31,LMS!$D$32*AI452^3+LMS!$E$32*AI452^2+LMS!$F$32*AI452+LMS!$G$32)))))))</f>
        <v>#VALUE!</v>
      </c>
      <c r="AH452" t="e">
        <f>IF(D452="M",(IF(AI452&lt;90,LMS!$D$14*AI452^3+LMS!$E$14*AI452^2+LMS!$F$14*AI452+LMS!$G$14,LMS!$D$15*AI452^3+LMS!$E$15*AI452^2+LMS!$F$15*AI452+LMS!$G$15)),(IF(AI452&lt;90,LMS!$D$17*AI452^3+LMS!$E$17*AI452^2+LMS!$F$17*AI452+LMS!$G$17,LMS!$D$18*AI452^3+LMS!$E$18*AI452^2+LMS!$F$18*AI452+LMS!$G$18)))</f>
        <v>#VALUE!</v>
      </c>
      <c r="AI452" s="7" t="e">
        <f t="shared" si="155"/>
        <v>#VALUE!</v>
      </c>
      <c r="AJ452" s="7">
        <f t="shared" ref="AJ452:AJ515" si="176">X452*12+Y452</f>
        <v>0</v>
      </c>
      <c r="AL452" s="7">
        <f>IF(D452="M",WeightSDS!P$5*$AJ452^7+WeightSDS!Q$5*$AJ452^6+WeightSDS!R$5*$AJ452^5+WeightSDS!S$5*$AJ452^4+WeightSDS!T$5*$AJ452^3+WeightSDS!U$5*$AJ452^2+WeightSDS!V$5*$AJ452+WeightSDS!W$5,IF($AJ452&lt;186,WeightSDS!P$8*$AJ452^7+WeightSDS!Q$8*$AJ452^6+WeightSDS!R$8*$AJ452^5+WeightSDS!S$8*$AJ452^4+WeightSDS!T$8*$AJ452^3+WeightSDS!U$8*$AJ452^2+WeightSDS!V$8*$AJ452+WeightSDS!W$8,WeightSDS!$U$9+WeightSDS!$V$9*($AJ452-WeightSDS!$W$9)))</f>
        <v>0.75407122999999998</v>
      </c>
      <c r="AM452" s="7">
        <f>IF(D452="M",IF($AJ452&lt;45,WeightSDS!M$23*$AJ452^10+WeightSDS!N$23*$AJ452^9+WeightSDS!O$23*$AJ452^8+WeightSDS!P$23*$AJ452^7+WeightSDS!Q$23*$AJ452^6+WeightSDS!R$23*$AJ452^5+WeightSDS!S$23*$AJ452^4+WeightSDS!T$23*$AJ452^3+WeightSDS!U$23*$AJ452^2+WeightSDS!V$23*$AJ452+WeightSDS!W$23,IF($AJ452&lt;153,WeightSDS!M$25*$AJ452^10+WeightSDS!N$25*$AJ452^9+WeightSDS!O$25*$AJ452^8+WeightSDS!P$25*$AJ452^7+WeightSDS!Q$25*$AJ452^6+WeightSDS!R$25*$AJ452^5+WeightSDS!S$25*$AJ452^4+WeightSDS!T$25*$AJ452^3+WeightSDS!U$25*$AJ452^2+WeightSDS!V$25*$AJ452+WeightSDS!W$25,WeightSDS!M$27+WeightSDS!N$27/(1+EXP(WeightSDS!O$27+WeightSDS!P$27*$AJ452)))),IF($AJ452&lt;43.8,WeightSDS!M$29*$AJ452^10+WeightSDS!N$29*$AJ452^9+WeightSDS!O$29*$AJ452^8+WeightSDS!P$29*$AJ452^7+WeightSDS!Q$29*$AJ452^6+WeightSDS!R$29*$AJ452^5+WeightSDS!S$29*$AJ452^4+WeightSDS!T$29*$AJ452^3+WeightSDS!U$29*$AJ452^2+WeightSDS!V$29*$AJ452+WeightSDS!W$29-0.010431*(1-$AJ452/210),IF($AJ452&lt;123,WeightSDS!M$30*$AJ452^10+WeightSDS!N$30*$AJ452^9+WeightSDS!O$30*$AJ452^8+WeightSDS!P$30*$AJ452^7+WeightSDS!Q$30*$AJ452^6+WeightSDS!R$30*$AJ452^5+WeightSDS!S$30*$AJ452^4+WeightSDS!T$30*$AJ452^3+WeightSDS!U$30*$AJ452^2+WeightSDS!V$30*$AJ452+WeightSDS!W$30-0.010431*(1-1/$AJ452),WeightSDS!M$32+WeightSDS!N$32/(1+EXP(WeightSDS!O$32+WeightSDS!P$32*$AJ452))-0.010431*(1-$AJ452/210))))</f>
        <v>2.9500001032655536</v>
      </c>
      <c r="AN452" s="7">
        <f>IF(D452="M",IF($AJ452&lt;162,WeightSDS!P$12*$AJ452^7+WeightSDS!Q$12*$AJ452^6+WeightSDS!R$12*$AJ452^5+WeightSDS!S$12*$AJ452^4+WeightSDS!T$12*$AJ452^3+WeightSDS!U$12*$AJ452^2+WeightSDS!V$12*$AJ452+WeightSDS!W$12,WeightSDS!P$14*$AJ452^7+WeightSDS!Q$14*$AJ452^6+WeightSDS!R$14*$AJ452^5+WeightSDS!S$14*$AJ452^4+WeightSDS!T$14*$AJ452^3+WeightSDS!U$14*$AJ452^2+WeightSDS!V$14*$AJ452+WeightSDS!W$14),IF($AJ452&lt;156,WeightSDS!O$17*$AJ452^8+WeightSDS!P$17*$AJ452^7+WeightSDS!Q$17*$AJ452^6+WeightSDS!R$17*$AJ452^5+WeightSDS!S$17*$AJ452^4+WeightSDS!T$17*$AJ452^3+WeightSDS!U$17*$AJ452^2+WeightSDS!V$17*$AJ452+WeightSDS!W$17,IF($AJ452&lt;186,WeightSDS!$U$18+(WeightSDS!$V$18-WeightSDS!$U$18)/24*($AJ452-186)+WeightSDS!$W$18*(-$AJ452+186)^2-0.005,WeightSDS!$U$18+(WeightSDS!$V$18-WeightSDS!$U$18)/24*($AJ452-186)-0.005)))</f>
        <v>0.14604529399999999</v>
      </c>
      <c r="AQ452" s="7">
        <f t="shared" si="163"/>
        <v>0.56299999999999994</v>
      </c>
      <c r="AR452" s="7">
        <f t="shared" si="164"/>
        <v>69</v>
      </c>
      <c r="AS452" s="7">
        <f t="shared" si="165"/>
        <v>0.51</v>
      </c>
    </row>
    <row r="453" spans="2:45" s="7" customFormat="1" x14ac:dyDescent="0.15">
      <c r="B453" s="118"/>
      <c r="C453" s="118"/>
      <c r="D453" s="118"/>
      <c r="E453" s="30"/>
      <c r="F453" s="30"/>
      <c r="G453" s="119"/>
      <c r="H453" s="119"/>
      <c r="I453" s="78"/>
      <c r="J453" s="11" t="str">
        <f t="shared" si="156"/>
        <v/>
      </c>
      <c r="K453" s="2" t="str">
        <f t="shared" si="166"/>
        <v/>
      </c>
      <c r="L453" s="2" t="str">
        <f t="shared" si="157"/>
        <v/>
      </c>
      <c r="M453" s="2" t="str">
        <f t="shared" si="167"/>
        <v/>
      </c>
      <c r="N453" s="2" t="str">
        <f t="shared" si="168"/>
        <v/>
      </c>
      <c r="O453" s="2" t="str">
        <f t="shared" si="169"/>
        <v/>
      </c>
      <c r="P453" s="11" t="str">
        <f t="shared" si="170"/>
        <v/>
      </c>
      <c r="Q453" s="11" t="str">
        <f t="shared" si="171"/>
        <v/>
      </c>
      <c r="R453" s="2" t="str">
        <f t="shared" si="172"/>
        <v/>
      </c>
      <c r="S453" s="11" t="str">
        <f t="shared" si="173"/>
        <v/>
      </c>
      <c r="T453" s="175" t="str">
        <f t="shared" si="174"/>
        <v/>
      </c>
      <c r="U453" s="11" t="str">
        <f t="shared" si="175"/>
        <v/>
      </c>
      <c r="V453" s="136"/>
      <c r="W453" s="136"/>
      <c r="X453" s="139">
        <f t="shared" si="158"/>
        <v>0</v>
      </c>
      <c r="Y453" s="31">
        <f t="shared" si="159"/>
        <v>0</v>
      </c>
      <c r="Z453" s="31"/>
      <c r="AA453" s="140">
        <f t="shared" si="160"/>
        <v>0</v>
      </c>
      <c r="AB453" s="12"/>
      <c r="AC453" s="8">
        <f t="shared" si="161"/>
        <v>9.0359999999999996</v>
      </c>
      <c r="AD453" s="8">
        <f t="shared" si="162"/>
        <v>-184.49199999999999</v>
      </c>
      <c r="AE453"/>
      <c r="AF453" t="e">
        <f>IF(D453="M",IF(AI453&lt;78,LMS!$D$5*AI453^3+LMS!$E$5*AI453^2+LMS!$F$5*AI453+LMS!$G$5,IF(AI453&lt;150,LMS!$D$6*AI453^3+LMS!$E$6*AI453^2+LMS!$F$6*AI453+LMS!$G$6,LMS!$D$7*AI453^3+LMS!$E$7*AI453^2+LMS!$F$7*AI453+LMS!$G$7)),IF(AI453&lt;69,LMS!$D$9*AI453^3+LMS!$E$9*AI453^2+LMS!$F$9*AI453+LMS!$G$9,IF(AI453&lt;150,LMS!$D$10*AI453^3+LMS!$E$10*AI453^2+LMS!$F$10*AI453+LMS!$G$10,LMS!$D$11*AI453^3+LMS!$E$11*AI453^2+LMS!$F$11*AI453+LMS!$G$11)))</f>
        <v>#VALUE!</v>
      </c>
      <c r="AG453" t="e">
        <f>IF(D453="M",(IF(AI453&lt;2.5,LMS!$D$21*AI453^3+LMS!$E$21*AI453^2+LMS!$F$21*AI453+LMS!$G$21,IF(AI453&lt;9.5,LMS!$D$22*AI453^3+LMS!$E$22*AI453^2+LMS!$F$22*AI453+LMS!$G$22,IF(AI453&lt;26.75,LMS!$D$23*AI453^3+LMS!$E$23*AI453^2+LMS!$F$23*AI453+LMS!$G$23,IF(AI453&lt;90,LMS!$D$24*AI453^3+LMS!$E$24*AI453^2+LMS!$F$24*AI453+LMS!$G$24,LMS!$D$25*AI453^3+LMS!$E$25*AI453^2+LMS!$F$25*AI453+LMS!$G$25))))),(IF(AI453&lt;2.5,LMS!$D$27*AI453^3+LMS!$E$27*AI453^2+LMS!$F$27*AI453+LMS!$G$27,IF(AI453&lt;9.5,LMS!$D$28*AI453^3+LMS!$E$28*AI453^2+LMS!$F$28*AI453+LMS!$G$28,IF(AI453&lt;26.75,LMS!$D$29*AI453^3+LMS!$E$29*AI453^2+LMS!$F$29*AI453+LMS!$G$29,IF(AI453&lt;90,LMS!$D$30*AI453^3+LMS!$E$30*AI453^2+LMS!$F$30*AI453+LMS!$G$30,IF(AI453&lt;150,LMS!$D$31*AI453^3+LMS!$E$31*AI453^2+LMS!$F$31*AI453+LMS!$G$31,LMS!$D$32*AI453^3+LMS!$E$32*AI453^2+LMS!$F$32*AI453+LMS!$G$32)))))))</f>
        <v>#VALUE!</v>
      </c>
      <c r="AH453" t="e">
        <f>IF(D453="M",(IF(AI453&lt;90,LMS!$D$14*AI453^3+LMS!$E$14*AI453^2+LMS!$F$14*AI453+LMS!$G$14,LMS!$D$15*AI453^3+LMS!$E$15*AI453^2+LMS!$F$15*AI453+LMS!$G$15)),(IF(AI453&lt;90,LMS!$D$17*AI453^3+LMS!$E$17*AI453^2+LMS!$F$17*AI453+LMS!$G$17,LMS!$D$18*AI453^3+LMS!$E$18*AI453^2+LMS!$F$18*AI453+LMS!$G$18)))</f>
        <v>#VALUE!</v>
      </c>
      <c r="AI453" s="7" t="e">
        <f t="shared" si="155"/>
        <v>#VALUE!</v>
      </c>
      <c r="AJ453" s="7">
        <f t="shared" si="176"/>
        <v>0</v>
      </c>
      <c r="AL453" s="7">
        <f>IF(D453="M",WeightSDS!P$5*$AJ453^7+WeightSDS!Q$5*$AJ453^6+WeightSDS!R$5*$AJ453^5+WeightSDS!S$5*$AJ453^4+WeightSDS!T$5*$AJ453^3+WeightSDS!U$5*$AJ453^2+WeightSDS!V$5*$AJ453+WeightSDS!W$5,IF($AJ453&lt;186,WeightSDS!P$8*$AJ453^7+WeightSDS!Q$8*$AJ453^6+WeightSDS!R$8*$AJ453^5+WeightSDS!S$8*$AJ453^4+WeightSDS!T$8*$AJ453^3+WeightSDS!U$8*$AJ453^2+WeightSDS!V$8*$AJ453+WeightSDS!W$8,WeightSDS!$U$9+WeightSDS!$V$9*($AJ453-WeightSDS!$W$9)))</f>
        <v>0.75407122999999998</v>
      </c>
      <c r="AM453" s="7">
        <f>IF(D453="M",IF($AJ453&lt;45,WeightSDS!M$23*$AJ453^10+WeightSDS!N$23*$AJ453^9+WeightSDS!O$23*$AJ453^8+WeightSDS!P$23*$AJ453^7+WeightSDS!Q$23*$AJ453^6+WeightSDS!R$23*$AJ453^5+WeightSDS!S$23*$AJ453^4+WeightSDS!T$23*$AJ453^3+WeightSDS!U$23*$AJ453^2+WeightSDS!V$23*$AJ453+WeightSDS!W$23,IF($AJ453&lt;153,WeightSDS!M$25*$AJ453^10+WeightSDS!N$25*$AJ453^9+WeightSDS!O$25*$AJ453^8+WeightSDS!P$25*$AJ453^7+WeightSDS!Q$25*$AJ453^6+WeightSDS!R$25*$AJ453^5+WeightSDS!S$25*$AJ453^4+WeightSDS!T$25*$AJ453^3+WeightSDS!U$25*$AJ453^2+WeightSDS!V$25*$AJ453+WeightSDS!W$25,WeightSDS!M$27+WeightSDS!N$27/(1+EXP(WeightSDS!O$27+WeightSDS!P$27*$AJ453)))),IF($AJ453&lt;43.8,WeightSDS!M$29*$AJ453^10+WeightSDS!N$29*$AJ453^9+WeightSDS!O$29*$AJ453^8+WeightSDS!P$29*$AJ453^7+WeightSDS!Q$29*$AJ453^6+WeightSDS!R$29*$AJ453^5+WeightSDS!S$29*$AJ453^4+WeightSDS!T$29*$AJ453^3+WeightSDS!U$29*$AJ453^2+WeightSDS!V$29*$AJ453+WeightSDS!W$29-0.010431*(1-$AJ453/210),IF($AJ453&lt;123,WeightSDS!M$30*$AJ453^10+WeightSDS!N$30*$AJ453^9+WeightSDS!O$30*$AJ453^8+WeightSDS!P$30*$AJ453^7+WeightSDS!Q$30*$AJ453^6+WeightSDS!R$30*$AJ453^5+WeightSDS!S$30*$AJ453^4+WeightSDS!T$30*$AJ453^3+WeightSDS!U$30*$AJ453^2+WeightSDS!V$30*$AJ453+WeightSDS!W$30-0.010431*(1-1/$AJ453),WeightSDS!M$32+WeightSDS!N$32/(1+EXP(WeightSDS!O$32+WeightSDS!P$32*$AJ453))-0.010431*(1-$AJ453/210))))</f>
        <v>2.9500001032655536</v>
      </c>
      <c r="AN453" s="7">
        <f>IF(D453="M",IF($AJ453&lt;162,WeightSDS!P$12*$AJ453^7+WeightSDS!Q$12*$AJ453^6+WeightSDS!R$12*$AJ453^5+WeightSDS!S$12*$AJ453^4+WeightSDS!T$12*$AJ453^3+WeightSDS!U$12*$AJ453^2+WeightSDS!V$12*$AJ453+WeightSDS!W$12,WeightSDS!P$14*$AJ453^7+WeightSDS!Q$14*$AJ453^6+WeightSDS!R$14*$AJ453^5+WeightSDS!S$14*$AJ453^4+WeightSDS!T$14*$AJ453^3+WeightSDS!U$14*$AJ453^2+WeightSDS!V$14*$AJ453+WeightSDS!W$14),IF($AJ453&lt;156,WeightSDS!O$17*$AJ453^8+WeightSDS!P$17*$AJ453^7+WeightSDS!Q$17*$AJ453^6+WeightSDS!R$17*$AJ453^5+WeightSDS!S$17*$AJ453^4+WeightSDS!T$17*$AJ453^3+WeightSDS!U$17*$AJ453^2+WeightSDS!V$17*$AJ453+WeightSDS!W$17,IF($AJ453&lt;186,WeightSDS!$U$18+(WeightSDS!$V$18-WeightSDS!$U$18)/24*($AJ453-186)+WeightSDS!$W$18*(-$AJ453+186)^2-0.005,WeightSDS!$U$18+(WeightSDS!$V$18-WeightSDS!$U$18)/24*($AJ453-186)-0.005)))</f>
        <v>0.14604529399999999</v>
      </c>
      <c r="AQ453" s="7">
        <f t="shared" si="163"/>
        <v>0.56299999999999994</v>
      </c>
      <c r="AR453" s="7">
        <f t="shared" si="164"/>
        <v>69</v>
      </c>
      <c r="AS453" s="7">
        <f t="shared" si="165"/>
        <v>0.51</v>
      </c>
    </row>
    <row r="454" spans="2:45" s="7" customFormat="1" x14ac:dyDescent="0.15">
      <c r="B454" s="118"/>
      <c r="C454" s="118"/>
      <c r="D454" s="118"/>
      <c r="E454" s="30"/>
      <c r="F454" s="30"/>
      <c r="G454" s="119"/>
      <c r="H454" s="119"/>
      <c r="I454" s="78"/>
      <c r="J454" s="11" t="str">
        <f t="shared" si="156"/>
        <v/>
      </c>
      <c r="K454" s="2" t="str">
        <f t="shared" si="166"/>
        <v/>
      </c>
      <c r="L454" s="2" t="str">
        <f t="shared" si="157"/>
        <v/>
      </c>
      <c r="M454" s="2" t="str">
        <f t="shared" si="167"/>
        <v/>
      </c>
      <c r="N454" s="2" t="str">
        <f t="shared" si="168"/>
        <v/>
      </c>
      <c r="O454" s="2" t="str">
        <f t="shared" si="169"/>
        <v/>
      </c>
      <c r="P454" s="11" t="str">
        <f t="shared" si="170"/>
        <v/>
      </c>
      <c r="Q454" s="11" t="str">
        <f t="shared" si="171"/>
        <v/>
      </c>
      <c r="R454" s="2" t="str">
        <f t="shared" si="172"/>
        <v/>
      </c>
      <c r="S454" s="11" t="str">
        <f t="shared" si="173"/>
        <v/>
      </c>
      <c r="T454" s="175" t="str">
        <f t="shared" si="174"/>
        <v/>
      </c>
      <c r="U454" s="11" t="str">
        <f t="shared" si="175"/>
        <v/>
      </c>
      <c r="V454" s="136"/>
      <c r="W454" s="136"/>
      <c r="X454" s="139">
        <f t="shared" si="158"/>
        <v>0</v>
      </c>
      <c r="Y454" s="31">
        <f t="shared" si="159"/>
        <v>0</v>
      </c>
      <c r="Z454" s="31"/>
      <c r="AA454" s="140">
        <f t="shared" si="160"/>
        <v>0</v>
      </c>
      <c r="AB454" s="12"/>
      <c r="AC454" s="8">
        <f t="shared" si="161"/>
        <v>9.0359999999999996</v>
      </c>
      <c r="AD454" s="8">
        <f t="shared" si="162"/>
        <v>-184.49199999999999</v>
      </c>
      <c r="AE454"/>
      <c r="AF454" t="e">
        <f>IF(D454="M",IF(AI454&lt;78,LMS!$D$5*AI454^3+LMS!$E$5*AI454^2+LMS!$F$5*AI454+LMS!$G$5,IF(AI454&lt;150,LMS!$D$6*AI454^3+LMS!$E$6*AI454^2+LMS!$F$6*AI454+LMS!$G$6,LMS!$D$7*AI454^3+LMS!$E$7*AI454^2+LMS!$F$7*AI454+LMS!$G$7)),IF(AI454&lt;69,LMS!$D$9*AI454^3+LMS!$E$9*AI454^2+LMS!$F$9*AI454+LMS!$G$9,IF(AI454&lt;150,LMS!$D$10*AI454^3+LMS!$E$10*AI454^2+LMS!$F$10*AI454+LMS!$G$10,LMS!$D$11*AI454^3+LMS!$E$11*AI454^2+LMS!$F$11*AI454+LMS!$G$11)))</f>
        <v>#VALUE!</v>
      </c>
      <c r="AG454" t="e">
        <f>IF(D454="M",(IF(AI454&lt;2.5,LMS!$D$21*AI454^3+LMS!$E$21*AI454^2+LMS!$F$21*AI454+LMS!$G$21,IF(AI454&lt;9.5,LMS!$D$22*AI454^3+LMS!$E$22*AI454^2+LMS!$F$22*AI454+LMS!$G$22,IF(AI454&lt;26.75,LMS!$D$23*AI454^3+LMS!$E$23*AI454^2+LMS!$F$23*AI454+LMS!$G$23,IF(AI454&lt;90,LMS!$D$24*AI454^3+LMS!$E$24*AI454^2+LMS!$F$24*AI454+LMS!$G$24,LMS!$D$25*AI454^3+LMS!$E$25*AI454^2+LMS!$F$25*AI454+LMS!$G$25))))),(IF(AI454&lt;2.5,LMS!$D$27*AI454^3+LMS!$E$27*AI454^2+LMS!$F$27*AI454+LMS!$G$27,IF(AI454&lt;9.5,LMS!$D$28*AI454^3+LMS!$E$28*AI454^2+LMS!$F$28*AI454+LMS!$G$28,IF(AI454&lt;26.75,LMS!$D$29*AI454^3+LMS!$E$29*AI454^2+LMS!$F$29*AI454+LMS!$G$29,IF(AI454&lt;90,LMS!$D$30*AI454^3+LMS!$E$30*AI454^2+LMS!$F$30*AI454+LMS!$G$30,IF(AI454&lt;150,LMS!$D$31*AI454^3+LMS!$E$31*AI454^2+LMS!$F$31*AI454+LMS!$G$31,LMS!$D$32*AI454^3+LMS!$E$32*AI454^2+LMS!$F$32*AI454+LMS!$G$32)))))))</f>
        <v>#VALUE!</v>
      </c>
      <c r="AH454" t="e">
        <f>IF(D454="M",(IF(AI454&lt;90,LMS!$D$14*AI454^3+LMS!$E$14*AI454^2+LMS!$F$14*AI454+LMS!$G$14,LMS!$D$15*AI454^3+LMS!$E$15*AI454^2+LMS!$F$15*AI454+LMS!$G$15)),(IF(AI454&lt;90,LMS!$D$17*AI454^3+LMS!$E$17*AI454^2+LMS!$F$17*AI454+LMS!$G$17,LMS!$D$18*AI454^3+LMS!$E$18*AI454^2+LMS!$F$18*AI454+LMS!$G$18)))</f>
        <v>#VALUE!</v>
      </c>
      <c r="AI454" s="7" t="e">
        <f t="shared" si="155"/>
        <v>#VALUE!</v>
      </c>
      <c r="AJ454" s="7">
        <f t="shared" si="176"/>
        <v>0</v>
      </c>
      <c r="AL454" s="7">
        <f>IF(D454="M",WeightSDS!P$5*$AJ454^7+WeightSDS!Q$5*$AJ454^6+WeightSDS!R$5*$AJ454^5+WeightSDS!S$5*$AJ454^4+WeightSDS!T$5*$AJ454^3+WeightSDS!U$5*$AJ454^2+WeightSDS!V$5*$AJ454+WeightSDS!W$5,IF($AJ454&lt;186,WeightSDS!P$8*$AJ454^7+WeightSDS!Q$8*$AJ454^6+WeightSDS!R$8*$AJ454^5+WeightSDS!S$8*$AJ454^4+WeightSDS!T$8*$AJ454^3+WeightSDS!U$8*$AJ454^2+WeightSDS!V$8*$AJ454+WeightSDS!W$8,WeightSDS!$U$9+WeightSDS!$V$9*($AJ454-WeightSDS!$W$9)))</f>
        <v>0.75407122999999998</v>
      </c>
      <c r="AM454" s="7">
        <f>IF(D454="M",IF($AJ454&lt;45,WeightSDS!M$23*$AJ454^10+WeightSDS!N$23*$AJ454^9+WeightSDS!O$23*$AJ454^8+WeightSDS!P$23*$AJ454^7+WeightSDS!Q$23*$AJ454^6+WeightSDS!R$23*$AJ454^5+WeightSDS!S$23*$AJ454^4+WeightSDS!T$23*$AJ454^3+WeightSDS!U$23*$AJ454^2+WeightSDS!V$23*$AJ454+WeightSDS!W$23,IF($AJ454&lt;153,WeightSDS!M$25*$AJ454^10+WeightSDS!N$25*$AJ454^9+WeightSDS!O$25*$AJ454^8+WeightSDS!P$25*$AJ454^7+WeightSDS!Q$25*$AJ454^6+WeightSDS!R$25*$AJ454^5+WeightSDS!S$25*$AJ454^4+WeightSDS!T$25*$AJ454^3+WeightSDS!U$25*$AJ454^2+WeightSDS!V$25*$AJ454+WeightSDS!W$25,WeightSDS!M$27+WeightSDS!N$27/(1+EXP(WeightSDS!O$27+WeightSDS!P$27*$AJ454)))),IF($AJ454&lt;43.8,WeightSDS!M$29*$AJ454^10+WeightSDS!N$29*$AJ454^9+WeightSDS!O$29*$AJ454^8+WeightSDS!P$29*$AJ454^7+WeightSDS!Q$29*$AJ454^6+WeightSDS!R$29*$AJ454^5+WeightSDS!S$29*$AJ454^4+WeightSDS!T$29*$AJ454^3+WeightSDS!U$29*$AJ454^2+WeightSDS!V$29*$AJ454+WeightSDS!W$29-0.010431*(1-$AJ454/210),IF($AJ454&lt;123,WeightSDS!M$30*$AJ454^10+WeightSDS!N$30*$AJ454^9+WeightSDS!O$30*$AJ454^8+WeightSDS!P$30*$AJ454^7+WeightSDS!Q$30*$AJ454^6+WeightSDS!R$30*$AJ454^5+WeightSDS!S$30*$AJ454^4+WeightSDS!T$30*$AJ454^3+WeightSDS!U$30*$AJ454^2+WeightSDS!V$30*$AJ454+WeightSDS!W$30-0.010431*(1-1/$AJ454),WeightSDS!M$32+WeightSDS!N$32/(1+EXP(WeightSDS!O$32+WeightSDS!P$32*$AJ454))-0.010431*(1-$AJ454/210))))</f>
        <v>2.9500001032655536</v>
      </c>
      <c r="AN454" s="7">
        <f>IF(D454="M",IF($AJ454&lt;162,WeightSDS!P$12*$AJ454^7+WeightSDS!Q$12*$AJ454^6+WeightSDS!R$12*$AJ454^5+WeightSDS!S$12*$AJ454^4+WeightSDS!T$12*$AJ454^3+WeightSDS!U$12*$AJ454^2+WeightSDS!V$12*$AJ454+WeightSDS!W$12,WeightSDS!P$14*$AJ454^7+WeightSDS!Q$14*$AJ454^6+WeightSDS!R$14*$AJ454^5+WeightSDS!S$14*$AJ454^4+WeightSDS!T$14*$AJ454^3+WeightSDS!U$14*$AJ454^2+WeightSDS!V$14*$AJ454+WeightSDS!W$14),IF($AJ454&lt;156,WeightSDS!O$17*$AJ454^8+WeightSDS!P$17*$AJ454^7+WeightSDS!Q$17*$AJ454^6+WeightSDS!R$17*$AJ454^5+WeightSDS!S$17*$AJ454^4+WeightSDS!T$17*$AJ454^3+WeightSDS!U$17*$AJ454^2+WeightSDS!V$17*$AJ454+WeightSDS!W$17,IF($AJ454&lt;186,WeightSDS!$U$18+(WeightSDS!$V$18-WeightSDS!$U$18)/24*($AJ454-186)+WeightSDS!$W$18*(-$AJ454+186)^2-0.005,WeightSDS!$U$18+(WeightSDS!$V$18-WeightSDS!$U$18)/24*($AJ454-186)-0.005)))</f>
        <v>0.14604529399999999</v>
      </c>
      <c r="AQ454" s="7">
        <f t="shared" si="163"/>
        <v>0.56299999999999994</v>
      </c>
      <c r="AR454" s="7">
        <f t="shared" si="164"/>
        <v>69</v>
      </c>
      <c r="AS454" s="7">
        <f t="shared" si="165"/>
        <v>0.51</v>
      </c>
    </row>
    <row r="455" spans="2:45" s="7" customFormat="1" x14ac:dyDescent="0.15">
      <c r="B455" s="118"/>
      <c r="C455" s="118"/>
      <c r="D455" s="118"/>
      <c r="E455" s="30"/>
      <c r="F455" s="30"/>
      <c r="G455" s="119"/>
      <c r="H455" s="119"/>
      <c r="I455" s="78"/>
      <c r="J455" s="11" t="str">
        <f t="shared" si="156"/>
        <v/>
      </c>
      <c r="K455" s="2" t="str">
        <f t="shared" si="166"/>
        <v/>
      </c>
      <c r="L455" s="2" t="str">
        <f t="shared" si="157"/>
        <v/>
      </c>
      <c r="M455" s="2" t="str">
        <f t="shared" si="167"/>
        <v/>
      </c>
      <c r="N455" s="2" t="str">
        <f t="shared" si="168"/>
        <v/>
      </c>
      <c r="O455" s="2" t="str">
        <f t="shared" si="169"/>
        <v/>
      </c>
      <c r="P455" s="11" t="str">
        <f t="shared" si="170"/>
        <v/>
      </c>
      <c r="Q455" s="11" t="str">
        <f t="shared" si="171"/>
        <v/>
      </c>
      <c r="R455" s="2" t="str">
        <f t="shared" si="172"/>
        <v/>
      </c>
      <c r="S455" s="11" t="str">
        <f t="shared" si="173"/>
        <v/>
      </c>
      <c r="T455" s="175" t="str">
        <f t="shared" si="174"/>
        <v/>
      </c>
      <c r="U455" s="11" t="str">
        <f t="shared" si="175"/>
        <v/>
      </c>
      <c r="V455" s="136"/>
      <c r="W455" s="136"/>
      <c r="X455" s="139">
        <f t="shared" si="158"/>
        <v>0</v>
      </c>
      <c r="Y455" s="31">
        <f t="shared" si="159"/>
        <v>0</v>
      </c>
      <c r="Z455" s="31"/>
      <c r="AA455" s="140">
        <f t="shared" si="160"/>
        <v>0</v>
      </c>
      <c r="AB455" s="12"/>
      <c r="AC455" s="8">
        <f t="shared" si="161"/>
        <v>9.0359999999999996</v>
      </c>
      <c r="AD455" s="8">
        <f t="shared" si="162"/>
        <v>-184.49199999999999</v>
      </c>
      <c r="AE455"/>
      <c r="AF455" t="e">
        <f>IF(D455="M",IF(AI455&lt;78,LMS!$D$5*AI455^3+LMS!$E$5*AI455^2+LMS!$F$5*AI455+LMS!$G$5,IF(AI455&lt;150,LMS!$D$6*AI455^3+LMS!$E$6*AI455^2+LMS!$F$6*AI455+LMS!$G$6,LMS!$D$7*AI455^3+LMS!$E$7*AI455^2+LMS!$F$7*AI455+LMS!$G$7)),IF(AI455&lt;69,LMS!$D$9*AI455^3+LMS!$E$9*AI455^2+LMS!$F$9*AI455+LMS!$G$9,IF(AI455&lt;150,LMS!$D$10*AI455^3+LMS!$E$10*AI455^2+LMS!$F$10*AI455+LMS!$G$10,LMS!$D$11*AI455^3+LMS!$E$11*AI455^2+LMS!$F$11*AI455+LMS!$G$11)))</f>
        <v>#VALUE!</v>
      </c>
      <c r="AG455" t="e">
        <f>IF(D455="M",(IF(AI455&lt;2.5,LMS!$D$21*AI455^3+LMS!$E$21*AI455^2+LMS!$F$21*AI455+LMS!$G$21,IF(AI455&lt;9.5,LMS!$D$22*AI455^3+LMS!$E$22*AI455^2+LMS!$F$22*AI455+LMS!$G$22,IF(AI455&lt;26.75,LMS!$D$23*AI455^3+LMS!$E$23*AI455^2+LMS!$F$23*AI455+LMS!$G$23,IF(AI455&lt;90,LMS!$D$24*AI455^3+LMS!$E$24*AI455^2+LMS!$F$24*AI455+LMS!$G$24,LMS!$D$25*AI455^3+LMS!$E$25*AI455^2+LMS!$F$25*AI455+LMS!$G$25))))),(IF(AI455&lt;2.5,LMS!$D$27*AI455^3+LMS!$E$27*AI455^2+LMS!$F$27*AI455+LMS!$G$27,IF(AI455&lt;9.5,LMS!$D$28*AI455^3+LMS!$E$28*AI455^2+LMS!$F$28*AI455+LMS!$G$28,IF(AI455&lt;26.75,LMS!$D$29*AI455^3+LMS!$E$29*AI455^2+LMS!$F$29*AI455+LMS!$G$29,IF(AI455&lt;90,LMS!$D$30*AI455^3+LMS!$E$30*AI455^2+LMS!$F$30*AI455+LMS!$G$30,IF(AI455&lt;150,LMS!$D$31*AI455^3+LMS!$E$31*AI455^2+LMS!$F$31*AI455+LMS!$G$31,LMS!$D$32*AI455^3+LMS!$E$32*AI455^2+LMS!$F$32*AI455+LMS!$G$32)))))))</f>
        <v>#VALUE!</v>
      </c>
      <c r="AH455" t="e">
        <f>IF(D455="M",(IF(AI455&lt;90,LMS!$D$14*AI455^3+LMS!$E$14*AI455^2+LMS!$F$14*AI455+LMS!$G$14,LMS!$D$15*AI455^3+LMS!$E$15*AI455^2+LMS!$F$15*AI455+LMS!$G$15)),(IF(AI455&lt;90,LMS!$D$17*AI455^3+LMS!$E$17*AI455^2+LMS!$F$17*AI455+LMS!$G$17,LMS!$D$18*AI455^3+LMS!$E$18*AI455^2+LMS!$F$18*AI455+LMS!$G$18)))</f>
        <v>#VALUE!</v>
      </c>
      <c r="AI455" s="7" t="e">
        <f t="shared" si="155"/>
        <v>#VALUE!</v>
      </c>
      <c r="AJ455" s="7">
        <f t="shared" si="176"/>
        <v>0</v>
      </c>
      <c r="AL455" s="7">
        <f>IF(D455="M",WeightSDS!P$5*$AJ455^7+WeightSDS!Q$5*$AJ455^6+WeightSDS!R$5*$AJ455^5+WeightSDS!S$5*$AJ455^4+WeightSDS!T$5*$AJ455^3+WeightSDS!U$5*$AJ455^2+WeightSDS!V$5*$AJ455+WeightSDS!W$5,IF($AJ455&lt;186,WeightSDS!P$8*$AJ455^7+WeightSDS!Q$8*$AJ455^6+WeightSDS!R$8*$AJ455^5+WeightSDS!S$8*$AJ455^4+WeightSDS!T$8*$AJ455^3+WeightSDS!U$8*$AJ455^2+WeightSDS!V$8*$AJ455+WeightSDS!W$8,WeightSDS!$U$9+WeightSDS!$V$9*($AJ455-WeightSDS!$W$9)))</f>
        <v>0.75407122999999998</v>
      </c>
      <c r="AM455" s="7">
        <f>IF(D455="M",IF($AJ455&lt;45,WeightSDS!M$23*$AJ455^10+WeightSDS!N$23*$AJ455^9+WeightSDS!O$23*$AJ455^8+WeightSDS!P$23*$AJ455^7+WeightSDS!Q$23*$AJ455^6+WeightSDS!R$23*$AJ455^5+WeightSDS!S$23*$AJ455^4+WeightSDS!T$23*$AJ455^3+WeightSDS!U$23*$AJ455^2+WeightSDS!V$23*$AJ455+WeightSDS!W$23,IF($AJ455&lt;153,WeightSDS!M$25*$AJ455^10+WeightSDS!N$25*$AJ455^9+WeightSDS!O$25*$AJ455^8+WeightSDS!P$25*$AJ455^7+WeightSDS!Q$25*$AJ455^6+WeightSDS!R$25*$AJ455^5+WeightSDS!S$25*$AJ455^4+WeightSDS!T$25*$AJ455^3+WeightSDS!U$25*$AJ455^2+WeightSDS!V$25*$AJ455+WeightSDS!W$25,WeightSDS!M$27+WeightSDS!N$27/(1+EXP(WeightSDS!O$27+WeightSDS!P$27*$AJ455)))),IF($AJ455&lt;43.8,WeightSDS!M$29*$AJ455^10+WeightSDS!N$29*$AJ455^9+WeightSDS!O$29*$AJ455^8+WeightSDS!P$29*$AJ455^7+WeightSDS!Q$29*$AJ455^6+WeightSDS!R$29*$AJ455^5+WeightSDS!S$29*$AJ455^4+WeightSDS!T$29*$AJ455^3+WeightSDS!U$29*$AJ455^2+WeightSDS!V$29*$AJ455+WeightSDS!W$29-0.010431*(1-$AJ455/210),IF($AJ455&lt;123,WeightSDS!M$30*$AJ455^10+WeightSDS!N$30*$AJ455^9+WeightSDS!O$30*$AJ455^8+WeightSDS!P$30*$AJ455^7+WeightSDS!Q$30*$AJ455^6+WeightSDS!R$30*$AJ455^5+WeightSDS!S$30*$AJ455^4+WeightSDS!T$30*$AJ455^3+WeightSDS!U$30*$AJ455^2+WeightSDS!V$30*$AJ455+WeightSDS!W$30-0.010431*(1-1/$AJ455),WeightSDS!M$32+WeightSDS!N$32/(1+EXP(WeightSDS!O$32+WeightSDS!P$32*$AJ455))-0.010431*(1-$AJ455/210))))</f>
        <v>2.9500001032655536</v>
      </c>
      <c r="AN455" s="7">
        <f>IF(D455="M",IF($AJ455&lt;162,WeightSDS!P$12*$AJ455^7+WeightSDS!Q$12*$AJ455^6+WeightSDS!R$12*$AJ455^5+WeightSDS!S$12*$AJ455^4+WeightSDS!T$12*$AJ455^3+WeightSDS!U$12*$AJ455^2+WeightSDS!V$12*$AJ455+WeightSDS!W$12,WeightSDS!P$14*$AJ455^7+WeightSDS!Q$14*$AJ455^6+WeightSDS!R$14*$AJ455^5+WeightSDS!S$14*$AJ455^4+WeightSDS!T$14*$AJ455^3+WeightSDS!U$14*$AJ455^2+WeightSDS!V$14*$AJ455+WeightSDS!W$14),IF($AJ455&lt;156,WeightSDS!O$17*$AJ455^8+WeightSDS!P$17*$AJ455^7+WeightSDS!Q$17*$AJ455^6+WeightSDS!R$17*$AJ455^5+WeightSDS!S$17*$AJ455^4+WeightSDS!T$17*$AJ455^3+WeightSDS!U$17*$AJ455^2+WeightSDS!V$17*$AJ455+WeightSDS!W$17,IF($AJ455&lt;186,WeightSDS!$U$18+(WeightSDS!$V$18-WeightSDS!$U$18)/24*($AJ455-186)+WeightSDS!$W$18*(-$AJ455+186)^2-0.005,WeightSDS!$U$18+(WeightSDS!$V$18-WeightSDS!$U$18)/24*($AJ455-186)-0.005)))</f>
        <v>0.14604529399999999</v>
      </c>
      <c r="AQ455" s="7">
        <f t="shared" si="163"/>
        <v>0.56299999999999994</v>
      </c>
      <c r="AR455" s="7">
        <f t="shared" si="164"/>
        <v>69</v>
      </c>
      <c r="AS455" s="7">
        <f t="shared" si="165"/>
        <v>0.51</v>
      </c>
    </row>
    <row r="456" spans="2:45" s="7" customFormat="1" x14ac:dyDescent="0.15">
      <c r="B456" s="118"/>
      <c r="C456" s="118"/>
      <c r="D456" s="118"/>
      <c r="E456" s="30"/>
      <c r="F456" s="30"/>
      <c r="G456" s="119"/>
      <c r="H456" s="119"/>
      <c r="I456" s="78"/>
      <c r="J456" s="11" t="str">
        <f t="shared" si="156"/>
        <v/>
      </c>
      <c r="K456" s="2" t="str">
        <f t="shared" si="166"/>
        <v/>
      </c>
      <c r="L456" s="2" t="str">
        <f t="shared" si="157"/>
        <v/>
      </c>
      <c r="M456" s="2" t="str">
        <f t="shared" si="167"/>
        <v/>
      </c>
      <c r="N456" s="2" t="str">
        <f t="shared" si="168"/>
        <v/>
      </c>
      <c r="O456" s="2" t="str">
        <f t="shared" si="169"/>
        <v/>
      </c>
      <c r="P456" s="11" t="str">
        <f t="shared" si="170"/>
        <v/>
      </c>
      <c r="Q456" s="11" t="str">
        <f t="shared" si="171"/>
        <v/>
      </c>
      <c r="R456" s="2" t="str">
        <f t="shared" si="172"/>
        <v/>
      </c>
      <c r="S456" s="11" t="str">
        <f t="shared" si="173"/>
        <v/>
      </c>
      <c r="T456" s="175" t="str">
        <f t="shared" si="174"/>
        <v/>
      </c>
      <c r="U456" s="11" t="str">
        <f t="shared" si="175"/>
        <v/>
      </c>
      <c r="V456" s="136"/>
      <c r="W456" s="136"/>
      <c r="X456" s="139">
        <f t="shared" si="158"/>
        <v>0</v>
      </c>
      <c r="Y456" s="31">
        <f t="shared" si="159"/>
        <v>0</v>
      </c>
      <c r="Z456" s="31"/>
      <c r="AA456" s="140">
        <f t="shared" si="160"/>
        <v>0</v>
      </c>
      <c r="AB456" s="12"/>
      <c r="AC456" s="8">
        <f t="shared" si="161"/>
        <v>9.0359999999999996</v>
      </c>
      <c r="AD456" s="8">
        <f t="shared" si="162"/>
        <v>-184.49199999999999</v>
      </c>
      <c r="AE456"/>
      <c r="AF456" t="e">
        <f>IF(D456="M",IF(AI456&lt;78,LMS!$D$5*AI456^3+LMS!$E$5*AI456^2+LMS!$F$5*AI456+LMS!$G$5,IF(AI456&lt;150,LMS!$D$6*AI456^3+LMS!$E$6*AI456^2+LMS!$F$6*AI456+LMS!$G$6,LMS!$D$7*AI456^3+LMS!$E$7*AI456^2+LMS!$F$7*AI456+LMS!$G$7)),IF(AI456&lt;69,LMS!$D$9*AI456^3+LMS!$E$9*AI456^2+LMS!$F$9*AI456+LMS!$G$9,IF(AI456&lt;150,LMS!$D$10*AI456^3+LMS!$E$10*AI456^2+LMS!$F$10*AI456+LMS!$G$10,LMS!$D$11*AI456^3+LMS!$E$11*AI456^2+LMS!$F$11*AI456+LMS!$G$11)))</f>
        <v>#VALUE!</v>
      </c>
      <c r="AG456" t="e">
        <f>IF(D456="M",(IF(AI456&lt;2.5,LMS!$D$21*AI456^3+LMS!$E$21*AI456^2+LMS!$F$21*AI456+LMS!$G$21,IF(AI456&lt;9.5,LMS!$D$22*AI456^3+LMS!$E$22*AI456^2+LMS!$F$22*AI456+LMS!$G$22,IF(AI456&lt;26.75,LMS!$D$23*AI456^3+LMS!$E$23*AI456^2+LMS!$F$23*AI456+LMS!$G$23,IF(AI456&lt;90,LMS!$D$24*AI456^3+LMS!$E$24*AI456^2+LMS!$F$24*AI456+LMS!$G$24,LMS!$D$25*AI456^3+LMS!$E$25*AI456^2+LMS!$F$25*AI456+LMS!$G$25))))),(IF(AI456&lt;2.5,LMS!$D$27*AI456^3+LMS!$E$27*AI456^2+LMS!$F$27*AI456+LMS!$G$27,IF(AI456&lt;9.5,LMS!$D$28*AI456^3+LMS!$E$28*AI456^2+LMS!$F$28*AI456+LMS!$G$28,IF(AI456&lt;26.75,LMS!$D$29*AI456^3+LMS!$E$29*AI456^2+LMS!$F$29*AI456+LMS!$G$29,IF(AI456&lt;90,LMS!$D$30*AI456^3+LMS!$E$30*AI456^2+LMS!$F$30*AI456+LMS!$G$30,IF(AI456&lt;150,LMS!$D$31*AI456^3+LMS!$E$31*AI456^2+LMS!$F$31*AI456+LMS!$G$31,LMS!$D$32*AI456^3+LMS!$E$32*AI456^2+LMS!$F$32*AI456+LMS!$G$32)))))))</f>
        <v>#VALUE!</v>
      </c>
      <c r="AH456" t="e">
        <f>IF(D456="M",(IF(AI456&lt;90,LMS!$D$14*AI456^3+LMS!$E$14*AI456^2+LMS!$F$14*AI456+LMS!$G$14,LMS!$D$15*AI456^3+LMS!$E$15*AI456^2+LMS!$F$15*AI456+LMS!$G$15)),(IF(AI456&lt;90,LMS!$D$17*AI456^3+LMS!$E$17*AI456^2+LMS!$F$17*AI456+LMS!$G$17,LMS!$D$18*AI456^3+LMS!$E$18*AI456^2+LMS!$F$18*AI456+LMS!$G$18)))</f>
        <v>#VALUE!</v>
      </c>
      <c r="AI456" s="7" t="e">
        <f t="shared" si="155"/>
        <v>#VALUE!</v>
      </c>
      <c r="AJ456" s="7">
        <f t="shared" si="176"/>
        <v>0</v>
      </c>
      <c r="AL456" s="7">
        <f>IF(D456="M",WeightSDS!P$5*$AJ456^7+WeightSDS!Q$5*$AJ456^6+WeightSDS!R$5*$AJ456^5+WeightSDS!S$5*$AJ456^4+WeightSDS!T$5*$AJ456^3+WeightSDS!U$5*$AJ456^2+WeightSDS!V$5*$AJ456+WeightSDS!W$5,IF($AJ456&lt;186,WeightSDS!P$8*$AJ456^7+WeightSDS!Q$8*$AJ456^6+WeightSDS!R$8*$AJ456^5+WeightSDS!S$8*$AJ456^4+WeightSDS!T$8*$AJ456^3+WeightSDS!U$8*$AJ456^2+WeightSDS!V$8*$AJ456+WeightSDS!W$8,WeightSDS!$U$9+WeightSDS!$V$9*($AJ456-WeightSDS!$W$9)))</f>
        <v>0.75407122999999998</v>
      </c>
      <c r="AM456" s="7">
        <f>IF(D456="M",IF($AJ456&lt;45,WeightSDS!M$23*$AJ456^10+WeightSDS!N$23*$AJ456^9+WeightSDS!O$23*$AJ456^8+WeightSDS!P$23*$AJ456^7+WeightSDS!Q$23*$AJ456^6+WeightSDS!R$23*$AJ456^5+WeightSDS!S$23*$AJ456^4+WeightSDS!T$23*$AJ456^3+WeightSDS!U$23*$AJ456^2+WeightSDS!V$23*$AJ456+WeightSDS!W$23,IF($AJ456&lt;153,WeightSDS!M$25*$AJ456^10+WeightSDS!N$25*$AJ456^9+WeightSDS!O$25*$AJ456^8+WeightSDS!P$25*$AJ456^7+WeightSDS!Q$25*$AJ456^6+WeightSDS!R$25*$AJ456^5+WeightSDS!S$25*$AJ456^4+WeightSDS!T$25*$AJ456^3+WeightSDS!U$25*$AJ456^2+WeightSDS!V$25*$AJ456+WeightSDS!W$25,WeightSDS!M$27+WeightSDS!N$27/(1+EXP(WeightSDS!O$27+WeightSDS!P$27*$AJ456)))),IF($AJ456&lt;43.8,WeightSDS!M$29*$AJ456^10+WeightSDS!N$29*$AJ456^9+WeightSDS!O$29*$AJ456^8+WeightSDS!P$29*$AJ456^7+WeightSDS!Q$29*$AJ456^6+WeightSDS!R$29*$AJ456^5+WeightSDS!S$29*$AJ456^4+WeightSDS!T$29*$AJ456^3+WeightSDS!U$29*$AJ456^2+WeightSDS!V$29*$AJ456+WeightSDS!W$29-0.010431*(1-$AJ456/210),IF($AJ456&lt;123,WeightSDS!M$30*$AJ456^10+WeightSDS!N$30*$AJ456^9+WeightSDS!O$30*$AJ456^8+WeightSDS!P$30*$AJ456^7+WeightSDS!Q$30*$AJ456^6+WeightSDS!R$30*$AJ456^5+WeightSDS!S$30*$AJ456^4+WeightSDS!T$30*$AJ456^3+WeightSDS!U$30*$AJ456^2+WeightSDS!V$30*$AJ456+WeightSDS!W$30-0.010431*(1-1/$AJ456),WeightSDS!M$32+WeightSDS!N$32/(1+EXP(WeightSDS!O$32+WeightSDS!P$32*$AJ456))-0.010431*(1-$AJ456/210))))</f>
        <v>2.9500001032655536</v>
      </c>
      <c r="AN456" s="7">
        <f>IF(D456="M",IF($AJ456&lt;162,WeightSDS!P$12*$AJ456^7+WeightSDS!Q$12*$AJ456^6+WeightSDS!R$12*$AJ456^5+WeightSDS!S$12*$AJ456^4+WeightSDS!T$12*$AJ456^3+WeightSDS!U$12*$AJ456^2+WeightSDS!V$12*$AJ456+WeightSDS!W$12,WeightSDS!P$14*$AJ456^7+WeightSDS!Q$14*$AJ456^6+WeightSDS!R$14*$AJ456^5+WeightSDS!S$14*$AJ456^4+WeightSDS!T$14*$AJ456^3+WeightSDS!U$14*$AJ456^2+WeightSDS!V$14*$AJ456+WeightSDS!W$14),IF($AJ456&lt;156,WeightSDS!O$17*$AJ456^8+WeightSDS!P$17*$AJ456^7+WeightSDS!Q$17*$AJ456^6+WeightSDS!R$17*$AJ456^5+WeightSDS!S$17*$AJ456^4+WeightSDS!T$17*$AJ456^3+WeightSDS!U$17*$AJ456^2+WeightSDS!V$17*$AJ456+WeightSDS!W$17,IF($AJ456&lt;186,WeightSDS!$U$18+(WeightSDS!$V$18-WeightSDS!$U$18)/24*($AJ456-186)+WeightSDS!$W$18*(-$AJ456+186)^2-0.005,WeightSDS!$U$18+(WeightSDS!$V$18-WeightSDS!$U$18)/24*($AJ456-186)-0.005)))</f>
        <v>0.14604529399999999</v>
      </c>
      <c r="AQ456" s="7">
        <f t="shared" si="163"/>
        <v>0.56299999999999994</v>
      </c>
      <c r="AR456" s="7">
        <f t="shared" si="164"/>
        <v>69</v>
      </c>
      <c r="AS456" s="7">
        <f t="shared" si="165"/>
        <v>0.51</v>
      </c>
    </row>
    <row r="457" spans="2:45" s="7" customFormat="1" x14ac:dyDescent="0.15">
      <c r="B457" s="118"/>
      <c r="C457" s="118"/>
      <c r="D457" s="118"/>
      <c r="E457" s="30"/>
      <c r="F457" s="30"/>
      <c r="G457" s="119"/>
      <c r="H457" s="119"/>
      <c r="I457" s="78"/>
      <c r="J457" s="11" t="str">
        <f t="shared" si="156"/>
        <v/>
      </c>
      <c r="K457" s="2" t="str">
        <f t="shared" si="166"/>
        <v/>
      </c>
      <c r="L457" s="2" t="str">
        <f t="shared" si="157"/>
        <v/>
      </c>
      <c r="M457" s="2" t="str">
        <f t="shared" si="167"/>
        <v/>
      </c>
      <c r="N457" s="2" t="str">
        <f t="shared" si="168"/>
        <v/>
      </c>
      <c r="O457" s="2" t="str">
        <f t="shared" si="169"/>
        <v/>
      </c>
      <c r="P457" s="11" t="str">
        <f t="shared" si="170"/>
        <v/>
      </c>
      <c r="Q457" s="11" t="str">
        <f t="shared" si="171"/>
        <v/>
      </c>
      <c r="R457" s="2" t="str">
        <f t="shared" si="172"/>
        <v/>
      </c>
      <c r="S457" s="11" t="str">
        <f t="shared" si="173"/>
        <v/>
      </c>
      <c r="T457" s="175" t="str">
        <f t="shared" si="174"/>
        <v/>
      </c>
      <c r="U457" s="11" t="str">
        <f t="shared" si="175"/>
        <v/>
      </c>
      <c r="V457" s="136"/>
      <c r="W457" s="136"/>
      <c r="X457" s="139">
        <f t="shared" si="158"/>
        <v>0</v>
      </c>
      <c r="Y457" s="31">
        <f t="shared" si="159"/>
        <v>0</v>
      </c>
      <c r="Z457" s="31"/>
      <c r="AA457" s="140">
        <f t="shared" si="160"/>
        <v>0</v>
      </c>
      <c r="AB457" s="12"/>
      <c r="AC457" s="8">
        <f t="shared" si="161"/>
        <v>9.0359999999999996</v>
      </c>
      <c r="AD457" s="8">
        <f t="shared" si="162"/>
        <v>-184.49199999999999</v>
      </c>
      <c r="AE457"/>
      <c r="AF457" t="e">
        <f>IF(D457="M",IF(AI457&lt;78,LMS!$D$5*AI457^3+LMS!$E$5*AI457^2+LMS!$F$5*AI457+LMS!$G$5,IF(AI457&lt;150,LMS!$D$6*AI457^3+LMS!$E$6*AI457^2+LMS!$F$6*AI457+LMS!$G$6,LMS!$D$7*AI457^3+LMS!$E$7*AI457^2+LMS!$F$7*AI457+LMS!$G$7)),IF(AI457&lt;69,LMS!$D$9*AI457^3+LMS!$E$9*AI457^2+LMS!$F$9*AI457+LMS!$G$9,IF(AI457&lt;150,LMS!$D$10*AI457^3+LMS!$E$10*AI457^2+LMS!$F$10*AI457+LMS!$G$10,LMS!$D$11*AI457^3+LMS!$E$11*AI457^2+LMS!$F$11*AI457+LMS!$G$11)))</f>
        <v>#VALUE!</v>
      </c>
      <c r="AG457" t="e">
        <f>IF(D457="M",(IF(AI457&lt;2.5,LMS!$D$21*AI457^3+LMS!$E$21*AI457^2+LMS!$F$21*AI457+LMS!$G$21,IF(AI457&lt;9.5,LMS!$D$22*AI457^3+LMS!$E$22*AI457^2+LMS!$F$22*AI457+LMS!$G$22,IF(AI457&lt;26.75,LMS!$D$23*AI457^3+LMS!$E$23*AI457^2+LMS!$F$23*AI457+LMS!$G$23,IF(AI457&lt;90,LMS!$D$24*AI457^3+LMS!$E$24*AI457^2+LMS!$F$24*AI457+LMS!$G$24,LMS!$D$25*AI457^3+LMS!$E$25*AI457^2+LMS!$F$25*AI457+LMS!$G$25))))),(IF(AI457&lt;2.5,LMS!$D$27*AI457^3+LMS!$E$27*AI457^2+LMS!$F$27*AI457+LMS!$G$27,IF(AI457&lt;9.5,LMS!$D$28*AI457^3+LMS!$E$28*AI457^2+LMS!$F$28*AI457+LMS!$G$28,IF(AI457&lt;26.75,LMS!$D$29*AI457^3+LMS!$E$29*AI457^2+LMS!$F$29*AI457+LMS!$G$29,IF(AI457&lt;90,LMS!$D$30*AI457^3+LMS!$E$30*AI457^2+LMS!$F$30*AI457+LMS!$G$30,IF(AI457&lt;150,LMS!$D$31*AI457^3+LMS!$E$31*AI457^2+LMS!$F$31*AI457+LMS!$G$31,LMS!$D$32*AI457^3+LMS!$E$32*AI457^2+LMS!$F$32*AI457+LMS!$G$32)))))))</f>
        <v>#VALUE!</v>
      </c>
      <c r="AH457" t="e">
        <f>IF(D457="M",(IF(AI457&lt;90,LMS!$D$14*AI457^3+LMS!$E$14*AI457^2+LMS!$F$14*AI457+LMS!$G$14,LMS!$D$15*AI457^3+LMS!$E$15*AI457^2+LMS!$F$15*AI457+LMS!$G$15)),(IF(AI457&lt;90,LMS!$D$17*AI457^3+LMS!$E$17*AI457^2+LMS!$F$17*AI457+LMS!$G$17,LMS!$D$18*AI457^3+LMS!$E$18*AI457^2+LMS!$F$18*AI457+LMS!$G$18)))</f>
        <v>#VALUE!</v>
      </c>
      <c r="AI457" s="7" t="e">
        <f t="shared" si="155"/>
        <v>#VALUE!</v>
      </c>
      <c r="AJ457" s="7">
        <f t="shared" si="176"/>
        <v>0</v>
      </c>
      <c r="AL457" s="7">
        <f>IF(D457="M",WeightSDS!P$5*$AJ457^7+WeightSDS!Q$5*$AJ457^6+WeightSDS!R$5*$AJ457^5+WeightSDS!S$5*$AJ457^4+WeightSDS!T$5*$AJ457^3+WeightSDS!U$5*$AJ457^2+WeightSDS!V$5*$AJ457+WeightSDS!W$5,IF($AJ457&lt;186,WeightSDS!P$8*$AJ457^7+WeightSDS!Q$8*$AJ457^6+WeightSDS!R$8*$AJ457^5+WeightSDS!S$8*$AJ457^4+WeightSDS!T$8*$AJ457^3+WeightSDS!U$8*$AJ457^2+WeightSDS!V$8*$AJ457+WeightSDS!W$8,WeightSDS!$U$9+WeightSDS!$V$9*($AJ457-WeightSDS!$W$9)))</f>
        <v>0.75407122999999998</v>
      </c>
      <c r="AM457" s="7">
        <f>IF(D457="M",IF($AJ457&lt;45,WeightSDS!M$23*$AJ457^10+WeightSDS!N$23*$AJ457^9+WeightSDS!O$23*$AJ457^8+WeightSDS!P$23*$AJ457^7+WeightSDS!Q$23*$AJ457^6+WeightSDS!R$23*$AJ457^5+WeightSDS!S$23*$AJ457^4+WeightSDS!T$23*$AJ457^3+WeightSDS!U$23*$AJ457^2+WeightSDS!V$23*$AJ457+WeightSDS!W$23,IF($AJ457&lt;153,WeightSDS!M$25*$AJ457^10+WeightSDS!N$25*$AJ457^9+WeightSDS!O$25*$AJ457^8+WeightSDS!P$25*$AJ457^7+WeightSDS!Q$25*$AJ457^6+WeightSDS!R$25*$AJ457^5+WeightSDS!S$25*$AJ457^4+WeightSDS!T$25*$AJ457^3+WeightSDS!U$25*$AJ457^2+WeightSDS!V$25*$AJ457+WeightSDS!W$25,WeightSDS!M$27+WeightSDS!N$27/(1+EXP(WeightSDS!O$27+WeightSDS!P$27*$AJ457)))),IF($AJ457&lt;43.8,WeightSDS!M$29*$AJ457^10+WeightSDS!N$29*$AJ457^9+WeightSDS!O$29*$AJ457^8+WeightSDS!P$29*$AJ457^7+WeightSDS!Q$29*$AJ457^6+WeightSDS!R$29*$AJ457^5+WeightSDS!S$29*$AJ457^4+WeightSDS!T$29*$AJ457^3+WeightSDS!U$29*$AJ457^2+WeightSDS!V$29*$AJ457+WeightSDS!W$29-0.010431*(1-$AJ457/210),IF($AJ457&lt;123,WeightSDS!M$30*$AJ457^10+WeightSDS!N$30*$AJ457^9+WeightSDS!O$30*$AJ457^8+WeightSDS!P$30*$AJ457^7+WeightSDS!Q$30*$AJ457^6+WeightSDS!R$30*$AJ457^5+WeightSDS!S$30*$AJ457^4+WeightSDS!T$30*$AJ457^3+WeightSDS!U$30*$AJ457^2+WeightSDS!V$30*$AJ457+WeightSDS!W$30-0.010431*(1-1/$AJ457),WeightSDS!M$32+WeightSDS!N$32/(1+EXP(WeightSDS!O$32+WeightSDS!P$32*$AJ457))-0.010431*(1-$AJ457/210))))</f>
        <v>2.9500001032655536</v>
      </c>
      <c r="AN457" s="7">
        <f>IF(D457="M",IF($AJ457&lt;162,WeightSDS!P$12*$AJ457^7+WeightSDS!Q$12*$AJ457^6+WeightSDS!R$12*$AJ457^5+WeightSDS!S$12*$AJ457^4+WeightSDS!T$12*$AJ457^3+WeightSDS!U$12*$AJ457^2+WeightSDS!V$12*$AJ457+WeightSDS!W$12,WeightSDS!P$14*$AJ457^7+WeightSDS!Q$14*$AJ457^6+WeightSDS!R$14*$AJ457^5+WeightSDS!S$14*$AJ457^4+WeightSDS!T$14*$AJ457^3+WeightSDS!U$14*$AJ457^2+WeightSDS!V$14*$AJ457+WeightSDS!W$14),IF($AJ457&lt;156,WeightSDS!O$17*$AJ457^8+WeightSDS!P$17*$AJ457^7+WeightSDS!Q$17*$AJ457^6+WeightSDS!R$17*$AJ457^5+WeightSDS!S$17*$AJ457^4+WeightSDS!T$17*$AJ457^3+WeightSDS!U$17*$AJ457^2+WeightSDS!V$17*$AJ457+WeightSDS!W$17,IF($AJ457&lt;186,WeightSDS!$U$18+(WeightSDS!$V$18-WeightSDS!$U$18)/24*($AJ457-186)+WeightSDS!$W$18*(-$AJ457+186)^2-0.005,WeightSDS!$U$18+(WeightSDS!$V$18-WeightSDS!$U$18)/24*($AJ457-186)-0.005)))</f>
        <v>0.14604529399999999</v>
      </c>
      <c r="AQ457" s="7">
        <f t="shared" si="163"/>
        <v>0.56299999999999994</v>
      </c>
      <c r="AR457" s="7">
        <f t="shared" si="164"/>
        <v>69</v>
      </c>
      <c r="AS457" s="7">
        <f t="shared" si="165"/>
        <v>0.51</v>
      </c>
    </row>
    <row r="458" spans="2:45" s="7" customFormat="1" x14ac:dyDescent="0.15">
      <c r="B458" s="118"/>
      <c r="C458" s="118"/>
      <c r="D458" s="118"/>
      <c r="E458" s="30"/>
      <c r="F458" s="30"/>
      <c r="G458" s="119"/>
      <c r="H458" s="119"/>
      <c r="I458" s="78"/>
      <c r="J458" s="11" t="str">
        <f t="shared" si="156"/>
        <v/>
      </c>
      <c r="K458" s="2" t="str">
        <f t="shared" si="166"/>
        <v/>
      </c>
      <c r="L458" s="2" t="str">
        <f t="shared" si="157"/>
        <v/>
      </c>
      <c r="M458" s="2" t="str">
        <f t="shared" si="167"/>
        <v/>
      </c>
      <c r="N458" s="2" t="str">
        <f t="shared" si="168"/>
        <v/>
      </c>
      <c r="O458" s="2" t="str">
        <f t="shared" si="169"/>
        <v/>
      </c>
      <c r="P458" s="11" t="str">
        <f t="shared" si="170"/>
        <v/>
      </c>
      <c r="Q458" s="11" t="str">
        <f t="shared" si="171"/>
        <v/>
      </c>
      <c r="R458" s="2" t="str">
        <f t="shared" si="172"/>
        <v/>
      </c>
      <c r="S458" s="11" t="str">
        <f t="shared" si="173"/>
        <v/>
      </c>
      <c r="T458" s="175" t="str">
        <f t="shared" si="174"/>
        <v/>
      </c>
      <c r="U458" s="11" t="str">
        <f t="shared" si="175"/>
        <v/>
      </c>
      <c r="V458" s="136"/>
      <c r="W458" s="136"/>
      <c r="X458" s="139">
        <f t="shared" si="158"/>
        <v>0</v>
      </c>
      <c r="Y458" s="31">
        <f t="shared" si="159"/>
        <v>0</v>
      </c>
      <c r="Z458" s="31"/>
      <c r="AA458" s="140">
        <f t="shared" si="160"/>
        <v>0</v>
      </c>
      <c r="AB458" s="12"/>
      <c r="AC458" s="8">
        <f t="shared" si="161"/>
        <v>9.0359999999999996</v>
      </c>
      <c r="AD458" s="8">
        <f t="shared" si="162"/>
        <v>-184.49199999999999</v>
      </c>
      <c r="AE458"/>
      <c r="AF458" t="e">
        <f>IF(D458="M",IF(AI458&lt;78,LMS!$D$5*AI458^3+LMS!$E$5*AI458^2+LMS!$F$5*AI458+LMS!$G$5,IF(AI458&lt;150,LMS!$D$6*AI458^3+LMS!$E$6*AI458^2+LMS!$F$6*AI458+LMS!$G$6,LMS!$D$7*AI458^3+LMS!$E$7*AI458^2+LMS!$F$7*AI458+LMS!$G$7)),IF(AI458&lt;69,LMS!$D$9*AI458^3+LMS!$E$9*AI458^2+LMS!$F$9*AI458+LMS!$G$9,IF(AI458&lt;150,LMS!$D$10*AI458^3+LMS!$E$10*AI458^2+LMS!$F$10*AI458+LMS!$G$10,LMS!$D$11*AI458^3+LMS!$E$11*AI458^2+LMS!$F$11*AI458+LMS!$G$11)))</f>
        <v>#VALUE!</v>
      </c>
      <c r="AG458" t="e">
        <f>IF(D458="M",(IF(AI458&lt;2.5,LMS!$D$21*AI458^3+LMS!$E$21*AI458^2+LMS!$F$21*AI458+LMS!$G$21,IF(AI458&lt;9.5,LMS!$D$22*AI458^3+LMS!$E$22*AI458^2+LMS!$F$22*AI458+LMS!$G$22,IF(AI458&lt;26.75,LMS!$D$23*AI458^3+LMS!$E$23*AI458^2+LMS!$F$23*AI458+LMS!$G$23,IF(AI458&lt;90,LMS!$D$24*AI458^3+LMS!$E$24*AI458^2+LMS!$F$24*AI458+LMS!$G$24,LMS!$D$25*AI458^3+LMS!$E$25*AI458^2+LMS!$F$25*AI458+LMS!$G$25))))),(IF(AI458&lt;2.5,LMS!$D$27*AI458^3+LMS!$E$27*AI458^2+LMS!$F$27*AI458+LMS!$G$27,IF(AI458&lt;9.5,LMS!$D$28*AI458^3+LMS!$E$28*AI458^2+LMS!$F$28*AI458+LMS!$G$28,IF(AI458&lt;26.75,LMS!$D$29*AI458^3+LMS!$E$29*AI458^2+LMS!$F$29*AI458+LMS!$G$29,IF(AI458&lt;90,LMS!$D$30*AI458^3+LMS!$E$30*AI458^2+LMS!$F$30*AI458+LMS!$G$30,IF(AI458&lt;150,LMS!$D$31*AI458^3+LMS!$E$31*AI458^2+LMS!$F$31*AI458+LMS!$G$31,LMS!$D$32*AI458^3+LMS!$E$32*AI458^2+LMS!$F$32*AI458+LMS!$G$32)))))))</f>
        <v>#VALUE!</v>
      </c>
      <c r="AH458" t="e">
        <f>IF(D458="M",(IF(AI458&lt;90,LMS!$D$14*AI458^3+LMS!$E$14*AI458^2+LMS!$F$14*AI458+LMS!$G$14,LMS!$D$15*AI458^3+LMS!$E$15*AI458^2+LMS!$F$15*AI458+LMS!$G$15)),(IF(AI458&lt;90,LMS!$D$17*AI458^3+LMS!$E$17*AI458^2+LMS!$F$17*AI458+LMS!$G$17,LMS!$D$18*AI458^3+LMS!$E$18*AI458^2+LMS!$F$18*AI458+LMS!$G$18)))</f>
        <v>#VALUE!</v>
      </c>
      <c r="AI458" s="7" t="e">
        <f t="shared" si="155"/>
        <v>#VALUE!</v>
      </c>
      <c r="AJ458" s="7">
        <f t="shared" si="176"/>
        <v>0</v>
      </c>
      <c r="AL458" s="7">
        <f>IF(D458="M",WeightSDS!P$5*$AJ458^7+WeightSDS!Q$5*$AJ458^6+WeightSDS!R$5*$AJ458^5+WeightSDS!S$5*$AJ458^4+WeightSDS!T$5*$AJ458^3+WeightSDS!U$5*$AJ458^2+WeightSDS!V$5*$AJ458+WeightSDS!W$5,IF($AJ458&lt;186,WeightSDS!P$8*$AJ458^7+WeightSDS!Q$8*$AJ458^6+WeightSDS!R$8*$AJ458^5+WeightSDS!S$8*$AJ458^4+WeightSDS!T$8*$AJ458^3+WeightSDS!U$8*$AJ458^2+WeightSDS!V$8*$AJ458+WeightSDS!W$8,WeightSDS!$U$9+WeightSDS!$V$9*($AJ458-WeightSDS!$W$9)))</f>
        <v>0.75407122999999998</v>
      </c>
      <c r="AM458" s="7">
        <f>IF(D458="M",IF($AJ458&lt;45,WeightSDS!M$23*$AJ458^10+WeightSDS!N$23*$AJ458^9+WeightSDS!O$23*$AJ458^8+WeightSDS!P$23*$AJ458^7+WeightSDS!Q$23*$AJ458^6+WeightSDS!R$23*$AJ458^5+WeightSDS!S$23*$AJ458^4+WeightSDS!T$23*$AJ458^3+WeightSDS!U$23*$AJ458^2+WeightSDS!V$23*$AJ458+WeightSDS!W$23,IF($AJ458&lt;153,WeightSDS!M$25*$AJ458^10+WeightSDS!N$25*$AJ458^9+WeightSDS!O$25*$AJ458^8+WeightSDS!P$25*$AJ458^7+WeightSDS!Q$25*$AJ458^6+WeightSDS!R$25*$AJ458^5+WeightSDS!S$25*$AJ458^4+WeightSDS!T$25*$AJ458^3+WeightSDS!U$25*$AJ458^2+WeightSDS!V$25*$AJ458+WeightSDS!W$25,WeightSDS!M$27+WeightSDS!N$27/(1+EXP(WeightSDS!O$27+WeightSDS!P$27*$AJ458)))),IF($AJ458&lt;43.8,WeightSDS!M$29*$AJ458^10+WeightSDS!N$29*$AJ458^9+WeightSDS!O$29*$AJ458^8+WeightSDS!P$29*$AJ458^7+WeightSDS!Q$29*$AJ458^6+WeightSDS!R$29*$AJ458^5+WeightSDS!S$29*$AJ458^4+WeightSDS!T$29*$AJ458^3+WeightSDS!U$29*$AJ458^2+WeightSDS!V$29*$AJ458+WeightSDS!W$29-0.010431*(1-$AJ458/210),IF($AJ458&lt;123,WeightSDS!M$30*$AJ458^10+WeightSDS!N$30*$AJ458^9+WeightSDS!O$30*$AJ458^8+WeightSDS!P$30*$AJ458^7+WeightSDS!Q$30*$AJ458^6+WeightSDS!R$30*$AJ458^5+WeightSDS!S$30*$AJ458^4+WeightSDS!T$30*$AJ458^3+WeightSDS!U$30*$AJ458^2+WeightSDS!V$30*$AJ458+WeightSDS!W$30-0.010431*(1-1/$AJ458),WeightSDS!M$32+WeightSDS!N$32/(1+EXP(WeightSDS!O$32+WeightSDS!P$32*$AJ458))-0.010431*(1-$AJ458/210))))</f>
        <v>2.9500001032655536</v>
      </c>
      <c r="AN458" s="7">
        <f>IF(D458="M",IF($AJ458&lt;162,WeightSDS!P$12*$AJ458^7+WeightSDS!Q$12*$AJ458^6+WeightSDS!R$12*$AJ458^5+WeightSDS!S$12*$AJ458^4+WeightSDS!T$12*$AJ458^3+WeightSDS!U$12*$AJ458^2+WeightSDS!V$12*$AJ458+WeightSDS!W$12,WeightSDS!P$14*$AJ458^7+WeightSDS!Q$14*$AJ458^6+WeightSDS!R$14*$AJ458^5+WeightSDS!S$14*$AJ458^4+WeightSDS!T$14*$AJ458^3+WeightSDS!U$14*$AJ458^2+WeightSDS!V$14*$AJ458+WeightSDS!W$14),IF($AJ458&lt;156,WeightSDS!O$17*$AJ458^8+WeightSDS!P$17*$AJ458^7+WeightSDS!Q$17*$AJ458^6+WeightSDS!R$17*$AJ458^5+WeightSDS!S$17*$AJ458^4+WeightSDS!T$17*$AJ458^3+WeightSDS!U$17*$AJ458^2+WeightSDS!V$17*$AJ458+WeightSDS!W$17,IF($AJ458&lt;186,WeightSDS!$U$18+(WeightSDS!$V$18-WeightSDS!$U$18)/24*($AJ458-186)+WeightSDS!$W$18*(-$AJ458+186)^2-0.005,WeightSDS!$U$18+(WeightSDS!$V$18-WeightSDS!$U$18)/24*($AJ458-186)-0.005)))</f>
        <v>0.14604529399999999</v>
      </c>
      <c r="AQ458" s="7">
        <f t="shared" si="163"/>
        <v>0.56299999999999994</v>
      </c>
      <c r="AR458" s="7">
        <f t="shared" si="164"/>
        <v>69</v>
      </c>
      <c r="AS458" s="7">
        <f t="shared" si="165"/>
        <v>0.51</v>
      </c>
    </row>
    <row r="459" spans="2:45" s="7" customFormat="1" x14ac:dyDescent="0.15">
      <c r="B459" s="118"/>
      <c r="C459" s="118"/>
      <c r="D459" s="118"/>
      <c r="E459" s="30"/>
      <c r="F459" s="30"/>
      <c r="G459" s="119"/>
      <c r="H459" s="119"/>
      <c r="I459" s="78"/>
      <c r="J459" s="11" t="str">
        <f t="shared" si="156"/>
        <v/>
      </c>
      <c r="K459" s="2" t="str">
        <f t="shared" si="166"/>
        <v/>
      </c>
      <c r="L459" s="2" t="str">
        <f t="shared" si="157"/>
        <v/>
      </c>
      <c r="M459" s="2" t="str">
        <f t="shared" si="167"/>
        <v/>
      </c>
      <c r="N459" s="2" t="str">
        <f t="shared" si="168"/>
        <v/>
      </c>
      <c r="O459" s="2" t="str">
        <f t="shared" si="169"/>
        <v/>
      </c>
      <c r="P459" s="11" t="str">
        <f t="shared" si="170"/>
        <v/>
      </c>
      <c r="Q459" s="11" t="str">
        <f t="shared" si="171"/>
        <v/>
      </c>
      <c r="R459" s="2" t="str">
        <f t="shared" si="172"/>
        <v/>
      </c>
      <c r="S459" s="11" t="str">
        <f t="shared" si="173"/>
        <v/>
      </c>
      <c r="T459" s="175" t="str">
        <f t="shared" si="174"/>
        <v/>
      </c>
      <c r="U459" s="11" t="str">
        <f t="shared" si="175"/>
        <v/>
      </c>
      <c r="V459" s="136"/>
      <c r="W459" s="136"/>
      <c r="X459" s="139">
        <f t="shared" si="158"/>
        <v>0</v>
      </c>
      <c r="Y459" s="31">
        <f t="shared" si="159"/>
        <v>0</v>
      </c>
      <c r="Z459" s="31"/>
      <c r="AA459" s="140">
        <f t="shared" si="160"/>
        <v>0</v>
      </c>
      <c r="AB459" s="12"/>
      <c r="AC459" s="8">
        <f t="shared" si="161"/>
        <v>9.0359999999999996</v>
      </c>
      <c r="AD459" s="8">
        <f t="shared" si="162"/>
        <v>-184.49199999999999</v>
      </c>
      <c r="AE459"/>
      <c r="AF459" t="e">
        <f>IF(D459="M",IF(AI459&lt;78,LMS!$D$5*AI459^3+LMS!$E$5*AI459^2+LMS!$F$5*AI459+LMS!$G$5,IF(AI459&lt;150,LMS!$D$6*AI459^3+LMS!$E$6*AI459^2+LMS!$F$6*AI459+LMS!$G$6,LMS!$D$7*AI459^3+LMS!$E$7*AI459^2+LMS!$F$7*AI459+LMS!$G$7)),IF(AI459&lt;69,LMS!$D$9*AI459^3+LMS!$E$9*AI459^2+LMS!$F$9*AI459+LMS!$G$9,IF(AI459&lt;150,LMS!$D$10*AI459^3+LMS!$E$10*AI459^2+LMS!$F$10*AI459+LMS!$G$10,LMS!$D$11*AI459^3+LMS!$E$11*AI459^2+LMS!$F$11*AI459+LMS!$G$11)))</f>
        <v>#VALUE!</v>
      </c>
      <c r="AG459" t="e">
        <f>IF(D459="M",(IF(AI459&lt;2.5,LMS!$D$21*AI459^3+LMS!$E$21*AI459^2+LMS!$F$21*AI459+LMS!$G$21,IF(AI459&lt;9.5,LMS!$D$22*AI459^3+LMS!$E$22*AI459^2+LMS!$F$22*AI459+LMS!$G$22,IF(AI459&lt;26.75,LMS!$D$23*AI459^3+LMS!$E$23*AI459^2+LMS!$F$23*AI459+LMS!$G$23,IF(AI459&lt;90,LMS!$D$24*AI459^3+LMS!$E$24*AI459^2+LMS!$F$24*AI459+LMS!$G$24,LMS!$D$25*AI459^3+LMS!$E$25*AI459^2+LMS!$F$25*AI459+LMS!$G$25))))),(IF(AI459&lt;2.5,LMS!$D$27*AI459^3+LMS!$E$27*AI459^2+LMS!$F$27*AI459+LMS!$G$27,IF(AI459&lt;9.5,LMS!$D$28*AI459^3+LMS!$E$28*AI459^2+LMS!$F$28*AI459+LMS!$G$28,IF(AI459&lt;26.75,LMS!$D$29*AI459^3+LMS!$E$29*AI459^2+LMS!$F$29*AI459+LMS!$G$29,IF(AI459&lt;90,LMS!$D$30*AI459^3+LMS!$E$30*AI459^2+LMS!$F$30*AI459+LMS!$G$30,IF(AI459&lt;150,LMS!$D$31*AI459^3+LMS!$E$31*AI459^2+LMS!$F$31*AI459+LMS!$G$31,LMS!$D$32*AI459^3+LMS!$E$32*AI459^2+LMS!$F$32*AI459+LMS!$G$32)))))))</f>
        <v>#VALUE!</v>
      </c>
      <c r="AH459" t="e">
        <f>IF(D459="M",(IF(AI459&lt;90,LMS!$D$14*AI459^3+LMS!$E$14*AI459^2+LMS!$F$14*AI459+LMS!$G$14,LMS!$D$15*AI459^3+LMS!$E$15*AI459^2+LMS!$F$15*AI459+LMS!$G$15)),(IF(AI459&lt;90,LMS!$D$17*AI459^3+LMS!$E$17*AI459^2+LMS!$F$17*AI459+LMS!$G$17,LMS!$D$18*AI459^3+LMS!$E$18*AI459^2+LMS!$F$18*AI459+LMS!$G$18)))</f>
        <v>#VALUE!</v>
      </c>
      <c r="AI459" s="7" t="e">
        <f t="shared" si="155"/>
        <v>#VALUE!</v>
      </c>
      <c r="AJ459" s="7">
        <f t="shared" si="176"/>
        <v>0</v>
      </c>
      <c r="AL459" s="7">
        <f>IF(D459="M",WeightSDS!P$5*$AJ459^7+WeightSDS!Q$5*$AJ459^6+WeightSDS!R$5*$AJ459^5+WeightSDS!S$5*$AJ459^4+WeightSDS!T$5*$AJ459^3+WeightSDS!U$5*$AJ459^2+WeightSDS!V$5*$AJ459+WeightSDS!W$5,IF($AJ459&lt;186,WeightSDS!P$8*$AJ459^7+WeightSDS!Q$8*$AJ459^6+WeightSDS!R$8*$AJ459^5+WeightSDS!S$8*$AJ459^4+WeightSDS!T$8*$AJ459^3+WeightSDS!U$8*$AJ459^2+WeightSDS!V$8*$AJ459+WeightSDS!W$8,WeightSDS!$U$9+WeightSDS!$V$9*($AJ459-WeightSDS!$W$9)))</f>
        <v>0.75407122999999998</v>
      </c>
      <c r="AM459" s="7">
        <f>IF(D459="M",IF($AJ459&lt;45,WeightSDS!M$23*$AJ459^10+WeightSDS!N$23*$AJ459^9+WeightSDS!O$23*$AJ459^8+WeightSDS!P$23*$AJ459^7+WeightSDS!Q$23*$AJ459^6+WeightSDS!R$23*$AJ459^5+WeightSDS!S$23*$AJ459^4+WeightSDS!T$23*$AJ459^3+WeightSDS!U$23*$AJ459^2+WeightSDS!V$23*$AJ459+WeightSDS!W$23,IF($AJ459&lt;153,WeightSDS!M$25*$AJ459^10+WeightSDS!N$25*$AJ459^9+WeightSDS!O$25*$AJ459^8+WeightSDS!P$25*$AJ459^7+WeightSDS!Q$25*$AJ459^6+WeightSDS!R$25*$AJ459^5+WeightSDS!S$25*$AJ459^4+WeightSDS!T$25*$AJ459^3+WeightSDS!U$25*$AJ459^2+WeightSDS!V$25*$AJ459+WeightSDS!W$25,WeightSDS!M$27+WeightSDS!N$27/(1+EXP(WeightSDS!O$27+WeightSDS!P$27*$AJ459)))),IF($AJ459&lt;43.8,WeightSDS!M$29*$AJ459^10+WeightSDS!N$29*$AJ459^9+WeightSDS!O$29*$AJ459^8+WeightSDS!P$29*$AJ459^7+WeightSDS!Q$29*$AJ459^6+WeightSDS!R$29*$AJ459^5+WeightSDS!S$29*$AJ459^4+WeightSDS!T$29*$AJ459^3+WeightSDS!U$29*$AJ459^2+WeightSDS!V$29*$AJ459+WeightSDS!W$29-0.010431*(1-$AJ459/210),IF($AJ459&lt;123,WeightSDS!M$30*$AJ459^10+WeightSDS!N$30*$AJ459^9+WeightSDS!O$30*$AJ459^8+WeightSDS!P$30*$AJ459^7+WeightSDS!Q$30*$AJ459^6+WeightSDS!R$30*$AJ459^5+WeightSDS!S$30*$AJ459^4+WeightSDS!T$30*$AJ459^3+WeightSDS!U$30*$AJ459^2+WeightSDS!V$30*$AJ459+WeightSDS!W$30-0.010431*(1-1/$AJ459),WeightSDS!M$32+WeightSDS!N$32/(1+EXP(WeightSDS!O$32+WeightSDS!P$32*$AJ459))-0.010431*(1-$AJ459/210))))</f>
        <v>2.9500001032655536</v>
      </c>
      <c r="AN459" s="7">
        <f>IF(D459="M",IF($AJ459&lt;162,WeightSDS!P$12*$AJ459^7+WeightSDS!Q$12*$AJ459^6+WeightSDS!R$12*$AJ459^5+WeightSDS!S$12*$AJ459^4+WeightSDS!T$12*$AJ459^3+WeightSDS!U$12*$AJ459^2+WeightSDS!V$12*$AJ459+WeightSDS!W$12,WeightSDS!P$14*$AJ459^7+WeightSDS!Q$14*$AJ459^6+WeightSDS!R$14*$AJ459^5+WeightSDS!S$14*$AJ459^4+WeightSDS!T$14*$AJ459^3+WeightSDS!U$14*$AJ459^2+WeightSDS!V$14*$AJ459+WeightSDS!W$14),IF($AJ459&lt;156,WeightSDS!O$17*$AJ459^8+WeightSDS!P$17*$AJ459^7+WeightSDS!Q$17*$AJ459^6+WeightSDS!R$17*$AJ459^5+WeightSDS!S$17*$AJ459^4+WeightSDS!T$17*$AJ459^3+WeightSDS!U$17*$AJ459^2+WeightSDS!V$17*$AJ459+WeightSDS!W$17,IF($AJ459&lt;186,WeightSDS!$U$18+(WeightSDS!$V$18-WeightSDS!$U$18)/24*($AJ459-186)+WeightSDS!$W$18*(-$AJ459+186)^2-0.005,WeightSDS!$U$18+(WeightSDS!$V$18-WeightSDS!$U$18)/24*($AJ459-186)-0.005)))</f>
        <v>0.14604529399999999</v>
      </c>
      <c r="AQ459" s="7">
        <f t="shared" si="163"/>
        <v>0.56299999999999994</v>
      </c>
      <c r="AR459" s="7">
        <f t="shared" si="164"/>
        <v>69</v>
      </c>
      <c r="AS459" s="7">
        <f t="shared" si="165"/>
        <v>0.51</v>
      </c>
    </row>
    <row r="460" spans="2:45" s="7" customFormat="1" x14ac:dyDescent="0.15">
      <c r="B460" s="118"/>
      <c r="C460" s="118"/>
      <c r="D460" s="118"/>
      <c r="E460" s="30"/>
      <c r="F460" s="30"/>
      <c r="G460" s="119"/>
      <c r="H460" s="119"/>
      <c r="I460" s="78"/>
      <c r="J460" s="11" t="str">
        <f t="shared" si="156"/>
        <v/>
      </c>
      <c r="K460" s="2" t="str">
        <f t="shared" si="166"/>
        <v/>
      </c>
      <c r="L460" s="2" t="str">
        <f t="shared" si="157"/>
        <v/>
      </c>
      <c r="M460" s="2" t="str">
        <f t="shared" si="167"/>
        <v/>
      </c>
      <c r="N460" s="2" t="str">
        <f t="shared" si="168"/>
        <v/>
      </c>
      <c r="O460" s="2" t="str">
        <f t="shared" si="169"/>
        <v/>
      </c>
      <c r="P460" s="11" t="str">
        <f t="shared" si="170"/>
        <v/>
      </c>
      <c r="Q460" s="11" t="str">
        <f t="shared" si="171"/>
        <v/>
      </c>
      <c r="R460" s="2" t="str">
        <f t="shared" si="172"/>
        <v/>
      </c>
      <c r="S460" s="11" t="str">
        <f t="shared" si="173"/>
        <v/>
      </c>
      <c r="T460" s="175" t="str">
        <f t="shared" si="174"/>
        <v/>
      </c>
      <c r="U460" s="11" t="str">
        <f t="shared" si="175"/>
        <v/>
      </c>
      <c r="V460" s="136"/>
      <c r="W460" s="136"/>
      <c r="X460" s="139">
        <f t="shared" si="158"/>
        <v>0</v>
      </c>
      <c r="Y460" s="31">
        <f t="shared" si="159"/>
        <v>0</v>
      </c>
      <c r="Z460" s="31"/>
      <c r="AA460" s="140">
        <f t="shared" si="160"/>
        <v>0</v>
      </c>
      <c r="AB460" s="12"/>
      <c r="AC460" s="8">
        <f t="shared" si="161"/>
        <v>9.0359999999999996</v>
      </c>
      <c r="AD460" s="8">
        <f t="shared" si="162"/>
        <v>-184.49199999999999</v>
      </c>
      <c r="AE460"/>
      <c r="AF460" t="e">
        <f>IF(D460="M",IF(AI460&lt;78,LMS!$D$5*AI460^3+LMS!$E$5*AI460^2+LMS!$F$5*AI460+LMS!$G$5,IF(AI460&lt;150,LMS!$D$6*AI460^3+LMS!$E$6*AI460^2+LMS!$F$6*AI460+LMS!$G$6,LMS!$D$7*AI460^3+LMS!$E$7*AI460^2+LMS!$F$7*AI460+LMS!$G$7)),IF(AI460&lt;69,LMS!$D$9*AI460^3+LMS!$E$9*AI460^2+LMS!$F$9*AI460+LMS!$G$9,IF(AI460&lt;150,LMS!$D$10*AI460^3+LMS!$E$10*AI460^2+LMS!$F$10*AI460+LMS!$G$10,LMS!$D$11*AI460^3+LMS!$E$11*AI460^2+LMS!$F$11*AI460+LMS!$G$11)))</f>
        <v>#VALUE!</v>
      </c>
      <c r="AG460" t="e">
        <f>IF(D460="M",(IF(AI460&lt;2.5,LMS!$D$21*AI460^3+LMS!$E$21*AI460^2+LMS!$F$21*AI460+LMS!$G$21,IF(AI460&lt;9.5,LMS!$D$22*AI460^3+LMS!$E$22*AI460^2+LMS!$F$22*AI460+LMS!$G$22,IF(AI460&lt;26.75,LMS!$D$23*AI460^3+LMS!$E$23*AI460^2+LMS!$F$23*AI460+LMS!$G$23,IF(AI460&lt;90,LMS!$D$24*AI460^3+LMS!$E$24*AI460^2+LMS!$F$24*AI460+LMS!$G$24,LMS!$D$25*AI460^3+LMS!$E$25*AI460^2+LMS!$F$25*AI460+LMS!$G$25))))),(IF(AI460&lt;2.5,LMS!$D$27*AI460^3+LMS!$E$27*AI460^2+LMS!$F$27*AI460+LMS!$G$27,IF(AI460&lt;9.5,LMS!$D$28*AI460^3+LMS!$E$28*AI460^2+LMS!$F$28*AI460+LMS!$G$28,IF(AI460&lt;26.75,LMS!$D$29*AI460^3+LMS!$E$29*AI460^2+LMS!$F$29*AI460+LMS!$G$29,IF(AI460&lt;90,LMS!$D$30*AI460^3+LMS!$E$30*AI460^2+LMS!$F$30*AI460+LMS!$G$30,IF(AI460&lt;150,LMS!$D$31*AI460^3+LMS!$E$31*AI460^2+LMS!$F$31*AI460+LMS!$G$31,LMS!$D$32*AI460^3+LMS!$E$32*AI460^2+LMS!$F$32*AI460+LMS!$G$32)))))))</f>
        <v>#VALUE!</v>
      </c>
      <c r="AH460" t="e">
        <f>IF(D460="M",(IF(AI460&lt;90,LMS!$D$14*AI460^3+LMS!$E$14*AI460^2+LMS!$F$14*AI460+LMS!$G$14,LMS!$D$15*AI460^3+LMS!$E$15*AI460^2+LMS!$F$15*AI460+LMS!$G$15)),(IF(AI460&lt;90,LMS!$D$17*AI460^3+LMS!$E$17*AI460^2+LMS!$F$17*AI460+LMS!$G$17,LMS!$D$18*AI460^3+LMS!$E$18*AI460^2+LMS!$F$18*AI460+LMS!$G$18)))</f>
        <v>#VALUE!</v>
      </c>
      <c r="AI460" s="7" t="e">
        <f t="shared" si="155"/>
        <v>#VALUE!</v>
      </c>
      <c r="AJ460" s="7">
        <f t="shared" si="176"/>
        <v>0</v>
      </c>
      <c r="AL460" s="7">
        <f>IF(D460="M",WeightSDS!P$5*$AJ460^7+WeightSDS!Q$5*$AJ460^6+WeightSDS!R$5*$AJ460^5+WeightSDS!S$5*$AJ460^4+WeightSDS!T$5*$AJ460^3+WeightSDS!U$5*$AJ460^2+WeightSDS!V$5*$AJ460+WeightSDS!W$5,IF($AJ460&lt;186,WeightSDS!P$8*$AJ460^7+WeightSDS!Q$8*$AJ460^6+WeightSDS!R$8*$AJ460^5+WeightSDS!S$8*$AJ460^4+WeightSDS!T$8*$AJ460^3+WeightSDS!U$8*$AJ460^2+WeightSDS!V$8*$AJ460+WeightSDS!W$8,WeightSDS!$U$9+WeightSDS!$V$9*($AJ460-WeightSDS!$W$9)))</f>
        <v>0.75407122999999998</v>
      </c>
      <c r="AM460" s="7">
        <f>IF(D460="M",IF($AJ460&lt;45,WeightSDS!M$23*$AJ460^10+WeightSDS!N$23*$AJ460^9+WeightSDS!O$23*$AJ460^8+WeightSDS!P$23*$AJ460^7+WeightSDS!Q$23*$AJ460^6+WeightSDS!R$23*$AJ460^5+WeightSDS!S$23*$AJ460^4+WeightSDS!T$23*$AJ460^3+WeightSDS!U$23*$AJ460^2+WeightSDS!V$23*$AJ460+WeightSDS!W$23,IF($AJ460&lt;153,WeightSDS!M$25*$AJ460^10+WeightSDS!N$25*$AJ460^9+WeightSDS!O$25*$AJ460^8+WeightSDS!P$25*$AJ460^7+WeightSDS!Q$25*$AJ460^6+WeightSDS!R$25*$AJ460^5+WeightSDS!S$25*$AJ460^4+WeightSDS!T$25*$AJ460^3+WeightSDS!U$25*$AJ460^2+WeightSDS!V$25*$AJ460+WeightSDS!W$25,WeightSDS!M$27+WeightSDS!N$27/(1+EXP(WeightSDS!O$27+WeightSDS!P$27*$AJ460)))),IF($AJ460&lt;43.8,WeightSDS!M$29*$AJ460^10+WeightSDS!N$29*$AJ460^9+WeightSDS!O$29*$AJ460^8+WeightSDS!P$29*$AJ460^7+WeightSDS!Q$29*$AJ460^6+WeightSDS!R$29*$AJ460^5+WeightSDS!S$29*$AJ460^4+WeightSDS!T$29*$AJ460^3+WeightSDS!U$29*$AJ460^2+WeightSDS!V$29*$AJ460+WeightSDS!W$29-0.010431*(1-$AJ460/210),IF($AJ460&lt;123,WeightSDS!M$30*$AJ460^10+WeightSDS!N$30*$AJ460^9+WeightSDS!O$30*$AJ460^8+WeightSDS!P$30*$AJ460^7+WeightSDS!Q$30*$AJ460^6+WeightSDS!R$30*$AJ460^5+WeightSDS!S$30*$AJ460^4+WeightSDS!T$30*$AJ460^3+WeightSDS!U$30*$AJ460^2+WeightSDS!V$30*$AJ460+WeightSDS!W$30-0.010431*(1-1/$AJ460),WeightSDS!M$32+WeightSDS!N$32/(1+EXP(WeightSDS!O$32+WeightSDS!P$32*$AJ460))-0.010431*(1-$AJ460/210))))</f>
        <v>2.9500001032655536</v>
      </c>
      <c r="AN460" s="7">
        <f>IF(D460="M",IF($AJ460&lt;162,WeightSDS!P$12*$AJ460^7+WeightSDS!Q$12*$AJ460^6+WeightSDS!R$12*$AJ460^5+WeightSDS!S$12*$AJ460^4+WeightSDS!T$12*$AJ460^3+WeightSDS!U$12*$AJ460^2+WeightSDS!V$12*$AJ460+WeightSDS!W$12,WeightSDS!P$14*$AJ460^7+WeightSDS!Q$14*$AJ460^6+WeightSDS!R$14*$AJ460^5+WeightSDS!S$14*$AJ460^4+WeightSDS!T$14*$AJ460^3+WeightSDS!U$14*$AJ460^2+WeightSDS!V$14*$AJ460+WeightSDS!W$14),IF($AJ460&lt;156,WeightSDS!O$17*$AJ460^8+WeightSDS!P$17*$AJ460^7+WeightSDS!Q$17*$AJ460^6+WeightSDS!R$17*$AJ460^5+WeightSDS!S$17*$AJ460^4+WeightSDS!T$17*$AJ460^3+WeightSDS!U$17*$AJ460^2+WeightSDS!V$17*$AJ460+WeightSDS!W$17,IF($AJ460&lt;186,WeightSDS!$U$18+(WeightSDS!$V$18-WeightSDS!$U$18)/24*($AJ460-186)+WeightSDS!$W$18*(-$AJ460+186)^2-0.005,WeightSDS!$U$18+(WeightSDS!$V$18-WeightSDS!$U$18)/24*($AJ460-186)-0.005)))</f>
        <v>0.14604529399999999</v>
      </c>
      <c r="AQ460" s="7">
        <f t="shared" si="163"/>
        <v>0.56299999999999994</v>
      </c>
      <c r="AR460" s="7">
        <f t="shared" si="164"/>
        <v>69</v>
      </c>
      <c r="AS460" s="7">
        <f t="shared" si="165"/>
        <v>0.51</v>
      </c>
    </row>
    <row r="461" spans="2:45" s="7" customFormat="1" x14ac:dyDescent="0.15">
      <c r="B461" s="118"/>
      <c r="C461" s="118"/>
      <c r="D461" s="118"/>
      <c r="E461" s="30"/>
      <c r="F461" s="30"/>
      <c r="G461" s="119"/>
      <c r="H461" s="119"/>
      <c r="I461" s="78"/>
      <c r="J461" s="11" t="str">
        <f t="shared" si="156"/>
        <v/>
      </c>
      <c r="K461" s="2" t="str">
        <f t="shared" si="166"/>
        <v/>
      </c>
      <c r="L461" s="2" t="str">
        <f t="shared" si="157"/>
        <v/>
      </c>
      <c r="M461" s="2" t="str">
        <f t="shared" si="167"/>
        <v/>
      </c>
      <c r="N461" s="2" t="str">
        <f t="shared" si="168"/>
        <v/>
      </c>
      <c r="O461" s="2" t="str">
        <f t="shared" si="169"/>
        <v/>
      </c>
      <c r="P461" s="11" t="str">
        <f t="shared" si="170"/>
        <v/>
      </c>
      <c r="Q461" s="11" t="str">
        <f t="shared" si="171"/>
        <v/>
      </c>
      <c r="R461" s="2" t="str">
        <f t="shared" si="172"/>
        <v/>
      </c>
      <c r="S461" s="11" t="str">
        <f t="shared" si="173"/>
        <v/>
      </c>
      <c r="T461" s="175" t="str">
        <f t="shared" si="174"/>
        <v/>
      </c>
      <c r="U461" s="11" t="str">
        <f t="shared" si="175"/>
        <v/>
      </c>
      <c r="V461" s="136"/>
      <c r="W461" s="136"/>
      <c r="X461" s="139">
        <f t="shared" si="158"/>
        <v>0</v>
      </c>
      <c r="Y461" s="31">
        <f t="shared" si="159"/>
        <v>0</v>
      </c>
      <c r="Z461" s="31"/>
      <c r="AA461" s="140">
        <f t="shared" si="160"/>
        <v>0</v>
      </c>
      <c r="AB461" s="12"/>
      <c r="AC461" s="8">
        <f t="shared" si="161"/>
        <v>9.0359999999999996</v>
      </c>
      <c r="AD461" s="8">
        <f t="shared" si="162"/>
        <v>-184.49199999999999</v>
      </c>
      <c r="AE461"/>
      <c r="AF461" t="e">
        <f>IF(D461="M",IF(AI461&lt;78,LMS!$D$5*AI461^3+LMS!$E$5*AI461^2+LMS!$F$5*AI461+LMS!$G$5,IF(AI461&lt;150,LMS!$D$6*AI461^3+LMS!$E$6*AI461^2+LMS!$F$6*AI461+LMS!$G$6,LMS!$D$7*AI461^3+LMS!$E$7*AI461^2+LMS!$F$7*AI461+LMS!$G$7)),IF(AI461&lt;69,LMS!$D$9*AI461^3+LMS!$E$9*AI461^2+LMS!$F$9*AI461+LMS!$G$9,IF(AI461&lt;150,LMS!$D$10*AI461^3+LMS!$E$10*AI461^2+LMS!$F$10*AI461+LMS!$G$10,LMS!$D$11*AI461^3+LMS!$E$11*AI461^2+LMS!$F$11*AI461+LMS!$G$11)))</f>
        <v>#VALUE!</v>
      </c>
      <c r="AG461" t="e">
        <f>IF(D461="M",(IF(AI461&lt;2.5,LMS!$D$21*AI461^3+LMS!$E$21*AI461^2+LMS!$F$21*AI461+LMS!$G$21,IF(AI461&lt;9.5,LMS!$D$22*AI461^3+LMS!$E$22*AI461^2+LMS!$F$22*AI461+LMS!$G$22,IF(AI461&lt;26.75,LMS!$D$23*AI461^3+LMS!$E$23*AI461^2+LMS!$F$23*AI461+LMS!$G$23,IF(AI461&lt;90,LMS!$D$24*AI461^3+LMS!$E$24*AI461^2+LMS!$F$24*AI461+LMS!$G$24,LMS!$D$25*AI461^3+LMS!$E$25*AI461^2+LMS!$F$25*AI461+LMS!$G$25))))),(IF(AI461&lt;2.5,LMS!$D$27*AI461^3+LMS!$E$27*AI461^2+LMS!$F$27*AI461+LMS!$G$27,IF(AI461&lt;9.5,LMS!$D$28*AI461^3+LMS!$E$28*AI461^2+LMS!$F$28*AI461+LMS!$G$28,IF(AI461&lt;26.75,LMS!$D$29*AI461^3+LMS!$E$29*AI461^2+LMS!$F$29*AI461+LMS!$G$29,IF(AI461&lt;90,LMS!$D$30*AI461^3+LMS!$E$30*AI461^2+LMS!$F$30*AI461+LMS!$G$30,IF(AI461&lt;150,LMS!$D$31*AI461^3+LMS!$E$31*AI461^2+LMS!$F$31*AI461+LMS!$G$31,LMS!$D$32*AI461^3+LMS!$E$32*AI461^2+LMS!$F$32*AI461+LMS!$G$32)))))))</f>
        <v>#VALUE!</v>
      </c>
      <c r="AH461" t="e">
        <f>IF(D461="M",(IF(AI461&lt;90,LMS!$D$14*AI461^3+LMS!$E$14*AI461^2+LMS!$F$14*AI461+LMS!$G$14,LMS!$D$15*AI461^3+LMS!$E$15*AI461^2+LMS!$F$15*AI461+LMS!$G$15)),(IF(AI461&lt;90,LMS!$D$17*AI461^3+LMS!$E$17*AI461^2+LMS!$F$17*AI461+LMS!$G$17,LMS!$D$18*AI461^3+LMS!$E$18*AI461^2+LMS!$F$18*AI461+LMS!$G$18)))</f>
        <v>#VALUE!</v>
      </c>
      <c r="AI461" s="7" t="e">
        <f t="shared" si="155"/>
        <v>#VALUE!</v>
      </c>
      <c r="AJ461" s="7">
        <f t="shared" si="176"/>
        <v>0</v>
      </c>
      <c r="AL461" s="7">
        <f>IF(D461="M",WeightSDS!P$5*$AJ461^7+WeightSDS!Q$5*$AJ461^6+WeightSDS!R$5*$AJ461^5+WeightSDS!S$5*$AJ461^4+WeightSDS!T$5*$AJ461^3+WeightSDS!U$5*$AJ461^2+WeightSDS!V$5*$AJ461+WeightSDS!W$5,IF($AJ461&lt;186,WeightSDS!P$8*$AJ461^7+WeightSDS!Q$8*$AJ461^6+WeightSDS!R$8*$AJ461^5+WeightSDS!S$8*$AJ461^4+WeightSDS!T$8*$AJ461^3+WeightSDS!U$8*$AJ461^2+WeightSDS!V$8*$AJ461+WeightSDS!W$8,WeightSDS!$U$9+WeightSDS!$V$9*($AJ461-WeightSDS!$W$9)))</f>
        <v>0.75407122999999998</v>
      </c>
      <c r="AM461" s="7">
        <f>IF(D461="M",IF($AJ461&lt;45,WeightSDS!M$23*$AJ461^10+WeightSDS!N$23*$AJ461^9+WeightSDS!O$23*$AJ461^8+WeightSDS!P$23*$AJ461^7+WeightSDS!Q$23*$AJ461^6+WeightSDS!R$23*$AJ461^5+WeightSDS!S$23*$AJ461^4+WeightSDS!T$23*$AJ461^3+WeightSDS!U$23*$AJ461^2+WeightSDS!V$23*$AJ461+WeightSDS!W$23,IF($AJ461&lt;153,WeightSDS!M$25*$AJ461^10+WeightSDS!N$25*$AJ461^9+WeightSDS!O$25*$AJ461^8+WeightSDS!P$25*$AJ461^7+WeightSDS!Q$25*$AJ461^6+WeightSDS!R$25*$AJ461^5+WeightSDS!S$25*$AJ461^4+WeightSDS!T$25*$AJ461^3+WeightSDS!U$25*$AJ461^2+WeightSDS!V$25*$AJ461+WeightSDS!W$25,WeightSDS!M$27+WeightSDS!N$27/(1+EXP(WeightSDS!O$27+WeightSDS!P$27*$AJ461)))),IF($AJ461&lt;43.8,WeightSDS!M$29*$AJ461^10+WeightSDS!N$29*$AJ461^9+WeightSDS!O$29*$AJ461^8+WeightSDS!P$29*$AJ461^7+WeightSDS!Q$29*$AJ461^6+WeightSDS!R$29*$AJ461^5+WeightSDS!S$29*$AJ461^4+WeightSDS!T$29*$AJ461^3+WeightSDS!U$29*$AJ461^2+WeightSDS!V$29*$AJ461+WeightSDS!W$29-0.010431*(1-$AJ461/210),IF($AJ461&lt;123,WeightSDS!M$30*$AJ461^10+WeightSDS!N$30*$AJ461^9+WeightSDS!O$30*$AJ461^8+WeightSDS!P$30*$AJ461^7+WeightSDS!Q$30*$AJ461^6+WeightSDS!R$30*$AJ461^5+WeightSDS!S$30*$AJ461^4+WeightSDS!T$30*$AJ461^3+WeightSDS!U$30*$AJ461^2+WeightSDS!V$30*$AJ461+WeightSDS!W$30-0.010431*(1-1/$AJ461),WeightSDS!M$32+WeightSDS!N$32/(1+EXP(WeightSDS!O$32+WeightSDS!P$32*$AJ461))-0.010431*(1-$AJ461/210))))</f>
        <v>2.9500001032655536</v>
      </c>
      <c r="AN461" s="7">
        <f>IF(D461="M",IF($AJ461&lt;162,WeightSDS!P$12*$AJ461^7+WeightSDS!Q$12*$AJ461^6+WeightSDS!R$12*$AJ461^5+WeightSDS!S$12*$AJ461^4+WeightSDS!T$12*$AJ461^3+WeightSDS!U$12*$AJ461^2+WeightSDS!V$12*$AJ461+WeightSDS!W$12,WeightSDS!P$14*$AJ461^7+WeightSDS!Q$14*$AJ461^6+WeightSDS!R$14*$AJ461^5+WeightSDS!S$14*$AJ461^4+WeightSDS!T$14*$AJ461^3+WeightSDS!U$14*$AJ461^2+WeightSDS!V$14*$AJ461+WeightSDS!W$14),IF($AJ461&lt;156,WeightSDS!O$17*$AJ461^8+WeightSDS!P$17*$AJ461^7+WeightSDS!Q$17*$AJ461^6+WeightSDS!R$17*$AJ461^5+WeightSDS!S$17*$AJ461^4+WeightSDS!T$17*$AJ461^3+WeightSDS!U$17*$AJ461^2+WeightSDS!V$17*$AJ461+WeightSDS!W$17,IF($AJ461&lt;186,WeightSDS!$U$18+(WeightSDS!$V$18-WeightSDS!$U$18)/24*($AJ461-186)+WeightSDS!$W$18*(-$AJ461+186)^2-0.005,WeightSDS!$U$18+(WeightSDS!$V$18-WeightSDS!$U$18)/24*($AJ461-186)-0.005)))</f>
        <v>0.14604529399999999</v>
      </c>
      <c r="AQ461" s="7">
        <f t="shared" si="163"/>
        <v>0.56299999999999994</v>
      </c>
      <c r="AR461" s="7">
        <f t="shared" si="164"/>
        <v>69</v>
      </c>
      <c r="AS461" s="7">
        <f t="shared" si="165"/>
        <v>0.51</v>
      </c>
    </row>
    <row r="462" spans="2:45" s="7" customFormat="1" x14ac:dyDescent="0.15">
      <c r="B462" s="118"/>
      <c r="C462" s="118"/>
      <c r="D462" s="118"/>
      <c r="E462" s="30"/>
      <c r="F462" s="30"/>
      <c r="G462" s="119"/>
      <c r="H462" s="119"/>
      <c r="I462" s="78"/>
      <c r="J462" s="11" t="str">
        <f t="shared" si="156"/>
        <v/>
      </c>
      <c r="K462" s="2" t="str">
        <f t="shared" si="166"/>
        <v/>
      </c>
      <c r="L462" s="2" t="str">
        <f t="shared" si="157"/>
        <v/>
      </c>
      <c r="M462" s="2" t="str">
        <f t="shared" si="167"/>
        <v/>
      </c>
      <c r="N462" s="2" t="str">
        <f t="shared" si="168"/>
        <v/>
      </c>
      <c r="O462" s="2" t="str">
        <f t="shared" si="169"/>
        <v/>
      </c>
      <c r="P462" s="11" t="str">
        <f t="shared" si="170"/>
        <v/>
      </c>
      <c r="Q462" s="11" t="str">
        <f t="shared" si="171"/>
        <v/>
      </c>
      <c r="R462" s="2" t="str">
        <f t="shared" si="172"/>
        <v/>
      </c>
      <c r="S462" s="11" t="str">
        <f t="shared" si="173"/>
        <v/>
      </c>
      <c r="T462" s="175" t="str">
        <f t="shared" si="174"/>
        <v/>
      </c>
      <c r="U462" s="11" t="str">
        <f t="shared" si="175"/>
        <v/>
      </c>
      <c r="V462" s="136"/>
      <c r="W462" s="136"/>
      <c r="X462" s="139">
        <f t="shared" si="158"/>
        <v>0</v>
      </c>
      <c r="Y462" s="31">
        <f t="shared" si="159"/>
        <v>0</v>
      </c>
      <c r="Z462" s="31"/>
      <c r="AA462" s="140">
        <f t="shared" si="160"/>
        <v>0</v>
      </c>
      <c r="AB462" s="12"/>
      <c r="AC462" s="8">
        <f t="shared" si="161"/>
        <v>9.0359999999999996</v>
      </c>
      <c r="AD462" s="8">
        <f t="shared" si="162"/>
        <v>-184.49199999999999</v>
      </c>
      <c r="AE462"/>
      <c r="AF462" t="e">
        <f>IF(D462="M",IF(AI462&lt;78,LMS!$D$5*AI462^3+LMS!$E$5*AI462^2+LMS!$F$5*AI462+LMS!$G$5,IF(AI462&lt;150,LMS!$D$6*AI462^3+LMS!$E$6*AI462^2+LMS!$F$6*AI462+LMS!$G$6,LMS!$D$7*AI462^3+LMS!$E$7*AI462^2+LMS!$F$7*AI462+LMS!$G$7)),IF(AI462&lt;69,LMS!$D$9*AI462^3+LMS!$E$9*AI462^2+LMS!$F$9*AI462+LMS!$G$9,IF(AI462&lt;150,LMS!$D$10*AI462^3+LMS!$E$10*AI462^2+LMS!$F$10*AI462+LMS!$G$10,LMS!$D$11*AI462^3+LMS!$E$11*AI462^2+LMS!$F$11*AI462+LMS!$G$11)))</f>
        <v>#VALUE!</v>
      </c>
      <c r="AG462" t="e">
        <f>IF(D462="M",(IF(AI462&lt;2.5,LMS!$D$21*AI462^3+LMS!$E$21*AI462^2+LMS!$F$21*AI462+LMS!$G$21,IF(AI462&lt;9.5,LMS!$D$22*AI462^3+LMS!$E$22*AI462^2+LMS!$F$22*AI462+LMS!$G$22,IF(AI462&lt;26.75,LMS!$D$23*AI462^3+LMS!$E$23*AI462^2+LMS!$F$23*AI462+LMS!$G$23,IF(AI462&lt;90,LMS!$D$24*AI462^3+LMS!$E$24*AI462^2+LMS!$F$24*AI462+LMS!$G$24,LMS!$D$25*AI462^3+LMS!$E$25*AI462^2+LMS!$F$25*AI462+LMS!$G$25))))),(IF(AI462&lt;2.5,LMS!$D$27*AI462^3+LMS!$E$27*AI462^2+LMS!$F$27*AI462+LMS!$G$27,IF(AI462&lt;9.5,LMS!$D$28*AI462^3+LMS!$E$28*AI462^2+LMS!$F$28*AI462+LMS!$G$28,IF(AI462&lt;26.75,LMS!$D$29*AI462^3+LMS!$E$29*AI462^2+LMS!$F$29*AI462+LMS!$G$29,IF(AI462&lt;90,LMS!$D$30*AI462^3+LMS!$E$30*AI462^2+LMS!$F$30*AI462+LMS!$G$30,IF(AI462&lt;150,LMS!$D$31*AI462^3+LMS!$E$31*AI462^2+LMS!$F$31*AI462+LMS!$G$31,LMS!$D$32*AI462^3+LMS!$E$32*AI462^2+LMS!$F$32*AI462+LMS!$G$32)))))))</f>
        <v>#VALUE!</v>
      </c>
      <c r="AH462" t="e">
        <f>IF(D462="M",(IF(AI462&lt;90,LMS!$D$14*AI462^3+LMS!$E$14*AI462^2+LMS!$F$14*AI462+LMS!$G$14,LMS!$D$15*AI462^3+LMS!$E$15*AI462^2+LMS!$F$15*AI462+LMS!$G$15)),(IF(AI462&lt;90,LMS!$D$17*AI462^3+LMS!$E$17*AI462^2+LMS!$F$17*AI462+LMS!$G$17,LMS!$D$18*AI462^3+LMS!$E$18*AI462^2+LMS!$F$18*AI462+LMS!$G$18)))</f>
        <v>#VALUE!</v>
      </c>
      <c r="AI462" s="7" t="e">
        <f t="shared" si="155"/>
        <v>#VALUE!</v>
      </c>
      <c r="AJ462" s="7">
        <f t="shared" si="176"/>
        <v>0</v>
      </c>
      <c r="AL462" s="7">
        <f>IF(D462="M",WeightSDS!P$5*$AJ462^7+WeightSDS!Q$5*$AJ462^6+WeightSDS!R$5*$AJ462^5+WeightSDS!S$5*$AJ462^4+WeightSDS!T$5*$AJ462^3+WeightSDS!U$5*$AJ462^2+WeightSDS!V$5*$AJ462+WeightSDS!W$5,IF($AJ462&lt;186,WeightSDS!P$8*$AJ462^7+WeightSDS!Q$8*$AJ462^6+WeightSDS!R$8*$AJ462^5+WeightSDS!S$8*$AJ462^4+WeightSDS!T$8*$AJ462^3+WeightSDS!U$8*$AJ462^2+WeightSDS!V$8*$AJ462+WeightSDS!W$8,WeightSDS!$U$9+WeightSDS!$V$9*($AJ462-WeightSDS!$W$9)))</f>
        <v>0.75407122999999998</v>
      </c>
      <c r="AM462" s="7">
        <f>IF(D462="M",IF($AJ462&lt;45,WeightSDS!M$23*$AJ462^10+WeightSDS!N$23*$AJ462^9+WeightSDS!O$23*$AJ462^8+WeightSDS!P$23*$AJ462^7+WeightSDS!Q$23*$AJ462^6+WeightSDS!R$23*$AJ462^5+WeightSDS!S$23*$AJ462^4+WeightSDS!T$23*$AJ462^3+WeightSDS!U$23*$AJ462^2+WeightSDS!V$23*$AJ462+WeightSDS!W$23,IF($AJ462&lt;153,WeightSDS!M$25*$AJ462^10+WeightSDS!N$25*$AJ462^9+WeightSDS!O$25*$AJ462^8+WeightSDS!P$25*$AJ462^7+WeightSDS!Q$25*$AJ462^6+WeightSDS!R$25*$AJ462^5+WeightSDS!S$25*$AJ462^4+WeightSDS!T$25*$AJ462^3+WeightSDS!U$25*$AJ462^2+WeightSDS!V$25*$AJ462+WeightSDS!W$25,WeightSDS!M$27+WeightSDS!N$27/(1+EXP(WeightSDS!O$27+WeightSDS!P$27*$AJ462)))),IF($AJ462&lt;43.8,WeightSDS!M$29*$AJ462^10+WeightSDS!N$29*$AJ462^9+WeightSDS!O$29*$AJ462^8+WeightSDS!P$29*$AJ462^7+WeightSDS!Q$29*$AJ462^6+WeightSDS!R$29*$AJ462^5+WeightSDS!S$29*$AJ462^4+WeightSDS!T$29*$AJ462^3+WeightSDS!U$29*$AJ462^2+WeightSDS!V$29*$AJ462+WeightSDS!W$29-0.010431*(1-$AJ462/210),IF($AJ462&lt;123,WeightSDS!M$30*$AJ462^10+WeightSDS!N$30*$AJ462^9+WeightSDS!O$30*$AJ462^8+WeightSDS!P$30*$AJ462^7+WeightSDS!Q$30*$AJ462^6+WeightSDS!R$30*$AJ462^5+WeightSDS!S$30*$AJ462^4+WeightSDS!T$30*$AJ462^3+WeightSDS!U$30*$AJ462^2+WeightSDS!V$30*$AJ462+WeightSDS!W$30-0.010431*(1-1/$AJ462),WeightSDS!M$32+WeightSDS!N$32/(1+EXP(WeightSDS!O$32+WeightSDS!P$32*$AJ462))-0.010431*(1-$AJ462/210))))</f>
        <v>2.9500001032655536</v>
      </c>
      <c r="AN462" s="7">
        <f>IF(D462="M",IF($AJ462&lt;162,WeightSDS!P$12*$AJ462^7+WeightSDS!Q$12*$AJ462^6+WeightSDS!R$12*$AJ462^5+WeightSDS!S$12*$AJ462^4+WeightSDS!T$12*$AJ462^3+WeightSDS!U$12*$AJ462^2+WeightSDS!V$12*$AJ462+WeightSDS!W$12,WeightSDS!P$14*$AJ462^7+WeightSDS!Q$14*$AJ462^6+WeightSDS!R$14*$AJ462^5+WeightSDS!S$14*$AJ462^4+WeightSDS!T$14*$AJ462^3+WeightSDS!U$14*$AJ462^2+WeightSDS!V$14*$AJ462+WeightSDS!W$14),IF($AJ462&lt;156,WeightSDS!O$17*$AJ462^8+WeightSDS!P$17*$AJ462^7+WeightSDS!Q$17*$AJ462^6+WeightSDS!R$17*$AJ462^5+WeightSDS!S$17*$AJ462^4+WeightSDS!T$17*$AJ462^3+WeightSDS!U$17*$AJ462^2+WeightSDS!V$17*$AJ462+WeightSDS!W$17,IF($AJ462&lt;186,WeightSDS!$U$18+(WeightSDS!$V$18-WeightSDS!$U$18)/24*($AJ462-186)+WeightSDS!$W$18*(-$AJ462+186)^2-0.005,WeightSDS!$U$18+(WeightSDS!$V$18-WeightSDS!$U$18)/24*($AJ462-186)-0.005)))</f>
        <v>0.14604529399999999</v>
      </c>
      <c r="AQ462" s="7">
        <f t="shared" si="163"/>
        <v>0.56299999999999994</v>
      </c>
      <c r="AR462" s="7">
        <f t="shared" si="164"/>
        <v>69</v>
      </c>
      <c r="AS462" s="7">
        <f t="shared" si="165"/>
        <v>0.51</v>
      </c>
    </row>
    <row r="463" spans="2:45" s="7" customFormat="1" x14ac:dyDescent="0.15">
      <c r="B463" s="118"/>
      <c r="C463" s="118"/>
      <c r="D463" s="118"/>
      <c r="E463" s="30"/>
      <c r="F463" s="30"/>
      <c r="G463" s="119"/>
      <c r="H463" s="119"/>
      <c r="I463" s="78"/>
      <c r="J463" s="11" t="str">
        <f t="shared" si="156"/>
        <v/>
      </c>
      <c r="K463" s="2" t="str">
        <f t="shared" si="166"/>
        <v/>
      </c>
      <c r="L463" s="2" t="str">
        <f t="shared" si="157"/>
        <v/>
      </c>
      <c r="M463" s="2" t="str">
        <f t="shared" si="167"/>
        <v/>
      </c>
      <c r="N463" s="2" t="str">
        <f t="shared" si="168"/>
        <v/>
      </c>
      <c r="O463" s="2" t="str">
        <f t="shared" si="169"/>
        <v/>
      </c>
      <c r="P463" s="11" t="str">
        <f t="shared" si="170"/>
        <v/>
      </c>
      <c r="Q463" s="11" t="str">
        <f t="shared" si="171"/>
        <v/>
      </c>
      <c r="R463" s="2" t="str">
        <f t="shared" si="172"/>
        <v/>
      </c>
      <c r="S463" s="11" t="str">
        <f t="shared" si="173"/>
        <v/>
      </c>
      <c r="T463" s="175" t="str">
        <f t="shared" si="174"/>
        <v/>
      </c>
      <c r="U463" s="11" t="str">
        <f t="shared" si="175"/>
        <v/>
      </c>
      <c r="V463" s="136"/>
      <c r="W463" s="136"/>
      <c r="X463" s="139">
        <f t="shared" si="158"/>
        <v>0</v>
      </c>
      <c r="Y463" s="31">
        <f t="shared" si="159"/>
        <v>0</v>
      </c>
      <c r="Z463" s="31"/>
      <c r="AA463" s="140">
        <f t="shared" si="160"/>
        <v>0</v>
      </c>
      <c r="AB463" s="12"/>
      <c r="AC463" s="8">
        <f t="shared" si="161"/>
        <v>9.0359999999999996</v>
      </c>
      <c r="AD463" s="8">
        <f t="shared" si="162"/>
        <v>-184.49199999999999</v>
      </c>
      <c r="AE463"/>
      <c r="AF463" t="e">
        <f>IF(D463="M",IF(AI463&lt;78,LMS!$D$5*AI463^3+LMS!$E$5*AI463^2+LMS!$F$5*AI463+LMS!$G$5,IF(AI463&lt;150,LMS!$D$6*AI463^3+LMS!$E$6*AI463^2+LMS!$F$6*AI463+LMS!$G$6,LMS!$D$7*AI463^3+LMS!$E$7*AI463^2+LMS!$F$7*AI463+LMS!$G$7)),IF(AI463&lt;69,LMS!$D$9*AI463^3+LMS!$E$9*AI463^2+LMS!$F$9*AI463+LMS!$G$9,IF(AI463&lt;150,LMS!$D$10*AI463^3+LMS!$E$10*AI463^2+LMS!$F$10*AI463+LMS!$G$10,LMS!$D$11*AI463^3+LMS!$E$11*AI463^2+LMS!$F$11*AI463+LMS!$G$11)))</f>
        <v>#VALUE!</v>
      </c>
      <c r="AG463" t="e">
        <f>IF(D463="M",(IF(AI463&lt;2.5,LMS!$D$21*AI463^3+LMS!$E$21*AI463^2+LMS!$F$21*AI463+LMS!$G$21,IF(AI463&lt;9.5,LMS!$D$22*AI463^3+LMS!$E$22*AI463^2+LMS!$F$22*AI463+LMS!$G$22,IF(AI463&lt;26.75,LMS!$D$23*AI463^3+LMS!$E$23*AI463^2+LMS!$F$23*AI463+LMS!$G$23,IF(AI463&lt;90,LMS!$D$24*AI463^3+LMS!$E$24*AI463^2+LMS!$F$24*AI463+LMS!$G$24,LMS!$D$25*AI463^3+LMS!$E$25*AI463^2+LMS!$F$25*AI463+LMS!$G$25))))),(IF(AI463&lt;2.5,LMS!$D$27*AI463^3+LMS!$E$27*AI463^2+LMS!$F$27*AI463+LMS!$G$27,IF(AI463&lt;9.5,LMS!$D$28*AI463^3+LMS!$E$28*AI463^2+LMS!$F$28*AI463+LMS!$G$28,IF(AI463&lt;26.75,LMS!$D$29*AI463^3+LMS!$E$29*AI463^2+LMS!$F$29*AI463+LMS!$G$29,IF(AI463&lt;90,LMS!$D$30*AI463^3+LMS!$E$30*AI463^2+LMS!$F$30*AI463+LMS!$G$30,IF(AI463&lt;150,LMS!$D$31*AI463^3+LMS!$E$31*AI463^2+LMS!$F$31*AI463+LMS!$G$31,LMS!$D$32*AI463^3+LMS!$E$32*AI463^2+LMS!$F$32*AI463+LMS!$G$32)))))))</f>
        <v>#VALUE!</v>
      </c>
      <c r="AH463" t="e">
        <f>IF(D463="M",(IF(AI463&lt;90,LMS!$D$14*AI463^3+LMS!$E$14*AI463^2+LMS!$F$14*AI463+LMS!$G$14,LMS!$D$15*AI463^3+LMS!$E$15*AI463^2+LMS!$F$15*AI463+LMS!$G$15)),(IF(AI463&lt;90,LMS!$D$17*AI463^3+LMS!$E$17*AI463^2+LMS!$F$17*AI463+LMS!$G$17,LMS!$D$18*AI463^3+LMS!$E$18*AI463^2+LMS!$F$18*AI463+LMS!$G$18)))</f>
        <v>#VALUE!</v>
      </c>
      <c r="AI463" s="7" t="e">
        <f t="shared" si="155"/>
        <v>#VALUE!</v>
      </c>
      <c r="AJ463" s="7">
        <f t="shared" si="176"/>
        <v>0</v>
      </c>
      <c r="AL463" s="7">
        <f>IF(D463="M",WeightSDS!P$5*$AJ463^7+WeightSDS!Q$5*$AJ463^6+WeightSDS!R$5*$AJ463^5+WeightSDS!S$5*$AJ463^4+WeightSDS!T$5*$AJ463^3+WeightSDS!U$5*$AJ463^2+WeightSDS!V$5*$AJ463+WeightSDS!W$5,IF($AJ463&lt;186,WeightSDS!P$8*$AJ463^7+WeightSDS!Q$8*$AJ463^6+WeightSDS!R$8*$AJ463^5+WeightSDS!S$8*$AJ463^4+WeightSDS!T$8*$AJ463^3+WeightSDS!U$8*$AJ463^2+WeightSDS!V$8*$AJ463+WeightSDS!W$8,WeightSDS!$U$9+WeightSDS!$V$9*($AJ463-WeightSDS!$W$9)))</f>
        <v>0.75407122999999998</v>
      </c>
      <c r="AM463" s="7">
        <f>IF(D463="M",IF($AJ463&lt;45,WeightSDS!M$23*$AJ463^10+WeightSDS!N$23*$AJ463^9+WeightSDS!O$23*$AJ463^8+WeightSDS!P$23*$AJ463^7+WeightSDS!Q$23*$AJ463^6+WeightSDS!R$23*$AJ463^5+WeightSDS!S$23*$AJ463^4+WeightSDS!T$23*$AJ463^3+WeightSDS!U$23*$AJ463^2+WeightSDS!V$23*$AJ463+WeightSDS!W$23,IF($AJ463&lt;153,WeightSDS!M$25*$AJ463^10+WeightSDS!N$25*$AJ463^9+WeightSDS!O$25*$AJ463^8+WeightSDS!P$25*$AJ463^7+WeightSDS!Q$25*$AJ463^6+WeightSDS!R$25*$AJ463^5+WeightSDS!S$25*$AJ463^4+WeightSDS!T$25*$AJ463^3+WeightSDS!U$25*$AJ463^2+WeightSDS!V$25*$AJ463+WeightSDS!W$25,WeightSDS!M$27+WeightSDS!N$27/(1+EXP(WeightSDS!O$27+WeightSDS!P$27*$AJ463)))),IF($AJ463&lt;43.8,WeightSDS!M$29*$AJ463^10+WeightSDS!N$29*$AJ463^9+WeightSDS!O$29*$AJ463^8+WeightSDS!P$29*$AJ463^7+WeightSDS!Q$29*$AJ463^6+WeightSDS!R$29*$AJ463^5+WeightSDS!S$29*$AJ463^4+WeightSDS!T$29*$AJ463^3+WeightSDS!U$29*$AJ463^2+WeightSDS!V$29*$AJ463+WeightSDS!W$29-0.010431*(1-$AJ463/210),IF($AJ463&lt;123,WeightSDS!M$30*$AJ463^10+WeightSDS!N$30*$AJ463^9+WeightSDS!O$30*$AJ463^8+WeightSDS!P$30*$AJ463^7+WeightSDS!Q$30*$AJ463^6+WeightSDS!R$30*$AJ463^5+WeightSDS!S$30*$AJ463^4+WeightSDS!T$30*$AJ463^3+WeightSDS!U$30*$AJ463^2+WeightSDS!V$30*$AJ463+WeightSDS!W$30-0.010431*(1-1/$AJ463),WeightSDS!M$32+WeightSDS!N$32/(1+EXP(WeightSDS!O$32+WeightSDS!P$32*$AJ463))-0.010431*(1-$AJ463/210))))</f>
        <v>2.9500001032655536</v>
      </c>
      <c r="AN463" s="7">
        <f>IF(D463="M",IF($AJ463&lt;162,WeightSDS!P$12*$AJ463^7+WeightSDS!Q$12*$AJ463^6+WeightSDS!R$12*$AJ463^5+WeightSDS!S$12*$AJ463^4+WeightSDS!T$12*$AJ463^3+WeightSDS!U$12*$AJ463^2+WeightSDS!V$12*$AJ463+WeightSDS!W$12,WeightSDS!P$14*$AJ463^7+WeightSDS!Q$14*$AJ463^6+WeightSDS!R$14*$AJ463^5+WeightSDS!S$14*$AJ463^4+WeightSDS!T$14*$AJ463^3+WeightSDS!U$14*$AJ463^2+WeightSDS!V$14*$AJ463+WeightSDS!W$14),IF($AJ463&lt;156,WeightSDS!O$17*$AJ463^8+WeightSDS!P$17*$AJ463^7+WeightSDS!Q$17*$AJ463^6+WeightSDS!R$17*$AJ463^5+WeightSDS!S$17*$AJ463^4+WeightSDS!T$17*$AJ463^3+WeightSDS!U$17*$AJ463^2+WeightSDS!V$17*$AJ463+WeightSDS!W$17,IF($AJ463&lt;186,WeightSDS!$U$18+(WeightSDS!$V$18-WeightSDS!$U$18)/24*($AJ463-186)+WeightSDS!$W$18*(-$AJ463+186)^2-0.005,WeightSDS!$U$18+(WeightSDS!$V$18-WeightSDS!$U$18)/24*($AJ463-186)-0.005)))</f>
        <v>0.14604529399999999</v>
      </c>
      <c r="AQ463" s="7">
        <f t="shared" si="163"/>
        <v>0.56299999999999994</v>
      </c>
      <c r="AR463" s="7">
        <f t="shared" si="164"/>
        <v>69</v>
      </c>
      <c r="AS463" s="7">
        <f t="shared" si="165"/>
        <v>0.51</v>
      </c>
    </row>
    <row r="464" spans="2:45" s="7" customFormat="1" x14ac:dyDescent="0.15">
      <c r="B464" s="118"/>
      <c r="C464" s="118"/>
      <c r="D464" s="118"/>
      <c r="E464" s="30"/>
      <c r="F464" s="30"/>
      <c r="G464" s="119"/>
      <c r="H464" s="119"/>
      <c r="I464" s="78"/>
      <c r="J464" s="11" t="str">
        <f t="shared" si="156"/>
        <v/>
      </c>
      <c r="K464" s="2" t="str">
        <f t="shared" si="166"/>
        <v/>
      </c>
      <c r="L464" s="2" t="str">
        <f t="shared" si="157"/>
        <v/>
      </c>
      <c r="M464" s="2" t="str">
        <f t="shared" si="167"/>
        <v/>
      </c>
      <c r="N464" s="2" t="str">
        <f t="shared" si="168"/>
        <v/>
      </c>
      <c r="O464" s="2" t="str">
        <f t="shared" si="169"/>
        <v/>
      </c>
      <c r="P464" s="11" t="str">
        <f t="shared" si="170"/>
        <v/>
      </c>
      <c r="Q464" s="11" t="str">
        <f t="shared" si="171"/>
        <v/>
      </c>
      <c r="R464" s="2" t="str">
        <f t="shared" si="172"/>
        <v/>
      </c>
      <c r="S464" s="11" t="str">
        <f t="shared" si="173"/>
        <v/>
      </c>
      <c r="T464" s="175" t="str">
        <f t="shared" si="174"/>
        <v/>
      </c>
      <c r="U464" s="11" t="str">
        <f t="shared" si="175"/>
        <v/>
      </c>
      <c r="V464" s="136"/>
      <c r="W464" s="136"/>
      <c r="X464" s="139">
        <f t="shared" si="158"/>
        <v>0</v>
      </c>
      <c r="Y464" s="31">
        <f t="shared" si="159"/>
        <v>0</v>
      </c>
      <c r="Z464" s="31"/>
      <c r="AA464" s="140">
        <f t="shared" si="160"/>
        <v>0</v>
      </c>
      <c r="AB464" s="12"/>
      <c r="AC464" s="8">
        <f t="shared" si="161"/>
        <v>9.0359999999999996</v>
      </c>
      <c r="AD464" s="8">
        <f t="shared" si="162"/>
        <v>-184.49199999999999</v>
      </c>
      <c r="AE464"/>
      <c r="AF464" t="e">
        <f>IF(D464="M",IF(AI464&lt;78,LMS!$D$5*AI464^3+LMS!$E$5*AI464^2+LMS!$F$5*AI464+LMS!$G$5,IF(AI464&lt;150,LMS!$D$6*AI464^3+LMS!$E$6*AI464^2+LMS!$F$6*AI464+LMS!$G$6,LMS!$D$7*AI464^3+LMS!$E$7*AI464^2+LMS!$F$7*AI464+LMS!$G$7)),IF(AI464&lt;69,LMS!$D$9*AI464^3+LMS!$E$9*AI464^2+LMS!$F$9*AI464+LMS!$G$9,IF(AI464&lt;150,LMS!$D$10*AI464^3+LMS!$E$10*AI464^2+LMS!$F$10*AI464+LMS!$G$10,LMS!$D$11*AI464^3+LMS!$E$11*AI464^2+LMS!$F$11*AI464+LMS!$G$11)))</f>
        <v>#VALUE!</v>
      </c>
      <c r="AG464" t="e">
        <f>IF(D464="M",(IF(AI464&lt;2.5,LMS!$D$21*AI464^3+LMS!$E$21*AI464^2+LMS!$F$21*AI464+LMS!$G$21,IF(AI464&lt;9.5,LMS!$D$22*AI464^3+LMS!$E$22*AI464^2+LMS!$F$22*AI464+LMS!$G$22,IF(AI464&lt;26.75,LMS!$D$23*AI464^3+LMS!$E$23*AI464^2+LMS!$F$23*AI464+LMS!$G$23,IF(AI464&lt;90,LMS!$D$24*AI464^3+LMS!$E$24*AI464^2+LMS!$F$24*AI464+LMS!$G$24,LMS!$D$25*AI464^3+LMS!$E$25*AI464^2+LMS!$F$25*AI464+LMS!$G$25))))),(IF(AI464&lt;2.5,LMS!$D$27*AI464^3+LMS!$E$27*AI464^2+LMS!$F$27*AI464+LMS!$G$27,IF(AI464&lt;9.5,LMS!$D$28*AI464^3+LMS!$E$28*AI464^2+LMS!$F$28*AI464+LMS!$G$28,IF(AI464&lt;26.75,LMS!$D$29*AI464^3+LMS!$E$29*AI464^2+LMS!$F$29*AI464+LMS!$G$29,IF(AI464&lt;90,LMS!$D$30*AI464^3+LMS!$E$30*AI464^2+LMS!$F$30*AI464+LMS!$G$30,IF(AI464&lt;150,LMS!$D$31*AI464^3+LMS!$E$31*AI464^2+LMS!$F$31*AI464+LMS!$G$31,LMS!$D$32*AI464^3+LMS!$E$32*AI464^2+LMS!$F$32*AI464+LMS!$G$32)))))))</f>
        <v>#VALUE!</v>
      </c>
      <c r="AH464" t="e">
        <f>IF(D464="M",(IF(AI464&lt;90,LMS!$D$14*AI464^3+LMS!$E$14*AI464^2+LMS!$F$14*AI464+LMS!$G$14,LMS!$D$15*AI464^3+LMS!$E$15*AI464^2+LMS!$F$15*AI464+LMS!$G$15)),(IF(AI464&lt;90,LMS!$D$17*AI464^3+LMS!$E$17*AI464^2+LMS!$F$17*AI464+LMS!$G$17,LMS!$D$18*AI464^3+LMS!$E$18*AI464^2+LMS!$F$18*AI464+LMS!$G$18)))</f>
        <v>#VALUE!</v>
      </c>
      <c r="AI464" s="7" t="e">
        <f t="shared" si="155"/>
        <v>#VALUE!</v>
      </c>
      <c r="AJ464" s="7">
        <f t="shared" si="176"/>
        <v>0</v>
      </c>
      <c r="AL464" s="7">
        <f>IF(D464="M",WeightSDS!P$5*$AJ464^7+WeightSDS!Q$5*$AJ464^6+WeightSDS!R$5*$AJ464^5+WeightSDS!S$5*$AJ464^4+WeightSDS!T$5*$AJ464^3+WeightSDS!U$5*$AJ464^2+WeightSDS!V$5*$AJ464+WeightSDS!W$5,IF($AJ464&lt;186,WeightSDS!P$8*$AJ464^7+WeightSDS!Q$8*$AJ464^6+WeightSDS!R$8*$AJ464^5+WeightSDS!S$8*$AJ464^4+WeightSDS!T$8*$AJ464^3+WeightSDS!U$8*$AJ464^2+WeightSDS!V$8*$AJ464+WeightSDS!W$8,WeightSDS!$U$9+WeightSDS!$V$9*($AJ464-WeightSDS!$W$9)))</f>
        <v>0.75407122999999998</v>
      </c>
      <c r="AM464" s="7">
        <f>IF(D464="M",IF($AJ464&lt;45,WeightSDS!M$23*$AJ464^10+WeightSDS!N$23*$AJ464^9+WeightSDS!O$23*$AJ464^8+WeightSDS!P$23*$AJ464^7+WeightSDS!Q$23*$AJ464^6+WeightSDS!R$23*$AJ464^5+WeightSDS!S$23*$AJ464^4+WeightSDS!T$23*$AJ464^3+WeightSDS!U$23*$AJ464^2+WeightSDS!V$23*$AJ464+WeightSDS!W$23,IF($AJ464&lt;153,WeightSDS!M$25*$AJ464^10+WeightSDS!N$25*$AJ464^9+WeightSDS!O$25*$AJ464^8+WeightSDS!P$25*$AJ464^7+WeightSDS!Q$25*$AJ464^6+WeightSDS!R$25*$AJ464^5+WeightSDS!S$25*$AJ464^4+WeightSDS!T$25*$AJ464^3+WeightSDS!U$25*$AJ464^2+WeightSDS!V$25*$AJ464+WeightSDS!W$25,WeightSDS!M$27+WeightSDS!N$27/(1+EXP(WeightSDS!O$27+WeightSDS!P$27*$AJ464)))),IF($AJ464&lt;43.8,WeightSDS!M$29*$AJ464^10+WeightSDS!N$29*$AJ464^9+WeightSDS!O$29*$AJ464^8+WeightSDS!P$29*$AJ464^7+WeightSDS!Q$29*$AJ464^6+WeightSDS!R$29*$AJ464^5+WeightSDS!S$29*$AJ464^4+WeightSDS!T$29*$AJ464^3+WeightSDS!U$29*$AJ464^2+WeightSDS!V$29*$AJ464+WeightSDS!W$29-0.010431*(1-$AJ464/210),IF($AJ464&lt;123,WeightSDS!M$30*$AJ464^10+WeightSDS!N$30*$AJ464^9+WeightSDS!O$30*$AJ464^8+WeightSDS!P$30*$AJ464^7+WeightSDS!Q$30*$AJ464^6+WeightSDS!R$30*$AJ464^5+WeightSDS!S$30*$AJ464^4+WeightSDS!T$30*$AJ464^3+WeightSDS!U$30*$AJ464^2+WeightSDS!V$30*$AJ464+WeightSDS!W$30-0.010431*(1-1/$AJ464),WeightSDS!M$32+WeightSDS!N$32/(1+EXP(WeightSDS!O$32+WeightSDS!P$32*$AJ464))-0.010431*(1-$AJ464/210))))</f>
        <v>2.9500001032655536</v>
      </c>
      <c r="AN464" s="7">
        <f>IF(D464="M",IF($AJ464&lt;162,WeightSDS!P$12*$AJ464^7+WeightSDS!Q$12*$AJ464^6+WeightSDS!R$12*$AJ464^5+WeightSDS!S$12*$AJ464^4+WeightSDS!T$12*$AJ464^3+WeightSDS!U$12*$AJ464^2+WeightSDS!V$12*$AJ464+WeightSDS!W$12,WeightSDS!P$14*$AJ464^7+WeightSDS!Q$14*$AJ464^6+WeightSDS!R$14*$AJ464^5+WeightSDS!S$14*$AJ464^4+WeightSDS!T$14*$AJ464^3+WeightSDS!U$14*$AJ464^2+WeightSDS!V$14*$AJ464+WeightSDS!W$14),IF($AJ464&lt;156,WeightSDS!O$17*$AJ464^8+WeightSDS!P$17*$AJ464^7+WeightSDS!Q$17*$AJ464^6+WeightSDS!R$17*$AJ464^5+WeightSDS!S$17*$AJ464^4+WeightSDS!T$17*$AJ464^3+WeightSDS!U$17*$AJ464^2+WeightSDS!V$17*$AJ464+WeightSDS!W$17,IF($AJ464&lt;186,WeightSDS!$U$18+(WeightSDS!$V$18-WeightSDS!$U$18)/24*($AJ464-186)+WeightSDS!$W$18*(-$AJ464+186)^2-0.005,WeightSDS!$U$18+(WeightSDS!$V$18-WeightSDS!$U$18)/24*($AJ464-186)-0.005)))</f>
        <v>0.14604529399999999</v>
      </c>
      <c r="AQ464" s="7">
        <f t="shared" si="163"/>
        <v>0.56299999999999994</v>
      </c>
      <c r="AR464" s="7">
        <f t="shared" si="164"/>
        <v>69</v>
      </c>
      <c r="AS464" s="7">
        <f t="shared" si="165"/>
        <v>0.51</v>
      </c>
    </row>
    <row r="465" spans="2:45" s="7" customFormat="1" x14ac:dyDescent="0.15">
      <c r="B465" s="118"/>
      <c r="C465" s="118"/>
      <c r="D465" s="118"/>
      <c r="E465" s="30"/>
      <c r="F465" s="30"/>
      <c r="G465" s="119"/>
      <c r="H465" s="119"/>
      <c r="I465" s="78"/>
      <c r="J465" s="11" t="str">
        <f t="shared" si="156"/>
        <v/>
      </c>
      <c r="K465" s="2" t="str">
        <f t="shared" si="166"/>
        <v/>
      </c>
      <c r="L465" s="2" t="str">
        <f t="shared" si="157"/>
        <v/>
      </c>
      <c r="M465" s="2" t="str">
        <f t="shared" si="167"/>
        <v/>
      </c>
      <c r="N465" s="2" t="str">
        <f t="shared" si="168"/>
        <v/>
      </c>
      <c r="O465" s="2" t="str">
        <f t="shared" si="169"/>
        <v/>
      </c>
      <c r="P465" s="11" t="str">
        <f t="shared" si="170"/>
        <v/>
      </c>
      <c r="Q465" s="11" t="str">
        <f t="shared" si="171"/>
        <v/>
      </c>
      <c r="R465" s="2" t="str">
        <f t="shared" si="172"/>
        <v/>
      </c>
      <c r="S465" s="11" t="str">
        <f t="shared" si="173"/>
        <v/>
      </c>
      <c r="T465" s="175" t="str">
        <f t="shared" si="174"/>
        <v/>
      </c>
      <c r="U465" s="11" t="str">
        <f t="shared" si="175"/>
        <v/>
      </c>
      <c r="V465" s="136"/>
      <c r="W465" s="136"/>
      <c r="X465" s="139">
        <f t="shared" si="158"/>
        <v>0</v>
      </c>
      <c r="Y465" s="31">
        <f t="shared" si="159"/>
        <v>0</v>
      </c>
      <c r="Z465" s="31"/>
      <c r="AA465" s="140">
        <f t="shared" si="160"/>
        <v>0</v>
      </c>
      <c r="AB465" s="12"/>
      <c r="AC465" s="8">
        <f t="shared" si="161"/>
        <v>9.0359999999999996</v>
      </c>
      <c r="AD465" s="8">
        <f t="shared" si="162"/>
        <v>-184.49199999999999</v>
      </c>
      <c r="AE465"/>
      <c r="AF465" t="e">
        <f>IF(D465="M",IF(AI465&lt;78,LMS!$D$5*AI465^3+LMS!$E$5*AI465^2+LMS!$F$5*AI465+LMS!$G$5,IF(AI465&lt;150,LMS!$D$6*AI465^3+LMS!$E$6*AI465^2+LMS!$F$6*AI465+LMS!$G$6,LMS!$D$7*AI465^3+LMS!$E$7*AI465^2+LMS!$F$7*AI465+LMS!$G$7)),IF(AI465&lt;69,LMS!$D$9*AI465^3+LMS!$E$9*AI465^2+LMS!$F$9*AI465+LMS!$G$9,IF(AI465&lt;150,LMS!$D$10*AI465^3+LMS!$E$10*AI465^2+LMS!$F$10*AI465+LMS!$G$10,LMS!$D$11*AI465^3+LMS!$E$11*AI465^2+LMS!$F$11*AI465+LMS!$G$11)))</f>
        <v>#VALUE!</v>
      </c>
      <c r="AG465" t="e">
        <f>IF(D465="M",(IF(AI465&lt;2.5,LMS!$D$21*AI465^3+LMS!$E$21*AI465^2+LMS!$F$21*AI465+LMS!$G$21,IF(AI465&lt;9.5,LMS!$D$22*AI465^3+LMS!$E$22*AI465^2+LMS!$F$22*AI465+LMS!$G$22,IF(AI465&lt;26.75,LMS!$D$23*AI465^3+LMS!$E$23*AI465^2+LMS!$F$23*AI465+LMS!$G$23,IF(AI465&lt;90,LMS!$D$24*AI465^3+LMS!$E$24*AI465^2+LMS!$F$24*AI465+LMS!$G$24,LMS!$D$25*AI465^3+LMS!$E$25*AI465^2+LMS!$F$25*AI465+LMS!$G$25))))),(IF(AI465&lt;2.5,LMS!$D$27*AI465^3+LMS!$E$27*AI465^2+LMS!$F$27*AI465+LMS!$G$27,IF(AI465&lt;9.5,LMS!$D$28*AI465^3+LMS!$E$28*AI465^2+LMS!$F$28*AI465+LMS!$G$28,IF(AI465&lt;26.75,LMS!$D$29*AI465^3+LMS!$E$29*AI465^2+LMS!$F$29*AI465+LMS!$G$29,IF(AI465&lt;90,LMS!$D$30*AI465^3+LMS!$E$30*AI465^2+LMS!$F$30*AI465+LMS!$G$30,IF(AI465&lt;150,LMS!$D$31*AI465^3+LMS!$E$31*AI465^2+LMS!$F$31*AI465+LMS!$G$31,LMS!$D$32*AI465^3+LMS!$E$32*AI465^2+LMS!$F$32*AI465+LMS!$G$32)))))))</f>
        <v>#VALUE!</v>
      </c>
      <c r="AH465" t="e">
        <f>IF(D465="M",(IF(AI465&lt;90,LMS!$D$14*AI465^3+LMS!$E$14*AI465^2+LMS!$F$14*AI465+LMS!$G$14,LMS!$D$15*AI465^3+LMS!$E$15*AI465^2+LMS!$F$15*AI465+LMS!$G$15)),(IF(AI465&lt;90,LMS!$D$17*AI465^3+LMS!$E$17*AI465^2+LMS!$F$17*AI465+LMS!$G$17,LMS!$D$18*AI465^3+LMS!$E$18*AI465^2+LMS!$F$18*AI465+LMS!$G$18)))</f>
        <v>#VALUE!</v>
      </c>
      <c r="AI465" s="7" t="e">
        <f t="shared" si="155"/>
        <v>#VALUE!</v>
      </c>
      <c r="AJ465" s="7">
        <f t="shared" si="176"/>
        <v>0</v>
      </c>
      <c r="AL465" s="7">
        <f>IF(D465="M",WeightSDS!P$5*$AJ465^7+WeightSDS!Q$5*$AJ465^6+WeightSDS!R$5*$AJ465^5+WeightSDS!S$5*$AJ465^4+WeightSDS!T$5*$AJ465^3+WeightSDS!U$5*$AJ465^2+WeightSDS!V$5*$AJ465+WeightSDS!W$5,IF($AJ465&lt;186,WeightSDS!P$8*$AJ465^7+WeightSDS!Q$8*$AJ465^6+WeightSDS!R$8*$AJ465^5+WeightSDS!S$8*$AJ465^4+WeightSDS!T$8*$AJ465^3+WeightSDS!U$8*$AJ465^2+WeightSDS!V$8*$AJ465+WeightSDS!W$8,WeightSDS!$U$9+WeightSDS!$V$9*($AJ465-WeightSDS!$W$9)))</f>
        <v>0.75407122999999998</v>
      </c>
      <c r="AM465" s="7">
        <f>IF(D465="M",IF($AJ465&lt;45,WeightSDS!M$23*$AJ465^10+WeightSDS!N$23*$AJ465^9+WeightSDS!O$23*$AJ465^8+WeightSDS!P$23*$AJ465^7+WeightSDS!Q$23*$AJ465^6+WeightSDS!R$23*$AJ465^5+WeightSDS!S$23*$AJ465^4+WeightSDS!T$23*$AJ465^3+WeightSDS!U$23*$AJ465^2+WeightSDS!V$23*$AJ465+WeightSDS!W$23,IF($AJ465&lt;153,WeightSDS!M$25*$AJ465^10+WeightSDS!N$25*$AJ465^9+WeightSDS!O$25*$AJ465^8+WeightSDS!P$25*$AJ465^7+WeightSDS!Q$25*$AJ465^6+WeightSDS!R$25*$AJ465^5+WeightSDS!S$25*$AJ465^4+WeightSDS!T$25*$AJ465^3+WeightSDS!U$25*$AJ465^2+WeightSDS!V$25*$AJ465+WeightSDS!W$25,WeightSDS!M$27+WeightSDS!N$27/(1+EXP(WeightSDS!O$27+WeightSDS!P$27*$AJ465)))),IF($AJ465&lt;43.8,WeightSDS!M$29*$AJ465^10+WeightSDS!N$29*$AJ465^9+WeightSDS!O$29*$AJ465^8+WeightSDS!P$29*$AJ465^7+WeightSDS!Q$29*$AJ465^6+WeightSDS!R$29*$AJ465^5+WeightSDS!S$29*$AJ465^4+WeightSDS!T$29*$AJ465^3+WeightSDS!U$29*$AJ465^2+WeightSDS!V$29*$AJ465+WeightSDS!W$29-0.010431*(1-$AJ465/210),IF($AJ465&lt;123,WeightSDS!M$30*$AJ465^10+WeightSDS!N$30*$AJ465^9+WeightSDS!O$30*$AJ465^8+WeightSDS!P$30*$AJ465^7+WeightSDS!Q$30*$AJ465^6+WeightSDS!R$30*$AJ465^5+WeightSDS!S$30*$AJ465^4+WeightSDS!T$30*$AJ465^3+WeightSDS!U$30*$AJ465^2+WeightSDS!V$30*$AJ465+WeightSDS!W$30-0.010431*(1-1/$AJ465),WeightSDS!M$32+WeightSDS!N$32/(1+EXP(WeightSDS!O$32+WeightSDS!P$32*$AJ465))-0.010431*(1-$AJ465/210))))</f>
        <v>2.9500001032655536</v>
      </c>
      <c r="AN465" s="7">
        <f>IF(D465="M",IF($AJ465&lt;162,WeightSDS!P$12*$AJ465^7+WeightSDS!Q$12*$AJ465^6+WeightSDS!R$12*$AJ465^5+WeightSDS!S$12*$AJ465^4+WeightSDS!T$12*$AJ465^3+WeightSDS!U$12*$AJ465^2+WeightSDS!V$12*$AJ465+WeightSDS!W$12,WeightSDS!P$14*$AJ465^7+WeightSDS!Q$14*$AJ465^6+WeightSDS!R$14*$AJ465^5+WeightSDS!S$14*$AJ465^4+WeightSDS!T$14*$AJ465^3+WeightSDS!U$14*$AJ465^2+WeightSDS!V$14*$AJ465+WeightSDS!W$14),IF($AJ465&lt;156,WeightSDS!O$17*$AJ465^8+WeightSDS!P$17*$AJ465^7+WeightSDS!Q$17*$AJ465^6+WeightSDS!R$17*$AJ465^5+WeightSDS!S$17*$AJ465^4+WeightSDS!T$17*$AJ465^3+WeightSDS!U$17*$AJ465^2+WeightSDS!V$17*$AJ465+WeightSDS!W$17,IF($AJ465&lt;186,WeightSDS!$U$18+(WeightSDS!$V$18-WeightSDS!$U$18)/24*($AJ465-186)+WeightSDS!$W$18*(-$AJ465+186)^2-0.005,WeightSDS!$U$18+(WeightSDS!$V$18-WeightSDS!$U$18)/24*($AJ465-186)-0.005)))</f>
        <v>0.14604529399999999</v>
      </c>
      <c r="AQ465" s="7">
        <f t="shared" si="163"/>
        <v>0.56299999999999994</v>
      </c>
      <c r="AR465" s="7">
        <f t="shared" si="164"/>
        <v>69</v>
      </c>
      <c r="AS465" s="7">
        <f t="shared" si="165"/>
        <v>0.51</v>
      </c>
    </row>
    <row r="466" spans="2:45" s="7" customFormat="1" x14ac:dyDescent="0.15">
      <c r="B466" s="118"/>
      <c r="C466" s="118"/>
      <c r="D466" s="118"/>
      <c r="E466" s="30"/>
      <c r="F466" s="30"/>
      <c r="G466" s="119"/>
      <c r="H466" s="119"/>
      <c r="I466" s="78"/>
      <c r="J466" s="11" t="str">
        <f t="shared" si="156"/>
        <v/>
      </c>
      <c r="K466" s="2" t="str">
        <f t="shared" si="166"/>
        <v/>
      </c>
      <c r="L466" s="2" t="str">
        <f t="shared" si="157"/>
        <v/>
      </c>
      <c r="M466" s="2" t="str">
        <f t="shared" si="167"/>
        <v/>
      </c>
      <c r="N466" s="2" t="str">
        <f t="shared" si="168"/>
        <v/>
      </c>
      <c r="O466" s="2" t="str">
        <f t="shared" si="169"/>
        <v/>
      </c>
      <c r="P466" s="11" t="str">
        <f t="shared" si="170"/>
        <v/>
      </c>
      <c r="Q466" s="11" t="str">
        <f t="shared" si="171"/>
        <v/>
      </c>
      <c r="R466" s="2" t="str">
        <f t="shared" si="172"/>
        <v/>
      </c>
      <c r="S466" s="11" t="str">
        <f t="shared" si="173"/>
        <v/>
      </c>
      <c r="T466" s="175" t="str">
        <f t="shared" si="174"/>
        <v/>
      </c>
      <c r="U466" s="11" t="str">
        <f t="shared" si="175"/>
        <v/>
      </c>
      <c r="V466" s="136"/>
      <c r="W466" s="136"/>
      <c r="X466" s="139">
        <f t="shared" si="158"/>
        <v>0</v>
      </c>
      <c r="Y466" s="31">
        <f t="shared" si="159"/>
        <v>0</v>
      </c>
      <c r="Z466" s="31"/>
      <c r="AA466" s="140">
        <f t="shared" si="160"/>
        <v>0</v>
      </c>
      <c r="AB466" s="12"/>
      <c r="AC466" s="8">
        <f t="shared" si="161"/>
        <v>9.0359999999999996</v>
      </c>
      <c r="AD466" s="8">
        <f t="shared" si="162"/>
        <v>-184.49199999999999</v>
      </c>
      <c r="AE466"/>
      <c r="AF466" t="e">
        <f>IF(D466="M",IF(AI466&lt;78,LMS!$D$5*AI466^3+LMS!$E$5*AI466^2+LMS!$F$5*AI466+LMS!$G$5,IF(AI466&lt;150,LMS!$D$6*AI466^3+LMS!$E$6*AI466^2+LMS!$F$6*AI466+LMS!$G$6,LMS!$D$7*AI466^3+LMS!$E$7*AI466^2+LMS!$F$7*AI466+LMS!$G$7)),IF(AI466&lt;69,LMS!$D$9*AI466^3+LMS!$E$9*AI466^2+LMS!$F$9*AI466+LMS!$G$9,IF(AI466&lt;150,LMS!$D$10*AI466^3+LMS!$E$10*AI466^2+LMS!$F$10*AI466+LMS!$G$10,LMS!$D$11*AI466^3+LMS!$E$11*AI466^2+LMS!$F$11*AI466+LMS!$G$11)))</f>
        <v>#VALUE!</v>
      </c>
      <c r="AG466" t="e">
        <f>IF(D466="M",(IF(AI466&lt;2.5,LMS!$D$21*AI466^3+LMS!$E$21*AI466^2+LMS!$F$21*AI466+LMS!$G$21,IF(AI466&lt;9.5,LMS!$D$22*AI466^3+LMS!$E$22*AI466^2+LMS!$F$22*AI466+LMS!$G$22,IF(AI466&lt;26.75,LMS!$D$23*AI466^3+LMS!$E$23*AI466^2+LMS!$F$23*AI466+LMS!$G$23,IF(AI466&lt;90,LMS!$D$24*AI466^3+LMS!$E$24*AI466^2+LMS!$F$24*AI466+LMS!$G$24,LMS!$D$25*AI466^3+LMS!$E$25*AI466^2+LMS!$F$25*AI466+LMS!$G$25))))),(IF(AI466&lt;2.5,LMS!$D$27*AI466^3+LMS!$E$27*AI466^2+LMS!$F$27*AI466+LMS!$G$27,IF(AI466&lt;9.5,LMS!$D$28*AI466^3+LMS!$E$28*AI466^2+LMS!$F$28*AI466+LMS!$G$28,IF(AI466&lt;26.75,LMS!$D$29*AI466^3+LMS!$E$29*AI466^2+LMS!$F$29*AI466+LMS!$G$29,IF(AI466&lt;90,LMS!$D$30*AI466^3+LMS!$E$30*AI466^2+LMS!$F$30*AI466+LMS!$G$30,IF(AI466&lt;150,LMS!$D$31*AI466^3+LMS!$E$31*AI466^2+LMS!$F$31*AI466+LMS!$G$31,LMS!$D$32*AI466^3+LMS!$E$32*AI466^2+LMS!$F$32*AI466+LMS!$G$32)))))))</f>
        <v>#VALUE!</v>
      </c>
      <c r="AH466" t="e">
        <f>IF(D466="M",(IF(AI466&lt;90,LMS!$D$14*AI466^3+LMS!$E$14*AI466^2+LMS!$F$14*AI466+LMS!$G$14,LMS!$D$15*AI466^3+LMS!$E$15*AI466^2+LMS!$F$15*AI466+LMS!$G$15)),(IF(AI466&lt;90,LMS!$D$17*AI466^3+LMS!$E$17*AI466^2+LMS!$F$17*AI466+LMS!$G$17,LMS!$D$18*AI466^3+LMS!$E$18*AI466^2+LMS!$F$18*AI466+LMS!$G$18)))</f>
        <v>#VALUE!</v>
      </c>
      <c r="AI466" s="7" t="e">
        <f t="shared" si="155"/>
        <v>#VALUE!</v>
      </c>
      <c r="AJ466" s="7">
        <f t="shared" si="176"/>
        <v>0</v>
      </c>
      <c r="AL466" s="7">
        <f>IF(D466="M",WeightSDS!P$5*$AJ466^7+WeightSDS!Q$5*$AJ466^6+WeightSDS!R$5*$AJ466^5+WeightSDS!S$5*$AJ466^4+WeightSDS!T$5*$AJ466^3+WeightSDS!U$5*$AJ466^2+WeightSDS!V$5*$AJ466+WeightSDS!W$5,IF($AJ466&lt;186,WeightSDS!P$8*$AJ466^7+WeightSDS!Q$8*$AJ466^6+WeightSDS!R$8*$AJ466^5+WeightSDS!S$8*$AJ466^4+WeightSDS!T$8*$AJ466^3+WeightSDS!U$8*$AJ466^2+WeightSDS!V$8*$AJ466+WeightSDS!W$8,WeightSDS!$U$9+WeightSDS!$V$9*($AJ466-WeightSDS!$W$9)))</f>
        <v>0.75407122999999998</v>
      </c>
      <c r="AM466" s="7">
        <f>IF(D466="M",IF($AJ466&lt;45,WeightSDS!M$23*$AJ466^10+WeightSDS!N$23*$AJ466^9+WeightSDS!O$23*$AJ466^8+WeightSDS!P$23*$AJ466^7+WeightSDS!Q$23*$AJ466^6+WeightSDS!R$23*$AJ466^5+WeightSDS!S$23*$AJ466^4+WeightSDS!T$23*$AJ466^3+WeightSDS!U$23*$AJ466^2+WeightSDS!V$23*$AJ466+WeightSDS!W$23,IF($AJ466&lt;153,WeightSDS!M$25*$AJ466^10+WeightSDS!N$25*$AJ466^9+WeightSDS!O$25*$AJ466^8+WeightSDS!P$25*$AJ466^7+WeightSDS!Q$25*$AJ466^6+WeightSDS!R$25*$AJ466^5+WeightSDS!S$25*$AJ466^4+WeightSDS!T$25*$AJ466^3+WeightSDS!U$25*$AJ466^2+WeightSDS!V$25*$AJ466+WeightSDS!W$25,WeightSDS!M$27+WeightSDS!N$27/(1+EXP(WeightSDS!O$27+WeightSDS!P$27*$AJ466)))),IF($AJ466&lt;43.8,WeightSDS!M$29*$AJ466^10+WeightSDS!N$29*$AJ466^9+WeightSDS!O$29*$AJ466^8+WeightSDS!P$29*$AJ466^7+WeightSDS!Q$29*$AJ466^6+WeightSDS!R$29*$AJ466^5+WeightSDS!S$29*$AJ466^4+WeightSDS!T$29*$AJ466^3+WeightSDS!U$29*$AJ466^2+WeightSDS!V$29*$AJ466+WeightSDS!W$29-0.010431*(1-$AJ466/210),IF($AJ466&lt;123,WeightSDS!M$30*$AJ466^10+WeightSDS!N$30*$AJ466^9+WeightSDS!O$30*$AJ466^8+WeightSDS!P$30*$AJ466^7+WeightSDS!Q$30*$AJ466^6+WeightSDS!R$30*$AJ466^5+WeightSDS!S$30*$AJ466^4+WeightSDS!T$30*$AJ466^3+WeightSDS!U$30*$AJ466^2+WeightSDS!V$30*$AJ466+WeightSDS!W$30-0.010431*(1-1/$AJ466),WeightSDS!M$32+WeightSDS!N$32/(1+EXP(WeightSDS!O$32+WeightSDS!P$32*$AJ466))-0.010431*(1-$AJ466/210))))</f>
        <v>2.9500001032655536</v>
      </c>
      <c r="AN466" s="7">
        <f>IF(D466="M",IF($AJ466&lt;162,WeightSDS!P$12*$AJ466^7+WeightSDS!Q$12*$AJ466^6+WeightSDS!R$12*$AJ466^5+WeightSDS!S$12*$AJ466^4+WeightSDS!T$12*$AJ466^3+WeightSDS!U$12*$AJ466^2+WeightSDS!V$12*$AJ466+WeightSDS!W$12,WeightSDS!P$14*$AJ466^7+WeightSDS!Q$14*$AJ466^6+WeightSDS!R$14*$AJ466^5+WeightSDS!S$14*$AJ466^4+WeightSDS!T$14*$AJ466^3+WeightSDS!U$14*$AJ466^2+WeightSDS!V$14*$AJ466+WeightSDS!W$14),IF($AJ466&lt;156,WeightSDS!O$17*$AJ466^8+WeightSDS!P$17*$AJ466^7+WeightSDS!Q$17*$AJ466^6+WeightSDS!R$17*$AJ466^5+WeightSDS!S$17*$AJ466^4+WeightSDS!T$17*$AJ466^3+WeightSDS!U$17*$AJ466^2+WeightSDS!V$17*$AJ466+WeightSDS!W$17,IF($AJ466&lt;186,WeightSDS!$U$18+(WeightSDS!$V$18-WeightSDS!$U$18)/24*($AJ466-186)+WeightSDS!$W$18*(-$AJ466+186)^2-0.005,WeightSDS!$U$18+(WeightSDS!$V$18-WeightSDS!$U$18)/24*($AJ466-186)-0.005)))</f>
        <v>0.14604529399999999</v>
      </c>
      <c r="AQ466" s="7">
        <f t="shared" si="163"/>
        <v>0.56299999999999994</v>
      </c>
      <c r="AR466" s="7">
        <f t="shared" si="164"/>
        <v>69</v>
      </c>
      <c r="AS466" s="7">
        <f t="shared" si="165"/>
        <v>0.51</v>
      </c>
    </row>
    <row r="467" spans="2:45" s="7" customFormat="1" x14ac:dyDescent="0.15">
      <c r="B467" s="118"/>
      <c r="C467" s="118"/>
      <c r="D467" s="118"/>
      <c r="E467" s="30"/>
      <c r="F467" s="30"/>
      <c r="G467" s="119"/>
      <c r="H467" s="119"/>
      <c r="I467" s="78"/>
      <c r="J467" s="11" t="str">
        <f t="shared" si="156"/>
        <v/>
      </c>
      <c r="K467" s="2" t="str">
        <f t="shared" si="166"/>
        <v/>
      </c>
      <c r="L467" s="2" t="str">
        <f t="shared" si="157"/>
        <v/>
      </c>
      <c r="M467" s="2" t="str">
        <f t="shared" si="167"/>
        <v/>
      </c>
      <c r="N467" s="2" t="str">
        <f t="shared" si="168"/>
        <v/>
      </c>
      <c r="O467" s="2" t="str">
        <f t="shared" si="169"/>
        <v/>
      </c>
      <c r="P467" s="11" t="str">
        <f t="shared" si="170"/>
        <v/>
      </c>
      <c r="Q467" s="11" t="str">
        <f t="shared" si="171"/>
        <v/>
      </c>
      <c r="R467" s="2" t="str">
        <f t="shared" si="172"/>
        <v/>
      </c>
      <c r="S467" s="11" t="str">
        <f t="shared" si="173"/>
        <v/>
      </c>
      <c r="T467" s="175" t="str">
        <f t="shared" si="174"/>
        <v/>
      </c>
      <c r="U467" s="11" t="str">
        <f t="shared" si="175"/>
        <v/>
      </c>
      <c r="V467" s="136"/>
      <c r="W467" s="136"/>
      <c r="X467" s="139">
        <f t="shared" si="158"/>
        <v>0</v>
      </c>
      <c r="Y467" s="31">
        <f t="shared" si="159"/>
        <v>0</v>
      </c>
      <c r="Z467" s="31"/>
      <c r="AA467" s="140">
        <f t="shared" si="160"/>
        <v>0</v>
      </c>
      <c r="AB467" s="12"/>
      <c r="AC467" s="8">
        <f t="shared" si="161"/>
        <v>9.0359999999999996</v>
      </c>
      <c r="AD467" s="8">
        <f t="shared" si="162"/>
        <v>-184.49199999999999</v>
      </c>
      <c r="AE467"/>
      <c r="AF467" t="e">
        <f>IF(D467="M",IF(AI467&lt;78,LMS!$D$5*AI467^3+LMS!$E$5*AI467^2+LMS!$F$5*AI467+LMS!$G$5,IF(AI467&lt;150,LMS!$D$6*AI467^3+LMS!$E$6*AI467^2+LMS!$F$6*AI467+LMS!$G$6,LMS!$D$7*AI467^3+LMS!$E$7*AI467^2+LMS!$F$7*AI467+LMS!$G$7)),IF(AI467&lt;69,LMS!$D$9*AI467^3+LMS!$E$9*AI467^2+LMS!$F$9*AI467+LMS!$G$9,IF(AI467&lt;150,LMS!$D$10*AI467^3+LMS!$E$10*AI467^2+LMS!$F$10*AI467+LMS!$G$10,LMS!$D$11*AI467^3+LMS!$E$11*AI467^2+LMS!$F$11*AI467+LMS!$G$11)))</f>
        <v>#VALUE!</v>
      </c>
      <c r="AG467" t="e">
        <f>IF(D467="M",(IF(AI467&lt;2.5,LMS!$D$21*AI467^3+LMS!$E$21*AI467^2+LMS!$F$21*AI467+LMS!$G$21,IF(AI467&lt;9.5,LMS!$D$22*AI467^3+LMS!$E$22*AI467^2+LMS!$F$22*AI467+LMS!$G$22,IF(AI467&lt;26.75,LMS!$D$23*AI467^3+LMS!$E$23*AI467^2+LMS!$F$23*AI467+LMS!$G$23,IF(AI467&lt;90,LMS!$D$24*AI467^3+LMS!$E$24*AI467^2+LMS!$F$24*AI467+LMS!$G$24,LMS!$D$25*AI467^3+LMS!$E$25*AI467^2+LMS!$F$25*AI467+LMS!$G$25))))),(IF(AI467&lt;2.5,LMS!$D$27*AI467^3+LMS!$E$27*AI467^2+LMS!$F$27*AI467+LMS!$G$27,IF(AI467&lt;9.5,LMS!$D$28*AI467^3+LMS!$E$28*AI467^2+LMS!$F$28*AI467+LMS!$G$28,IF(AI467&lt;26.75,LMS!$D$29*AI467^3+LMS!$E$29*AI467^2+LMS!$F$29*AI467+LMS!$G$29,IF(AI467&lt;90,LMS!$D$30*AI467^3+LMS!$E$30*AI467^2+LMS!$F$30*AI467+LMS!$G$30,IF(AI467&lt;150,LMS!$D$31*AI467^3+LMS!$E$31*AI467^2+LMS!$F$31*AI467+LMS!$G$31,LMS!$D$32*AI467^3+LMS!$E$32*AI467^2+LMS!$F$32*AI467+LMS!$G$32)))))))</f>
        <v>#VALUE!</v>
      </c>
      <c r="AH467" t="e">
        <f>IF(D467="M",(IF(AI467&lt;90,LMS!$D$14*AI467^3+LMS!$E$14*AI467^2+LMS!$F$14*AI467+LMS!$G$14,LMS!$D$15*AI467^3+LMS!$E$15*AI467^2+LMS!$F$15*AI467+LMS!$G$15)),(IF(AI467&lt;90,LMS!$D$17*AI467^3+LMS!$E$17*AI467^2+LMS!$F$17*AI467+LMS!$G$17,LMS!$D$18*AI467^3+LMS!$E$18*AI467^2+LMS!$F$18*AI467+LMS!$G$18)))</f>
        <v>#VALUE!</v>
      </c>
      <c r="AI467" s="7" t="e">
        <f t="shared" si="155"/>
        <v>#VALUE!</v>
      </c>
      <c r="AJ467" s="7">
        <f t="shared" si="176"/>
        <v>0</v>
      </c>
      <c r="AL467" s="7">
        <f>IF(D467="M",WeightSDS!P$5*$AJ467^7+WeightSDS!Q$5*$AJ467^6+WeightSDS!R$5*$AJ467^5+WeightSDS!S$5*$AJ467^4+WeightSDS!T$5*$AJ467^3+WeightSDS!U$5*$AJ467^2+WeightSDS!V$5*$AJ467+WeightSDS!W$5,IF($AJ467&lt;186,WeightSDS!P$8*$AJ467^7+WeightSDS!Q$8*$AJ467^6+WeightSDS!R$8*$AJ467^5+WeightSDS!S$8*$AJ467^4+WeightSDS!T$8*$AJ467^3+WeightSDS!U$8*$AJ467^2+WeightSDS!V$8*$AJ467+WeightSDS!W$8,WeightSDS!$U$9+WeightSDS!$V$9*($AJ467-WeightSDS!$W$9)))</f>
        <v>0.75407122999999998</v>
      </c>
      <c r="AM467" s="7">
        <f>IF(D467="M",IF($AJ467&lt;45,WeightSDS!M$23*$AJ467^10+WeightSDS!N$23*$AJ467^9+WeightSDS!O$23*$AJ467^8+WeightSDS!P$23*$AJ467^7+WeightSDS!Q$23*$AJ467^6+WeightSDS!R$23*$AJ467^5+WeightSDS!S$23*$AJ467^4+WeightSDS!T$23*$AJ467^3+WeightSDS!U$23*$AJ467^2+WeightSDS!V$23*$AJ467+WeightSDS!W$23,IF($AJ467&lt;153,WeightSDS!M$25*$AJ467^10+WeightSDS!N$25*$AJ467^9+WeightSDS!O$25*$AJ467^8+WeightSDS!P$25*$AJ467^7+WeightSDS!Q$25*$AJ467^6+WeightSDS!R$25*$AJ467^5+WeightSDS!S$25*$AJ467^4+WeightSDS!T$25*$AJ467^3+WeightSDS!U$25*$AJ467^2+WeightSDS!V$25*$AJ467+WeightSDS!W$25,WeightSDS!M$27+WeightSDS!N$27/(1+EXP(WeightSDS!O$27+WeightSDS!P$27*$AJ467)))),IF($AJ467&lt;43.8,WeightSDS!M$29*$AJ467^10+WeightSDS!N$29*$AJ467^9+WeightSDS!O$29*$AJ467^8+WeightSDS!P$29*$AJ467^7+WeightSDS!Q$29*$AJ467^6+WeightSDS!R$29*$AJ467^5+WeightSDS!S$29*$AJ467^4+WeightSDS!T$29*$AJ467^3+WeightSDS!U$29*$AJ467^2+WeightSDS!V$29*$AJ467+WeightSDS!W$29-0.010431*(1-$AJ467/210),IF($AJ467&lt;123,WeightSDS!M$30*$AJ467^10+WeightSDS!N$30*$AJ467^9+WeightSDS!O$30*$AJ467^8+WeightSDS!P$30*$AJ467^7+WeightSDS!Q$30*$AJ467^6+WeightSDS!R$30*$AJ467^5+WeightSDS!S$30*$AJ467^4+WeightSDS!T$30*$AJ467^3+WeightSDS!U$30*$AJ467^2+WeightSDS!V$30*$AJ467+WeightSDS!W$30-0.010431*(1-1/$AJ467),WeightSDS!M$32+WeightSDS!N$32/(1+EXP(WeightSDS!O$32+WeightSDS!P$32*$AJ467))-0.010431*(1-$AJ467/210))))</f>
        <v>2.9500001032655536</v>
      </c>
      <c r="AN467" s="7">
        <f>IF(D467="M",IF($AJ467&lt;162,WeightSDS!P$12*$AJ467^7+WeightSDS!Q$12*$AJ467^6+WeightSDS!R$12*$AJ467^5+WeightSDS!S$12*$AJ467^4+WeightSDS!T$12*$AJ467^3+WeightSDS!U$12*$AJ467^2+WeightSDS!V$12*$AJ467+WeightSDS!W$12,WeightSDS!P$14*$AJ467^7+WeightSDS!Q$14*$AJ467^6+WeightSDS!R$14*$AJ467^5+WeightSDS!S$14*$AJ467^4+WeightSDS!T$14*$AJ467^3+WeightSDS!U$14*$AJ467^2+WeightSDS!V$14*$AJ467+WeightSDS!W$14),IF($AJ467&lt;156,WeightSDS!O$17*$AJ467^8+WeightSDS!P$17*$AJ467^7+WeightSDS!Q$17*$AJ467^6+WeightSDS!R$17*$AJ467^5+WeightSDS!S$17*$AJ467^4+WeightSDS!T$17*$AJ467^3+WeightSDS!U$17*$AJ467^2+WeightSDS!V$17*$AJ467+WeightSDS!W$17,IF($AJ467&lt;186,WeightSDS!$U$18+(WeightSDS!$V$18-WeightSDS!$U$18)/24*($AJ467-186)+WeightSDS!$W$18*(-$AJ467+186)^2-0.005,WeightSDS!$U$18+(WeightSDS!$V$18-WeightSDS!$U$18)/24*($AJ467-186)-0.005)))</f>
        <v>0.14604529399999999</v>
      </c>
      <c r="AQ467" s="7">
        <f t="shared" si="163"/>
        <v>0.56299999999999994</v>
      </c>
      <c r="AR467" s="7">
        <f t="shared" si="164"/>
        <v>69</v>
      </c>
      <c r="AS467" s="7">
        <f t="shared" si="165"/>
        <v>0.51</v>
      </c>
    </row>
    <row r="468" spans="2:45" s="7" customFormat="1" x14ac:dyDescent="0.15">
      <c r="B468" s="118"/>
      <c r="C468" s="118"/>
      <c r="D468" s="118"/>
      <c r="E468" s="30"/>
      <c r="F468" s="30"/>
      <c r="G468" s="119"/>
      <c r="H468" s="119"/>
      <c r="I468" s="78"/>
      <c r="J468" s="11" t="str">
        <f t="shared" si="156"/>
        <v/>
      </c>
      <c r="K468" s="2" t="str">
        <f t="shared" si="166"/>
        <v/>
      </c>
      <c r="L468" s="2" t="str">
        <f t="shared" si="157"/>
        <v/>
      </c>
      <c r="M468" s="2" t="str">
        <f t="shared" si="167"/>
        <v/>
      </c>
      <c r="N468" s="2" t="str">
        <f t="shared" si="168"/>
        <v/>
      </c>
      <c r="O468" s="2" t="str">
        <f t="shared" si="169"/>
        <v/>
      </c>
      <c r="P468" s="11" t="str">
        <f t="shared" si="170"/>
        <v/>
      </c>
      <c r="Q468" s="11" t="str">
        <f t="shared" si="171"/>
        <v/>
      </c>
      <c r="R468" s="2" t="str">
        <f t="shared" si="172"/>
        <v/>
      </c>
      <c r="S468" s="11" t="str">
        <f t="shared" si="173"/>
        <v/>
      </c>
      <c r="T468" s="175" t="str">
        <f t="shared" si="174"/>
        <v/>
      </c>
      <c r="U468" s="11" t="str">
        <f t="shared" si="175"/>
        <v/>
      </c>
      <c r="V468" s="136"/>
      <c r="W468" s="136"/>
      <c r="X468" s="139">
        <f t="shared" si="158"/>
        <v>0</v>
      </c>
      <c r="Y468" s="31">
        <f t="shared" si="159"/>
        <v>0</v>
      </c>
      <c r="Z468" s="31"/>
      <c r="AA468" s="140">
        <f t="shared" si="160"/>
        <v>0</v>
      </c>
      <c r="AB468" s="12"/>
      <c r="AC468" s="8">
        <f t="shared" si="161"/>
        <v>9.0359999999999996</v>
      </c>
      <c r="AD468" s="8">
        <f t="shared" si="162"/>
        <v>-184.49199999999999</v>
      </c>
      <c r="AE468"/>
      <c r="AF468" t="e">
        <f>IF(D468="M",IF(AI468&lt;78,LMS!$D$5*AI468^3+LMS!$E$5*AI468^2+LMS!$F$5*AI468+LMS!$G$5,IF(AI468&lt;150,LMS!$D$6*AI468^3+LMS!$E$6*AI468^2+LMS!$F$6*AI468+LMS!$G$6,LMS!$D$7*AI468^3+LMS!$E$7*AI468^2+LMS!$F$7*AI468+LMS!$G$7)),IF(AI468&lt;69,LMS!$D$9*AI468^3+LMS!$E$9*AI468^2+LMS!$F$9*AI468+LMS!$G$9,IF(AI468&lt;150,LMS!$D$10*AI468^3+LMS!$E$10*AI468^2+LMS!$F$10*AI468+LMS!$G$10,LMS!$D$11*AI468^3+LMS!$E$11*AI468^2+LMS!$F$11*AI468+LMS!$G$11)))</f>
        <v>#VALUE!</v>
      </c>
      <c r="AG468" t="e">
        <f>IF(D468="M",(IF(AI468&lt;2.5,LMS!$D$21*AI468^3+LMS!$E$21*AI468^2+LMS!$F$21*AI468+LMS!$G$21,IF(AI468&lt;9.5,LMS!$D$22*AI468^3+LMS!$E$22*AI468^2+LMS!$F$22*AI468+LMS!$G$22,IF(AI468&lt;26.75,LMS!$D$23*AI468^3+LMS!$E$23*AI468^2+LMS!$F$23*AI468+LMS!$G$23,IF(AI468&lt;90,LMS!$D$24*AI468^3+LMS!$E$24*AI468^2+LMS!$F$24*AI468+LMS!$G$24,LMS!$D$25*AI468^3+LMS!$E$25*AI468^2+LMS!$F$25*AI468+LMS!$G$25))))),(IF(AI468&lt;2.5,LMS!$D$27*AI468^3+LMS!$E$27*AI468^2+LMS!$F$27*AI468+LMS!$G$27,IF(AI468&lt;9.5,LMS!$D$28*AI468^3+LMS!$E$28*AI468^2+LMS!$F$28*AI468+LMS!$G$28,IF(AI468&lt;26.75,LMS!$D$29*AI468^3+LMS!$E$29*AI468^2+LMS!$F$29*AI468+LMS!$G$29,IF(AI468&lt;90,LMS!$D$30*AI468^3+LMS!$E$30*AI468^2+LMS!$F$30*AI468+LMS!$G$30,IF(AI468&lt;150,LMS!$D$31*AI468^3+LMS!$E$31*AI468^2+LMS!$F$31*AI468+LMS!$G$31,LMS!$D$32*AI468^3+LMS!$E$32*AI468^2+LMS!$F$32*AI468+LMS!$G$32)))))))</f>
        <v>#VALUE!</v>
      </c>
      <c r="AH468" t="e">
        <f>IF(D468="M",(IF(AI468&lt;90,LMS!$D$14*AI468^3+LMS!$E$14*AI468^2+LMS!$F$14*AI468+LMS!$G$14,LMS!$D$15*AI468^3+LMS!$E$15*AI468^2+LMS!$F$15*AI468+LMS!$G$15)),(IF(AI468&lt;90,LMS!$D$17*AI468^3+LMS!$E$17*AI468^2+LMS!$F$17*AI468+LMS!$G$17,LMS!$D$18*AI468^3+LMS!$E$18*AI468^2+LMS!$F$18*AI468+LMS!$G$18)))</f>
        <v>#VALUE!</v>
      </c>
      <c r="AI468" s="7" t="e">
        <f t="shared" si="155"/>
        <v>#VALUE!</v>
      </c>
      <c r="AJ468" s="7">
        <f t="shared" si="176"/>
        <v>0</v>
      </c>
      <c r="AL468" s="7">
        <f>IF(D468="M",WeightSDS!P$5*$AJ468^7+WeightSDS!Q$5*$AJ468^6+WeightSDS!R$5*$AJ468^5+WeightSDS!S$5*$AJ468^4+WeightSDS!T$5*$AJ468^3+WeightSDS!U$5*$AJ468^2+WeightSDS!V$5*$AJ468+WeightSDS!W$5,IF($AJ468&lt;186,WeightSDS!P$8*$AJ468^7+WeightSDS!Q$8*$AJ468^6+WeightSDS!R$8*$AJ468^5+WeightSDS!S$8*$AJ468^4+WeightSDS!T$8*$AJ468^3+WeightSDS!U$8*$AJ468^2+WeightSDS!V$8*$AJ468+WeightSDS!W$8,WeightSDS!$U$9+WeightSDS!$V$9*($AJ468-WeightSDS!$W$9)))</f>
        <v>0.75407122999999998</v>
      </c>
      <c r="AM468" s="7">
        <f>IF(D468="M",IF($AJ468&lt;45,WeightSDS!M$23*$AJ468^10+WeightSDS!N$23*$AJ468^9+WeightSDS!O$23*$AJ468^8+WeightSDS!P$23*$AJ468^7+WeightSDS!Q$23*$AJ468^6+WeightSDS!R$23*$AJ468^5+WeightSDS!S$23*$AJ468^4+WeightSDS!T$23*$AJ468^3+WeightSDS!U$23*$AJ468^2+WeightSDS!V$23*$AJ468+WeightSDS!W$23,IF($AJ468&lt;153,WeightSDS!M$25*$AJ468^10+WeightSDS!N$25*$AJ468^9+WeightSDS!O$25*$AJ468^8+WeightSDS!P$25*$AJ468^7+WeightSDS!Q$25*$AJ468^6+WeightSDS!R$25*$AJ468^5+WeightSDS!S$25*$AJ468^4+WeightSDS!T$25*$AJ468^3+WeightSDS!U$25*$AJ468^2+WeightSDS!V$25*$AJ468+WeightSDS!W$25,WeightSDS!M$27+WeightSDS!N$27/(1+EXP(WeightSDS!O$27+WeightSDS!P$27*$AJ468)))),IF($AJ468&lt;43.8,WeightSDS!M$29*$AJ468^10+WeightSDS!N$29*$AJ468^9+WeightSDS!O$29*$AJ468^8+WeightSDS!P$29*$AJ468^7+WeightSDS!Q$29*$AJ468^6+WeightSDS!R$29*$AJ468^5+WeightSDS!S$29*$AJ468^4+WeightSDS!T$29*$AJ468^3+WeightSDS!U$29*$AJ468^2+WeightSDS!V$29*$AJ468+WeightSDS!W$29-0.010431*(1-$AJ468/210),IF($AJ468&lt;123,WeightSDS!M$30*$AJ468^10+WeightSDS!N$30*$AJ468^9+WeightSDS!O$30*$AJ468^8+WeightSDS!P$30*$AJ468^7+WeightSDS!Q$30*$AJ468^6+WeightSDS!R$30*$AJ468^5+WeightSDS!S$30*$AJ468^4+WeightSDS!T$30*$AJ468^3+WeightSDS!U$30*$AJ468^2+WeightSDS!V$30*$AJ468+WeightSDS!W$30-0.010431*(1-1/$AJ468),WeightSDS!M$32+WeightSDS!N$32/(1+EXP(WeightSDS!O$32+WeightSDS!P$32*$AJ468))-0.010431*(1-$AJ468/210))))</f>
        <v>2.9500001032655536</v>
      </c>
      <c r="AN468" s="7">
        <f>IF(D468="M",IF($AJ468&lt;162,WeightSDS!P$12*$AJ468^7+WeightSDS!Q$12*$AJ468^6+WeightSDS!R$12*$AJ468^5+WeightSDS!S$12*$AJ468^4+WeightSDS!T$12*$AJ468^3+WeightSDS!U$12*$AJ468^2+WeightSDS!V$12*$AJ468+WeightSDS!W$12,WeightSDS!P$14*$AJ468^7+WeightSDS!Q$14*$AJ468^6+WeightSDS!R$14*$AJ468^5+WeightSDS!S$14*$AJ468^4+WeightSDS!T$14*$AJ468^3+WeightSDS!U$14*$AJ468^2+WeightSDS!V$14*$AJ468+WeightSDS!W$14),IF($AJ468&lt;156,WeightSDS!O$17*$AJ468^8+WeightSDS!P$17*$AJ468^7+WeightSDS!Q$17*$AJ468^6+WeightSDS!R$17*$AJ468^5+WeightSDS!S$17*$AJ468^4+WeightSDS!T$17*$AJ468^3+WeightSDS!U$17*$AJ468^2+WeightSDS!V$17*$AJ468+WeightSDS!W$17,IF($AJ468&lt;186,WeightSDS!$U$18+(WeightSDS!$V$18-WeightSDS!$U$18)/24*($AJ468-186)+WeightSDS!$W$18*(-$AJ468+186)^2-0.005,WeightSDS!$U$18+(WeightSDS!$V$18-WeightSDS!$U$18)/24*($AJ468-186)-0.005)))</f>
        <v>0.14604529399999999</v>
      </c>
      <c r="AQ468" s="7">
        <f t="shared" si="163"/>
        <v>0.56299999999999994</v>
      </c>
      <c r="AR468" s="7">
        <f t="shared" si="164"/>
        <v>69</v>
      </c>
      <c r="AS468" s="7">
        <f t="shared" si="165"/>
        <v>0.51</v>
      </c>
    </row>
    <row r="469" spans="2:45" s="7" customFormat="1" x14ac:dyDescent="0.15">
      <c r="B469" s="118"/>
      <c r="C469" s="118"/>
      <c r="D469" s="118"/>
      <c r="E469" s="30"/>
      <c r="F469" s="30"/>
      <c r="G469" s="119"/>
      <c r="H469" s="119"/>
      <c r="I469" s="78"/>
      <c r="J469" s="11" t="str">
        <f t="shared" si="156"/>
        <v/>
      </c>
      <c r="K469" s="2" t="str">
        <f t="shared" si="166"/>
        <v/>
      </c>
      <c r="L469" s="2" t="str">
        <f t="shared" si="157"/>
        <v/>
      </c>
      <c r="M469" s="2" t="str">
        <f t="shared" si="167"/>
        <v/>
      </c>
      <c r="N469" s="2" t="str">
        <f t="shared" si="168"/>
        <v/>
      </c>
      <c r="O469" s="2" t="str">
        <f t="shared" si="169"/>
        <v/>
      </c>
      <c r="P469" s="11" t="str">
        <f t="shared" si="170"/>
        <v/>
      </c>
      <c r="Q469" s="11" t="str">
        <f t="shared" si="171"/>
        <v/>
      </c>
      <c r="R469" s="2" t="str">
        <f t="shared" si="172"/>
        <v/>
      </c>
      <c r="S469" s="11" t="str">
        <f t="shared" si="173"/>
        <v/>
      </c>
      <c r="T469" s="175" t="str">
        <f t="shared" si="174"/>
        <v/>
      </c>
      <c r="U469" s="11" t="str">
        <f t="shared" si="175"/>
        <v/>
      </c>
      <c r="V469" s="136"/>
      <c r="W469" s="136"/>
      <c r="X469" s="139">
        <f t="shared" si="158"/>
        <v>0</v>
      </c>
      <c r="Y469" s="31">
        <f t="shared" si="159"/>
        <v>0</v>
      </c>
      <c r="Z469" s="31"/>
      <c r="AA469" s="140">
        <f t="shared" si="160"/>
        <v>0</v>
      </c>
      <c r="AB469" s="12"/>
      <c r="AC469" s="8">
        <f t="shared" si="161"/>
        <v>9.0359999999999996</v>
      </c>
      <c r="AD469" s="8">
        <f t="shared" si="162"/>
        <v>-184.49199999999999</v>
      </c>
      <c r="AE469"/>
      <c r="AF469" t="e">
        <f>IF(D469="M",IF(AI469&lt;78,LMS!$D$5*AI469^3+LMS!$E$5*AI469^2+LMS!$F$5*AI469+LMS!$G$5,IF(AI469&lt;150,LMS!$D$6*AI469^3+LMS!$E$6*AI469^2+LMS!$F$6*AI469+LMS!$G$6,LMS!$D$7*AI469^3+LMS!$E$7*AI469^2+LMS!$F$7*AI469+LMS!$G$7)),IF(AI469&lt;69,LMS!$D$9*AI469^3+LMS!$E$9*AI469^2+LMS!$F$9*AI469+LMS!$G$9,IF(AI469&lt;150,LMS!$D$10*AI469^3+LMS!$E$10*AI469^2+LMS!$F$10*AI469+LMS!$G$10,LMS!$D$11*AI469^3+LMS!$E$11*AI469^2+LMS!$F$11*AI469+LMS!$G$11)))</f>
        <v>#VALUE!</v>
      </c>
      <c r="AG469" t="e">
        <f>IF(D469="M",(IF(AI469&lt;2.5,LMS!$D$21*AI469^3+LMS!$E$21*AI469^2+LMS!$F$21*AI469+LMS!$G$21,IF(AI469&lt;9.5,LMS!$D$22*AI469^3+LMS!$E$22*AI469^2+LMS!$F$22*AI469+LMS!$G$22,IF(AI469&lt;26.75,LMS!$D$23*AI469^3+LMS!$E$23*AI469^2+LMS!$F$23*AI469+LMS!$G$23,IF(AI469&lt;90,LMS!$D$24*AI469^3+LMS!$E$24*AI469^2+LMS!$F$24*AI469+LMS!$G$24,LMS!$D$25*AI469^3+LMS!$E$25*AI469^2+LMS!$F$25*AI469+LMS!$G$25))))),(IF(AI469&lt;2.5,LMS!$D$27*AI469^3+LMS!$E$27*AI469^2+LMS!$F$27*AI469+LMS!$G$27,IF(AI469&lt;9.5,LMS!$D$28*AI469^3+LMS!$E$28*AI469^2+LMS!$F$28*AI469+LMS!$G$28,IF(AI469&lt;26.75,LMS!$D$29*AI469^3+LMS!$E$29*AI469^2+LMS!$F$29*AI469+LMS!$G$29,IF(AI469&lt;90,LMS!$D$30*AI469^3+LMS!$E$30*AI469^2+LMS!$F$30*AI469+LMS!$G$30,IF(AI469&lt;150,LMS!$D$31*AI469^3+LMS!$E$31*AI469^2+LMS!$F$31*AI469+LMS!$G$31,LMS!$D$32*AI469^3+LMS!$E$32*AI469^2+LMS!$F$32*AI469+LMS!$G$32)))))))</f>
        <v>#VALUE!</v>
      </c>
      <c r="AH469" t="e">
        <f>IF(D469="M",(IF(AI469&lt;90,LMS!$D$14*AI469^3+LMS!$E$14*AI469^2+LMS!$F$14*AI469+LMS!$G$14,LMS!$D$15*AI469^3+LMS!$E$15*AI469^2+LMS!$F$15*AI469+LMS!$G$15)),(IF(AI469&lt;90,LMS!$D$17*AI469^3+LMS!$E$17*AI469^2+LMS!$F$17*AI469+LMS!$G$17,LMS!$D$18*AI469^3+LMS!$E$18*AI469^2+LMS!$F$18*AI469+LMS!$G$18)))</f>
        <v>#VALUE!</v>
      </c>
      <c r="AI469" s="7" t="e">
        <f t="shared" si="155"/>
        <v>#VALUE!</v>
      </c>
      <c r="AJ469" s="7">
        <f t="shared" si="176"/>
        <v>0</v>
      </c>
      <c r="AL469" s="7">
        <f>IF(D469="M",WeightSDS!P$5*$AJ469^7+WeightSDS!Q$5*$AJ469^6+WeightSDS!R$5*$AJ469^5+WeightSDS!S$5*$AJ469^4+WeightSDS!T$5*$AJ469^3+WeightSDS!U$5*$AJ469^2+WeightSDS!V$5*$AJ469+WeightSDS!W$5,IF($AJ469&lt;186,WeightSDS!P$8*$AJ469^7+WeightSDS!Q$8*$AJ469^6+WeightSDS!R$8*$AJ469^5+WeightSDS!S$8*$AJ469^4+WeightSDS!T$8*$AJ469^3+WeightSDS!U$8*$AJ469^2+WeightSDS!V$8*$AJ469+WeightSDS!W$8,WeightSDS!$U$9+WeightSDS!$V$9*($AJ469-WeightSDS!$W$9)))</f>
        <v>0.75407122999999998</v>
      </c>
      <c r="AM469" s="7">
        <f>IF(D469="M",IF($AJ469&lt;45,WeightSDS!M$23*$AJ469^10+WeightSDS!N$23*$AJ469^9+WeightSDS!O$23*$AJ469^8+WeightSDS!P$23*$AJ469^7+WeightSDS!Q$23*$AJ469^6+WeightSDS!R$23*$AJ469^5+WeightSDS!S$23*$AJ469^4+WeightSDS!T$23*$AJ469^3+WeightSDS!U$23*$AJ469^2+WeightSDS!V$23*$AJ469+WeightSDS!W$23,IF($AJ469&lt;153,WeightSDS!M$25*$AJ469^10+WeightSDS!N$25*$AJ469^9+WeightSDS!O$25*$AJ469^8+WeightSDS!P$25*$AJ469^7+WeightSDS!Q$25*$AJ469^6+WeightSDS!R$25*$AJ469^5+WeightSDS!S$25*$AJ469^4+WeightSDS!T$25*$AJ469^3+WeightSDS!U$25*$AJ469^2+WeightSDS!V$25*$AJ469+WeightSDS!W$25,WeightSDS!M$27+WeightSDS!N$27/(1+EXP(WeightSDS!O$27+WeightSDS!P$27*$AJ469)))),IF($AJ469&lt;43.8,WeightSDS!M$29*$AJ469^10+WeightSDS!N$29*$AJ469^9+WeightSDS!O$29*$AJ469^8+WeightSDS!P$29*$AJ469^7+WeightSDS!Q$29*$AJ469^6+WeightSDS!R$29*$AJ469^5+WeightSDS!S$29*$AJ469^4+WeightSDS!T$29*$AJ469^3+WeightSDS!U$29*$AJ469^2+WeightSDS!V$29*$AJ469+WeightSDS!W$29-0.010431*(1-$AJ469/210),IF($AJ469&lt;123,WeightSDS!M$30*$AJ469^10+WeightSDS!N$30*$AJ469^9+WeightSDS!O$30*$AJ469^8+WeightSDS!P$30*$AJ469^7+WeightSDS!Q$30*$AJ469^6+WeightSDS!R$30*$AJ469^5+WeightSDS!S$30*$AJ469^4+WeightSDS!T$30*$AJ469^3+WeightSDS!U$30*$AJ469^2+WeightSDS!V$30*$AJ469+WeightSDS!W$30-0.010431*(1-1/$AJ469),WeightSDS!M$32+WeightSDS!N$32/(1+EXP(WeightSDS!O$32+WeightSDS!P$32*$AJ469))-0.010431*(1-$AJ469/210))))</f>
        <v>2.9500001032655536</v>
      </c>
      <c r="AN469" s="7">
        <f>IF(D469="M",IF($AJ469&lt;162,WeightSDS!P$12*$AJ469^7+WeightSDS!Q$12*$AJ469^6+WeightSDS!R$12*$AJ469^5+WeightSDS!S$12*$AJ469^4+WeightSDS!T$12*$AJ469^3+WeightSDS!U$12*$AJ469^2+WeightSDS!V$12*$AJ469+WeightSDS!W$12,WeightSDS!P$14*$AJ469^7+WeightSDS!Q$14*$AJ469^6+WeightSDS!R$14*$AJ469^5+WeightSDS!S$14*$AJ469^4+WeightSDS!T$14*$AJ469^3+WeightSDS!U$14*$AJ469^2+WeightSDS!V$14*$AJ469+WeightSDS!W$14),IF($AJ469&lt;156,WeightSDS!O$17*$AJ469^8+WeightSDS!P$17*$AJ469^7+WeightSDS!Q$17*$AJ469^6+WeightSDS!R$17*$AJ469^5+WeightSDS!S$17*$AJ469^4+WeightSDS!T$17*$AJ469^3+WeightSDS!U$17*$AJ469^2+WeightSDS!V$17*$AJ469+WeightSDS!W$17,IF($AJ469&lt;186,WeightSDS!$U$18+(WeightSDS!$V$18-WeightSDS!$U$18)/24*($AJ469-186)+WeightSDS!$W$18*(-$AJ469+186)^2-0.005,WeightSDS!$U$18+(WeightSDS!$V$18-WeightSDS!$U$18)/24*($AJ469-186)-0.005)))</f>
        <v>0.14604529399999999</v>
      </c>
      <c r="AQ469" s="7">
        <f t="shared" si="163"/>
        <v>0.56299999999999994</v>
      </c>
      <c r="AR469" s="7">
        <f t="shared" si="164"/>
        <v>69</v>
      </c>
      <c r="AS469" s="7">
        <f t="shared" si="165"/>
        <v>0.51</v>
      </c>
    </row>
    <row r="470" spans="2:45" s="7" customFormat="1" x14ac:dyDescent="0.15">
      <c r="B470" s="118"/>
      <c r="C470" s="118"/>
      <c r="D470" s="118"/>
      <c r="E470" s="30"/>
      <c r="F470" s="30"/>
      <c r="G470" s="119"/>
      <c r="H470" s="119"/>
      <c r="I470" s="78"/>
      <c r="J470" s="11" t="str">
        <f t="shared" si="156"/>
        <v/>
      </c>
      <c r="K470" s="2" t="str">
        <f t="shared" si="166"/>
        <v/>
      </c>
      <c r="L470" s="2" t="str">
        <f t="shared" si="157"/>
        <v/>
      </c>
      <c r="M470" s="2" t="str">
        <f t="shared" si="167"/>
        <v/>
      </c>
      <c r="N470" s="2" t="str">
        <f t="shared" si="168"/>
        <v/>
      </c>
      <c r="O470" s="2" t="str">
        <f t="shared" si="169"/>
        <v/>
      </c>
      <c r="P470" s="11" t="str">
        <f t="shared" si="170"/>
        <v/>
      </c>
      <c r="Q470" s="11" t="str">
        <f t="shared" si="171"/>
        <v/>
      </c>
      <c r="R470" s="2" t="str">
        <f t="shared" si="172"/>
        <v/>
      </c>
      <c r="S470" s="11" t="str">
        <f t="shared" si="173"/>
        <v/>
      </c>
      <c r="T470" s="175" t="str">
        <f t="shared" si="174"/>
        <v/>
      </c>
      <c r="U470" s="11" t="str">
        <f t="shared" si="175"/>
        <v/>
      </c>
      <c r="V470" s="136"/>
      <c r="W470" s="136"/>
      <c r="X470" s="139">
        <f t="shared" si="158"/>
        <v>0</v>
      </c>
      <c r="Y470" s="31">
        <f t="shared" si="159"/>
        <v>0</v>
      </c>
      <c r="Z470" s="31"/>
      <c r="AA470" s="140">
        <f t="shared" si="160"/>
        <v>0</v>
      </c>
      <c r="AB470" s="12"/>
      <c r="AC470" s="8">
        <f t="shared" si="161"/>
        <v>9.0359999999999996</v>
      </c>
      <c r="AD470" s="8">
        <f t="shared" si="162"/>
        <v>-184.49199999999999</v>
      </c>
      <c r="AE470"/>
      <c r="AF470" t="e">
        <f>IF(D470="M",IF(AI470&lt;78,LMS!$D$5*AI470^3+LMS!$E$5*AI470^2+LMS!$F$5*AI470+LMS!$G$5,IF(AI470&lt;150,LMS!$D$6*AI470^3+LMS!$E$6*AI470^2+LMS!$F$6*AI470+LMS!$G$6,LMS!$D$7*AI470^3+LMS!$E$7*AI470^2+LMS!$F$7*AI470+LMS!$G$7)),IF(AI470&lt;69,LMS!$D$9*AI470^3+LMS!$E$9*AI470^2+LMS!$F$9*AI470+LMS!$G$9,IF(AI470&lt;150,LMS!$D$10*AI470^3+LMS!$E$10*AI470^2+LMS!$F$10*AI470+LMS!$G$10,LMS!$D$11*AI470^3+LMS!$E$11*AI470^2+LMS!$F$11*AI470+LMS!$G$11)))</f>
        <v>#VALUE!</v>
      </c>
      <c r="AG470" t="e">
        <f>IF(D470="M",(IF(AI470&lt;2.5,LMS!$D$21*AI470^3+LMS!$E$21*AI470^2+LMS!$F$21*AI470+LMS!$G$21,IF(AI470&lt;9.5,LMS!$D$22*AI470^3+LMS!$E$22*AI470^2+LMS!$F$22*AI470+LMS!$G$22,IF(AI470&lt;26.75,LMS!$D$23*AI470^3+LMS!$E$23*AI470^2+LMS!$F$23*AI470+LMS!$G$23,IF(AI470&lt;90,LMS!$D$24*AI470^3+LMS!$E$24*AI470^2+LMS!$F$24*AI470+LMS!$G$24,LMS!$D$25*AI470^3+LMS!$E$25*AI470^2+LMS!$F$25*AI470+LMS!$G$25))))),(IF(AI470&lt;2.5,LMS!$D$27*AI470^3+LMS!$E$27*AI470^2+LMS!$F$27*AI470+LMS!$G$27,IF(AI470&lt;9.5,LMS!$D$28*AI470^3+LMS!$E$28*AI470^2+LMS!$F$28*AI470+LMS!$G$28,IF(AI470&lt;26.75,LMS!$D$29*AI470^3+LMS!$E$29*AI470^2+LMS!$F$29*AI470+LMS!$G$29,IF(AI470&lt;90,LMS!$D$30*AI470^3+LMS!$E$30*AI470^2+LMS!$F$30*AI470+LMS!$G$30,IF(AI470&lt;150,LMS!$D$31*AI470^3+LMS!$E$31*AI470^2+LMS!$F$31*AI470+LMS!$G$31,LMS!$D$32*AI470^3+LMS!$E$32*AI470^2+LMS!$F$32*AI470+LMS!$G$32)))))))</f>
        <v>#VALUE!</v>
      </c>
      <c r="AH470" t="e">
        <f>IF(D470="M",(IF(AI470&lt;90,LMS!$D$14*AI470^3+LMS!$E$14*AI470^2+LMS!$F$14*AI470+LMS!$G$14,LMS!$D$15*AI470^3+LMS!$E$15*AI470^2+LMS!$F$15*AI470+LMS!$G$15)),(IF(AI470&lt;90,LMS!$D$17*AI470^3+LMS!$E$17*AI470^2+LMS!$F$17*AI470+LMS!$G$17,LMS!$D$18*AI470^3+LMS!$E$18*AI470^2+LMS!$F$18*AI470+LMS!$G$18)))</f>
        <v>#VALUE!</v>
      </c>
      <c r="AI470" s="7" t="e">
        <f t="shared" si="155"/>
        <v>#VALUE!</v>
      </c>
      <c r="AJ470" s="7">
        <f t="shared" si="176"/>
        <v>0</v>
      </c>
      <c r="AL470" s="7">
        <f>IF(D470="M",WeightSDS!P$5*$AJ470^7+WeightSDS!Q$5*$AJ470^6+WeightSDS!R$5*$AJ470^5+WeightSDS!S$5*$AJ470^4+WeightSDS!T$5*$AJ470^3+WeightSDS!U$5*$AJ470^2+WeightSDS!V$5*$AJ470+WeightSDS!W$5,IF($AJ470&lt;186,WeightSDS!P$8*$AJ470^7+WeightSDS!Q$8*$AJ470^6+WeightSDS!R$8*$AJ470^5+WeightSDS!S$8*$AJ470^4+WeightSDS!T$8*$AJ470^3+WeightSDS!U$8*$AJ470^2+WeightSDS!V$8*$AJ470+WeightSDS!W$8,WeightSDS!$U$9+WeightSDS!$V$9*($AJ470-WeightSDS!$W$9)))</f>
        <v>0.75407122999999998</v>
      </c>
      <c r="AM470" s="7">
        <f>IF(D470="M",IF($AJ470&lt;45,WeightSDS!M$23*$AJ470^10+WeightSDS!N$23*$AJ470^9+WeightSDS!O$23*$AJ470^8+WeightSDS!P$23*$AJ470^7+WeightSDS!Q$23*$AJ470^6+WeightSDS!R$23*$AJ470^5+WeightSDS!S$23*$AJ470^4+WeightSDS!T$23*$AJ470^3+WeightSDS!U$23*$AJ470^2+WeightSDS!V$23*$AJ470+WeightSDS!W$23,IF($AJ470&lt;153,WeightSDS!M$25*$AJ470^10+WeightSDS!N$25*$AJ470^9+WeightSDS!O$25*$AJ470^8+WeightSDS!P$25*$AJ470^7+WeightSDS!Q$25*$AJ470^6+WeightSDS!R$25*$AJ470^5+WeightSDS!S$25*$AJ470^4+WeightSDS!T$25*$AJ470^3+WeightSDS!U$25*$AJ470^2+WeightSDS!V$25*$AJ470+WeightSDS!W$25,WeightSDS!M$27+WeightSDS!N$27/(1+EXP(WeightSDS!O$27+WeightSDS!P$27*$AJ470)))),IF($AJ470&lt;43.8,WeightSDS!M$29*$AJ470^10+WeightSDS!N$29*$AJ470^9+WeightSDS!O$29*$AJ470^8+WeightSDS!P$29*$AJ470^7+WeightSDS!Q$29*$AJ470^6+WeightSDS!R$29*$AJ470^5+WeightSDS!S$29*$AJ470^4+WeightSDS!T$29*$AJ470^3+WeightSDS!U$29*$AJ470^2+WeightSDS!V$29*$AJ470+WeightSDS!W$29-0.010431*(1-$AJ470/210),IF($AJ470&lt;123,WeightSDS!M$30*$AJ470^10+WeightSDS!N$30*$AJ470^9+WeightSDS!O$30*$AJ470^8+WeightSDS!P$30*$AJ470^7+WeightSDS!Q$30*$AJ470^6+WeightSDS!R$30*$AJ470^5+WeightSDS!S$30*$AJ470^4+WeightSDS!T$30*$AJ470^3+WeightSDS!U$30*$AJ470^2+WeightSDS!V$30*$AJ470+WeightSDS!W$30-0.010431*(1-1/$AJ470),WeightSDS!M$32+WeightSDS!N$32/(1+EXP(WeightSDS!O$32+WeightSDS!P$32*$AJ470))-0.010431*(1-$AJ470/210))))</f>
        <v>2.9500001032655536</v>
      </c>
      <c r="AN470" s="7">
        <f>IF(D470="M",IF($AJ470&lt;162,WeightSDS!P$12*$AJ470^7+WeightSDS!Q$12*$AJ470^6+WeightSDS!R$12*$AJ470^5+WeightSDS!S$12*$AJ470^4+WeightSDS!T$12*$AJ470^3+WeightSDS!U$12*$AJ470^2+WeightSDS!V$12*$AJ470+WeightSDS!W$12,WeightSDS!P$14*$AJ470^7+WeightSDS!Q$14*$AJ470^6+WeightSDS!R$14*$AJ470^5+WeightSDS!S$14*$AJ470^4+WeightSDS!T$14*$AJ470^3+WeightSDS!U$14*$AJ470^2+WeightSDS!V$14*$AJ470+WeightSDS!W$14),IF($AJ470&lt;156,WeightSDS!O$17*$AJ470^8+WeightSDS!P$17*$AJ470^7+WeightSDS!Q$17*$AJ470^6+WeightSDS!R$17*$AJ470^5+WeightSDS!S$17*$AJ470^4+WeightSDS!T$17*$AJ470^3+WeightSDS!U$17*$AJ470^2+WeightSDS!V$17*$AJ470+WeightSDS!W$17,IF($AJ470&lt;186,WeightSDS!$U$18+(WeightSDS!$V$18-WeightSDS!$U$18)/24*($AJ470-186)+WeightSDS!$W$18*(-$AJ470+186)^2-0.005,WeightSDS!$U$18+(WeightSDS!$V$18-WeightSDS!$U$18)/24*($AJ470-186)-0.005)))</f>
        <v>0.14604529399999999</v>
      </c>
      <c r="AQ470" s="7">
        <f t="shared" si="163"/>
        <v>0.56299999999999994</v>
      </c>
      <c r="AR470" s="7">
        <f t="shared" si="164"/>
        <v>69</v>
      </c>
      <c r="AS470" s="7">
        <f t="shared" si="165"/>
        <v>0.51</v>
      </c>
    </row>
    <row r="471" spans="2:45" s="7" customFormat="1" x14ac:dyDescent="0.15">
      <c r="B471" s="118"/>
      <c r="C471" s="118"/>
      <c r="D471" s="118"/>
      <c r="E471" s="30"/>
      <c r="F471" s="30"/>
      <c r="G471" s="119"/>
      <c r="H471" s="119"/>
      <c r="I471" s="78"/>
      <c r="J471" s="11" t="str">
        <f t="shared" si="156"/>
        <v/>
      </c>
      <c r="K471" s="2" t="str">
        <f t="shared" si="166"/>
        <v/>
      </c>
      <c r="L471" s="2" t="str">
        <f t="shared" si="157"/>
        <v/>
      </c>
      <c r="M471" s="2" t="str">
        <f t="shared" si="167"/>
        <v/>
      </c>
      <c r="N471" s="2" t="str">
        <f t="shared" si="168"/>
        <v/>
      </c>
      <c r="O471" s="2" t="str">
        <f t="shared" si="169"/>
        <v/>
      </c>
      <c r="P471" s="11" t="str">
        <f t="shared" si="170"/>
        <v/>
      </c>
      <c r="Q471" s="11" t="str">
        <f t="shared" si="171"/>
        <v/>
      </c>
      <c r="R471" s="2" t="str">
        <f t="shared" si="172"/>
        <v/>
      </c>
      <c r="S471" s="11" t="str">
        <f t="shared" si="173"/>
        <v/>
      </c>
      <c r="T471" s="175" t="str">
        <f t="shared" si="174"/>
        <v/>
      </c>
      <c r="U471" s="11" t="str">
        <f t="shared" si="175"/>
        <v/>
      </c>
      <c r="V471" s="136"/>
      <c r="W471" s="136"/>
      <c r="X471" s="139">
        <f t="shared" si="158"/>
        <v>0</v>
      </c>
      <c r="Y471" s="31">
        <f t="shared" si="159"/>
        <v>0</v>
      </c>
      <c r="Z471" s="31"/>
      <c r="AA471" s="140">
        <f t="shared" si="160"/>
        <v>0</v>
      </c>
      <c r="AB471" s="12"/>
      <c r="AC471" s="8">
        <f t="shared" si="161"/>
        <v>9.0359999999999996</v>
      </c>
      <c r="AD471" s="8">
        <f t="shared" si="162"/>
        <v>-184.49199999999999</v>
      </c>
      <c r="AE471"/>
      <c r="AF471" t="e">
        <f>IF(D471="M",IF(AI471&lt;78,LMS!$D$5*AI471^3+LMS!$E$5*AI471^2+LMS!$F$5*AI471+LMS!$G$5,IF(AI471&lt;150,LMS!$D$6*AI471^3+LMS!$E$6*AI471^2+LMS!$F$6*AI471+LMS!$G$6,LMS!$D$7*AI471^3+LMS!$E$7*AI471^2+LMS!$F$7*AI471+LMS!$G$7)),IF(AI471&lt;69,LMS!$D$9*AI471^3+LMS!$E$9*AI471^2+LMS!$F$9*AI471+LMS!$G$9,IF(AI471&lt;150,LMS!$D$10*AI471^3+LMS!$E$10*AI471^2+LMS!$F$10*AI471+LMS!$G$10,LMS!$D$11*AI471^3+LMS!$E$11*AI471^2+LMS!$F$11*AI471+LMS!$G$11)))</f>
        <v>#VALUE!</v>
      </c>
      <c r="AG471" t="e">
        <f>IF(D471="M",(IF(AI471&lt;2.5,LMS!$D$21*AI471^3+LMS!$E$21*AI471^2+LMS!$F$21*AI471+LMS!$G$21,IF(AI471&lt;9.5,LMS!$D$22*AI471^3+LMS!$E$22*AI471^2+LMS!$F$22*AI471+LMS!$G$22,IF(AI471&lt;26.75,LMS!$D$23*AI471^3+LMS!$E$23*AI471^2+LMS!$F$23*AI471+LMS!$G$23,IF(AI471&lt;90,LMS!$D$24*AI471^3+LMS!$E$24*AI471^2+LMS!$F$24*AI471+LMS!$G$24,LMS!$D$25*AI471^3+LMS!$E$25*AI471^2+LMS!$F$25*AI471+LMS!$G$25))))),(IF(AI471&lt;2.5,LMS!$D$27*AI471^3+LMS!$E$27*AI471^2+LMS!$F$27*AI471+LMS!$G$27,IF(AI471&lt;9.5,LMS!$D$28*AI471^3+LMS!$E$28*AI471^2+LMS!$F$28*AI471+LMS!$G$28,IF(AI471&lt;26.75,LMS!$D$29*AI471^3+LMS!$E$29*AI471^2+LMS!$F$29*AI471+LMS!$G$29,IF(AI471&lt;90,LMS!$D$30*AI471^3+LMS!$E$30*AI471^2+LMS!$F$30*AI471+LMS!$G$30,IF(AI471&lt;150,LMS!$D$31*AI471^3+LMS!$E$31*AI471^2+LMS!$F$31*AI471+LMS!$G$31,LMS!$D$32*AI471^3+LMS!$E$32*AI471^2+LMS!$F$32*AI471+LMS!$G$32)))))))</f>
        <v>#VALUE!</v>
      </c>
      <c r="AH471" t="e">
        <f>IF(D471="M",(IF(AI471&lt;90,LMS!$D$14*AI471^3+LMS!$E$14*AI471^2+LMS!$F$14*AI471+LMS!$G$14,LMS!$D$15*AI471^3+LMS!$E$15*AI471^2+LMS!$F$15*AI471+LMS!$G$15)),(IF(AI471&lt;90,LMS!$D$17*AI471^3+LMS!$E$17*AI471^2+LMS!$F$17*AI471+LMS!$G$17,LMS!$D$18*AI471^3+LMS!$E$18*AI471^2+LMS!$F$18*AI471+LMS!$G$18)))</f>
        <v>#VALUE!</v>
      </c>
      <c r="AI471" s="7" t="e">
        <f t="shared" si="155"/>
        <v>#VALUE!</v>
      </c>
      <c r="AJ471" s="7">
        <f t="shared" si="176"/>
        <v>0</v>
      </c>
      <c r="AL471" s="7">
        <f>IF(D471="M",WeightSDS!P$5*$AJ471^7+WeightSDS!Q$5*$AJ471^6+WeightSDS!R$5*$AJ471^5+WeightSDS!S$5*$AJ471^4+WeightSDS!T$5*$AJ471^3+WeightSDS!U$5*$AJ471^2+WeightSDS!V$5*$AJ471+WeightSDS!W$5,IF($AJ471&lt;186,WeightSDS!P$8*$AJ471^7+WeightSDS!Q$8*$AJ471^6+WeightSDS!R$8*$AJ471^5+WeightSDS!S$8*$AJ471^4+WeightSDS!T$8*$AJ471^3+WeightSDS!U$8*$AJ471^2+WeightSDS!V$8*$AJ471+WeightSDS!W$8,WeightSDS!$U$9+WeightSDS!$V$9*($AJ471-WeightSDS!$W$9)))</f>
        <v>0.75407122999999998</v>
      </c>
      <c r="AM471" s="7">
        <f>IF(D471="M",IF($AJ471&lt;45,WeightSDS!M$23*$AJ471^10+WeightSDS!N$23*$AJ471^9+WeightSDS!O$23*$AJ471^8+WeightSDS!P$23*$AJ471^7+WeightSDS!Q$23*$AJ471^6+WeightSDS!R$23*$AJ471^5+WeightSDS!S$23*$AJ471^4+WeightSDS!T$23*$AJ471^3+WeightSDS!U$23*$AJ471^2+WeightSDS!V$23*$AJ471+WeightSDS!W$23,IF($AJ471&lt;153,WeightSDS!M$25*$AJ471^10+WeightSDS!N$25*$AJ471^9+WeightSDS!O$25*$AJ471^8+WeightSDS!P$25*$AJ471^7+WeightSDS!Q$25*$AJ471^6+WeightSDS!R$25*$AJ471^5+WeightSDS!S$25*$AJ471^4+WeightSDS!T$25*$AJ471^3+WeightSDS!U$25*$AJ471^2+WeightSDS!V$25*$AJ471+WeightSDS!W$25,WeightSDS!M$27+WeightSDS!N$27/(1+EXP(WeightSDS!O$27+WeightSDS!P$27*$AJ471)))),IF($AJ471&lt;43.8,WeightSDS!M$29*$AJ471^10+WeightSDS!N$29*$AJ471^9+WeightSDS!O$29*$AJ471^8+WeightSDS!P$29*$AJ471^7+WeightSDS!Q$29*$AJ471^6+WeightSDS!R$29*$AJ471^5+WeightSDS!S$29*$AJ471^4+WeightSDS!T$29*$AJ471^3+WeightSDS!U$29*$AJ471^2+WeightSDS!V$29*$AJ471+WeightSDS!W$29-0.010431*(1-$AJ471/210),IF($AJ471&lt;123,WeightSDS!M$30*$AJ471^10+WeightSDS!N$30*$AJ471^9+WeightSDS!O$30*$AJ471^8+WeightSDS!P$30*$AJ471^7+WeightSDS!Q$30*$AJ471^6+WeightSDS!R$30*$AJ471^5+WeightSDS!S$30*$AJ471^4+WeightSDS!T$30*$AJ471^3+WeightSDS!U$30*$AJ471^2+WeightSDS!V$30*$AJ471+WeightSDS!W$30-0.010431*(1-1/$AJ471),WeightSDS!M$32+WeightSDS!N$32/(1+EXP(WeightSDS!O$32+WeightSDS!P$32*$AJ471))-0.010431*(1-$AJ471/210))))</f>
        <v>2.9500001032655536</v>
      </c>
      <c r="AN471" s="7">
        <f>IF(D471="M",IF($AJ471&lt;162,WeightSDS!P$12*$AJ471^7+WeightSDS!Q$12*$AJ471^6+WeightSDS!R$12*$AJ471^5+WeightSDS!S$12*$AJ471^4+WeightSDS!T$12*$AJ471^3+WeightSDS!U$12*$AJ471^2+WeightSDS!V$12*$AJ471+WeightSDS!W$12,WeightSDS!P$14*$AJ471^7+WeightSDS!Q$14*$AJ471^6+WeightSDS!R$14*$AJ471^5+WeightSDS!S$14*$AJ471^4+WeightSDS!T$14*$AJ471^3+WeightSDS!U$14*$AJ471^2+WeightSDS!V$14*$AJ471+WeightSDS!W$14),IF($AJ471&lt;156,WeightSDS!O$17*$AJ471^8+WeightSDS!P$17*$AJ471^7+WeightSDS!Q$17*$AJ471^6+WeightSDS!R$17*$AJ471^5+WeightSDS!S$17*$AJ471^4+WeightSDS!T$17*$AJ471^3+WeightSDS!U$17*$AJ471^2+WeightSDS!V$17*$AJ471+WeightSDS!W$17,IF($AJ471&lt;186,WeightSDS!$U$18+(WeightSDS!$V$18-WeightSDS!$U$18)/24*($AJ471-186)+WeightSDS!$W$18*(-$AJ471+186)^2-0.005,WeightSDS!$U$18+(WeightSDS!$V$18-WeightSDS!$U$18)/24*($AJ471-186)-0.005)))</f>
        <v>0.14604529399999999</v>
      </c>
      <c r="AQ471" s="7">
        <f t="shared" si="163"/>
        <v>0.56299999999999994</v>
      </c>
      <c r="AR471" s="7">
        <f t="shared" si="164"/>
        <v>69</v>
      </c>
      <c r="AS471" s="7">
        <f t="shared" si="165"/>
        <v>0.51</v>
      </c>
    </row>
    <row r="472" spans="2:45" s="7" customFormat="1" x14ac:dyDescent="0.15">
      <c r="B472" s="118"/>
      <c r="C472" s="118"/>
      <c r="D472" s="118"/>
      <c r="E472" s="30"/>
      <c r="F472" s="30"/>
      <c r="G472" s="119"/>
      <c r="H472" s="119"/>
      <c r="I472" s="78"/>
      <c r="J472" s="11" t="str">
        <f t="shared" si="156"/>
        <v/>
      </c>
      <c r="K472" s="2" t="str">
        <f t="shared" si="166"/>
        <v/>
      </c>
      <c r="L472" s="2" t="str">
        <f t="shared" si="157"/>
        <v/>
      </c>
      <c r="M472" s="2" t="str">
        <f t="shared" si="167"/>
        <v/>
      </c>
      <c r="N472" s="2" t="str">
        <f t="shared" si="168"/>
        <v/>
      </c>
      <c r="O472" s="2" t="str">
        <f t="shared" si="169"/>
        <v/>
      </c>
      <c r="P472" s="11" t="str">
        <f t="shared" si="170"/>
        <v/>
      </c>
      <c r="Q472" s="11" t="str">
        <f t="shared" si="171"/>
        <v/>
      </c>
      <c r="R472" s="2" t="str">
        <f t="shared" si="172"/>
        <v/>
      </c>
      <c r="S472" s="11" t="str">
        <f t="shared" si="173"/>
        <v/>
      </c>
      <c r="T472" s="175" t="str">
        <f t="shared" si="174"/>
        <v/>
      </c>
      <c r="U472" s="11" t="str">
        <f t="shared" si="175"/>
        <v/>
      </c>
      <c r="V472" s="136"/>
      <c r="W472" s="136"/>
      <c r="X472" s="139">
        <f t="shared" si="158"/>
        <v>0</v>
      </c>
      <c r="Y472" s="31">
        <f t="shared" si="159"/>
        <v>0</v>
      </c>
      <c r="Z472" s="31"/>
      <c r="AA472" s="140">
        <f t="shared" si="160"/>
        <v>0</v>
      </c>
      <c r="AB472" s="12"/>
      <c r="AC472" s="8">
        <f t="shared" si="161"/>
        <v>9.0359999999999996</v>
      </c>
      <c r="AD472" s="8">
        <f t="shared" si="162"/>
        <v>-184.49199999999999</v>
      </c>
      <c r="AE472"/>
      <c r="AF472" t="e">
        <f>IF(D472="M",IF(AI472&lt;78,LMS!$D$5*AI472^3+LMS!$E$5*AI472^2+LMS!$F$5*AI472+LMS!$G$5,IF(AI472&lt;150,LMS!$D$6*AI472^3+LMS!$E$6*AI472^2+LMS!$F$6*AI472+LMS!$G$6,LMS!$D$7*AI472^3+LMS!$E$7*AI472^2+LMS!$F$7*AI472+LMS!$G$7)),IF(AI472&lt;69,LMS!$D$9*AI472^3+LMS!$E$9*AI472^2+LMS!$F$9*AI472+LMS!$G$9,IF(AI472&lt;150,LMS!$D$10*AI472^3+LMS!$E$10*AI472^2+LMS!$F$10*AI472+LMS!$G$10,LMS!$D$11*AI472^3+LMS!$E$11*AI472^2+LMS!$F$11*AI472+LMS!$G$11)))</f>
        <v>#VALUE!</v>
      </c>
      <c r="AG472" t="e">
        <f>IF(D472="M",(IF(AI472&lt;2.5,LMS!$D$21*AI472^3+LMS!$E$21*AI472^2+LMS!$F$21*AI472+LMS!$G$21,IF(AI472&lt;9.5,LMS!$D$22*AI472^3+LMS!$E$22*AI472^2+LMS!$F$22*AI472+LMS!$G$22,IF(AI472&lt;26.75,LMS!$D$23*AI472^3+LMS!$E$23*AI472^2+LMS!$F$23*AI472+LMS!$G$23,IF(AI472&lt;90,LMS!$D$24*AI472^3+LMS!$E$24*AI472^2+LMS!$F$24*AI472+LMS!$G$24,LMS!$D$25*AI472^3+LMS!$E$25*AI472^2+LMS!$F$25*AI472+LMS!$G$25))))),(IF(AI472&lt;2.5,LMS!$D$27*AI472^3+LMS!$E$27*AI472^2+LMS!$F$27*AI472+LMS!$G$27,IF(AI472&lt;9.5,LMS!$D$28*AI472^3+LMS!$E$28*AI472^2+LMS!$F$28*AI472+LMS!$G$28,IF(AI472&lt;26.75,LMS!$D$29*AI472^3+LMS!$E$29*AI472^2+LMS!$F$29*AI472+LMS!$G$29,IF(AI472&lt;90,LMS!$D$30*AI472^3+LMS!$E$30*AI472^2+LMS!$F$30*AI472+LMS!$G$30,IF(AI472&lt;150,LMS!$D$31*AI472^3+LMS!$E$31*AI472^2+LMS!$F$31*AI472+LMS!$G$31,LMS!$D$32*AI472^3+LMS!$E$32*AI472^2+LMS!$F$32*AI472+LMS!$G$32)))))))</f>
        <v>#VALUE!</v>
      </c>
      <c r="AH472" t="e">
        <f>IF(D472="M",(IF(AI472&lt;90,LMS!$D$14*AI472^3+LMS!$E$14*AI472^2+LMS!$F$14*AI472+LMS!$G$14,LMS!$D$15*AI472^3+LMS!$E$15*AI472^2+LMS!$F$15*AI472+LMS!$G$15)),(IF(AI472&lt;90,LMS!$D$17*AI472^3+LMS!$E$17*AI472^2+LMS!$F$17*AI472+LMS!$G$17,LMS!$D$18*AI472^3+LMS!$E$18*AI472^2+LMS!$F$18*AI472+LMS!$G$18)))</f>
        <v>#VALUE!</v>
      </c>
      <c r="AI472" s="7" t="e">
        <f t="shared" si="155"/>
        <v>#VALUE!</v>
      </c>
      <c r="AJ472" s="7">
        <f t="shared" si="176"/>
        <v>0</v>
      </c>
      <c r="AL472" s="7">
        <f>IF(D472="M",WeightSDS!P$5*$AJ472^7+WeightSDS!Q$5*$AJ472^6+WeightSDS!R$5*$AJ472^5+WeightSDS!S$5*$AJ472^4+WeightSDS!T$5*$AJ472^3+WeightSDS!U$5*$AJ472^2+WeightSDS!V$5*$AJ472+WeightSDS!W$5,IF($AJ472&lt;186,WeightSDS!P$8*$AJ472^7+WeightSDS!Q$8*$AJ472^6+WeightSDS!R$8*$AJ472^5+WeightSDS!S$8*$AJ472^4+WeightSDS!T$8*$AJ472^3+WeightSDS!U$8*$AJ472^2+WeightSDS!V$8*$AJ472+WeightSDS!W$8,WeightSDS!$U$9+WeightSDS!$V$9*($AJ472-WeightSDS!$W$9)))</f>
        <v>0.75407122999999998</v>
      </c>
      <c r="AM472" s="7">
        <f>IF(D472="M",IF($AJ472&lt;45,WeightSDS!M$23*$AJ472^10+WeightSDS!N$23*$AJ472^9+WeightSDS!O$23*$AJ472^8+WeightSDS!P$23*$AJ472^7+WeightSDS!Q$23*$AJ472^6+WeightSDS!R$23*$AJ472^5+WeightSDS!S$23*$AJ472^4+WeightSDS!T$23*$AJ472^3+WeightSDS!U$23*$AJ472^2+WeightSDS!V$23*$AJ472+WeightSDS!W$23,IF($AJ472&lt;153,WeightSDS!M$25*$AJ472^10+WeightSDS!N$25*$AJ472^9+WeightSDS!O$25*$AJ472^8+WeightSDS!P$25*$AJ472^7+WeightSDS!Q$25*$AJ472^6+WeightSDS!R$25*$AJ472^5+WeightSDS!S$25*$AJ472^4+WeightSDS!T$25*$AJ472^3+WeightSDS!U$25*$AJ472^2+WeightSDS!V$25*$AJ472+WeightSDS!W$25,WeightSDS!M$27+WeightSDS!N$27/(1+EXP(WeightSDS!O$27+WeightSDS!P$27*$AJ472)))),IF($AJ472&lt;43.8,WeightSDS!M$29*$AJ472^10+WeightSDS!N$29*$AJ472^9+WeightSDS!O$29*$AJ472^8+WeightSDS!P$29*$AJ472^7+WeightSDS!Q$29*$AJ472^6+WeightSDS!R$29*$AJ472^5+WeightSDS!S$29*$AJ472^4+WeightSDS!T$29*$AJ472^3+WeightSDS!U$29*$AJ472^2+WeightSDS!V$29*$AJ472+WeightSDS!W$29-0.010431*(1-$AJ472/210),IF($AJ472&lt;123,WeightSDS!M$30*$AJ472^10+WeightSDS!N$30*$AJ472^9+WeightSDS!O$30*$AJ472^8+WeightSDS!P$30*$AJ472^7+WeightSDS!Q$30*$AJ472^6+WeightSDS!R$30*$AJ472^5+WeightSDS!S$30*$AJ472^4+WeightSDS!T$30*$AJ472^3+WeightSDS!U$30*$AJ472^2+WeightSDS!V$30*$AJ472+WeightSDS!W$30-0.010431*(1-1/$AJ472),WeightSDS!M$32+WeightSDS!N$32/(1+EXP(WeightSDS!O$32+WeightSDS!P$32*$AJ472))-0.010431*(1-$AJ472/210))))</f>
        <v>2.9500001032655536</v>
      </c>
      <c r="AN472" s="7">
        <f>IF(D472="M",IF($AJ472&lt;162,WeightSDS!P$12*$AJ472^7+WeightSDS!Q$12*$AJ472^6+WeightSDS!R$12*$AJ472^5+WeightSDS!S$12*$AJ472^4+WeightSDS!T$12*$AJ472^3+WeightSDS!U$12*$AJ472^2+WeightSDS!V$12*$AJ472+WeightSDS!W$12,WeightSDS!P$14*$AJ472^7+WeightSDS!Q$14*$AJ472^6+WeightSDS!R$14*$AJ472^5+WeightSDS!S$14*$AJ472^4+WeightSDS!T$14*$AJ472^3+WeightSDS!U$14*$AJ472^2+WeightSDS!V$14*$AJ472+WeightSDS!W$14),IF($AJ472&lt;156,WeightSDS!O$17*$AJ472^8+WeightSDS!P$17*$AJ472^7+WeightSDS!Q$17*$AJ472^6+WeightSDS!R$17*$AJ472^5+WeightSDS!S$17*$AJ472^4+WeightSDS!T$17*$AJ472^3+WeightSDS!U$17*$AJ472^2+WeightSDS!V$17*$AJ472+WeightSDS!W$17,IF($AJ472&lt;186,WeightSDS!$U$18+(WeightSDS!$V$18-WeightSDS!$U$18)/24*($AJ472-186)+WeightSDS!$W$18*(-$AJ472+186)^2-0.005,WeightSDS!$U$18+(WeightSDS!$V$18-WeightSDS!$U$18)/24*($AJ472-186)-0.005)))</f>
        <v>0.14604529399999999</v>
      </c>
      <c r="AQ472" s="7">
        <f t="shared" si="163"/>
        <v>0.56299999999999994</v>
      </c>
      <c r="AR472" s="7">
        <f t="shared" si="164"/>
        <v>69</v>
      </c>
      <c r="AS472" s="7">
        <f t="shared" si="165"/>
        <v>0.51</v>
      </c>
    </row>
    <row r="473" spans="2:45" s="7" customFormat="1" x14ac:dyDescent="0.15">
      <c r="B473" s="118"/>
      <c r="C473" s="118"/>
      <c r="D473" s="118"/>
      <c r="E473" s="30"/>
      <c r="F473" s="30"/>
      <c r="G473" s="119"/>
      <c r="H473" s="119"/>
      <c r="I473" s="78"/>
      <c r="J473" s="11" t="str">
        <f t="shared" si="156"/>
        <v/>
      </c>
      <c r="K473" s="2" t="str">
        <f t="shared" si="166"/>
        <v/>
      </c>
      <c r="L473" s="2" t="str">
        <f t="shared" si="157"/>
        <v/>
      </c>
      <c r="M473" s="2" t="str">
        <f t="shared" si="167"/>
        <v/>
      </c>
      <c r="N473" s="2" t="str">
        <f t="shared" si="168"/>
        <v/>
      </c>
      <c r="O473" s="2" t="str">
        <f t="shared" si="169"/>
        <v/>
      </c>
      <c r="P473" s="11" t="str">
        <f t="shared" si="170"/>
        <v/>
      </c>
      <c r="Q473" s="11" t="str">
        <f t="shared" si="171"/>
        <v/>
      </c>
      <c r="R473" s="2" t="str">
        <f t="shared" si="172"/>
        <v/>
      </c>
      <c r="S473" s="11" t="str">
        <f t="shared" si="173"/>
        <v/>
      </c>
      <c r="T473" s="175" t="str">
        <f t="shared" si="174"/>
        <v/>
      </c>
      <c r="U473" s="11" t="str">
        <f t="shared" si="175"/>
        <v/>
      </c>
      <c r="V473" s="136"/>
      <c r="W473" s="136"/>
      <c r="X473" s="139">
        <f t="shared" si="158"/>
        <v>0</v>
      </c>
      <c r="Y473" s="31">
        <f t="shared" si="159"/>
        <v>0</v>
      </c>
      <c r="Z473" s="31"/>
      <c r="AA473" s="140">
        <f t="shared" si="160"/>
        <v>0</v>
      </c>
      <c r="AB473" s="12"/>
      <c r="AC473" s="8">
        <f t="shared" si="161"/>
        <v>9.0359999999999996</v>
      </c>
      <c r="AD473" s="8">
        <f t="shared" si="162"/>
        <v>-184.49199999999999</v>
      </c>
      <c r="AE473"/>
      <c r="AF473" t="e">
        <f>IF(D473="M",IF(AI473&lt;78,LMS!$D$5*AI473^3+LMS!$E$5*AI473^2+LMS!$F$5*AI473+LMS!$G$5,IF(AI473&lt;150,LMS!$D$6*AI473^3+LMS!$E$6*AI473^2+LMS!$F$6*AI473+LMS!$G$6,LMS!$D$7*AI473^3+LMS!$E$7*AI473^2+LMS!$F$7*AI473+LMS!$G$7)),IF(AI473&lt;69,LMS!$D$9*AI473^3+LMS!$E$9*AI473^2+LMS!$F$9*AI473+LMS!$G$9,IF(AI473&lt;150,LMS!$D$10*AI473^3+LMS!$E$10*AI473^2+LMS!$F$10*AI473+LMS!$G$10,LMS!$D$11*AI473^3+LMS!$E$11*AI473^2+LMS!$F$11*AI473+LMS!$G$11)))</f>
        <v>#VALUE!</v>
      </c>
      <c r="AG473" t="e">
        <f>IF(D473="M",(IF(AI473&lt;2.5,LMS!$D$21*AI473^3+LMS!$E$21*AI473^2+LMS!$F$21*AI473+LMS!$G$21,IF(AI473&lt;9.5,LMS!$D$22*AI473^3+LMS!$E$22*AI473^2+LMS!$F$22*AI473+LMS!$G$22,IF(AI473&lt;26.75,LMS!$D$23*AI473^3+LMS!$E$23*AI473^2+LMS!$F$23*AI473+LMS!$G$23,IF(AI473&lt;90,LMS!$D$24*AI473^3+LMS!$E$24*AI473^2+LMS!$F$24*AI473+LMS!$G$24,LMS!$D$25*AI473^3+LMS!$E$25*AI473^2+LMS!$F$25*AI473+LMS!$G$25))))),(IF(AI473&lt;2.5,LMS!$D$27*AI473^3+LMS!$E$27*AI473^2+LMS!$F$27*AI473+LMS!$G$27,IF(AI473&lt;9.5,LMS!$D$28*AI473^3+LMS!$E$28*AI473^2+LMS!$F$28*AI473+LMS!$G$28,IF(AI473&lt;26.75,LMS!$D$29*AI473^3+LMS!$E$29*AI473^2+LMS!$F$29*AI473+LMS!$G$29,IF(AI473&lt;90,LMS!$D$30*AI473^3+LMS!$E$30*AI473^2+LMS!$F$30*AI473+LMS!$G$30,IF(AI473&lt;150,LMS!$D$31*AI473^3+LMS!$E$31*AI473^2+LMS!$F$31*AI473+LMS!$G$31,LMS!$D$32*AI473^3+LMS!$E$32*AI473^2+LMS!$F$32*AI473+LMS!$G$32)))))))</f>
        <v>#VALUE!</v>
      </c>
      <c r="AH473" t="e">
        <f>IF(D473="M",(IF(AI473&lt;90,LMS!$D$14*AI473^3+LMS!$E$14*AI473^2+LMS!$F$14*AI473+LMS!$G$14,LMS!$D$15*AI473^3+LMS!$E$15*AI473^2+LMS!$F$15*AI473+LMS!$G$15)),(IF(AI473&lt;90,LMS!$D$17*AI473^3+LMS!$E$17*AI473^2+LMS!$F$17*AI473+LMS!$G$17,LMS!$D$18*AI473^3+LMS!$E$18*AI473^2+LMS!$F$18*AI473+LMS!$G$18)))</f>
        <v>#VALUE!</v>
      </c>
      <c r="AI473" s="7" t="e">
        <f t="shared" si="155"/>
        <v>#VALUE!</v>
      </c>
      <c r="AJ473" s="7">
        <f t="shared" si="176"/>
        <v>0</v>
      </c>
      <c r="AL473" s="7">
        <f>IF(D473="M",WeightSDS!P$5*$AJ473^7+WeightSDS!Q$5*$AJ473^6+WeightSDS!R$5*$AJ473^5+WeightSDS!S$5*$AJ473^4+WeightSDS!T$5*$AJ473^3+WeightSDS!U$5*$AJ473^2+WeightSDS!V$5*$AJ473+WeightSDS!W$5,IF($AJ473&lt;186,WeightSDS!P$8*$AJ473^7+WeightSDS!Q$8*$AJ473^6+WeightSDS!R$8*$AJ473^5+WeightSDS!S$8*$AJ473^4+WeightSDS!T$8*$AJ473^3+WeightSDS!U$8*$AJ473^2+WeightSDS!V$8*$AJ473+WeightSDS!W$8,WeightSDS!$U$9+WeightSDS!$V$9*($AJ473-WeightSDS!$W$9)))</f>
        <v>0.75407122999999998</v>
      </c>
      <c r="AM473" s="7">
        <f>IF(D473="M",IF($AJ473&lt;45,WeightSDS!M$23*$AJ473^10+WeightSDS!N$23*$AJ473^9+WeightSDS!O$23*$AJ473^8+WeightSDS!P$23*$AJ473^7+WeightSDS!Q$23*$AJ473^6+WeightSDS!R$23*$AJ473^5+WeightSDS!S$23*$AJ473^4+WeightSDS!T$23*$AJ473^3+WeightSDS!U$23*$AJ473^2+WeightSDS!V$23*$AJ473+WeightSDS!W$23,IF($AJ473&lt;153,WeightSDS!M$25*$AJ473^10+WeightSDS!N$25*$AJ473^9+WeightSDS!O$25*$AJ473^8+WeightSDS!P$25*$AJ473^7+WeightSDS!Q$25*$AJ473^6+WeightSDS!R$25*$AJ473^5+WeightSDS!S$25*$AJ473^4+WeightSDS!T$25*$AJ473^3+WeightSDS!U$25*$AJ473^2+WeightSDS!V$25*$AJ473+WeightSDS!W$25,WeightSDS!M$27+WeightSDS!N$27/(1+EXP(WeightSDS!O$27+WeightSDS!P$27*$AJ473)))),IF($AJ473&lt;43.8,WeightSDS!M$29*$AJ473^10+WeightSDS!N$29*$AJ473^9+WeightSDS!O$29*$AJ473^8+WeightSDS!P$29*$AJ473^7+WeightSDS!Q$29*$AJ473^6+WeightSDS!R$29*$AJ473^5+WeightSDS!S$29*$AJ473^4+WeightSDS!T$29*$AJ473^3+WeightSDS!U$29*$AJ473^2+WeightSDS!V$29*$AJ473+WeightSDS!W$29-0.010431*(1-$AJ473/210),IF($AJ473&lt;123,WeightSDS!M$30*$AJ473^10+WeightSDS!N$30*$AJ473^9+WeightSDS!O$30*$AJ473^8+WeightSDS!P$30*$AJ473^7+WeightSDS!Q$30*$AJ473^6+WeightSDS!R$30*$AJ473^5+WeightSDS!S$30*$AJ473^4+WeightSDS!T$30*$AJ473^3+WeightSDS!U$30*$AJ473^2+WeightSDS!V$30*$AJ473+WeightSDS!W$30-0.010431*(1-1/$AJ473),WeightSDS!M$32+WeightSDS!N$32/(1+EXP(WeightSDS!O$32+WeightSDS!P$32*$AJ473))-0.010431*(1-$AJ473/210))))</f>
        <v>2.9500001032655536</v>
      </c>
      <c r="AN473" s="7">
        <f>IF(D473="M",IF($AJ473&lt;162,WeightSDS!P$12*$AJ473^7+WeightSDS!Q$12*$AJ473^6+WeightSDS!R$12*$AJ473^5+WeightSDS!S$12*$AJ473^4+WeightSDS!T$12*$AJ473^3+WeightSDS!U$12*$AJ473^2+WeightSDS!V$12*$AJ473+WeightSDS!W$12,WeightSDS!P$14*$AJ473^7+WeightSDS!Q$14*$AJ473^6+WeightSDS!R$14*$AJ473^5+WeightSDS!S$14*$AJ473^4+WeightSDS!T$14*$AJ473^3+WeightSDS!U$14*$AJ473^2+WeightSDS!V$14*$AJ473+WeightSDS!W$14),IF($AJ473&lt;156,WeightSDS!O$17*$AJ473^8+WeightSDS!P$17*$AJ473^7+WeightSDS!Q$17*$AJ473^6+WeightSDS!R$17*$AJ473^5+WeightSDS!S$17*$AJ473^4+WeightSDS!T$17*$AJ473^3+WeightSDS!U$17*$AJ473^2+WeightSDS!V$17*$AJ473+WeightSDS!W$17,IF($AJ473&lt;186,WeightSDS!$U$18+(WeightSDS!$V$18-WeightSDS!$U$18)/24*($AJ473-186)+WeightSDS!$W$18*(-$AJ473+186)^2-0.005,WeightSDS!$U$18+(WeightSDS!$V$18-WeightSDS!$U$18)/24*($AJ473-186)-0.005)))</f>
        <v>0.14604529399999999</v>
      </c>
      <c r="AQ473" s="7">
        <f t="shared" si="163"/>
        <v>0.56299999999999994</v>
      </c>
      <c r="AR473" s="7">
        <f t="shared" si="164"/>
        <v>69</v>
      </c>
      <c r="AS473" s="7">
        <f t="shared" si="165"/>
        <v>0.51</v>
      </c>
    </row>
    <row r="474" spans="2:45" s="7" customFormat="1" x14ac:dyDescent="0.15">
      <c r="B474" s="118"/>
      <c r="C474" s="118"/>
      <c r="D474" s="118"/>
      <c r="E474" s="30"/>
      <c r="F474" s="30"/>
      <c r="G474" s="119"/>
      <c r="H474" s="119"/>
      <c r="I474" s="78"/>
      <c r="J474" s="11" t="str">
        <f t="shared" si="156"/>
        <v/>
      </c>
      <c r="K474" s="2" t="str">
        <f t="shared" si="166"/>
        <v/>
      </c>
      <c r="L474" s="2" t="str">
        <f t="shared" si="157"/>
        <v/>
      </c>
      <c r="M474" s="2" t="str">
        <f t="shared" si="167"/>
        <v/>
      </c>
      <c r="N474" s="2" t="str">
        <f t="shared" si="168"/>
        <v/>
      </c>
      <c r="O474" s="2" t="str">
        <f t="shared" si="169"/>
        <v/>
      </c>
      <c r="P474" s="11" t="str">
        <f t="shared" si="170"/>
        <v/>
      </c>
      <c r="Q474" s="11" t="str">
        <f t="shared" si="171"/>
        <v/>
      </c>
      <c r="R474" s="2" t="str">
        <f t="shared" si="172"/>
        <v/>
      </c>
      <c r="S474" s="11" t="str">
        <f t="shared" si="173"/>
        <v/>
      </c>
      <c r="T474" s="175" t="str">
        <f t="shared" si="174"/>
        <v/>
      </c>
      <c r="U474" s="11" t="str">
        <f t="shared" si="175"/>
        <v/>
      </c>
      <c r="V474" s="136"/>
      <c r="W474" s="136"/>
      <c r="X474" s="139">
        <f t="shared" si="158"/>
        <v>0</v>
      </c>
      <c r="Y474" s="31">
        <f t="shared" si="159"/>
        <v>0</v>
      </c>
      <c r="Z474" s="31"/>
      <c r="AA474" s="140">
        <f t="shared" si="160"/>
        <v>0</v>
      </c>
      <c r="AB474" s="12"/>
      <c r="AC474" s="8">
        <f t="shared" si="161"/>
        <v>9.0359999999999996</v>
      </c>
      <c r="AD474" s="8">
        <f t="shared" si="162"/>
        <v>-184.49199999999999</v>
      </c>
      <c r="AE474"/>
      <c r="AF474" t="e">
        <f>IF(D474="M",IF(AI474&lt;78,LMS!$D$5*AI474^3+LMS!$E$5*AI474^2+LMS!$F$5*AI474+LMS!$G$5,IF(AI474&lt;150,LMS!$D$6*AI474^3+LMS!$E$6*AI474^2+LMS!$F$6*AI474+LMS!$G$6,LMS!$D$7*AI474^3+LMS!$E$7*AI474^2+LMS!$F$7*AI474+LMS!$G$7)),IF(AI474&lt;69,LMS!$D$9*AI474^3+LMS!$E$9*AI474^2+LMS!$F$9*AI474+LMS!$G$9,IF(AI474&lt;150,LMS!$D$10*AI474^3+LMS!$E$10*AI474^2+LMS!$F$10*AI474+LMS!$G$10,LMS!$D$11*AI474^3+LMS!$E$11*AI474^2+LMS!$F$11*AI474+LMS!$G$11)))</f>
        <v>#VALUE!</v>
      </c>
      <c r="AG474" t="e">
        <f>IF(D474="M",(IF(AI474&lt;2.5,LMS!$D$21*AI474^3+LMS!$E$21*AI474^2+LMS!$F$21*AI474+LMS!$G$21,IF(AI474&lt;9.5,LMS!$D$22*AI474^3+LMS!$E$22*AI474^2+LMS!$F$22*AI474+LMS!$G$22,IF(AI474&lt;26.75,LMS!$D$23*AI474^3+LMS!$E$23*AI474^2+LMS!$F$23*AI474+LMS!$G$23,IF(AI474&lt;90,LMS!$D$24*AI474^3+LMS!$E$24*AI474^2+LMS!$F$24*AI474+LMS!$G$24,LMS!$D$25*AI474^3+LMS!$E$25*AI474^2+LMS!$F$25*AI474+LMS!$G$25))))),(IF(AI474&lt;2.5,LMS!$D$27*AI474^3+LMS!$E$27*AI474^2+LMS!$F$27*AI474+LMS!$G$27,IF(AI474&lt;9.5,LMS!$D$28*AI474^3+LMS!$E$28*AI474^2+LMS!$F$28*AI474+LMS!$G$28,IF(AI474&lt;26.75,LMS!$D$29*AI474^3+LMS!$E$29*AI474^2+LMS!$F$29*AI474+LMS!$G$29,IF(AI474&lt;90,LMS!$D$30*AI474^3+LMS!$E$30*AI474^2+LMS!$F$30*AI474+LMS!$G$30,IF(AI474&lt;150,LMS!$D$31*AI474^3+LMS!$E$31*AI474^2+LMS!$F$31*AI474+LMS!$G$31,LMS!$D$32*AI474^3+LMS!$E$32*AI474^2+LMS!$F$32*AI474+LMS!$G$32)))))))</f>
        <v>#VALUE!</v>
      </c>
      <c r="AH474" t="e">
        <f>IF(D474="M",(IF(AI474&lt;90,LMS!$D$14*AI474^3+LMS!$E$14*AI474^2+LMS!$F$14*AI474+LMS!$G$14,LMS!$D$15*AI474^3+LMS!$E$15*AI474^2+LMS!$F$15*AI474+LMS!$G$15)),(IF(AI474&lt;90,LMS!$D$17*AI474^3+LMS!$E$17*AI474^2+LMS!$F$17*AI474+LMS!$G$17,LMS!$D$18*AI474^3+LMS!$E$18*AI474^2+LMS!$F$18*AI474+LMS!$G$18)))</f>
        <v>#VALUE!</v>
      </c>
      <c r="AI474" s="7" t="e">
        <f t="shared" si="155"/>
        <v>#VALUE!</v>
      </c>
      <c r="AJ474" s="7">
        <f t="shared" si="176"/>
        <v>0</v>
      </c>
      <c r="AL474" s="7">
        <f>IF(D474="M",WeightSDS!P$5*$AJ474^7+WeightSDS!Q$5*$AJ474^6+WeightSDS!R$5*$AJ474^5+WeightSDS!S$5*$AJ474^4+WeightSDS!T$5*$AJ474^3+WeightSDS!U$5*$AJ474^2+WeightSDS!V$5*$AJ474+WeightSDS!W$5,IF($AJ474&lt;186,WeightSDS!P$8*$AJ474^7+WeightSDS!Q$8*$AJ474^6+WeightSDS!R$8*$AJ474^5+WeightSDS!S$8*$AJ474^4+WeightSDS!T$8*$AJ474^3+WeightSDS!U$8*$AJ474^2+WeightSDS!V$8*$AJ474+WeightSDS!W$8,WeightSDS!$U$9+WeightSDS!$V$9*($AJ474-WeightSDS!$W$9)))</f>
        <v>0.75407122999999998</v>
      </c>
      <c r="AM474" s="7">
        <f>IF(D474="M",IF($AJ474&lt;45,WeightSDS!M$23*$AJ474^10+WeightSDS!N$23*$AJ474^9+WeightSDS!O$23*$AJ474^8+WeightSDS!P$23*$AJ474^7+WeightSDS!Q$23*$AJ474^6+WeightSDS!R$23*$AJ474^5+WeightSDS!S$23*$AJ474^4+WeightSDS!T$23*$AJ474^3+WeightSDS!U$23*$AJ474^2+WeightSDS!V$23*$AJ474+WeightSDS!W$23,IF($AJ474&lt;153,WeightSDS!M$25*$AJ474^10+WeightSDS!N$25*$AJ474^9+WeightSDS!O$25*$AJ474^8+WeightSDS!P$25*$AJ474^7+WeightSDS!Q$25*$AJ474^6+WeightSDS!R$25*$AJ474^5+WeightSDS!S$25*$AJ474^4+WeightSDS!T$25*$AJ474^3+WeightSDS!U$25*$AJ474^2+WeightSDS!V$25*$AJ474+WeightSDS!W$25,WeightSDS!M$27+WeightSDS!N$27/(1+EXP(WeightSDS!O$27+WeightSDS!P$27*$AJ474)))),IF($AJ474&lt;43.8,WeightSDS!M$29*$AJ474^10+WeightSDS!N$29*$AJ474^9+WeightSDS!O$29*$AJ474^8+WeightSDS!P$29*$AJ474^7+WeightSDS!Q$29*$AJ474^6+WeightSDS!R$29*$AJ474^5+WeightSDS!S$29*$AJ474^4+WeightSDS!T$29*$AJ474^3+WeightSDS!U$29*$AJ474^2+WeightSDS!V$29*$AJ474+WeightSDS!W$29-0.010431*(1-$AJ474/210),IF($AJ474&lt;123,WeightSDS!M$30*$AJ474^10+WeightSDS!N$30*$AJ474^9+WeightSDS!O$30*$AJ474^8+WeightSDS!P$30*$AJ474^7+WeightSDS!Q$30*$AJ474^6+WeightSDS!R$30*$AJ474^5+WeightSDS!S$30*$AJ474^4+WeightSDS!T$30*$AJ474^3+WeightSDS!U$30*$AJ474^2+WeightSDS!V$30*$AJ474+WeightSDS!W$30-0.010431*(1-1/$AJ474),WeightSDS!M$32+WeightSDS!N$32/(1+EXP(WeightSDS!O$32+WeightSDS!P$32*$AJ474))-0.010431*(1-$AJ474/210))))</f>
        <v>2.9500001032655536</v>
      </c>
      <c r="AN474" s="7">
        <f>IF(D474="M",IF($AJ474&lt;162,WeightSDS!P$12*$AJ474^7+WeightSDS!Q$12*$AJ474^6+WeightSDS!R$12*$AJ474^5+WeightSDS!S$12*$AJ474^4+WeightSDS!T$12*$AJ474^3+WeightSDS!U$12*$AJ474^2+WeightSDS!V$12*$AJ474+WeightSDS!W$12,WeightSDS!P$14*$AJ474^7+WeightSDS!Q$14*$AJ474^6+WeightSDS!R$14*$AJ474^5+WeightSDS!S$14*$AJ474^4+WeightSDS!T$14*$AJ474^3+WeightSDS!U$14*$AJ474^2+WeightSDS!V$14*$AJ474+WeightSDS!W$14),IF($AJ474&lt;156,WeightSDS!O$17*$AJ474^8+WeightSDS!P$17*$AJ474^7+WeightSDS!Q$17*$AJ474^6+WeightSDS!R$17*$AJ474^5+WeightSDS!S$17*$AJ474^4+WeightSDS!T$17*$AJ474^3+WeightSDS!U$17*$AJ474^2+WeightSDS!V$17*$AJ474+WeightSDS!W$17,IF($AJ474&lt;186,WeightSDS!$U$18+(WeightSDS!$V$18-WeightSDS!$U$18)/24*($AJ474-186)+WeightSDS!$W$18*(-$AJ474+186)^2-0.005,WeightSDS!$U$18+(WeightSDS!$V$18-WeightSDS!$U$18)/24*($AJ474-186)-0.005)))</f>
        <v>0.14604529399999999</v>
      </c>
      <c r="AQ474" s="7">
        <f t="shared" si="163"/>
        <v>0.56299999999999994</v>
      </c>
      <c r="AR474" s="7">
        <f t="shared" si="164"/>
        <v>69</v>
      </c>
      <c r="AS474" s="7">
        <f t="shared" si="165"/>
        <v>0.51</v>
      </c>
    </row>
    <row r="475" spans="2:45" s="7" customFormat="1" x14ac:dyDescent="0.15">
      <c r="B475" s="118"/>
      <c r="C475" s="118"/>
      <c r="D475" s="118"/>
      <c r="E475" s="30"/>
      <c r="F475" s="30"/>
      <c r="G475" s="119"/>
      <c r="H475" s="119"/>
      <c r="I475" s="78"/>
      <c r="J475" s="11" t="str">
        <f t="shared" si="156"/>
        <v/>
      </c>
      <c r="K475" s="2" t="str">
        <f t="shared" si="166"/>
        <v/>
      </c>
      <c r="L475" s="2" t="str">
        <f t="shared" si="157"/>
        <v/>
      </c>
      <c r="M475" s="2" t="str">
        <f t="shared" si="167"/>
        <v/>
      </c>
      <c r="N475" s="2" t="str">
        <f t="shared" si="168"/>
        <v/>
      </c>
      <c r="O475" s="2" t="str">
        <f t="shared" si="169"/>
        <v/>
      </c>
      <c r="P475" s="11" t="str">
        <f t="shared" si="170"/>
        <v/>
      </c>
      <c r="Q475" s="11" t="str">
        <f t="shared" si="171"/>
        <v/>
      </c>
      <c r="R475" s="2" t="str">
        <f t="shared" si="172"/>
        <v/>
      </c>
      <c r="S475" s="11" t="str">
        <f t="shared" si="173"/>
        <v/>
      </c>
      <c r="T475" s="175" t="str">
        <f t="shared" si="174"/>
        <v/>
      </c>
      <c r="U475" s="11" t="str">
        <f t="shared" si="175"/>
        <v/>
      </c>
      <c r="V475" s="136"/>
      <c r="W475" s="136"/>
      <c r="X475" s="139">
        <f t="shared" si="158"/>
        <v>0</v>
      </c>
      <c r="Y475" s="31">
        <f t="shared" si="159"/>
        <v>0</v>
      </c>
      <c r="Z475" s="31"/>
      <c r="AA475" s="140">
        <f t="shared" si="160"/>
        <v>0</v>
      </c>
      <c r="AB475" s="12"/>
      <c r="AC475" s="8">
        <f t="shared" si="161"/>
        <v>9.0359999999999996</v>
      </c>
      <c r="AD475" s="8">
        <f t="shared" si="162"/>
        <v>-184.49199999999999</v>
      </c>
      <c r="AE475"/>
      <c r="AF475" t="e">
        <f>IF(D475="M",IF(AI475&lt;78,LMS!$D$5*AI475^3+LMS!$E$5*AI475^2+LMS!$F$5*AI475+LMS!$G$5,IF(AI475&lt;150,LMS!$D$6*AI475^3+LMS!$E$6*AI475^2+LMS!$F$6*AI475+LMS!$G$6,LMS!$D$7*AI475^3+LMS!$E$7*AI475^2+LMS!$F$7*AI475+LMS!$G$7)),IF(AI475&lt;69,LMS!$D$9*AI475^3+LMS!$E$9*AI475^2+LMS!$F$9*AI475+LMS!$G$9,IF(AI475&lt;150,LMS!$D$10*AI475^3+LMS!$E$10*AI475^2+LMS!$F$10*AI475+LMS!$G$10,LMS!$D$11*AI475^3+LMS!$E$11*AI475^2+LMS!$F$11*AI475+LMS!$G$11)))</f>
        <v>#VALUE!</v>
      </c>
      <c r="AG475" t="e">
        <f>IF(D475="M",(IF(AI475&lt;2.5,LMS!$D$21*AI475^3+LMS!$E$21*AI475^2+LMS!$F$21*AI475+LMS!$G$21,IF(AI475&lt;9.5,LMS!$D$22*AI475^3+LMS!$E$22*AI475^2+LMS!$F$22*AI475+LMS!$G$22,IF(AI475&lt;26.75,LMS!$D$23*AI475^3+LMS!$E$23*AI475^2+LMS!$F$23*AI475+LMS!$G$23,IF(AI475&lt;90,LMS!$D$24*AI475^3+LMS!$E$24*AI475^2+LMS!$F$24*AI475+LMS!$G$24,LMS!$D$25*AI475^3+LMS!$E$25*AI475^2+LMS!$F$25*AI475+LMS!$G$25))))),(IF(AI475&lt;2.5,LMS!$D$27*AI475^3+LMS!$E$27*AI475^2+LMS!$F$27*AI475+LMS!$G$27,IF(AI475&lt;9.5,LMS!$D$28*AI475^3+LMS!$E$28*AI475^2+LMS!$F$28*AI475+LMS!$G$28,IF(AI475&lt;26.75,LMS!$D$29*AI475^3+LMS!$E$29*AI475^2+LMS!$F$29*AI475+LMS!$G$29,IF(AI475&lt;90,LMS!$D$30*AI475^3+LMS!$E$30*AI475^2+LMS!$F$30*AI475+LMS!$G$30,IF(AI475&lt;150,LMS!$D$31*AI475^3+LMS!$E$31*AI475^2+LMS!$F$31*AI475+LMS!$G$31,LMS!$D$32*AI475^3+LMS!$E$32*AI475^2+LMS!$F$32*AI475+LMS!$G$32)))))))</f>
        <v>#VALUE!</v>
      </c>
      <c r="AH475" t="e">
        <f>IF(D475="M",(IF(AI475&lt;90,LMS!$D$14*AI475^3+LMS!$E$14*AI475^2+LMS!$F$14*AI475+LMS!$G$14,LMS!$D$15*AI475^3+LMS!$E$15*AI475^2+LMS!$F$15*AI475+LMS!$G$15)),(IF(AI475&lt;90,LMS!$D$17*AI475^3+LMS!$E$17*AI475^2+LMS!$F$17*AI475+LMS!$G$17,LMS!$D$18*AI475^3+LMS!$E$18*AI475^2+LMS!$F$18*AI475+LMS!$G$18)))</f>
        <v>#VALUE!</v>
      </c>
      <c r="AI475" s="7" t="e">
        <f t="shared" si="155"/>
        <v>#VALUE!</v>
      </c>
      <c r="AJ475" s="7">
        <f t="shared" si="176"/>
        <v>0</v>
      </c>
      <c r="AL475" s="7">
        <f>IF(D475="M",WeightSDS!P$5*$AJ475^7+WeightSDS!Q$5*$AJ475^6+WeightSDS!R$5*$AJ475^5+WeightSDS!S$5*$AJ475^4+WeightSDS!T$5*$AJ475^3+WeightSDS!U$5*$AJ475^2+WeightSDS!V$5*$AJ475+WeightSDS!W$5,IF($AJ475&lt;186,WeightSDS!P$8*$AJ475^7+WeightSDS!Q$8*$AJ475^6+WeightSDS!R$8*$AJ475^5+WeightSDS!S$8*$AJ475^4+WeightSDS!T$8*$AJ475^3+WeightSDS!U$8*$AJ475^2+WeightSDS!V$8*$AJ475+WeightSDS!W$8,WeightSDS!$U$9+WeightSDS!$V$9*($AJ475-WeightSDS!$W$9)))</f>
        <v>0.75407122999999998</v>
      </c>
      <c r="AM475" s="7">
        <f>IF(D475="M",IF($AJ475&lt;45,WeightSDS!M$23*$AJ475^10+WeightSDS!N$23*$AJ475^9+WeightSDS!O$23*$AJ475^8+WeightSDS!P$23*$AJ475^7+WeightSDS!Q$23*$AJ475^6+WeightSDS!R$23*$AJ475^5+WeightSDS!S$23*$AJ475^4+WeightSDS!T$23*$AJ475^3+WeightSDS!U$23*$AJ475^2+WeightSDS!V$23*$AJ475+WeightSDS!W$23,IF($AJ475&lt;153,WeightSDS!M$25*$AJ475^10+WeightSDS!N$25*$AJ475^9+WeightSDS!O$25*$AJ475^8+WeightSDS!P$25*$AJ475^7+WeightSDS!Q$25*$AJ475^6+WeightSDS!R$25*$AJ475^5+WeightSDS!S$25*$AJ475^4+WeightSDS!T$25*$AJ475^3+WeightSDS!U$25*$AJ475^2+WeightSDS!V$25*$AJ475+WeightSDS!W$25,WeightSDS!M$27+WeightSDS!N$27/(1+EXP(WeightSDS!O$27+WeightSDS!P$27*$AJ475)))),IF($AJ475&lt;43.8,WeightSDS!M$29*$AJ475^10+WeightSDS!N$29*$AJ475^9+WeightSDS!O$29*$AJ475^8+WeightSDS!P$29*$AJ475^7+WeightSDS!Q$29*$AJ475^6+WeightSDS!R$29*$AJ475^5+WeightSDS!S$29*$AJ475^4+WeightSDS!T$29*$AJ475^3+WeightSDS!U$29*$AJ475^2+WeightSDS!V$29*$AJ475+WeightSDS!W$29-0.010431*(1-$AJ475/210),IF($AJ475&lt;123,WeightSDS!M$30*$AJ475^10+WeightSDS!N$30*$AJ475^9+WeightSDS!O$30*$AJ475^8+WeightSDS!P$30*$AJ475^7+WeightSDS!Q$30*$AJ475^6+WeightSDS!R$30*$AJ475^5+WeightSDS!S$30*$AJ475^4+WeightSDS!T$30*$AJ475^3+WeightSDS!U$30*$AJ475^2+WeightSDS!V$30*$AJ475+WeightSDS!W$30-0.010431*(1-1/$AJ475),WeightSDS!M$32+WeightSDS!N$32/(1+EXP(WeightSDS!O$32+WeightSDS!P$32*$AJ475))-0.010431*(1-$AJ475/210))))</f>
        <v>2.9500001032655536</v>
      </c>
      <c r="AN475" s="7">
        <f>IF(D475="M",IF($AJ475&lt;162,WeightSDS!P$12*$AJ475^7+WeightSDS!Q$12*$AJ475^6+WeightSDS!R$12*$AJ475^5+WeightSDS!S$12*$AJ475^4+WeightSDS!T$12*$AJ475^3+WeightSDS!U$12*$AJ475^2+WeightSDS!V$12*$AJ475+WeightSDS!W$12,WeightSDS!P$14*$AJ475^7+WeightSDS!Q$14*$AJ475^6+WeightSDS!R$14*$AJ475^5+WeightSDS!S$14*$AJ475^4+WeightSDS!T$14*$AJ475^3+WeightSDS!U$14*$AJ475^2+WeightSDS!V$14*$AJ475+WeightSDS!W$14),IF($AJ475&lt;156,WeightSDS!O$17*$AJ475^8+WeightSDS!P$17*$AJ475^7+WeightSDS!Q$17*$AJ475^6+WeightSDS!R$17*$AJ475^5+WeightSDS!S$17*$AJ475^4+WeightSDS!T$17*$AJ475^3+WeightSDS!U$17*$AJ475^2+WeightSDS!V$17*$AJ475+WeightSDS!W$17,IF($AJ475&lt;186,WeightSDS!$U$18+(WeightSDS!$V$18-WeightSDS!$U$18)/24*($AJ475-186)+WeightSDS!$W$18*(-$AJ475+186)^2-0.005,WeightSDS!$U$18+(WeightSDS!$V$18-WeightSDS!$U$18)/24*($AJ475-186)-0.005)))</f>
        <v>0.14604529399999999</v>
      </c>
      <c r="AQ475" s="7">
        <f t="shared" si="163"/>
        <v>0.56299999999999994</v>
      </c>
      <c r="AR475" s="7">
        <f t="shared" si="164"/>
        <v>69</v>
      </c>
      <c r="AS475" s="7">
        <f t="shared" si="165"/>
        <v>0.51</v>
      </c>
    </row>
    <row r="476" spans="2:45" s="7" customFormat="1" x14ac:dyDescent="0.15">
      <c r="B476" s="118"/>
      <c r="C476" s="118"/>
      <c r="D476" s="118"/>
      <c r="E476" s="30"/>
      <c r="F476" s="30"/>
      <c r="G476" s="119"/>
      <c r="H476" s="119"/>
      <c r="I476" s="78"/>
      <c r="J476" s="11" t="str">
        <f t="shared" si="156"/>
        <v/>
      </c>
      <c r="K476" s="2" t="str">
        <f t="shared" si="166"/>
        <v/>
      </c>
      <c r="L476" s="2" t="str">
        <f t="shared" si="157"/>
        <v/>
      </c>
      <c r="M476" s="2" t="str">
        <f t="shared" si="167"/>
        <v/>
      </c>
      <c r="N476" s="2" t="str">
        <f t="shared" si="168"/>
        <v/>
      </c>
      <c r="O476" s="2" t="str">
        <f t="shared" si="169"/>
        <v/>
      </c>
      <c r="P476" s="11" t="str">
        <f t="shared" si="170"/>
        <v/>
      </c>
      <c r="Q476" s="11" t="str">
        <f t="shared" si="171"/>
        <v/>
      </c>
      <c r="R476" s="2" t="str">
        <f t="shared" si="172"/>
        <v/>
      </c>
      <c r="S476" s="11" t="str">
        <f t="shared" si="173"/>
        <v/>
      </c>
      <c r="T476" s="175" t="str">
        <f t="shared" si="174"/>
        <v/>
      </c>
      <c r="U476" s="11" t="str">
        <f t="shared" si="175"/>
        <v/>
      </c>
      <c r="V476" s="136"/>
      <c r="W476" s="136"/>
      <c r="X476" s="139">
        <f t="shared" si="158"/>
        <v>0</v>
      </c>
      <c r="Y476" s="31">
        <f t="shared" si="159"/>
        <v>0</v>
      </c>
      <c r="Z476" s="31"/>
      <c r="AA476" s="140">
        <f t="shared" si="160"/>
        <v>0</v>
      </c>
      <c r="AB476" s="12"/>
      <c r="AC476" s="8">
        <f t="shared" si="161"/>
        <v>9.0359999999999996</v>
      </c>
      <c r="AD476" s="8">
        <f t="shared" si="162"/>
        <v>-184.49199999999999</v>
      </c>
      <c r="AE476"/>
      <c r="AF476" t="e">
        <f>IF(D476="M",IF(AI476&lt;78,LMS!$D$5*AI476^3+LMS!$E$5*AI476^2+LMS!$F$5*AI476+LMS!$G$5,IF(AI476&lt;150,LMS!$D$6*AI476^3+LMS!$E$6*AI476^2+LMS!$F$6*AI476+LMS!$G$6,LMS!$D$7*AI476^3+LMS!$E$7*AI476^2+LMS!$F$7*AI476+LMS!$G$7)),IF(AI476&lt;69,LMS!$D$9*AI476^3+LMS!$E$9*AI476^2+LMS!$F$9*AI476+LMS!$G$9,IF(AI476&lt;150,LMS!$D$10*AI476^3+LMS!$E$10*AI476^2+LMS!$F$10*AI476+LMS!$G$10,LMS!$D$11*AI476^3+LMS!$E$11*AI476^2+LMS!$F$11*AI476+LMS!$G$11)))</f>
        <v>#VALUE!</v>
      </c>
      <c r="AG476" t="e">
        <f>IF(D476="M",(IF(AI476&lt;2.5,LMS!$D$21*AI476^3+LMS!$E$21*AI476^2+LMS!$F$21*AI476+LMS!$G$21,IF(AI476&lt;9.5,LMS!$D$22*AI476^3+LMS!$E$22*AI476^2+LMS!$F$22*AI476+LMS!$G$22,IF(AI476&lt;26.75,LMS!$D$23*AI476^3+LMS!$E$23*AI476^2+LMS!$F$23*AI476+LMS!$G$23,IF(AI476&lt;90,LMS!$D$24*AI476^3+LMS!$E$24*AI476^2+LMS!$F$24*AI476+LMS!$G$24,LMS!$D$25*AI476^3+LMS!$E$25*AI476^2+LMS!$F$25*AI476+LMS!$G$25))))),(IF(AI476&lt;2.5,LMS!$D$27*AI476^3+LMS!$E$27*AI476^2+LMS!$F$27*AI476+LMS!$G$27,IF(AI476&lt;9.5,LMS!$D$28*AI476^3+LMS!$E$28*AI476^2+LMS!$F$28*AI476+LMS!$G$28,IF(AI476&lt;26.75,LMS!$D$29*AI476^3+LMS!$E$29*AI476^2+LMS!$F$29*AI476+LMS!$G$29,IF(AI476&lt;90,LMS!$D$30*AI476^3+LMS!$E$30*AI476^2+LMS!$F$30*AI476+LMS!$G$30,IF(AI476&lt;150,LMS!$D$31*AI476^3+LMS!$E$31*AI476^2+LMS!$F$31*AI476+LMS!$G$31,LMS!$D$32*AI476^3+LMS!$E$32*AI476^2+LMS!$F$32*AI476+LMS!$G$32)))))))</f>
        <v>#VALUE!</v>
      </c>
      <c r="AH476" t="e">
        <f>IF(D476="M",(IF(AI476&lt;90,LMS!$D$14*AI476^3+LMS!$E$14*AI476^2+LMS!$F$14*AI476+LMS!$G$14,LMS!$D$15*AI476^3+LMS!$E$15*AI476^2+LMS!$F$15*AI476+LMS!$G$15)),(IF(AI476&lt;90,LMS!$D$17*AI476^3+LMS!$E$17*AI476^2+LMS!$F$17*AI476+LMS!$G$17,LMS!$D$18*AI476^3+LMS!$E$18*AI476^2+LMS!$F$18*AI476+LMS!$G$18)))</f>
        <v>#VALUE!</v>
      </c>
      <c r="AI476" s="7" t="e">
        <f t="shared" si="155"/>
        <v>#VALUE!</v>
      </c>
      <c r="AJ476" s="7">
        <f t="shared" si="176"/>
        <v>0</v>
      </c>
      <c r="AL476" s="7">
        <f>IF(D476="M",WeightSDS!P$5*$AJ476^7+WeightSDS!Q$5*$AJ476^6+WeightSDS!R$5*$AJ476^5+WeightSDS!S$5*$AJ476^4+WeightSDS!T$5*$AJ476^3+WeightSDS!U$5*$AJ476^2+WeightSDS!V$5*$AJ476+WeightSDS!W$5,IF($AJ476&lt;186,WeightSDS!P$8*$AJ476^7+WeightSDS!Q$8*$AJ476^6+WeightSDS!R$8*$AJ476^5+WeightSDS!S$8*$AJ476^4+WeightSDS!T$8*$AJ476^3+WeightSDS!U$8*$AJ476^2+WeightSDS!V$8*$AJ476+WeightSDS!W$8,WeightSDS!$U$9+WeightSDS!$V$9*($AJ476-WeightSDS!$W$9)))</f>
        <v>0.75407122999999998</v>
      </c>
      <c r="AM476" s="7">
        <f>IF(D476="M",IF($AJ476&lt;45,WeightSDS!M$23*$AJ476^10+WeightSDS!N$23*$AJ476^9+WeightSDS!O$23*$AJ476^8+WeightSDS!P$23*$AJ476^7+WeightSDS!Q$23*$AJ476^6+WeightSDS!R$23*$AJ476^5+WeightSDS!S$23*$AJ476^4+WeightSDS!T$23*$AJ476^3+WeightSDS!U$23*$AJ476^2+WeightSDS!V$23*$AJ476+WeightSDS!W$23,IF($AJ476&lt;153,WeightSDS!M$25*$AJ476^10+WeightSDS!N$25*$AJ476^9+WeightSDS!O$25*$AJ476^8+WeightSDS!P$25*$AJ476^7+WeightSDS!Q$25*$AJ476^6+WeightSDS!R$25*$AJ476^5+WeightSDS!S$25*$AJ476^4+WeightSDS!T$25*$AJ476^3+WeightSDS!U$25*$AJ476^2+WeightSDS!V$25*$AJ476+WeightSDS!W$25,WeightSDS!M$27+WeightSDS!N$27/(1+EXP(WeightSDS!O$27+WeightSDS!P$27*$AJ476)))),IF($AJ476&lt;43.8,WeightSDS!M$29*$AJ476^10+WeightSDS!N$29*$AJ476^9+WeightSDS!O$29*$AJ476^8+WeightSDS!P$29*$AJ476^7+WeightSDS!Q$29*$AJ476^6+WeightSDS!R$29*$AJ476^5+WeightSDS!S$29*$AJ476^4+WeightSDS!T$29*$AJ476^3+WeightSDS!U$29*$AJ476^2+WeightSDS!V$29*$AJ476+WeightSDS!W$29-0.010431*(1-$AJ476/210),IF($AJ476&lt;123,WeightSDS!M$30*$AJ476^10+WeightSDS!N$30*$AJ476^9+WeightSDS!O$30*$AJ476^8+WeightSDS!P$30*$AJ476^7+WeightSDS!Q$30*$AJ476^6+WeightSDS!R$30*$AJ476^5+WeightSDS!S$30*$AJ476^4+WeightSDS!T$30*$AJ476^3+WeightSDS!U$30*$AJ476^2+WeightSDS!V$30*$AJ476+WeightSDS!W$30-0.010431*(1-1/$AJ476),WeightSDS!M$32+WeightSDS!N$32/(1+EXP(WeightSDS!O$32+WeightSDS!P$32*$AJ476))-0.010431*(1-$AJ476/210))))</f>
        <v>2.9500001032655536</v>
      </c>
      <c r="AN476" s="7">
        <f>IF(D476="M",IF($AJ476&lt;162,WeightSDS!P$12*$AJ476^7+WeightSDS!Q$12*$AJ476^6+WeightSDS!R$12*$AJ476^5+WeightSDS!S$12*$AJ476^4+WeightSDS!T$12*$AJ476^3+WeightSDS!U$12*$AJ476^2+WeightSDS!V$12*$AJ476+WeightSDS!W$12,WeightSDS!P$14*$AJ476^7+WeightSDS!Q$14*$AJ476^6+WeightSDS!R$14*$AJ476^5+WeightSDS!S$14*$AJ476^4+WeightSDS!T$14*$AJ476^3+WeightSDS!U$14*$AJ476^2+WeightSDS!V$14*$AJ476+WeightSDS!W$14),IF($AJ476&lt;156,WeightSDS!O$17*$AJ476^8+WeightSDS!P$17*$AJ476^7+WeightSDS!Q$17*$AJ476^6+WeightSDS!R$17*$AJ476^5+WeightSDS!S$17*$AJ476^4+WeightSDS!T$17*$AJ476^3+WeightSDS!U$17*$AJ476^2+WeightSDS!V$17*$AJ476+WeightSDS!W$17,IF($AJ476&lt;186,WeightSDS!$U$18+(WeightSDS!$V$18-WeightSDS!$U$18)/24*($AJ476-186)+WeightSDS!$W$18*(-$AJ476+186)^2-0.005,WeightSDS!$U$18+(WeightSDS!$V$18-WeightSDS!$U$18)/24*($AJ476-186)-0.005)))</f>
        <v>0.14604529399999999</v>
      </c>
      <c r="AQ476" s="7">
        <f t="shared" si="163"/>
        <v>0.56299999999999994</v>
      </c>
      <c r="AR476" s="7">
        <f t="shared" si="164"/>
        <v>69</v>
      </c>
      <c r="AS476" s="7">
        <f t="shared" si="165"/>
        <v>0.51</v>
      </c>
    </row>
    <row r="477" spans="2:45" s="7" customFormat="1" x14ac:dyDescent="0.15">
      <c r="B477" s="118"/>
      <c r="C477" s="118"/>
      <c r="D477" s="118"/>
      <c r="E477" s="30"/>
      <c r="F477" s="30"/>
      <c r="G477" s="119"/>
      <c r="H477" s="119"/>
      <c r="I477" s="78"/>
      <c r="J477" s="11" t="str">
        <f t="shared" si="156"/>
        <v/>
      </c>
      <c r="K477" s="2" t="str">
        <f t="shared" si="166"/>
        <v/>
      </c>
      <c r="L477" s="2" t="str">
        <f t="shared" si="157"/>
        <v/>
      </c>
      <c r="M477" s="2" t="str">
        <f t="shared" si="167"/>
        <v/>
      </c>
      <c r="N477" s="2" t="str">
        <f t="shared" si="168"/>
        <v/>
      </c>
      <c r="O477" s="2" t="str">
        <f t="shared" si="169"/>
        <v/>
      </c>
      <c r="P477" s="11" t="str">
        <f t="shared" si="170"/>
        <v/>
      </c>
      <c r="Q477" s="11" t="str">
        <f t="shared" si="171"/>
        <v/>
      </c>
      <c r="R477" s="2" t="str">
        <f t="shared" si="172"/>
        <v/>
      </c>
      <c r="S477" s="11" t="str">
        <f t="shared" si="173"/>
        <v/>
      </c>
      <c r="T477" s="175" t="str">
        <f t="shared" si="174"/>
        <v/>
      </c>
      <c r="U477" s="11" t="str">
        <f t="shared" si="175"/>
        <v/>
      </c>
      <c r="V477" s="136"/>
      <c r="W477" s="136"/>
      <c r="X477" s="139">
        <f t="shared" si="158"/>
        <v>0</v>
      </c>
      <c r="Y477" s="31">
        <f t="shared" si="159"/>
        <v>0</v>
      </c>
      <c r="Z477" s="31"/>
      <c r="AA477" s="140">
        <f t="shared" si="160"/>
        <v>0</v>
      </c>
      <c r="AB477" s="12"/>
      <c r="AC477" s="8">
        <f t="shared" si="161"/>
        <v>9.0359999999999996</v>
      </c>
      <c r="AD477" s="8">
        <f t="shared" si="162"/>
        <v>-184.49199999999999</v>
      </c>
      <c r="AE477"/>
      <c r="AF477" t="e">
        <f>IF(D477="M",IF(AI477&lt;78,LMS!$D$5*AI477^3+LMS!$E$5*AI477^2+LMS!$F$5*AI477+LMS!$G$5,IF(AI477&lt;150,LMS!$D$6*AI477^3+LMS!$E$6*AI477^2+LMS!$F$6*AI477+LMS!$G$6,LMS!$D$7*AI477^3+LMS!$E$7*AI477^2+LMS!$F$7*AI477+LMS!$G$7)),IF(AI477&lt;69,LMS!$D$9*AI477^3+LMS!$E$9*AI477^2+LMS!$F$9*AI477+LMS!$G$9,IF(AI477&lt;150,LMS!$D$10*AI477^3+LMS!$E$10*AI477^2+LMS!$F$10*AI477+LMS!$G$10,LMS!$D$11*AI477^3+LMS!$E$11*AI477^2+LMS!$F$11*AI477+LMS!$G$11)))</f>
        <v>#VALUE!</v>
      </c>
      <c r="AG477" t="e">
        <f>IF(D477="M",(IF(AI477&lt;2.5,LMS!$D$21*AI477^3+LMS!$E$21*AI477^2+LMS!$F$21*AI477+LMS!$G$21,IF(AI477&lt;9.5,LMS!$D$22*AI477^3+LMS!$E$22*AI477^2+LMS!$F$22*AI477+LMS!$G$22,IF(AI477&lt;26.75,LMS!$D$23*AI477^3+LMS!$E$23*AI477^2+LMS!$F$23*AI477+LMS!$G$23,IF(AI477&lt;90,LMS!$D$24*AI477^3+LMS!$E$24*AI477^2+LMS!$F$24*AI477+LMS!$G$24,LMS!$D$25*AI477^3+LMS!$E$25*AI477^2+LMS!$F$25*AI477+LMS!$G$25))))),(IF(AI477&lt;2.5,LMS!$D$27*AI477^3+LMS!$E$27*AI477^2+LMS!$F$27*AI477+LMS!$G$27,IF(AI477&lt;9.5,LMS!$D$28*AI477^3+LMS!$E$28*AI477^2+LMS!$F$28*AI477+LMS!$G$28,IF(AI477&lt;26.75,LMS!$D$29*AI477^3+LMS!$E$29*AI477^2+LMS!$F$29*AI477+LMS!$G$29,IF(AI477&lt;90,LMS!$D$30*AI477^3+LMS!$E$30*AI477^2+LMS!$F$30*AI477+LMS!$G$30,IF(AI477&lt;150,LMS!$D$31*AI477^3+LMS!$E$31*AI477^2+LMS!$F$31*AI477+LMS!$G$31,LMS!$D$32*AI477^3+LMS!$E$32*AI477^2+LMS!$F$32*AI477+LMS!$G$32)))))))</f>
        <v>#VALUE!</v>
      </c>
      <c r="AH477" t="e">
        <f>IF(D477="M",(IF(AI477&lt;90,LMS!$D$14*AI477^3+LMS!$E$14*AI477^2+LMS!$F$14*AI477+LMS!$G$14,LMS!$D$15*AI477^3+LMS!$E$15*AI477^2+LMS!$F$15*AI477+LMS!$G$15)),(IF(AI477&lt;90,LMS!$D$17*AI477^3+LMS!$E$17*AI477^2+LMS!$F$17*AI477+LMS!$G$17,LMS!$D$18*AI477^3+LMS!$E$18*AI477^2+LMS!$F$18*AI477+LMS!$G$18)))</f>
        <v>#VALUE!</v>
      </c>
      <c r="AI477" s="7" t="e">
        <f t="shared" si="155"/>
        <v>#VALUE!</v>
      </c>
      <c r="AJ477" s="7">
        <f t="shared" si="176"/>
        <v>0</v>
      </c>
      <c r="AL477" s="7">
        <f>IF(D477="M",WeightSDS!P$5*$AJ477^7+WeightSDS!Q$5*$AJ477^6+WeightSDS!R$5*$AJ477^5+WeightSDS!S$5*$AJ477^4+WeightSDS!T$5*$AJ477^3+WeightSDS!U$5*$AJ477^2+WeightSDS!V$5*$AJ477+WeightSDS!W$5,IF($AJ477&lt;186,WeightSDS!P$8*$AJ477^7+WeightSDS!Q$8*$AJ477^6+WeightSDS!R$8*$AJ477^5+WeightSDS!S$8*$AJ477^4+WeightSDS!T$8*$AJ477^3+WeightSDS!U$8*$AJ477^2+WeightSDS!V$8*$AJ477+WeightSDS!W$8,WeightSDS!$U$9+WeightSDS!$V$9*($AJ477-WeightSDS!$W$9)))</f>
        <v>0.75407122999999998</v>
      </c>
      <c r="AM477" s="7">
        <f>IF(D477="M",IF($AJ477&lt;45,WeightSDS!M$23*$AJ477^10+WeightSDS!N$23*$AJ477^9+WeightSDS!O$23*$AJ477^8+WeightSDS!P$23*$AJ477^7+WeightSDS!Q$23*$AJ477^6+WeightSDS!R$23*$AJ477^5+WeightSDS!S$23*$AJ477^4+WeightSDS!T$23*$AJ477^3+WeightSDS!U$23*$AJ477^2+WeightSDS!V$23*$AJ477+WeightSDS!W$23,IF($AJ477&lt;153,WeightSDS!M$25*$AJ477^10+WeightSDS!N$25*$AJ477^9+WeightSDS!O$25*$AJ477^8+WeightSDS!P$25*$AJ477^7+WeightSDS!Q$25*$AJ477^6+WeightSDS!R$25*$AJ477^5+WeightSDS!S$25*$AJ477^4+WeightSDS!T$25*$AJ477^3+WeightSDS!U$25*$AJ477^2+WeightSDS!V$25*$AJ477+WeightSDS!W$25,WeightSDS!M$27+WeightSDS!N$27/(1+EXP(WeightSDS!O$27+WeightSDS!P$27*$AJ477)))),IF($AJ477&lt;43.8,WeightSDS!M$29*$AJ477^10+WeightSDS!N$29*$AJ477^9+WeightSDS!O$29*$AJ477^8+WeightSDS!P$29*$AJ477^7+WeightSDS!Q$29*$AJ477^6+WeightSDS!R$29*$AJ477^5+WeightSDS!S$29*$AJ477^4+WeightSDS!T$29*$AJ477^3+WeightSDS!U$29*$AJ477^2+WeightSDS!V$29*$AJ477+WeightSDS!W$29-0.010431*(1-$AJ477/210),IF($AJ477&lt;123,WeightSDS!M$30*$AJ477^10+WeightSDS!N$30*$AJ477^9+WeightSDS!O$30*$AJ477^8+WeightSDS!P$30*$AJ477^7+WeightSDS!Q$30*$AJ477^6+WeightSDS!R$30*$AJ477^5+WeightSDS!S$30*$AJ477^4+WeightSDS!T$30*$AJ477^3+WeightSDS!U$30*$AJ477^2+WeightSDS!V$30*$AJ477+WeightSDS!W$30-0.010431*(1-1/$AJ477),WeightSDS!M$32+WeightSDS!N$32/(1+EXP(WeightSDS!O$32+WeightSDS!P$32*$AJ477))-0.010431*(1-$AJ477/210))))</f>
        <v>2.9500001032655536</v>
      </c>
      <c r="AN477" s="7">
        <f>IF(D477="M",IF($AJ477&lt;162,WeightSDS!P$12*$AJ477^7+WeightSDS!Q$12*$AJ477^6+WeightSDS!R$12*$AJ477^5+WeightSDS!S$12*$AJ477^4+WeightSDS!T$12*$AJ477^3+WeightSDS!U$12*$AJ477^2+WeightSDS!V$12*$AJ477+WeightSDS!W$12,WeightSDS!P$14*$AJ477^7+WeightSDS!Q$14*$AJ477^6+WeightSDS!R$14*$AJ477^5+WeightSDS!S$14*$AJ477^4+WeightSDS!T$14*$AJ477^3+WeightSDS!U$14*$AJ477^2+WeightSDS!V$14*$AJ477+WeightSDS!W$14),IF($AJ477&lt;156,WeightSDS!O$17*$AJ477^8+WeightSDS!P$17*$AJ477^7+WeightSDS!Q$17*$AJ477^6+WeightSDS!R$17*$AJ477^5+WeightSDS!S$17*$AJ477^4+WeightSDS!T$17*$AJ477^3+WeightSDS!U$17*$AJ477^2+WeightSDS!V$17*$AJ477+WeightSDS!W$17,IF($AJ477&lt;186,WeightSDS!$U$18+(WeightSDS!$V$18-WeightSDS!$U$18)/24*($AJ477-186)+WeightSDS!$W$18*(-$AJ477+186)^2-0.005,WeightSDS!$U$18+(WeightSDS!$V$18-WeightSDS!$U$18)/24*($AJ477-186)-0.005)))</f>
        <v>0.14604529399999999</v>
      </c>
      <c r="AQ477" s="7">
        <f t="shared" si="163"/>
        <v>0.56299999999999994</v>
      </c>
      <c r="AR477" s="7">
        <f t="shared" si="164"/>
        <v>69</v>
      </c>
      <c r="AS477" s="7">
        <f t="shared" si="165"/>
        <v>0.51</v>
      </c>
    </row>
    <row r="478" spans="2:45" s="7" customFormat="1" x14ac:dyDescent="0.15">
      <c r="B478" s="118"/>
      <c r="C478" s="118"/>
      <c r="D478" s="118"/>
      <c r="E478" s="30"/>
      <c r="F478" s="30"/>
      <c r="G478" s="119"/>
      <c r="H478" s="119"/>
      <c r="I478" s="78"/>
      <c r="J478" s="11" t="str">
        <f t="shared" si="156"/>
        <v/>
      </c>
      <c r="K478" s="2" t="str">
        <f t="shared" si="166"/>
        <v/>
      </c>
      <c r="L478" s="2" t="str">
        <f t="shared" si="157"/>
        <v/>
      </c>
      <c r="M478" s="2" t="str">
        <f t="shared" si="167"/>
        <v/>
      </c>
      <c r="N478" s="2" t="str">
        <f t="shared" si="168"/>
        <v/>
      </c>
      <c r="O478" s="2" t="str">
        <f t="shared" si="169"/>
        <v/>
      </c>
      <c r="P478" s="11" t="str">
        <f t="shared" si="170"/>
        <v/>
      </c>
      <c r="Q478" s="11" t="str">
        <f t="shared" si="171"/>
        <v/>
      </c>
      <c r="R478" s="2" t="str">
        <f t="shared" si="172"/>
        <v/>
      </c>
      <c r="S478" s="11" t="str">
        <f t="shared" si="173"/>
        <v/>
      </c>
      <c r="T478" s="175" t="str">
        <f t="shared" si="174"/>
        <v/>
      </c>
      <c r="U478" s="11" t="str">
        <f t="shared" si="175"/>
        <v/>
      </c>
      <c r="V478" s="136"/>
      <c r="W478" s="136"/>
      <c r="X478" s="139">
        <f t="shared" si="158"/>
        <v>0</v>
      </c>
      <c r="Y478" s="31">
        <f t="shared" si="159"/>
        <v>0</v>
      </c>
      <c r="Z478" s="31"/>
      <c r="AA478" s="140">
        <f t="shared" si="160"/>
        <v>0</v>
      </c>
      <c r="AB478" s="12"/>
      <c r="AC478" s="8">
        <f t="shared" si="161"/>
        <v>9.0359999999999996</v>
      </c>
      <c r="AD478" s="8">
        <f t="shared" si="162"/>
        <v>-184.49199999999999</v>
      </c>
      <c r="AE478"/>
      <c r="AF478" t="e">
        <f>IF(D478="M",IF(AI478&lt;78,LMS!$D$5*AI478^3+LMS!$E$5*AI478^2+LMS!$F$5*AI478+LMS!$G$5,IF(AI478&lt;150,LMS!$D$6*AI478^3+LMS!$E$6*AI478^2+LMS!$F$6*AI478+LMS!$G$6,LMS!$D$7*AI478^3+LMS!$E$7*AI478^2+LMS!$F$7*AI478+LMS!$G$7)),IF(AI478&lt;69,LMS!$D$9*AI478^3+LMS!$E$9*AI478^2+LMS!$F$9*AI478+LMS!$G$9,IF(AI478&lt;150,LMS!$D$10*AI478^3+LMS!$E$10*AI478^2+LMS!$F$10*AI478+LMS!$G$10,LMS!$D$11*AI478^3+LMS!$E$11*AI478^2+LMS!$F$11*AI478+LMS!$G$11)))</f>
        <v>#VALUE!</v>
      </c>
      <c r="AG478" t="e">
        <f>IF(D478="M",(IF(AI478&lt;2.5,LMS!$D$21*AI478^3+LMS!$E$21*AI478^2+LMS!$F$21*AI478+LMS!$G$21,IF(AI478&lt;9.5,LMS!$D$22*AI478^3+LMS!$E$22*AI478^2+LMS!$F$22*AI478+LMS!$G$22,IF(AI478&lt;26.75,LMS!$D$23*AI478^3+LMS!$E$23*AI478^2+LMS!$F$23*AI478+LMS!$G$23,IF(AI478&lt;90,LMS!$D$24*AI478^3+LMS!$E$24*AI478^2+LMS!$F$24*AI478+LMS!$G$24,LMS!$D$25*AI478^3+LMS!$E$25*AI478^2+LMS!$F$25*AI478+LMS!$G$25))))),(IF(AI478&lt;2.5,LMS!$D$27*AI478^3+LMS!$E$27*AI478^2+LMS!$F$27*AI478+LMS!$G$27,IF(AI478&lt;9.5,LMS!$D$28*AI478^3+LMS!$E$28*AI478^2+LMS!$F$28*AI478+LMS!$G$28,IF(AI478&lt;26.75,LMS!$D$29*AI478^3+LMS!$E$29*AI478^2+LMS!$F$29*AI478+LMS!$G$29,IF(AI478&lt;90,LMS!$D$30*AI478^3+LMS!$E$30*AI478^2+LMS!$F$30*AI478+LMS!$G$30,IF(AI478&lt;150,LMS!$D$31*AI478^3+LMS!$E$31*AI478^2+LMS!$F$31*AI478+LMS!$G$31,LMS!$D$32*AI478^3+LMS!$E$32*AI478^2+LMS!$F$32*AI478+LMS!$G$32)))))))</f>
        <v>#VALUE!</v>
      </c>
      <c r="AH478" t="e">
        <f>IF(D478="M",(IF(AI478&lt;90,LMS!$D$14*AI478^3+LMS!$E$14*AI478^2+LMS!$F$14*AI478+LMS!$G$14,LMS!$D$15*AI478^3+LMS!$E$15*AI478^2+LMS!$F$15*AI478+LMS!$G$15)),(IF(AI478&lt;90,LMS!$D$17*AI478^3+LMS!$E$17*AI478^2+LMS!$F$17*AI478+LMS!$G$17,LMS!$D$18*AI478^3+LMS!$E$18*AI478^2+LMS!$F$18*AI478+LMS!$G$18)))</f>
        <v>#VALUE!</v>
      </c>
      <c r="AI478" s="7" t="e">
        <f t="shared" si="155"/>
        <v>#VALUE!</v>
      </c>
      <c r="AJ478" s="7">
        <f t="shared" si="176"/>
        <v>0</v>
      </c>
      <c r="AL478" s="7">
        <f>IF(D478="M",WeightSDS!P$5*$AJ478^7+WeightSDS!Q$5*$AJ478^6+WeightSDS!R$5*$AJ478^5+WeightSDS!S$5*$AJ478^4+WeightSDS!T$5*$AJ478^3+WeightSDS!U$5*$AJ478^2+WeightSDS!V$5*$AJ478+WeightSDS!W$5,IF($AJ478&lt;186,WeightSDS!P$8*$AJ478^7+WeightSDS!Q$8*$AJ478^6+WeightSDS!R$8*$AJ478^5+WeightSDS!S$8*$AJ478^4+WeightSDS!T$8*$AJ478^3+WeightSDS!U$8*$AJ478^2+WeightSDS!V$8*$AJ478+WeightSDS!W$8,WeightSDS!$U$9+WeightSDS!$V$9*($AJ478-WeightSDS!$W$9)))</f>
        <v>0.75407122999999998</v>
      </c>
      <c r="AM478" s="7">
        <f>IF(D478="M",IF($AJ478&lt;45,WeightSDS!M$23*$AJ478^10+WeightSDS!N$23*$AJ478^9+WeightSDS!O$23*$AJ478^8+WeightSDS!P$23*$AJ478^7+WeightSDS!Q$23*$AJ478^6+WeightSDS!R$23*$AJ478^5+WeightSDS!S$23*$AJ478^4+WeightSDS!T$23*$AJ478^3+WeightSDS!U$23*$AJ478^2+WeightSDS!V$23*$AJ478+WeightSDS!W$23,IF($AJ478&lt;153,WeightSDS!M$25*$AJ478^10+WeightSDS!N$25*$AJ478^9+WeightSDS!O$25*$AJ478^8+WeightSDS!P$25*$AJ478^7+WeightSDS!Q$25*$AJ478^6+WeightSDS!R$25*$AJ478^5+WeightSDS!S$25*$AJ478^4+WeightSDS!T$25*$AJ478^3+WeightSDS!U$25*$AJ478^2+WeightSDS!V$25*$AJ478+WeightSDS!W$25,WeightSDS!M$27+WeightSDS!N$27/(1+EXP(WeightSDS!O$27+WeightSDS!P$27*$AJ478)))),IF($AJ478&lt;43.8,WeightSDS!M$29*$AJ478^10+WeightSDS!N$29*$AJ478^9+WeightSDS!O$29*$AJ478^8+WeightSDS!P$29*$AJ478^7+WeightSDS!Q$29*$AJ478^6+WeightSDS!R$29*$AJ478^5+WeightSDS!S$29*$AJ478^4+WeightSDS!T$29*$AJ478^3+WeightSDS!U$29*$AJ478^2+WeightSDS!V$29*$AJ478+WeightSDS!W$29-0.010431*(1-$AJ478/210),IF($AJ478&lt;123,WeightSDS!M$30*$AJ478^10+WeightSDS!N$30*$AJ478^9+WeightSDS!O$30*$AJ478^8+WeightSDS!P$30*$AJ478^7+WeightSDS!Q$30*$AJ478^6+WeightSDS!R$30*$AJ478^5+WeightSDS!S$30*$AJ478^4+WeightSDS!T$30*$AJ478^3+WeightSDS!U$30*$AJ478^2+WeightSDS!V$30*$AJ478+WeightSDS!W$30-0.010431*(1-1/$AJ478),WeightSDS!M$32+WeightSDS!N$32/(1+EXP(WeightSDS!O$32+WeightSDS!P$32*$AJ478))-0.010431*(1-$AJ478/210))))</f>
        <v>2.9500001032655536</v>
      </c>
      <c r="AN478" s="7">
        <f>IF(D478="M",IF($AJ478&lt;162,WeightSDS!P$12*$AJ478^7+WeightSDS!Q$12*$AJ478^6+WeightSDS!R$12*$AJ478^5+WeightSDS!S$12*$AJ478^4+WeightSDS!T$12*$AJ478^3+WeightSDS!U$12*$AJ478^2+WeightSDS!V$12*$AJ478+WeightSDS!W$12,WeightSDS!P$14*$AJ478^7+WeightSDS!Q$14*$AJ478^6+WeightSDS!R$14*$AJ478^5+WeightSDS!S$14*$AJ478^4+WeightSDS!T$14*$AJ478^3+WeightSDS!U$14*$AJ478^2+WeightSDS!V$14*$AJ478+WeightSDS!W$14),IF($AJ478&lt;156,WeightSDS!O$17*$AJ478^8+WeightSDS!P$17*$AJ478^7+WeightSDS!Q$17*$AJ478^6+WeightSDS!R$17*$AJ478^5+WeightSDS!S$17*$AJ478^4+WeightSDS!T$17*$AJ478^3+WeightSDS!U$17*$AJ478^2+WeightSDS!V$17*$AJ478+WeightSDS!W$17,IF($AJ478&lt;186,WeightSDS!$U$18+(WeightSDS!$V$18-WeightSDS!$U$18)/24*($AJ478-186)+WeightSDS!$W$18*(-$AJ478+186)^2-0.005,WeightSDS!$U$18+(WeightSDS!$V$18-WeightSDS!$U$18)/24*($AJ478-186)-0.005)))</f>
        <v>0.14604529399999999</v>
      </c>
      <c r="AQ478" s="7">
        <f t="shared" si="163"/>
        <v>0.56299999999999994</v>
      </c>
      <c r="AR478" s="7">
        <f t="shared" si="164"/>
        <v>69</v>
      </c>
      <c r="AS478" s="7">
        <f t="shared" si="165"/>
        <v>0.51</v>
      </c>
    </row>
    <row r="479" spans="2:45" s="7" customFormat="1" x14ac:dyDescent="0.15">
      <c r="B479" s="118"/>
      <c r="C479" s="118"/>
      <c r="D479" s="118"/>
      <c r="E479" s="30"/>
      <c r="F479" s="30"/>
      <c r="G479" s="119"/>
      <c r="H479" s="119"/>
      <c r="I479" s="78"/>
      <c r="J479" s="11" t="str">
        <f t="shared" si="156"/>
        <v/>
      </c>
      <c r="K479" s="2" t="str">
        <f t="shared" si="166"/>
        <v/>
      </c>
      <c r="L479" s="2" t="str">
        <f t="shared" si="157"/>
        <v/>
      </c>
      <c r="M479" s="2" t="str">
        <f t="shared" si="167"/>
        <v/>
      </c>
      <c r="N479" s="2" t="str">
        <f t="shared" si="168"/>
        <v/>
      </c>
      <c r="O479" s="2" t="str">
        <f t="shared" si="169"/>
        <v/>
      </c>
      <c r="P479" s="11" t="str">
        <f t="shared" si="170"/>
        <v/>
      </c>
      <c r="Q479" s="11" t="str">
        <f t="shared" si="171"/>
        <v/>
      </c>
      <c r="R479" s="2" t="str">
        <f t="shared" si="172"/>
        <v/>
      </c>
      <c r="S479" s="11" t="str">
        <f t="shared" si="173"/>
        <v/>
      </c>
      <c r="T479" s="175" t="str">
        <f t="shared" si="174"/>
        <v/>
      </c>
      <c r="U479" s="11" t="str">
        <f t="shared" si="175"/>
        <v/>
      </c>
      <c r="V479" s="136"/>
      <c r="W479" s="136"/>
      <c r="X479" s="139">
        <f t="shared" si="158"/>
        <v>0</v>
      </c>
      <c r="Y479" s="31">
        <f t="shared" si="159"/>
        <v>0</v>
      </c>
      <c r="Z479" s="31"/>
      <c r="AA479" s="140">
        <f t="shared" si="160"/>
        <v>0</v>
      </c>
      <c r="AB479" s="12"/>
      <c r="AC479" s="8">
        <f t="shared" si="161"/>
        <v>9.0359999999999996</v>
      </c>
      <c r="AD479" s="8">
        <f t="shared" si="162"/>
        <v>-184.49199999999999</v>
      </c>
      <c r="AE479"/>
      <c r="AF479" t="e">
        <f>IF(D479="M",IF(AI479&lt;78,LMS!$D$5*AI479^3+LMS!$E$5*AI479^2+LMS!$F$5*AI479+LMS!$G$5,IF(AI479&lt;150,LMS!$D$6*AI479^3+LMS!$E$6*AI479^2+LMS!$F$6*AI479+LMS!$G$6,LMS!$D$7*AI479^3+LMS!$E$7*AI479^2+LMS!$F$7*AI479+LMS!$G$7)),IF(AI479&lt;69,LMS!$D$9*AI479^3+LMS!$E$9*AI479^2+LMS!$F$9*AI479+LMS!$G$9,IF(AI479&lt;150,LMS!$D$10*AI479^3+LMS!$E$10*AI479^2+LMS!$F$10*AI479+LMS!$G$10,LMS!$D$11*AI479^3+LMS!$E$11*AI479^2+LMS!$F$11*AI479+LMS!$G$11)))</f>
        <v>#VALUE!</v>
      </c>
      <c r="AG479" t="e">
        <f>IF(D479="M",(IF(AI479&lt;2.5,LMS!$D$21*AI479^3+LMS!$E$21*AI479^2+LMS!$F$21*AI479+LMS!$G$21,IF(AI479&lt;9.5,LMS!$D$22*AI479^3+LMS!$E$22*AI479^2+LMS!$F$22*AI479+LMS!$G$22,IF(AI479&lt;26.75,LMS!$D$23*AI479^3+LMS!$E$23*AI479^2+LMS!$F$23*AI479+LMS!$G$23,IF(AI479&lt;90,LMS!$D$24*AI479^3+LMS!$E$24*AI479^2+LMS!$F$24*AI479+LMS!$G$24,LMS!$D$25*AI479^3+LMS!$E$25*AI479^2+LMS!$F$25*AI479+LMS!$G$25))))),(IF(AI479&lt;2.5,LMS!$D$27*AI479^3+LMS!$E$27*AI479^2+LMS!$F$27*AI479+LMS!$G$27,IF(AI479&lt;9.5,LMS!$D$28*AI479^3+LMS!$E$28*AI479^2+LMS!$F$28*AI479+LMS!$G$28,IF(AI479&lt;26.75,LMS!$D$29*AI479^3+LMS!$E$29*AI479^2+LMS!$F$29*AI479+LMS!$G$29,IF(AI479&lt;90,LMS!$D$30*AI479^3+LMS!$E$30*AI479^2+LMS!$F$30*AI479+LMS!$G$30,IF(AI479&lt;150,LMS!$D$31*AI479^3+LMS!$E$31*AI479^2+LMS!$F$31*AI479+LMS!$G$31,LMS!$D$32*AI479^3+LMS!$E$32*AI479^2+LMS!$F$32*AI479+LMS!$G$32)))))))</f>
        <v>#VALUE!</v>
      </c>
      <c r="AH479" t="e">
        <f>IF(D479="M",(IF(AI479&lt;90,LMS!$D$14*AI479^3+LMS!$E$14*AI479^2+LMS!$F$14*AI479+LMS!$G$14,LMS!$D$15*AI479^3+LMS!$E$15*AI479^2+LMS!$F$15*AI479+LMS!$G$15)),(IF(AI479&lt;90,LMS!$D$17*AI479^3+LMS!$E$17*AI479^2+LMS!$F$17*AI479+LMS!$G$17,LMS!$D$18*AI479^3+LMS!$E$18*AI479^2+LMS!$F$18*AI479+LMS!$G$18)))</f>
        <v>#VALUE!</v>
      </c>
      <c r="AI479" s="7" t="e">
        <f t="shared" si="155"/>
        <v>#VALUE!</v>
      </c>
      <c r="AJ479" s="7">
        <f t="shared" si="176"/>
        <v>0</v>
      </c>
      <c r="AL479" s="7">
        <f>IF(D479="M",WeightSDS!P$5*$AJ479^7+WeightSDS!Q$5*$AJ479^6+WeightSDS!R$5*$AJ479^5+WeightSDS!S$5*$AJ479^4+WeightSDS!T$5*$AJ479^3+WeightSDS!U$5*$AJ479^2+WeightSDS!V$5*$AJ479+WeightSDS!W$5,IF($AJ479&lt;186,WeightSDS!P$8*$AJ479^7+WeightSDS!Q$8*$AJ479^6+WeightSDS!R$8*$AJ479^5+WeightSDS!S$8*$AJ479^4+WeightSDS!T$8*$AJ479^3+WeightSDS!U$8*$AJ479^2+WeightSDS!V$8*$AJ479+WeightSDS!W$8,WeightSDS!$U$9+WeightSDS!$V$9*($AJ479-WeightSDS!$W$9)))</f>
        <v>0.75407122999999998</v>
      </c>
      <c r="AM479" s="7">
        <f>IF(D479="M",IF($AJ479&lt;45,WeightSDS!M$23*$AJ479^10+WeightSDS!N$23*$AJ479^9+WeightSDS!O$23*$AJ479^8+WeightSDS!P$23*$AJ479^7+WeightSDS!Q$23*$AJ479^6+WeightSDS!R$23*$AJ479^5+WeightSDS!S$23*$AJ479^4+WeightSDS!T$23*$AJ479^3+WeightSDS!U$23*$AJ479^2+WeightSDS!V$23*$AJ479+WeightSDS!W$23,IF($AJ479&lt;153,WeightSDS!M$25*$AJ479^10+WeightSDS!N$25*$AJ479^9+WeightSDS!O$25*$AJ479^8+WeightSDS!P$25*$AJ479^7+WeightSDS!Q$25*$AJ479^6+WeightSDS!R$25*$AJ479^5+WeightSDS!S$25*$AJ479^4+WeightSDS!T$25*$AJ479^3+WeightSDS!U$25*$AJ479^2+WeightSDS!V$25*$AJ479+WeightSDS!W$25,WeightSDS!M$27+WeightSDS!N$27/(1+EXP(WeightSDS!O$27+WeightSDS!P$27*$AJ479)))),IF($AJ479&lt;43.8,WeightSDS!M$29*$AJ479^10+WeightSDS!N$29*$AJ479^9+WeightSDS!O$29*$AJ479^8+WeightSDS!P$29*$AJ479^7+WeightSDS!Q$29*$AJ479^6+WeightSDS!R$29*$AJ479^5+WeightSDS!S$29*$AJ479^4+WeightSDS!T$29*$AJ479^3+WeightSDS!U$29*$AJ479^2+WeightSDS!V$29*$AJ479+WeightSDS!W$29-0.010431*(1-$AJ479/210),IF($AJ479&lt;123,WeightSDS!M$30*$AJ479^10+WeightSDS!N$30*$AJ479^9+WeightSDS!O$30*$AJ479^8+WeightSDS!P$30*$AJ479^7+WeightSDS!Q$30*$AJ479^6+WeightSDS!R$30*$AJ479^5+WeightSDS!S$30*$AJ479^4+WeightSDS!T$30*$AJ479^3+WeightSDS!U$30*$AJ479^2+WeightSDS!V$30*$AJ479+WeightSDS!W$30-0.010431*(1-1/$AJ479),WeightSDS!M$32+WeightSDS!N$32/(1+EXP(WeightSDS!O$32+WeightSDS!P$32*$AJ479))-0.010431*(1-$AJ479/210))))</f>
        <v>2.9500001032655536</v>
      </c>
      <c r="AN479" s="7">
        <f>IF(D479="M",IF($AJ479&lt;162,WeightSDS!P$12*$AJ479^7+WeightSDS!Q$12*$AJ479^6+WeightSDS!R$12*$AJ479^5+WeightSDS!S$12*$AJ479^4+WeightSDS!T$12*$AJ479^3+WeightSDS!U$12*$AJ479^2+WeightSDS!V$12*$AJ479+WeightSDS!W$12,WeightSDS!P$14*$AJ479^7+WeightSDS!Q$14*$AJ479^6+WeightSDS!R$14*$AJ479^5+WeightSDS!S$14*$AJ479^4+WeightSDS!T$14*$AJ479^3+WeightSDS!U$14*$AJ479^2+WeightSDS!V$14*$AJ479+WeightSDS!W$14),IF($AJ479&lt;156,WeightSDS!O$17*$AJ479^8+WeightSDS!P$17*$AJ479^7+WeightSDS!Q$17*$AJ479^6+WeightSDS!R$17*$AJ479^5+WeightSDS!S$17*$AJ479^4+WeightSDS!T$17*$AJ479^3+WeightSDS!U$17*$AJ479^2+WeightSDS!V$17*$AJ479+WeightSDS!W$17,IF($AJ479&lt;186,WeightSDS!$U$18+(WeightSDS!$V$18-WeightSDS!$U$18)/24*($AJ479-186)+WeightSDS!$W$18*(-$AJ479+186)^2-0.005,WeightSDS!$U$18+(WeightSDS!$V$18-WeightSDS!$U$18)/24*($AJ479-186)-0.005)))</f>
        <v>0.14604529399999999</v>
      </c>
      <c r="AQ479" s="7">
        <f t="shared" si="163"/>
        <v>0.56299999999999994</v>
      </c>
      <c r="AR479" s="7">
        <f t="shared" si="164"/>
        <v>69</v>
      </c>
      <c r="AS479" s="7">
        <f t="shared" si="165"/>
        <v>0.51</v>
      </c>
    </row>
    <row r="480" spans="2:45" s="7" customFormat="1" x14ac:dyDescent="0.15">
      <c r="B480" s="118"/>
      <c r="C480" s="118"/>
      <c r="D480" s="118"/>
      <c r="E480" s="30"/>
      <c r="F480" s="30"/>
      <c r="G480" s="119"/>
      <c r="H480" s="119"/>
      <c r="I480" s="78"/>
      <c r="J480" s="11" t="str">
        <f t="shared" si="156"/>
        <v/>
      </c>
      <c r="K480" s="2" t="str">
        <f t="shared" si="166"/>
        <v/>
      </c>
      <c r="L480" s="2" t="str">
        <f t="shared" si="157"/>
        <v/>
      </c>
      <c r="M480" s="2" t="str">
        <f t="shared" si="167"/>
        <v/>
      </c>
      <c r="N480" s="2" t="str">
        <f t="shared" si="168"/>
        <v/>
      </c>
      <c r="O480" s="2" t="str">
        <f t="shared" si="169"/>
        <v/>
      </c>
      <c r="P480" s="11" t="str">
        <f t="shared" si="170"/>
        <v/>
      </c>
      <c r="Q480" s="11" t="str">
        <f t="shared" si="171"/>
        <v/>
      </c>
      <c r="R480" s="2" t="str">
        <f t="shared" si="172"/>
        <v/>
      </c>
      <c r="S480" s="11" t="str">
        <f t="shared" si="173"/>
        <v/>
      </c>
      <c r="T480" s="175" t="str">
        <f t="shared" si="174"/>
        <v/>
      </c>
      <c r="U480" s="11" t="str">
        <f t="shared" si="175"/>
        <v/>
      </c>
      <c r="V480" s="136"/>
      <c r="W480" s="136"/>
      <c r="X480" s="139">
        <f t="shared" si="158"/>
        <v>0</v>
      </c>
      <c r="Y480" s="31">
        <f t="shared" si="159"/>
        <v>0</v>
      </c>
      <c r="Z480" s="31"/>
      <c r="AA480" s="140">
        <f t="shared" si="160"/>
        <v>0</v>
      </c>
      <c r="AB480" s="12"/>
      <c r="AC480" s="8">
        <f t="shared" si="161"/>
        <v>9.0359999999999996</v>
      </c>
      <c r="AD480" s="8">
        <f t="shared" si="162"/>
        <v>-184.49199999999999</v>
      </c>
      <c r="AE480"/>
      <c r="AF480" t="e">
        <f>IF(D480="M",IF(AI480&lt;78,LMS!$D$5*AI480^3+LMS!$E$5*AI480^2+LMS!$F$5*AI480+LMS!$G$5,IF(AI480&lt;150,LMS!$D$6*AI480^3+LMS!$E$6*AI480^2+LMS!$F$6*AI480+LMS!$G$6,LMS!$D$7*AI480^3+LMS!$E$7*AI480^2+LMS!$F$7*AI480+LMS!$G$7)),IF(AI480&lt;69,LMS!$D$9*AI480^3+LMS!$E$9*AI480^2+LMS!$F$9*AI480+LMS!$G$9,IF(AI480&lt;150,LMS!$D$10*AI480^3+LMS!$E$10*AI480^2+LMS!$F$10*AI480+LMS!$G$10,LMS!$D$11*AI480^3+LMS!$E$11*AI480^2+LMS!$F$11*AI480+LMS!$G$11)))</f>
        <v>#VALUE!</v>
      </c>
      <c r="AG480" t="e">
        <f>IF(D480="M",(IF(AI480&lt;2.5,LMS!$D$21*AI480^3+LMS!$E$21*AI480^2+LMS!$F$21*AI480+LMS!$G$21,IF(AI480&lt;9.5,LMS!$D$22*AI480^3+LMS!$E$22*AI480^2+LMS!$F$22*AI480+LMS!$G$22,IF(AI480&lt;26.75,LMS!$D$23*AI480^3+LMS!$E$23*AI480^2+LMS!$F$23*AI480+LMS!$G$23,IF(AI480&lt;90,LMS!$D$24*AI480^3+LMS!$E$24*AI480^2+LMS!$F$24*AI480+LMS!$G$24,LMS!$D$25*AI480^3+LMS!$E$25*AI480^2+LMS!$F$25*AI480+LMS!$G$25))))),(IF(AI480&lt;2.5,LMS!$D$27*AI480^3+LMS!$E$27*AI480^2+LMS!$F$27*AI480+LMS!$G$27,IF(AI480&lt;9.5,LMS!$D$28*AI480^3+LMS!$E$28*AI480^2+LMS!$F$28*AI480+LMS!$G$28,IF(AI480&lt;26.75,LMS!$D$29*AI480^3+LMS!$E$29*AI480^2+LMS!$F$29*AI480+LMS!$G$29,IF(AI480&lt;90,LMS!$D$30*AI480^3+LMS!$E$30*AI480^2+LMS!$F$30*AI480+LMS!$G$30,IF(AI480&lt;150,LMS!$D$31*AI480^3+LMS!$E$31*AI480^2+LMS!$F$31*AI480+LMS!$G$31,LMS!$D$32*AI480^3+LMS!$E$32*AI480^2+LMS!$F$32*AI480+LMS!$G$32)))))))</f>
        <v>#VALUE!</v>
      </c>
      <c r="AH480" t="e">
        <f>IF(D480="M",(IF(AI480&lt;90,LMS!$D$14*AI480^3+LMS!$E$14*AI480^2+LMS!$F$14*AI480+LMS!$G$14,LMS!$D$15*AI480^3+LMS!$E$15*AI480^2+LMS!$F$15*AI480+LMS!$G$15)),(IF(AI480&lt;90,LMS!$D$17*AI480^3+LMS!$E$17*AI480^2+LMS!$F$17*AI480+LMS!$G$17,LMS!$D$18*AI480^3+LMS!$E$18*AI480^2+LMS!$F$18*AI480+LMS!$G$18)))</f>
        <v>#VALUE!</v>
      </c>
      <c r="AI480" s="7" t="e">
        <f t="shared" si="155"/>
        <v>#VALUE!</v>
      </c>
      <c r="AJ480" s="7">
        <f t="shared" si="176"/>
        <v>0</v>
      </c>
      <c r="AL480" s="7">
        <f>IF(D480="M",WeightSDS!P$5*$AJ480^7+WeightSDS!Q$5*$AJ480^6+WeightSDS!R$5*$AJ480^5+WeightSDS!S$5*$AJ480^4+WeightSDS!T$5*$AJ480^3+WeightSDS!U$5*$AJ480^2+WeightSDS!V$5*$AJ480+WeightSDS!W$5,IF($AJ480&lt;186,WeightSDS!P$8*$AJ480^7+WeightSDS!Q$8*$AJ480^6+WeightSDS!R$8*$AJ480^5+WeightSDS!S$8*$AJ480^4+WeightSDS!T$8*$AJ480^3+WeightSDS!U$8*$AJ480^2+WeightSDS!V$8*$AJ480+WeightSDS!W$8,WeightSDS!$U$9+WeightSDS!$V$9*($AJ480-WeightSDS!$W$9)))</f>
        <v>0.75407122999999998</v>
      </c>
      <c r="AM480" s="7">
        <f>IF(D480="M",IF($AJ480&lt;45,WeightSDS!M$23*$AJ480^10+WeightSDS!N$23*$AJ480^9+WeightSDS!O$23*$AJ480^8+WeightSDS!P$23*$AJ480^7+WeightSDS!Q$23*$AJ480^6+WeightSDS!R$23*$AJ480^5+WeightSDS!S$23*$AJ480^4+WeightSDS!T$23*$AJ480^3+WeightSDS!U$23*$AJ480^2+WeightSDS!V$23*$AJ480+WeightSDS!W$23,IF($AJ480&lt;153,WeightSDS!M$25*$AJ480^10+WeightSDS!N$25*$AJ480^9+WeightSDS!O$25*$AJ480^8+WeightSDS!P$25*$AJ480^7+WeightSDS!Q$25*$AJ480^6+WeightSDS!R$25*$AJ480^5+WeightSDS!S$25*$AJ480^4+WeightSDS!T$25*$AJ480^3+WeightSDS!U$25*$AJ480^2+WeightSDS!V$25*$AJ480+WeightSDS!W$25,WeightSDS!M$27+WeightSDS!N$27/(1+EXP(WeightSDS!O$27+WeightSDS!P$27*$AJ480)))),IF($AJ480&lt;43.8,WeightSDS!M$29*$AJ480^10+WeightSDS!N$29*$AJ480^9+WeightSDS!O$29*$AJ480^8+WeightSDS!P$29*$AJ480^7+WeightSDS!Q$29*$AJ480^6+WeightSDS!R$29*$AJ480^5+WeightSDS!S$29*$AJ480^4+WeightSDS!T$29*$AJ480^3+WeightSDS!U$29*$AJ480^2+WeightSDS!V$29*$AJ480+WeightSDS!W$29-0.010431*(1-$AJ480/210),IF($AJ480&lt;123,WeightSDS!M$30*$AJ480^10+WeightSDS!N$30*$AJ480^9+WeightSDS!O$30*$AJ480^8+WeightSDS!P$30*$AJ480^7+WeightSDS!Q$30*$AJ480^6+WeightSDS!R$30*$AJ480^5+WeightSDS!S$30*$AJ480^4+WeightSDS!T$30*$AJ480^3+WeightSDS!U$30*$AJ480^2+WeightSDS!V$30*$AJ480+WeightSDS!W$30-0.010431*(1-1/$AJ480),WeightSDS!M$32+WeightSDS!N$32/(1+EXP(WeightSDS!O$32+WeightSDS!P$32*$AJ480))-0.010431*(1-$AJ480/210))))</f>
        <v>2.9500001032655536</v>
      </c>
      <c r="AN480" s="7">
        <f>IF(D480="M",IF($AJ480&lt;162,WeightSDS!P$12*$AJ480^7+WeightSDS!Q$12*$AJ480^6+WeightSDS!R$12*$AJ480^5+WeightSDS!S$12*$AJ480^4+WeightSDS!T$12*$AJ480^3+WeightSDS!U$12*$AJ480^2+WeightSDS!V$12*$AJ480+WeightSDS!W$12,WeightSDS!P$14*$AJ480^7+WeightSDS!Q$14*$AJ480^6+WeightSDS!R$14*$AJ480^5+WeightSDS!S$14*$AJ480^4+WeightSDS!T$14*$AJ480^3+WeightSDS!U$14*$AJ480^2+WeightSDS!V$14*$AJ480+WeightSDS!W$14),IF($AJ480&lt;156,WeightSDS!O$17*$AJ480^8+WeightSDS!P$17*$AJ480^7+WeightSDS!Q$17*$AJ480^6+WeightSDS!R$17*$AJ480^5+WeightSDS!S$17*$AJ480^4+WeightSDS!T$17*$AJ480^3+WeightSDS!U$17*$AJ480^2+WeightSDS!V$17*$AJ480+WeightSDS!W$17,IF($AJ480&lt;186,WeightSDS!$U$18+(WeightSDS!$V$18-WeightSDS!$U$18)/24*($AJ480-186)+WeightSDS!$W$18*(-$AJ480+186)^2-0.005,WeightSDS!$U$18+(WeightSDS!$V$18-WeightSDS!$U$18)/24*($AJ480-186)-0.005)))</f>
        <v>0.14604529399999999</v>
      </c>
      <c r="AQ480" s="7">
        <f t="shared" si="163"/>
        <v>0.56299999999999994</v>
      </c>
      <c r="AR480" s="7">
        <f t="shared" si="164"/>
        <v>69</v>
      </c>
      <c r="AS480" s="7">
        <f t="shared" si="165"/>
        <v>0.51</v>
      </c>
    </row>
    <row r="481" spans="2:45" s="7" customFormat="1" x14ac:dyDescent="0.15">
      <c r="B481" s="118"/>
      <c r="C481" s="118"/>
      <c r="D481" s="118"/>
      <c r="E481" s="30"/>
      <c r="F481" s="30"/>
      <c r="G481" s="119"/>
      <c r="H481" s="119"/>
      <c r="I481" s="78"/>
      <c r="J481" s="11" t="str">
        <f t="shared" si="156"/>
        <v/>
      </c>
      <c r="K481" s="2" t="str">
        <f t="shared" si="166"/>
        <v/>
      </c>
      <c r="L481" s="2" t="str">
        <f t="shared" si="157"/>
        <v/>
      </c>
      <c r="M481" s="2" t="str">
        <f t="shared" si="167"/>
        <v/>
      </c>
      <c r="N481" s="2" t="str">
        <f t="shared" si="168"/>
        <v/>
      </c>
      <c r="O481" s="2" t="str">
        <f t="shared" si="169"/>
        <v/>
      </c>
      <c r="P481" s="11" t="str">
        <f t="shared" si="170"/>
        <v/>
      </c>
      <c r="Q481" s="11" t="str">
        <f t="shared" si="171"/>
        <v/>
      </c>
      <c r="R481" s="2" t="str">
        <f t="shared" si="172"/>
        <v/>
      </c>
      <c r="S481" s="11" t="str">
        <f t="shared" si="173"/>
        <v/>
      </c>
      <c r="T481" s="175" t="str">
        <f t="shared" si="174"/>
        <v/>
      </c>
      <c r="U481" s="11" t="str">
        <f t="shared" si="175"/>
        <v/>
      </c>
      <c r="V481" s="136"/>
      <c r="W481" s="136"/>
      <c r="X481" s="139">
        <f t="shared" si="158"/>
        <v>0</v>
      </c>
      <c r="Y481" s="31">
        <f t="shared" si="159"/>
        <v>0</v>
      </c>
      <c r="Z481" s="31"/>
      <c r="AA481" s="140">
        <f t="shared" si="160"/>
        <v>0</v>
      </c>
      <c r="AB481" s="12"/>
      <c r="AC481" s="8">
        <f t="shared" si="161"/>
        <v>9.0359999999999996</v>
      </c>
      <c r="AD481" s="8">
        <f t="shared" si="162"/>
        <v>-184.49199999999999</v>
      </c>
      <c r="AE481"/>
      <c r="AF481" t="e">
        <f>IF(D481="M",IF(AI481&lt;78,LMS!$D$5*AI481^3+LMS!$E$5*AI481^2+LMS!$F$5*AI481+LMS!$G$5,IF(AI481&lt;150,LMS!$D$6*AI481^3+LMS!$E$6*AI481^2+LMS!$F$6*AI481+LMS!$G$6,LMS!$D$7*AI481^3+LMS!$E$7*AI481^2+LMS!$F$7*AI481+LMS!$G$7)),IF(AI481&lt;69,LMS!$D$9*AI481^3+LMS!$E$9*AI481^2+LMS!$F$9*AI481+LMS!$G$9,IF(AI481&lt;150,LMS!$D$10*AI481^3+LMS!$E$10*AI481^2+LMS!$F$10*AI481+LMS!$G$10,LMS!$D$11*AI481^3+LMS!$E$11*AI481^2+LMS!$F$11*AI481+LMS!$G$11)))</f>
        <v>#VALUE!</v>
      </c>
      <c r="AG481" t="e">
        <f>IF(D481="M",(IF(AI481&lt;2.5,LMS!$D$21*AI481^3+LMS!$E$21*AI481^2+LMS!$F$21*AI481+LMS!$G$21,IF(AI481&lt;9.5,LMS!$D$22*AI481^3+LMS!$E$22*AI481^2+LMS!$F$22*AI481+LMS!$G$22,IF(AI481&lt;26.75,LMS!$D$23*AI481^3+LMS!$E$23*AI481^2+LMS!$F$23*AI481+LMS!$G$23,IF(AI481&lt;90,LMS!$D$24*AI481^3+LMS!$E$24*AI481^2+LMS!$F$24*AI481+LMS!$G$24,LMS!$D$25*AI481^3+LMS!$E$25*AI481^2+LMS!$F$25*AI481+LMS!$G$25))))),(IF(AI481&lt;2.5,LMS!$D$27*AI481^3+LMS!$E$27*AI481^2+LMS!$F$27*AI481+LMS!$G$27,IF(AI481&lt;9.5,LMS!$D$28*AI481^3+LMS!$E$28*AI481^2+LMS!$F$28*AI481+LMS!$G$28,IF(AI481&lt;26.75,LMS!$D$29*AI481^3+LMS!$E$29*AI481^2+LMS!$F$29*AI481+LMS!$G$29,IF(AI481&lt;90,LMS!$D$30*AI481^3+LMS!$E$30*AI481^2+LMS!$F$30*AI481+LMS!$G$30,IF(AI481&lt;150,LMS!$D$31*AI481^3+LMS!$E$31*AI481^2+LMS!$F$31*AI481+LMS!$G$31,LMS!$D$32*AI481^3+LMS!$E$32*AI481^2+LMS!$F$32*AI481+LMS!$G$32)))))))</f>
        <v>#VALUE!</v>
      </c>
      <c r="AH481" t="e">
        <f>IF(D481="M",(IF(AI481&lt;90,LMS!$D$14*AI481^3+LMS!$E$14*AI481^2+LMS!$F$14*AI481+LMS!$G$14,LMS!$D$15*AI481^3+LMS!$E$15*AI481^2+LMS!$F$15*AI481+LMS!$G$15)),(IF(AI481&lt;90,LMS!$D$17*AI481^3+LMS!$E$17*AI481^2+LMS!$F$17*AI481+LMS!$G$17,LMS!$D$18*AI481^3+LMS!$E$18*AI481^2+LMS!$F$18*AI481+LMS!$G$18)))</f>
        <v>#VALUE!</v>
      </c>
      <c r="AI481" s="7" t="e">
        <f t="shared" si="155"/>
        <v>#VALUE!</v>
      </c>
      <c r="AJ481" s="7">
        <f t="shared" si="176"/>
        <v>0</v>
      </c>
      <c r="AL481" s="7">
        <f>IF(D481="M",WeightSDS!P$5*$AJ481^7+WeightSDS!Q$5*$AJ481^6+WeightSDS!R$5*$AJ481^5+WeightSDS!S$5*$AJ481^4+WeightSDS!T$5*$AJ481^3+WeightSDS!U$5*$AJ481^2+WeightSDS!V$5*$AJ481+WeightSDS!W$5,IF($AJ481&lt;186,WeightSDS!P$8*$AJ481^7+WeightSDS!Q$8*$AJ481^6+WeightSDS!R$8*$AJ481^5+WeightSDS!S$8*$AJ481^4+WeightSDS!T$8*$AJ481^3+WeightSDS!U$8*$AJ481^2+WeightSDS!V$8*$AJ481+WeightSDS!W$8,WeightSDS!$U$9+WeightSDS!$V$9*($AJ481-WeightSDS!$W$9)))</f>
        <v>0.75407122999999998</v>
      </c>
      <c r="AM481" s="7">
        <f>IF(D481="M",IF($AJ481&lt;45,WeightSDS!M$23*$AJ481^10+WeightSDS!N$23*$AJ481^9+WeightSDS!O$23*$AJ481^8+WeightSDS!P$23*$AJ481^7+WeightSDS!Q$23*$AJ481^6+WeightSDS!R$23*$AJ481^5+WeightSDS!S$23*$AJ481^4+WeightSDS!T$23*$AJ481^3+WeightSDS!U$23*$AJ481^2+WeightSDS!V$23*$AJ481+WeightSDS!W$23,IF($AJ481&lt;153,WeightSDS!M$25*$AJ481^10+WeightSDS!N$25*$AJ481^9+WeightSDS!O$25*$AJ481^8+WeightSDS!P$25*$AJ481^7+WeightSDS!Q$25*$AJ481^6+WeightSDS!R$25*$AJ481^5+WeightSDS!S$25*$AJ481^4+WeightSDS!T$25*$AJ481^3+WeightSDS!U$25*$AJ481^2+WeightSDS!V$25*$AJ481+WeightSDS!W$25,WeightSDS!M$27+WeightSDS!N$27/(1+EXP(WeightSDS!O$27+WeightSDS!P$27*$AJ481)))),IF($AJ481&lt;43.8,WeightSDS!M$29*$AJ481^10+WeightSDS!N$29*$AJ481^9+WeightSDS!O$29*$AJ481^8+WeightSDS!P$29*$AJ481^7+WeightSDS!Q$29*$AJ481^6+WeightSDS!R$29*$AJ481^5+WeightSDS!S$29*$AJ481^4+WeightSDS!T$29*$AJ481^3+WeightSDS!U$29*$AJ481^2+WeightSDS!V$29*$AJ481+WeightSDS!W$29-0.010431*(1-$AJ481/210),IF($AJ481&lt;123,WeightSDS!M$30*$AJ481^10+WeightSDS!N$30*$AJ481^9+WeightSDS!O$30*$AJ481^8+WeightSDS!P$30*$AJ481^7+WeightSDS!Q$30*$AJ481^6+WeightSDS!R$30*$AJ481^5+WeightSDS!S$30*$AJ481^4+WeightSDS!T$30*$AJ481^3+WeightSDS!U$30*$AJ481^2+WeightSDS!V$30*$AJ481+WeightSDS!W$30-0.010431*(1-1/$AJ481),WeightSDS!M$32+WeightSDS!N$32/(1+EXP(WeightSDS!O$32+WeightSDS!P$32*$AJ481))-0.010431*(1-$AJ481/210))))</f>
        <v>2.9500001032655536</v>
      </c>
      <c r="AN481" s="7">
        <f>IF(D481="M",IF($AJ481&lt;162,WeightSDS!P$12*$AJ481^7+WeightSDS!Q$12*$AJ481^6+WeightSDS!R$12*$AJ481^5+WeightSDS!S$12*$AJ481^4+WeightSDS!T$12*$AJ481^3+WeightSDS!U$12*$AJ481^2+WeightSDS!V$12*$AJ481+WeightSDS!W$12,WeightSDS!P$14*$AJ481^7+WeightSDS!Q$14*$AJ481^6+WeightSDS!R$14*$AJ481^5+WeightSDS!S$14*$AJ481^4+WeightSDS!T$14*$AJ481^3+WeightSDS!U$14*$AJ481^2+WeightSDS!V$14*$AJ481+WeightSDS!W$14),IF($AJ481&lt;156,WeightSDS!O$17*$AJ481^8+WeightSDS!P$17*$AJ481^7+WeightSDS!Q$17*$AJ481^6+WeightSDS!R$17*$AJ481^5+WeightSDS!S$17*$AJ481^4+WeightSDS!T$17*$AJ481^3+WeightSDS!U$17*$AJ481^2+WeightSDS!V$17*$AJ481+WeightSDS!W$17,IF($AJ481&lt;186,WeightSDS!$U$18+(WeightSDS!$V$18-WeightSDS!$U$18)/24*($AJ481-186)+WeightSDS!$W$18*(-$AJ481+186)^2-0.005,WeightSDS!$U$18+(WeightSDS!$V$18-WeightSDS!$U$18)/24*($AJ481-186)-0.005)))</f>
        <v>0.14604529399999999</v>
      </c>
      <c r="AQ481" s="7">
        <f t="shared" si="163"/>
        <v>0.56299999999999994</v>
      </c>
      <c r="AR481" s="7">
        <f t="shared" si="164"/>
        <v>69</v>
      </c>
      <c r="AS481" s="7">
        <f t="shared" si="165"/>
        <v>0.51</v>
      </c>
    </row>
    <row r="482" spans="2:45" s="7" customFormat="1" x14ac:dyDescent="0.15">
      <c r="B482" s="118"/>
      <c r="C482" s="118"/>
      <c r="D482" s="118"/>
      <c r="E482" s="30"/>
      <c r="F482" s="30"/>
      <c r="G482" s="119"/>
      <c r="H482" s="119"/>
      <c r="I482" s="78"/>
      <c r="J482" s="11" t="str">
        <f t="shared" si="156"/>
        <v/>
      </c>
      <c r="K482" s="2" t="str">
        <f t="shared" si="166"/>
        <v/>
      </c>
      <c r="L482" s="2" t="str">
        <f t="shared" si="157"/>
        <v/>
      </c>
      <c r="M482" s="2" t="str">
        <f t="shared" si="167"/>
        <v/>
      </c>
      <c r="N482" s="2" t="str">
        <f t="shared" si="168"/>
        <v/>
      </c>
      <c r="O482" s="2" t="str">
        <f t="shared" si="169"/>
        <v/>
      </c>
      <c r="P482" s="11" t="str">
        <f t="shared" si="170"/>
        <v/>
      </c>
      <c r="Q482" s="11" t="str">
        <f t="shared" si="171"/>
        <v/>
      </c>
      <c r="R482" s="2" t="str">
        <f t="shared" si="172"/>
        <v/>
      </c>
      <c r="S482" s="11" t="str">
        <f t="shared" si="173"/>
        <v/>
      </c>
      <c r="T482" s="175" t="str">
        <f t="shared" si="174"/>
        <v/>
      </c>
      <c r="U482" s="11" t="str">
        <f t="shared" si="175"/>
        <v/>
      </c>
      <c r="V482" s="136"/>
      <c r="W482" s="136"/>
      <c r="X482" s="139">
        <f t="shared" si="158"/>
        <v>0</v>
      </c>
      <c r="Y482" s="31">
        <f t="shared" si="159"/>
        <v>0</v>
      </c>
      <c r="Z482" s="31"/>
      <c r="AA482" s="140">
        <f t="shared" si="160"/>
        <v>0</v>
      </c>
      <c r="AB482" s="12"/>
      <c r="AC482" s="8">
        <f t="shared" si="161"/>
        <v>9.0359999999999996</v>
      </c>
      <c r="AD482" s="8">
        <f t="shared" si="162"/>
        <v>-184.49199999999999</v>
      </c>
      <c r="AE482"/>
      <c r="AF482" t="e">
        <f>IF(D482="M",IF(AI482&lt;78,LMS!$D$5*AI482^3+LMS!$E$5*AI482^2+LMS!$F$5*AI482+LMS!$G$5,IF(AI482&lt;150,LMS!$D$6*AI482^3+LMS!$E$6*AI482^2+LMS!$F$6*AI482+LMS!$G$6,LMS!$D$7*AI482^3+LMS!$E$7*AI482^2+LMS!$F$7*AI482+LMS!$G$7)),IF(AI482&lt;69,LMS!$D$9*AI482^3+LMS!$E$9*AI482^2+LMS!$F$9*AI482+LMS!$G$9,IF(AI482&lt;150,LMS!$D$10*AI482^3+LMS!$E$10*AI482^2+LMS!$F$10*AI482+LMS!$G$10,LMS!$D$11*AI482^3+LMS!$E$11*AI482^2+LMS!$F$11*AI482+LMS!$G$11)))</f>
        <v>#VALUE!</v>
      </c>
      <c r="AG482" t="e">
        <f>IF(D482="M",(IF(AI482&lt;2.5,LMS!$D$21*AI482^3+LMS!$E$21*AI482^2+LMS!$F$21*AI482+LMS!$G$21,IF(AI482&lt;9.5,LMS!$D$22*AI482^3+LMS!$E$22*AI482^2+LMS!$F$22*AI482+LMS!$G$22,IF(AI482&lt;26.75,LMS!$D$23*AI482^3+LMS!$E$23*AI482^2+LMS!$F$23*AI482+LMS!$G$23,IF(AI482&lt;90,LMS!$D$24*AI482^3+LMS!$E$24*AI482^2+LMS!$F$24*AI482+LMS!$G$24,LMS!$D$25*AI482^3+LMS!$E$25*AI482^2+LMS!$F$25*AI482+LMS!$G$25))))),(IF(AI482&lt;2.5,LMS!$D$27*AI482^3+LMS!$E$27*AI482^2+LMS!$F$27*AI482+LMS!$G$27,IF(AI482&lt;9.5,LMS!$D$28*AI482^3+LMS!$E$28*AI482^2+LMS!$F$28*AI482+LMS!$G$28,IF(AI482&lt;26.75,LMS!$D$29*AI482^3+LMS!$E$29*AI482^2+LMS!$F$29*AI482+LMS!$G$29,IF(AI482&lt;90,LMS!$D$30*AI482^3+LMS!$E$30*AI482^2+LMS!$F$30*AI482+LMS!$G$30,IF(AI482&lt;150,LMS!$D$31*AI482^3+LMS!$E$31*AI482^2+LMS!$F$31*AI482+LMS!$G$31,LMS!$D$32*AI482^3+LMS!$E$32*AI482^2+LMS!$F$32*AI482+LMS!$G$32)))))))</f>
        <v>#VALUE!</v>
      </c>
      <c r="AH482" t="e">
        <f>IF(D482="M",(IF(AI482&lt;90,LMS!$D$14*AI482^3+LMS!$E$14*AI482^2+LMS!$F$14*AI482+LMS!$G$14,LMS!$D$15*AI482^3+LMS!$E$15*AI482^2+LMS!$F$15*AI482+LMS!$G$15)),(IF(AI482&lt;90,LMS!$D$17*AI482^3+LMS!$E$17*AI482^2+LMS!$F$17*AI482+LMS!$G$17,LMS!$D$18*AI482^3+LMS!$E$18*AI482^2+LMS!$F$18*AI482+LMS!$G$18)))</f>
        <v>#VALUE!</v>
      </c>
      <c r="AI482" s="7" t="e">
        <f t="shared" si="155"/>
        <v>#VALUE!</v>
      </c>
      <c r="AJ482" s="7">
        <f t="shared" si="176"/>
        <v>0</v>
      </c>
      <c r="AL482" s="7">
        <f>IF(D482="M",WeightSDS!P$5*$AJ482^7+WeightSDS!Q$5*$AJ482^6+WeightSDS!R$5*$AJ482^5+WeightSDS!S$5*$AJ482^4+WeightSDS!T$5*$AJ482^3+WeightSDS!U$5*$AJ482^2+WeightSDS!V$5*$AJ482+WeightSDS!W$5,IF($AJ482&lt;186,WeightSDS!P$8*$AJ482^7+WeightSDS!Q$8*$AJ482^6+WeightSDS!R$8*$AJ482^5+WeightSDS!S$8*$AJ482^4+WeightSDS!T$8*$AJ482^3+WeightSDS!U$8*$AJ482^2+WeightSDS!V$8*$AJ482+WeightSDS!W$8,WeightSDS!$U$9+WeightSDS!$V$9*($AJ482-WeightSDS!$W$9)))</f>
        <v>0.75407122999999998</v>
      </c>
      <c r="AM482" s="7">
        <f>IF(D482="M",IF($AJ482&lt;45,WeightSDS!M$23*$AJ482^10+WeightSDS!N$23*$AJ482^9+WeightSDS!O$23*$AJ482^8+WeightSDS!P$23*$AJ482^7+WeightSDS!Q$23*$AJ482^6+WeightSDS!R$23*$AJ482^5+WeightSDS!S$23*$AJ482^4+WeightSDS!T$23*$AJ482^3+WeightSDS!U$23*$AJ482^2+WeightSDS!V$23*$AJ482+WeightSDS!W$23,IF($AJ482&lt;153,WeightSDS!M$25*$AJ482^10+WeightSDS!N$25*$AJ482^9+WeightSDS!O$25*$AJ482^8+WeightSDS!P$25*$AJ482^7+WeightSDS!Q$25*$AJ482^6+WeightSDS!R$25*$AJ482^5+WeightSDS!S$25*$AJ482^4+WeightSDS!T$25*$AJ482^3+WeightSDS!U$25*$AJ482^2+WeightSDS!V$25*$AJ482+WeightSDS!W$25,WeightSDS!M$27+WeightSDS!N$27/(1+EXP(WeightSDS!O$27+WeightSDS!P$27*$AJ482)))),IF($AJ482&lt;43.8,WeightSDS!M$29*$AJ482^10+WeightSDS!N$29*$AJ482^9+WeightSDS!O$29*$AJ482^8+WeightSDS!P$29*$AJ482^7+WeightSDS!Q$29*$AJ482^6+WeightSDS!R$29*$AJ482^5+WeightSDS!S$29*$AJ482^4+WeightSDS!T$29*$AJ482^3+WeightSDS!U$29*$AJ482^2+WeightSDS!V$29*$AJ482+WeightSDS!W$29-0.010431*(1-$AJ482/210),IF($AJ482&lt;123,WeightSDS!M$30*$AJ482^10+WeightSDS!N$30*$AJ482^9+WeightSDS!O$30*$AJ482^8+WeightSDS!P$30*$AJ482^7+WeightSDS!Q$30*$AJ482^6+WeightSDS!R$30*$AJ482^5+WeightSDS!S$30*$AJ482^4+WeightSDS!T$30*$AJ482^3+WeightSDS!U$30*$AJ482^2+WeightSDS!V$30*$AJ482+WeightSDS!W$30-0.010431*(1-1/$AJ482),WeightSDS!M$32+WeightSDS!N$32/(1+EXP(WeightSDS!O$32+WeightSDS!P$32*$AJ482))-0.010431*(1-$AJ482/210))))</f>
        <v>2.9500001032655536</v>
      </c>
      <c r="AN482" s="7">
        <f>IF(D482="M",IF($AJ482&lt;162,WeightSDS!P$12*$AJ482^7+WeightSDS!Q$12*$AJ482^6+WeightSDS!R$12*$AJ482^5+WeightSDS!S$12*$AJ482^4+WeightSDS!T$12*$AJ482^3+WeightSDS!U$12*$AJ482^2+WeightSDS!V$12*$AJ482+WeightSDS!W$12,WeightSDS!P$14*$AJ482^7+WeightSDS!Q$14*$AJ482^6+WeightSDS!R$14*$AJ482^5+WeightSDS!S$14*$AJ482^4+WeightSDS!T$14*$AJ482^3+WeightSDS!U$14*$AJ482^2+WeightSDS!V$14*$AJ482+WeightSDS!W$14),IF($AJ482&lt;156,WeightSDS!O$17*$AJ482^8+WeightSDS!P$17*$AJ482^7+WeightSDS!Q$17*$AJ482^6+WeightSDS!R$17*$AJ482^5+WeightSDS!S$17*$AJ482^4+WeightSDS!T$17*$AJ482^3+WeightSDS!U$17*$AJ482^2+WeightSDS!V$17*$AJ482+WeightSDS!W$17,IF($AJ482&lt;186,WeightSDS!$U$18+(WeightSDS!$V$18-WeightSDS!$U$18)/24*($AJ482-186)+WeightSDS!$W$18*(-$AJ482+186)^2-0.005,WeightSDS!$U$18+(WeightSDS!$V$18-WeightSDS!$U$18)/24*($AJ482-186)-0.005)))</f>
        <v>0.14604529399999999</v>
      </c>
      <c r="AQ482" s="7">
        <f t="shared" si="163"/>
        <v>0.56299999999999994</v>
      </c>
      <c r="AR482" s="7">
        <f t="shared" si="164"/>
        <v>69</v>
      </c>
      <c r="AS482" s="7">
        <f t="shared" si="165"/>
        <v>0.51</v>
      </c>
    </row>
    <row r="483" spans="2:45" s="7" customFormat="1" x14ac:dyDescent="0.15">
      <c r="B483" s="118"/>
      <c r="C483" s="118"/>
      <c r="D483" s="118"/>
      <c r="E483" s="30"/>
      <c r="F483" s="30"/>
      <c r="G483" s="119"/>
      <c r="H483" s="119"/>
      <c r="I483" s="78"/>
      <c r="J483" s="11" t="str">
        <f t="shared" si="156"/>
        <v/>
      </c>
      <c r="K483" s="2" t="str">
        <f t="shared" si="166"/>
        <v/>
      </c>
      <c r="L483" s="2" t="str">
        <f t="shared" si="157"/>
        <v/>
      </c>
      <c r="M483" s="2" t="str">
        <f t="shared" si="167"/>
        <v/>
      </c>
      <c r="N483" s="2" t="str">
        <f t="shared" si="168"/>
        <v/>
      </c>
      <c r="O483" s="2" t="str">
        <f t="shared" si="169"/>
        <v/>
      </c>
      <c r="P483" s="11" t="str">
        <f t="shared" si="170"/>
        <v/>
      </c>
      <c r="Q483" s="11" t="str">
        <f t="shared" si="171"/>
        <v/>
      </c>
      <c r="R483" s="2" t="str">
        <f t="shared" si="172"/>
        <v/>
      </c>
      <c r="S483" s="11" t="str">
        <f t="shared" si="173"/>
        <v/>
      </c>
      <c r="T483" s="175" t="str">
        <f t="shared" si="174"/>
        <v/>
      </c>
      <c r="U483" s="11" t="str">
        <f t="shared" si="175"/>
        <v/>
      </c>
      <c r="V483" s="136"/>
      <c r="W483" s="136"/>
      <c r="X483" s="139">
        <f t="shared" si="158"/>
        <v>0</v>
      </c>
      <c r="Y483" s="31">
        <f t="shared" si="159"/>
        <v>0</v>
      </c>
      <c r="Z483" s="31"/>
      <c r="AA483" s="140">
        <f t="shared" si="160"/>
        <v>0</v>
      </c>
      <c r="AB483" s="12"/>
      <c r="AC483" s="8">
        <f t="shared" si="161"/>
        <v>9.0359999999999996</v>
      </c>
      <c r="AD483" s="8">
        <f t="shared" si="162"/>
        <v>-184.49199999999999</v>
      </c>
      <c r="AE483"/>
      <c r="AF483" t="e">
        <f>IF(D483="M",IF(AI483&lt;78,LMS!$D$5*AI483^3+LMS!$E$5*AI483^2+LMS!$F$5*AI483+LMS!$G$5,IF(AI483&lt;150,LMS!$D$6*AI483^3+LMS!$E$6*AI483^2+LMS!$F$6*AI483+LMS!$G$6,LMS!$D$7*AI483^3+LMS!$E$7*AI483^2+LMS!$F$7*AI483+LMS!$G$7)),IF(AI483&lt;69,LMS!$D$9*AI483^3+LMS!$E$9*AI483^2+LMS!$F$9*AI483+LMS!$G$9,IF(AI483&lt;150,LMS!$D$10*AI483^3+LMS!$E$10*AI483^2+LMS!$F$10*AI483+LMS!$G$10,LMS!$D$11*AI483^3+LMS!$E$11*AI483^2+LMS!$F$11*AI483+LMS!$G$11)))</f>
        <v>#VALUE!</v>
      </c>
      <c r="AG483" t="e">
        <f>IF(D483="M",(IF(AI483&lt;2.5,LMS!$D$21*AI483^3+LMS!$E$21*AI483^2+LMS!$F$21*AI483+LMS!$G$21,IF(AI483&lt;9.5,LMS!$D$22*AI483^3+LMS!$E$22*AI483^2+LMS!$F$22*AI483+LMS!$G$22,IF(AI483&lt;26.75,LMS!$D$23*AI483^3+LMS!$E$23*AI483^2+LMS!$F$23*AI483+LMS!$G$23,IF(AI483&lt;90,LMS!$D$24*AI483^3+LMS!$E$24*AI483^2+LMS!$F$24*AI483+LMS!$G$24,LMS!$D$25*AI483^3+LMS!$E$25*AI483^2+LMS!$F$25*AI483+LMS!$G$25))))),(IF(AI483&lt;2.5,LMS!$D$27*AI483^3+LMS!$E$27*AI483^2+LMS!$F$27*AI483+LMS!$G$27,IF(AI483&lt;9.5,LMS!$D$28*AI483^3+LMS!$E$28*AI483^2+LMS!$F$28*AI483+LMS!$G$28,IF(AI483&lt;26.75,LMS!$D$29*AI483^3+LMS!$E$29*AI483^2+LMS!$F$29*AI483+LMS!$G$29,IF(AI483&lt;90,LMS!$D$30*AI483^3+LMS!$E$30*AI483^2+LMS!$F$30*AI483+LMS!$G$30,IF(AI483&lt;150,LMS!$D$31*AI483^3+LMS!$E$31*AI483^2+LMS!$F$31*AI483+LMS!$G$31,LMS!$D$32*AI483^3+LMS!$E$32*AI483^2+LMS!$F$32*AI483+LMS!$G$32)))))))</f>
        <v>#VALUE!</v>
      </c>
      <c r="AH483" t="e">
        <f>IF(D483="M",(IF(AI483&lt;90,LMS!$D$14*AI483^3+LMS!$E$14*AI483^2+LMS!$F$14*AI483+LMS!$G$14,LMS!$D$15*AI483^3+LMS!$E$15*AI483^2+LMS!$F$15*AI483+LMS!$G$15)),(IF(AI483&lt;90,LMS!$D$17*AI483^3+LMS!$E$17*AI483^2+LMS!$F$17*AI483+LMS!$G$17,LMS!$D$18*AI483^3+LMS!$E$18*AI483^2+LMS!$F$18*AI483+LMS!$G$18)))</f>
        <v>#VALUE!</v>
      </c>
      <c r="AI483" s="7" t="e">
        <f t="shared" si="155"/>
        <v>#VALUE!</v>
      </c>
      <c r="AJ483" s="7">
        <f t="shared" si="176"/>
        <v>0</v>
      </c>
      <c r="AL483" s="7">
        <f>IF(D483="M",WeightSDS!P$5*$AJ483^7+WeightSDS!Q$5*$AJ483^6+WeightSDS!R$5*$AJ483^5+WeightSDS!S$5*$AJ483^4+WeightSDS!T$5*$AJ483^3+WeightSDS!U$5*$AJ483^2+WeightSDS!V$5*$AJ483+WeightSDS!W$5,IF($AJ483&lt;186,WeightSDS!P$8*$AJ483^7+WeightSDS!Q$8*$AJ483^6+WeightSDS!R$8*$AJ483^5+WeightSDS!S$8*$AJ483^4+WeightSDS!T$8*$AJ483^3+WeightSDS!U$8*$AJ483^2+WeightSDS!V$8*$AJ483+WeightSDS!W$8,WeightSDS!$U$9+WeightSDS!$V$9*($AJ483-WeightSDS!$W$9)))</f>
        <v>0.75407122999999998</v>
      </c>
      <c r="AM483" s="7">
        <f>IF(D483="M",IF($AJ483&lt;45,WeightSDS!M$23*$AJ483^10+WeightSDS!N$23*$AJ483^9+WeightSDS!O$23*$AJ483^8+WeightSDS!P$23*$AJ483^7+WeightSDS!Q$23*$AJ483^6+WeightSDS!R$23*$AJ483^5+WeightSDS!S$23*$AJ483^4+WeightSDS!T$23*$AJ483^3+WeightSDS!U$23*$AJ483^2+WeightSDS!V$23*$AJ483+WeightSDS!W$23,IF($AJ483&lt;153,WeightSDS!M$25*$AJ483^10+WeightSDS!N$25*$AJ483^9+WeightSDS!O$25*$AJ483^8+WeightSDS!P$25*$AJ483^7+WeightSDS!Q$25*$AJ483^6+WeightSDS!R$25*$AJ483^5+WeightSDS!S$25*$AJ483^4+WeightSDS!T$25*$AJ483^3+WeightSDS!U$25*$AJ483^2+WeightSDS!V$25*$AJ483+WeightSDS!W$25,WeightSDS!M$27+WeightSDS!N$27/(1+EXP(WeightSDS!O$27+WeightSDS!P$27*$AJ483)))),IF($AJ483&lt;43.8,WeightSDS!M$29*$AJ483^10+WeightSDS!N$29*$AJ483^9+WeightSDS!O$29*$AJ483^8+WeightSDS!P$29*$AJ483^7+WeightSDS!Q$29*$AJ483^6+WeightSDS!R$29*$AJ483^5+WeightSDS!S$29*$AJ483^4+WeightSDS!T$29*$AJ483^3+WeightSDS!U$29*$AJ483^2+WeightSDS!V$29*$AJ483+WeightSDS!W$29-0.010431*(1-$AJ483/210),IF($AJ483&lt;123,WeightSDS!M$30*$AJ483^10+WeightSDS!N$30*$AJ483^9+WeightSDS!O$30*$AJ483^8+WeightSDS!P$30*$AJ483^7+WeightSDS!Q$30*$AJ483^6+WeightSDS!R$30*$AJ483^5+WeightSDS!S$30*$AJ483^4+WeightSDS!T$30*$AJ483^3+WeightSDS!U$30*$AJ483^2+WeightSDS!V$30*$AJ483+WeightSDS!W$30-0.010431*(1-1/$AJ483),WeightSDS!M$32+WeightSDS!N$32/(1+EXP(WeightSDS!O$32+WeightSDS!P$32*$AJ483))-0.010431*(1-$AJ483/210))))</f>
        <v>2.9500001032655536</v>
      </c>
      <c r="AN483" s="7">
        <f>IF(D483="M",IF($AJ483&lt;162,WeightSDS!P$12*$AJ483^7+WeightSDS!Q$12*$AJ483^6+WeightSDS!R$12*$AJ483^5+WeightSDS!S$12*$AJ483^4+WeightSDS!T$12*$AJ483^3+WeightSDS!U$12*$AJ483^2+WeightSDS!V$12*$AJ483+WeightSDS!W$12,WeightSDS!P$14*$AJ483^7+WeightSDS!Q$14*$AJ483^6+WeightSDS!R$14*$AJ483^5+WeightSDS!S$14*$AJ483^4+WeightSDS!T$14*$AJ483^3+WeightSDS!U$14*$AJ483^2+WeightSDS!V$14*$AJ483+WeightSDS!W$14),IF($AJ483&lt;156,WeightSDS!O$17*$AJ483^8+WeightSDS!P$17*$AJ483^7+WeightSDS!Q$17*$AJ483^6+WeightSDS!R$17*$AJ483^5+WeightSDS!S$17*$AJ483^4+WeightSDS!T$17*$AJ483^3+WeightSDS!U$17*$AJ483^2+WeightSDS!V$17*$AJ483+WeightSDS!W$17,IF($AJ483&lt;186,WeightSDS!$U$18+(WeightSDS!$V$18-WeightSDS!$U$18)/24*($AJ483-186)+WeightSDS!$W$18*(-$AJ483+186)^2-0.005,WeightSDS!$U$18+(WeightSDS!$V$18-WeightSDS!$U$18)/24*($AJ483-186)-0.005)))</f>
        <v>0.14604529399999999</v>
      </c>
      <c r="AQ483" s="7">
        <f t="shared" si="163"/>
        <v>0.56299999999999994</v>
      </c>
      <c r="AR483" s="7">
        <f t="shared" si="164"/>
        <v>69</v>
      </c>
      <c r="AS483" s="7">
        <f t="shared" si="165"/>
        <v>0.51</v>
      </c>
    </row>
    <row r="484" spans="2:45" s="7" customFormat="1" x14ac:dyDescent="0.15">
      <c r="B484" s="118"/>
      <c r="C484" s="118"/>
      <c r="D484" s="118"/>
      <c r="E484" s="30"/>
      <c r="F484" s="30"/>
      <c r="G484" s="119"/>
      <c r="H484" s="119"/>
      <c r="I484" s="78"/>
      <c r="J484" s="11" t="str">
        <f t="shared" si="156"/>
        <v/>
      </c>
      <c r="K484" s="2" t="str">
        <f t="shared" si="166"/>
        <v/>
      </c>
      <c r="L484" s="2" t="str">
        <f t="shared" si="157"/>
        <v/>
      </c>
      <c r="M484" s="2" t="str">
        <f t="shared" si="167"/>
        <v/>
      </c>
      <c r="N484" s="2" t="str">
        <f t="shared" si="168"/>
        <v/>
      </c>
      <c r="O484" s="2" t="str">
        <f t="shared" si="169"/>
        <v/>
      </c>
      <c r="P484" s="11" t="str">
        <f t="shared" si="170"/>
        <v/>
      </c>
      <c r="Q484" s="11" t="str">
        <f t="shared" si="171"/>
        <v/>
      </c>
      <c r="R484" s="2" t="str">
        <f t="shared" si="172"/>
        <v/>
      </c>
      <c r="S484" s="11" t="str">
        <f t="shared" si="173"/>
        <v/>
      </c>
      <c r="T484" s="175" t="str">
        <f t="shared" si="174"/>
        <v/>
      </c>
      <c r="U484" s="11" t="str">
        <f t="shared" si="175"/>
        <v/>
      </c>
      <c r="V484" s="136"/>
      <c r="W484" s="136"/>
      <c r="X484" s="139">
        <f t="shared" si="158"/>
        <v>0</v>
      </c>
      <c r="Y484" s="31">
        <f t="shared" si="159"/>
        <v>0</v>
      </c>
      <c r="Z484" s="31"/>
      <c r="AA484" s="140">
        <f t="shared" si="160"/>
        <v>0</v>
      </c>
      <c r="AB484" s="12"/>
      <c r="AC484" s="8">
        <f t="shared" si="161"/>
        <v>9.0359999999999996</v>
      </c>
      <c r="AD484" s="8">
        <f t="shared" si="162"/>
        <v>-184.49199999999999</v>
      </c>
      <c r="AE484"/>
      <c r="AF484" t="e">
        <f>IF(D484="M",IF(AI484&lt;78,LMS!$D$5*AI484^3+LMS!$E$5*AI484^2+LMS!$F$5*AI484+LMS!$G$5,IF(AI484&lt;150,LMS!$D$6*AI484^3+LMS!$E$6*AI484^2+LMS!$F$6*AI484+LMS!$G$6,LMS!$D$7*AI484^3+LMS!$E$7*AI484^2+LMS!$F$7*AI484+LMS!$G$7)),IF(AI484&lt;69,LMS!$D$9*AI484^3+LMS!$E$9*AI484^2+LMS!$F$9*AI484+LMS!$G$9,IF(AI484&lt;150,LMS!$D$10*AI484^3+LMS!$E$10*AI484^2+LMS!$F$10*AI484+LMS!$G$10,LMS!$D$11*AI484^3+LMS!$E$11*AI484^2+LMS!$F$11*AI484+LMS!$G$11)))</f>
        <v>#VALUE!</v>
      </c>
      <c r="AG484" t="e">
        <f>IF(D484="M",(IF(AI484&lt;2.5,LMS!$D$21*AI484^3+LMS!$E$21*AI484^2+LMS!$F$21*AI484+LMS!$G$21,IF(AI484&lt;9.5,LMS!$D$22*AI484^3+LMS!$E$22*AI484^2+LMS!$F$22*AI484+LMS!$G$22,IF(AI484&lt;26.75,LMS!$D$23*AI484^3+LMS!$E$23*AI484^2+LMS!$F$23*AI484+LMS!$G$23,IF(AI484&lt;90,LMS!$D$24*AI484^3+LMS!$E$24*AI484^2+LMS!$F$24*AI484+LMS!$G$24,LMS!$D$25*AI484^3+LMS!$E$25*AI484^2+LMS!$F$25*AI484+LMS!$G$25))))),(IF(AI484&lt;2.5,LMS!$D$27*AI484^3+LMS!$E$27*AI484^2+LMS!$F$27*AI484+LMS!$G$27,IF(AI484&lt;9.5,LMS!$D$28*AI484^3+LMS!$E$28*AI484^2+LMS!$F$28*AI484+LMS!$G$28,IF(AI484&lt;26.75,LMS!$D$29*AI484^3+LMS!$E$29*AI484^2+LMS!$F$29*AI484+LMS!$G$29,IF(AI484&lt;90,LMS!$D$30*AI484^3+LMS!$E$30*AI484^2+LMS!$F$30*AI484+LMS!$G$30,IF(AI484&lt;150,LMS!$D$31*AI484^3+LMS!$E$31*AI484^2+LMS!$F$31*AI484+LMS!$G$31,LMS!$D$32*AI484^3+LMS!$E$32*AI484^2+LMS!$F$32*AI484+LMS!$G$32)))))))</f>
        <v>#VALUE!</v>
      </c>
      <c r="AH484" t="e">
        <f>IF(D484="M",(IF(AI484&lt;90,LMS!$D$14*AI484^3+LMS!$E$14*AI484^2+LMS!$F$14*AI484+LMS!$G$14,LMS!$D$15*AI484^3+LMS!$E$15*AI484^2+LMS!$F$15*AI484+LMS!$G$15)),(IF(AI484&lt;90,LMS!$D$17*AI484^3+LMS!$E$17*AI484^2+LMS!$F$17*AI484+LMS!$G$17,LMS!$D$18*AI484^3+LMS!$E$18*AI484^2+LMS!$F$18*AI484+LMS!$G$18)))</f>
        <v>#VALUE!</v>
      </c>
      <c r="AI484" s="7" t="e">
        <f t="shared" si="155"/>
        <v>#VALUE!</v>
      </c>
      <c r="AJ484" s="7">
        <f t="shared" si="176"/>
        <v>0</v>
      </c>
      <c r="AL484" s="7">
        <f>IF(D484="M",WeightSDS!P$5*$AJ484^7+WeightSDS!Q$5*$AJ484^6+WeightSDS!R$5*$AJ484^5+WeightSDS!S$5*$AJ484^4+WeightSDS!T$5*$AJ484^3+WeightSDS!U$5*$AJ484^2+WeightSDS!V$5*$AJ484+WeightSDS!W$5,IF($AJ484&lt;186,WeightSDS!P$8*$AJ484^7+WeightSDS!Q$8*$AJ484^6+WeightSDS!R$8*$AJ484^5+WeightSDS!S$8*$AJ484^4+WeightSDS!T$8*$AJ484^3+WeightSDS!U$8*$AJ484^2+WeightSDS!V$8*$AJ484+WeightSDS!W$8,WeightSDS!$U$9+WeightSDS!$V$9*($AJ484-WeightSDS!$W$9)))</f>
        <v>0.75407122999999998</v>
      </c>
      <c r="AM484" s="7">
        <f>IF(D484="M",IF($AJ484&lt;45,WeightSDS!M$23*$AJ484^10+WeightSDS!N$23*$AJ484^9+WeightSDS!O$23*$AJ484^8+WeightSDS!P$23*$AJ484^7+WeightSDS!Q$23*$AJ484^6+WeightSDS!R$23*$AJ484^5+WeightSDS!S$23*$AJ484^4+WeightSDS!T$23*$AJ484^3+WeightSDS!U$23*$AJ484^2+WeightSDS!V$23*$AJ484+WeightSDS!W$23,IF($AJ484&lt;153,WeightSDS!M$25*$AJ484^10+WeightSDS!N$25*$AJ484^9+WeightSDS!O$25*$AJ484^8+WeightSDS!P$25*$AJ484^7+WeightSDS!Q$25*$AJ484^6+WeightSDS!R$25*$AJ484^5+WeightSDS!S$25*$AJ484^4+WeightSDS!T$25*$AJ484^3+WeightSDS!U$25*$AJ484^2+WeightSDS!V$25*$AJ484+WeightSDS!W$25,WeightSDS!M$27+WeightSDS!N$27/(1+EXP(WeightSDS!O$27+WeightSDS!P$27*$AJ484)))),IF($AJ484&lt;43.8,WeightSDS!M$29*$AJ484^10+WeightSDS!N$29*$AJ484^9+WeightSDS!O$29*$AJ484^8+WeightSDS!P$29*$AJ484^7+WeightSDS!Q$29*$AJ484^6+WeightSDS!R$29*$AJ484^5+WeightSDS!S$29*$AJ484^4+WeightSDS!T$29*$AJ484^3+WeightSDS!U$29*$AJ484^2+WeightSDS!V$29*$AJ484+WeightSDS!W$29-0.010431*(1-$AJ484/210),IF($AJ484&lt;123,WeightSDS!M$30*$AJ484^10+WeightSDS!N$30*$AJ484^9+WeightSDS!O$30*$AJ484^8+WeightSDS!P$30*$AJ484^7+WeightSDS!Q$30*$AJ484^6+WeightSDS!R$30*$AJ484^5+WeightSDS!S$30*$AJ484^4+WeightSDS!T$30*$AJ484^3+WeightSDS!U$30*$AJ484^2+WeightSDS!V$30*$AJ484+WeightSDS!W$30-0.010431*(1-1/$AJ484),WeightSDS!M$32+WeightSDS!N$32/(1+EXP(WeightSDS!O$32+WeightSDS!P$32*$AJ484))-0.010431*(1-$AJ484/210))))</f>
        <v>2.9500001032655536</v>
      </c>
      <c r="AN484" s="7">
        <f>IF(D484="M",IF($AJ484&lt;162,WeightSDS!P$12*$AJ484^7+WeightSDS!Q$12*$AJ484^6+WeightSDS!R$12*$AJ484^5+WeightSDS!S$12*$AJ484^4+WeightSDS!T$12*$AJ484^3+WeightSDS!U$12*$AJ484^2+WeightSDS!V$12*$AJ484+WeightSDS!W$12,WeightSDS!P$14*$AJ484^7+WeightSDS!Q$14*$AJ484^6+WeightSDS!R$14*$AJ484^5+WeightSDS!S$14*$AJ484^4+WeightSDS!T$14*$AJ484^3+WeightSDS!U$14*$AJ484^2+WeightSDS!V$14*$AJ484+WeightSDS!W$14),IF($AJ484&lt;156,WeightSDS!O$17*$AJ484^8+WeightSDS!P$17*$AJ484^7+WeightSDS!Q$17*$AJ484^6+WeightSDS!R$17*$AJ484^5+WeightSDS!S$17*$AJ484^4+WeightSDS!T$17*$AJ484^3+WeightSDS!U$17*$AJ484^2+WeightSDS!V$17*$AJ484+WeightSDS!W$17,IF($AJ484&lt;186,WeightSDS!$U$18+(WeightSDS!$V$18-WeightSDS!$U$18)/24*($AJ484-186)+WeightSDS!$W$18*(-$AJ484+186)^2-0.005,WeightSDS!$U$18+(WeightSDS!$V$18-WeightSDS!$U$18)/24*($AJ484-186)-0.005)))</f>
        <v>0.14604529399999999</v>
      </c>
      <c r="AQ484" s="7">
        <f t="shared" si="163"/>
        <v>0.56299999999999994</v>
      </c>
      <c r="AR484" s="7">
        <f t="shared" si="164"/>
        <v>69</v>
      </c>
      <c r="AS484" s="7">
        <f t="shared" si="165"/>
        <v>0.51</v>
      </c>
    </row>
    <row r="485" spans="2:45" s="7" customFormat="1" x14ac:dyDescent="0.15">
      <c r="B485" s="118"/>
      <c r="C485" s="118"/>
      <c r="D485" s="118"/>
      <c r="E485" s="30"/>
      <c r="F485" s="30"/>
      <c r="G485" s="119"/>
      <c r="H485" s="119"/>
      <c r="I485" s="78"/>
      <c r="J485" s="11" t="str">
        <f t="shared" si="156"/>
        <v/>
      </c>
      <c r="K485" s="2" t="str">
        <f t="shared" si="166"/>
        <v/>
      </c>
      <c r="L485" s="2" t="str">
        <f t="shared" si="157"/>
        <v/>
      </c>
      <c r="M485" s="2" t="str">
        <f t="shared" si="167"/>
        <v/>
      </c>
      <c r="N485" s="2" t="str">
        <f t="shared" si="168"/>
        <v/>
      </c>
      <c r="O485" s="2" t="str">
        <f t="shared" si="169"/>
        <v/>
      </c>
      <c r="P485" s="11" t="str">
        <f t="shared" si="170"/>
        <v/>
      </c>
      <c r="Q485" s="11" t="str">
        <f t="shared" si="171"/>
        <v/>
      </c>
      <c r="R485" s="2" t="str">
        <f t="shared" si="172"/>
        <v/>
      </c>
      <c r="S485" s="11" t="str">
        <f t="shared" si="173"/>
        <v/>
      </c>
      <c r="T485" s="175" t="str">
        <f t="shared" si="174"/>
        <v/>
      </c>
      <c r="U485" s="11" t="str">
        <f t="shared" si="175"/>
        <v/>
      </c>
      <c r="V485" s="136"/>
      <c r="W485" s="136"/>
      <c r="X485" s="139">
        <f t="shared" si="158"/>
        <v>0</v>
      </c>
      <c r="Y485" s="31">
        <f t="shared" si="159"/>
        <v>0</v>
      </c>
      <c r="Z485" s="31"/>
      <c r="AA485" s="140">
        <f t="shared" si="160"/>
        <v>0</v>
      </c>
      <c r="AB485" s="12"/>
      <c r="AC485" s="8">
        <f t="shared" si="161"/>
        <v>9.0359999999999996</v>
      </c>
      <c r="AD485" s="8">
        <f t="shared" si="162"/>
        <v>-184.49199999999999</v>
      </c>
      <c r="AE485"/>
      <c r="AF485" t="e">
        <f>IF(D485="M",IF(AI485&lt;78,LMS!$D$5*AI485^3+LMS!$E$5*AI485^2+LMS!$F$5*AI485+LMS!$G$5,IF(AI485&lt;150,LMS!$D$6*AI485^3+LMS!$E$6*AI485^2+LMS!$F$6*AI485+LMS!$G$6,LMS!$D$7*AI485^3+LMS!$E$7*AI485^2+LMS!$F$7*AI485+LMS!$G$7)),IF(AI485&lt;69,LMS!$D$9*AI485^3+LMS!$E$9*AI485^2+LMS!$F$9*AI485+LMS!$G$9,IF(AI485&lt;150,LMS!$D$10*AI485^3+LMS!$E$10*AI485^2+LMS!$F$10*AI485+LMS!$G$10,LMS!$D$11*AI485^3+LMS!$E$11*AI485^2+LMS!$F$11*AI485+LMS!$G$11)))</f>
        <v>#VALUE!</v>
      </c>
      <c r="AG485" t="e">
        <f>IF(D485="M",(IF(AI485&lt;2.5,LMS!$D$21*AI485^3+LMS!$E$21*AI485^2+LMS!$F$21*AI485+LMS!$G$21,IF(AI485&lt;9.5,LMS!$D$22*AI485^3+LMS!$E$22*AI485^2+LMS!$F$22*AI485+LMS!$G$22,IF(AI485&lt;26.75,LMS!$D$23*AI485^3+LMS!$E$23*AI485^2+LMS!$F$23*AI485+LMS!$G$23,IF(AI485&lt;90,LMS!$D$24*AI485^3+LMS!$E$24*AI485^2+LMS!$F$24*AI485+LMS!$G$24,LMS!$D$25*AI485^3+LMS!$E$25*AI485^2+LMS!$F$25*AI485+LMS!$G$25))))),(IF(AI485&lt;2.5,LMS!$D$27*AI485^3+LMS!$E$27*AI485^2+LMS!$F$27*AI485+LMS!$G$27,IF(AI485&lt;9.5,LMS!$D$28*AI485^3+LMS!$E$28*AI485^2+LMS!$F$28*AI485+LMS!$G$28,IF(AI485&lt;26.75,LMS!$D$29*AI485^3+LMS!$E$29*AI485^2+LMS!$F$29*AI485+LMS!$G$29,IF(AI485&lt;90,LMS!$D$30*AI485^3+LMS!$E$30*AI485^2+LMS!$F$30*AI485+LMS!$G$30,IF(AI485&lt;150,LMS!$D$31*AI485^3+LMS!$E$31*AI485^2+LMS!$F$31*AI485+LMS!$G$31,LMS!$D$32*AI485^3+LMS!$E$32*AI485^2+LMS!$F$32*AI485+LMS!$G$32)))))))</f>
        <v>#VALUE!</v>
      </c>
      <c r="AH485" t="e">
        <f>IF(D485="M",(IF(AI485&lt;90,LMS!$D$14*AI485^3+LMS!$E$14*AI485^2+LMS!$F$14*AI485+LMS!$G$14,LMS!$D$15*AI485^3+LMS!$E$15*AI485^2+LMS!$F$15*AI485+LMS!$G$15)),(IF(AI485&lt;90,LMS!$D$17*AI485^3+LMS!$E$17*AI485^2+LMS!$F$17*AI485+LMS!$G$17,LMS!$D$18*AI485^3+LMS!$E$18*AI485^2+LMS!$F$18*AI485+LMS!$G$18)))</f>
        <v>#VALUE!</v>
      </c>
      <c r="AI485" s="7" t="e">
        <f t="shared" si="155"/>
        <v>#VALUE!</v>
      </c>
      <c r="AJ485" s="7">
        <f t="shared" si="176"/>
        <v>0</v>
      </c>
      <c r="AL485" s="7">
        <f>IF(D485="M",WeightSDS!P$5*$AJ485^7+WeightSDS!Q$5*$AJ485^6+WeightSDS!R$5*$AJ485^5+WeightSDS!S$5*$AJ485^4+WeightSDS!T$5*$AJ485^3+WeightSDS!U$5*$AJ485^2+WeightSDS!V$5*$AJ485+WeightSDS!W$5,IF($AJ485&lt;186,WeightSDS!P$8*$AJ485^7+WeightSDS!Q$8*$AJ485^6+WeightSDS!R$8*$AJ485^5+WeightSDS!S$8*$AJ485^4+WeightSDS!T$8*$AJ485^3+WeightSDS!U$8*$AJ485^2+WeightSDS!V$8*$AJ485+WeightSDS!W$8,WeightSDS!$U$9+WeightSDS!$V$9*($AJ485-WeightSDS!$W$9)))</f>
        <v>0.75407122999999998</v>
      </c>
      <c r="AM485" s="7">
        <f>IF(D485="M",IF($AJ485&lt;45,WeightSDS!M$23*$AJ485^10+WeightSDS!N$23*$AJ485^9+WeightSDS!O$23*$AJ485^8+WeightSDS!P$23*$AJ485^7+WeightSDS!Q$23*$AJ485^6+WeightSDS!R$23*$AJ485^5+WeightSDS!S$23*$AJ485^4+WeightSDS!T$23*$AJ485^3+WeightSDS!U$23*$AJ485^2+WeightSDS!V$23*$AJ485+WeightSDS!W$23,IF($AJ485&lt;153,WeightSDS!M$25*$AJ485^10+WeightSDS!N$25*$AJ485^9+WeightSDS!O$25*$AJ485^8+WeightSDS!P$25*$AJ485^7+WeightSDS!Q$25*$AJ485^6+WeightSDS!R$25*$AJ485^5+WeightSDS!S$25*$AJ485^4+WeightSDS!T$25*$AJ485^3+WeightSDS!U$25*$AJ485^2+WeightSDS!V$25*$AJ485+WeightSDS!W$25,WeightSDS!M$27+WeightSDS!N$27/(1+EXP(WeightSDS!O$27+WeightSDS!P$27*$AJ485)))),IF($AJ485&lt;43.8,WeightSDS!M$29*$AJ485^10+WeightSDS!N$29*$AJ485^9+WeightSDS!O$29*$AJ485^8+WeightSDS!P$29*$AJ485^7+WeightSDS!Q$29*$AJ485^6+WeightSDS!R$29*$AJ485^5+WeightSDS!S$29*$AJ485^4+WeightSDS!T$29*$AJ485^3+WeightSDS!U$29*$AJ485^2+WeightSDS!V$29*$AJ485+WeightSDS!W$29-0.010431*(1-$AJ485/210),IF($AJ485&lt;123,WeightSDS!M$30*$AJ485^10+WeightSDS!N$30*$AJ485^9+WeightSDS!O$30*$AJ485^8+WeightSDS!P$30*$AJ485^7+WeightSDS!Q$30*$AJ485^6+WeightSDS!R$30*$AJ485^5+WeightSDS!S$30*$AJ485^4+WeightSDS!T$30*$AJ485^3+WeightSDS!U$30*$AJ485^2+WeightSDS!V$30*$AJ485+WeightSDS!W$30-0.010431*(1-1/$AJ485),WeightSDS!M$32+WeightSDS!N$32/(1+EXP(WeightSDS!O$32+WeightSDS!P$32*$AJ485))-0.010431*(1-$AJ485/210))))</f>
        <v>2.9500001032655536</v>
      </c>
      <c r="AN485" s="7">
        <f>IF(D485="M",IF($AJ485&lt;162,WeightSDS!P$12*$AJ485^7+WeightSDS!Q$12*$AJ485^6+WeightSDS!R$12*$AJ485^5+WeightSDS!S$12*$AJ485^4+WeightSDS!T$12*$AJ485^3+WeightSDS!U$12*$AJ485^2+WeightSDS!V$12*$AJ485+WeightSDS!W$12,WeightSDS!P$14*$AJ485^7+WeightSDS!Q$14*$AJ485^6+WeightSDS!R$14*$AJ485^5+WeightSDS!S$14*$AJ485^4+WeightSDS!T$14*$AJ485^3+WeightSDS!U$14*$AJ485^2+WeightSDS!V$14*$AJ485+WeightSDS!W$14),IF($AJ485&lt;156,WeightSDS!O$17*$AJ485^8+WeightSDS!P$17*$AJ485^7+WeightSDS!Q$17*$AJ485^6+WeightSDS!R$17*$AJ485^5+WeightSDS!S$17*$AJ485^4+WeightSDS!T$17*$AJ485^3+WeightSDS!U$17*$AJ485^2+WeightSDS!V$17*$AJ485+WeightSDS!W$17,IF($AJ485&lt;186,WeightSDS!$U$18+(WeightSDS!$V$18-WeightSDS!$U$18)/24*($AJ485-186)+WeightSDS!$W$18*(-$AJ485+186)^2-0.005,WeightSDS!$U$18+(WeightSDS!$V$18-WeightSDS!$U$18)/24*($AJ485-186)-0.005)))</f>
        <v>0.14604529399999999</v>
      </c>
      <c r="AQ485" s="7">
        <f t="shared" si="163"/>
        <v>0.56299999999999994</v>
      </c>
      <c r="AR485" s="7">
        <f t="shared" si="164"/>
        <v>69</v>
      </c>
      <c r="AS485" s="7">
        <f t="shared" si="165"/>
        <v>0.51</v>
      </c>
    </row>
    <row r="486" spans="2:45" s="7" customFormat="1" x14ac:dyDescent="0.15">
      <c r="B486" s="118"/>
      <c r="C486" s="118"/>
      <c r="D486" s="118"/>
      <c r="E486" s="30"/>
      <c r="F486" s="30"/>
      <c r="G486" s="119"/>
      <c r="H486" s="119"/>
      <c r="I486" s="78"/>
      <c r="J486" s="11" t="str">
        <f t="shared" si="156"/>
        <v/>
      </c>
      <c r="K486" s="2" t="str">
        <f t="shared" si="166"/>
        <v/>
      </c>
      <c r="L486" s="2" t="str">
        <f t="shared" si="157"/>
        <v/>
      </c>
      <c r="M486" s="2" t="str">
        <f t="shared" si="167"/>
        <v/>
      </c>
      <c r="N486" s="2" t="str">
        <f t="shared" si="168"/>
        <v/>
      </c>
      <c r="O486" s="2" t="str">
        <f t="shared" si="169"/>
        <v/>
      </c>
      <c r="P486" s="11" t="str">
        <f t="shared" si="170"/>
        <v/>
      </c>
      <c r="Q486" s="11" t="str">
        <f t="shared" si="171"/>
        <v/>
      </c>
      <c r="R486" s="2" t="str">
        <f t="shared" si="172"/>
        <v/>
      </c>
      <c r="S486" s="11" t="str">
        <f t="shared" si="173"/>
        <v/>
      </c>
      <c r="T486" s="175" t="str">
        <f t="shared" si="174"/>
        <v/>
      </c>
      <c r="U486" s="11" t="str">
        <f t="shared" si="175"/>
        <v/>
      </c>
      <c r="V486" s="136"/>
      <c r="W486" s="136"/>
      <c r="X486" s="139">
        <f t="shared" si="158"/>
        <v>0</v>
      </c>
      <c r="Y486" s="31">
        <f t="shared" si="159"/>
        <v>0</v>
      </c>
      <c r="Z486" s="31"/>
      <c r="AA486" s="140">
        <f t="shared" si="160"/>
        <v>0</v>
      </c>
      <c r="AB486" s="12"/>
      <c r="AC486" s="8">
        <f t="shared" si="161"/>
        <v>9.0359999999999996</v>
      </c>
      <c r="AD486" s="8">
        <f t="shared" si="162"/>
        <v>-184.49199999999999</v>
      </c>
      <c r="AE486"/>
      <c r="AF486" t="e">
        <f>IF(D486="M",IF(AI486&lt;78,LMS!$D$5*AI486^3+LMS!$E$5*AI486^2+LMS!$F$5*AI486+LMS!$G$5,IF(AI486&lt;150,LMS!$D$6*AI486^3+LMS!$E$6*AI486^2+LMS!$F$6*AI486+LMS!$G$6,LMS!$D$7*AI486^3+LMS!$E$7*AI486^2+LMS!$F$7*AI486+LMS!$G$7)),IF(AI486&lt;69,LMS!$D$9*AI486^3+LMS!$E$9*AI486^2+LMS!$F$9*AI486+LMS!$G$9,IF(AI486&lt;150,LMS!$D$10*AI486^3+LMS!$E$10*AI486^2+LMS!$F$10*AI486+LMS!$G$10,LMS!$D$11*AI486^3+LMS!$E$11*AI486^2+LMS!$F$11*AI486+LMS!$G$11)))</f>
        <v>#VALUE!</v>
      </c>
      <c r="AG486" t="e">
        <f>IF(D486="M",(IF(AI486&lt;2.5,LMS!$D$21*AI486^3+LMS!$E$21*AI486^2+LMS!$F$21*AI486+LMS!$G$21,IF(AI486&lt;9.5,LMS!$D$22*AI486^3+LMS!$E$22*AI486^2+LMS!$F$22*AI486+LMS!$G$22,IF(AI486&lt;26.75,LMS!$D$23*AI486^3+LMS!$E$23*AI486^2+LMS!$F$23*AI486+LMS!$G$23,IF(AI486&lt;90,LMS!$D$24*AI486^3+LMS!$E$24*AI486^2+LMS!$F$24*AI486+LMS!$G$24,LMS!$D$25*AI486^3+LMS!$E$25*AI486^2+LMS!$F$25*AI486+LMS!$G$25))))),(IF(AI486&lt;2.5,LMS!$D$27*AI486^3+LMS!$E$27*AI486^2+LMS!$F$27*AI486+LMS!$G$27,IF(AI486&lt;9.5,LMS!$D$28*AI486^3+LMS!$E$28*AI486^2+LMS!$F$28*AI486+LMS!$G$28,IF(AI486&lt;26.75,LMS!$D$29*AI486^3+LMS!$E$29*AI486^2+LMS!$F$29*AI486+LMS!$G$29,IF(AI486&lt;90,LMS!$D$30*AI486^3+LMS!$E$30*AI486^2+LMS!$F$30*AI486+LMS!$G$30,IF(AI486&lt;150,LMS!$D$31*AI486^3+LMS!$E$31*AI486^2+LMS!$F$31*AI486+LMS!$G$31,LMS!$D$32*AI486^3+LMS!$E$32*AI486^2+LMS!$F$32*AI486+LMS!$G$32)))))))</f>
        <v>#VALUE!</v>
      </c>
      <c r="AH486" t="e">
        <f>IF(D486="M",(IF(AI486&lt;90,LMS!$D$14*AI486^3+LMS!$E$14*AI486^2+LMS!$F$14*AI486+LMS!$G$14,LMS!$D$15*AI486^3+LMS!$E$15*AI486^2+LMS!$F$15*AI486+LMS!$G$15)),(IF(AI486&lt;90,LMS!$D$17*AI486^3+LMS!$E$17*AI486^2+LMS!$F$17*AI486+LMS!$G$17,LMS!$D$18*AI486^3+LMS!$E$18*AI486^2+LMS!$F$18*AI486+LMS!$G$18)))</f>
        <v>#VALUE!</v>
      </c>
      <c r="AI486" s="7" t="e">
        <f t="shared" si="155"/>
        <v>#VALUE!</v>
      </c>
      <c r="AJ486" s="7">
        <f t="shared" si="176"/>
        <v>0</v>
      </c>
      <c r="AL486" s="7">
        <f>IF(D486="M",WeightSDS!P$5*$AJ486^7+WeightSDS!Q$5*$AJ486^6+WeightSDS!R$5*$AJ486^5+WeightSDS!S$5*$AJ486^4+WeightSDS!T$5*$AJ486^3+WeightSDS!U$5*$AJ486^2+WeightSDS!V$5*$AJ486+WeightSDS!W$5,IF($AJ486&lt;186,WeightSDS!P$8*$AJ486^7+WeightSDS!Q$8*$AJ486^6+WeightSDS!R$8*$AJ486^5+WeightSDS!S$8*$AJ486^4+WeightSDS!T$8*$AJ486^3+WeightSDS!U$8*$AJ486^2+WeightSDS!V$8*$AJ486+WeightSDS!W$8,WeightSDS!$U$9+WeightSDS!$V$9*($AJ486-WeightSDS!$W$9)))</f>
        <v>0.75407122999999998</v>
      </c>
      <c r="AM486" s="7">
        <f>IF(D486="M",IF($AJ486&lt;45,WeightSDS!M$23*$AJ486^10+WeightSDS!N$23*$AJ486^9+WeightSDS!O$23*$AJ486^8+WeightSDS!P$23*$AJ486^7+WeightSDS!Q$23*$AJ486^6+WeightSDS!R$23*$AJ486^5+WeightSDS!S$23*$AJ486^4+WeightSDS!T$23*$AJ486^3+WeightSDS!U$23*$AJ486^2+WeightSDS!V$23*$AJ486+WeightSDS!W$23,IF($AJ486&lt;153,WeightSDS!M$25*$AJ486^10+WeightSDS!N$25*$AJ486^9+WeightSDS!O$25*$AJ486^8+WeightSDS!P$25*$AJ486^7+WeightSDS!Q$25*$AJ486^6+WeightSDS!R$25*$AJ486^5+WeightSDS!S$25*$AJ486^4+WeightSDS!T$25*$AJ486^3+WeightSDS!U$25*$AJ486^2+WeightSDS!V$25*$AJ486+WeightSDS!W$25,WeightSDS!M$27+WeightSDS!N$27/(1+EXP(WeightSDS!O$27+WeightSDS!P$27*$AJ486)))),IF($AJ486&lt;43.8,WeightSDS!M$29*$AJ486^10+WeightSDS!N$29*$AJ486^9+WeightSDS!O$29*$AJ486^8+WeightSDS!P$29*$AJ486^7+WeightSDS!Q$29*$AJ486^6+WeightSDS!R$29*$AJ486^5+WeightSDS!S$29*$AJ486^4+WeightSDS!T$29*$AJ486^3+WeightSDS!U$29*$AJ486^2+WeightSDS!V$29*$AJ486+WeightSDS!W$29-0.010431*(1-$AJ486/210),IF($AJ486&lt;123,WeightSDS!M$30*$AJ486^10+WeightSDS!N$30*$AJ486^9+WeightSDS!O$30*$AJ486^8+WeightSDS!P$30*$AJ486^7+WeightSDS!Q$30*$AJ486^6+WeightSDS!R$30*$AJ486^5+WeightSDS!S$30*$AJ486^4+WeightSDS!T$30*$AJ486^3+WeightSDS!U$30*$AJ486^2+WeightSDS!V$30*$AJ486+WeightSDS!W$30-0.010431*(1-1/$AJ486),WeightSDS!M$32+WeightSDS!N$32/(1+EXP(WeightSDS!O$32+WeightSDS!P$32*$AJ486))-0.010431*(1-$AJ486/210))))</f>
        <v>2.9500001032655536</v>
      </c>
      <c r="AN486" s="7">
        <f>IF(D486="M",IF($AJ486&lt;162,WeightSDS!P$12*$AJ486^7+WeightSDS!Q$12*$AJ486^6+WeightSDS!R$12*$AJ486^5+WeightSDS!S$12*$AJ486^4+WeightSDS!T$12*$AJ486^3+WeightSDS!U$12*$AJ486^2+WeightSDS!V$12*$AJ486+WeightSDS!W$12,WeightSDS!P$14*$AJ486^7+WeightSDS!Q$14*$AJ486^6+WeightSDS!R$14*$AJ486^5+WeightSDS!S$14*$AJ486^4+WeightSDS!T$14*$AJ486^3+WeightSDS!U$14*$AJ486^2+WeightSDS!V$14*$AJ486+WeightSDS!W$14),IF($AJ486&lt;156,WeightSDS!O$17*$AJ486^8+WeightSDS!P$17*$AJ486^7+WeightSDS!Q$17*$AJ486^6+WeightSDS!R$17*$AJ486^5+WeightSDS!S$17*$AJ486^4+WeightSDS!T$17*$AJ486^3+WeightSDS!U$17*$AJ486^2+WeightSDS!V$17*$AJ486+WeightSDS!W$17,IF($AJ486&lt;186,WeightSDS!$U$18+(WeightSDS!$V$18-WeightSDS!$U$18)/24*($AJ486-186)+WeightSDS!$W$18*(-$AJ486+186)^2-0.005,WeightSDS!$U$18+(WeightSDS!$V$18-WeightSDS!$U$18)/24*($AJ486-186)-0.005)))</f>
        <v>0.14604529399999999</v>
      </c>
      <c r="AQ486" s="7">
        <f t="shared" si="163"/>
        <v>0.56299999999999994</v>
      </c>
      <c r="AR486" s="7">
        <f t="shared" si="164"/>
        <v>69</v>
      </c>
      <c r="AS486" s="7">
        <f t="shared" si="165"/>
        <v>0.51</v>
      </c>
    </row>
    <row r="487" spans="2:45" s="7" customFormat="1" x14ac:dyDescent="0.15">
      <c r="B487" s="118"/>
      <c r="C487" s="118"/>
      <c r="D487" s="118"/>
      <c r="E487" s="30"/>
      <c r="F487" s="30"/>
      <c r="G487" s="119"/>
      <c r="H487" s="119"/>
      <c r="I487" s="78"/>
      <c r="J487" s="11" t="str">
        <f t="shared" si="156"/>
        <v/>
      </c>
      <c r="K487" s="2" t="str">
        <f t="shared" si="166"/>
        <v/>
      </c>
      <c r="L487" s="2" t="str">
        <f t="shared" si="157"/>
        <v/>
      </c>
      <c r="M487" s="2" t="str">
        <f t="shared" si="167"/>
        <v/>
      </c>
      <c r="N487" s="2" t="str">
        <f t="shared" si="168"/>
        <v/>
      </c>
      <c r="O487" s="2" t="str">
        <f t="shared" si="169"/>
        <v/>
      </c>
      <c r="P487" s="11" t="str">
        <f t="shared" si="170"/>
        <v/>
      </c>
      <c r="Q487" s="11" t="str">
        <f t="shared" si="171"/>
        <v/>
      </c>
      <c r="R487" s="2" t="str">
        <f t="shared" si="172"/>
        <v/>
      </c>
      <c r="S487" s="11" t="str">
        <f t="shared" si="173"/>
        <v/>
      </c>
      <c r="T487" s="175" t="str">
        <f t="shared" si="174"/>
        <v/>
      </c>
      <c r="U487" s="11" t="str">
        <f t="shared" si="175"/>
        <v/>
      </c>
      <c r="V487" s="136"/>
      <c r="W487" s="136"/>
      <c r="X487" s="139">
        <f t="shared" si="158"/>
        <v>0</v>
      </c>
      <c r="Y487" s="31">
        <f t="shared" si="159"/>
        <v>0</v>
      </c>
      <c r="Z487" s="31"/>
      <c r="AA487" s="140">
        <f t="shared" si="160"/>
        <v>0</v>
      </c>
      <c r="AB487" s="12"/>
      <c r="AC487" s="8">
        <f t="shared" si="161"/>
        <v>9.0359999999999996</v>
      </c>
      <c r="AD487" s="8">
        <f t="shared" si="162"/>
        <v>-184.49199999999999</v>
      </c>
      <c r="AE487"/>
      <c r="AF487" t="e">
        <f>IF(D487="M",IF(AI487&lt;78,LMS!$D$5*AI487^3+LMS!$E$5*AI487^2+LMS!$F$5*AI487+LMS!$G$5,IF(AI487&lt;150,LMS!$D$6*AI487^3+LMS!$E$6*AI487^2+LMS!$F$6*AI487+LMS!$G$6,LMS!$D$7*AI487^3+LMS!$E$7*AI487^2+LMS!$F$7*AI487+LMS!$G$7)),IF(AI487&lt;69,LMS!$D$9*AI487^3+LMS!$E$9*AI487^2+LMS!$F$9*AI487+LMS!$G$9,IF(AI487&lt;150,LMS!$D$10*AI487^3+LMS!$E$10*AI487^2+LMS!$F$10*AI487+LMS!$G$10,LMS!$D$11*AI487^3+LMS!$E$11*AI487^2+LMS!$F$11*AI487+LMS!$G$11)))</f>
        <v>#VALUE!</v>
      </c>
      <c r="AG487" t="e">
        <f>IF(D487="M",(IF(AI487&lt;2.5,LMS!$D$21*AI487^3+LMS!$E$21*AI487^2+LMS!$F$21*AI487+LMS!$G$21,IF(AI487&lt;9.5,LMS!$D$22*AI487^3+LMS!$E$22*AI487^2+LMS!$F$22*AI487+LMS!$G$22,IF(AI487&lt;26.75,LMS!$D$23*AI487^3+LMS!$E$23*AI487^2+LMS!$F$23*AI487+LMS!$G$23,IF(AI487&lt;90,LMS!$D$24*AI487^3+LMS!$E$24*AI487^2+LMS!$F$24*AI487+LMS!$G$24,LMS!$D$25*AI487^3+LMS!$E$25*AI487^2+LMS!$F$25*AI487+LMS!$G$25))))),(IF(AI487&lt;2.5,LMS!$D$27*AI487^3+LMS!$E$27*AI487^2+LMS!$F$27*AI487+LMS!$G$27,IF(AI487&lt;9.5,LMS!$D$28*AI487^3+LMS!$E$28*AI487^2+LMS!$F$28*AI487+LMS!$G$28,IF(AI487&lt;26.75,LMS!$D$29*AI487^3+LMS!$E$29*AI487^2+LMS!$F$29*AI487+LMS!$G$29,IF(AI487&lt;90,LMS!$D$30*AI487^3+LMS!$E$30*AI487^2+LMS!$F$30*AI487+LMS!$G$30,IF(AI487&lt;150,LMS!$D$31*AI487^3+LMS!$E$31*AI487^2+LMS!$F$31*AI487+LMS!$G$31,LMS!$D$32*AI487^3+LMS!$E$32*AI487^2+LMS!$F$32*AI487+LMS!$G$32)))))))</f>
        <v>#VALUE!</v>
      </c>
      <c r="AH487" t="e">
        <f>IF(D487="M",(IF(AI487&lt;90,LMS!$D$14*AI487^3+LMS!$E$14*AI487^2+LMS!$F$14*AI487+LMS!$G$14,LMS!$D$15*AI487^3+LMS!$E$15*AI487^2+LMS!$F$15*AI487+LMS!$G$15)),(IF(AI487&lt;90,LMS!$D$17*AI487^3+LMS!$E$17*AI487^2+LMS!$F$17*AI487+LMS!$G$17,LMS!$D$18*AI487^3+LMS!$E$18*AI487^2+LMS!$F$18*AI487+LMS!$G$18)))</f>
        <v>#VALUE!</v>
      </c>
      <c r="AI487" s="7" t="e">
        <f t="shared" si="155"/>
        <v>#VALUE!</v>
      </c>
      <c r="AJ487" s="7">
        <f t="shared" si="176"/>
        <v>0</v>
      </c>
      <c r="AL487" s="7">
        <f>IF(D487="M",WeightSDS!P$5*$AJ487^7+WeightSDS!Q$5*$AJ487^6+WeightSDS!R$5*$AJ487^5+WeightSDS!S$5*$AJ487^4+WeightSDS!T$5*$AJ487^3+WeightSDS!U$5*$AJ487^2+WeightSDS!V$5*$AJ487+WeightSDS!W$5,IF($AJ487&lt;186,WeightSDS!P$8*$AJ487^7+WeightSDS!Q$8*$AJ487^6+WeightSDS!R$8*$AJ487^5+WeightSDS!S$8*$AJ487^4+WeightSDS!T$8*$AJ487^3+WeightSDS!U$8*$AJ487^2+WeightSDS!V$8*$AJ487+WeightSDS!W$8,WeightSDS!$U$9+WeightSDS!$V$9*($AJ487-WeightSDS!$W$9)))</f>
        <v>0.75407122999999998</v>
      </c>
      <c r="AM487" s="7">
        <f>IF(D487="M",IF($AJ487&lt;45,WeightSDS!M$23*$AJ487^10+WeightSDS!N$23*$AJ487^9+WeightSDS!O$23*$AJ487^8+WeightSDS!P$23*$AJ487^7+WeightSDS!Q$23*$AJ487^6+WeightSDS!R$23*$AJ487^5+WeightSDS!S$23*$AJ487^4+WeightSDS!T$23*$AJ487^3+WeightSDS!U$23*$AJ487^2+WeightSDS!V$23*$AJ487+WeightSDS!W$23,IF($AJ487&lt;153,WeightSDS!M$25*$AJ487^10+WeightSDS!N$25*$AJ487^9+WeightSDS!O$25*$AJ487^8+WeightSDS!P$25*$AJ487^7+WeightSDS!Q$25*$AJ487^6+WeightSDS!R$25*$AJ487^5+WeightSDS!S$25*$AJ487^4+WeightSDS!T$25*$AJ487^3+WeightSDS!U$25*$AJ487^2+WeightSDS!V$25*$AJ487+WeightSDS!W$25,WeightSDS!M$27+WeightSDS!N$27/(1+EXP(WeightSDS!O$27+WeightSDS!P$27*$AJ487)))),IF($AJ487&lt;43.8,WeightSDS!M$29*$AJ487^10+WeightSDS!N$29*$AJ487^9+WeightSDS!O$29*$AJ487^8+WeightSDS!P$29*$AJ487^7+WeightSDS!Q$29*$AJ487^6+WeightSDS!R$29*$AJ487^5+WeightSDS!S$29*$AJ487^4+WeightSDS!T$29*$AJ487^3+WeightSDS!U$29*$AJ487^2+WeightSDS!V$29*$AJ487+WeightSDS!W$29-0.010431*(1-$AJ487/210),IF($AJ487&lt;123,WeightSDS!M$30*$AJ487^10+WeightSDS!N$30*$AJ487^9+WeightSDS!O$30*$AJ487^8+WeightSDS!P$30*$AJ487^7+WeightSDS!Q$30*$AJ487^6+WeightSDS!R$30*$AJ487^5+WeightSDS!S$30*$AJ487^4+WeightSDS!T$30*$AJ487^3+WeightSDS!U$30*$AJ487^2+WeightSDS!V$30*$AJ487+WeightSDS!W$30-0.010431*(1-1/$AJ487),WeightSDS!M$32+WeightSDS!N$32/(1+EXP(WeightSDS!O$32+WeightSDS!P$32*$AJ487))-0.010431*(1-$AJ487/210))))</f>
        <v>2.9500001032655536</v>
      </c>
      <c r="AN487" s="7">
        <f>IF(D487="M",IF($AJ487&lt;162,WeightSDS!P$12*$AJ487^7+WeightSDS!Q$12*$AJ487^6+WeightSDS!R$12*$AJ487^5+WeightSDS!S$12*$AJ487^4+WeightSDS!T$12*$AJ487^3+WeightSDS!U$12*$AJ487^2+WeightSDS!V$12*$AJ487+WeightSDS!W$12,WeightSDS!P$14*$AJ487^7+WeightSDS!Q$14*$AJ487^6+WeightSDS!R$14*$AJ487^5+WeightSDS!S$14*$AJ487^4+WeightSDS!T$14*$AJ487^3+WeightSDS!U$14*$AJ487^2+WeightSDS!V$14*$AJ487+WeightSDS!W$14),IF($AJ487&lt;156,WeightSDS!O$17*$AJ487^8+WeightSDS!P$17*$AJ487^7+WeightSDS!Q$17*$AJ487^6+WeightSDS!R$17*$AJ487^5+WeightSDS!S$17*$AJ487^4+WeightSDS!T$17*$AJ487^3+WeightSDS!U$17*$AJ487^2+WeightSDS!V$17*$AJ487+WeightSDS!W$17,IF($AJ487&lt;186,WeightSDS!$U$18+(WeightSDS!$V$18-WeightSDS!$U$18)/24*($AJ487-186)+WeightSDS!$W$18*(-$AJ487+186)^2-0.005,WeightSDS!$U$18+(WeightSDS!$V$18-WeightSDS!$U$18)/24*($AJ487-186)-0.005)))</f>
        <v>0.14604529399999999</v>
      </c>
      <c r="AQ487" s="7">
        <f t="shared" si="163"/>
        <v>0.56299999999999994</v>
      </c>
      <c r="AR487" s="7">
        <f t="shared" si="164"/>
        <v>69</v>
      </c>
      <c r="AS487" s="7">
        <f t="shared" si="165"/>
        <v>0.51</v>
      </c>
    </row>
    <row r="488" spans="2:45" s="7" customFormat="1" x14ac:dyDescent="0.15">
      <c r="B488" s="118"/>
      <c r="C488" s="118"/>
      <c r="D488" s="118"/>
      <c r="E488" s="30"/>
      <c r="F488" s="30"/>
      <c r="G488" s="119"/>
      <c r="H488" s="119"/>
      <c r="I488" s="78"/>
      <c r="J488" s="11" t="str">
        <f t="shared" si="156"/>
        <v/>
      </c>
      <c r="K488" s="2" t="str">
        <f t="shared" si="166"/>
        <v/>
      </c>
      <c r="L488" s="2" t="str">
        <f t="shared" si="157"/>
        <v/>
      </c>
      <c r="M488" s="2" t="str">
        <f t="shared" si="167"/>
        <v/>
      </c>
      <c r="N488" s="2" t="str">
        <f t="shared" si="168"/>
        <v/>
      </c>
      <c r="O488" s="2" t="str">
        <f t="shared" si="169"/>
        <v/>
      </c>
      <c r="P488" s="11" t="str">
        <f t="shared" si="170"/>
        <v/>
      </c>
      <c r="Q488" s="11" t="str">
        <f t="shared" si="171"/>
        <v/>
      </c>
      <c r="R488" s="2" t="str">
        <f t="shared" si="172"/>
        <v/>
      </c>
      <c r="S488" s="11" t="str">
        <f t="shared" si="173"/>
        <v/>
      </c>
      <c r="T488" s="175" t="str">
        <f t="shared" si="174"/>
        <v/>
      </c>
      <c r="U488" s="11" t="str">
        <f t="shared" si="175"/>
        <v/>
      </c>
      <c r="V488" s="136"/>
      <c r="W488" s="136"/>
      <c r="X488" s="139">
        <f t="shared" si="158"/>
        <v>0</v>
      </c>
      <c r="Y488" s="31">
        <f t="shared" si="159"/>
        <v>0</v>
      </c>
      <c r="Z488" s="31"/>
      <c r="AA488" s="140">
        <f t="shared" si="160"/>
        <v>0</v>
      </c>
      <c r="AB488" s="12"/>
      <c r="AC488" s="8">
        <f t="shared" si="161"/>
        <v>9.0359999999999996</v>
      </c>
      <c r="AD488" s="8">
        <f t="shared" si="162"/>
        <v>-184.49199999999999</v>
      </c>
      <c r="AE488"/>
      <c r="AF488" t="e">
        <f>IF(D488="M",IF(AI488&lt;78,LMS!$D$5*AI488^3+LMS!$E$5*AI488^2+LMS!$F$5*AI488+LMS!$G$5,IF(AI488&lt;150,LMS!$D$6*AI488^3+LMS!$E$6*AI488^2+LMS!$F$6*AI488+LMS!$G$6,LMS!$D$7*AI488^3+LMS!$E$7*AI488^2+LMS!$F$7*AI488+LMS!$G$7)),IF(AI488&lt;69,LMS!$D$9*AI488^3+LMS!$E$9*AI488^2+LMS!$F$9*AI488+LMS!$G$9,IF(AI488&lt;150,LMS!$D$10*AI488^3+LMS!$E$10*AI488^2+LMS!$F$10*AI488+LMS!$G$10,LMS!$D$11*AI488^3+LMS!$E$11*AI488^2+LMS!$F$11*AI488+LMS!$G$11)))</f>
        <v>#VALUE!</v>
      </c>
      <c r="AG488" t="e">
        <f>IF(D488="M",(IF(AI488&lt;2.5,LMS!$D$21*AI488^3+LMS!$E$21*AI488^2+LMS!$F$21*AI488+LMS!$G$21,IF(AI488&lt;9.5,LMS!$D$22*AI488^3+LMS!$E$22*AI488^2+LMS!$F$22*AI488+LMS!$G$22,IF(AI488&lt;26.75,LMS!$D$23*AI488^3+LMS!$E$23*AI488^2+LMS!$F$23*AI488+LMS!$G$23,IF(AI488&lt;90,LMS!$D$24*AI488^3+LMS!$E$24*AI488^2+LMS!$F$24*AI488+LMS!$G$24,LMS!$D$25*AI488^3+LMS!$E$25*AI488^2+LMS!$F$25*AI488+LMS!$G$25))))),(IF(AI488&lt;2.5,LMS!$D$27*AI488^3+LMS!$E$27*AI488^2+LMS!$F$27*AI488+LMS!$G$27,IF(AI488&lt;9.5,LMS!$D$28*AI488^3+LMS!$E$28*AI488^2+LMS!$F$28*AI488+LMS!$G$28,IF(AI488&lt;26.75,LMS!$D$29*AI488^3+LMS!$E$29*AI488^2+LMS!$F$29*AI488+LMS!$G$29,IF(AI488&lt;90,LMS!$D$30*AI488^3+LMS!$E$30*AI488^2+LMS!$F$30*AI488+LMS!$G$30,IF(AI488&lt;150,LMS!$D$31*AI488^3+LMS!$E$31*AI488^2+LMS!$F$31*AI488+LMS!$G$31,LMS!$D$32*AI488^3+LMS!$E$32*AI488^2+LMS!$F$32*AI488+LMS!$G$32)))))))</f>
        <v>#VALUE!</v>
      </c>
      <c r="AH488" t="e">
        <f>IF(D488="M",(IF(AI488&lt;90,LMS!$D$14*AI488^3+LMS!$E$14*AI488^2+LMS!$F$14*AI488+LMS!$G$14,LMS!$D$15*AI488^3+LMS!$E$15*AI488^2+LMS!$F$15*AI488+LMS!$G$15)),(IF(AI488&lt;90,LMS!$D$17*AI488^3+LMS!$E$17*AI488^2+LMS!$F$17*AI488+LMS!$G$17,LMS!$D$18*AI488^3+LMS!$E$18*AI488^2+LMS!$F$18*AI488+LMS!$G$18)))</f>
        <v>#VALUE!</v>
      </c>
      <c r="AI488" s="7" t="e">
        <f t="shared" si="155"/>
        <v>#VALUE!</v>
      </c>
      <c r="AJ488" s="7">
        <f t="shared" si="176"/>
        <v>0</v>
      </c>
      <c r="AL488" s="7">
        <f>IF(D488="M",WeightSDS!P$5*$AJ488^7+WeightSDS!Q$5*$AJ488^6+WeightSDS!R$5*$AJ488^5+WeightSDS!S$5*$AJ488^4+WeightSDS!T$5*$AJ488^3+WeightSDS!U$5*$AJ488^2+WeightSDS!V$5*$AJ488+WeightSDS!W$5,IF($AJ488&lt;186,WeightSDS!P$8*$AJ488^7+WeightSDS!Q$8*$AJ488^6+WeightSDS!R$8*$AJ488^5+WeightSDS!S$8*$AJ488^4+WeightSDS!T$8*$AJ488^3+WeightSDS!U$8*$AJ488^2+WeightSDS!V$8*$AJ488+WeightSDS!W$8,WeightSDS!$U$9+WeightSDS!$V$9*($AJ488-WeightSDS!$W$9)))</f>
        <v>0.75407122999999998</v>
      </c>
      <c r="AM488" s="7">
        <f>IF(D488="M",IF($AJ488&lt;45,WeightSDS!M$23*$AJ488^10+WeightSDS!N$23*$AJ488^9+WeightSDS!O$23*$AJ488^8+WeightSDS!P$23*$AJ488^7+WeightSDS!Q$23*$AJ488^6+WeightSDS!R$23*$AJ488^5+WeightSDS!S$23*$AJ488^4+WeightSDS!T$23*$AJ488^3+WeightSDS!U$23*$AJ488^2+WeightSDS!V$23*$AJ488+WeightSDS!W$23,IF($AJ488&lt;153,WeightSDS!M$25*$AJ488^10+WeightSDS!N$25*$AJ488^9+WeightSDS!O$25*$AJ488^8+WeightSDS!P$25*$AJ488^7+WeightSDS!Q$25*$AJ488^6+WeightSDS!R$25*$AJ488^5+WeightSDS!S$25*$AJ488^4+WeightSDS!T$25*$AJ488^3+WeightSDS!U$25*$AJ488^2+WeightSDS!V$25*$AJ488+WeightSDS!W$25,WeightSDS!M$27+WeightSDS!N$27/(1+EXP(WeightSDS!O$27+WeightSDS!P$27*$AJ488)))),IF($AJ488&lt;43.8,WeightSDS!M$29*$AJ488^10+WeightSDS!N$29*$AJ488^9+WeightSDS!O$29*$AJ488^8+WeightSDS!P$29*$AJ488^7+WeightSDS!Q$29*$AJ488^6+WeightSDS!R$29*$AJ488^5+WeightSDS!S$29*$AJ488^4+WeightSDS!T$29*$AJ488^3+WeightSDS!U$29*$AJ488^2+WeightSDS!V$29*$AJ488+WeightSDS!W$29-0.010431*(1-$AJ488/210),IF($AJ488&lt;123,WeightSDS!M$30*$AJ488^10+WeightSDS!N$30*$AJ488^9+WeightSDS!O$30*$AJ488^8+WeightSDS!P$30*$AJ488^7+WeightSDS!Q$30*$AJ488^6+WeightSDS!R$30*$AJ488^5+WeightSDS!S$30*$AJ488^4+WeightSDS!T$30*$AJ488^3+WeightSDS!U$30*$AJ488^2+WeightSDS!V$30*$AJ488+WeightSDS!W$30-0.010431*(1-1/$AJ488),WeightSDS!M$32+WeightSDS!N$32/(1+EXP(WeightSDS!O$32+WeightSDS!P$32*$AJ488))-0.010431*(1-$AJ488/210))))</f>
        <v>2.9500001032655536</v>
      </c>
      <c r="AN488" s="7">
        <f>IF(D488="M",IF($AJ488&lt;162,WeightSDS!P$12*$AJ488^7+WeightSDS!Q$12*$AJ488^6+WeightSDS!R$12*$AJ488^5+WeightSDS!S$12*$AJ488^4+WeightSDS!T$12*$AJ488^3+WeightSDS!U$12*$AJ488^2+WeightSDS!V$12*$AJ488+WeightSDS!W$12,WeightSDS!P$14*$AJ488^7+WeightSDS!Q$14*$AJ488^6+WeightSDS!R$14*$AJ488^5+WeightSDS!S$14*$AJ488^4+WeightSDS!T$14*$AJ488^3+WeightSDS!U$14*$AJ488^2+WeightSDS!V$14*$AJ488+WeightSDS!W$14),IF($AJ488&lt;156,WeightSDS!O$17*$AJ488^8+WeightSDS!P$17*$AJ488^7+WeightSDS!Q$17*$AJ488^6+WeightSDS!R$17*$AJ488^5+WeightSDS!S$17*$AJ488^4+WeightSDS!T$17*$AJ488^3+WeightSDS!U$17*$AJ488^2+WeightSDS!V$17*$AJ488+WeightSDS!W$17,IF($AJ488&lt;186,WeightSDS!$U$18+(WeightSDS!$V$18-WeightSDS!$U$18)/24*($AJ488-186)+WeightSDS!$W$18*(-$AJ488+186)^2-0.005,WeightSDS!$U$18+(WeightSDS!$V$18-WeightSDS!$U$18)/24*($AJ488-186)-0.005)))</f>
        <v>0.14604529399999999</v>
      </c>
      <c r="AQ488" s="7">
        <f t="shared" si="163"/>
        <v>0.56299999999999994</v>
      </c>
      <c r="AR488" s="7">
        <f t="shared" si="164"/>
        <v>69</v>
      </c>
      <c r="AS488" s="7">
        <f t="shared" si="165"/>
        <v>0.51</v>
      </c>
    </row>
    <row r="489" spans="2:45" s="7" customFormat="1" x14ac:dyDescent="0.15">
      <c r="B489" s="118"/>
      <c r="C489" s="118"/>
      <c r="D489" s="118"/>
      <c r="E489" s="30"/>
      <c r="F489" s="30"/>
      <c r="G489" s="119"/>
      <c r="H489" s="119"/>
      <c r="I489" s="78"/>
      <c r="J489" s="11" t="str">
        <f t="shared" si="156"/>
        <v/>
      </c>
      <c r="K489" s="2" t="str">
        <f t="shared" si="166"/>
        <v/>
      </c>
      <c r="L489" s="2" t="str">
        <f t="shared" si="157"/>
        <v/>
      </c>
      <c r="M489" s="2" t="str">
        <f t="shared" si="167"/>
        <v/>
      </c>
      <c r="N489" s="2" t="str">
        <f t="shared" si="168"/>
        <v/>
      </c>
      <c r="O489" s="2" t="str">
        <f t="shared" si="169"/>
        <v/>
      </c>
      <c r="P489" s="11" t="str">
        <f t="shared" si="170"/>
        <v/>
      </c>
      <c r="Q489" s="11" t="str">
        <f t="shared" si="171"/>
        <v/>
      </c>
      <c r="R489" s="2" t="str">
        <f t="shared" si="172"/>
        <v/>
      </c>
      <c r="S489" s="11" t="str">
        <f t="shared" si="173"/>
        <v/>
      </c>
      <c r="T489" s="175" t="str">
        <f t="shared" si="174"/>
        <v/>
      </c>
      <c r="U489" s="11" t="str">
        <f t="shared" si="175"/>
        <v/>
      </c>
      <c r="V489" s="136"/>
      <c r="W489" s="136"/>
      <c r="X489" s="139">
        <f t="shared" si="158"/>
        <v>0</v>
      </c>
      <c r="Y489" s="31">
        <f t="shared" si="159"/>
        <v>0</v>
      </c>
      <c r="Z489" s="31"/>
      <c r="AA489" s="140">
        <f t="shared" si="160"/>
        <v>0</v>
      </c>
      <c r="AB489" s="12"/>
      <c r="AC489" s="8">
        <f t="shared" si="161"/>
        <v>9.0359999999999996</v>
      </c>
      <c r="AD489" s="8">
        <f t="shared" si="162"/>
        <v>-184.49199999999999</v>
      </c>
      <c r="AE489"/>
      <c r="AF489" t="e">
        <f>IF(D489="M",IF(AI489&lt;78,LMS!$D$5*AI489^3+LMS!$E$5*AI489^2+LMS!$F$5*AI489+LMS!$G$5,IF(AI489&lt;150,LMS!$D$6*AI489^3+LMS!$E$6*AI489^2+LMS!$F$6*AI489+LMS!$G$6,LMS!$D$7*AI489^3+LMS!$E$7*AI489^2+LMS!$F$7*AI489+LMS!$G$7)),IF(AI489&lt;69,LMS!$D$9*AI489^3+LMS!$E$9*AI489^2+LMS!$F$9*AI489+LMS!$G$9,IF(AI489&lt;150,LMS!$D$10*AI489^3+LMS!$E$10*AI489^2+LMS!$F$10*AI489+LMS!$G$10,LMS!$D$11*AI489^3+LMS!$E$11*AI489^2+LMS!$F$11*AI489+LMS!$G$11)))</f>
        <v>#VALUE!</v>
      </c>
      <c r="AG489" t="e">
        <f>IF(D489="M",(IF(AI489&lt;2.5,LMS!$D$21*AI489^3+LMS!$E$21*AI489^2+LMS!$F$21*AI489+LMS!$G$21,IF(AI489&lt;9.5,LMS!$D$22*AI489^3+LMS!$E$22*AI489^2+LMS!$F$22*AI489+LMS!$G$22,IF(AI489&lt;26.75,LMS!$D$23*AI489^3+LMS!$E$23*AI489^2+LMS!$F$23*AI489+LMS!$G$23,IF(AI489&lt;90,LMS!$D$24*AI489^3+LMS!$E$24*AI489^2+LMS!$F$24*AI489+LMS!$G$24,LMS!$D$25*AI489^3+LMS!$E$25*AI489^2+LMS!$F$25*AI489+LMS!$G$25))))),(IF(AI489&lt;2.5,LMS!$D$27*AI489^3+LMS!$E$27*AI489^2+LMS!$F$27*AI489+LMS!$G$27,IF(AI489&lt;9.5,LMS!$D$28*AI489^3+LMS!$E$28*AI489^2+LMS!$F$28*AI489+LMS!$G$28,IF(AI489&lt;26.75,LMS!$D$29*AI489^3+LMS!$E$29*AI489^2+LMS!$F$29*AI489+LMS!$G$29,IF(AI489&lt;90,LMS!$D$30*AI489^3+LMS!$E$30*AI489^2+LMS!$F$30*AI489+LMS!$G$30,IF(AI489&lt;150,LMS!$D$31*AI489^3+LMS!$E$31*AI489^2+LMS!$F$31*AI489+LMS!$G$31,LMS!$D$32*AI489^3+LMS!$E$32*AI489^2+LMS!$F$32*AI489+LMS!$G$32)))))))</f>
        <v>#VALUE!</v>
      </c>
      <c r="AH489" t="e">
        <f>IF(D489="M",(IF(AI489&lt;90,LMS!$D$14*AI489^3+LMS!$E$14*AI489^2+LMS!$F$14*AI489+LMS!$G$14,LMS!$D$15*AI489^3+LMS!$E$15*AI489^2+LMS!$F$15*AI489+LMS!$G$15)),(IF(AI489&lt;90,LMS!$D$17*AI489^3+LMS!$E$17*AI489^2+LMS!$F$17*AI489+LMS!$G$17,LMS!$D$18*AI489^3+LMS!$E$18*AI489^2+LMS!$F$18*AI489+LMS!$G$18)))</f>
        <v>#VALUE!</v>
      </c>
      <c r="AI489" s="7" t="e">
        <f t="shared" si="155"/>
        <v>#VALUE!</v>
      </c>
      <c r="AJ489" s="7">
        <f t="shared" si="176"/>
        <v>0</v>
      </c>
      <c r="AL489" s="7">
        <f>IF(D489="M",WeightSDS!P$5*$AJ489^7+WeightSDS!Q$5*$AJ489^6+WeightSDS!R$5*$AJ489^5+WeightSDS!S$5*$AJ489^4+WeightSDS!T$5*$AJ489^3+WeightSDS!U$5*$AJ489^2+WeightSDS!V$5*$AJ489+WeightSDS!W$5,IF($AJ489&lt;186,WeightSDS!P$8*$AJ489^7+WeightSDS!Q$8*$AJ489^6+WeightSDS!R$8*$AJ489^5+WeightSDS!S$8*$AJ489^4+WeightSDS!T$8*$AJ489^3+WeightSDS!U$8*$AJ489^2+WeightSDS!V$8*$AJ489+WeightSDS!W$8,WeightSDS!$U$9+WeightSDS!$V$9*($AJ489-WeightSDS!$W$9)))</f>
        <v>0.75407122999999998</v>
      </c>
      <c r="AM489" s="7">
        <f>IF(D489="M",IF($AJ489&lt;45,WeightSDS!M$23*$AJ489^10+WeightSDS!N$23*$AJ489^9+WeightSDS!O$23*$AJ489^8+WeightSDS!P$23*$AJ489^7+WeightSDS!Q$23*$AJ489^6+WeightSDS!R$23*$AJ489^5+WeightSDS!S$23*$AJ489^4+WeightSDS!T$23*$AJ489^3+WeightSDS!U$23*$AJ489^2+WeightSDS!V$23*$AJ489+WeightSDS!W$23,IF($AJ489&lt;153,WeightSDS!M$25*$AJ489^10+WeightSDS!N$25*$AJ489^9+WeightSDS!O$25*$AJ489^8+WeightSDS!P$25*$AJ489^7+WeightSDS!Q$25*$AJ489^6+WeightSDS!R$25*$AJ489^5+WeightSDS!S$25*$AJ489^4+WeightSDS!T$25*$AJ489^3+WeightSDS!U$25*$AJ489^2+WeightSDS!V$25*$AJ489+WeightSDS!W$25,WeightSDS!M$27+WeightSDS!N$27/(1+EXP(WeightSDS!O$27+WeightSDS!P$27*$AJ489)))),IF($AJ489&lt;43.8,WeightSDS!M$29*$AJ489^10+WeightSDS!N$29*$AJ489^9+WeightSDS!O$29*$AJ489^8+WeightSDS!P$29*$AJ489^7+WeightSDS!Q$29*$AJ489^6+WeightSDS!R$29*$AJ489^5+WeightSDS!S$29*$AJ489^4+WeightSDS!T$29*$AJ489^3+WeightSDS!U$29*$AJ489^2+WeightSDS!V$29*$AJ489+WeightSDS!W$29-0.010431*(1-$AJ489/210),IF($AJ489&lt;123,WeightSDS!M$30*$AJ489^10+WeightSDS!N$30*$AJ489^9+WeightSDS!O$30*$AJ489^8+WeightSDS!P$30*$AJ489^7+WeightSDS!Q$30*$AJ489^6+WeightSDS!R$30*$AJ489^5+WeightSDS!S$30*$AJ489^4+WeightSDS!T$30*$AJ489^3+WeightSDS!U$30*$AJ489^2+WeightSDS!V$30*$AJ489+WeightSDS!W$30-0.010431*(1-1/$AJ489),WeightSDS!M$32+WeightSDS!N$32/(1+EXP(WeightSDS!O$32+WeightSDS!P$32*$AJ489))-0.010431*(1-$AJ489/210))))</f>
        <v>2.9500001032655536</v>
      </c>
      <c r="AN489" s="7">
        <f>IF(D489="M",IF($AJ489&lt;162,WeightSDS!P$12*$AJ489^7+WeightSDS!Q$12*$AJ489^6+WeightSDS!R$12*$AJ489^5+WeightSDS!S$12*$AJ489^4+WeightSDS!T$12*$AJ489^3+WeightSDS!U$12*$AJ489^2+WeightSDS!V$12*$AJ489+WeightSDS!W$12,WeightSDS!P$14*$AJ489^7+WeightSDS!Q$14*$AJ489^6+WeightSDS!R$14*$AJ489^5+WeightSDS!S$14*$AJ489^4+WeightSDS!T$14*$AJ489^3+WeightSDS!U$14*$AJ489^2+WeightSDS!V$14*$AJ489+WeightSDS!W$14),IF($AJ489&lt;156,WeightSDS!O$17*$AJ489^8+WeightSDS!P$17*$AJ489^7+WeightSDS!Q$17*$AJ489^6+WeightSDS!R$17*$AJ489^5+WeightSDS!S$17*$AJ489^4+WeightSDS!T$17*$AJ489^3+WeightSDS!U$17*$AJ489^2+WeightSDS!V$17*$AJ489+WeightSDS!W$17,IF($AJ489&lt;186,WeightSDS!$U$18+(WeightSDS!$V$18-WeightSDS!$U$18)/24*($AJ489-186)+WeightSDS!$W$18*(-$AJ489+186)^2-0.005,WeightSDS!$U$18+(WeightSDS!$V$18-WeightSDS!$U$18)/24*($AJ489-186)-0.005)))</f>
        <v>0.14604529399999999</v>
      </c>
      <c r="AQ489" s="7">
        <f t="shared" si="163"/>
        <v>0.56299999999999994</v>
      </c>
      <c r="AR489" s="7">
        <f t="shared" si="164"/>
        <v>69</v>
      </c>
      <c r="AS489" s="7">
        <f t="shared" si="165"/>
        <v>0.51</v>
      </c>
    </row>
    <row r="490" spans="2:45" s="7" customFormat="1" x14ac:dyDescent="0.15">
      <c r="B490" s="118"/>
      <c r="C490" s="118"/>
      <c r="D490" s="118"/>
      <c r="E490" s="30"/>
      <c r="F490" s="30"/>
      <c r="G490" s="119"/>
      <c r="H490" s="119"/>
      <c r="I490" s="78"/>
      <c r="J490" s="11" t="str">
        <f t="shared" si="156"/>
        <v/>
      </c>
      <c r="K490" s="2" t="str">
        <f t="shared" si="166"/>
        <v/>
      </c>
      <c r="L490" s="2" t="str">
        <f t="shared" si="157"/>
        <v/>
      </c>
      <c r="M490" s="2" t="str">
        <f t="shared" si="167"/>
        <v/>
      </c>
      <c r="N490" s="2" t="str">
        <f t="shared" si="168"/>
        <v/>
      </c>
      <c r="O490" s="2" t="str">
        <f t="shared" si="169"/>
        <v/>
      </c>
      <c r="P490" s="11" t="str">
        <f t="shared" si="170"/>
        <v/>
      </c>
      <c r="Q490" s="11" t="str">
        <f t="shared" si="171"/>
        <v/>
      </c>
      <c r="R490" s="2" t="str">
        <f t="shared" si="172"/>
        <v/>
      </c>
      <c r="S490" s="11" t="str">
        <f t="shared" si="173"/>
        <v/>
      </c>
      <c r="T490" s="175" t="str">
        <f t="shared" si="174"/>
        <v/>
      </c>
      <c r="U490" s="11" t="str">
        <f t="shared" si="175"/>
        <v/>
      </c>
      <c r="V490" s="136"/>
      <c r="W490" s="136"/>
      <c r="X490" s="139">
        <f t="shared" si="158"/>
        <v>0</v>
      </c>
      <c r="Y490" s="31">
        <f t="shared" si="159"/>
        <v>0</v>
      </c>
      <c r="Z490" s="31"/>
      <c r="AA490" s="140">
        <f t="shared" si="160"/>
        <v>0</v>
      </c>
      <c r="AB490" s="12"/>
      <c r="AC490" s="8">
        <f t="shared" si="161"/>
        <v>9.0359999999999996</v>
      </c>
      <c r="AD490" s="8">
        <f t="shared" si="162"/>
        <v>-184.49199999999999</v>
      </c>
      <c r="AE490"/>
      <c r="AF490" t="e">
        <f>IF(D490="M",IF(AI490&lt;78,LMS!$D$5*AI490^3+LMS!$E$5*AI490^2+LMS!$F$5*AI490+LMS!$G$5,IF(AI490&lt;150,LMS!$D$6*AI490^3+LMS!$E$6*AI490^2+LMS!$F$6*AI490+LMS!$G$6,LMS!$D$7*AI490^3+LMS!$E$7*AI490^2+LMS!$F$7*AI490+LMS!$G$7)),IF(AI490&lt;69,LMS!$D$9*AI490^3+LMS!$E$9*AI490^2+LMS!$F$9*AI490+LMS!$G$9,IF(AI490&lt;150,LMS!$D$10*AI490^3+LMS!$E$10*AI490^2+LMS!$F$10*AI490+LMS!$G$10,LMS!$D$11*AI490^3+LMS!$E$11*AI490^2+LMS!$F$11*AI490+LMS!$G$11)))</f>
        <v>#VALUE!</v>
      </c>
      <c r="AG490" t="e">
        <f>IF(D490="M",(IF(AI490&lt;2.5,LMS!$D$21*AI490^3+LMS!$E$21*AI490^2+LMS!$F$21*AI490+LMS!$G$21,IF(AI490&lt;9.5,LMS!$D$22*AI490^3+LMS!$E$22*AI490^2+LMS!$F$22*AI490+LMS!$G$22,IF(AI490&lt;26.75,LMS!$D$23*AI490^3+LMS!$E$23*AI490^2+LMS!$F$23*AI490+LMS!$G$23,IF(AI490&lt;90,LMS!$D$24*AI490^3+LMS!$E$24*AI490^2+LMS!$F$24*AI490+LMS!$G$24,LMS!$D$25*AI490^3+LMS!$E$25*AI490^2+LMS!$F$25*AI490+LMS!$G$25))))),(IF(AI490&lt;2.5,LMS!$D$27*AI490^3+LMS!$E$27*AI490^2+LMS!$F$27*AI490+LMS!$G$27,IF(AI490&lt;9.5,LMS!$D$28*AI490^3+LMS!$E$28*AI490^2+LMS!$F$28*AI490+LMS!$G$28,IF(AI490&lt;26.75,LMS!$D$29*AI490^3+LMS!$E$29*AI490^2+LMS!$F$29*AI490+LMS!$G$29,IF(AI490&lt;90,LMS!$D$30*AI490^3+LMS!$E$30*AI490^2+LMS!$F$30*AI490+LMS!$G$30,IF(AI490&lt;150,LMS!$D$31*AI490^3+LMS!$E$31*AI490^2+LMS!$F$31*AI490+LMS!$G$31,LMS!$D$32*AI490^3+LMS!$E$32*AI490^2+LMS!$F$32*AI490+LMS!$G$32)))))))</f>
        <v>#VALUE!</v>
      </c>
      <c r="AH490" t="e">
        <f>IF(D490="M",(IF(AI490&lt;90,LMS!$D$14*AI490^3+LMS!$E$14*AI490^2+LMS!$F$14*AI490+LMS!$G$14,LMS!$D$15*AI490^3+LMS!$E$15*AI490^2+LMS!$F$15*AI490+LMS!$G$15)),(IF(AI490&lt;90,LMS!$D$17*AI490^3+LMS!$E$17*AI490^2+LMS!$F$17*AI490+LMS!$G$17,LMS!$D$18*AI490^3+LMS!$E$18*AI490^2+LMS!$F$18*AI490+LMS!$G$18)))</f>
        <v>#VALUE!</v>
      </c>
      <c r="AI490" s="7" t="e">
        <f t="shared" si="155"/>
        <v>#VALUE!</v>
      </c>
      <c r="AJ490" s="7">
        <f t="shared" si="176"/>
        <v>0</v>
      </c>
      <c r="AL490" s="7">
        <f>IF(D490="M",WeightSDS!P$5*$AJ490^7+WeightSDS!Q$5*$AJ490^6+WeightSDS!R$5*$AJ490^5+WeightSDS!S$5*$AJ490^4+WeightSDS!T$5*$AJ490^3+WeightSDS!U$5*$AJ490^2+WeightSDS!V$5*$AJ490+WeightSDS!W$5,IF($AJ490&lt;186,WeightSDS!P$8*$AJ490^7+WeightSDS!Q$8*$AJ490^6+WeightSDS!R$8*$AJ490^5+WeightSDS!S$8*$AJ490^4+WeightSDS!T$8*$AJ490^3+WeightSDS!U$8*$AJ490^2+WeightSDS!V$8*$AJ490+WeightSDS!W$8,WeightSDS!$U$9+WeightSDS!$V$9*($AJ490-WeightSDS!$W$9)))</f>
        <v>0.75407122999999998</v>
      </c>
      <c r="AM490" s="7">
        <f>IF(D490="M",IF($AJ490&lt;45,WeightSDS!M$23*$AJ490^10+WeightSDS!N$23*$AJ490^9+WeightSDS!O$23*$AJ490^8+WeightSDS!P$23*$AJ490^7+WeightSDS!Q$23*$AJ490^6+WeightSDS!R$23*$AJ490^5+WeightSDS!S$23*$AJ490^4+WeightSDS!T$23*$AJ490^3+WeightSDS!U$23*$AJ490^2+WeightSDS!V$23*$AJ490+WeightSDS!W$23,IF($AJ490&lt;153,WeightSDS!M$25*$AJ490^10+WeightSDS!N$25*$AJ490^9+WeightSDS!O$25*$AJ490^8+WeightSDS!P$25*$AJ490^7+WeightSDS!Q$25*$AJ490^6+WeightSDS!R$25*$AJ490^5+WeightSDS!S$25*$AJ490^4+WeightSDS!T$25*$AJ490^3+WeightSDS!U$25*$AJ490^2+WeightSDS!V$25*$AJ490+WeightSDS!W$25,WeightSDS!M$27+WeightSDS!N$27/(1+EXP(WeightSDS!O$27+WeightSDS!P$27*$AJ490)))),IF($AJ490&lt;43.8,WeightSDS!M$29*$AJ490^10+WeightSDS!N$29*$AJ490^9+WeightSDS!O$29*$AJ490^8+WeightSDS!P$29*$AJ490^7+WeightSDS!Q$29*$AJ490^6+WeightSDS!R$29*$AJ490^5+WeightSDS!S$29*$AJ490^4+WeightSDS!T$29*$AJ490^3+WeightSDS!U$29*$AJ490^2+WeightSDS!V$29*$AJ490+WeightSDS!W$29-0.010431*(1-$AJ490/210),IF($AJ490&lt;123,WeightSDS!M$30*$AJ490^10+WeightSDS!N$30*$AJ490^9+WeightSDS!O$30*$AJ490^8+WeightSDS!P$30*$AJ490^7+WeightSDS!Q$30*$AJ490^6+WeightSDS!R$30*$AJ490^5+WeightSDS!S$30*$AJ490^4+WeightSDS!T$30*$AJ490^3+WeightSDS!U$30*$AJ490^2+WeightSDS!V$30*$AJ490+WeightSDS!W$30-0.010431*(1-1/$AJ490),WeightSDS!M$32+WeightSDS!N$32/(1+EXP(WeightSDS!O$32+WeightSDS!P$32*$AJ490))-0.010431*(1-$AJ490/210))))</f>
        <v>2.9500001032655536</v>
      </c>
      <c r="AN490" s="7">
        <f>IF(D490="M",IF($AJ490&lt;162,WeightSDS!P$12*$AJ490^7+WeightSDS!Q$12*$AJ490^6+WeightSDS!R$12*$AJ490^5+WeightSDS!S$12*$AJ490^4+WeightSDS!T$12*$AJ490^3+WeightSDS!U$12*$AJ490^2+WeightSDS!V$12*$AJ490+WeightSDS!W$12,WeightSDS!P$14*$AJ490^7+WeightSDS!Q$14*$AJ490^6+WeightSDS!R$14*$AJ490^5+WeightSDS!S$14*$AJ490^4+WeightSDS!T$14*$AJ490^3+WeightSDS!U$14*$AJ490^2+WeightSDS!V$14*$AJ490+WeightSDS!W$14),IF($AJ490&lt;156,WeightSDS!O$17*$AJ490^8+WeightSDS!P$17*$AJ490^7+WeightSDS!Q$17*$AJ490^6+WeightSDS!R$17*$AJ490^5+WeightSDS!S$17*$AJ490^4+WeightSDS!T$17*$AJ490^3+WeightSDS!U$17*$AJ490^2+WeightSDS!V$17*$AJ490+WeightSDS!W$17,IF($AJ490&lt;186,WeightSDS!$U$18+(WeightSDS!$V$18-WeightSDS!$U$18)/24*($AJ490-186)+WeightSDS!$W$18*(-$AJ490+186)^2-0.005,WeightSDS!$U$18+(WeightSDS!$V$18-WeightSDS!$U$18)/24*($AJ490-186)-0.005)))</f>
        <v>0.14604529399999999</v>
      </c>
      <c r="AQ490" s="7">
        <f t="shared" si="163"/>
        <v>0.56299999999999994</v>
      </c>
      <c r="AR490" s="7">
        <f t="shared" si="164"/>
        <v>69</v>
      </c>
      <c r="AS490" s="7">
        <f t="shared" si="165"/>
        <v>0.51</v>
      </c>
    </row>
    <row r="491" spans="2:45" s="7" customFormat="1" x14ac:dyDescent="0.15">
      <c r="B491" s="118"/>
      <c r="C491" s="118"/>
      <c r="D491" s="118"/>
      <c r="E491" s="30"/>
      <c r="F491" s="30"/>
      <c r="G491" s="119"/>
      <c r="H491" s="119"/>
      <c r="I491" s="78"/>
      <c r="J491" s="11" t="str">
        <f t="shared" si="156"/>
        <v/>
      </c>
      <c r="K491" s="2" t="str">
        <f t="shared" si="166"/>
        <v/>
      </c>
      <c r="L491" s="2" t="str">
        <f t="shared" si="157"/>
        <v/>
      </c>
      <c r="M491" s="2" t="str">
        <f t="shared" si="167"/>
        <v/>
      </c>
      <c r="N491" s="2" t="str">
        <f t="shared" si="168"/>
        <v/>
      </c>
      <c r="O491" s="2" t="str">
        <f t="shared" si="169"/>
        <v/>
      </c>
      <c r="P491" s="11" t="str">
        <f t="shared" si="170"/>
        <v/>
      </c>
      <c r="Q491" s="11" t="str">
        <f t="shared" si="171"/>
        <v/>
      </c>
      <c r="R491" s="2" t="str">
        <f t="shared" si="172"/>
        <v/>
      </c>
      <c r="S491" s="11" t="str">
        <f t="shared" si="173"/>
        <v/>
      </c>
      <c r="T491" s="175" t="str">
        <f t="shared" si="174"/>
        <v/>
      </c>
      <c r="U491" s="11" t="str">
        <f t="shared" si="175"/>
        <v/>
      </c>
      <c r="V491" s="136"/>
      <c r="W491" s="136"/>
      <c r="X491" s="139">
        <f t="shared" si="158"/>
        <v>0</v>
      </c>
      <c r="Y491" s="31">
        <f t="shared" si="159"/>
        <v>0</v>
      </c>
      <c r="Z491" s="31"/>
      <c r="AA491" s="140">
        <f t="shared" si="160"/>
        <v>0</v>
      </c>
      <c r="AB491" s="12"/>
      <c r="AC491" s="8">
        <f t="shared" si="161"/>
        <v>9.0359999999999996</v>
      </c>
      <c r="AD491" s="8">
        <f t="shared" si="162"/>
        <v>-184.49199999999999</v>
      </c>
      <c r="AE491"/>
      <c r="AF491" t="e">
        <f>IF(D491="M",IF(AI491&lt;78,LMS!$D$5*AI491^3+LMS!$E$5*AI491^2+LMS!$F$5*AI491+LMS!$G$5,IF(AI491&lt;150,LMS!$D$6*AI491^3+LMS!$E$6*AI491^2+LMS!$F$6*AI491+LMS!$G$6,LMS!$D$7*AI491^3+LMS!$E$7*AI491^2+LMS!$F$7*AI491+LMS!$G$7)),IF(AI491&lt;69,LMS!$D$9*AI491^3+LMS!$E$9*AI491^2+LMS!$F$9*AI491+LMS!$G$9,IF(AI491&lt;150,LMS!$D$10*AI491^3+LMS!$E$10*AI491^2+LMS!$F$10*AI491+LMS!$G$10,LMS!$D$11*AI491^3+LMS!$E$11*AI491^2+LMS!$F$11*AI491+LMS!$G$11)))</f>
        <v>#VALUE!</v>
      </c>
      <c r="AG491" t="e">
        <f>IF(D491="M",(IF(AI491&lt;2.5,LMS!$D$21*AI491^3+LMS!$E$21*AI491^2+LMS!$F$21*AI491+LMS!$G$21,IF(AI491&lt;9.5,LMS!$D$22*AI491^3+LMS!$E$22*AI491^2+LMS!$F$22*AI491+LMS!$G$22,IF(AI491&lt;26.75,LMS!$D$23*AI491^3+LMS!$E$23*AI491^2+LMS!$F$23*AI491+LMS!$G$23,IF(AI491&lt;90,LMS!$D$24*AI491^3+LMS!$E$24*AI491^2+LMS!$F$24*AI491+LMS!$G$24,LMS!$D$25*AI491^3+LMS!$E$25*AI491^2+LMS!$F$25*AI491+LMS!$G$25))))),(IF(AI491&lt;2.5,LMS!$D$27*AI491^3+LMS!$E$27*AI491^2+LMS!$F$27*AI491+LMS!$G$27,IF(AI491&lt;9.5,LMS!$D$28*AI491^3+LMS!$E$28*AI491^2+LMS!$F$28*AI491+LMS!$G$28,IF(AI491&lt;26.75,LMS!$D$29*AI491^3+LMS!$E$29*AI491^2+LMS!$F$29*AI491+LMS!$G$29,IF(AI491&lt;90,LMS!$D$30*AI491^3+LMS!$E$30*AI491^2+LMS!$F$30*AI491+LMS!$G$30,IF(AI491&lt;150,LMS!$D$31*AI491^3+LMS!$E$31*AI491^2+LMS!$F$31*AI491+LMS!$G$31,LMS!$D$32*AI491^3+LMS!$E$32*AI491^2+LMS!$F$32*AI491+LMS!$G$32)))))))</f>
        <v>#VALUE!</v>
      </c>
      <c r="AH491" t="e">
        <f>IF(D491="M",(IF(AI491&lt;90,LMS!$D$14*AI491^3+LMS!$E$14*AI491^2+LMS!$F$14*AI491+LMS!$G$14,LMS!$D$15*AI491^3+LMS!$E$15*AI491^2+LMS!$F$15*AI491+LMS!$G$15)),(IF(AI491&lt;90,LMS!$D$17*AI491^3+LMS!$E$17*AI491^2+LMS!$F$17*AI491+LMS!$G$17,LMS!$D$18*AI491^3+LMS!$E$18*AI491^2+LMS!$F$18*AI491+LMS!$G$18)))</f>
        <v>#VALUE!</v>
      </c>
      <c r="AI491" s="7" t="e">
        <f t="shared" si="155"/>
        <v>#VALUE!</v>
      </c>
      <c r="AJ491" s="7">
        <f t="shared" si="176"/>
        <v>0</v>
      </c>
      <c r="AL491" s="7">
        <f>IF(D491="M",WeightSDS!P$5*$AJ491^7+WeightSDS!Q$5*$AJ491^6+WeightSDS!R$5*$AJ491^5+WeightSDS!S$5*$AJ491^4+WeightSDS!T$5*$AJ491^3+WeightSDS!U$5*$AJ491^2+WeightSDS!V$5*$AJ491+WeightSDS!W$5,IF($AJ491&lt;186,WeightSDS!P$8*$AJ491^7+WeightSDS!Q$8*$AJ491^6+WeightSDS!R$8*$AJ491^5+WeightSDS!S$8*$AJ491^4+WeightSDS!T$8*$AJ491^3+WeightSDS!U$8*$AJ491^2+WeightSDS!V$8*$AJ491+WeightSDS!W$8,WeightSDS!$U$9+WeightSDS!$V$9*($AJ491-WeightSDS!$W$9)))</f>
        <v>0.75407122999999998</v>
      </c>
      <c r="AM491" s="7">
        <f>IF(D491="M",IF($AJ491&lt;45,WeightSDS!M$23*$AJ491^10+WeightSDS!N$23*$AJ491^9+WeightSDS!O$23*$AJ491^8+WeightSDS!P$23*$AJ491^7+WeightSDS!Q$23*$AJ491^6+WeightSDS!R$23*$AJ491^5+WeightSDS!S$23*$AJ491^4+WeightSDS!T$23*$AJ491^3+WeightSDS!U$23*$AJ491^2+WeightSDS!V$23*$AJ491+WeightSDS!W$23,IF($AJ491&lt;153,WeightSDS!M$25*$AJ491^10+WeightSDS!N$25*$AJ491^9+WeightSDS!O$25*$AJ491^8+WeightSDS!P$25*$AJ491^7+WeightSDS!Q$25*$AJ491^6+WeightSDS!R$25*$AJ491^5+WeightSDS!S$25*$AJ491^4+WeightSDS!T$25*$AJ491^3+WeightSDS!U$25*$AJ491^2+WeightSDS!V$25*$AJ491+WeightSDS!W$25,WeightSDS!M$27+WeightSDS!N$27/(1+EXP(WeightSDS!O$27+WeightSDS!P$27*$AJ491)))),IF($AJ491&lt;43.8,WeightSDS!M$29*$AJ491^10+WeightSDS!N$29*$AJ491^9+WeightSDS!O$29*$AJ491^8+WeightSDS!P$29*$AJ491^7+WeightSDS!Q$29*$AJ491^6+WeightSDS!R$29*$AJ491^5+WeightSDS!S$29*$AJ491^4+WeightSDS!T$29*$AJ491^3+WeightSDS!U$29*$AJ491^2+WeightSDS!V$29*$AJ491+WeightSDS!W$29-0.010431*(1-$AJ491/210),IF($AJ491&lt;123,WeightSDS!M$30*$AJ491^10+WeightSDS!N$30*$AJ491^9+WeightSDS!O$30*$AJ491^8+WeightSDS!P$30*$AJ491^7+WeightSDS!Q$30*$AJ491^6+WeightSDS!R$30*$AJ491^5+WeightSDS!S$30*$AJ491^4+WeightSDS!T$30*$AJ491^3+WeightSDS!U$30*$AJ491^2+WeightSDS!V$30*$AJ491+WeightSDS!W$30-0.010431*(1-1/$AJ491),WeightSDS!M$32+WeightSDS!N$32/(1+EXP(WeightSDS!O$32+WeightSDS!P$32*$AJ491))-0.010431*(1-$AJ491/210))))</f>
        <v>2.9500001032655536</v>
      </c>
      <c r="AN491" s="7">
        <f>IF(D491="M",IF($AJ491&lt;162,WeightSDS!P$12*$AJ491^7+WeightSDS!Q$12*$AJ491^6+WeightSDS!R$12*$AJ491^5+WeightSDS!S$12*$AJ491^4+WeightSDS!T$12*$AJ491^3+WeightSDS!U$12*$AJ491^2+WeightSDS!V$12*$AJ491+WeightSDS!W$12,WeightSDS!P$14*$AJ491^7+WeightSDS!Q$14*$AJ491^6+WeightSDS!R$14*$AJ491^5+WeightSDS!S$14*$AJ491^4+WeightSDS!T$14*$AJ491^3+WeightSDS!U$14*$AJ491^2+WeightSDS!V$14*$AJ491+WeightSDS!W$14),IF($AJ491&lt;156,WeightSDS!O$17*$AJ491^8+WeightSDS!P$17*$AJ491^7+WeightSDS!Q$17*$AJ491^6+WeightSDS!R$17*$AJ491^5+WeightSDS!S$17*$AJ491^4+WeightSDS!T$17*$AJ491^3+WeightSDS!U$17*$AJ491^2+WeightSDS!V$17*$AJ491+WeightSDS!W$17,IF($AJ491&lt;186,WeightSDS!$U$18+(WeightSDS!$V$18-WeightSDS!$U$18)/24*($AJ491-186)+WeightSDS!$W$18*(-$AJ491+186)^2-0.005,WeightSDS!$U$18+(WeightSDS!$V$18-WeightSDS!$U$18)/24*($AJ491-186)-0.005)))</f>
        <v>0.14604529399999999</v>
      </c>
      <c r="AQ491" s="7">
        <f t="shared" si="163"/>
        <v>0.56299999999999994</v>
      </c>
      <c r="AR491" s="7">
        <f t="shared" si="164"/>
        <v>69</v>
      </c>
      <c r="AS491" s="7">
        <f t="shared" si="165"/>
        <v>0.51</v>
      </c>
    </row>
    <row r="492" spans="2:45" s="7" customFormat="1" x14ac:dyDescent="0.15">
      <c r="B492" s="118"/>
      <c r="C492" s="118"/>
      <c r="D492" s="118"/>
      <c r="E492" s="30"/>
      <c r="F492" s="30"/>
      <c r="G492" s="119"/>
      <c r="H492" s="119"/>
      <c r="I492" s="78"/>
      <c r="J492" s="11" t="str">
        <f t="shared" si="156"/>
        <v/>
      </c>
      <c r="K492" s="2" t="str">
        <f t="shared" si="166"/>
        <v/>
      </c>
      <c r="L492" s="2" t="str">
        <f t="shared" si="157"/>
        <v/>
      </c>
      <c r="M492" s="2" t="str">
        <f t="shared" si="167"/>
        <v/>
      </c>
      <c r="N492" s="2" t="str">
        <f t="shared" si="168"/>
        <v/>
      </c>
      <c r="O492" s="2" t="str">
        <f t="shared" si="169"/>
        <v/>
      </c>
      <c r="P492" s="11" t="str">
        <f t="shared" si="170"/>
        <v/>
      </c>
      <c r="Q492" s="11" t="str">
        <f t="shared" si="171"/>
        <v/>
      </c>
      <c r="R492" s="2" t="str">
        <f t="shared" si="172"/>
        <v/>
      </c>
      <c r="S492" s="11" t="str">
        <f t="shared" si="173"/>
        <v/>
      </c>
      <c r="T492" s="175" t="str">
        <f t="shared" si="174"/>
        <v/>
      </c>
      <c r="U492" s="11" t="str">
        <f t="shared" si="175"/>
        <v/>
      </c>
      <c r="V492" s="136"/>
      <c r="W492" s="136"/>
      <c r="X492" s="139">
        <f t="shared" si="158"/>
        <v>0</v>
      </c>
      <c r="Y492" s="31">
        <f t="shared" si="159"/>
        <v>0</v>
      </c>
      <c r="Z492" s="31"/>
      <c r="AA492" s="140">
        <f t="shared" si="160"/>
        <v>0</v>
      </c>
      <c r="AB492" s="12"/>
      <c r="AC492" s="8">
        <f t="shared" si="161"/>
        <v>9.0359999999999996</v>
      </c>
      <c r="AD492" s="8">
        <f t="shared" si="162"/>
        <v>-184.49199999999999</v>
      </c>
      <c r="AE492"/>
      <c r="AF492" t="e">
        <f>IF(D492="M",IF(AI492&lt;78,LMS!$D$5*AI492^3+LMS!$E$5*AI492^2+LMS!$F$5*AI492+LMS!$G$5,IF(AI492&lt;150,LMS!$D$6*AI492^3+LMS!$E$6*AI492^2+LMS!$F$6*AI492+LMS!$G$6,LMS!$D$7*AI492^3+LMS!$E$7*AI492^2+LMS!$F$7*AI492+LMS!$G$7)),IF(AI492&lt;69,LMS!$D$9*AI492^3+LMS!$E$9*AI492^2+LMS!$F$9*AI492+LMS!$G$9,IF(AI492&lt;150,LMS!$D$10*AI492^3+LMS!$E$10*AI492^2+LMS!$F$10*AI492+LMS!$G$10,LMS!$D$11*AI492^3+LMS!$E$11*AI492^2+LMS!$F$11*AI492+LMS!$G$11)))</f>
        <v>#VALUE!</v>
      </c>
      <c r="AG492" t="e">
        <f>IF(D492="M",(IF(AI492&lt;2.5,LMS!$D$21*AI492^3+LMS!$E$21*AI492^2+LMS!$F$21*AI492+LMS!$G$21,IF(AI492&lt;9.5,LMS!$D$22*AI492^3+LMS!$E$22*AI492^2+LMS!$F$22*AI492+LMS!$G$22,IF(AI492&lt;26.75,LMS!$D$23*AI492^3+LMS!$E$23*AI492^2+LMS!$F$23*AI492+LMS!$G$23,IF(AI492&lt;90,LMS!$D$24*AI492^3+LMS!$E$24*AI492^2+LMS!$F$24*AI492+LMS!$G$24,LMS!$D$25*AI492^3+LMS!$E$25*AI492^2+LMS!$F$25*AI492+LMS!$G$25))))),(IF(AI492&lt;2.5,LMS!$D$27*AI492^3+LMS!$E$27*AI492^2+LMS!$F$27*AI492+LMS!$G$27,IF(AI492&lt;9.5,LMS!$D$28*AI492^3+LMS!$E$28*AI492^2+LMS!$F$28*AI492+LMS!$G$28,IF(AI492&lt;26.75,LMS!$D$29*AI492^3+LMS!$E$29*AI492^2+LMS!$F$29*AI492+LMS!$G$29,IF(AI492&lt;90,LMS!$D$30*AI492^3+LMS!$E$30*AI492^2+LMS!$F$30*AI492+LMS!$G$30,IF(AI492&lt;150,LMS!$D$31*AI492^3+LMS!$E$31*AI492^2+LMS!$F$31*AI492+LMS!$G$31,LMS!$D$32*AI492^3+LMS!$E$32*AI492^2+LMS!$F$32*AI492+LMS!$G$32)))))))</f>
        <v>#VALUE!</v>
      </c>
      <c r="AH492" t="e">
        <f>IF(D492="M",(IF(AI492&lt;90,LMS!$D$14*AI492^3+LMS!$E$14*AI492^2+LMS!$F$14*AI492+LMS!$G$14,LMS!$D$15*AI492^3+LMS!$E$15*AI492^2+LMS!$F$15*AI492+LMS!$G$15)),(IF(AI492&lt;90,LMS!$D$17*AI492^3+LMS!$E$17*AI492^2+LMS!$F$17*AI492+LMS!$G$17,LMS!$D$18*AI492^3+LMS!$E$18*AI492^2+LMS!$F$18*AI492+LMS!$G$18)))</f>
        <v>#VALUE!</v>
      </c>
      <c r="AI492" s="7" t="e">
        <f t="shared" si="155"/>
        <v>#VALUE!</v>
      </c>
      <c r="AJ492" s="7">
        <f t="shared" si="176"/>
        <v>0</v>
      </c>
      <c r="AL492" s="7">
        <f>IF(D492="M",WeightSDS!P$5*$AJ492^7+WeightSDS!Q$5*$AJ492^6+WeightSDS!R$5*$AJ492^5+WeightSDS!S$5*$AJ492^4+WeightSDS!T$5*$AJ492^3+WeightSDS!U$5*$AJ492^2+WeightSDS!V$5*$AJ492+WeightSDS!W$5,IF($AJ492&lt;186,WeightSDS!P$8*$AJ492^7+WeightSDS!Q$8*$AJ492^6+WeightSDS!R$8*$AJ492^5+WeightSDS!S$8*$AJ492^4+WeightSDS!T$8*$AJ492^3+WeightSDS!U$8*$AJ492^2+WeightSDS!V$8*$AJ492+WeightSDS!W$8,WeightSDS!$U$9+WeightSDS!$V$9*($AJ492-WeightSDS!$W$9)))</f>
        <v>0.75407122999999998</v>
      </c>
      <c r="AM492" s="7">
        <f>IF(D492="M",IF($AJ492&lt;45,WeightSDS!M$23*$AJ492^10+WeightSDS!N$23*$AJ492^9+WeightSDS!O$23*$AJ492^8+WeightSDS!P$23*$AJ492^7+WeightSDS!Q$23*$AJ492^6+WeightSDS!R$23*$AJ492^5+WeightSDS!S$23*$AJ492^4+WeightSDS!T$23*$AJ492^3+WeightSDS!U$23*$AJ492^2+WeightSDS!V$23*$AJ492+WeightSDS!W$23,IF($AJ492&lt;153,WeightSDS!M$25*$AJ492^10+WeightSDS!N$25*$AJ492^9+WeightSDS!O$25*$AJ492^8+WeightSDS!P$25*$AJ492^7+WeightSDS!Q$25*$AJ492^6+WeightSDS!R$25*$AJ492^5+WeightSDS!S$25*$AJ492^4+WeightSDS!T$25*$AJ492^3+WeightSDS!U$25*$AJ492^2+WeightSDS!V$25*$AJ492+WeightSDS!W$25,WeightSDS!M$27+WeightSDS!N$27/(1+EXP(WeightSDS!O$27+WeightSDS!P$27*$AJ492)))),IF($AJ492&lt;43.8,WeightSDS!M$29*$AJ492^10+WeightSDS!N$29*$AJ492^9+WeightSDS!O$29*$AJ492^8+WeightSDS!P$29*$AJ492^7+WeightSDS!Q$29*$AJ492^6+WeightSDS!R$29*$AJ492^5+WeightSDS!S$29*$AJ492^4+WeightSDS!T$29*$AJ492^3+WeightSDS!U$29*$AJ492^2+WeightSDS!V$29*$AJ492+WeightSDS!W$29-0.010431*(1-$AJ492/210),IF($AJ492&lt;123,WeightSDS!M$30*$AJ492^10+WeightSDS!N$30*$AJ492^9+WeightSDS!O$30*$AJ492^8+WeightSDS!P$30*$AJ492^7+WeightSDS!Q$30*$AJ492^6+WeightSDS!R$30*$AJ492^5+WeightSDS!S$30*$AJ492^4+WeightSDS!T$30*$AJ492^3+WeightSDS!U$30*$AJ492^2+WeightSDS!V$30*$AJ492+WeightSDS!W$30-0.010431*(1-1/$AJ492),WeightSDS!M$32+WeightSDS!N$32/(1+EXP(WeightSDS!O$32+WeightSDS!P$32*$AJ492))-0.010431*(1-$AJ492/210))))</f>
        <v>2.9500001032655536</v>
      </c>
      <c r="AN492" s="7">
        <f>IF(D492="M",IF($AJ492&lt;162,WeightSDS!P$12*$AJ492^7+WeightSDS!Q$12*$AJ492^6+WeightSDS!R$12*$AJ492^5+WeightSDS!S$12*$AJ492^4+WeightSDS!T$12*$AJ492^3+WeightSDS!U$12*$AJ492^2+WeightSDS!V$12*$AJ492+WeightSDS!W$12,WeightSDS!P$14*$AJ492^7+WeightSDS!Q$14*$AJ492^6+WeightSDS!R$14*$AJ492^5+WeightSDS!S$14*$AJ492^4+WeightSDS!T$14*$AJ492^3+WeightSDS!U$14*$AJ492^2+WeightSDS!V$14*$AJ492+WeightSDS!W$14),IF($AJ492&lt;156,WeightSDS!O$17*$AJ492^8+WeightSDS!P$17*$AJ492^7+WeightSDS!Q$17*$AJ492^6+WeightSDS!R$17*$AJ492^5+WeightSDS!S$17*$AJ492^4+WeightSDS!T$17*$AJ492^3+WeightSDS!U$17*$AJ492^2+WeightSDS!V$17*$AJ492+WeightSDS!W$17,IF($AJ492&lt;186,WeightSDS!$U$18+(WeightSDS!$V$18-WeightSDS!$U$18)/24*($AJ492-186)+WeightSDS!$W$18*(-$AJ492+186)^2-0.005,WeightSDS!$U$18+(WeightSDS!$V$18-WeightSDS!$U$18)/24*($AJ492-186)-0.005)))</f>
        <v>0.14604529399999999</v>
      </c>
      <c r="AQ492" s="7">
        <f t="shared" si="163"/>
        <v>0.56299999999999994</v>
      </c>
      <c r="AR492" s="7">
        <f t="shared" si="164"/>
        <v>69</v>
      </c>
      <c r="AS492" s="7">
        <f t="shared" si="165"/>
        <v>0.51</v>
      </c>
    </row>
    <row r="493" spans="2:45" s="7" customFormat="1" x14ac:dyDescent="0.15">
      <c r="B493" s="118"/>
      <c r="C493" s="118"/>
      <c r="D493" s="118"/>
      <c r="E493" s="30"/>
      <c r="F493" s="30"/>
      <c r="G493" s="119"/>
      <c r="H493" s="119"/>
      <c r="I493" s="78"/>
      <c r="J493" s="11" t="str">
        <f t="shared" si="156"/>
        <v/>
      </c>
      <c r="K493" s="2" t="str">
        <f t="shared" si="166"/>
        <v/>
      </c>
      <c r="L493" s="2" t="str">
        <f t="shared" si="157"/>
        <v/>
      </c>
      <c r="M493" s="2" t="str">
        <f t="shared" si="167"/>
        <v/>
      </c>
      <c r="N493" s="2" t="str">
        <f t="shared" si="168"/>
        <v/>
      </c>
      <c r="O493" s="2" t="str">
        <f t="shared" si="169"/>
        <v/>
      </c>
      <c r="P493" s="11" t="str">
        <f t="shared" si="170"/>
        <v/>
      </c>
      <c r="Q493" s="11" t="str">
        <f t="shared" si="171"/>
        <v/>
      </c>
      <c r="R493" s="2" t="str">
        <f t="shared" si="172"/>
        <v/>
      </c>
      <c r="S493" s="11" t="str">
        <f t="shared" si="173"/>
        <v/>
      </c>
      <c r="T493" s="175" t="str">
        <f t="shared" si="174"/>
        <v/>
      </c>
      <c r="U493" s="11" t="str">
        <f t="shared" si="175"/>
        <v/>
      </c>
      <c r="V493" s="136"/>
      <c r="W493" s="136"/>
      <c r="X493" s="139">
        <f t="shared" si="158"/>
        <v>0</v>
      </c>
      <c r="Y493" s="31">
        <f t="shared" si="159"/>
        <v>0</v>
      </c>
      <c r="Z493" s="31"/>
      <c r="AA493" s="140">
        <f t="shared" si="160"/>
        <v>0</v>
      </c>
      <c r="AB493" s="12"/>
      <c r="AC493" s="8">
        <f t="shared" si="161"/>
        <v>9.0359999999999996</v>
      </c>
      <c r="AD493" s="8">
        <f t="shared" si="162"/>
        <v>-184.49199999999999</v>
      </c>
      <c r="AE493"/>
      <c r="AF493" t="e">
        <f>IF(D493="M",IF(AI493&lt;78,LMS!$D$5*AI493^3+LMS!$E$5*AI493^2+LMS!$F$5*AI493+LMS!$G$5,IF(AI493&lt;150,LMS!$D$6*AI493^3+LMS!$E$6*AI493^2+LMS!$F$6*AI493+LMS!$G$6,LMS!$D$7*AI493^3+LMS!$E$7*AI493^2+LMS!$F$7*AI493+LMS!$G$7)),IF(AI493&lt;69,LMS!$D$9*AI493^3+LMS!$E$9*AI493^2+LMS!$F$9*AI493+LMS!$G$9,IF(AI493&lt;150,LMS!$D$10*AI493^3+LMS!$E$10*AI493^2+LMS!$F$10*AI493+LMS!$G$10,LMS!$D$11*AI493^3+LMS!$E$11*AI493^2+LMS!$F$11*AI493+LMS!$G$11)))</f>
        <v>#VALUE!</v>
      </c>
      <c r="AG493" t="e">
        <f>IF(D493="M",(IF(AI493&lt;2.5,LMS!$D$21*AI493^3+LMS!$E$21*AI493^2+LMS!$F$21*AI493+LMS!$G$21,IF(AI493&lt;9.5,LMS!$D$22*AI493^3+LMS!$E$22*AI493^2+LMS!$F$22*AI493+LMS!$G$22,IF(AI493&lt;26.75,LMS!$D$23*AI493^3+LMS!$E$23*AI493^2+LMS!$F$23*AI493+LMS!$G$23,IF(AI493&lt;90,LMS!$D$24*AI493^3+LMS!$E$24*AI493^2+LMS!$F$24*AI493+LMS!$G$24,LMS!$D$25*AI493^3+LMS!$E$25*AI493^2+LMS!$F$25*AI493+LMS!$G$25))))),(IF(AI493&lt;2.5,LMS!$D$27*AI493^3+LMS!$E$27*AI493^2+LMS!$F$27*AI493+LMS!$G$27,IF(AI493&lt;9.5,LMS!$D$28*AI493^3+LMS!$E$28*AI493^2+LMS!$F$28*AI493+LMS!$G$28,IF(AI493&lt;26.75,LMS!$D$29*AI493^3+LMS!$E$29*AI493^2+LMS!$F$29*AI493+LMS!$G$29,IF(AI493&lt;90,LMS!$D$30*AI493^3+LMS!$E$30*AI493^2+LMS!$F$30*AI493+LMS!$G$30,IF(AI493&lt;150,LMS!$D$31*AI493^3+LMS!$E$31*AI493^2+LMS!$F$31*AI493+LMS!$G$31,LMS!$D$32*AI493^3+LMS!$E$32*AI493^2+LMS!$F$32*AI493+LMS!$G$32)))))))</f>
        <v>#VALUE!</v>
      </c>
      <c r="AH493" t="e">
        <f>IF(D493="M",(IF(AI493&lt;90,LMS!$D$14*AI493^3+LMS!$E$14*AI493^2+LMS!$F$14*AI493+LMS!$G$14,LMS!$D$15*AI493^3+LMS!$E$15*AI493^2+LMS!$F$15*AI493+LMS!$G$15)),(IF(AI493&lt;90,LMS!$D$17*AI493^3+LMS!$E$17*AI493^2+LMS!$F$17*AI493+LMS!$G$17,LMS!$D$18*AI493^3+LMS!$E$18*AI493^2+LMS!$F$18*AI493+LMS!$G$18)))</f>
        <v>#VALUE!</v>
      </c>
      <c r="AI493" s="7" t="e">
        <f t="shared" si="155"/>
        <v>#VALUE!</v>
      </c>
      <c r="AJ493" s="7">
        <f t="shared" si="176"/>
        <v>0</v>
      </c>
      <c r="AL493" s="7">
        <f>IF(D493="M",WeightSDS!P$5*$AJ493^7+WeightSDS!Q$5*$AJ493^6+WeightSDS!R$5*$AJ493^5+WeightSDS!S$5*$AJ493^4+WeightSDS!T$5*$AJ493^3+WeightSDS!U$5*$AJ493^2+WeightSDS!V$5*$AJ493+WeightSDS!W$5,IF($AJ493&lt;186,WeightSDS!P$8*$AJ493^7+WeightSDS!Q$8*$AJ493^6+WeightSDS!R$8*$AJ493^5+WeightSDS!S$8*$AJ493^4+WeightSDS!T$8*$AJ493^3+WeightSDS!U$8*$AJ493^2+WeightSDS!V$8*$AJ493+WeightSDS!W$8,WeightSDS!$U$9+WeightSDS!$V$9*($AJ493-WeightSDS!$W$9)))</f>
        <v>0.75407122999999998</v>
      </c>
      <c r="AM493" s="7">
        <f>IF(D493="M",IF($AJ493&lt;45,WeightSDS!M$23*$AJ493^10+WeightSDS!N$23*$AJ493^9+WeightSDS!O$23*$AJ493^8+WeightSDS!P$23*$AJ493^7+WeightSDS!Q$23*$AJ493^6+WeightSDS!R$23*$AJ493^5+WeightSDS!S$23*$AJ493^4+WeightSDS!T$23*$AJ493^3+WeightSDS!U$23*$AJ493^2+WeightSDS!V$23*$AJ493+WeightSDS!W$23,IF($AJ493&lt;153,WeightSDS!M$25*$AJ493^10+WeightSDS!N$25*$AJ493^9+WeightSDS!O$25*$AJ493^8+WeightSDS!P$25*$AJ493^7+WeightSDS!Q$25*$AJ493^6+WeightSDS!R$25*$AJ493^5+WeightSDS!S$25*$AJ493^4+WeightSDS!T$25*$AJ493^3+WeightSDS!U$25*$AJ493^2+WeightSDS!V$25*$AJ493+WeightSDS!W$25,WeightSDS!M$27+WeightSDS!N$27/(1+EXP(WeightSDS!O$27+WeightSDS!P$27*$AJ493)))),IF($AJ493&lt;43.8,WeightSDS!M$29*$AJ493^10+WeightSDS!N$29*$AJ493^9+WeightSDS!O$29*$AJ493^8+WeightSDS!P$29*$AJ493^7+WeightSDS!Q$29*$AJ493^6+WeightSDS!R$29*$AJ493^5+WeightSDS!S$29*$AJ493^4+WeightSDS!T$29*$AJ493^3+WeightSDS!U$29*$AJ493^2+WeightSDS!V$29*$AJ493+WeightSDS!W$29-0.010431*(1-$AJ493/210),IF($AJ493&lt;123,WeightSDS!M$30*$AJ493^10+WeightSDS!N$30*$AJ493^9+WeightSDS!O$30*$AJ493^8+WeightSDS!P$30*$AJ493^7+WeightSDS!Q$30*$AJ493^6+WeightSDS!R$30*$AJ493^5+WeightSDS!S$30*$AJ493^4+WeightSDS!T$30*$AJ493^3+WeightSDS!U$30*$AJ493^2+WeightSDS!V$30*$AJ493+WeightSDS!W$30-0.010431*(1-1/$AJ493),WeightSDS!M$32+WeightSDS!N$32/(1+EXP(WeightSDS!O$32+WeightSDS!P$32*$AJ493))-0.010431*(1-$AJ493/210))))</f>
        <v>2.9500001032655536</v>
      </c>
      <c r="AN493" s="7">
        <f>IF(D493="M",IF($AJ493&lt;162,WeightSDS!P$12*$AJ493^7+WeightSDS!Q$12*$AJ493^6+WeightSDS!R$12*$AJ493^5+WeightSDS!S$12*$AJ493^4+WeightSDS!T$12*$AJ493^3+WeightSDS!U$12*$AJ493^2+WeightSDS!V$12*$AJ493+WeightSDS!W$12,WeightSDS!P$14*$AJ493^7+WeightSDS!Q$14*$AJ493^6+WeightSDS!R$14*$AJ493^5+WeightSDS!S$14*$AJ493^4+WeightSDS!T$14*$AJ493^3+WeightSDS!U$14*$AJ493^2+WeightSDS!V$14*$AJ493+WeightSDS!W$14),IF($AJ493&lt;156,WeightSDS!O$17*$AJ493^8+WeightSDS!P$17*$AJ493^7+WeightSDS!Q$17*$AJ493^6+WeightSDS!R$17*$AJ493^5+WeightSDS!S$17*$AJ493^4+WeightSDS!T$17*$AJ493^3+WeightSDS!U$17*$AJ493^2+WeightSDS!V$17*$AJ493+WeightSDS!W$17,IF($AJ493&lt;186,WeightSDS!$U$18+(WeightSDS!$V$18-WeightSDS!$U$18)/24*($AJ493-186)+WeightSDS!$W$18*(-$AJ493+186)^2-0.005,WeightSDS!$U$18+(WeightSDS!$V$18-WeightSDS!$U$18)/24*($AJ493-186)-0.005)))</f>
        <v>0.14604529399999999</v>
      </c>
      <c r="AQ493" s="7">
        <f t="shared" si="163"/>
        <v>0.56299999999999994</v>
      </c>
      <c r="AR493" s="7">
        <f t="shared" si="164"/>
        <v>69</v>
      </c>
      <c r="AS493" s="7">
        <f t="shared" si="165"/>
        <v>0.51</v>
      </c>
    </row>
    <row r="494" spans="2:45" s="7" customFormat="1" x14ac:dyDescent="0.15">
      <c r="B494" s="118"/>
      <c r="C494" s="118"/>
      <c r="D494" s="118"/>
      <c r="E494" s="30"/>
      <c r="F494" s="30"/>
      <c r="G494" s="119"/>
      <c r="H494" s="119"/>
      <c r="I494" s="78"/>
      <c r="J494" s="11" t="str">
        <f t="shared" si="156"/>
        <v/>
      </c>
      <c r="K494" s="2" t="str">
        <f t="shared" si="166"/>
        <v/>
      </c>
      <c r="L494" s="2" t="str">
        <f t="shared" si="157"/>
        <v/>
      </c>
      <c r="M494" s="2" t="str">
        <f t="shared" si="167"/>
        <v/>
      </c>
      <c r="N494" s="2" t="str">
        <f t="shared" si="168"/>
        <v/>
      </c>
      <c r="O494" s="2" t="str">
        <f t="shared" si="169"/>
        <v/>
      </c>
      <c r="P494" s="11" t="str">
        <f t="shared" si="170"/>
        <v/>
      </c>
      <c r="Q494" s="11" t="str">
        <f t="shared" si="171"/>
        <v/>
      </c>
      <c r="R494" s="2" t="str">
        <f t="shared" si="172"/>
        <v/>
      </c>
      <c r="S494" s="11" t="str">
        <f t="shared" si="173"/>
        <v/>
      </c>
      <c r="T494" s="175" t="str">
        <f t="shared" si="174"/>
        <v/>
      </c>
      <c r="U494" s="11" t="str">
        <f t="shared" si="175"/>
        <v/>
      </c>
      <c r="V494" s="136"/>
      <c r="W494" s="136"/>
      <c r="X494" s="139">
        <f t="shared" si="158"/>
        <v>0</v>
      </c>
      <c r="Y494" s="31">
        <f t="shared" si="159"/>
        <v>0</v>
      </c>
      <c r="Z494" s="31"/>
      <c r="AA494" s="140">
        <f t="shared" si="160"/>
        <v>0</v>
      </c>
      <c r="AB494" s="12"/>
      <c r="AC494" s="8">
        <f t="shared" si="161"/>
        <v>9.0359999999999996</v>
      </c>
      <c r="AD494" s="8">
        <f t="shared" si="162"/>
        <v>-184.49199999999999</v>
      </c>
      <c r="AE494"/>
      <c r="AF494" t="e">
        <f>IF(D494="M",IF(AI494&lt;78,LMS!$D$5*AI494^3+LMS!$E$5*AI494^2+LMS!$F$5*AI494+LMS!$G$5,IF(AI494&lt;150,LMS!$D$6*AI494^3+LMS!$E$6*AI494^2+LMS!$F$6*AI494+LMS!$G$6,LMS!$D$7*AI494^3+LMS!$E$7*AI494^2+LMS!$F$7*AI494+LMS!$G$7)),IF(AI494&lt;69,LMS!$D$9*AI494^3+LMS!$E$9*AI494^2+LMS!$F$9*AI494+LMS!$G$9,IF(AI494&lt;150,LMS!$D$10*AI494^3+LMS!$E$10*AI494^2+LMS!$F$10*AI494+LMS!$G$10,LMS!$D$11*AI494^3+LMS!$E$11*AI494^2+LMS!$F$11*AI494+LMS!$G$11)))</f>
        <v>#VALUE!</v>
      </c>
      <c r="AG494" t="e">
        <f>IF(D494="M",(IF(AI494&lt;2.5,LMS!$D$21*AI494^3+LMS!$E$21*AI494^2+LMS!$F$21*AI494+LMS!$G$21,IF(AI494&lt;9.5,LMS!$D$22*AI494^3+LMS!$E$22*AI494^2+LMS!$F$22*AI494+LMS!$G$22,IF(AI494&lt;26.75,LMS!$D$23*AI494^3+LMS!$E$23*AI494^2+LMS!$F$23*AI494+LMS!$G$23,IF(AI494&lt;90,LMS!$D$24*AI494^3+LMS!$E$24*AI494^2+LMS!$F$24*AI494+LMS!$G$24,LMS!$D$25*AI494^3+LMS!$E$25*AI494^2+LMS!$F$25*AI494+LMS!$G$25))))),(IF(AI494&lt;2.5,LMS!$D$27*AI494^3+LMS!$E$27*AI494^2+LMS!$F$27*AI494+LMS!$G$27,IF(AI494&lt;9.5,LMS!$D$28*AI494^3+LMS!$E$28*AI494^2+LMS!$F$28*AI494+LMS!$G$28,IF(AI494&lt;26.75,LMS!$D$29*AI494^3+LMS!$E$29*AI494^2+LMS!$F$29*AI494+LMS!$G$29,IF(AI494&lt;90,LMS!$D$30*AI494^3+LMS!$E$30*AI494^2+LMS!$F$30*AI494+LMS!$G$30,IF(AI494&lt;150,LMS!$D$31*AI494^3+LMS!$E$31*AI494^2+LMS!$F$31*AI494+LMS!$G$31,LMS!$D$32*AI494^3+LMS!$E$32*AI494^2+LMS!$F$32*AI494+LMS!$G$32)))))))</f>
        <v>#VALUE!</v>
      </c>
      <c r="AH494" t="e">
        <f>IF(D494="M",(IF(AI494&lt;90,LMS!$D$14*AI494^3+LMS!$E$14*AI494^2+LMS!$F$14*AI494+LMS!$G$14,LMS!$D$15*AI494^3+LMS!$E$15*AI494^2+LMS!$F$15*AI494+LMS!$G$15)),(IF(AI494&lt;90,LMS!$D$17*AI494^3+LMS!$E$17*AI494^2+LMS!$F$17*AI494+LMS!$G$17,LMS!$D$18*AI494^3+LMS!$E$18*AI494^2+LMS!$F$18*AI494+LMS!$G$18)))</f>
        <v>#VALUE!</v>
      </c>
      <c r="AI494" s="7" t="e">
        <f t="shared" si="155"/>
        <v>#VALUE!</v>
      </c>
      <c r="AJ494" s="7">
        <f t="shared" si="176"/>
        <v>0</v>
      </c>
      <c r="AL494" s="7">
        <f>IF(D494="M",WeightSDS!P$5*$AJ494^7+WeightSDS!Q$5*$AJ494^6+WeightSDS!R$5*$AJ494^5+WeightSDS!S$5*$AJ494^4+WeightSDS!T$5*$AJ494^3+WeightSDS!U$5*$AJ494^2+WeightSDS!V$5*$AJ494+WeightSDS!W$5,IF($AJ494&lt;186,WeightSDS!P$8*$AJ494^7+WeightSDS!Q$8*$AJ494^6+WeightSDS!R$8*$AJ494^5+WeightSDS!S$8*$AJ494^4+WeightSDS!T$8*$AJ494^3+WeightSDS!U$8*$AJ494^2+WeightSDS!V$8*$AJ494+WeightSDS!W$8,WeightSDS!$U$9+WeightSDS!$V$9*($AJ494-WeightSDS!$W$9)))</f>
        <v>0.75407122999999998</v>
      </c>
      <c r="AM494" s="7">
        <f>IF(D494="M",IF($AJ494&lt;45,WeightSDS!M$23*$AJ494^10+WeightSDS!N$23*$AJ494^9+WeightSDS!O$23*$AJ494^8+WeightSDS!P$23*$AJ494^7+WeightSDS!Q$23*$AJ494^6+WeightSDS!R$23*$AJ494^5+WeightSDS!S$23*$AJ494^4+WeightSDS!T$23*$AJ494^3+WeightSDS!U$23*$AJ494^2+WeightSDS!V$23*$AJ494+WeightSDS!W$23,IF($AJ494&lt;153,WeightSDS!M$25*$AJ494^10+WeightSDS!N$25*$AJ494^9+WeightSDS!O$25*$AJ494^8+WeightSDS!P$25*$AJ494^7+WeightSDS!Q$25*$AJ494^6+WeightSDS!R$25*$AJ494^5+WeightSDS!S$25*$AJ494^4+WeightSDS!T$25*$AJ494^3+WeightSDS!U$25*$AJ494^2+WeightSDS!V$25*$AJ494+WeightSDS!W$25,WeightSDS!M$27+WeightSDS!N$27/(1+EXP(WeightSDS!O$27+WeightSDS!P$27*$AJ494)))),IF($AJ494&lt;43.8,WeightSDS!M$29*$AJ494^10+WeightSDS!N$29*$AJ494^9+WeightSDS!O$29*$AJ494^8+WeightSDS!P$29*$AJ494^7+WeightSDS!Q$29*$AJ494^6+WeightSDS!R$29*$AJ494^5+WeightSDS!S$29*$AJ494^4+WeightSDS!T$29*$AJ494^3+WeightSDS!U$29*$AJ494^2+WeightSDS!V$29*$AJ494+WeightSDS!W$29-0.010431*(1-$AJ494/210),IF($AJ494&lt;123,WeightSDS!M$30*$AJ494^10+WeightSDS!N$30*$AJ494^9+WeightSDS!O$30*$AJ494^8+WeightSDS!P$30*$AJ494^7+WeightSDS!Q$30*$AJ494^6+WeightSDS!R$30*$AJ494^5+WeightSDS!S$30*$AJ494^4+WeightSDS!T$30*$AJ494^3+WeightSDS!U$30*$AJ494^2+WeightSDS!V$30*$AJ494+WeightSDS!W$30-0.010431*(1-1/$AJ494),WeightSDS!M$32+WeightSDS!N$32/(1+EXP(WeightSDS!O$32+WeightSDS!P$32*$AJ494))-0.010431*(1-$AJ494/210))))</f>
        <v>2.9500001032655536</v>
      </c>
      <c r="AN494" s="7">
        <f>IF(D494="M",IF($AJ494&lt;162,WeightSDS!P$12*$AJ494^7+WeightSDS!Q$12*$AJ494^6+WeightSDS!R$12*$AJ494^5+WeightSDS!S$12*$AJ494^4+WeightSDS!T$12*$AJ494^3+WeightSDS!U$12*$AJ494^2+WeightSDS!V$12*$AJ494+WeightSDS!W$12,WeightSDS!P$14*$AJ494^7+WeightSDS!Q$14*$AJ494^6+WeightSDS!R$14*$AJ494^5+WeightSDS!S$14*$AJ494^4+WeightSDS!T$14*$AJ494^3+WeightSDS!U$14*$AJ494^2+WeightSDS!V$14*$AJ494+WeightSDS!W$14),IF($AJ494&lt;156,WeightSDS!O$17*$AJ494^8+WeightSDS!P$17*$AJ494^7+WeightSDS!Q$17*$AJ494^6+WeightSDS!R$17*$AJ494^5+WeightSDS!S$17*$AJ494^4+WeightSDS!T$17*$AJ494^3+WeightSDS!U$17*$AJ494^2+WeightSDS!V$17*$AJ494+WeightSDS!W$17,IF($AJ494&lt;186,WeightSDS!$U$18+(WeightSDS!$V$18-WeightSDS!$U$18)/24*($AJ494-186)+WeightSDS!$W$18*(-$AJ494+186)^2-0.005,WeightSDS!$U$18+(WeightSDS!$V$18-WeightSDS!$U$18)/24*($AJ494-186)-0.005)))</f>
        <v>0.14604529399999999</v>
      </c>
      <c r="AQ494" s="7">
        <f t="shared" si="163"/>
        <v>0.56299999999999994</v>
      </c>
      <c r="AR494" s="7">
        <f t="shared" si="164"/>
        <v>69</v>
      </c>
      <c r="AS494" s="7">
        <f t="shared" si="165"/>
        <v>0.51</v>
      </c>
    </row>
    <row r="495" spans="2:45" s="7" customFormat="1" x14ac:dyDescent="0.15">
      <c r="B495" s="118"/>
      <c r="C495" s="118"/>
      <c r="D495" s="118"/>
      <c r="E495" s="30"/>
      <c r="F495" s="30"/>
      <c r="G495" s="119"/>
      <c r="H495" s="119"/>
      <c r="I495" s="78"/>
      <c r="J495" s="11" t="str">
        <f t="shared" si="156"/>
        <v/>
      </c>
      <c r="K495" s="2" t="str">
        <f t="shared" si="166"/>
        <v/>
      </c>
      <c r="L495" s="2" t="str">
        <f t="shared" si="157"/>
        <v/>
      </c>
      <c r="M495" s="2" t="str">
        <f t="shared" si="167"/>
        <v/>
      </c>
      <c r="N495" s="2" t="str">
        <f t="shared" si="168"/>
        <v/>
      </c>
      <c r="O495" s="2" t="str">
        <f t="shared" si="169"/>
        <v/>
      </c>
      <c r="P495" s="11" t="str">
        <f t="shared" si="170"/>
        <v/>
      </c>
      <c r="Q495" s="11" t="str">
        <f t="shared" si="171"/>
        <v/>
      </c>
      <c r="R495" s="2" t="str">
        <f t="shared" si="172"/>
        <v/>
      </c>
      <c r="S495" s="11" t="str">
        <f t="shared" si="173"/>
        <v/>
      </c>
      <c r="T495" s="175" t="str">
        <f t="shared" si="174"/>
        <v/>
      </c>
      <c r="U495" s="11" t="str">
        <f t="shared" si="175"/>
        <v/>
      </c>
      <c r="V495" s="136"/>
      <c r="W495" s="136"/>
      <c r="X495" s="139">
        <f t="shared" si="158"/>
        <v>0</v>
      </c>
      <c r="Y495" s="31">
        <f t="shared" si="159"/>
        <v>0</v>
      </c>
      <c r="Z495" s="31"/>
      <c r="AA495" s="140">
        <f t="shared" si="160"/>
        <v>0</v>
      </c>
      <c r="AB495" s="12"/>
      <c r="AC495" s="8">
        <f t="shared" si="161"/>
        <v>9.0359999999999996</v>
      </c>
      <c r="AD495" s="8">
        <f t="shared" si="162"/>
        <v>-184.49199999999999</v>
      </c>
      <c r="AE495"/>
      <c r="AF495" t="e">
        <f>IF(D495="M",IF(AI495&lt;78,LMS!$D$5*AI495^3+LMS!$E$5*AI495^2+LMS!$F$5*AI495+LMS!$G$5,IF(AI495&lt;150,LMS!$D$6*AI495^3+LMS!$E$6*AI495^2+LMS!$F$6*AI495+LMS!$G$6,LMS!$D$7*AI495^3+LMS!$E$7*AI495^2+LMS!$F$7*AI495+LMS!$G$7)),IF(AI495&lt;69,LMS!$D$9*AI495^3+LMS!$E$9*AI495^2+LMS!$F$9*AI495+LMS!$G$9,IF(AI495&lt;150,LMS!$D$10*AI495^3+LMS!$E$10*AI495^2+LMS!$F$10*AI495+LMS!$G$10,LMS!$D$11*AI495^3+LMS!$E$11*AI495^2+LMS!$F$11*AI495+LMS!$G$11)))</f>
        <v>#VALUE!</v>
      </c>
      <c r="AG495" t="e">
        <f>IF(D495="M",(IF(AI495&lt;2.5,LMS!$D$21*AI495^3+LMS!$E$21*AI495^2+LMS!$F$21*AI495+LMS!$G$21,IF(AI495&lt;9.5,LMS!$D$22*AI495^3+LMS!$E$22*AI495^2+LMS!$F$22*AI495+LMS!$G$22,IF(AI495&lt;26.75,LMS!$D$23*AI495^3+LMS!$E$23*AI495^2+LMS!$F$23*AI495+LMS!$G$23,IF(AI495&lt;90,LMS!$D$24*AI495^3+LMS!$E$24*AI495^2+LMS!$F$24*AI495+LMS!$G$24,LMS!$D$25*AI495^3+LMS!$E$25*AI495^2+LMS!$F$25*AI495+LMS!$G$25))))),(IF(AI495&lt;2.5,LMS!$D$27*AI495^3+LMS!$E$27*AI495^2+LMS!$F$27*AI495+LMS!$G$27,IF(AI495&lt;9.5,LMS!$D$28*AI495^3+LMS!$E$28*AI495^2+LMS!$F$28*AI495+LMS!$G$28,IF(AI495&lt;26.75,LMS!$D$29*AI495^3+LMS!$E$29*AI495^2+LMS!$F$29*AI495+LMS!$G$29,IF(AI495&lt;90,LMS!$D$30*AI495^3+LMS!$E$30*AI495^2+LMS!$F$30*AI495+LMS!$G$30,IF(AI495&lt;150,LMS!$D$31*AI495^3+LMS!$E$31*AI495^2+LMS!$F$31*AI495+LMS!$G$31,LMS!$D$32*AI495^3+LMS!$E$32*AI495^2+LMS!$F$32*AI495+LMS!$G$32)))))))</f>
        <v>#VALUE!</v>
      </c>
      <c r="AH495" t="e">
        <f>IF(D495="M",(IF(AI495&lt;90,LMS!$D$14*AI495^3+LMS!$E$14*AI495^2+LMS!$F$14*AI495+LMS!$G$14,LMS!$D$15*AI495^3+LMS!$E$15*AI495^2+LMS!$F$15*AI495+LMS!$G$15)),(IF(AI495&lt;90,LMS!$D$17*AI495^3+LMS!$E$17*AI495^2+LMS!$F$17*AI495+LMS!$G$17,LMS!$D$18*AI495^3+LMS!$E$18*AI495^2+LMS!$F$18*AI495+LMS!$G$18)))</f>
        <v>#VALUE!</v>
      </c>
      <c r="AI495" s="7" t="e">
        <f t="shared" si="155"/>
        <v>#VALUE!</v>
      </c>
      <c r="AJ495" s="7">
        <f t="shared" si="176"/>
        <v>0</v>
      </c>
      <c r="AL495" s="7">
        <f>IF(D495="M",WeightSDS!P$5*$AJ495^7+WeightSDS!Q$5*$AJ495^6+WeightSDS!R$5*$AJ495^5+WeightSDS!S$5*$AJ495^4+WeightSDS!T$5*$AJ495^3+WeightSDS!U$5*$AJ495^2+WeightSDS!V$5*$AJ495+WeightSDS!W$5,IF($AJ495&lt;186,WeightSDS!P$8*$AJ495^7+WeightSDS!Q$8*$AJ495^6+WeightSDS!R$8*$AJ495^5+WeightSDS!S$8*$AJ495^4+WeightSDS!T$8*$AJ495^3+WeightSDS!U$8*$AJ495^2+WeightSDS!V$8*$AJ495+WeightSDS!W$8,WeightSDS!$U$9+WeightSDS!$V$9*($AJ495-WeightSDS!$W$9)))</f>
        <v>0.75407122999999998</v>
      </c>
      <c r="AM495" s="7">
        <f>IF(D495="M",IF($AJ495&lt;45,WeightSDS!M$23*$AJ495^10+WeightSDS!N$23*$AJ495^9+WeightSDS!O$23*$AJ495^8+WeightSDS!P$23*$AJ495^7+WeightSDS!Q$23*$AJ495^6+WeightSDS!R$23*$AJ495^5+WeightSDS!S$23*$AJ495^4+WeightSDS!T$23*$AJ495^3+WeightSDS!U$23*$AJ495^2+WeightSDS!V$23*$AJ495+WeightSDS!W$23,IF($AJ495&lt;153,WeightSDS!M$25*$AJ495^10+WeightSDS!N$25*$AJ495^9+WeightSDS!O$25*$AJ495^8+WeightSDS!P$25*$AJ495^7+WeightSDS!Q$25*$AJ495^6+WeightSDS!R$25*$AJ495^5+WeightSDS!S$25*$AJ495^4+WeightSDS!T$25*$AJ495^3+WeightSDS!U$25*$AJ495^2+WeightSDS!V$25*$AJ495+WeightSDS!W$25,WeightSDS!M$27+WeightSDS!N$27/(1+EXP(WeightSDS!O$27+WeightSDS!P$27*$AJ495)))),IF($AJ495&lt;43.8,WeightSDS!M$29*$AJ495^10+WeightSDS!N$29*$AJ495^9+WeightSDS!O$29*$AJ495^8+WeightSDS!P$29*$AJ495^7+WeightSDS!Q$29*$AJ495^6+WeightSDS!R$29*$AJ495^5+WeightSDS!S$29*$AJ495^4+WeightSDS!T$29*$AJ495^3+WeightSDS!U$29*$AJ495^2+WeightSDS!V$29*$AJ495+WeightSDS!W$29-0.010431*(1-$AJ495/210),IF($AJ495&lt;123,WeightSDS!M$30*$AJ495^10+WeightSDS!N$30*$AJ495^9+WeightSDS!O$30*$AJ495^8+WeightSDS!P$30*$AJ495^7+WeightSDS!Q$30*$AJ495^6+WeightSDS!R$30*$AJ495^5+WeightSDS!S$30*$AJ495^4+WeightSDS!T$30*$AJ495^3+WeightSDS!U$30*$AJ495^2+WeightSDS!V$30*$AJ495+WeightSDS!W$30-0.010431*(1-1/$AJ495),WeightSDS!M$32+WeightSDS!N$32/(1+EXP(WeightSDS!O$32+WeightSDS!P$32*$AJ495))-0.010431*(1-$AJ495/210))))</f>
        <v>2.9500001032655536</v>
      </c>
      <c r="AN495" s="7">
        <f>IF(D495="M",IF($AJ495&lt;162,WeightSDS!P$12*$AJ495^7+WeightSDS!Q$12*$AJ495^6+WeightSDS!R$12*$AJ495^5+WeightSDS!S$12*$AJ495^4+WeightSDS!T$12*$AJ495^3+WeightSDS!U$12*$AJ495^2+WeightSDS!V$12*$AJ495+WeightSDS!W$12,WeightSDS!P$14*$AJ495^7+WeightSDS!Q$14*$AJ495^6+WeightSDS!R$14*$AJ495^5+WeightSDS!S$14*$AJ495^4+WeightSDS!T$14*$AJ495^3+WeightSDS!U$14*$AJ495^2+WeightSDS!V$14*$AJ495+WeightSDS!W$14),IF($AJ495&lt;156,WeightSDS!O$17*$AJ495^8+WeightSDS!P$17*$AJ495^7+WeightSDS!Q$17*$AJ495^6+WeightSDS!R$17*$AJ495^5+WeightSDS!S$17*$AJ495^4+WeightSDS!T$17*$AJ495^3+WeightSDS!U$17*$AJ495^2+WeightSDS!V$17*$AJ495+WeightSDS!W$17,IF($AJ495&lt;186,WeightSDS!$U$18+(WeightSDS!$V$18-WeightSDS!$U$18)/24*($AJ495-186)+WeightSDS!$W$18*(-$AJ495+186)^2-0.005,WeightSDS!$U$18+(WeightSDS!$V$18-WeightSDS!$U$18)/24*($AJ495-186)-0.005)))</f>
        <v>0.14604529399999999</v>
      </c>
      <c r="AQ495" s="7">
        <f t="shared" si="163"/>
        <v>0.56299999999999994</v>
      </c>
      <c r="AR495" s="7">
        <f t="shared" si="164"/>
        <v>69</v>
      </c>
      <c r="AS495" s="7">
        <f t="shared" si="165"/>
        <v>0.51</v>
      </c>
    </row>
    <row r="496" spans="2:45" s="7" customFormat="1" x14ac:dyDescent="0.15">
      <c r="B496" s="118"/>
      <c r="C496" s="118"/>
      <c r="D496" s="118"/>
      <c r="E496" s="30"/>
      <c r="F496" s="30"/>
      <c r="G496" s="119"/>
      <c r="H496" s="119"/>
      <c r="I496" s="78"/>
      <c r="J496" s="11" t="str">
        <f t="shared" si="156"/>
        <v/>
      </c>
      <c r="K496" s="2" t="str">
        <f t="shared" si="166"/>
        <v/>
      </c>
      <c r="L496" s="2" t="str">
        <f t="shared" si="157"/>
        <v/>
      </c>
      <c r="M496" s="2" t="str">
        <f t="shared" si="167"/>
        <v/>
      </c>
      <c r="N496" s="2" t="str">
        <f t="shared" si="168"/>
        <v/>
      </c>
      <c r="O496" s="2" t="str">
        <f t="shared" si="169"/>
        <v/>
      </c>
      <c r="P496" s="11" t="str">
        <f t="shared" si="170"/>
        <v/>
      </c>
      <c r="Q496" s="11" t="str">
        <f t="shared" si="171"/>
        <v/>
      </c>
      <c r="R496" s="2" t="str">
        <f t="shared" si="172"/>
        <v/>
      </c>
      <c r="S496" s="11" t="str">
        <f t="shared" si="173"/>
        <v/>
      </c>
      <c r="T496" s="175" t="str">
        <f t="shared" si="174"/>
        <v/>
      </c>
      <c r="U496" s="11" t="str">
        <f t="shared" si="175"/>
        <v/>
      </c>
      <c r="V496" s="136"/>
      <c r="W496" s="136"/>
      <c r="X496" s="139">
        <f t="shared" si="158"/>
        <v>0</v>
      </c>
      <c r="Y496" s="31">
        <f t="shared" si="159"/>
        <v>0</v>
      </c>
      <c r="Z496" s="31"/>
      <c r="AA496" s="140">
        <f t="shared" si="160"/>
        <v>0</v>
      </c>
      <c r="AB496" s="12"/>
      <c r="AC496" s="8">
        <f t="shared" si="161"/>
        <v>9.0359999999999996</v>
      </c>
      <c r="AD496" s="8">
        <f t="shared" si="162"/>
        <v>-184.49199999999999</v>
      </c>
      <c r="AE496"/>
      <c r="AF496" t="e">
        <f>IF(D496="M",IF(AI496&lt;78,LMS!$D$5*AI496^3+LMS!$E$5*AI496^2+LMS!$F$5*AI496+LMS!$G$5,IF(AI496&lt;150,LMS!$D$6*AI496^3+LMS!$E$6*AI496^2+LMS!$F$6*AI496+LMS!$G$6,LMS!$D$7*AI496^3+LMS!$E$7*AI496^2+LMS!$F$7*AI496+LMS!$G$7)),IF(AI496&lt;69,LMS!$D$9*AI496^3+LMS!$E$9*AI496^2+LMS!$F$9*AI496+LMS!$G$9,IF(AI496&lt;150,LMS!$D$10*AI496^3+LMS!$E$10*AI496^2+LMS!$F$10*AI496+LMS!$G$10,LMS!$D$11*AI496^3+LMS!$E$11*AI496^2+LMS!$F$11*AI496+LMS!$G$11)))</f>
        <v>#VALUE!</v>
      </c>
      <c r="AG496" t="e">
        <f>IF(D496="M",(IF(AI496&lt;2.5,LMS!$D$21*AI496^3+LMS!$E$21*AI496^2+LMS!$F$21*AI496+LMS!$G$21,IF(AI496&lt;9.5,LMS!$D$22*AI496^3+LMS!$E$22*AI496^2+LMS!$F$22*AI496+LMS!$G$22,IF(AI496&lt;26.75,LMS!$D$23*AI496^3+LMS!$E$23*AI496^2+LMS!$F$23*AI496+LMS!$G$23,IF(AI496&lt;90,LMS!$D$24*AI496^3+LMS!$E$24*AI496^2+LMS!$F$24*AI496+LMS!$G$24,LMS!$D$25*AI496^3+LMS!$E$25*AI496^2+LMS!$F$25*AI496+LMS!$G$25))))),(IF(AI496&lt;2.5,LMS!$D$27*AI496^3+LMS!$E$27*AI496^2+LMS!$F$27*AI496+LMS!$G$27,IF(AI496&lt;9.5,LMS!$D$28*AI496^3+LMS!$E$28*AI496^2+LMS!$F$28*AI496+LMS!$G$28,IF(AI496&lt;26.75,LMS!$D$29*AI496^3+LMS!$E$29*AI496^2+LMS!$F$29*AI496+LMS!$G$29,IF(AI496&lt;90,LMS!$D$30*AI496^3+LMS!$E$30*AI496^2+LMS!$F$30*AI496+LMS!$G$30,IF(AI496&lt;150,LMS!$D$31*AI496^3+LMS!$E$31*AI496^2+LMS!$F$31*AI496+LMS!$G$31,LMS!$D$32*AI496^3+LMS!$E$32*AI496^2+LMS!$F$32*AI496+LMS!$G$32)))))))</f>
        <v>#VALUE!</v>
      </c>
      <c r="AH496" t="e">
        <f>IF(D496="M",(IF(AI496&lt;90,LMS!$D$14*AI496^3+LMS!$E$14*AI496^2+LMS!$F$14*AI496+LMS!$G$14,LMS!$D$15*AI496^3+LMS!$E$15*AI496^2+LMS!$F$15*AI496+LMS!$G$15)),(IF(AI496&lt;90,LMS!$D$17*AI496^3+LMS!$E$17*AI496^2+LMS!$F$17*AI496+LMS!$G$17,LMS!$D$18*AI496^3+LMS!$E$18*AI496^2+LMS!$F$18*AI496+LMS!$G$18)))</f>
        <v>#VALUE!</v>
      </c>
      <c r="AI496" s="7" t="e">
        <f t="shared" si="155"/>
        <v>#VALUE!</v>
      </c>
      <c r="AJ496" s="7">
        <f t="shared" si="176"/>
        <v>0</v>
      </c>
      <c r="AL496" s="7">
        <f>IF(D496="M",WeightSDS!P$5*$AJ496^7+WeightSDS!Q$5*$AJ496^6+WeightSDS!R$5*$AJ496^5+WeightSDS!S$5*$AJ496^4+WeightSDS!T$5*$AJ496^3+WeightSDS!U$5*$AJ496^2+WeightSDS!V$5*$AJ496+WeightSDS!W$5,IF($AJ496&lt;186,WeightSDS!P$8*$AJ496^7+WeightSDS!Q$8*$AJ496^6+WeightSDS!R$8*$AJ496^5+WeightSDS!S$8*$AJ496^4+WeightSDS!T$8*$AJ496^3+WeightSDS!U$8*$AJ496^2+WeightSDS!V$8*$AJ496+WeightSDS!W$8,WeightSDS!$U$9+WeightSDS!$V$9*($AJ496-WeightSDS!$W$9)))</f>
        <v>0.75407122999999998</v>
      </c>
      <c r="AM496" s="7">
        <f>IF(D496="M",IF($AJ496&lt;45,WeightSDS!M$23*$AJ496^10+WeightSDS!N$23*$AJ496^9+WeightSDS!O$23*$AJ496^8+WeightSDS!P$23*$AJ496^7+WeightSDS!Q$23*$AJ496^6+WeightSDS!R$23*$AJ496^5+WeightSDS!S$23*$AJ496^4+WeightSDS!T$23*$AJ496^3+WeightSDS!U$23*$AJ496^2+WeightSDS!V$23*$AJ496+WeightSDS!W$23,IF($AJ496&lt;153,WeightSDS!M$25*$AJ496^10+WeightSDS!N$25*$AJ496^9+WeightSDS!O$25*$AJ496^8+WeightSDS!P$25*$AJ496^7+WeightSDS!Q$25*$AJ496^6+WeightSDS!R$25*$AJ496^5+WeightSDS!S$25*$AJ496^4+WeightSDS!T$25*$AJ496^3+WeightSDS!U$25*$AJ496^2+WeightSDS!V$25*$AJ496+WeightSDS!W$25,WeightSDS!M$27+WeightSDS!N$27/(1+EXP(WeightSDS!O$27+WeightSDS!P$27*$AJ496)))),IF($AJ496&lt;43.8,WeightSDS!M$29*$AJ496^10+WeightSDS!N$29*$AJ496^9+WeightSDS!O$29*$AJ496^8+WeightSDS!P$29*$AJ496^7+WeightSDS!Q$29*$AJ496^6+WeightSDS!R$29*$AJ496^5+WeightSDS!S$29*$AJ496^4+WeightSDS!T$29*$AJ496^3+WeightSDS!U$29*$AJ496^2+WeightSDS!V$29*$AJ496+WeightSDS!W$29-0.010431*(1-$AJ496/210),IF($AJ496&lt;123,WeightSDS!M$30*$AJ496^10+WeightSDS!N$30*$AJ496^9+WeightSDS!O$30*$AJ496^8+WeightSDS!P$30*$AJ496^7+WeightSDS!Q$30*$AJ496^6+WeightSDS!R$30*$AJ496^5+WeightSDS!S$30*$AJ496^4+WeightSDS!T$30*$AJ496^3+WeightSDS!U$30*$AJ496^2+WeightSDS!V$30*$AJ496+WeightSDS!W$30-0.010431*(1-1/$AJ496),WeightSDS!M$32+WeightSDS!N$32/(1+EXP(WeightSDS!O$32+WeightSDS!P$32*$AJ496))-0.010431*(1-$AJ496/210))))</f>
        <v>2.9500001032655536</v>
      </c>
      <c r="AN496" s="7">
        <f>IF(D496="M",IF($AJ496&lt;162,WeightSDS!P$12*$AJ496^7+WeightSDS!Q$12*$AJ496^6+WeightSDS!R$12*$AJ496^5+WeightSDS!S$12*$AJ496^4+WeightSDS!T$12*$AJ496^3+WeightSDS!U$12*$AJ496^2+WeightSDS!V$12*$AJ496+WeightSDS!W$12,WeightSDS!P$14*$AJ496^7+WeightSDS!Q$14*$AJ496^6+WeightSDS!R$14*$AJ496^5+WeightSDS!S$14*$AJ496^4+WeightSDS!T$14*$AJ496^3+WeightSDS!U$14*$AJ496^2+WeightSDS!V$14*$AJ496+WeightSDS!W$14),IF($AJ496&lt;156,WeightSDS!O$17*$AJ496^8+WeightSDS!P$17*$AJ496^7+WeightSDS!Q$17*$AJ496^6+WeightSDS!R$17*$AJ496^5+WeightSDS!S$17*$AJ496^4+WeightSDS!T$17*$AJ496^3+WeightSDS!U$17*$AJ496^2+WeightSDS!V$17*$AJ496+WeightSDS!W$17,IF($AJ496&lt;186,WeightSDS!$U$18+(WeightSDS!$V$18-WeightSDS!$U$18)/24*($AJ496-186)+WeightSDS!$W$18*(-$AJ496+186)^2-0.005,WeightSDS!$U$18+(WeightSDS!$V$18-WeightSDS!$U$18)/24*($AJ496-186)-0.005)))</f>
        <v>0.14604529399999999</v>
      </c>
      <c r="AQ496" s="7">
        <f t="shared" si="163"/>
        <v>0.56299999999999994</v>
      </c>
      <c r="AR496" s="7">
        <f t="shared" si="164"/>
        <v>69</v>
      </c>
      <c r="AS496" s="7">
        <f t="shared" si="165"/>
        <v>0.51</v>
      </c>
    </row>
    <row r="497" spans="2:45" s="7" customFormat="1" x14ac:dyDescent="0.15">
      <c r="B497" s="118"/>
      <c r="C497" s="118"/>
      <c r="D497" s="118"/>
      <c r="E497" s="30"/>
      <c r="F497" s="30"/>
      <c r="G497" s="119"/>
      <c r="H497" s="119"/>
      <c r="I497" s="78"/>
      <c r="J497" s="11" t="str">
        <f t="shared" si="156"/>
        <v/>
      </c>
      <c r="K497" s="2" t="str">
        <f t="shared" si="166"/>
        <v/>
      </c>
      <c r="L497" s="2" t="str">
        <f t="shared" si="157"/>
        <v/>
      </c>
      <c r="M497" s="2" t="str">
        <f t="shared" si="167"/>
        <v/>
      </c>
      <c r="N497" s="2" t="str">
        <f t="shared" si="168"/>
        <v/>
      </c>
      <c r="O497" s="2" t="str">
        <f t="shared" si="169"/>
        <v/>
      </c>
      <c r="P497" s="11" t="str">
        <f t="shared" si="170"/>
        <v/>
      </c>
      <c r="Q497" s="11" t="str">
        <f t="shared" si="171"/>
        <v/>
      </c>
      <c r="R497" s="2" t="str">
        <f t="shared" si="172"/>
        <v/>
      </c>
      <c r="S497" s="11" t="str">
        <f t="shared" si="173"/>
        <v/>
      </c>
      <c r="T497" s="175" t="str">
        <f t="shared" si="174"/>
        <v/>
      </c>
      <c r="U497" s="11" t="str">
        <f t="shared" si="175"/>
        <v/>
      </c>
      <c r="V497" s="136"/>
      <c r="W497" s="136"/>
      <c r="X497" s="139">
        <f t="shared" si="158"/>
        <v>0</v>
      </c>
      <c r="Y497" s="31">
        <f t="shared" si="159"/>
        <v>0</v>
      </c>
      <c r="Z497" s="31"/>
      <c r="AA497" s="140">
        <f t="shared" si="160"/>
        <v>0</v>
      </c>
      <c r="AB497" s="12"/>
      <c r="AC497" s="8">
        <f t="shared" si="161"/>
        <v>9.0359999999999996</v>
      </c>
      <c r="AD497" s="8">
        <f t="shared" si="162"/>
        <v>-184.49199999999999</v>
      </c>
      <c r="AE497"/>
      <c r="AF497" t="e">
        <f>IF(D497="M",IF(AI497&lt;78,LMS!$D$5*AI497^3+LMS!$E$5*AI497^2+LMS!$F$5*AI497+LMS!$G$5,IF(AI497&lt;150,LMS!$D$6*AI497^3+LMS!$E$6*AI497^2+LMS!$F$6*AI497+LMS!$G$6,LMS!$D$7*AI497^3+LMS!$E$7*AI497^2+LMS!$F$7*AI497+LMS!$G$7)),IF(AI497&lt;69,LMS!$D$9*AI497^3+LMS!$E$9*AI497^2+LMS!$F$9*AI497+LMS!$G$9,IF(AI497&lt;150,LMS!$D$10*AI497^3+LMS!$E$10*AI497^2+LMS!$F$10*AI497+LMS!$G$10,LMS!$D$11*AI497^3+LMS!$E$11*AI497^2+LMS!$F$11*AI497+LMS!$G$11)))</f>
        <v>#VALUE!</v>
      </c>
      <c r="AG497" t="e">
        <f>IF(D497="M",(IF(AI497&lt;2.5,LMS!$D$21*AI497^3+LMS!$E$21*AI497^2+LMS!$F$21*AI497+LMS!$G$21,IF(AI497&lt;9.5,LMS!$D$22*AI497^3+LMS!$E$22*AI497^2+LMS!$F$22*AI497+LMS!$G$22,IF(AI497&lt;26.75,LMS!$D$23*AI497^3+LMS!$E$23*AI497^2+LMS!$F$23*AI497+LMS!$G$23,IF(AI497&lt;90,LMS!$D$24*AI497^3+LMS!$E$24*AI497^2+LMS!$F$24*AI497+LMS!$G$24,LMS!$D$25*AI497^3+LMS!$E$25*AI497^2+LMS!$F$25*AI497+LMS!$G$25))))),(IF(AI497&lt;2.5,LMS!$D$27*AI497^3+LMS!$E$27*AI497^2+LMS!$F$27*AI497+LMS!$G$27,IF(AI497&lt;9.5,LMS!$D$28*AI497^3+LMS!$E$28*AI497^2+LMS!$F$28*AI497+LMS!$G$28,IF(AI497&lt;26.75,LMS!$D$29*AI497^3+LMS!$E$29*AI497^2+LMS!$F$29*AI497+LMS!$G$29,IF(AI497&lt;90,LMS!$D$30*AI497^3+LMS!$E$30*AI497^2+LMS!$F$30*AI497+LMS!$G$30,IF(AI497&lt;150,LMS!$D$31*AI497^3+LMS!$E$31*AI497^2+LMS!$F$31*AI497+LMS!$G$31,LMS!$D$32*AI497^3+LMS!$E$32*AI497^2+LMS!$F$32*AI497+LMS!$G$32)))))))</f>
        <v>#VALUE!</v>
      </c>
      <c r="AH497" t="e">
        <f>IF(D497="M",(IF(AI497&lt;90,LMS!$D$14*AI497^3+LMS!$E$14*AI497^2+LMS!$F$14*AI497+LMS!$G$14,LMS!$D$15*AI497^3+LMS!$E$15*AI497^2+LMS!$F$15*AI497+LMS!$G$15)),(IF(AI497&lt;90,LMS!$D$17*AI497^3+LMS!$E$17*AI497^2+LMS!$F$17*AI497+LMS!$G$17,LMS!$D$18*AI497^3+LMS!$E$18*AI497^2+LMS!$F$18*AI497+LMS!$G$18)))</f>
        <v>#VALUE!</v>
      </c>
      <c r="AI497" s="7" t="e">
        <f t="shared" si="155"/>
        <v>#VALUE!</v>
      </c>
      <c r="AJ497" s="7">
        <f t="shared" si="176"/>
        <v>0</v>
      </c>
      <c r="AL497" s="7">
        <f>IF(D497="M",WeightSDS!P$5*$AJ497^7+WeightSDS!Q$5*$AJ497^6+WeightSDS!R$5*$AJ497^5+WeightSDS!S$5*$AJ497^4+WeightSDS!T$5*$AJ497^3+WeightSDS!U$5*$AJ497^2+WeightSDS!V$5*$AJ497+WeightSDS!W$5,IF($AJ497&lt;186,WeightSDS!P$8*$AJ497^7+WeightSDS!Q$8*$AJ497^6+WeightSDS!R$8*$AJ497^5+WeightSDS!S$8*$AJ497^4+WeightSDS!T$8*$AJ497^3+WeightSDS!U$8*$AJ497^2+WeightSDS!V$8*$AJ497+WeightSDS!W$8,WeightSDS!$U$9+WeightSDS!$V$9*($AJ497-WeightSDS!$W$9)))</f>
        <v>0.75407122999999998</v>
      </c>
      <c r="AM497" s="7">
        <f>IF(D497="M",IF($AJ497&lt;45,WeightSDS!M$23*$AJ497^10+WeightSDS!N$23*$AJ497^9+WeightSDS!O$23*$AJ497^8+WeightSDS!P$23*$AJ497^7+WeightSDS!Q$23*$AJ497^6+WeightSDS!R$23*$AJ497^5+WeightSDS!S$23*$AJ497^4+WeightSDS!T$23*$AJ497^3+WeightSDS!U$23*$AJ497^2+WeightSDS!V$23*$AJ497+WeightSDS!W$23,IF($AJ497&lt;153,WeightSDS!M$25*$AJ497^10+WeightSDS!N$25*$AJ497^9+WeightSDS!O$25*$AJ497^8+WeightSDS!P$25*$AJ497^7+WeightSDS!Q$25*$AJ497^6+WeightSDS!R$25*$AJ497^5+WeightSDS!S$25*$AJ497^4+WeightSDS!T$25*$AJ497^3+WeightSDS!U$25*$AJ497^2+WeightSDS!V$25*$AJ497+WeightSDS!W$25,WeightSDS!M$27+WeightSDS!N$27/(1+EXP(WeightSDS!O$27+WeightSDS!P$27*$AJ497)))),IF($AJ497&lt;43.8,WeightSDS!M$29*$AJ497^10+WeightSDS!N$29*$AJ497^9+WeightSDS!O$29*$AJ497^8+WeightSDS!P$29*$AJ497^7+WeightSDS!Q$29*$AJ497^6+WeightSDS!R$29*$AJ497^5+WeightSDS!S$29*$AJ497^4+WeightSDS!T$29*$AJ497^3+WeightSDS!U$29*$AJ497^2+WeightSDS!V$29*$AJ497+WeightSDS!W$29-0.010431*(1-$AJ497/210),IF($AJ497&lt;123,WeightSDS!M$30*$AJ497^10+WeightSDS!N$30*$AJ497^9+WeightSDS!O$30*$AJ497^8+WeightSDS!P$30*$AJ497^7+WeightSDS!Q$30*$AJ497^6+WeightSDS!R$30*$AJ497^5+WeightSDS!S$30*$AJ497^4+WeightSDS!T$30*$AJ497^3+WeightSDS!U$30*$AJ497^2+WeightSDS!V$30*$AJ497+WeightSDS!W$30-0.010431*(1-1/$AJ497),WeightSDS!M$32+WeightSDS!N$32/(1+EXP(WeightSDS!O$32+WeightSDS!P$32*$AJ497))-0.010431*(1-$AJ497/210))))</f>
        <v>2.9500001032655536</v>
      </c>
      <c r="AN497" s="7">
        <f>IF(D497="M",IF($AJ497&lt;162,WeightSDS!P$12*$AJ497^7+WeightSDS!Q$12*$AJ497^6+WeightSDS!R$12*$AJ497^5+WeightSDS!S$12*$AJ497^4+WeightSDS!T$12*$AJ497^3+WeightSDS!U$12*$AJ497^2+WeightSDS!V$12*$AJ497+WeightSDS!W$12,WeightSDS!P$14*$AJ497^7+WeightSDS!Q$14*$AJ497^6+WeightSDS!R$14*$AJ497^5+WeightSDS!S$14*$AJ497^4+WeightSDS!T$14*$AJ497^3+WeightSDS!U$14*$AJ497^2+WeightSDS!V$14*$AJ497+WeightSDS!W$14),IF($AJ497&lt;156,WeightSDS!O$17*$AJ497^8+WeightSDS!P$17*$AJ497^7+WeightSDS!Q$17*$AJ497^6+WeightSDS!R$17*$AJ497^5+WeightSDS!S$17*$AJ497^4+WeightSDS!T$17*$AJ497^3+WeightSDS!U$17*$AJ497^2+WeightSDS!V$17*$AJ497+WeightSDS!W$17,IF($AJ497&lt;186,WeightSDS!$U$18+(WeightSDS!$V$18-WeightSDS!$U$18)/24*($AJ497-186)+WeightSDS!$W$18*(-$AJ497+186)^2-0.005,WeightSDS!$U$18+(WeightSDS!$V$18-WeightSDS!$U$18)/24*($AJ497-186)-0.005)))</f>
        <v>0.14604529399999999</v>
      </c>
      <c r="AQ497" s="7">
        <f t="shared" si="163"/>
        <v>0.56299999999999994</v>
      </c>
      <c r="AR497" s="7">
        <f t="shared" si="164"/>
        <v>69</v>
      </c>
      <c r="AS497" s="7">
        <f t="shared" si="165"/>
        <v>0.51</v>
      </c>
    </row>
    <row r="498" spans="2:45" s="7" customFormat="1" x14ac:dyDescent="0.15">
      <c r="B498" s="118"/>
      <c r="C498" s="118"/>
      <c r="D498" s="118"/>
      <c r="E498" s="30"/>
      <c r="F498" s="30"/>
      <c r="G498" s="119"/>
      <c r="H498" s="119"/>
      <c r="I498" s="78"/>
      <c r="J498" s="11" t="str">
        <f t="shared" si="156"/>
        <v/>
      </c>
      <c r="K498" s="2" t="str">
        <f t="shared" si="166"/>
        <v/>
      </c>
      <c r="L498" s="2" t="str">
        <f t="shared" si="157"/>
        <v/>
      </c>
      <c r="M498" s="2" t="str">
        <f t="shared" si="167"/>
        <v/>
      </c>
      <c r="N498" s="2" t="str">
        <f t="shared" si="168"/>
        <v/>
      </c>
      <c r="O498" s="2" t="str">
        <f t="shared" si="169"/>
        <v/>
      </c>
      <c r="P498" s="11" t="str">
        <f t="shared" si="170"/>
        <v/>
      </c>
      <c r="Q498" s="11" t="str">
        <f t="shared" si="171"/>
        <v/>
      </c>
      <c r="R498" s="2" t="str">
        <f t="shared" si="172"/>
        <v/>
      </c>
      <c r="S498" s="11" t="str">
        <f t="shared" si="173"/>
        <v/>
      </c>
      <c r="T498" s="175" t="str">
        <f t="shared" si="174"/>
        <v/>
      </c>
      <c r="U498" s="11" t="str">
        <f t="shared" si="175"/>
        <v/>
      </c>
      <c r="V498" s="136"/>
      <c r="W498" s="136"/>
      <c r="X498" s="139">
        <f t="shared" si="158"/>
        <v>0</v>
      </c>
      <c r="Y498" s="31">
        <f t="shared" si="159"/>
        <v>0</v>
      </c>
      <c r="Z498" s="31"/>
      <c r="AA498" s="140">
        <f t="shared" si="160"/>
        <v>0</v>
      </c>
      <c r="AB498" s="12"/>
      <c r="AC498" s="8">
        <f t="shared" si="161"/>
        <v>9.0359999999999996</v>
      </c>
      <c r="AD498" s="8">
        <f t="shared" si="162"/>
        <v>-184.49199999999999</v>
      </c>
      <c r="AE498"/>
      <c r="AF498" t="e">
        <f>IF(D498="M",IF(AI498&lt;78,LMS!$D$5*AI498^3+LMS!$E$5*AI498^2+LMS!$F$5*AI498+LMS!$G$5,IF(AI498&lt;150,LMS!$D$6*AI498^3+LMS!$E$6*AI498^2+LMS!$F$6*AI498+LMS!$G$6,LMS!$D$7*AI498^3+LMS!$E$7*AI498^2+LMS!$F$7*AI498+LMS!$G$7)),IF(AI498&lt;69,LMS!$D$9*AI498^3+LMS!$E$9*AI498^2+LMS!$F$9*AI498+LMS!$G$9,IF(AI498&lt;150,LMS!$D$10*AI498^3+LMS!$E$10*AI498^2+LMS!$F$10*AI498+LMS!$G$10,LMS!$D$11*AI498^3+LMS!$E$11*AI498^2+LMS!$F$11*AI498+LMS!$G$11)))</f>
        <v>#VALUE!</v>
      </c>
      <c r="AG498" t="e">
        <f>IF(D498="M",(IF(AI498&lt;2.5,LMS!$D$21*AI498^3+LMS!$E$21*AI498^2+LMS!$F$21*AI498+LMS!$G$21,IF(AI498&lt;9.5,LMS!$D$22*AI498^3+LMS!$E$22*AI498^2+LMS!$F$22*AI498+LMS!$G$22,IF(AI498&lt;26.75,LMS!$D$23*AI498^3+LMS!$E$23*AI498^2+LMS!$F$23*AI498+LMS!$G$23,IF(AI498&lt;90,LMS!$D$24*AI498^3+LMS!$E$24*AI498^2+LMS!$F$24*AI498+LMS!$G$24,LMS!$D$25*AI498^3+LMS!$E$25*AI498^2+LMS!$F$25*AI498+LMS!$G$25))))),(IF(AI498&lt;2.5,LMS!$D$27*AI498^3+LMS!$E$27*AI498^2+LMS!$F$27*AI498+LMS!$G$27,IF(AI498&lt;9.5,LMS!$D$28*AI498^3+LMS!$E$28*AI498^2+LMS!$F$28*AI498+LMS!$G$28,IF(AI498&lt;26.75,LMS!$D$29*AI498^3+LMS!$E$29*AI498^2+LMS!$F$29*AI498+LMS!$G$29,IF(AI498&lt;90,LMS!$D$30*AI498^3+LMS!$E$30*AI498^2+LMS!$F$30*AI498+LMS!$G$30,IF(AI498&lt;150,LMS!$D$31*AI498^3+LMS!$E$31*AI498^2+LMS!$F$31*AI498+LMS!$G$31,LMS!$D$32*AI498^3+LMS!$E$32*AI498^2+LMS!$F$32*AI498+LMS!$G$32)))))))</f>
        <v>#VALUE!</v>
      </c>
      <c r="AH498" t="e">
        <f>IF(D498="M",(IF(AI498&lt;90,LMS!$D$14*AI498^3+LMS!$E$14*AI498^2+LMS!$F$14*AI498+LMS!$G$14,LMS!$D$15*AI498^3+LMS!$E$15*AI498^2+LMS!$F$15*AI498+LMS!$G$15)),(IF(AI498&lt;90,LMS!$D$17*AI498^3+LMS!$E$17*AI498^2+LMS!$F$17*AI498+LMS!$G$17,LMS!$D$18*AI498^3+LMS!$E$18*AI498^2+LMS!$F$18*AI498+LMS!$G$18)))</f>
        <v>#VALUE!</v>
      </c>
      <c r="AI498" s="7" t="e">
        <f t="shared" si="155"/>
        <v>#VALUE!</v>
      </c>
      <c r="AJ498" s="7">
        <f t="shared" si="176"/>
        <v>0</v>
      </c>
      <c r="AL498" s="7">
        <f>IF(D498="M",WeightSDS!P$5*$AJ498^7+WeightSDS!Q$5*$AJ498^6+WeightSDS!R$5*$AJ498^5+WeightSDS!S$5*$AJ498^4+WeightSDS!T$5*$AJ498^3+WeightSDS!U$5*$AJ498^2+WeightSDS!V$5*$AJ498+WeightSDS!W$5,IF($AJ498&lt;186,WeightSDS!P$8*$AJ498^7+WeightSDS!Q$8*$AJ498^6+WeightSDS!R$8*$AJ498^5+WeightSDS!S$8*$AJ498^4+WeightSDS!T$8*$AJ498^3+WeightSDS!U$8*$AJ498^2+WeightSDS!V$8*$AJ498+WeightSDS!W$8,WeightSDS!$U$9+WeightSDS!$V$9*($AJ498-WeightSDS!$W$9)))</f>
        <v>0.75407122999999998</v>
      </c>
      <c r="AM498" s="7">
        <f>IF(D498="M",IF($AJ498&lt;45,WeightSDS!M$23*$AJ498^10+WeightSDS!N$23*$AJ498^9+WeightSDS!O$23*$AJ498^8+WeightSDS!P$23*$AJ498^7+WeightSDS!Q$23*$AJ498^6+WeightSDS!R$23*$AJ498^5+WeightSDS!S$23*$AJ498^4+WeightSDS!T$23*$AJ498^3+WeightSDS!U$23*$AJ498^2+WeightSDS!V$23*$AJ498+WeightSDS!W$23,IF($AJ498&lt;153,WeightSDS!M$25*$AJ498^10+WeightSDS!N$25*$AJ498^9+WeightSDS!O$25*$AJ498^8+WeightSDS!P$25*$AJ498^7+WeightSDS!Q$25*$AJ498^6+WeightSDS!R$25*$AJ498^5+WeightSDS!S$25*$AJ498^4+WeightSDS!T$25*$AJ498^3+WeightSDS!U$25*$AJ498^2+WeightSDS!V$25*$AJ498+WeightSDS!W$25,WeightSDS!M$27+WeightSDS!N$27/(1+EXP(WeightSDS!O$27+WeightSDS!P$27*$AJ498)))),IF($AJ498&lt;43.8,WeightSDS!M$29*$AJ498^10+WeightSDS!N$29*$AJ498^9+WeightSDS!O$29*$AJ498^8+WeightSDS!P$29*$AJ498^7+WeightSDS!Q$29*$AJ498^6+WeightSDS!R$29*$AJ498^5+WeightSDS!S$29*$AJ498^4+WeightSDS!T$29*$AJ498^3+WeightSDS!U$29*$AJ498^2+WeightSDS!V$29*$AJ498+WeightSDS!W$29-0.010431*(1-$AJ498/210),IF($AJ498&lt;123,WeightSDS!M$30*$AJ498^10+WeightSDS!N$30*$AJ498^9+WeightSDS!O$30*$AJ498^8+WeightSDS!P$30*$AJ498^7+WeightSDS!Q$30*$AJ498^6+WeightSDS!R$30*$AJ498^5+WeightSDS!S$30*$AJ498^4+WeightSDS!T$30*$AJ498^3+WeightSDS!U$30*$AJ498^2+WeightSDS!V$30*$AJ498+WeightSDS!W$30-0.010431*(1-1/$AJ498),WeightSDS!M$32+WeightSDS!N$32/(1+EXP(WeightSDS!O$32+WeightSDS!P$32*$AJ498))-0.010431*(1-$AJ498/210))))</f>
        <v>2.9500001032655536</v>
      </c>
      <c r="AN498" s="7">
        <f>IF(D498="M",IF($AJ498&lt;162,WeightSDS!P$12*$AJ498^7+WeightSDS!Q$12*$AJ498^6+WeightSDS!R$12*$AJ498^5+WeightSDS!S$12*$AJ498^4+WeightSDS!T$12*$AJ498^3+WeightSDS!U$12*$AJ498^2+WeightSDS!V$12*$AJ498+WeightSDS!W$12,WeightSDS!P$14*$AJ498^7+WeightSDS!Q$14*$AJ498^6+WeightSDS!R$14*$AJ498^5+WeightSDS!S$14*$AJ498^4+WeightSDS!T$14*$AJ498^3+WeightSDS!U$14*$AJ498^2+WeightSDS!V$14*$AJ498+WeightSDS!W$14),IF($AJ498&lt;156,WeightSDS!O$17*$AJ498^8+WeightSDS!P$17*$AJ498^7+WeightSDS!Q$17*$AJ498^6+WeightSDS!R$17*$AJ498^5+WeightSDS!S$17*$AJ498^4+WeightSDS!T$17*$AJ498^3+WeightSDS!U$17*$AJ498^2+WeightSDS!V$17*$AJ498+WeightSDS!W$17,IF($AJ498&lt;186,WeightSDS!$U$18+(WeightSDS!$V$18-WeightSDS!$U$18)/24*($AJ498-186)+WeightSDS!$W$18*(-$AJ498+186)^2-0.005,WeightSDS!$U$18+(WeightSDS!$V$18-WeightSDS!$U$18)/24*($AJ498-186)-0.005)))</f>
        <v>0.14604529399999999</v>
      </c>
      <c r="AQ498" s="7">
        <f t="shared" si="163"/>
        <v>0.56299999999999994</v>
      </c>
      <c r="AR498" s="7">
        <f t="shared" si="164"/>
        <v>69</v>
      </c>
      <c r="AS498" s="7">
        <f t="shared" si="165"/>
        <v>0.51</v>
      </c>
    </row>
    <row r="499" spans="2:45" s="7" customFormat="1" x14ac:dyDescent="0.15">
      <c r="B499" s="118"/>
      <c r="C499" s="118"/>
      <c r="D499" s="118"/>
      <c r="E499" s="30"/>
      <c r="F499" s="30"/>
      <c r="G499" s="119"/>
      <c r="H499" s="119"/>
      <c r="I499" s="78"/>
      <c r="J499" s="11" t="str">
        <f t="shared" si="156"/>
        <v/>
      </c>
      <c r="K499" s="2" t="str">
        <f t="shared" si="166"/>
        <v/>
      </c>
      <c r="L499" s="2" t="str">
        <f t="shared" si="157"/>
        <v/>
      </c>
      <c r="M499" s="2" t="str">
        <f t="shared" si="167"/>
        <v/>
      </c>
      <c r="N499" s="2" t="str">
        <f t="shared" si="168"/>
        <v/>
      </c>
      <c r="O499" s="2" t="str">
        <f t="shared" si="169"/>
        <v/>
      </c>
      <c r="P499" s="11" t="str">
        <f t="shared" si="170"/>
        <v/>
      </c>
      <c r="Q499" s="11" t="str">
        <f t="shared" si="171"/>
        <v/>
      </c>
      <c r="R499" s="2" t="str">
        <f t="shared" si="172"/>
        <v/>
      </c>
      <c r="S499" s="11" t="str">
        <f t="shared" si="173"/>
        <v/>
      </c>
      <c r="T499" s="175" t="str">
        <f t="shared" si="174"/>
        <v/>
      </c>
      <c r="U499" s="11" t="str">
        <f t="shared" si="175"/>
        <v/>
      </c>
      <c r="V499" s="136"/>
      <c r="W499" s="136"/>
      <c r="X499" s="139">
        <f t="shared" si="158"/>
        <v>0</v>
      </c>
      <c r="Y499" s="31">
        <f t="shared" si="159"/>
        <v>0</v>
      </c>
      <c r="Z499" s="31"/>
      <c r="AA499" s="140">
        <f t="shared" si="160"/>
        <v>0</v>
      </c>
      <c r="AB499" s="12"/>
      <c r="AC499" s="8">
        <f t="shared" si="161"/>
        <v>9.0359999999999996</v>
      </c>
      <c r="AD499" s="8">
        <f t="shared" si="162"/>
        <v>-184.49199999999999</v>
      </c>
      <c r="AE499"/>
      <c r="AF499" t="e">
        <f>IF(D499="M",IF(AI499&lt;78,LMS!$D$5*AI499^3+LMS!$E$5*AI499^2+LMS!$F$5*AI499+LMS!$G$5,IF(AI499&lt;150,LMS!$D$6*AI499^3+LMS!$E$6*AI499^2+LMS!$F$6*AI499+LMS!$G$6,LMS!$D$7*AI499^3+LMS!$E$7*AI499^2+LMS!$F$7*AI499+LMS!$G$7)),IF(AI499&lt;69,LMS!$D$9*AI499^3+LMS!$E$9*AI499^2+LMS!$F$9*AI499+LMS!$G$9,IF(AI499&lt;150,LMS!$D$10*AI499^3+LMS!$E$10*AI499^2+LMS!$F$10*AI499+LMS!$G$10,LMS!$D$11*AI499^3+LMS!$E$11*AI499^2+LMS!$F$11*AI499+LMS!$G$11)))</f>
        <v>#VALUE!</v>
      </c>
      <c r="AG499" t="e">
        <f>IF(D499="M",(IF(AI499&lt;2.5,LMS!$D$21*AI499^3+LMS!$E$21*AI499^2+LMS!$F$21*AI499+LMS!$G$21,IF(AI499&lt;9.5,LMS!$D$22*AI499^3+LMS!$E$22*AI499^2+LMS!$F$22*AI499+LMS!$G$22,IF(AI499&lt;26.75,LMS!$D$23*AI499^3+LMS!$E$23*AI499^2+LMS!$F$23*AI499+LMS!$G$23,IF(AI499&lt;90,LMS!$D$24*AI499^3+LMS!$E$24*AI499^2+LMS!$F$24*AI499+LMS!$G$24,LMS!$D$25*AI499^3+LMS!$E$25*AI499^2+LMS!$F$25*AI499+LMS!$G$25))))),(IF(AI499&lt;2.5,LMS!$D$27*AI499^3+LMS!$E$27*AI499^2+LMS!$F$27*AI499+LMS!$G$27,IF(AI499&lt;9.5,LMS!$D$28*AI499^3+LMS!$E$28*AI499^2+LMS!$F$28*AI499+LMS!$G$28,IF(AI499&lt;26.75,LMS!$D$29*AI499^3+LMS!$E$29*AI499^2+LMS!$F$29*AI499+LMS!$G$29,IF(AI499&lt;90,LMS!$D$30*AI499^3+LMS!$E$30*AI499^2+LMS!$F$30*AI499+LMS!$G$30,IF(AI499&lt;150,LMS!$D$31*AI499^3+LMS!$E$31*AI499^2+LMS!$F$31*AI499+LMS!$G$31,LMS!$D$32*AI499^3+LMS!$E$32*AI499^2+LMS!$F$32*AI499+LMS!$G$32)))))))</f>
        <v>#VALUE!</v>
      </c>
      <c r="AH499" t="e">
        <f>IF(D499="M",(IF(AI499&lt;90,LMS!$D$14*AI499^3+LMS!$E$14*AI499^2+LMS!$F$14*AI499+LMS!$G$14,LMS!$D$15*AI499^3+LMS!$E$15*AI499^2+LMS!$F$15*AI499+LMS!$G$15)),(IF(AI499&lt;90,LMS!$D$17*AI499^3+LMS!$E$17*AI499^2+LMS!$F$17*AI499+LMS!$G$17,LMS!$D$18*AI499^3+LMS!$E$18*AI499^2+LMS!$F$18*AI499+LMS!$G$18)))</f>
        <v>#VALUE!</v>
      </c>
      <c r="AI499" s="7" t="e">
        <f t="shared" si="155"/>
        <v>#VALUE!</v>
      </c>
      <c r="AJ499" s="7">
        <f t="shared" si="176"/>
        <v>0</v>
      </c>
      <c r="AL499" s="7">
        <f>IF(D499="M",WeightSDS!P$5*$AJ499^7+WeightSDS!Q$5*$AJ499^6+WeightSDS!R$5*$AJ499^5+WeightSDS!S$5*$AJ499^4+WeightSDS!T$5*$AJ499^3+WeightSDS!U$5*$AJ499^2+WeightSDS!V$5*$AJ499+WeightSDS!W$5,IF($AJ499&lt;186,WeightSDS!P$8*$AJ499^7+WeightSDS!Q$8*$AJ499^6+WeightSDS!R$8*$AJ499^5+WeightSDS!S$8*$AJ499^4+WeightSDS!T$8*$AJ499^3+WeightSDS!U$8*$AJ499^2+WeightSDS!V$8*$AJ499+WeightSDS!W$8,WeightSDS!$U$9+WeightSDS!$V$9*($AJ499-WeightSDS!$W$9)))</f>
        <v>0.75407122999999998</v>
      </c>
      <c r="AM499" s="7">
        <f>IF(D499="M",IF($AJ499&lt;45,WeightSDS!M$23*$AJ499^10+WeightSDS!N$23*$AJ499^9+WeightSDS!O$23*$AJ499^8+WeightSDS!P$23*$AJ499^7+WeightSDS!Q$23*$AJ499^6+WeightSDS!R$23*$AJ499^5+WeightSDS!S$23*$AJ499^4+WeightSDS!T$23*$AJ499^3+WeightSDS!U$23*$AJ499^2+WeightSDS!V$23*$AJ499+WeightSDS!W$23,IF($AJ499&lt;153,WeightSDS!M$25*$AJ499^10+WeightSDS!N$25*$AJ499^9+WeightSDS!O$25*$AJ499^8+WeightSDS!P$25*$AJ499^7+WeightSDS!Q$25*$AJ499^6+WeightSDS!R$25*$AJ499^5+WeightSDS!S$25*$AJ499^4+WeightSDS!T$25*$AJ499^3+WeightSDS!U$25*$AJ499^2+WeightSDS!V$25*$AJ499+WeightSDS!W$25,WeightSDS!M$27+WeightSDS!N$27/(1+EXP(WeightSDS!O$27+WeightSDS!P$27*$AJ499)))),IF($AJ499&lt;43.8,WeightSDS!M$29*$AJ499^10+WeightSDS!N$29*$AJ499^9+WeightSDS!O$29*$AJ499^8+WeightSDS!P$29*$AJ499^7+WeightSDS!Q$29*$AJ499^6+WeightSDS!R$29*$AJ499^5+WeightSDS!S$29*$AJ499^4+WeightSDS!T$29*$AJ499^3+WeightSDS!U$29*$AJ499^2+WeightSDS!V$29*$AJ499+WeightSDS!W$29-0.010431*(1-$AJ499/210),IF($AJ499&lt;123,WeightSDS!M$30*$AJ499^10+WeightSDS!N$30*$AJ499^9+WeightSDS!O$30*$AJ499^8+WeightSDS!P$30*$AJ499^7+WeightSDS!Q$30*$AJ499^6+WeightSDS!R$30*$AJ499^5+WeightSDS!S$30*$AJ499^4+WeightSDS!T$30*$AJ499^3+WeightSDS!U$30*$AJ499^2+WeightSDS!V$30*$AJ499+WeightSDS!W$30-0.010431*(1-1/$AJ499),WeightSDS!M$32+WeightSDS!N$32/(1+EXP(WeightSDS!O$32+WeightSDS!P$32*$AJ499))-0.010431*(1-$AJ499/210))))</f>
        <v>2.9500001032655536</v>
      </c>
      <c r="AN499" s="7">
        <f>IF(D499="M",IF($AJ499&lt;162,WeightSDS!P$12*$AJ499^7+WeightSDS!Q$12*$AJ499^6+WeightSDS!R$12*$AJ499^5+WeightSDS!S$12*$AJ499^4+WeightSDS!T$12*$AJ499^3+WeightSDS!U$12*$AJ499^2+WeightSDS!V$12*$AJ499+WeightSDS!W$12,WeightSDS!P$14*$AJ499^7+WeightSDS!Q$14*$AJ499^6+WeightSDS!R$14*$AJ499^5+WeightSDS!S$14*$AJ499^4+WeightSDS!T$14*$AJ499^3+WeightSDS!U$14*$AJ499^2+WeightSDS!V$14*$AJ499+WeightSDS!W$14),IF($AJ499&lt;156,WeightSDS!O$17*$AJ499^8+WeightSDS!P$17*$AJ499^7+WeightSDS!Q$17*$AJ499^6+WeightSDS!R$17*$AJ499^5+WeightSDS!S$17*$AJ499^4+WeightSDS!T$17*$AJ499^3+WeightSDS!U$17*$AJ499^2+WeightSDS!V$17*$AJ499+WeightSDS!W$17,IF($AJ499&lt;186,WeightSDS!$U$18+(WeightSDS!$V$18-WeightSDS!$U$18)/24*($AJ499-186)+WeightSDS!$W$18*(-$AJ499+186)^2-0.005,WeightSDS!$U$18+(WeightSDS!$V$18-WeightSDS!$U$18)/24*($AJ499-186)-0.005)))</f>
        <v>0.14604529399999999</v>
      </c>
      <c r="AQ499" s="7">
        <f t="shared" si="163"/>
        <v>0.56299999999999994</v>
      </c>
      <c r="AR499" s="7">
        <f t="shared" si="164"/>
        <v>69</v>
      </c>
      <c r="AS499" s="7">
        <f t="shared" si="165"/>
        <v>0.51</v>
      </c>
    </row>
    <row r="500" spans="2:45" s="7" customFormat="1" x14ac:dyDescent="0.15">
      <c r="B500" s="118"/>
      <c r="C500" s="118"/>
      <c r="D500" s="118"/>
      <c r="E500" s="30"/>
      <c r="F500" s="30"/>
      <c r="G500" s="119"/>
      <c r="H500" s="119"/>
      <c r="I500" s="78"/>
      <c r="J500" s="11" t="str">
        <f t="shared" si="156"/>
        <v/>
      </c>
      <c r="K500" s="2" t="str">
        <f t="shared" si="166"/>
        <v/>
      </c>
      <c r="L500" s="2" t="str">
        <f t="shared" si="157"/>
        <v/>
      </c>
      <c r="M500" s="2" t="str">
        <f t="shared" si="167"/>
        <v/>
      </c>
      <c r="N500" s="2" t="str">
        <f t="shared" si="168"/>
        <v/>
      </c>
      <c r="O500" s="2" t="str">
        <f t="shared" si="169"/>
        <v/>
      </c>
      <c r="P500" s="11" t="str">
        <f t="shared" si="170"/>
        <v/>
      </c>
      <c r="Q500" s="11" t="str">
        <f t="shared" si="171"/>
        <v/>
      </c>
      <c r="R500" s="2" t="str">
        <f t="shared" si="172"/>
        <v/>
      </c>
      <c r="S500" s="11" t="str">
        <f t="shared" si="173"/>
        <v/>
      </c>
      <c r="T500" s="175" t="str">
        <f t="shared" si="174"/>
        <v/>
      </c>
      <c r="U500" s="11" t="str">
        <f t="shared" si="175"/>
        <v/>
      </c>
      <c r="V500" s="136"/>
      <c r="W500" s="136"/>
      <c r="X500" s="139">
        <f t="shared" si="158"/>
        <v>0</v>
      </c>
      <c r="Y500" s="31">
        <f t="shared" si="159"/>
        <v>0</v>
      </c>
      <c r="Z500" s="31"/>
      <c r="AA500" s="140">
        <f t="shared" si="160"/>
        <v>0</v>
      </c>
      <c r="AB500" s="12"/>
      <c r="AC500" s="8">
        <f t="shared" si="161"/>
        <v>9.0359999999999996</v>
      </c>
      <c r="AD500" s="8">
        <f t="shared" si="162"/>
        <v>-184.49199999999999</v>
      </c>
      <c r="AE500"/>
      <c r="AF500" t="e">
        <f>IF(D500="M",IF(AI500&lt;78,LMS!$D$5*AI500^3+LMS!$E$5*AI500^2+LMS!$F$5*AI500+LMS!$G$5,IF(AI500&lt;150,LMS!$D$6*AI500^3+LMS!$E$6*AI500^2+LMS!$F$6*AI500+LMS!$G$6,LMS!$D$7*AI500^3+LMS!$E$7*AI500^2+LMS!$F$7*AI500+LMS!$G$7)),IF(AI500&lt;69,LMS!$D$9*AI500^3+LMS!$E$9*AI500^2+LMS!$F$9*AI500+LMS!$G$9,IF(AI500&lt;150,LMS!$D$10*AI500^3+LMS!$E$10*AI500^2+LMS!$F$10*AI500+LMS!$G$10,LMS!$D$11*AI500^3+LMS!$E$11*AI500^2+LMS!$F$11*AI500+LMS!$G$11)))</f>
        <v>#VALUE!</v>
      </c>
      <c r="AG500" t="e">
        <f>IF(D500="M",(IF(AI500&lt;2.5,LMS!$D$21*AI500^3+LMS!$E$21*AI500^2+LMS!$F$21*AI500+LMS!$G$21,IF(AI500&lt;9.5,LMS!$D$22*AI500^3+LMS!$E$22*AI500^2+LMS!$F$22*AI500+LMS!$G$22,IF(AI500&lt;26.75,LMS!$D$23*AI500^3+LMS!$E$23*AI500^2+LMS!$F$23*AI500+LMS!$G$23,IF(AI500&lt;90,LMS!$D$24*AI500^3+LMS!$E$24*AI500^2+LMS!$F$24*AI500+LMS!$G$24,LMS!$D$25*AI500^3+LMS!$E$25*AI500^2+LMS!$F$25*AI500+LMS!$G$25))))),(IF(AI500&lt;2.5,LMS!$D$27*AI500^3+LMS!$E$27*AI500^2+LMS!$F$27*AI500+LMS!$G$27,IF(AI500&lt;9.5,LMS!$D$28*AI500^3+LMS!$E$28*AI500^2+LMS!$F$28*AI500+LMS!$G$28,IF(AI500&lt;26.75,LMS!$D$29*AI500^3+LMS!$E$29*AI500^2+LMS!$F$29*AI500+LMS!$G$29,IF(AI500&lt;90,LMS!$D$30*AI500^3+LMS!$E$30*AI500^2+LMS!$F$30*AI500+LMS!$G$30,IF(AI500&lt;150,LMS!$D$31*AI500^3+LMS!$E$31*AI500^2+LMS!$F$31*AI500+LMS!$G$31,LMS!$D$32*AI500^3+LMS!$E$32*AI500^2+LMS!$F$32*AI500+LMS!$G$32)))))))</f>
        <v>#VALUE!</v>
      </c>
      <c r="AH500" t="e">
        <f>IF(D500="M",(IF(AI500&lt;90,LMS!$D$14*AI500^3+LMS!$E$14*AI500^2+LMS!$F$14*AI500+LMS!$G$14,LMS!$D$15*AI500^3+LMS!$E$15*AI500^2+LMS!$F$15*AI500+LMS!$G$15)),(IF(AI500&lt;90,LMS!$D$17*AI500^3+LMS!$E$17*AI500^2+LMS!$F$17*AI500+LMS!$G$17,LMS!$D$18*AI500^3+LMS!$E$18*AI500^2+LMS!$F$18*AI500+LMS!$G$18)))</f>
        <v>#VALUE!</v>
      </c>
      <c r="AI500" s="7" t="e">
        <f t="shared" si="155"/>
        <v>#VALUE!</v>
      </c>
      <c r="AJ500" s="7">
        <f t="shared" si="176"/>
        <v>0</v>
      </c>
      <c r="AL500" s="7">
        <f>IF(D500="M",WeightSDS!P$5*$AJ500^7+WeightSDS!Q$5*$AJ500^6+WeightSDS!R$5*$AJ500^5+WeightSDS!S$5*$AJ500^4+WeightSDS!T$5*$AJ500^3+WeightSDS!U$5*$AJ500^2+WeightSDS!V$5*$AJ500+WeightSDS!W$5,IF($AJ500&lt;186,WeightSDS!P$8*$AJ500^7+WeightSDS!Q$8*$AJ500^6+WeightSDS!R$8*$AJ500^5+WeightSDS!S$8*$AJ500^4+WeightSDS!T$8*$AJ500^3+WeightSDS!U$8*$AJ500^2+WeightSDS!V$8*$AJ500+WeightSDS!W$8,WeightSDS!$U$9+WeightSDS!$V$9*($AJ500-WeightSDS!$W$9)))</f>
        <v>0.75407122999999998</v>
      </c>
      <c r="AM500" s="7">
        <f>IF(D500="M",IF($AJ500&lt;45,WeightSDS!M$23*$AJ500^10+WeightSDS!N$23*$AJ500^9+WeightSDS!O$23*$AJ500^8+WeightSDS!P$23*$AJ500^7+WeightSDS!Q$23*$AJ500^6+WeightSDS!R$23*$AJ500^5+WeightSDS!S$23*$AJ500^4+WeightSDS!T$23*$AJ500^3+WeightSDS!U$23*$AJ500^2+WeightSDS!V$23*$AJ500+WeightSDS!W$23,IF($AJ500&lt;153,WeightSDS!M$25*$AJ500^10+WeightSDS!N$25*$AJ500^9+WeightSDS!O$25*$AJ500^8+WeightSDS!P$25*$AJ500^7+WeightSDS!Q$25*$AJ500^6+WeightSDS!R$25*$AJ500^5+WeightSDS!S$25*$AJ500^4+WeightSDS!T$25*$AJ500^3+WeightSDS!U$25*$AJ500^2+WeightSDS!V$25*$AJ500+WeightSDS!W$25,WeightSDS!M$27+WeightSDS!N$27/(1+EXP(WeightSDS!O$27+WeightSDS!P$27*$AJ500)))),IF($AJ500&lt;43.8,WeightSDS!M$29*$AJ500^10+WeightSDS!N$29*$AJ500^9+WeightSDS!O$29*$AJ500^8+WeightSDS!P$29*$AJ500^7+WeightSDS!Q$29*$AJ500^6+WeightSDS!R$29*$AJ500^5+WeightSDS!S$29*$AJ500^4+WeightSDS!T$29*$AJ500^3+WeightSDS!U$29*$AJ500^2+WeightSDS!V$29*$AJ500+WeightSDS!W$29-0.010431*(1-$AJ500/210),IF($AJ500&lt;123,WeightSDS!M$30*$AJ500^10+WeightSDS!N$30*$AJ500^9+WeightSDS!O$30*$AJ500^8+WeightSDS!P$30*$AJ500^7+WeightSDS!Q$30*$AJ500^6+WeightSDS!R$30*$AJ500^5+WeightSDS!S$30*$AJ500^4+WeightSDS!T$30*$AJ500^3+WeightSDS!U$30*$AJ500^2+WeightSDS!V$30*$AJ500+WeightSDS!W$30-0.010431*(1-1/$AJ500),WeightSDS!M$32+WeightSDS!N$32/(1+EXP(WeightSDS!O$32+WeightSDS!P$32*$AJ500))-0.010431*(1-$AJ500/210))))</f>
        <v>2.9500001032655536</v>
      </c>
      <c r="AN500" s="7">
        <f>IF(D500="M",IF($AJ500&lt;162,WeightSDS!P$12*$AJ500^7+WeightSDS!Q$12*$AJ500^6+WeightSDS!R$12*$AJ500^5+WeightSDS!S$12*$AJ500^4+WeightSDS!T$12*$AJ500^3+WeightSDS!U$12*$AJ500^2+WeightSDS!V$12*$AJ500+WeightSDS!W$12,WeightSDS!P$14*$AJ500^7+WeightSDS!Q$14*$AJ500^6+WeightSDS!R$14*$AJ500^5+WeightSDS!S$14*$AJ500^4+WeightSDS!T$14*$AJ500^3+WeightSDS!U$14*$AJ500^2+WeightSDS!V$14*$AJ500+WeightSDS!W$14),IF($AJ500&lt;156,WeightSDS!O$17*$AJ500^8+WeightSDS!P$17*$AJ500^7+WeightSDS!Q$17*$AJ500^6+WeightSDS!R$17*$AJ500^5+WeightSDS!S$17*$AJ500^4+WeightSDS!T$17*$AJ500^3+WeightSDS!U$17*$AJ500^2+WeightSDS!V$17*$AJ500+WeightSDS!W$17,IF($AJ500&lt;186,WeightSDS!$U$18+(WeightSDS!$V$18-WeightSDS!$U$18)/24*($AJ500-186)+WeightSDS!$W$18*(-$AJ500+186)^2-0.005,WeightSDS!$U$18+(WeightSDS!$V$18-WeightSDS!$U$18)/24*($AJ500-186)-0.005)))</f>
        <v>0.14604529399999999</v>
      </c>
      <c r="AQ500" s="7">
        <f t="shared" si="163"/>
        <v>0.56299999999999994</v>
      </c>
      <c r="AR500" s="7">
        <f t="shared" si="164"/>
        <v>69</v>
      </c>
      <c r="AS500" s="7">
        <f t="shared" si="165"/>
        <v>0.51</v>
      </c>
    </row>
    <row r="501" spans="2:45" s="7" customFormat="1" x14ac:dyDescent="0.15">
      <c r="B501" s="118"/>
      <c r="C501" s="118"/>
      <c r="D501" s="118"/>
      <c r="E501" s="30"/>
      <c r="F501" s="30"/>
      <c r="G501" s="119"/>
      <c r="H501" s="119"/>
      <c r="I501" s="78"/>
      <c r="J501" s="11" t="str">
        <f t="shared" si="156"/>
        <v/>
      </c>
      <c r="K501" s="2" t="str">
        <f t="shared" si="166"/>
        <v/>
      </c>
      <c r="L501" s="2" t="str">
        <f t="shared" si="157"/>
        <v/>
      </c>
      <c r="M501" s="2" t="str">
        <f t="shared" si="167"/>
        <v/>
      </c>
      <c r="N501" s="2" t="str">
        <f t="shared" si="168"/>
        <v/>
      </c>
      <c r="O501" s="2" t="str">
        <f t="shared" si="169"/>
        <v/>
      </c>
      <c r="P501" s="11" t="str">
        <f t="shared" si="170"/>
        <v/>
      </c>
      <c r="Q501" s="11" t="str">
        <f t="shared" si="171"/>
        <v/>
      </c>
      <c r="R501" s="2" t="str">
        <f t="shared" si="172"/>
        <v/>
      </c>
      <c r="S501" s="11" t="str">
        <f t="shared" si="173"/>
        <v/>
      </c>
      <c r="T501" s="175" t="str">
        <f t="shared" si="174"/>
        <v/>
      </c>
      <c r="U501" s="11" t="str">
        <f t="shared" si="175"/>
        <v/>
      </c>
      <c r="V501" s="136"/>
      <c r="W501" s="136"/>
      <c r="X501" s="139">
        <f t="shared" si="158"/>
        <v>0</v>
      </c>
      <c r="Y501" s="31">
        <f t="shared" si="159"/>
        <v>0</v>
      </c>
      <c r="Z501" s="31"/>
      <c r="AA501" s="140">
        <f t="shared" si="160"/>
        <v>0</v>
      </c>
      <c r="AB501" s="12"/>
      <c r="AC501" s="8">
        <f t="shared" si="161"/>
        <v>9.0359999999999996</v>
      </c>
      <c r="AD501" s="8">
        <f t="shared" si="162"/>
        <v>-184.49199999999999</v>
      </c>
      <c r="AE501"/>
      <c r="AF501" t="e">
        <f>IF(D501="M",IF(AI501&lt;78,LMS!$D$5*AI501^3+LMS!$E$5*AI501^2+LMS!$F$5*AI501+LMS!$G$5,IF(AI501&lt;150,LMS!$D$6*AI501^3+LMS!$E$6*AI501^2+LMS!$F$6*AI501+LMS!$G$6,LMS!$D$7*AI501^3+LMS!$E$7*AI501^2+LMS!$F$7*AI501+LMS!$G$7)),IF(AI501&lt;69,LMS!$D$9*AI501^3+LMS!$E$9*AI501^2+LMS!$F$9*AI501+LMS!$G$9,IF(AI501&lt;150,LMS!$D$10*AI501^3+LMS!$E$10*AI501^2+LMS!$F$10*AI501+LMS!$G$10,LMS!$D$11*AI501^3+LMS!$E$11*AI501^2+LMS!$F$11*AI501+LMS!$G$11)))</f>
        <v>#VALUE!</v>
      </c>
      <c r="AG501" t="e">
        <f>IF(D501="M",(IF(AI501&lt;2.5,LMS!$D$21*AI501^3+LMS!$E$21*AI501^2+LMS!$F$21*AI501+LMS!$G$21,IF(AI501&lt;9.5,LMS!$D$22*AI501^3+LMS!$E$22*AI501^2+LMS!$F$22*AI501+LMS!$G$22,IF(AI501&lt;26.75,LMS!$D$23*AI501^3+LMS!$E$23*AI501^2+LMS!$F$23*AI501+LMS!$G$23,IF(AI501&lt;90,LMS!$D$24*AI501^3+LMS!$E$24*AI501^2+LMS!$F$24*AI501+LMS!$G$24,LMS!$D$25*AI501^3+LMS!$E$25*AI501^2+LMS!$F$25*AI501+LMS!$G$25))))),(IF(AI501&lt;2.5,LMS!$D$27*AI501^3+LMS!$E$27*AI501^2+LMS!$F$27*AI501+LMS!$G$27,IF(AI501&lt;9.5,LMS!$D$28*AI501^3+LMS!$E$28*AI501^2+LMS!$F$28*AI501+LMS!$G$28,IF(AI501&lt;26.75,LMS!$D$29*AI501^3+LMS!$E$29*AI501^2+LMS!$F$29*AI501+LMS!$G$29,IF(AI501&lt;90,LMS!$D$30*AI501^3+LMS!$E$30*AI501^2+LMS!$F$30*AI501+LMS!$G$30,IF(AI501&lt;150,LMS!$D$31*AI501^3+LMS!$E$31*AI501^2+LMS!$F$31*AI501+LMS!$G$31,LMS!$D$32*AI501^3+LMS!$E$32*AI501^2+LMS!$F$32*AI501+LMS!$G$32)))))))</f>
        <v>#VALUE!</v>
      </c>
      <c r="AH501" t="e">
        <f>IF(D501="M",(IF(AI501&lt;90,LMS!$D$14*AI501^3+LMS!$E$14*AI501^2+LMS!$F$14*AI501+LMS!$G$14,LMS!$D$15*AI501^3+LMS!$E$15*AI501^2+LMS!$F$15*AI501+LMS!$G$15)),(IF(AI501&lt;90,LMS!$D$17*AI501^3+LMS!$E$17*AI501^2+LMS!$F$17*AI501+LMS!$G$17,LMS!$D$18*AI501^3+LMS!$E$18*AI501^2+LMS!$F$18*AI501+LMS!$G$18)))</f>
        <v>#VALUE!</v>
      </c>
      <c r="AI501" s="7" t="e">
        <f t="shared" si="155"/>
        <v>#VALUE!</v>
      </c>
      <c r="AJ501" s="7">
        <f t="shared" si="176"/>
        <v>0</v>
      </c>
      <c r="AL501" s="7">
        <f>IF(D501="M",WeightSDS!P$5*$AJ501^7+WeightSDS!Q$5*$AJ501^6+WeightSDS!R$5*$AJ501^5+WeightSDS!S$5*$AJ501^4+WeightSDS!T$5*$AJ501^3+WeightSDS!U$5*$AJ501^2+WeightSDS!V$5*$AJ501+WeightSDS!W$5,IF($AJ501&lt;186,WeightSDS!P$8*$AJ501^7+WeightSDS!Q$8*$AJ501^6+WeightSDS!R$8*$AJ501^5+WeightSDS!S$8*$AJ501^4+WeightSDS!T$8*$AJ501^3+WeightSDS!U$8*$AJ501^2+WeightSDS!V$8*$AJ501+WeightSDS!W$8,WeightSDS!$U$9+WeightSDS!$V$9*($AJ501-WeightSDS!$W$9)))</f>
        <v>0.75407122999999998</v>
      </c>
      <c r="AM501" s="7">
        <f>IF(D501="M",IF($AJ501&lt;45,WeightSDS!M$23*$AJ501^10+WeightSDS!N$23*$AJ501^9+WeightSDS!O$23*$AJ501^8+WeightSDS!P$23*$AJ501^7+WeightSDS!Q$23*$AJ501^6+WeightSDS!R$23*$AJ501^5+WeightSDS!S$23*$AJ501^4+WeightSDS!T$23*$AJ501^3+WeightSDS!U$23*$AJ501^2+WeightSDS!V$23*$AJ501+WeightSDS!W$23,IF($AJ501&lt;153,WeightSDS!M$25*$AJ501^10+WeightSDS!N$25*$AJ501^9+WeightSDS!O$25*$AJ501^8+WeightSDS!P$25*$AJ501^7+WeightSDS!Q$25*$AJ501^6+WeightSDS!R$25*$AJ501^5+WeightSDS!S$25*$AJ501^4+WeightSDS!T$25*$AJ501^3+WeightSDS!U$25*$AJ501^2+WeightSDS!V$25*$AJ501+WeightSDS!W$25,WeightSDS!M$27+WeightSDS!N$27/(1+EXP(WeightSDS!O$27+WeightSDS!P$27*$AJ501)))),IF($AJ501&lt;43.8,WeightSDS!M$29*$AJ501^10+WeightSDS!N$29*$AJ501^9+WeightSDS!O$29*$AJ501^8+WeightSDS!P$29*$AJ501^7+WeightSDS!Q$29*$AJ501^6+WeightSDS!R$29*$AJ501^5+WeightSDS!S$29*$AJ501^4+WeightSDS!T$29*$AJ501^3+WeightSDS!U$29*$AJ501^2+WeightSDS!V$29*$AJ501+WeightSDS!W$29-0.010431*(1-$AJ501/210),IF($AJ501&lt;123,WeightSDS!M$30*$AJ501^10+WeightSDS!N$30*$AJ501^9+WeightSDS!O$30*$AJ501^8+WeightSDS!P$30*$AJ501^7+WeightSDS!Q$30*$AJ501^6+WeightSDS!R$30*$AJ501^5+WeightSDS!S$30*$AJ501^4+WeightSDS!T$30*$AJ501^3+WeightSDS!U$30*$AJ501^2+WeightSDS!V$30*$AJ501+WeightSDS!W$30-0.010431*(1-1/$AJ501),WeightSDS!M$32+WeightSDS!N$32/(1+EXP(WeightSDS!O$32+WeightSDS!P$32*$AJ501))-0.010431*(1-$AJ501/210))))</f>
        <v>2.9500001032655536</v>
      </c>
      <c r="AN501" s="7">
        <f>IF(D501="M",IF($AJ501&lt;162,WeightSDS!P$12*$AJ501^7+WeightSDS!Q$12*$AJ501^6+WeightSDS!R$12*$AJ501^5+WeightSDS!S$12*$AJ501^4+WeightSDS!T$12*$AJ501^3+WeightSDS!U$12*$AJ501^2+WeightSDS!V$12*$AJ501+WeightSDS!W$12,WeightSDS!P$14*$AJ501^7+WeightSDS!Q$14*$AJ501^6+WeightSDS!R$14*$AJ501^5+WeightSDS!S$14*$AJ501^4+WeightSDS!T$14*$AJ501^3+WeightSDS!U$14*$AJ501^2+WeightSDS!V$14*$AJ501+WeightSDS!W$14),IF($AJ501&lt;156,WeightSDS!O$17*$AJ501^8+WeightSDS!P$17*$AJ501^7+WeightSDS!Q$17*$AJ501^6+WeightSDS!R$17*$AJ501^5+WeightSDS!S$17*$AJ501^4+WeightSDS!T$17*$AJ501^3+WeightSDS!U$17*$AJ501^2+WeightSDS!V$17*$AJ501+WeightSDS!W$17,IF($AJ501&lt;186,WeightSDS!$U$18+(WeightSDS!$V$18-WeightSDS!$U$18)/24*($AJ501-186)+WeightSDS!$W$18*(-$AJ501+186)^2-0.005,WeightSDS!$U$18+(WeightSDS!$V$18-WeightSDS!$U$18)/24*($AJ501-186)-0.005)))</f>
        <v>0.14604529399999999</v>
      </c>
      <c r="AQ501" s="7">
        <f t="shared" si="163"/>
        <v>0.56299999999999994</v>
      </c>
      <c r="AR501" s="7">
        <f t="shared" si="164"/>
        <v>69</v>
      </c>
      <c r="AS501" s="7">
        <f t="shared" si="165"/>
        <v>0.51</v>
      </c>
    </row>
    <row r="502" spans="2:45" s="7" customFormat="1" x14ac:dyDescent="0.15">
      <c r="B502" s="118"/>
      <c r="C502" s="118"/>
      <c r="D502" s="118"/>
      <c r="E502" s="30"/>
      <c r="F502" s="30"/>
      <c r="G502" s="119"/>
      <c r="H502" s="119"/>
      <c r="I502" s="78"/>
      <c r="J502" s="11" t="str">
        <f t="shared" si="156"/>
        <v/>
      </c>
      <c r="K502" s="2" t="str">
        <f t="shared" si="166"/>
        <v/>
      </c>
      <c r="L502" s="2" t="str">
        <f t="shared" si="157"/>
        <v/>
      </c>
      <c r="M502" s="2" t="str">
        <f t="shared" si="167"/>
        <v/>
      </c>
      <c r="N502" s="2" t="str">
        <f t="shared" si="168"/>
        <v/>
      </c>
      <c r="O502" s="2" t="str">
        <f t="shared" si="169"/>
        <v/>
      </c>
      <c r="P502" s="11" t="str">
        <f t="shared" si="170"/>
        <v/>
      </c>
      <c r="Q502" s="11" t="str">
        <f t="shared" si="171"/>
        <v/>
      </c>
      <c r="R502" s="2" t="str">
        <f t="shared" si="172"/>
        <v/>
      </c>
      <c r="S502" s="11" t="str">
        <f t="shared" si="173"/>
        <v/>
      </c>
      <c r="T502" s="175" t="str">
        <f t="shared" si="174"/>
        <v/>
      </c>
      <c r="U502" s="11" t="str">
        <f t="shared" si="175"/>
        <v/>
      </c>
      <c r="V502" s="136"/>
      <c r="W502" s="136"/>
      <c r="X502" s="139">
        <f t="shared" si="158"/>
        <v>0</v>
      </c>
      <c r="Y502" s="31">
        <f t="shared" si="159"/>
        <v>0</v>
      </c>
      <c r="Z502" s="31"/>
      <c r="AA502" s="140">
        <f t="shared" si="160"/>
        <v>0</v>
      </c>
      <c r="AB502" s="12"/>
      <c r="AC502" s="8">
        <f t="shared" si="161"/>
        <v>9.0359999999999996</v>
      </c>
      <c r="AD502" s="8">
        <f t="shared" si="162"/>
        <v>-184.49199999999999</v>
      </c>
      <c r="AE502"/>
      <c r="AF502" t="e">
        <f>IF(D502="M",IF(AI502&lt;78,LMS!$D$5*AI502^3+LMS!$E$5*AI502^2+LMS!$F$5*AI502+LMS!$G$5,IF(AI502&lt;150,LMS!$D$6*AI502^3+LMS!$E$6*AI502^2+LMS!$F$6*AI502+LMS!$G$6,LMS!$D$7*AI502^3+LMS!$E$7*AI502^2+LMS!$F$7*AI502+LMS!$G$7)),IF(AI502&lt;69,LMS!$D$9*AI502^3+LMS!$E$9*AI502^2+LMS!$F$9*AI502+LMS!$G$9,IF(AI502&lt;150,LMS!$D$10*AI502^3+LMS!$E$10*AI502^2+LMS!$F$10*AI502+LMS!$G$10,LMS!$D$11*AI502^3+LMS!$E$11*AI502^2+LMS!$F$11*AI502+LMS!$G$11)))</f>
        <v>#VALUE!</v>
      </c>
      <c r="AG502" t="e">
        <f>IF(D502="M",(IF(AI502&lt;2.5,LMS!$D$21*AI502^3+LMS!$E$21*AI502^2+LMS!$F$21*AI502+LMS!$G$21,IF(AI502&lt;9.5,LMS!$D$22*AI502^3+LMS!$E$22*AI502^2+LMS!$F$22*AI502+LMS!$G$22,IF(AI502&lt;26.75,LMS!$D$23*AI502^3+LMS!$E$23*AI502^2+LMS!$F$23*AI502+LMS!$G$23,IF(AI502&lt;90,LMS!$D$24*AI502^3+LMS!$E$24*AI502^2+LMS!$F$24*AI502+LMS!$G$24,LMS!$D$25*AI502^3+LMS!$E$25*AI502^2+LMS!$F$25*AI502+LMS!$G$25))))),(IF(AI502&lt;2.5,LMS!$D$27*AI502^3+LMS!$E$27*AI502^2+LMS!$F$27*AI502+LMS!$G$27,IF(AI502&lt;9.5,LMS!$D$28*AI502^3+LMS!$E$28*AI502^2+LMS!$F$28*AI502+LMS!$G$28,IF(AI502&lt;26.75,LMS!$D$29*AI502^3+LMS!$E$29*AI502^2+LMS!$F$29*AI502+LMS!$G$29,IF(AI502&lt;90,LMS!$D$30*AI502^3+LMS!$E$30*AI502^2+LMS!$F$30*AI502+LMS!$G$30,IF(AI502&lt;150,LMS!$D$31*AI502^3+LMS!$E$31*AI502^2+LMS!$F$31*AI502+LMS!$G$31,LMS!$D$32*AI502^3+LMS!$E$32*AI502^2+LMS!$F$32*AI502+LMS!$G$32)))))))</f>
        <v>#VALUE!</v>
      </c>
      <c r="AH502" t="e">
        <f>IF(D502="M",(IF(AI502&lt;90,LMS!$D$14*AI502^3+LMS!$E$14*AI502^2+LMS!$F$14*AI502+LMS!$G$14,LMS!$D$15*AI502^3+LMS!$E$15*AI502^2+LMS!$F$15*AI502+LMS!$G$15)),(IF(AI502&lt;90,LMS!$D$17*AI502^3+LMS!$E$17*AI502^2+LMS!$F$17*AI502+LMS!$G$17,LMS!$D$18*AI502^3+LMS!$E$18*AI502^2+LMS!$F$18*AI502+LMS!$G$18)))</f>
        <v>#VALUE!</v>
      </c>
      <c r="AI502" s="7" t="e">
        <f t="shared" si="155"/>
        <v>#VALUE!</v>
      </c>
      <c r="AJ502" s="7">
        <f t="shared" si="176"/>
        <v>0</v>
      </c>
      <c r="AL502" s="7">
        <f>IF(D502="M",WeightSDS!P$5*$AJ502^7+WeightSDS!Q$5*$AJ502^6+WeightSDS!R$5*$AJ502^5+WeightSDS!S$5*$AJ502^4+WeightSDS!T$5*$AJ502^3+WeightSDS!U$5*$AJ502^2+WeightSDS!V$5*$AJ502+WeightSDS!W$5,IF($AJ502&lt;186,WeightSDS!P$8*$AJ502^7+WeightSDS!Q$8*$AJ502^6+WeightSDS!R$8*$AJ502^5+WeightSDS!S$8*$AJ502^4+WeightSDS!T$8*$AJ502^3+WeightSDS!U$8*$AJ502^2+WeightSDS!V$8*$AJ502+WeightSDS!W$8,WeightSDS!$U$9+WeightSDS!$V$9*($AJ502-WeightSDS!$W$9)))</f>
        <v>0.75407122999999998</v>
      </c>
      <c r="AM502" s="7">
        <f>IF(D502="M",IF($AJ502&lt;45,WeightSDS!M$23*$AJ502^10+WeightSDS!N$23*$AJ502^9+WeightSDS!O$23*$AJ502^8+WeightSDS!P$23*$AJ502^7+WeightSDS!Q$23*$AJ502^6+WeightSDS!R$23*$AJ502^5+WeightSDS!S$23*$AJ502^4+WeightSDS!T$23*$AJ502^3+WeightSDS!U$23*$AJ502^2+WeightSDS!V$23*$AJ502+WeightSDS!W$23,IF($AJ502&lt;153,WeightSDS!M$25*$AJ502^10+WeightSDS!N$25*$AJ502^9+WeightSDS!O$25*$AJ502^8+WeightSDS!P$25*$AJ502^7+WeightSDS!Q$25*$AJ502^6+WeightSDS!R$25*$AJ502^5+WeightSDS!S$25*$AJ502^4+WeightSDS!T$25*$AJ502^3+WeightSDS!U$25*$AJ502^2+WeightSDS!V$25*$AJ502+WeightSDS!W$25,WeightSDS!M$27+WeightSDS!N$27/(1+EXP(WeightSDS!O$27+WeightSDS!P$27*$AJ502)))),IF($AJ502&lt;43.8,WeightSDS!M$29*$AJ502^10+WeightSDS!N$29*$AJ502^9+WeightSDS!O$29*$AJ502^8+WeightSDS!P$29*$AJ502^7+WeightSDS!Q$29*$AJ502^6+WeightSDS!R$29*$AJ502^5+WeightSDS!S$29*$AJ502^4+WeightSDS!T$29*$AJ502^3+WeightSDS!U$29*$AJ502^2+WeightSDS!V$29*$AJ502+WeightSDS!W$29-0.010431*(1-$AJ502/210),IF($AJ502&lt;123,WeightSDS!M$30*$AJ502^10+WeightSDS!N$30*$AJ502^9+WeightSDS!O$30*$AJ502^8+WeightSDS!P$30*$AJ502^7+WeightSDS!Q$30*$AJ502^6+WeightSDS!R$30*$AJ502^5+WeightSDS!S$30*$AJ502^4+WeightSDS!T$30*$AJ502^3+WeightSDS!U$30*$AJ502^2+WeightSDS!V$30*$AJ502+WeightSDS!W$30-0.010431*(1-1/$AJ502),WeightSDS!M$32+WeightSDS!N$32/(1+EXP(WeightSDS!O$32+WeightSDS!P$32*$AJ502))-0.010431*(1-$AJ502/210))))</f>
        <v>2.9500001032655536</v>
      </c>
      <c r="AN502" s="7">
        <f>IF(D502="M",IF($AJ502&lt;162,WeightSDS!P$12*$AJ502^7+WeightSDS!Q$12*$AJ502^6+WeightSDS!R$12*$AJ502^5+WeightSDS!S$12*$AJ502^4+WeightSDS!T$12*$AJ502^3+WeightSDS!U$12*$AJ502^2+WeightSDS!V$12*$AJ502+WeightSDS!W$12,WeightSDS!P$14*$AJ502^7+WeightSDS!Q$14*$AJ502^6+WeightSDS!R$14*$AJ502^5+WeightSDS!S$14*$AJ502^4+WeightSDS!T$14*$AJ502^3+WeightSDS!U$14*$AJ502^2+WeightSDS!V$14*$AJ502+WeightSDS!W$14),IF($AJ502&lt;156,WeightSDS!O$17*$AJ502^8+WeightSDS!P$17*$AJ502^7+WeightSDS!Q$17*$AJ502^6+WeightSDS!R$17*$AJ502^5+WeightSDS!S$17*$AJ502^4+WeightSDS!T$17*$AJ502^3+WeightSDS!U$17*$AJ502^2+WeightSDS!V$17*$AJ502+WeightSDS!W$17,IF($AJ502&lt;186,WeightSDS!$U$18+(WeightSDS!$V$18-WeightSDS!$U$18)/24*($AJ502-186)+WeightSDS!$W$18*(-$AJ502+186)^2-0.005,WeightSDS!$U$18+(WeightSDS!$V$18-WeightSDS!$U$18)/24*($AJ502-186)-0.005)))</f>
        <v>0.14604529399999999</v>
      </c>
      <c r="AQ502" s="7">
        <f t="shared" si="163"/>
        <v>0.56299999999999994</v>
      </c>
      <c r="AR502" s="7">
        <f t="shared" si="164"/>
        <v>69</v>
      </c>
      <c r="AS502" s="7">
        <f t="shared" si="165"/>
        <v>0.51</v>
      </c>
    </row>
    <row r="503" spans="2:45" s="7" customFormat="1" x14ac:dyDescent="0.15">
      <c r="B503" s="118"/>
      <c r="C503" s="118"/>
      <c r="D503" s="118"/>
      <c r="E503" s="30"/>
      <c r="F503" s="30"/>
      <c r="G503" s="119"/>
      <c r="H503" s="119"/>
      <c r="I503" s="78"/>
      <c r="J503" s="11" t="str">
        <f t="shared" si="156"/>
        <v/>
      </c>
      <c r="K503" s="2" t="str">
        <f t="shared" si="166"/>
        <v/>
      </c>
      <c r="L503" s="2" t="str">
        <f t="shared" si="157"/>
        <v/>
      </c>
      <c r="M503" s="2" t="str">
        <f t="shared" si="167"/>
        <v/>
      </c>
      <c r="N503" s="2" t="str">
        <f t="shared" si="168"/>
        <v/>
      </c>
      <c r="O503" s="2" t="str">
        <f t="shared" si="169"/>
        <v/>
      </c>
      <c r="P503" s="11" t="str">
        <f t="shared" si="170"/>
        <v/>
      </c>
      <c r="Q503" s="11" t="str">
        <f t="shared" si="171"/>
        <v/>
      </c>
      <c r="R503" s="2" t="str">
        <f t="shared" si="172"/>
        <v/>
      </c>
      <c r="S503" s="11" t="str">
        <f t="shared" si="173"/>
        <v/>
      </c>
      <c r="T503" s="175" t="str">
        <f t="shared" si="174"/>
        <v/>
      </c>
      <c r="U503" s="11" t="str">
        <f t="shared" si="175"/>
        <v/>
      </c>
      <c r="V503" s="136"/>
      <c r="W503" s="136"/>
      <c r="X503" s="139">
        <f t="shared" si="158"/>
        <v>0</v>
      </c>
      <c r="Y503" s="31">
        <f t="shared" si="159"/>
        <v>0</v>
      </c>
      <c r="Z503" s="31"/>
      <c r="AA503" s="140">
        <f t="shared" si="160"/>
        <v>0</v>
      </c>
      <c r="AB503" s="12"/>
      <c r="AC503" s="8">
        <f t="shared" si="161"/>
        <v>9.0359999999999996</v>
      </c>
      <c r="AD503" s="8">
        <f t="shared" si="162"/>
        <v>-184.49199999999999</v>
      </c>
      <c r="AE503"/>
      <c r="AF503" t="e">
        <f>IF(D503="M",IF(AI503&lt;78,LMS!$D$5*AI503^3+LMS!$E$5*AI503^2+LMS!$F$5*AI503+LMS!$G$5,IF(AI503&lt;150,LMS!$D$6*AI503^3+LMS!$E$6*AI503^2+LMS!$F$6*AI503+LMS!$G$6,LMS!$D$7*AI503^3+LMS!$E$7*AI503^2+LMS!$F$7*AI503+LMS!$G$7)),IF(AI503&lt;69,LMS!$D$9*AI503^3+LMS!$E$9*AI503^2+LMS!$F$9*AI503+LMS!$G$9,IF(AI503&lt;150,LMS!$D$10*AI503^3+LMS!$E$10*AI503^2+LMS!$F$10*AI503+LMS!$G$10,LMS!$D$11*AI503^3+LMS!$E$11*AI503^2+LMS!$F$11*AI503+LMS!$G$11)))</f>
        <v>#VALUE!</v>
      </c>
      <c r="AG503" t="e">
        <f>IF(D503="M",(IF(AI503&lt;2.5,LMS!$D$21*AI503^3+LMS!$E$21*AI503^2+LMS!$F$21*AI503+LMS!$G$21,IF(AI503&lt;9.5,LMS!$D$22*AI503^3+LMS!$E$22*AI503^2+LMS!$F$22*AI503+LMS!$G$22,IF(AI503&lt;26.75,LMS!$D$23*AI503^3+LMS!$E$23*AI503^2+LMS!$F$23*AI503+LMS!$G$23,IF(AI503&lt;90,LMS!$D$24*AI503^3+LMS!$E$24*AI503^2+LMS!$F$24*AI503+LMS!$G$24,LMS!$D$25*AI503^3+LMS!$E$25*AI503^2+LMS!$F$25*AI503+LMS!$G$25))))),(IF(AI503&lt;2.5,LMS!$D$27*AI503^3+LMS!$E$27*AI503^2+LMS!$F$27*AI503+LMS!$G$27,IF(AI503&lt;9.5,LMS!$D$28*AI503^3+LMS!$E$28*AI503^2+LMS!$F$28*AI503+LMS!$G$28,IF(AI503&lt;26.75,LMS!$D$29*AI503^3+LMS!$E$29*AI503^2+LMS!$F$29*AI503+LMS!$G$29,IF(AI503&lt;90,LMS!$D$30*AI503^3+LMS!$E$30*AI503^2+LMS!$F$30*AI503+LMS!$G$30,IF(AI503&lt;150,LMS!$D$31*AI503^3+LMS!$E$31*AI503^2+LMS!$F$31*AI503+LMS!$G$31,LMS!$D$32*AI503^3+LMS!$E$32*AI503^2+LMS!$F$32*AI503+LMS!$G$32)))))))</f>
        <v>#VALUE!</v>
      </c>
      <c r="AH503" t="e">
        <f>IF(D503="M",(IF(AI503&lt;90,LMS!$D$14*AI503^3+LMS!$E$14*AI503^2+LMS!$F$14*AI503+LMS!$G$14,LMS!$D$15*AI503^3+LMS!$E$15*AI503^2+LMS!$F$15*AI503+LMS!$G$15)),(IF(AI503&lt;90,LMS!$D$17*AI503^3+LMS!$E$17*AI503^2+LMS!$F$17*AI503+LMS!$G$17,LMS!$D$18*AI503^3+LMS!$E$18*AI503^2+LMS!$F$18*AI503+LMS!$G$18)))</f>
        <v>#VALUE!</v>
      </c>
      <c r="AI503" s="7" t="e">
        <f t="shared" si="155"/>
        <v>#VALUE!</v>
      </c>
      <c r="AJ503" s="7">
        <f t="shared" si="176"/>
        <v>0</v>
      </c>
      <c r="AL503" s="7">
        <f>IF(D503="M",WeightSDS!P$5*$AJ503^7+WeightSDS!Q$5*$AJ503^6+WeightSDS!R$5*$AJ503^5+WeightSDS!S$5*$AJ503^4+WeightSDS!T$5*$AJ503^3+WeightSDS!U$5*$AJ503^2+WeightSDS!V$5*$AJ503+WeightSDS!W$5,IF($AJ503&lt;186,WeightSDS!P$8*$AJ503^7+WeightSDS!Q$8*$AJ503^6+WeightSDS!R$8*$AJ503^5+WeightSDS!S$8*$AJ503^4+WeightSDS!T$8*$AJ503^3+WeightSDS!U$8*$AJ503^2+WeightSDS!V$8*$AJ503+WeightSDS!W$8,WeightSDS!$U$9+WeightSDS!$V$9*($AJ503-WeightSDS!$W$9)))</f>
        <v>0.75407122999999998</v>
      </c>
      <c r="AM503" s="7">
        <f>IF(D503="M",IF($AJ503&lt;45,WeightSDS!M$23*$AJ503^10+WeightSDS!N$23*$AJ503^9+WeightSDS!O$23*$AJ503^8+WeightSDS!P$23*$AJ503^7+WeightSDS!Q$23*$AJ503^6+WeightSDS!R$23*$AJ503^5+WeightSDS!S$23*$AJ503^4+WeightSDS!T$23*$AJ503^3+WeightSDS!U$23*$AJ503^2+WeightSDS!V$23*$AJ503+WeightSDS!W$23,IF($AJ503&lt;153,WeightSDS!M$25*$AJ503^10+WeightSDS!N$25*$AJ503^9+WeightSDS!O$25*$AJ503^8+WeightSDS!P$25*$AJ503^7+WeightSDS!Q$25*$AJ503^6+WeightSDS!R$25*$AJ503^5+WeightSDS!S$25*$AJ503^4+WeightSDS!T$25*$AJ503^3+WeightSDS!U$25*$AJ503^2+WeightSDS!V$25*$AJ503+WeightSDS!W$25,WeightSDS!M$27+WeightSDS!N$27/(1+EXP(WeightSDS!O$27+WeightSDS!P$27*$AJ503)))),IF($AJ503&lt;43.8,WeightSDS!M$29*$AJ503^10+WeightSDS!N$29*$AJ503^9+WeightSDS!O$29*$AJ503^8+WeightSDS!P$29*$AJ503^7+WeightSDS!Q$29*$AJ503^6+WeightSDS!R$29*$AJ503^5+WeightSDS!S$29*$AJ503^4+WeightSDS!T$29*$AJ503^3+WeightSDS!U$29*$AJ503^2+WeightSDS!V$29*$AJ503+WeightSDS!W$29-0.010431*(1-$AJ503/210),IF($AJ503&lt;123,WeightSDS!M$30*$AJ503^10+WeightSDS!N$30*$AJ503^9+WeightSDS!O$30*$AJ503^8+WeightSDS!P$30*$AJ503^7+WeightSDS!Q$30*$AJ503^6+WeightSDS!R$30*$AJ503^5+WeightSDS!S$30*$AJ503^4+WeightSDS!T$30*$AJ503^3+WeightSDS!U$30*$AJ503^2+WeightSDS!V$30*$AJ503+WeightSDS!W$30-0.010431*(1-1/$AJ503),WeightSDS!M$32+WeightSDS!N$32/(1+EXP(WeightSDS!O$32+WeightSDS!P$32*$AJ503))-0.010431*(1-$AJ503/210))))</f>
        <v>2.9500001032655536</v>
      </c>
      <c r="AN503" s="7">
        <f>IF(D503="M",IF($AJ503&lt;162,WeightSDS!P$12*$AJ503^7+WeightSDS!Q$12*$AJ503^6+WeightSDS!R$12*$AJ503^5+WeightSDS!S$12*$AJ503^4+WeightSDS!T$12*$AJ503^3+WeightSDS!U$12*$AJ503^2+WeightSDS!V$12*$AJ503+WeightSDS!W$12,WeightSDS!P$14*$AJ503^7+WeightSDS!Q$14*$AJ503^6+WeightSDS!R$14*$AJ503^5+WeightSDS!S$14*$AJ503^4+WeightSDS!T$14*$AJ503^3+WeightSDS!U$14*$AJ503^2+WeightSDS!V$14*$AJ503+WeightSDS!W$14),IF($AJ503&lt;156,WeightSDS!O$17*$AJ503^8+WeightSDS!P$17*$AJ503^7+WeightSDS!Q$17*$AJ503^6+WeightSDS!R$17*$AJ503^5+WeightSDS!S$17*$AJ503^4+WeightSDS!T$17*$AJ503^3+WeightSDS!U$17*$AJ503^2+WeightSDS!V$17*$AJ503+WeightSDS!W$17,IF($AJ503&lt;186,WeightSDS!$U$18+(WeightSDS!$V$18-WeightSDS!$U$18)/24*($AJ503-186)+WeightSDS!$W$18*(-$AJ503+186)^2-0.005,WeightSDS!$U$18+(WeightSDS!$V$18-WeightSDS!$U$18)/24*($AJ503-186)-0.005)))</f>
        <v>0.14604529399999999</v>
      </c>
      <c r="AQ503" s="7">
        <f t="shared" si="163"/>
        <v>0.56299999999999994</v>
      </c>
      <c r="AR503" s="7">
        <f t="shared" si="164"/>
        <v>69</v>
      </c>
      <c r="AS503" s="7">
        <f t="shared" si="165"/>
        <v>0.51</v>
      </c>
    </row>
    <row r="504" spans="2:45" s="7" customFormat="1" x14ac:dyDescent="0.15">
      <c r="B504" s="118"/>
      <c r="C504" s="118"/>
      <c r="D504" s="118"/>
      <c r="E504" s="30"/>
      <c r="F504" s="30"/>
      <c r="G504" s="119"/>
      <c r="H504" s="119"/>
      <c r="I504" s="78"/>
      <c r="J504" s="11" t="str">
        <f t="shared" si="156"/>
        <v/>
      </c>
      <c r="K504" s="2" t="str">
        <f t="shared" si="166"/>
        <v/>
      </c>
      <c r="L504" s="2" t="str">
        <f t="shared" si="157"/>
        <v/>
      </c>
      <c r="M504" s="2" t="str">
        <f t="shared" si="167"/>
        <v/>
      </c>
      <c r="N504" s="2" t="str">
        <f t="shared" si="168"/>
        <v/>
      </c>
      <c r="O504" s="2" t="str">
        <f t="shared" si="169"/>
        <v/>
      </c>
      <c r="P504" s="11" t="str">
        <f t="shared" si="170"/>
        <v/>
      </c>
      <c r="Q504" s="11" t="str">
        <f t="shared" si="171"/>
        <v/>
      </c>
      <c r="R504" s="2" t="str">
        <f t="shared" si="172"/>
        <v/>
      </c>
      <c r="S504" s="11" t="str">
        <f t="shared" si="173"/>
        <v/>
      </c>
      <c r="T504" s="175" t="str">
        <f t="shared" si="174"/>
        <v/>
      </c>
      <c r="U504" s="11" t="str">
        <f t="shared" si="175"/>
        <v/>
      </c>
      <c r="V504" s="136"/>
      <c r="W504" s="136"/>
      <c r="X504" s="139">
        <f t="shared" si="158"/>
        <v>0</v>
      </c>
      <c r="Y504" s="31">
        <f t="shared" si="159"/>
        <v>0</v>
      </c>
      <c r="Z504" s="31"/>
      <c r="AA504" s="140">
        <f t="shared" si="160"/>
        <v>0</v>
      </c>
      <c r="AB504" s="12"/>
      <c r="AC504" s="8">
        <f t="shared" si="161"/>
        <v>9.0359999999999996</v>
      </c>
      <c r="AD504" s="8">
        <f t="shared" si="162"/>
        <v>-184.49199999999999</v>
      </c>
      <c r="AE504"/>
      <c r="AF504" t="e">
        <f>IF(D504="M",IF(AI504&lt;78,LMS!$D$5*AI504^3+LMS!$E$5*AI504^2+LMS!$F$5*AI504+LMS!$G$5,IF(AI504&lt;150,LMS!$D$6*AI504^3+LMS!$E$6*AI504^2+LMS!$F$6*AI504+LMS!$G$6,LMS!$D$7*AI504^3+LMS!$E$7*AI504^2+LMS!$F$7*AI504+LMS!$G$7)),IF(AI504&lt;69,LMS!$D$9*AI504^3+LMS!$E$9*AI504^2+LMS!$F$9*AI504+LMS!$G$9,IF(AI504&lt;150,LMS!$D$10*AI504^3+LMS!$E$10*AI504^2+LMS!$F$10*AI504+LMS!$G$10,LMS!$D$11*AI504^3+LMS!$E$11*AI504^2+LMS!$F$11*AI504+LMS!$G$11)))</f>
        <v>#VALUE!</v>
      </c>
      <c r="AG504" t="e">
        <f>IF(D504="M",(IF(AI504&lt;2.5,LMS!$D$21*AI504^3+LMS!$E$21*AI504^2+LMS!$F$21*AI504+LMS!$G$21,IF(AI504&lt;9.5,LMS!$D$22*AI504^3+LMS!$E$22*AI504^2+LMS!$F$22*AI504+LMS!$G$22,IF(AI504&lt;26.75,LMS!$D$23*AI504^3+LMS!$E$23*AI504^2+LMS!$F$23*AI504+LMS!$G$23,IF(AI504&lt;90,LMS!$D$24*AI504^3+LMS!$E$24*AI504^2+LMS!$F$24*AI504+LMS!$G$24,LMS!$D$25*AI504^3+LMS!$E$25*AI504^2+LMS!$F$25*AI504+LMS!$G$25))))),(IF(AI504&lt;2.5,LMS!$D$27*AI504^3+LMS!$E$27*AI504^2+LMS!$F$27*AI504+LMS!$G$27,IF(AI504&lt;9.5,LMS!$D$28*AI504^3+LMS!$E$28*AI504^2+LMS!$F$28*AI504+LMS!$G$28,IF(AI504&lt;26.75,LMS!$D$29*AI504^3+LMS!$E$29*AI504^2+LMS!$F$29*AI504+LMS!$G$29,IF(AI504&lt;90,LMS!$D$30*AI504^3+LMS!$E$30*AI504^2+LMS!$F$30*AI504+LMS!$G$30,IF(AI504&lt;150,LMS!$D$31*AI504^3+LMS!$E$31*AI504^2+LMS!$F$31*AI504+LMS!$G$31,LMS!$D$32*AI504^3+LMS!$E$32*AI504^2+LMS!$F$32*AI504+LMS!$G$32)))))))</f>
        <v>#VALUE!</v>
      </c>
      <c r="AH504" t="e">
        <f>IF(D504="M",(IF(AI504&lt;90,LMS!$D$14*AI504^3+LMS!$E$14*AI504^2+LMS!$F$14*AI504+LMS!$G$14,LMS!$D$15*AI504^3+LMS!$E$15*AI504^2+LMS!$F$15*AI504+LMS!$G$15)),(IF(AI504&lt;90,LMS!$D$17*AI504^3+LMS!$E$17*AI504^2+LMS!$F$17*AI504+LMS!$G$17,LMS!$D$18*AI504^3+LMS!$E$18*AI504^2+LMS!$F$18*AI504+LMS!$G$18)))</f>
        <v>#VALUE!</v>
      </c>
      <c r="AI504" s="7" t="e">
        <f t="shared" si="155"/>
        <v>#VALUE!</v>
      </c>
      <c r="AJ504" s="7">
        <f t="shared" si="176"/>
        <v>0</v>
      </c>
      <c r="AL504" s="7">
        <f>IF(D504="M",WeightSDS!P$5*$AJ504^7+WeightSDS!Q$5*$AJ504^6+WeightSDS!R$5*$AJ504^5+WeightSDS!S$5*$AJ504^4+WeightSDS!T$5*$AJ504^3+WeightSDS!U$5*$AJ504^2+WeightSDS!V$5*$AJ504+WeightSDS!W$5,IF($AJ504&lt;186,WeightSDS!P$8*$AJ504^7+WeightSDS!Q$8*$AJ504^6+WeightSDS!R$8*$AJ504^5+WeightSDS!S$8*$AJ504^4+WeightSDS!T$8*$AJ504^3+WeightSDS!U$8*$AJ504^2+WeightSDS!V$8*$AJ504+WeightSDS!W$8,WeightSDS!$U$9+WeightSDS!$V$9*($AJ504-WeightSDS!$W$9)))</f>
        <v>0.75407122999999998</v>
      </c>
      <c r="AM504" s="7">
        <f>IF(D504="M",IF($AJ504&lt;45,WeightSDS!M$23*$AJ504^10+WeightSDS!N$23*$AJ504^9+WeightSDS!O$23*$AJ504^8+WeightSDS!P$23*$AJ504^7+WeightSDS!Q$23*$AJ504^6+WeightSDS!R$23*$AJ504^5+WeightSDS!S$23*$AJ504^4+WeightSDS!T$23*$AJ504^3+WeightSDS!U$23*$AJ504^2+WeightSDS!V$23*$AJ504+WeightSDS!W$23,IF($AJ504&lt;153,WeightSDS!M$25*$AJ504^10+WeightSDS!N$25*$AJ504^9+WeightSDS!O$25*$AJ504^8+WeightSDS!P$25*$AJ504^7+WeightSDS!Q$25*$AJ504^6+WeightSDS!R$25*$AJ504^5+WeightSDS!S$25*$AJ504^4+WeightSDS!T$25*$AJ504^3+WeightSDS!U$25*$AJ504^2+WeightSDS!V$25*$AJ504+WeightSDS!W$25,WeightSDS!M$27+WeightSDS!N$27/(1+EXP(WeightSDS!O$27+WeightSDS!P$27*$AJ504)))),IF($AJ504&lt;43.8,WeightSDS!M$29*$AJ504^10+WeightSDS!N$29*$AJ504^9+WeightSDS!O$29*$AJ504^8+WeightSDS!P$29*$AJ504^7+WeightSDS!Q$29*$AJ504^6+WeightSDS!R$29*$AJ504^5+WeightSDS!S$29*$AJ504^4+WeightSDS!T$29*$AJ504^3+WeightSDS!U$29*$AJ504^2+WeightSDS!V$29*$AJ504+WeightSDS!W$29-0.010431*(1-$AJ504/210),IF($AJ504&lt;123,WeightSDS!M$30*$AJ504^10+WeightSDS!N$30*$AJ504^9+WeightSDS!O$30*$AJ504^8+WeightSDS!P$30*$AJ504^7+WeightSDS!Q$30*$AJ504^6+WeightSDS!R$30*$AJ504^5+WeightSDS!S$30*$AJ504^4+WeightSDS!T$30*$AJ504^3+WeightSDS!U$30*$AJ504^2+WeightSDS!V$30*$AJ504+WeightSDS!W$30-0.010431*(1-1/$AJ504),WeightSDS!M$32+WeightSDS!N$32/(1+EXP(WeightSDS!O$32+WeightSDS!P$32*$AJ504))-0.010431*(1-$AJ504/210))))</f>
        <v>2.9500001032655536</v>
      </c>
      <c r="AN504" s="7">
        <f>IF(D504="M",IF($AJ504&lt;162,WeightSDS!P$12*$AJ504^7+WeightSDS!Q$12*$AJ504^6+WeightSDS!R$12*$AJ504^5+WeightSDS!S$12*$AJ504^4+WeightSDS!T$12*$AJ504^3+WeightSDS!U$12*$AJ504^2+WeightSDS!V$12*$AJ504+WeightSDS!W$12,WeightSDS!P$14*$AJ504^7+WeightSDS!Q$14*$AJ504^6+WeightSDS!R$14*$AJ504^5+WeightSDS!S$14*$AJ504^4+WeightSDS!T$14*$AJ504^3+WeightSDS!U$14*$AJ504^2+WeightSDS!V$14*$AJ504+WeightSDS!W$14),IF($AJ504&lt;156,WeightSDS!O$17*$AJ504^8+WeightSDS!P$17*$AJ504^7+WeightSDS!Q$17*$AJ504^6+WeightSDS!R$17*$AJ504^5+WeightSDS!S$17*$AJ504^4+WeightSDS!T$17*$AJ504^3+WeightSDS!U$17*$AJ504^2+WeightSDS!V$17*$AJ504+WeightSDS!W$17,IF($AJ504&lt;186,WeightSDS!$U$18+(WeightSDS!$V$18-WeightSDS!$U$18)/24*($AJ504-186)+WeightSDS!$W$18*(-$AJ504+186)^2-0.005,WeightSDS!$U$18+(WeightSDS!$V$18-WeightSDS!$U$18)/24*($AJ504-186)-0.005)))</f>
        <v>0.14604529399999999</v>
      </c>
      <c r="AQ504" s="7">
        <f t="shared" si="163"/>
        <v>0.56299999999999994</v>
      </c>
      <c r="AR504" s="7">
        <f t="shared" si="164"/>
        <v>69</v>
      </c>
      <c r="AS504" s="7">
        <f t="shared" si="165"/>
        <v>0.51</v>
      </c>
    </row>
    <row r="505" spans="2:45" s="7" customFormat="1" x14ac:dyDescent="0.15">
      <c r="B505" s="118"/>
      <c r="C505" s="118"/>
      <c r="D505" s="118"/>
      <c r="E505" s="30"/>
      <c r="F505" s="30"/>
      <c r="G505" s="119"/>
      <c r="H505" s="119"/>
      <c r="I505" s="78"/>
      <c r="J505" s="11" t="str">
        <f t="shared" si="156"/>
        <v/>
      </c>
      <c r="K505" s="2" t="str">
        <f t="shared" si="166"/>
        <v/>
      </c>
      <c r="L505" s="2" t="str">
        <f t="shared" si="157"/>
        <v/>
      </c>
      <c r="M505" s="2" t="str">
        <f t="shared" si="167"/>
        <v/>
      </c>
      <c r="N505" s="2" t="str">
        <f t="shared" si="168"/>
        <v/>
      </c>
      <c r="O505" s="2" t="str">
        <f t="shared" si="169"/>
        <v/>
      </c>
      <c r="P505" s="11" t="str">
        <f t="shared" si="170"/>
        <v/>
      </c>
      <c r="Q505" s="11" t="str">
        <f t="shared" si="171"/>
        <v/>
      </c>
      <c r="R505" s="2" t="str">
        <f t="shared" si="172"/>
        <v/>
      </c>
      <c r="S505" s="11" t="str">
        <f t="shared" si="173"/>
        <v/>
      </c>
      <c r="T505" s="175" t="str">
        <f t="shared" si="174"/>
        <v/>
      </c>
      <c r="U505" s="11" t="str">
        <f t="shared" si="175"/>
        <v/>
      </c>
      <c r="V505" s="136"/>
      <c r="W505" s="136"/>
      <c r="X505" s="139">
        <f t="shared" si="158"/>
        <v>0</v>
      </c>
      <c r="Y505" s="31">
        <f t="shared" si="159"/>
        <v>0</v>
      </c>
      <c r="Z505" s="31"/>
      <c r="AA505" s="140">
        <f t="shared" si="160"/>
        <v>0</v>
      </c>
      <c r="AB505" s="12"/>
      <c r="AC505" s="8">
        <f t="shared" si="161"/>
        <v>9.0359999999999996</v>
      </c>
      <c r="AD505" s="8">
        <f t="shared" si="162"/>
        <v>-184.49199999999999</v>
      </c>
      <c r="AE505"/>
      <c r="AF505" t="e">
        <f>IF(D505="M",IF(AI505&lt;78,LMS!$D$5*AI505^3+LMS!$E$5*AI505^2+LMS!$F$5*AI505+LMS!$G$5,IF(AI505&lt;150,LMS!$D$6*AI505^3+LMS!$E$6*AI505^2+LMS!$F$6*AI505+LMS!$G$6,LMS!$D$7*AI505^3+LMS!$E$7*AI505^2+LMS!$F$7*AI505+LMS!$G$7)),IF(AI505&lt;69,LMS!$D$9*AI505^3+LMS!$E$9*AI505^2+LMS!$F$9*AI505+LMS!$G$9,IF(AI505&lt;150,LMS!$D$10*AI505^3+LMS!$E$10*AI505^2+LMS!$F$10*AI505+LMS!$G$10,LMS!$D$11*AI505^3+LMS!$E$11*AI505^2+LMS!$F$11*AI505+LMS!$G$11)))</f>
        <v>#VALUE!</v>
      </c>
      <c r="AG505" t="e">
        <f>IF(D505="M",(IF(AI505&lt;2.5,LMS!$D$21*AI505^3+LMS!$E$21*AI505^2+LMS!$F$21*AI505+LMS!$G$21,IF(AI505&lt;9.5,LMS!$D$22*AI505^3+LMS!$E$22*AI505^2+LMS!$F$22*AI505+LMS!$G$22,IF(AI505&lt;26.75,LMS!$D$23*AI505^3+LMS!$E$23*AI505^2+LMS!$F$23*AI505+LMS!$G$23,IF(AI505&lt;90,LMS!$D$24*AI505^3+LMS!$E$24*AI505^2+LMS!$F$24*AI505+LMS!$G$24,LMS!$D$25*AI505^3+LMS!$E$25*AI505^2+LMS!$F$25*AI505+LMS!$G$25))))),(IF(AI505&lt;2.5,LMS!$D$27*AI505^3+LMS!$E$27*AI505^2+LMS!$F$27*AI505+LMS!$G$27,IF(AI505&lt;9.5,LMS!$D$28*AI505^3+LMS!$E$28*AI505^2+LMS!$F$28*AI505+LMS!$G$28,IF(AI505&lt;26.75,LMS!$D$29*AI505^3+LMS!$E$29*AI505^2+LMS!$F$29*AI505+LMS!$G$29,IF(AI505&lt;90,LMS!$D$30*AI505^3+LMS!$E$30*AI505^2+LMS!$F$30*AI505+LMS!$G$30,IF(AI505&lt;150,LMS!$D$31*AI505^3+LMS!$E$31*AI505^2+LMS!$F$31*AI505+LMS!$G$31,LMS!$D$32*AI505^3+LMS!$E$32*AI505^2+LMS!$F$32*AI505+LMS!$G$32)))))))</f>
        <v>#VALUE!</v>
      </c>
      <c r="AH505" t="e">
        <f>IF(D505="M",(IF(AI505&lt;90,LMS!$D$14*AI505^3+LMS!$E$14*AI505^2+LMS!$F$14*AI505+LMS!$G$14,LMS!$D$15*AI505^3+LMS!$E$15*AI505^2+LMS!$F$15*AI505+LMS!$G$15)),(IF(AI505&lt;90,LMS!$D$17*AI505^3+LMS!$E$17*AI505^2+LMS!$F$17*AI505+LMS!$G$17,LMS!$D$18*AI505^3+LMS!$E$18*AI505^2+LMS!$F$18*AI505+LMS!$G$18)))</f>
        <v>#VALUE!</v>
      </c>
      <c r="AI505" s="7" t="e">
        <f t="shared" si="155"/>
        <v>#VALUE!</v>
      </c>
      <c r="AJ505" s="7">
        <f t="shared" si="176"/>
        <v>0</v>
      </c>
      <c r="AL505" s="7">
        <f>IF(D505="M",WeightSDS!P$5*$AJ505^7+WeightSDS!Q$5*$AJ505^6+WeightSDS!R$5*$AJ505^5+WeightSDS!S$5*$AJ505^4+WeightSDS!T$5*$AJ505^3+WeightSDS!U$5*$AJ505^2+WeightSDS!V$5*$AJ505+WeightSDS!W$5,IF($AJ505&lt;186,WeightSDS!P$8*$AJ505^7+WeightSDS!Q$8*$AJ505^6+WeightSDS!R$8*$AJ505^5+WeightSDS!S$8*$AJ505^4+WeightSDS!T$8*$AJ505^3+WeightSDS!U$8*$AJ505^2+WeightSDS!V$8*$AJ505+WeightSDS!W$8,WeightSDS!$U$9+WeightSDS!$V$9*($AJ505-WeightSDS!$W$9)))</f>
        <v>0.75407122999999998</v>
      </c>
      <c r="AM505" s="7">
        <f>IF(D505="M",IF($AJ505&lt;45,WeightSDS!M$23*$AJ505^10+WeightSDS!N$23*$AJ505^9+WeightSDS!O$23*$AJ505^8+WeightSDS!P$23*$AJ505^7+WeightSDS!Q$23*$AJ505^6+WeightSDS!R$23*$AJ505^5+WeightSDS!S$23*$AJ505^4+WeightSDS!T$23*$AJ505^3+WeightSDS!U$23*$AJ505^2+WeightSDS!V$23*$AJ505+WeightSDS!W$23,IF($AJ505&lt;153,WeightSDS!M$25*$AJ505^10+WeightSDS!N$25*$AJ505^9+WeightSDS!O$25*$AJ505^8+WeightSDS!P$25*$AJ505^7+WeightSDS!Q$25*$AJ505^6+WeightSDS!R$25*$AJ505^5+WeightSDS!S$25*$AJ505^4+WeightSDS!T$25*$AJ505^3+WeightSDS!U$25*$AJ505^2+WeightSDS!V$25*$AJ505+WeightSDS!W$25,WeightSDS!M$27+WeightSDS!N$27/(1+EXP(WeightSDS!O$27+WeightSDS!P$27*$AJ505)))),IF($AJ505&lt;43.8,WeightSDS!M$29*$AJ505^10+WeightSDS!N$29*$AJ505^9+WeightSDS!O$29*$AJ505^8+WeightSDS!P$29*$AJ505^7+WeightSDS!Q$29*$AJ505^6+WeightSDS!R$29*$AJ505^5+WeightSDS!S$29*$AJ505^4+WeightSDS!T$29*$AJ505^3+WeightSDS!U$29*$AJ505^2+WeightSDS!V$29*$AJ505+WeightSDS!W$29-0.010431*(1-$AJ505/210),IF($AJ505&lt;123,WeightSDS!M$30*$AJ505^10+WeightSDS!N$30*$AJ505^9+WeightSDS!O$30*$AJ505^8+WeightSDS!P$30*$AJ505^7+WeightSDS!Q$30*$AJ505^6+WeightSDS!R$30*$AJ505^5+WeightSDS!S$30*$AJ505^4+WeightSDS!T$30*$AJ505^3+WeightSDS!U$30*$AJ505^2+WeightSDS!V$30*$AJ505+WeightSDS!W$30-0.010431*(1-1/$AJ505),WeightSDS!M$32+WeightSDS!N$32/(1+EXP(WeightSDS!O$32+WeightSDS!P$32*$AJ505))-0.010431*(1-$AJ505/210))))</f>
        <v>2.9500001032655536</v>
      </c>
      <c r="AN505" s="7">
        <f>IF(D505="M",IF($AJ505&lt;162,WeightSDS!P$12*$AJ505^7+WeightSDS!Q$12*$AJ505^6+WeightSDS!R$12*$AJ505^5+WeightSDS!S$12*$AJ505^4+WeightSDS!T$12*$AJ505^3+WeightSDS!U$12*$AJ505^2+WeightSDS!V$12*$AJ505+WeightSDS!W$12,WeightSDS!P$14*$AJ505^7+WeightSDS!Q$14*$AJ505^6+WeightSDS!R$14*$AJ505^5+WeightSDS!S$14*$AJ505^4+WeightSDS!T$14*$AJ505^3+WeightSDS!U$14*$AJ505^2+WeightSDS!V$14*$AJ505+WeightSDS!W$14),IF($AJ505&lt;156,WeightSDS!O$17*$AJ505^8+WeightSDS!P$17*$AJ505^7+WeightSDS!Q$17*$AJ505^6+WeightSDS!R$17*$AJ505^5+WeightSDS!S$17*$AJ505^4+WeightSDS!T$17*$AJ505^3+WeightSDS!U$17*$AJ505^2+WeightSDS!V$17*$AJ505+WeightSDS!W$17,IF($AJ505&lt;186,WeightSDS!$U$18+(WeightSDS!$V$18-WeightSDS!$U$18)/24*($AJ505-186)+WeightSDS!$W$18*(-$AJ505+186)^2-0.005,WeightSDS!$U$18+(WeightSDS!$V$18-WeightSDS!$U$18)/24*($AJ505-186)-0.005)))</f>
        <v>0.14604529399999999</v>
      </c>
      <c r="AQ505" s="7">
        <f t="shared" si="163"/>
        <v>0.56299999999999994</v>
      </c>
      <c r="AR505" s="7">
        <f t="shared" si="164"/>
        <v>69</v>
      </c>
      <c r="AS505" s="7">
        <f t="shared" si="165"/>
        <v>0.51</v>
      </c>
    </row>
    <row r="506" spans="2:45" s="7" customFormat="1" x14ac:dyDescent="0.15">
      <c r="B506" s="118"/>
      <c r="C506" s="118"/>
      <c r="D506" s="118"/>
      <c r="E506" s="30"/>
      <c r="F506" s="30"/>
      <c r="G506" s="119"/>
      <c r="H506" s="119"/>
      <c r="I506" s="78"/>
      <c r="J506" s="11" t="str">
        <f t="shared" si="156"/>
        <v/>
      </c>
      <c r="K506" s="2" t="str">
        <f t="shared" si="166"/>
        <v/>
      </c>
      <c r="L506" s="2" t="str">
        <f t="shared" si="157"/>
        <v/>
      </c>
      <c r="M506" s="2" t="str">
        <f t="shared" si="167"/>
        <v/>
      </c>
      <c r="N506" s="2" t="str">
        <f t="shared" si="168"/>
        <v/>
      </c>
      <c r="O506" s="2" t="str">
        <f t="shared" si="169"/>
        <v/>
      </c>
      <c r="P506" s="11" t="str">
        <f t="shared" si="170"/>
        <v/>
      </c>
      <c r="Q506" s="11" t="str">
        <f t="shared" si="171"/>
        <v/>
      </c>
      <c r="R506" s="2" t="str">
        <f t="shared" si="172"/>
        <v/>
      </c>
      <c r="S506" s="11" t="str">
        <f t="shared" si="173"/>
        <v/>
      </c>
      <c r="T506" s="175" t="str">
        <f t="shared" si="174"/>
        <v/>
      </c>
      <c r="U506" s="11" t="str">
        <f t="shared" si="175"/>
        <v/>
      </c>
      <c r="V506" s="136"/>
      <c r="W506" s="136"/>
      <c r="X506" s="139">
        <f t="shared" si="158"/>
        <v>0</v>
      </c>
      <c r="Y506" s="31">
        <f t="shared" si="159"/>
        <v>0</v>
      </c>
      <c r="Z506" s="31"/>
      <c r="AA506" s="140">
        <f t="shared" si="160"/>
        <v>0</v>
      </c>
      <c r="AB506" s="12"/>
      <c r="AC506" s="8">
        <f t="shared" si="161"/>
        <v>9.0359999999999996</v>
      </c>
      <c r="AD506" s="8">
        <f t="shared" si="162"/>
        <v>-184.49199999999999</v>
      </c>
      <c r="AE506"/>
      <c r="AF506" t="e">
        <f>IF(D506="M",IF(AI506&lt;78,LMS!$D$5*AI506^3+LMS!$E$5*AI506^2+LMS!$F$5*AI506+LMS!$G$5,IF(AI506&lt;150,LMS!$D$6*AI506^3+LMS!$E$6*AI506^2+LMS!$F$6*AI506+LMS!$G$6,LMS!$D$7*AI506^3+LMS!$E$7*AI506^2+LMS!$F$7*AI506+LMS!$G$7)),IF(AI506&lt;69,LMS!$D$9*AI506^3+LMS!$E$9*AI506^2+LMS!$F$9*AI506+LMS!$G$9,IF(AI506&lt;150,LMS!$D$10*AI506^3+LMS!$E$10*AI506^2+LMS!$F$10*AI506+LMS!$G$10,LMS!$D$11*AI506^3+LMS!$E$11*AI506^2+LMS!$F$11*AI506+LMS!$G$11)))</f>
        <v>#VALUE!</v>
      </c>
      <c r="AG506" t="e">
        <f>IF(D506="M",(IF(AI506&lt;2.5,LMS!$D$21*AI506^3+LMS!$E$21*AI506^2+LMS!$F$21*AI506+LMS!$G$21,IF(AI506&lt;9.5,LMS!$D$22*AI506^3+LMS!$E$22*AI506^2+LMS!$F$22*AI506+LMS!$G$22,IF(AI506&lt;26.75,LMS!$D$23*AI506^3+LMS!$E$23*AI506^2+LMS!$F$23*AI506+LMS!$G$23,IF(AI506&lt;90,LMS!$D$24*AI506^3+LMS!$E$24*AI506^2+LMS!$F$24*AI506+LMS!$G$24,LMS!$D$25*AI506^3+LMS!$E$25*AI506^2+LMS!$F$25*AI506+LMS!$G$25))))),(IF(AI506&lt;2.5,LMS!$D$27*AI506^3+LMS!$E$27*AI506^2+LMS!$F$27*AI506+LMS!$G$27,IF(AI506&lt;9.5,LMS!$D$28*AI506^3+LMS!$E$28*AI506^2+LMS!$F$28*AI506+LMS!$G$28,IF(AI506&lt;26.75,LMS!$D$29*AI506^3+LMS!$E$29*AI506^2+LMS!$F$29*AI506+LMS!$G$29,IF(AI506&lt;90,LMS!$D$30*AI506^3+LMS!$E$30*AI506^2+LMS!$F$30*AI506+LMS!$G$30,IF(AI506&lt;150,LMS!$D$31*AI506^3+LMS!$E$31*AI506^2+LMS!$F$31*AI506+LMS!$G$31,LMS!$D$32*AI506^3+LMS!$E$32*AI506^2+LMS!$F$32*AI506+LMS!$G$32)))))))</f>
        <v>#VALUE!</v>
      </c>
      <c r="AH506" t="e">
        <f>IF(D506="M",(IF(AI506&lt;90,LMS!$D$14*AI506^3+LMS!$E$14*AI506^2+LMS!$F$14*AI506+LMS!$G$14,LMS!$D$15*AI506^3+LMS!$E$15*AI506^2+LMS!$F$15*AI506+LMS!$G$15)),(IF(AI506&lt;90,LMS!$D$17*AI506^3+LMS!$E$17*AI506^2+LMS!$F$17*AI506+LMS!$G$17,LMS!$D$18*AI506^3+LMS!$E$18*AI506^2+LMS!$F$18*AI506+LMS!$G$18)))</f>
        <v>#VALUE!</v>
      </c>
      <c r="AI506" s="7" t="e">
        <f t="shared" si="155"/>
        <v>#VALUE!</v>
      </c>
      <c r="AJ506" s="7">
        <f t="shared" si="176"/>
        <v>0</v>
      </c>
      <c r="AL506" s="7">
        <f>IF(D506="M",WeightSDS!P$5*$AJ506^7+WeightSDS!Q$5*$AJ506^6+WeightSDS!R$5*$AJ506^5+WeightSDS!S$5*$AJ506^4+WeightSDS!T$5*$AJ506^3+WeightSDS!U$5*$AJ506^2+WeightSDS!V$5*$AJ506+WeightSDS!W$5,IF($AJ506&lt;186,WeightSDS!P$8*$AJ506^7+WeightSDS!Q$8*$AJ506^6+WeightSDS!R$8*$AJ506^5+WeightSDS!S$8*$AJ506^4+WeightSDS!T$8*$AJ506^3+WeightSDS!U$8*$AJ506^2+WeightSDS!V$8*$AJ506+WeightSDS!W$8,WeightSDS!$U$9+WeightSDS!$V$9*($AJ506-WeightSDS!$W$9)))</f>
        <v>0.75407122999999998</v>
      </c>
      <c r="AM506" s="7">
        <f>IF(D506="M",IF($AJ506&lt;45,WeightSDS!M$23*$AJ506^10+WeightSDS!N$23*$AJ506^9+WeightSDS!O$23*$AJ506^8+WeightSDS!P$23*$AJ506^7+WeightSDS!Q$23*$AJ506^6+WeightSDS!R$23*$AJ506^5+WeightSDS!S$23*$AJ506^4+WeightSDS!T$23*$AJ506^3+WeightSDS!U$23*$AJ506^2+WeightSDS!V$23*$AJ506+WeightSDS!W$23,IF($AJ506&lt;153,WeightSDS!M$25*$AJ506^10+WeightSDS!N$25*$AJ506^9+WeightSDS!O$25*$AJ506^8+WeightSDS!P$25*$AJ506^7+WeightSDS!Q$25*$AJ506^6+WeightSDS!R$25*$AJ506^5+WeightSDS!S$25*$AJ506^4+WeightSDS!T$25*$AJ506^3+WeightSDS!U$25*$AJ506^2+WeightSDS!V$25*$AJ506+WeightSDS!W$25,WeightSDS!M$27+WeightSDS!N$27/(1+EXP(WeightSDS!O$27+WeightSDS!P$27*$AJ506)))),IF($AJ506&lt;43.8,WeightSDS!M$29*$AJ506^10+WeightSDS!N$29*$AJ506^9+WeightSDS!O$29*$AJ506^8+WeightSDS!P$29*$AJ506^7+WeightSDS!Q$29*$AJ506^6+WeightSDS!R$29*$AJ506^5+WeightSDS!S$29*$AJ506^4+WeightSDS!T$29*$AJ506^3+WeightSDS!U$29*$AJ506^2+WeightSDS!V$29*$AJ506+WeightSDS!W$29-0.010431*(1-$AJ506/210),IF($AJ506&lt;123,WeightSDS!M$30*$AJ506^10+WeightSDS!N$30*$AJ506^9+WeightSDS!O$30*$AJ506^8+WeightSDS!P$30*$AJ506^7+WeightSDS!Q$30*$AJ506^6+WeightSDS!R$30*$AJ506^5+WeightSDS!S$30*$AJ506^4+WeightSDS!T$30*$AJ506^3+WeightSDS!U$30*$AJ506^2+WeightSDS!V$30*$AJ506+WeightSDS!W$30-0.010431*(1-1/$AJ506),WeightSDS!M$32+WeightSDS!N$32/(1+EXP(WeightSDS!O$32+WeightSDS!P$32*$AJ506))-0.010431*(1-$AJ506/210))))</f>
        <v>2.9500001032655536</v>
      </c>
      <c r="AN506" s="7">
        <f>IF(D506="M",IF($AJ506&lt;162,WeightSDS!P$12*$AJ506^7+WeightSDS!Q$12*$AJ506^6+WeightSDS!R$12*$AJ506^5+WeightSDS!S$12*$AJ506^4+WeightSDS!T$12*$AJ506^3+WeightSDS!U$12*$AJ506^2+WeightSDS!V$12*$AJ506+WeightSDS!W$12,WeightSDS!P$14*$AJ506^7+WeightSDS!Q$14*$AJ506^6+WeightSDS!R$14*$AJ506^5+WeightSDS!S$14*$AJ506^4+WeightSDS!T$14*$AJ506^3+WeightSDS!U$14*$AJ506^2+WeightSDS!V$14*$AJ506+WeightSDS!W$14),IF($AJ506&lt;156,WeightSDS!O$17*$AJ506^8+WeightSDS!P$17*$AJ506^7+WeightSDS!Q$17*$AJ506^6+WeightSDS!R$17*$AJ506^5+WeightSDS!S$17*$AJ506^4+WeightSDS!T$17*$AJ506^3+WeightSDS!U$17*$AJ506^2+WeightSDS!V$17*$AJ506+WeightSDS!W$17,IF($AJ506&lt;186,WeightSDS!$U$18+(WeightSDS!$V$18-WeightSDS!$U$18)/24*($AJ506-186)+WeightSDS!$W$18*(-$AJ506+186)^2-0.005,WeightSDS!$U$18+(WeightSDS!$V$18-WeightSDS!$U$18)/24*($AJ506-186)-0.005)))</f>
        <v>0.14604529399999999</v>
      </c>
      <c r="AQ506" s="7">
        <f t="shared" si="163"/>
        <v>0.56299999999999994</v>
      </c>
      <c r="AR506" s="7">
        <f t="shared" si="164"/>
        <v>69</v>
      </c>
      <c r="AS506" s="7">
        <f t="shared" si="165"/>
        <v>0.51</v>
      </c>
    </row>
    <row r="507" spans="2:45" s="7" customFormat="1" x14ac:dyDescent="0.15">
      <c r="B507" s="118"/>
      <c r="C507" s="118"/>
      <c r="D507" s="118"/>
      <c r="E507" s="30"/>
      <c r="F507" s="30"/>
      <c r="G507" s="119"/>
      <c r="H507" s="119"/>
      <c r="I507" s="78"/>
      <c r="J507" s="11" t="str">
        <f t="shared" si="156"/>
        <v/>
      </c>
      <c r="K507" s="2" t="str">
        <f t="shared" si="166"/>
        <v/>
      </c>
      <c r="L507" s="2" t="str">
        <f t="shared" si="157"/>
        <v/>
      </c>
      <c r="M507" s="2" t="str">
        <f t="shared" si="167"/>
        <v/>
      </c>
      <c r="N507" s="2" t="str">
        <f t="shared" si="168"/>
        <v/>
      </c>
      <c r="O507" s="2" t="str">
        <f t="shared" si="169"/>
        <v/>
      </c>
      <c r="P507" s="11" t="str">
        <f t="shared" si="170"/>
        <v/>
      </c>
      <c r="Q507" s="11" t="str">
        <f t="shared" si="171"/>
        <v/>
      </c>
      <c r="R507" s="2" t="str">
        <f t="shared" si="172"/>
        <v/>
      </c>
      <c r="S507" s="11" t="str">
        <f t="shared" si="173"/>
        <v/>
      </c>
      <c r="T507" s="175" t="str">
        <f t="shared" si="174"/>
        <v/>
      </c>
      <c r="U507" s="11" t="str">
        <f t="shared" si="175"/>
        <v/>
      </c>
      <c r="V507" s="136"/>
      <c r="W507" s="136"/>
      <c r="X507" s="139">
        <f t="shared" si="158"/>
        <v>0</v>
      </c>
      <c r="Y507" s="31">
        <f t="shared" si="159"/>
        <v>0</v>
      </c>
      <c r="Z507" s="31"/>
      <c r="AA507" s="140">
        <f t="shared" si="160"/>
        <v>0</v>
      </c>
      <c r="AB507" s="12"/>
      <c r="AC507" s="8">
        <f t="shared" si="161"/>
        <v>9.0359999999999996</v>
      </c>
      <c r="AD507" s="8">
        <f t="shared" si="162"/>
        <v>-184.49199999999999</v>
      </c>
      <c r="AE507"/>
      <c r="AF507" t="e">
        <f>IF(D507="M",IF(AI507&lt;78,LMS!$D$5*AI507^3+LMS!$E$5*AI507^2+LMS!$F$5*AI507+LMS!$G$5,IF(AI507&lt;150,LMS!$D$6*AI507^3+LMS!$E$6*AI507^2+LMS!$F$6*AI507+LMS!$G$6,LMS!$D$7*AI507^3+LMS!$E$7*AI507^2+LMS!$F$7*AI507+LMS!$G$7)),IF(AI507&lt;69,LMS!$D$9*AI507^3+LMS!$E$9*AI507^2+LMS!$F$9*AI507+LMS!$G$9,IF(AI507&lt;150,LMS!$D$10*AI507^3+LMS!$E$10*AI507^2+LMS!$F$10*AI507+LMS!$G$10,LMS!$D$11*AI507^3+LMS!$E$11*AI507^2+LMS!$F$11*AI507+LMS!$G$11)))</f>
        <v>#VALUE!</v>
      </c>
      <c r="AG507" t="e">
        <f>IF(D507="M",(IF(AI507&lt;2.5,LMS!$D$21*AI507^3+LMS!$E$21*AI507^2+LMS!$F$21*AI507+LMS!$G$21,IF(AI507&lt;9.5,LMS!$D$22*AI507^3+LMS!$E$22*AI507^2+LMS!$F$22*AI507+LMS!$G$22,IF(AI507&lt;26.75,LMS!$D$23*AI507^3+LMS!$E$23*AI507^2+LMS!$F$23*AI507+LMS!$G$23,IF(AI507&lt;90,LMS!$D$24*AI507^3+LMS!$E$24*AI507^2+LMS!$F$24*AI507+LMS!$G$24,LMS!$D$25*AI507^3+LMS!$E$25*AI507^2+LMS!$F$25*AI507+LMS!$G$25))))),(IF(AI507&lt;2.5,LMS!$D$27*AI507^3+LMS!$E$27*AI507^2+LMS!$F$27*AI507+LMS!$G$27,IF(AI507&lt;9.5,LMS!$D$28*AI507^3+LMS!$E$28*AI507^2+LMS!$F$28*AI507+LMS!$G$28,IF(AI507&lt;26.75,LMS!$D$29*AI507^3+LMS!$E$29*AI507^2+LMS!$F$29*AI507+LMS!$G$29,IF(AI507&lt;90,LMS!$D$30*AI507^3+LMS!$E$30*AI507^2+LMS!$F$30*AI507+LMS!$G$30,IF(AI507&lt;150,LMS!$D$31*AI507^3+LMS!$E$31*AI507^2+LMS!$F$31*AI507+LMS!$G$31,LMS!$D$32*AI507^3+LMS!$E$32*AI507^2+LMS!$F$32*AI507+LMS!$G$32)))))))</f>
        <v>#VALUE!</v>
      </c>
      <c r="AH507" t="e">
        <f>IF(D507="M",(IF(AI507&lt;90,LMS!$D$14*AI507^3+LMS!$E$14*AI507^2+LMS!$F$14*AI507+LMS!$G$14,LMS!$D$15*AI507^3+LMS!$E$15*AI507^2+LMS!$F$15*AI507+LMS!$G$15)),(IF(AI507&lt;90,LMS!$D$17*AI507^3+LMS!$E$17*AI507^2+LMS!$F$17*AI507+LMS!$G$17,LMS!$D$18*AI507^3+LMS!$E$18*AI507^2+LMS!$F$18*AI507+LMS!$G$18)))</f>
        <v>#VALUE!</v>
      </c>
      <c r="AI507" s="7" t="e">
        <f t="shared" si="155"/>
        <v>#VALUE!</v>
      </c>
      <c r="AJ507" s="7">
        <f t="shared" si="176"/>
        <v>0</v>
      </c>
      <c r="AL507" s="7">
        <f>IF(D507="M",WeightSDS!P$5*$AJ507^7+WeightSDS!Q$5*$AJ507^6+WeightSDS!R$5*$AJ507^5+WeightSDS!S$5*$AJ507^4+WeightSDS!T$5*$AJ507^3+WeightSDS!U$5*$AJ507^2+WeightSDS!V$5*$AJ507+WeightSDS!W$5,IF($AJ507&lt;186,WeightSDS!P$8*$AJ507^7+WeightSDS!Q$8*$AJ507^6+WeightSDS!R$8*$AJ507^5+WeightSDS!S$8*$AJ507^4+WeightSDS!T$8*$AJ507^3+WeightSDS!U$8*$AJ507^2+WeightSDS!V$8*$AJ507+WeightSDS!W$8,WeightSDS!$U$9+WeightSDS!$V$9*($AJ507-WeightSDS!$W$9)))</f>
        <v>0.75407122999999998</v>
      </c>
      <c r="AM507" s="7">
        <f>IF(D507="M",IF($AJ507&lt;45,WeightSDS!M$23*$AJ507^10+WeightSDS!N$23*$AJ507^9+WeightSDS!O$23*$AJ507^8+WeightSDS!P$23*$AJ507^7+WeightSDS!Q$23*$AJ507^6+WeightSDS!R$23*$AJ507^5+WeightSDS!S$23*$AJ507^4+WeightSDS!T$23*$AJ507^3+WeightSDS!U$23*$AJ507^2+WeightSDS!V$23*$AJ507+WeightSDS!W$23,IF($AJ507&lt;153,WeightSDS!M$25*$AJ507^10+WeightSDS!N$25*$AJ507^9+WeightSDS!O$25*$AJ507^8+WeightSDS!P$25*$AJ507^7+WeightSDS!Q$25*$AJ507^6+WeightSDS!R$25*$AJ507^5+WeightSDS!S$25*$AJ507^4+WeightSDS!T$25*$AJ507^3+WeightSDS!U$25*$AJ507^2+WeightSDS!V$25*$AJ507+WeightSDS!W$25,WeightSDS!M$27+WeightSDS!N$27/(1+EXP(WeightSDS!O$27+WeightSDS!P$27*$AJ507)))),IF($AJ507&lt;43.8,WeightSDS!M$29*$AJ507^10+WeightSDS!N$29*$AJ507^9+WeightSDS!O$29*$AJ507^8+WeightSDS!P$29*$AJ507^7+WeightSDS!Q$29*$AJ507^6+WeightSDS!R$29*$AJ507^5+WeightSDS!S$29*$AJ507^4+WeightSDS!T$29*$AJ507^3+WeightSDS!U$29*$AJ507^2+WeightSDS!V$29*$AJ507+WeightSDS!W$29-0.010431*(1-$AJ507/210),IF($AJ507&lt;123,WeightSDS!M$30*$AJ507^10+WeightSDS!N$30*$AJ507^9+WeightSDS!O$30*$AJ507^8+WeightSDS!P$30*$AJ507^7+WeightSDS!Q$30*$AJ507^6+WeightSDS!R$30*$AJ507^5+WeightSDS!S$30*$AJ507^4+WeightSDS!T$30*$AJ507^3+WeightSDS!U$30*$AJ507^2+WeightSDS!V$30*$AJ507+WeightSDS!W$30-0.010431*(1-1/$AJ507),WeightSDS!M$32+WeightSDS!N$32/(1+EXP(WeightSDS!O$32+WeightSDS!P$32*$AJ507))-0.010431*(1-$AJ507/210))))</f>
        <v>2.9500001032655536</v>
      </c>
      <c r="AN507" s="7">
        <f>IF(D507="M",IF($AJ507&lt;162,WeightSDS!P$12*$AJ507^7+WeightSDS!Q$12*$AJ507^6+WeightSDS!R$12*$AJ507^5+WeightSDS!S$12*$AJ507^4+WeightSDS!T$12*$AJ507^3+WeightSDS!U$12*$AJ507^2+WeightSDS!V$12*$AJ507+WeightSDS!W$12,WeightSDS!P$14*$AJ507^7+WeightSDS!Q$14*$AJ507^6+WeightSDS!R$14*$AJ507^5+WeightSDS!S$14*$AJ507^4+WeightSDS!T$14*$AJ507^3+WeightSDS!U$14*$AJ507^2+WeightSDS!V$14*$AJ507+WeightSDS!W$14),IF($AJ507&lt;156,WeightSDS!O$17*$AJ507^8+WeightSDS!P$17*$AJ507^7+WeightSDS!Q$17*$AJ507^6+WeightSDS!R$17*$AJ507^5+WeightSDS!S$17*$AJ507^4+WeightSDS!T$17*$AJ507^3+WeightSDS!U$17*$AJ507^2+WeightSDS!V$17*$AJ507+WeightSDS!W$17,IF($AJ507&lt;186,WeightSDS!$U$18+(WeightSDS!$V$18-WeightSDS!$U$18)/24*($AJ507-186)+WeightSDS!$W$18*(-$AJ507+186)^2-0.005,WeightSDS!$U$18+(WeightSDS!$V$18-WeightSDS!$U$18)/24*($AJ507-186)-0.005)))</f>
        <v>0.14604529399999999</v>
      </c>
      <c r="AQ507" s="7">
        <f t="shared" si="163"/>
        <v>0.56299999999999994</v>
      </c>
      <c r="AR507" s="7">
        <f t="shared" si="164"/>
        <v>69</v>
      </c>
      <c r="AS507" s="7">
        <f t="shared" si="165"/>
        <v>0.51</v>
      </c>
    </row>
    <row r="508" spans="2:45" s="7" customFormat="1" x14ac:dyDescent="0.15">
      <c r="B508" s="118"/>
      <c r="C508" s="118"/>
      <c r="D508" s="118"/>
      <c r="E508" s="30"/>
      <c r="F508" s="30"/>
      <c r="G508" s="119"/>
      <c r="H508" s="119"/>
      <c r="I508" s="78"/>
      <c r="J508" s="11" t="str">
        <f t="shared" si="156"/>
        <v/>
      </c>
      <c r="K508" s="2" t="str">
        <f t="shared" si="166"/>
        <v/>
      </c>
      <c r="L508" s="2" t="str">
        <f t="shared" si="157"/>
        <v/>
      </c>
      <c r="M508" s="2" t="str">
        <f t="shared" si="167"/>
        <v/>
      </c>
      <c r="N508" s="2" t="str">
        <f t="shared" si="168"/>
        <v/>
      </c>
      <c r="O508" s="2" t="str">
        <f t="shared" si="169"/>
        <v/>
      </c>
      <c r="P508" s="11" t="str">
        <f t="shared" si="170"/>
        <v/>
      </c>
      <c r="Q508" s="11" t="str">
        <f t="shared" si="171"/>
        <v/>
      </c>
      <c r="R508" s="2" t="str">
        <f t="shared" si="172"/>
        <v/>
      </c>
      <c r="S508" s="11" t="str">
        <f t="shared" si="173"/>
        <v/>
      </c>
      <c r="T508" s="175" t="str">
        <f t="shared" si="174"/>
        <v/>
      </c>
      <c r="U508" s="11" t="str">
        <f t="shared" si="175"/>
        <v/>
      </c>
      <c r="V508" s="136"/>
      <c r="W508" s="136"/>
      <c r="X508" s="139">
        <f t="shared" si="158"/>
        <v>0</v>
      </c>
      <c r="Y508" s="31">
        <f t="shared" si="159"/>
        <v>0</v>
      </c>
      <c r="Z508" s="31"/>
      <c r="AA508" s="140">
        <f t="shared" si="160"/>
        <v>0</v>
      </c>
      <c r="AB508" s="12"/>
      <c r="AC508" s="8">
        <f t="shared" si="161"/>
        <v>9.0359999999999996</v>
      </c>
      <c r="AD508" s="8">
        <f t="shared" si="162"/>
        <v>-184.49199999999999</v>
      </c>
      <c r="AE508"/>
      <c r="AF508" t="e">
        <f>IF(D508="M",IF(AI508&lt;78,LMS!$D$5*AI508^3+LMS!$E$5*AI508^2+LMS!$F$5*AI508+LMS!$G$5,IF(AI508&lt;150,LMS!$D$6*AI508^3+LMS!$E$6*AI508^2+LMS!$F$6*AI508+LMS!$G$6,LMS!$D$7*AI508^3+LMS!$E$7*AI508^2+LMS!$F$7*AI508+LMS!$G$7)),IF(AI508&lt;69,LMS!$D$9*AI508^3+LMS!$E$9*AI508^2+LMS!$F$9*AI508+LMS!$G$9,IF(AI508&lt;150,LMS!$D$10*AI508^3+LMS!$E$10*AI508^2+LMS!$F$10*AI508+LMS!$G$10,LMS!$D$11*AI508^3+LMS!$E$11*AI508^2+LMS!$F$11*AI508+LMS!$G$11)))</f>
        <v>#VALUE!</v>
      </c>
      <c r="AG508" t="e">
        <f>IF(D508="M",(IF(AI508&lt;2.5,LMS!$D$21*AI508^3+LMS!$E$21*AI508^2+LMS!$F$21*AI508+LMS!$G$21,IF(AI508&lt;9.5,LMS!$D$22*AI508^3+LMS!$E$22*AI508^2+LMS!$F$22*AI508+LMS!$G$22,IF(AI508&lt;26.75,LMS!$D$23*AI508^3+LMS!$E$23*AI508^2+LMS!$F$23*AI508+LMS!$G$23,IF(AI508&lt;90,LMS!$D$24*AI508^3+LMS!$E$24*AI508^2+LMS!$F$24*AI508+LMS!$G$24,LMS!$D$25*AI508^3+LMS!$E$25*AI508^2+LMS!$F$25*AI508+LMS!$G$25))))),(IF(AI508&lt;2.5,LMS!$D$27*AI508^3+LMS!$E$27*AI508^2+LMS!$F$27*AI508+LMS!$G$27,IF(AI508&lt;9.5,LMS!$D$28*AI508^3+LMS!$E$28*AI508^2+LMS!$F$28*AI508+LMS!$G$28,IF(AI508&lt;26.75,LMS!$D$29*AI508^3+LMS!$E$29*AI508^2+LMS!$F$29*AI508+LMS!$G$29,IF(AI508&lt;90,LMS!$D$30*AI508^3+LMS!$E$30*AI508^2+LMS!$F$30*AI508+LMS!$G$30,IF(AI508&lt;150,LMS!$D$31*AI508^3+LMS!$E$31*AI508^2+LMS!$F$31*AI508+LMS!$G$31,LMS!$D$32*AI508^3+LMS!$E$32*AI508^2+LMS!$F$32*AI508+LMS!$G$32)))))))</f>
        <v>#VALUE!</v>
      </c>
      <c r="AH508" t="e">
        <f>IF(D508="M",(IF(AI508&lt;90,LMS!$D$14*AI508^3+LMS!$E$14*AI508^2+LMS!$F$14*AI508+LMS!$G$14,LMS!$D$15*AI508^3+LMS!$E$15*AI508^2+LMS!$F$15*AI508+LMS!$G$15)),(IF(AI508&lt;90,LMS!$D$17*AI508^3+LMS!$E$17*AI508^2+LMS!$F$17*AI508+LMS!$G$17,LMS!$D$18*AI508^3+LMS!$E$18*AI508^2+LMS!$F$18*AI508+LMS!$G$18)))</f>
        <v>#VALUE!</v>
      </c>
      <c r="AI508" s="7" t="e">
        <f t="shared" si="155"/>
        <v>#VALUE!</v>
      </c>
      <c r="AJ508" s="7">
        <f t="shared" si="176"/>
        <v>0</v>
      </c>
      <c r="AL508" s="7">
        <f>IF(D508="M",WeightSDS!P$5*$AJ508^7+WeightSDS!Q$5*$AJ508^6+WeightSDS!R$5*$AJ508^5+WeightSDS!S$5*$AJ508^4+WeightSDS!T$5*$AJ508^3+WeightSDS!U$5*$AJ508^2+WeightSDS!V$5*$AJ508+WeightSDS!W$5,IF($AJ508&lt;186,WeightSDS!P$8*$AJ508^7+WeightSDS!Q$8*$AJ508^6+WeightSDS!R$8*$AJ508^5+WeightSDS!S$8*$AJ508^4+WeightSDS!T$8*$AJ508^3+WeightSDS!U$8*$AJ508^2+WeightSDS!V$8*$AJ508+WeightSDS!W$8,WeightSDS!$U$9+WeightSDS!$V$9*($AJ508-WeightSDS!$W$9)))</f>
        <v>0.75407122999999998</v>
      </c>
      <c r="AM508" s="7">
        <f>IF(D508="M",IF($AJ508&lt;45,WeightSDS!M$23*$AJ508^10+WeightSDS!N$23*$AJ508^9+WeightSDS!O$23*$AJ508^8+WeightSDS!P$23*$AJ508^7+WeightSDS!Q$23*$AJ508^6+WeightSDS!R$23*$AJ508^5+WeightSDS!S$23*$AJ508^4+WeightSDS!T$23*$AJ508^3+WeightSDS!U$23*$AJ508^2+WeightSDS!V$23*$AJ508+WeightSDS!W$23,IF($AJ508&lt;153,WeightSDS!M$25*$AJ508^10+WeightSDS!N$25*$AJ508^9+WeightSDS!O$25*$AJ508^8+WeightSDS!P$25*$AJ508^7+WeightSDS!Q$25*$AJ508^6+WeightSDS!R$25*$AJ508^5+WeightSDS!S$25*$AJ508^4+WeightSDS!T$25*$AJ508^3+WeightSDS!U$25*$AJ508^2+WeightSDS!V$25*$AJ508+WeightSDS!W$25,WeightSDS!M$27+WeightSDS!N$27/(1+EXP(WeightSDS!O$27+WeightSDS!P$27*$AJ508)))),IF($AJ508&lt;43.8,WeightSDS!M$29*$AJ508^10+WeightSDS!N$29*$AJ508^9+WeightSDS!O$29*$AJ508^8+WeightSDS!P$29*$AJ508^7+WeightSDS!Q$29*$AJ508^6+WeightSDS!R$29*$AJ508^5+WeightSDS!S$29*$AJ508^4+WeightSDS!T$29*$AJ508^3+WeightSDS!U$29*$AJ508^2+WeightSDS!V$29*$AJ508+WeightSDS!W$29-0.010431*(1-$AJ508/210),IF($AJ508&lt;123,WeightSDS!M$30*$AJ508^10+WeightSDS!N$30*$AJ508^9+WeightSDS!O$30*$AJ508^8+WeightSDS!P$30*$AJ508^7+WeightSDS!Q$30*$AJ508^6+WeightSDS!R$30*$AJ508^5+WeightSDS!S$30*$AJ508^4+WeightSDS!T$30*$AJ508^3+WeightSDS!U$30*$AJ508^2+WeightSDS!V$30*$AJ508+WeightSDS!W$30-0.010431*(1-1/$AJ508),WeightSDS!M$32+WeightSDS!N$32/(1+EXP(WeightSDS!O$32+WeightSDS!P$32*$AJ508))-0.010431*(1-$AJ508/210))))</f>
        <v>2.9500001032655536</v>
      </c>
      <c r="AN508" s="7">
        <f>IF(D508="M",IF($AJ508&lt;162,WeightSDS!P$12*$AJ508^7+WeightSDS!Q$12*$AJ508^6+WeightSDS!R$12*$AJ508^5+WeightSDS!S$12*$AJ508^4+WeightSDS!T$12*$AJ508^3+WeightSDS!U$12*$AJ508^2+WeightSDS!V$12*$AJ508+WeightSDS!W$12,WeightSDS!P$14*$AJ508^7+WeightSDS!Q$14*$AJ508^6+WeightSDS!R$14*$AJ508^5+WeightSDS!S$14*$AJ508^4+WeightSDS!T$14*$AJ508^3+WeightSDS!U$14*$AJ508^2+WeightSDS!V$14*$AJ508+WeightSDS!W$14),IF($AJ508&lt;156,WeightSDS!O$17*$AJ508^8+WeightSDS!P$17*$AJ508^7+WeightSDS!Q$17*$AJ508^6+WeightSDS!R$17*$AJ508^5+WeightSDS!S$17*$AJ508^4+WeightSDS!T$17*$AJ508^3+WeightSDS!U$17*$AJ508^2+WeightSDS!V$17*$AJ508+WeightSDS!W$17,IF($AJ508&lt;186,WeightSDS!$U$18+(WeightSDS!$V$18-WeightSDS!$U$18)/24*($AJ508-186)+WeightSDS!$W$18*(-$AJ508+186)^2-0.005,WeightSDS!$U$18+(WeightSDS!$V$18-WeightSDS!$U$18)/24*($AJ508-186)-0.005)))</f>
        <v>0.14604529399999999</v>
      </c>
      <c r="AQ508" s="7">
        <f t="shared" si="163"/>
        <v>0.56299999999999994</v>
      </c>
      <c r="AR508" s="7">
        <f t="shared" si="164"/>
        <v>69</v>
      </c>
      <c r="AS508" s="7">
        <f t="shared" si="165"/>
        <v>0.51</v>
      </c>
    </row>
    <row r="509" spans="2:45" s="7" customFormat="1" x14ac:dyDescent="0.15">
      <c r="B509" s="118"/>
      <c r="C509" s="118"/>
      <c r="D509" s="118"/>
      <c r="E509" s="30"/>
      <c r="F509" s="30"/>
      <c r="G509" s="119"/>
      <c r="H509" s="119"/>
      <c r="I509" s="78"/>
      <c r="J509" s="11" t="str">
        <f t="shared" si="156"/>
        <v/>
      </c>
      <c r="K509" s="2" t="str">
        <f t="shared" si="166"/>
        <v/>
      </c>
      <c r="L509" s="2" t="str">
        <f t="shared" si="157"/>
        <v/>
      </c>
      <c r="M509" s="2" t="str">
        <f t="shared" si="167"/>
        <v/>
      </c>
      <c r="N509" s="2" t="str">
        <f t="shared" si="168"/>
        <v/>
      </c>
      <c r="O509" s="2" t="str">
        <f t="shared" si="169"/>
        <v/>
      </c>
      <c r="P509" s="11" t="str">
        <f t="shared" si="170"/>
        <v/>
      </c>
      <c r="Q509" s="11" t="str">
        <f t="shared" si="171"/>
        <v/>
      </c>
      <c r="R509" s="2" t="str">
        <f t="shared" si="172"/>
        <v/>
      </c>
      <c r="S509" s="11" t="str">
        <f t="shared" si="173"/>
        <v/>
      </c>
      <c r="T509" s="175" t="str">
        <f t="shared" si="174"/>
        <v/>
      </c>
      <c r="U509" s="11" t="str">
        <f t="shared" si="175"/>
        <v/>
      </c>
      <c r="V509" s="136"/>
      <c r="W509" s="136"/>
      <c r="X509" s="139">
        <f t="shared" si="158"/>
        <v>0</v>
      </c>
      <c r="Y509" s="31">
        <f t="shared" si="159"/>
        <v>0</v>
      </c>
      <c r="Z509" s="31"/>
      <c r="AA509" s="140">
        <f t="shared" si="160"/>
        <v>0</v>
      </c>
      <c r="AB509" s="12"/>
      <c r="AC509" s="8">
        <f t="shared" si="161"/>
        <v>9.0359999999999996</v>
      </c>
      <c r="AD509" s="8">
        <f t="shared" si="162"/>
        <v>-184.49199999999999</v>
      </c>
      <c r="AE509"/>
      <c r="AF509" t="e">
        <f>IF(D509="M",IF(AI509&lt;78,LMS!$D$5*AI509^3+LMS!$E$5*AI509^2+LMS!$F$5*AI509+LMS!$G$5,IF(AI509&lt;150,LMS!$D$6*AI509^3+LMS!$E$6*AI509^2+LMS!$F$6*AI509+LMS!$G$6,LMS!$D$7*AI509^3+LMS!$E$7*AI509^2+LMS!$F$7*AI509+LMS!$G$7)),IF(AI509&lt;69,LMS!$D$9*AI509^3+LMS!$E$9*AI509^2+LMS!$F$9*AI509+LMS!$G$9,IF(AI509&lt;150,LMS!$D$10*AI509^3+LMS!$E$10*AI509^2+LMS!$F$10*AI509+LMS!$G$10,LMS!$D$11*AI509^3+LMS!$E$11*AI509^2+LMS!$F$11*AI509+LMS!$G$11)))</f>
        <v>#VALUE!</v>
      </c>
      <c r="AG509" t="e">
        <f>IF(D509="M",(IF(AI509&lt;2.5,LMS!$D$21*AI509^3+LMS!$E$21*AI509^2+LMS!$F$21*AI509+LMS!$G$21,IF(AI509&lt;9.5,LMS!$D$22*AI509^3+LMS!$E$22*AI509^2+LMS!$F$22*AI509+LMS!$G$22,IF(AI509&lt;26.75,LMS!$D$23*AI509^3+LMS!$E$23*AI509^2+LMS!$F$23*AI509+LMS!$G$23,IF(AI509&lt;90,LMS!$D$24*AI509^3+LMS!$E$24*AI509^2+LMS!$F$24*AI509+LMS!$G$24,LMS!$D$25*AI509^3+LMS!$E$25*AI509^2+LMS!$F$25*AI509+LMS!$G$25))))),(IF(AI509&lt;2.5,LMS!$D$27*AI509^3+LMS!$E$27*AI509^2+LMS!$F$27*AI509+LMS!$G$27,IF(AI509&lt;9.5,LMS!$D$28*AI509^3+LMS!$E$28*AI509^2+LMS!$F$28*AI509+LMS!$G$28,IF(AI509&lt;26.75,LMS!$D$29*AI509^3+LMS!$E$29*AI509^2+LMS!$F$29*AI509+LMS!$G$29,IF(AI509&lt;90,LMS!$D$30*AI509^3+LMS!$E$30*AI509^2+LMS!$F$30*AI509+LMS!$G$30,IF(AI509&lt;150,LMS!$D$31*AI509^3+LMS!$E$31*AI509^2+LMS!$F$31*AI509+LMS!$G$31,LMS!$D$32*AI509^3+LMS!$E$32*AI509^2+LMS!$F$32*AI509+LMS!$G$32)))))))</f>
        <v>#VALUE!</v>
      </c>
      <c r="AH509" t="e">
        <f>IF(D509="M",(IF(AI509&lt;90,LMS!$D$14*AI509^3+LMS!$E$14*AI509^2+LMS!$F$14*AI509+LMS!$G$14,LMS!$D$15*AI509^3+LMS!$E$15*AI509^2+LMS!$F$15*AI509+LMS!$G$15)),(IF(AI509&lt;90,LMS!$D$17*AI509^3+LMS!$E$17*AI509^2+LMS!$F$17*AI509+LMS!$G$17,LMS!$D$18*AI509^3+LMS!$E$18*AI509^2+LMS!$F$18*AI509+LMS!$G$18)))</f>
        <v>#VALUE!</v>
      </c>
      <c r="AI509" s="7" t="e">
        <f t="shared" ref="AI509:AI572" si="177">T509*365.25/30.4375</f>
        <v>#VALUE!</v>
      </c>
      <c r="AJ509" s="7">
        <f t="shared" si="176"/>
        <v>0</v>
      </c>
      <c r="AL509" s="7">
        <f>IF(D509="M",WeightSDS!P$5*$AJ509^7+WeightSDS!Q$5*$AJ509^6+WeightSDS!R$5*$AJ509^5+WeightSDS!S$5*$AJ509^4+WeightSDS!T$5*$AJ509^3+WeightSDS!U$5*$AJ509^2+WeightSDS!V$5*$AJ509+WeightSDS!W$5,IF($AJ509&lt;186,WeightSDS!P$8*$AJ509^7+WeightSDS!Q$8*$AJ509^6+WeightSDS!R$8*$AJ509^5+WeightSDS!S$8*$AJ509^4+WeightSDS!T$8*$AJ509^3+WeightSDS!U$8*$AJ509^2+WeightSDS!V$8*$AJ509+WeightSDS!W$8,WeightSDS!$U$9+WeightSDS!$V$9*($AJ509-WeightSDS!$W$9)))</f>
        <v>0.75407122999999998</v>
      </c>
      <c r="AM509" s="7">
        <f>IF(D509="M",IF($AJ509&lt;45,WeightSDS!M$23*$AJ509^10+WeightSDS!N$23*$AJ509^9+WeightSDS!O$23*$AJ509^8+WeightSDS!P$23*$AJ509^7+WeightSDS!Q$23*$AJ509^6+WeightSDS!R$23*$AJ509^5+WeightSDS!S$23*$AJ509^4+WeightSDS!T$23*$AJ509^3+WeightSDS!U$23*$AJ509^2+WeightSDS!V$23*$AJ509+WeightSDS!W$23,IF($AJ509&lt;153,WeightSDS!M$25*$AJ509^10+WeightSDS!N$25*$AJ509^9+WeightSDS!O$25*$AJ509^8+WeightSDS!P$25*$AJ509^7+WeightSDS!Q$25*$AJ509^6+WeightSDS!R$25*$AJ509^5+WeightSDS!S$25*$AJ509^4+WeightSDS!T$25*$AJ509^3+WeightSDS!U$25*$AJ509^2+WeightSDS!V$25*$AJ509+WeightSDS!W$25,WeightSDS!M$27+WeightSDS!N$27/(1+EXP(WeightSDS!O$27+WeightSDS!P$27*$AJ509)))),IF($AJ509&lt;43.8,WeightSDS!M$29*$AJ509^10+WeightSDS!N$29*$AJ509^9+WeightSDS!O$29*$AJ509^8+WeightSDS!P$29*$AJ509^7+WeightSDS!Q$29*$AJ509^6+WeightSDS!R$29*$AJ509^5+WeightSDS!S$29*$AJ509^4+WeightSDS!T$29*$AJ509^3+WeightSDS!U$29*$AJ509^2+WeightSDS!V$29*$AJ509+WeightSDS!W$29-0.010431*(1-$AJ509/210),IF($AJ509&lt;123,WeightSDS!M$30*$AJ509^10+WeightSDS!N$30*$AJ509^9+WeightSDS!O$30*$AJ509^8+WeightSDS!P$30*$AJ509^7+WeightSDS!Q$30*$AJ509^6+WeightSDS!R$30*$AJ509^5+WeightSDS!S$30*$AJ509^4+WeightSDS!T$30*$AJ509^3+WeightSDS!U$30*$AJ509^2+WeightSDS!V$30*$AJ509+WeightSDS!W$30-0.010431*(1-1/$AJ509),WeightSDS!M$32+WeightSDS!N$32/(1+EXP(WeightSDS!O$32+WeightSDS!P$32*$AJ509))-0.010431*(1-$AJ509/210))))</f>
        <v>2.9500001032655536</v>
      </c>
      <c r="AN509" s="7">
        <f>IF(D509="M",IF($AJ509&lt;162,WeightSDS!P$12*$AJ509^7+WeightSDS!Q$12*$AJ509^6+WeightSDS!R$12*$AJ509^5+WeightSDS!S$12*$AJ509^4+WeightSDS!T$12*$AJ509^3+WeightSDS!U$12*$AJ509^2+WeightSDS!V$12*$AJ509+WeightSDS!W$12,WeightSDS!P$14*$AJ509^7+WeightSDS!Q$14*$AJ509^6+WeightSDS!R$14*$AJ509^5+WeightSDS!S$14*$AJ509^4+WeightSDS!T$14*$AJ509^3+WeightSDS!U$14*$AJ509^2+WeightSDS!V$14*$AJ509+WeightSDS!W$14),IF($AJ509&lt;156,WeightSDS!O$17*$AJ509^8+WeightSDS!P$17*$AJ509^7+WeightSDS!Q$17*$AJ509^6+WeightSDS!R$17*$AJ509^5+WeightSDS!S$17*$AJ509^4+WeightSDS!T$17*$AJ509^3+WeightSDS!U$17*$AJ509^2+WeightSDS!V$17*$AJ509+WeightSDS!W$17,IF($AJ509&lt;186,WeightSDS!$U$18+(WeightSDS!$V$18-WeightSDS!$U$18)/24*($AJ509-186)+WeightSDS!$W$18*(-$AJ509+186)^2-0.005,WeightSDS!$U$18+(WeightSDS!$V$18-WeightSDS!$U$18)/24*($AJ509-186)-0.005)))</f>
        <v>0.14604529399999999</v>
      </c>
      <c r="AQ509" s="7">
        <f t="shared" si="163"/>
        <v>0.56299999999999994</v>
      </c>
      <c r="AR509" s="7">
        <f t="shared" si="164"/>
        <v>69</v>
      </c>
      <c r="AS509" s="7">
        <f t="shared" si="165"/>
        <v>0.51</v>
      </c>
    </row>
    <row r="510" spans="2:45" s="7" customFormat="1" x14ac:dyDescent="0.15">
      <c r="B510" s="118"/>
      <c r="C510" s="118"/>
      <c r="D510" s="118"/>
      <c r="E510" s="30"/>
      <c r="F510" s="30"/>
      <c r="G510" s="119"/>
      <c r="H510" s="119"/>
      <c r="I510" s="78"/>
      <c r="J510" s="11" t="str">
        <f t="shared" si="156"/>
        <v/>
      </c>
      <c r="K510" s="2" t="str">
        <f t="shared" si="166"/>
        <v/>
      </c>
      <c r="L510" s="2" t="str">
        <f t="shared" si="157"/>
        <v/>
      </c>
      <c r="M510" s="2" t="str">
        <f t="shared" si="167"/>
        <v/>
      </c>
      <c r="N510" s="2" t="str">
        <f t="shared" si="168"/>
        <v/>
      </c>
      <c r="O510" s="2" t="str">
        <f t="shared" si="169"/>
        <v/>
      </c>
      <c r="P510" s="11" t="str">
        <f t="shared" si="170"/>
        <v/>
      </c>
      <c r="Q510" s="11" t="str">
        <f t="shared" si="171"/>
        <v/>
      </c>
      <c r="R510" s="2" t="str">
        <f t="shared" si="172"/>
        <v/>
      </c>
      <c r="S510" s="11" t="str">
        <f t="shared" si="173"/>
        <v/>
      </c>
      <c r="T510" s="175" t="str">
        <f t="shared" si="174"/>
        <v/>
      </c>
      <c r="U510" s="11" t="str">
        <f t="shared" si="175"/>
        <v/>
      </c>
      <c r="V510" s="136"/>
      <c r="W510" s="136"/>
      <c r="X510" s="139">
        <f t="shared" si="158"/>
        <v>0</v>
      </c>
      <c r="Y510" s="31">
        <f t="shared" si="159"/>
        <v>0</v>
      </c>
      <c r="Z510" s="31"/>
      <c r="AA510" s="140">
        <f t="shared" si="160"/>
        <v>0</v>
      </c>
      <c r="AB510" s="12"/>
      <c r="AC510" s="8">
        <f t="shared" si="161"/>
        <v>9.0359999999999996</v>
      </c>
      <c r="AD510" s="8">
        <f t="shared" si="162"/>
        <v>-184.49199999999999</v>
      </c>
      <c r="AE510"/>
      <c r="AF510" t="e">
        <f>IF(D510="M",IF(AI510&lt;78,LMS!$D$5*AI510^3+LMS!$E$5*AI510^2+LMS!$F$5*AI510+LMS!$G$5,IF(AI510&lt;150,LMS!$D$6*AI510^3+LMS!$E$6*AI510^2+LMS!$F$6*AI510+LMS!$G$6,LMS!$D$7*AI510^3+LMS!$E$7*AI510^2+LMS!$F$7*AI510+LMS!$G$7)),IF(AI510&lt;69,LMS!$D$9*AI510^3+LMS!$E$9*AI510^2+LMS!$F$9*AI510+LMS!$G$9,IF(AI510&lt;150,LMS!$D$10*AI510^3+LMS!$E$10*AI510^2+LMS!$F$10*AI510+LMS!$G$10,LMS!$D$11*AI510^3+LMS!$E$11*AI510^2+LMS!$F$11*AI510+LMS!$G$11)))</f>
        <v>#VALUE!</v>
      </c>
      <c r="AG510" t="e">
        <f>IF(D510="M",(IF(AI510&lt;2.5,LMS!$D$21*AI510^3+LMS!$E$21*AI510^2+LMS!$F$21*AI510+LMS!$G$21,IF(AI510&lt;9.5,LMS!$D$22*AI510^3+LMS!$E$22*AI510^2+LMS!$F$22*AI510+LMS!$G$22,IF(AI510&lt;26.75,LMS!$D$23*AI510^3+LMS!$E$23*AI510^2+LMS!$F$23*AI510+LMS!$G$23,IF(AI510&lt;90,LMS!$D$24*AI510^3+LMS!$E$24*AI510^2+LMS!$F$24*AI510+LMS!$G$24,LMS!$D$25*AI510^3+LMS!$E$25*AI510^2+LMS!$F$25*AI510+LMS!$G$25))))),(IF(AI510&lt;2.5,LMS!$D$27*AI510^3+LMS!$E$27*AI510^2+LMS!$F$27*AI510+LMS!$G$27,IF(AI510&lt;9.5,LMS!$D$28*AI510^3+LMS!$E$28*AI510^2+LMS!$F$28*AI510+LMS!$G$28,IF(AI510&lt;26.75,LMS!$D$29*AI510^3+LMS!$E$29*AI510^2+LMS!$F$29*AI510+LMS!$G$29,IF(AI510&lt;90,LMS!$D$30*AI510^3+LMS!$E$30*AI510^2+LMS!$F$30*AI510+LMS!$G$30,IF(AI510&lt;150,LMS!$D$31*AI510^3+LMS!$E$31*AI510^2+LMS!$F$31*AI510+LMS!$G$31,LMS!$D$32*AI510^3+LMS!$E$32*AI510^2+LMS!$F$32*AI510+LMS!$G$32)))))))</f>
        <v>#VALUE!</v>
      </c>
      <c r="AH510" t="e">
        <f>IF(D510="M",(IF(AI510&lt;90,LMS!$D$14*AI510^3+LMS!$E$14*AI510^2+LMS!$F$14*AI510+LMS!$G$14,LMS!$D$15*AI510^3+LMS!$E$15*AI510^2+LMS!$F$15*AI510+LMS!$G$15)),(IF(AI510&lt;90,LMS!$D$17*AI510^3+LMS!$E$17*AI510^2+LMS!$F$17*AI510+LMS!$G$17,LMS!$D$18*AI510^3+LMS!$E$18*AI510^2+LMS!$F$18*AI510+LMS!$G$18)))</f>
        <v>#VALUE!</v>
      </c>
      <c r="AI510" s="7" t="e">
        <f t="shared" si="177"/>
        <v>#VALUE!</v>
      </c>
      <c r="AJ510" s="7">
        <f t="shared" si="176"/>
        <v>0</v>
      </c>
      <c r="AL510" s="7">
        <f>IF(D510="M",WeightSDS!P$5*$AJ510^7+WeightSDS!Q$5*$AJ510^6+WeightSDS!R$5*$AJ510^5+WeightSDS!S$5*$AJ510^4+WeightSDS!T$5*$AJ510^3+WeightSDS!U$5*$AJ510^2+WeightSDS!V$5*$AJ510+WeightSDS!W$5,IF($AJ510&lt;186,WeightSDS!P$8*$AJ510^7+WeightSDS!Q$8*$AJ510^6+WeightSDS!R$8*$AJ510^5+WeightSDS!S$8*$AJ510^4+WeightSDS!T$8*$AJ510^3+WeightSDS!U$8*$AJ510^2+WeightSDS!V$8*$AJ510+WeightSDS!W$8,WeightSDS!$U$9+WeightSDS!$V$9*($AJ510-WeightSDS!$W$9)))</f>
        <v>0.75407122999999998</v>
      </c>
      <c r="AM510" s="7">
        <f>IF(D510="M",IF($AJ510&lt;45,WeightSDS!M$23*$AJ510^10+WeightSDS!N$23*$AJ510^9+WeightSDS!O$23*$AJ510^8+WeightSDS!P$23*$AJ510^7+WeightSDS!Q$23*$AJ510^6+WeightSDS!R$23*$AJ510^5+WeightSDS!S$23*$AJ510^4+WeightSDS!T$23*$AJ510^3+WeightSDS!U$23*$AJ510^2+WeightSDS!V$23*$AJ510+WeightSDS!W$23,IF($AJ510&lt;153,WeightSDS!M$25*$AJ510^10+WeightSDS!N$25*$AJ510^9+WeightSDS!O$25*$AJ510^8+WeightSDS!P$25*$AJ510^7+WeightSDS!Q$25*$AJ510^6+WeightSDS!R$25*$AJ510^5+WeightSDS!S$25*$AJ510^4+WeightSDS!T$25*$AJ510^3+WeightSDS!U$25*$AJ510^2+WeightSDS!V$25*$AJ510+WeightSDS!W$25,WeightSDS!M$27+WeightSDS!N$27/(1+EXP(WeightSDS!O$27+WeightSDS!P$27*$AJ510)))),IF($AJ510&lt;43.8,WeightSDS!M$29*$AJ510^10+WeightSDS!N$29*$AJ510^9+WeightSDS!O$29*$AJ510^8+WeightSDS!P$29*$AJ510^7+WeightSDS!Q$29*$AJ510^6+WeightSDS!R$29*$AJ510^5+WeightSDS!S$29*$AJ510^4+WeightSDS!T$29*$AJ510^3+WeightSDS!U$29*$AJ510^2+WeightSDS!V$29*$AJ510+WeightSDS!W$29-0.010431*(1-$AJ510/210),IF($AJ510&lt;123,WeightSDS!M$30*$AJ510^10+WeightSDS!N$30*$AJ510^9+WeightSDS!O$30*$AJ510^8+WeightSDS!P$30*$AJ510^7+WeightSDS!Q$30*$AJ510^6+WeightSDS!R$30*$AJ510^5+WeightSDS!S$30*$AJ510^4+WeightSDS!T$30*$AJ510^3+WeightSDS!U$30*$AJ510^2+WeightSDS!V$30*$AJ510+WeightSDS!W$30-0.010431*(1-1/$AJ510),WeightSDS!M$32+WeightSDS!N$32/(1+EXP(WeightSDS!O$32+WeightSDS!P$32*$AJ510))-0.010431*(1-$AJ510/210))))</f>
        <v>2.9500001032655536</v>
      </c>
      <c r="AN510" s="7">
        <f>IF(D510="M",IF($AJ510&lt;162,WeightSDS!P$12*$AJ510^7+WeightSDS!Q$12*$AJ510^6+WeightSDS!R$12*$AJ510^5+WeightSDS!S$12*$AJ510^4+WeightSDS!T$12*$AJ510^3+WeightSDS!U$12*$AJ510^2+WeightSDS!V$12*$AJ510+WeightSDS!W$12,WeightSDS!P$14*$AJ510^7+WeightSDS!Q$14*$AJ510^6+WeightSDS!R$14*$AJ510^5+WeightSDS!S$14*$AJ510^4+WeightSDS!T$14*$AJ510^3+WeightSDS!U$14*$AJ510^2+WeightSDS!V$14*$AJ510+WeightSDS!W$14),IF($AJ510&lt;156,WeightSDS!O$17*$AJ510^8+WeightSDS!P$17*$AJ510^7+WeightSDS!Q$17*$AJ510^6+WeightSDS!R$17*$AJ510^5+WeightSDS!S$17*$AJ510^4+WeightSDS!T$17*$AJ510^3+WeightSDS!U$17*$AJ510^2+WeightSDS!V$17*$AJ510+WeightSDS!W$17,IF($AJ510&lt;186,WeightSDS!$U$18+(WeightSDS!$V$18-WeightSDS!$U$18)/24*($AJ510-186)+WeightSDS!$W$18*(-$AJ510+186)^2-0.005,WeightSDS!$U$18+(WeightSDS!$V$18-WeightSDS!$U$18)/24*($AJ510-186)-0.005)))</f>
        <v>0.14604529399999999</v>
      </c>
      <c r="AQ510" s="7">
        <f t="shared" si="163"/>
        <v>0.56299999999999994</v>
      </c>
      <c r="AR510" s="7">
        <f t="shared" si="164"/>
        <v>69</v>
      </c>
      <c r="AS510" s="7">
        <f t="shared" si="165"/>
        <v>0.51</v>
      </c>
    </row>
    <row r="511" spans="2:45" s="7" customFormat="1" x14ac:dyDescent="0.15">
      <c r="B511" s="118"/>
      <c r="C511" s="118"/>
      <c r="D511" s="118"/>
      <c r="E511" s="30"/>
      <c r="F511" s="30"/>
      <c r="G511" s="119"/>
      <c r="H511" s="119"/>
      <c r="I511" s="78"/>
      <c r="J511" s="11" t="str">
        <f t="shared" si="156"/>
        <v/>
      </c>
      <c r="K511" s="2" t="str">
        <f t="shared" si="166"/>
        <v/>
      </c>
      <c r="L511" s="2" t="str">
        <f t="shared" si="157"/>
        <v/>
      </c>
      <c r="M511" s="2" t="str">
        <f t="shared" si="167"/>
        <v/>
      </c>
      <c r="N511" s="2" t="str">
        <f t="shared" si="168"/>
        <v/>
      </c>
      <c r="O511" s="2" t="str">
        <f t="shared" si="169"/>
        <v/>
      </c>
      <c r="P511" s="11" t="str">
        <f t="shared" si="170"/>
        <v/>
      </c>
      <c r="Q511" s="11" t="str">
        <f t="shared" si="171"/>
        <v/>
      </c>
      <c r="R511" s="2" t="str">
        <f t="shared" si="172"/>
        <v/>
      </c>
      <c r="S511" s="11" t="str">
        <f t="shared" si="173"/>
        <v/>
      </c>
      <c r="T511" s="175" t="str">
        <f t="shared" si="174"/>
        <v/>
      </c>
      <c r="U511" s="11" t="str">
        <f t="shared" si="175"/>
        <v/>
      </c>
      <c r="V511" s="136"/>
      <c r="W511" s="136"/>
      <c r="X511" s="139">
        <f t="shared" si="158"/>
        <v>0</v>
      </c>
      <c r="Y511" s="31">
        <f t="shared" si="159"/>
        <v>0</v>
      </c>
      <c r="Z511" s="31"/>
      <c r="AA511" s="140">
        <f t="shared" si="160"/>
        <v>0</v>
      </c>
      <c r="AB511" s="12"/>
      <c r="AC511" s="8">
        <f t="shared" si="161"/>
        <v>9.0359999999999996</v>
      </c>
      <c r="AD511" s="8">
        <f t="shared" si="162"/>
        <v>-184.49199999999999</v>
      </c>
      <c r="AE511"/>
      <c r="AF511" t="e">
        <f>IF(D511="M",IF(AI511&lt;78,LMS!$D$5*AI511^3+LMS!$E$5*AI511^2+LMS!$F$5*AI511+LMS!$G$5,IF(AI511&lt;150,LMS!$D$6*AI511^3+LMS!$E$6*AI511^2+LMS!$F$6*AI511+LMS!$G$6,LMS!$D$7*AI511^3+LMS!$E$7*AI511^2+LMS!$F$7*AI511+LMS!$G$7)),IF(AI511&lt;69,LMS!$D$9*AI511^3+LMS!$E$9*AI511^2+LMS!$F$9*AI511+LMS!$G$9,IF(AI511&lt;150,LMS!$D$10*AI511^3+LMS!$E$10*AI511^2+LMS!$F$10*AI511+LMS!$G$10,LMS!$D$11*AI511^3+LMS!$E$11*AI511^2+LMS!$F$11*AI511+LMS!$G$11)))</f>
        <v>#VALUE!</v>
      </c>
      <c r="AG511" t="e">
        <f>IF(D511="M",(IF(AI511&lt;2.5,LMS!$D$21*AI511^3+LMS!$E$21*AI511^2+LMS!$F$21*AI511+LMS!$G$21,IF(AI511&lt;9.5,LMS!$D$22*AI511^3+LMS!$E$22*AI511^2+LMS!$F$22*AI511+LMS!$G$22,IF(AI511&lt;26.75,LMS!$D$23*AI511^3+LMS!$E$23*AI511^2+LMS!$F$23*AI511+LMS!$G$23,IF(AI511&lt;90,LMS!$D$24*AI511^3+LMS!$E$24*AI511^2+LMS!$F$24*AI511+LMS!$G$24,LMS!$D$25*AI511^3+LMS!$E$25*AI511^2+LMS!$F$25*AI511+LMS!$G$25))))),(IF(AI511&lt;2.5,LMS!$D$27*AI511^3+LMS!$E$27*AI511^2+LMS!$F$27*AI511+LMS!$G$27,IF(AI511&lt;9.5,LMS!$D$28*AI511^3+LMS!$E$28*AI511^2+LMS!$F$28*AI511+LMS!$G$28,IF(AI511&lt;26.75,LMS!$D$29*AI511^3+LMS!$E$29*AI511^2+LMS!$F$29*AI511+LMS!$G$29,IF(AI511&lt;90,LMS!$D$30*AI511^3+LMS!$E$30*AI511^2+LMS!$F$30*AI511+LMS!$G$30,IF(AI511&lt;150,LMS!$D$31*AI511^3+LMS!$E$31*AI511^2+LMS!$F$31*AI511+LMS!$G$31,LMS!$D$32*AI511^3+LMS!$E$32*AI511^2+LMS!$F$32*AI511+LMS!$G$32)))))))</f>
        <v>#VALUE!</v>
      </c>
      <c r="AH511" t="e">
        <f>IF(D511="M",(IF(AI511&lt;90,LMS!$D$14*AI511^3+LMS!$E$14*AI511^2+LMS!$F$14*AI511+LMS!$G$14,LMS!$D$15*AI511^3+LMS!$E$15*AI511^2+LMS!$F$15*AI511+LMS!$G$15)),(IF(AI511&lt;90,LMS!$D$17*AI511^3+LMS!$E$17*AI511^2+LMS!$F$17*AI511+LMS!$G$17,LMS!$D$18*AI511^3+LMS!$E$18*AI511^2+LMS!$F$18*AI511+LMS!$G$18)))</f>
        <v>#VALUE!</v>
      </c>
      <c r="AI511" s="7" t="e">
        <f t="shared" si="177"/>
        <v>#VALUE!</v>
      </c>
      <c r="AJ511" s="7">
        <f t="shared" si="176"/>
        <v>0</v>
      </c>
      <c r="AL511" s="7">
        <f>IF(D511="M",WeightSDS!P$5*$AJ511^7+WeightSDS!Q$5*$AJ511^6+WeightSDS!R$5*$AJ511^5+WeightSDS!S$5*$AJ511^4+WeightSDS!T$5*$AJ511^3+WeightSDS!U$5*$AJ511^2+WeightSDS!V$5*$AJ511+WeightSDS!W$5,IF($AJ511&lt;186,WeightSDS!P$8*$AJ511^7+WeightSDS!Q$8*$AJ511^6+WeightSDS!R$8*$AJ511^5+WeightSDS!S$8*$AJ511^4+WeightSDS!T$8*$AJ511^3+WeightSDS!U$8*$AJ511^2+WeightSDS!V$8*$AJ511+WeightSDS!W$8,WeightSDS!$U$9+WeightSDS!$V$9*($AJ511-WeightSDS!$W$9)))</f>
        <v>0.75407122999999998</v>
      </c>
      <c r="AM511" s="7">
        <f>IF(D511="M",IF($AJ511&lt;45,WeightSDS!M$23*$AJ511^10+WeightSDS!N$23*$AJ511^9+WeightSDS!O$23*$AJ511^8+WeightSDS!P$23*$AJ511^7+WeightSDS!Q$23*$AJ511^6+WeightSDS!R$23*$AJ511^5+WeightSDS!S$23*$AJ511^4+WeightSDS!T$23*$AJ511^3+WeightSDS!U$23*$AJ511^2+WeightSDS!V$23*$AJ511+WeightSDS!W$23,IF($AJ511&lt;153,WeightSDS!M$25*$AJ511^10+WeightSDS!N$25*$AJ511^9+WeightSDS!O$25*$AJ511^8+WeightSDS!P$25*$AJ511^7+WeightSDS!Q$25*$AJ511^6+WeightSDS!R$25*$AJ511^5+WeightSDS!S$25*$AJ511^4+WeightSDS!T$25*$AJ511^3+WeightSDS!U$25*$AJ511^2+WeightSDS!V$25*$AJ511+WeightSDS!W$25,WeightSDS!M$27+WeightSDS!N$27/(1+EXP(WeightSDS!O$27+WeightSDS!P$27*$AJ511)))),IF($AJ511&lt;43.8,WeightSDS!M$29*$AJ511^10+WeightSDS!N$29*$AJ511^9+WeightSDS!O$29*$AJ511^8+WeightSDS!P$29*$AJ511^7+WeightSDS!Q$29*$AJ511^6+WeightSDS!R$29*$AJ511^5+WeightSDS!S$29*$AJ511^4+WeightSDS!T$29*$AJ511^3+WeightSDS!U$29*$AJ511^2+WeightSDS!V$29*$AJ511+WeightSDS!W$29-0.010431*(1-$AJ511/210),IF($AJ511&lt;123,WeightSDS!M$30*$AJ511^10+WeightSDS!N$30*$AJ511^9+WeightSDS!O$30*$AJ511^8+WeightSDS!P$30*$AJ511^7+WeightSDS!Q$30*$AJ511^6+WeightSDS!R$30*$AJ511^5+WeightSDS!S$30*$AJ511^4+WeightSDS!T$30*$AJ511^3+WeightSDS!U$30*$AJ511^2+WeightSDS!V$30*$AJ511+WeightSDS!W$30-0.010431*(1-1/$AJ511),WeightSDS!M$32+WeightSDS!N$32/(1+EXP(WeightSDS!O$32+WeightSDS!P$32*$AJ511))-0.010431*(1-$AJ511/210))))</f>
        <v>2.9500001032655536</v>
      </c>
      <c r="AN511" s="7">
        <f>IF(D511="M",IF($AJ511&lt;162,WeightSDS!P$12*$AJ511^7+WeightSDS!Q$12*$AJ511^6+WeightSDS!R$12*$AJ511^5+WeightSDS!S$12*$AJ511^4+WeightSDS!T$12*$AJ511^3+WeightSDS!U$12*$AJ511^2+WeightSDS!V$12*$AJ511+WeightSDS!W$12,WeightSDS!P$14*$AJ511^7+WeightSDS!Q$14*$AJ511^6+WeightSDS!R$14*$AJ511^5+WeightSDS!S$14*$AJ511^4+WeightSDS!T$14*$AJ511^3+WeightSDS!U$14*$AJ511^2+WeightSDS!V$14*$AJ511+WeightSDS!W$14),IF($AJ511&lt;156,WeightSDS!O$17*$AJ511^8+WeightSDS!P$17*$AJ511^7+WeightSDS!Q$17*$AJ511^6+WeightSDS!R$17*$AJ511^5+WeightSDS!S$17*$AJ511^4+WeightSDS!T$17*$AJ511^3+WeightSDS!U$17*$AJ511^2+WeightSDS!V$17*$AJ511+WeightSDS!W$17,IF($AJ511&lt;186,WeightSDS!$U$18+(WeightSDS!$V$18-WeightSDS!$U$18)/24*($AJ511-186)+WeightSDS!$W$18*(-$AJ511+186)^2-0.005,WeightSDS!$U$18+(WeightSDS!$V$18-WeightSDS!$U$18)/24*($AJ511-186)-0.005)))</f>
        <v>0.14604529399999999</v>
      </c>
      <c r="AQ511" s="7">
        <f t="shared" si="163"/>
        <v>0.56299999999999994</v>
      </c>
      <c r="AR511" s="7">
        <f t="shared" si="164"/>
        <v>69</v>
      </c>
      <c r="AS511" s="7">
        <f t="shared" si="165"/>
        <v>0.51</v>
      </c>
    </row>
    <row r="512" spans="2:45" s="7" customFormat="1" x14ac:dyDescent="0.15">
      <c r="B512" s="118"/>
      <c r="C512" s="118"/>
      <c r="D512" s="118"/>
      <c r="E512" s="30"/>
      <c r="F512" s="30"/>
      <c r="G512" s="119"/>
      <c r="H512" s="119"/>
      <c r="I512" s="78"/>
      <c r="J512" s="11" t="str">
        <f t="shared" si="156"/>
        <v/>
      </c>
      <c r="K512" s="2" t="str">
        <f t="shared" si="166"/>
        <v/>
      </c>
      <c r="L512" s="2" t="str">
        <f t="shared" si="157"/>
        <v/>
      </c>
      <c r="M512" s="2" t="str">
        <f t="shared" si="167"/>
        <v/>
      </c>
      <c r="N512" s="2" t="str">
        <f t="shared" si="168"/>
        <v/>
      </c>
      <c r="O512" s="2" t="str">
        <f t="shared" si="169"/>
        <v/>
      </c>
      <c r="P512" s="11" t="str">
        <f t="shared" si="170"/>
        <v/>
      </c>
      <c r="Q512" s="11" t="str">
        <f t="shared" si="171"/>
        <v/>
      </c>
      <c r="R512" s="2" t="str">
        <f t="shared" si="172"/>
        <v/>
      </c>
      <c r="S512" s="11" t="str">
        <f t="shared" si="173"/>
        <v/>
      </c>
      <c r="T512" s="175" t="str">
        <f t="shared" si="174"/>
        <v/>
      </c>
      <c r="U512" s="11" t="str">
        <f t="shared" si="175"/>
        <v/>
      </c>
      <c r="V512" s="136"/>
      <c r="W512" s="136"/>
      <c r="X512" s="139">
        <f t="shared" si="158"/>
        <v>0</v>
      </c>
      <c r="Y512" s="31">
        <f t="shared" si="159"/>
        <v>0</v>
      </c>
      <c r="Z512" s="31"/>
      <c r="AA512" s="140">
        <f t="shared" si="160"/>
        <v>0</v>
      </c>
      <c r="AB512" s="12"/>
      <c r="AC512" s="8">
        <f t="shared" si="161"/>
        <v>9.0359999999999996</v>
      </c>
      <c r="AD512" s="8">
        <f t="shared" si="162"/>
        <v>-184.49199999999999</v>
      </c>
      <c r="AE512"/>
      <c r="AF512" t="e">
        <f>IF(D512="M",IF(AI512&lt;78,LMS!$D$5*AI512^3+LMS!$E$5*AI512^2+LMS!$F$5*AI512+LMS!$G$5,IF(AI512&lt;150,LMS!$D$6*AI512^3+LMS!$E$6*AI512^2+LMS!$F$6*AI512+LMS!$G$6,LMS!$D$7*AI512^3+LMS!$E$7*AI512^2+LMS!$F$7*AI512+LMS!$G$7)),IF(AI512&lt;69,LMS!$D$9*AI512^3+LMS!$E$9*AI512^2+LMS!$F$9*AI512+LMS!$G$9,IF(AI512&lt;150,LMS!$D$10*AI512^3+LMS!$E$10*AI512^2+LMS!$F$10*AI512+LMS!$G$10,LMS!$D$11*AI512^3+LMS!$E$11*AI512^2+LMS!$F$11*AI512+LMS!$G$11)))</f>
        <v>#VALUE!</v>
      </c>
      <c r="AG512" t="e">
        <f>IF(D512="M",(IF(AI512&lt;2.5,LMS!$D$21*AI512^3+LMS!$E$21*AI512^2+LMS!$F$21*AI512+LMS!$G$21,IF(AI512&lt;9.5,LMS!$D$22*AI512^3+LMS!$E$22*AI512^2+LMS!$F$22*AI512+LMS!$G$22,IF(AI512&lt;26.75,LMS!$D$23*AI512^3+LMS!$E$23*AI512^2+LMS!$F$23*AI512+LMS!$G$23,IF(AI512&lt;90,LMS!$D$24*AI512^3+LMS!$E$24*AI512^2+LMS!$F$24*AI512+LMS!$G$24,LMS!$D$25*AI512^3+LMS!$E$25*AI512^2+LMS!$F$25*AI512+LMS!$G$25))))),(IF(AI512&lt;2.5,LMS!$D$27*AI512^3+LMS!$E$27*AI512^2+LMS!$F$27*AI512+LMS!$G$27,IF(AI512&lt;9.5,LMS!$D$28*AI512^3+LMS!$E$28*AI512^2+LMS!$F$28*AI512+LMS!$G$28,IF(AI512&lt;26.75,LMS!$D$29*AI512^3+LMS!$E$29*AI512^2+LMS!$F$29*AI512+LMS!$G$29,IF(AI512&lt;90,LMS!$D$30*AI512^3+LMS!$E$30*AI512^2+LMS!$F$30*AI512+LMS!$G$30,IF(AI512&lt;150,LMS!$D$31*AI512^3+LMS!$E$31*AI512^2+LMS!$F$31*AI512+LMS!$G$31,LMS!$D$32*AI512^3+LMS!$E$32*AI512^2+LMS!$F$32*AI512+LMS!$G$32)))))))</f>
        <v>#VALUE!</v>
      </c>
      <c r="AH512" t="e">
        <f>IF(D512="M",(IF(AI512&lt;90,LMS!$D$14*AI512^3+LMS!$E$14*AI512^2+LMS!$F$14*AI512+LMS!$G$14,LMS!$D$15*AI512^3+LMS!$E$15*AI512^2+LMS!$F$15*AI512+LMS!$G$15)),(IF(AI512&lt;90,LMS!$D$17*AI512^3+LMS!$E$17*AI512^2+LMS!$F$17*AI512+LMS!$G$17,LMS!$D$18*AI512^3+LMS!$E$18*AI512^2+LMS!$F$18*AI512+LMS!$G$18)))</f>
        <v>#VALUE!</v>
      </c>
      <c r="AI512" s="7" t="e">
        <f t="shared" si="177"/>
        <v>#VALUE!</v>
      </c>
      <c r="AJ512" s="7">
        <f t="shared" si="176"/>
        <v>0</v>
      </c>
      <c r="AL512" s="7">
        <f>IF(D512="M",WeightSDS!P$5*$AJ512^7+WeightSDS!Q$5*$AJ512^6+WeightSDS!R$5*$AJ512^5+WeightSDS!S$5*$AJ512^4+WeightSDS!T$5*$AJ512^3+WeightSDS!U$5*$AJ512^2+WeightSDS!V$5*$AJ512+WeightSDS!W$5,IF($AJ512&lt;186,WeightSDS!P$8*$AJ512^7+WeightSDS!Q$8*$AJ512^6+WeightSDS!R$8*$AJ512^5+WeightSDS!S$8*$AJ512^4+WeightSDS!T$8*$AJ512^3+WeightSDS!U$8*$AJ512^2+WeightSDS!V$8*$AJ512+WeightSDS!W$8,WeightSDS!$U$9+WeightSDS!$V$9*($AJ512-WeightSDS!$W$9)))</f>
        <v>0.75407122999999998</v>
      </c>
      <c r="AM512" s="7">
        <f>IF(D512="M",IF($AJ512&lt;45,WeightSDS!M$23*$AJ512^10+WeightSDS!N$23*$AJ512^9+WeightSDS!O$23*$AJ512^8+WeightSDS!P$23*$AJ512^7+WeightSDS!Q$23*$AJ512^6+WeightSDS!R$23*$AJ512^5+WeightSDS!S$23*$AJ512^4+WeightSDS!T$23*$AJ512^3+WeightSDS!U$23*$AJ512^2+WeightSDS!V$23*$AJ512+WeightSDS!W$23,IF($AJ512&lt;153,WeightSDS!M$25*$AJ512^10+WeightSDS!N$25*$AJ512^9+WeightSDS!O$25*$AJ512^8+WeightSDS!P$25*$AJ512^7+WeightSDS!Q$25*$AJ512^6+WeightSDS!R$25*$AJ512^5+WeightSDS!S$25*$AJ512^4+WeightSDS!T$25*$AJ512^3+WeightSDS!U$25*$AJ512^2+WeightSDS!V$25*$AJ512+WeightSDS!W$25,WeightSDS!M$27+WeightSDS!N$27/(1+EXP(WeightSDS!O$27+WeightSDS!P$27*$AJ512)))),IF($AJ512&lt;43.8,WeightSDS!M$29*$AJ512^10+WeightSDS!N$29*$AJ512^9+WeightSDS!O$29*$AJ512^8+WeightSDS!P$29*$AJ512^7+WeightSDS!Q$29*$AJ512^6+WeightSDS!R$29*$AJ512^5+WeightSDS!S$29*$AJ512^4+WeightSDS!T$29*$AJ512^3+WeightSDS!U$29*$AJ512^2+WeightSDS!V$29*$AJ512+WeightSDS!W$29-0.010431*(1-$AJ512/210),IF($AJ512&lt;123,WeightSDS!M$30*$AJ512^10+WeightSDS!N$30*$AJ512^9+WeightSDS!O$30*$AJ512^8+WeightSDS!P$30*$AJ512^7+WeightSDS!Q$30*$AJ512^6+WeightSDS!R$30*$AJ512^5+WeightSDS!S$30*$AJ512^4+WeightSDS!T$30*$AJ512^3+WeightSDS!U$30*$AJ512^2+WeightSDS!V$30*$AJ512+WeightSDS!W$30-0.010431*(1-1/$AJ512),WeightSDS!M$32+WeightSDS!N$32/(1+EXP(WeightSDS!O$32+WeightSDS!P$32*$AJ512))-0.010431*(1-$AJ512/210))))</f>
        <v>2.9500001032655536</v>
      </c>
      <c r="AN512" s="7">
        <f>IF(D512="M",IF($AJ512&lt;162,WeightSDS!P$12*$AJ512^7+WeightSDS!Q$12*$AJ512^6+WeightSDS!R$12*$AJ512^5+WeightSDS!S$12*$AJ512^4+WeightSDS!T$12*$AJ512^3+WeightSDS!U$12*$AJ512^2+WeightSDS!V$12*$AJ512+WeightSDS!W$12,WeightSDS!P$14*$AJ512^7+WeightSDS!Q$14*$AJ512^6+WeightSDS!R$14*$AJ512^5+WeightSDS!S$14*$AJ512^4+WeightSDS!T$14*$AJ512^3+WeightSDS!U$14*$AJ512^2+WeightSDS!V$14*$AJ512+WeightSDS!W$14),IF($AJ512&lt;156,WeightSDS!O$17*$AJ512^8+WeightSDS!P$17*$AJ512^7+WeightSDS!Q$17*$AJ512^6+WeightSDS!R$17*$AJ512^5+WeightSDS!S$17*$AJ512^4+WeightSDS!T$17*$AJ512^3+WeightSDS!U$17*$AJ512^2+WeightSDS!V$17*$AJ512+WeightSDS!W$17,IF($AJ512&lt;186,WeightSDS!$U$18+(WeightSDS!$V$18-WeightSDS!$U$18)/24*($AJ512-186)+WeightSDS!$W$18*(-$AJ512+186)^2-0.005,WeightSDS!$U$18+(WeightSDS!$V$18-WeightSDS!$U$18)/24*($AJ512-186)-0.005)))</f>
        <v>0.14604529399999999</v>
      </c>
      <c r="AQ512" s="7">
        <f t="shared" si="163"/>
        <v>0.56299999999999994</v>
      </c>
      <c r="AR512" s="7">
        <f t="shared" si="164"/>
        <v>69</v>
      </c>
      <c r="AS512" s="7">
        <f t="shared" si="165"/>
        <v>0.51</v>
      </c>
    </row>
    <row r="513" spans="2:45" s="7" customFormat="1" x14ac:dyDescent="0.15">
      <c r="B513" s="118"/>
      <c r="C513" s="118"/>
      <c r="D513" s="118"/>
      <c r="E513" s="30"/>
      <c r="F513" s="30"/>
      <c r="G513" s="119"/>
      <c r="H513" s="119"/>
      <c r="I513" s="78"/>
      <c r="J513" s="11" t="str">
        <f t="shared" si="156"/>
        <v/>
      </c>
      <c r="K513" s="2" t="str">
        <f t="shared" si="166"/>
        <v/>
      </c>
      <c r="L513" s="2" t="str">
        <f t="shared" si="157"/>
        <v/>
      </c>
      <c r="M513" s="2" t="str">
        <f t="shared" si="167"/>
        <v/>
      </c>
      <c r="N513" s="2" t="str">
        <f t="shared" si="168"/>
        <v/>
      </c>
      <c r="O513" s="2" t="str">
        <f t="shared" si="169"/>
        <v/>
      </c>
      <c r="P513" s="11" t="str">
        <f t="shared" si="170"/>
        <v/>
      </c>
      <c r="Q513" s="11" t="str">
        <f t="shared" si="171"/>
        <v/>
      </c>
      <c r="R513" s="2" t="str">
        <f t="shared" si="172"/>
        <v/>
      </c>
      <c r="S513" s="11" t="str">
        <f t="shared" si="173"/>
        <v/>
      </c>
      <c r="T513" s="175" t="str">
        <f t="shared" si="174"/>
        <v/>
      </c>
      <c r="U513" s="11" t="str">
        <f t="shared" si="175"/>
        <v/>
      </c>
      <c r="V513" s="136"/>
      <c r="W513" s="136"/>
      <c r="X513" s="139">
        <f t="shared" si="158"/>
        <v>0</v>
      </c>
      <c r="Y513" s="31">
        <f t="shared" si="159"/>
        <v>0</v>
      </c>
      <c r="Z513" s="31"/>
      <c r="AA513" s="140">
        <f t="shared" si="160"/>
        <v>0</v>
      </c>
      <c r="AB513" s="12"/>
      <c r="AC513" s="8">
        <f t="shared" si="161"/>
        <v>9.0359999999999996</v>
      </c>
      <c r="AD513" s="8">
        <f t="shared" si="162"/>
        <v>-184.49199999999999</v>
      </c>
      <c r="AE513"/>
      <c r="AF513" t="e">
        <f>IF(D513="M",IF(AI513&lt;78,LMS!$D$5*AI513^3+LMS!$E$5*AI513^2+LMS!$F$5*AI513+LMS!$G$5,IF(AI513&lt;150,LMS!$D$6*AI513^3+LMS!$E$6*AI513^2+LMS!$F$6*AI513+LMS!$G$6,LMS!$D$7*AI513^3+LMS!$E$7*AI513^2+LMS!$F$7*AI513+LMS!$G$7)),IF(AI513&lt;69,LMS!$D$9*AI513^3+LMS!$E$9*AI513^2+LMS!$F$9*AI513+LMS!$G$9,IF(AI513&lt;150,LMS!$D$10*AI513^3+LMS!$E$10*AI513^2+LMS!$F$10*AI513+LMS!$G$10,LMS!$D$11*AI513^3+LMS!$E$11*AI513^2+LMS!$F$11*AI513+LMS!$G$11)))</f>
        <v>#VALUE!</v>
      </c>
      <c r="AG513" t="e">
        <f>IF(D513="M",(IF(AI513&lt;2.5,LMS!$D$21*AI513^3+LMS!$E$21*AI513^2+LMS!$F$21*AI513+LMS!$G$21,IF(AI513&lt;9.5,LMS!$D$22*AI513^3+LMS!$E$22*AI513^2+LMS!$F$22*AI513+LMS!$G$22,IF(AI513&lt;26.75,LMS!$D$23*AI513^3+LMS!$E$23*AI513^2+LMS!$F$23*AI513+LMS!$G$23,IF(AI513&lt;90,LMS!$D$24*AI513^3+LMS!$E$24*AI513^2+LMS!$F$24*AI513+LMS!$G$24,LMS!$D$25*AI513^3+LMS!$E$25*AI513^2+LMS!$F$25*AI513+LMS!$G$25))))),(IF(AI513&lt;2.5,LMS!$D$27*AI513^3+LMS!$E$27*AI513^2+LMS!$F$27*AI513+LMS!$G$27,IF(AI513&lt;9.5,LMS!$D$28*AI513^3+LMS!$E$28*AI513^2+LMS!$F$28*AI513+LMS!$G$28,IF(AI513&lt;26.75,LMS!$D$29*AI513^3+LMS!$E$29*AI513^2+LMS!$F$29*AI513+LMS!$G$29,IF(AI513&lt;90,LMS!$D$30*AI513^3+LMS!$E$30*AI513^2+LMS!$F$30*AI513+LMS!$G$30,IF(AI513&lt;150,LMS!$D$31*AI513^3+LMS!$E$31*AI513^2+LMS!$F$31*AI513+LMS!$G$31,LMS!$D$32*AI513^3+LMS!$E$32*AI513^2+LMS!$F$32*AI513+LMS!$G$32)))))))</f>
        <v>#VALUE!</v>
      </c>
      <c r="AH513" t="e">
        <f>IF(D513="M",(IF(AI513&lt;90,LMS!$D$14*AI513^3+LMS!$E$14*AI513^2+LMS!$F$14*AI513+LMS!$G$14,LMS!$D$15*AI513^3+LMS!$E$15*AI513^2+LMS!$F$15*AI513+LMS!$G$15)),(IF(AI513&lt;90,LMS!$D$17*AI513^3+LMS!$E$17*AI513^2+LMS!$F$17*AI513+LMS!$G$17,LMS!$D$18*AI513^3+LMS!$E$18*AI513^2+LMS!$F$18*AI513+LMS!$G$18)))</f>
        <v>#VALUE!</v>
      </c>
      <c r="AI513" s="7" t="e">
        <f t="shared" si="177"/>
        <v>#VALUE!</v>
      </c>
      <c r="AJ513" s="7">
        <f t="shared" si="176"/>
        <v>0</v>
      </c>
      <c r="AL513" s="7">
        <f>IF(D513="M",WeightSDS!P$5*$AJ513^7+WeightSDS!Q$5*$AJ513^6+WeightSDS!R$5*$AJ513^5+WeightSDS!S$5*$AJ513^4+WeightSDS!T$5*$AJ513^3+WeightSDS!U$5*$AJ513^2+WeightSDS!V$5*$AJ513+WeightSDS!W$5,IF($AJ513&lt;186,WeightSDS!P$8*$AJ513^7+WeightSDS!Q$8*$AJ513^6+WeightSDS!R$8*$AJ513^5+WeightSDS!S$8*$AJ513^4+WeightSDS!T$8*$AJ513^3+WeightSDS!U$8*$AJ513^2+WeightSDS!V$8*$AJ513+WeightSDS!W$8,WeightSDS!$U$9+WeightSDS!$V$9*($AJ513-WeightSDS!$W$9)))</f>
        <v>0.75407122999999998</v>
      </c>
      <c r="AM513" s="7">
        <f>IF(D513="M",IF($AJ513&lt;45,WeightSDS!M$23*$AJ513^10+WeightSDS!N$23*$AJ513^9+WeightSDS!O$23*$AJ513^8+WeightSDS!P$23*$AJ513^7+WeightSDS!Q$23*$AJ513^6+WeightSDS!R$23*$AJ513^5+WeightSDS!S$23*$AJ513^4+WeightSDS!T$23*$AJ513^3+WeightSDS!U$23*$AJ513^2+WeightSDS!V$23*$AJ513+WeightSDS!W$23,IF($AJ513&lt;153,WeightSDS!M$25*$AJ513^10+WeightSDS!N$25*$AJ513^9+WeightSDS!O$25*$AJ513^8+WeightSDS!P$25*$AJ513^7+WeightSDS!Q$25*$AJ513^6+WeightSDS!R$25*$AJ513^5+WeightSDS!S$25*$AJ513^4+WeightSDS!T$25*$AJ513^3+WeightSDS!U$25*$AJ513^2+WeightSDS!V$25*$AJ513+WeightSDS!W$25,WeightSDS!M$27+WeightSDS!N$27/(1+EXP(WeightSDS!O$27+WeightSDS!P$27*$AJ513)))),IF($AJ513&lt;43.8,WeightSDS!M$29*$AJ513^10+WeightSDS!N$29*$AJ513^9+WeightSDS!O$29*$AJ513^8+WeightSDS!P$29*$AJ513^7+WeightSDS!Q$29*$AJ513^6+WeightSDS!R$29*$AJ513^5+WeightSDS!S$29*$AJ513^4+WeightSDS!T$29*$AJ513^3+WeightSDS!U$29*$AJ513^2+WeightSDS!V$29*$AJ513+WeightSDS!W$29-0.010431*(1-$AJ513/210),IF($AJ513&lt;123,WeightSDS!M$30*$AJ513^10+WeightSDS!N$30*$AJ513^9+WeightSDS!O$30*$AJ513^8+WeightSDS!P$30*$AJ513^7+WeightSDS!Q$30*$AJ513^6+WeightSDS!R$30*$AJ513^5+WeightSDS!S$30*$AJ513^4+WeightSDS!T$30*$AJ513^3+WeightSDS!U$30*$AJ513^2+WeightSDS!V$30*$AJ513+WeightSDS!W$30-0.010431*(1-1/$AJ513),WeightSDS!M$32+WeightSDS!N$32/(1+EXP(WeightSDS!O$32+WeightSDS!P$32*$AJ513))-0.010431*(1-$AJ513/210))))</f>
        <v>2.9500001032655536</v>
      </c>
      <c r="AN513" s="7">
        <f>IF(D513="M",IF($AJ513&lt;162,WeightSDS!P$12*$AJ513^7+WeightSDS!Q$12*$AJ513^6+WeightSDS!R$12*$AJ513^5+WeightSDS!S$12*$AJ513^4+WeightSDS!T$12*$AJ513^3+WeightSDS!U$12*$AJ513^2+WeightSDS!V$12*$AJ513+WeightSDS!W$12,WeightSDS!P$14*$AJ513^7+WeightSDS!Q$14*$AJ513^6+WeightSDS!R$14*$AJ513^5+WeightSDS!S$14*$AJ513^4+WeightSDS!T$14*$AJ513^3+WeightSDS!U$14*$AJ513^2+WeightSDS!V$14*$AJ513+WeightSDS!W$14),IF($AJ513&lt;156,WeightSDS!O$17*$AJ513^8+WeightSDS!P$17*$AJ513^7+WeightSDS!Q$17*$AJ513^6+WeightSDS!R$17*$AJ513^5+WeightSDS!S$17*$AJ513^4+WeightSDS!T$17*$AJ513^3+WeightSDS!U$17*$AJ513^2+WeightSDS!V$17*$AJ513+WeightSDS!W$17,IF($AJ513&lt;186,WeightSDS!$U$18+(WeightSDS!$V$18-WeightSDS!$U$18)/24*($AJ513-186)+WeightSDS!$W$18*(-$AJ513+186)^2-0.005,WeightSDS!$U$18+(WeightSDS!$V$18-WeightSDS!$U$18)/24*($AJ513-186)-0.005)))</f>
        <v>0.14604529399999999</v>
      </c>
      <c r="AQ513" s="7">
        <f t="shared" si="163"/>
        <v>0.56299999999999994</v>
      </c>
      <c r="AR513" s="7">
        <f t="shared" si="164"/>
        <v>69</v>
      </c>
      <c r="AS513" s="7">
        <f t="shared" si="165"/>
        <v>0.51</v>
      </c>
    </row>
    <row r="514" spans="2:45" s="7" customFormat="1" x14ac:dyDescent="0.15">
      <c r="B514" s="118"/>
      <c r="C514" s="118"/>
      <c r="D514" s="118"/>
      <c r="E514" s="30"/>
      <c r="F514" s="30"/>
      <c r="G514" s="119"/>
      <c r="H514" s="119"/>
      <c r="I514" s="78"/>
      <c r="J514" s="11" t="str">
        <f t="shared" si="156"/>
        <v/>
      </c>
      <c r="K514" s="2" t="str">
        <f t="shared" si="166"/>
        <v/>
      </c>
      <c r="L514" s="2" t="str">
        <f t="shared" si="157"/>
        <v/>
      </c>
      <c r="M514" s="2" t="str">
        <f t="shared" si="167"/>
        <v/>
      </c>
      <c r="N514" s="2" t="str">
        <f t="shared" si="168"/>
        <v/>
      </c>
      <c r="O514" s="2" t="str">
        <f t="shared" si="169"/>
        <v/>
      </c>
      <c r="P514" s="11" t="str">
        <f t="shared" si="170"/>
        <v/>
      </c>
      <c r="Q514" s="11" t="str">
        <f t="shared" si="171"/>
        <v/>
      </c>
      <c r="R514" s="2" t="str">
        <f t="shared" si="172"/>
        <v/>
      </c>
      <c r="S514" s="11" t="str">
        <f t="shared" si="173"/>
        <v/>
      </c>
      <c r="T514" s="175" t="str">
        <f t="shared" si="174"/>
        <v/>
      </c>
      <c r="U514" s="11" t="str">
        <f t="shared" si="175"/>
        <v/>
      </c>
      <c r="V514" s="136"/>
      <c r="W514" s="136"/>
      <c r="X514" s="139">
        <f t="shared" si="158"/>
        <v>0</v>
      </c>
      <c r="Y514" s="31">
        <f t="shared" si="159"/>
        <v>0</v>
      </c>
      <c r="Z514" s="31"/>
      <c r="AA514" s="140">
        <f t="shared" si="160"/>
        <v>0</v>
      </c>
      <c r="AB514" s="12"/>
      <c r="AC514" s="8">
        <f t="shared" si="161"/>
        <v>9.0359999999999996</v>
      </c>
      <c r="AD514" s="8">
        <f t="shared" si="162"/>
        <v>-184.49199999999999</v>
      </c>
      <c r="AE514"/>
      <c r="AF514" t="e">
        <f>IF(D514="M",IF(AI514&lt;78,LMS!$D$5*AI514^3+LMS!$E$5*AI514^2+LMS!$F$5*AI514+LMS!$G$5,IF(AI514&lt;150,LMS!$D$6*AI514^3+LMS!$E$6*AI514^2+LMS!$F$6*AI514+LMS!$G$6,LMS!$D$7*AI514^3+LMS!$E$7*AI514^2+LMS!$F$7*AI514+LMS!$G$7)),IF(AI514&lt;69,LMS!$D$9*AI514^3+LMS!$E$9*AI514^2+LMS!$F$9*AI514+LMS!$G$9,IF(AI514&lt;150,LMS!$D$10*AI514^3+LMS!$E$10*AI514^2+LMS!$F$10*AI514+LMS!$G$10,LMS!$D$11*AI514^3+LMS!$E$11*AI514^2+LMS!$F$11*AI514+LMS!$G$11)))</f>
        <v>#VALUE!</v>
      </c>
      <c r="AG514" t="e">
        <f>IF(D514="M",(IF(AI514&lt;2.5,LMS!$D$21*AI514^3+LMS!$E$21*AI514^2+LMS!$F$21*AI514+LMS!$G$21,IF(AI514&lt;9.5,LMS!$D$22*AI514^3+LMS!$E$22*AI514^2+LMS!$F$22*AI514+LMS!$G$22,IF(AI514&lt;26.75,LMS!$D$23*AI514^3+LMS!$E$23*AI514^2+LMS!$F$23*AI514+LMS!$G$23,IF(AI514&lt;90,LMS!$D$24*AI514^3+LMS!$E$24*AI514^2+LMS!$F$24*AI514+LMS!$G$24,LMS!$D$25*AI514^3+LMS!$E$25*AI514^2+LMS!$F$25*AI514+LMS!$G$25))))),(IF(AI514&lt;2.5,LMS!$D$27*AI514^3+LMS!$E$27*AI514^2+LMS!$F$27*AI514+LMS!$G$27,IF(AI514&lt;9.5,LMS!$D$28*AI514^3+LMS!$E$28*AI514^2+LMS!$F$28*AI514+LMS!$G$28,IF(AI514&lt;26.75,LMS!$D$29*AI514^3+LMS!$E$29*AI514^2+LMS!$F$29*AI514+LMS!$G$29,IF(AI514&lt;90,LMS!$D$30*AI514^3+LMS!$E$30*AI514^2+LMS!$F$30*AI514+LMS!$G$30,IF(AI514&lt;150,LMS!$D$31*AI514^3+LMS!$E$31*AI514^2+LMS!$F$31*AI514+LMS!$G$31,LMS!$D$32*AI514^3+LMS!$E$32*AI514^2+LMS!$F$32*AI514+LMS!$G$32)))))))</f>
        <v>#VALUE!</v>
      </c>
      <c r="AH514" t="e">
        <f>IF(D514="M",(IF(AI514&lt;90,LMS!$D$14*AI514^3+LMS!$E$14*AI514^2+LMS!$F$14*AI514+LMS!$G$14,LMS!$D$15*AI514^3+LMS!$E$15*AI514^2+LMS!$F$15*AI514+LMS!$G$15)),(IF(AI514&lt;90,LMS!$D$17*AI514^3+LMS!$E$17*AI514^2+LMS!$F$17*AI514+LMS!$G$17,LMS!$D$18*AI514^3+LMS!$E$18*AI514^2+LMS!$F$18*AI514+LMS!$G$18)))</f>
        <v>#VALUE!</v>
      </c>
      <c r="AI514" s="7" t="e">
        <f t="shared" si="177"/>
        <v>#VALUE!</v>
      </c>
      <c r="AJ514" s="7">
        <f t="shared" si="176"/>
        <v>0</v>
      </c>
      <c r="AL514" s="7">
        <f>IF(D514="M",WeightSDS!P$5*$AJ514^7+WeightSDS!Q$5*$AJ514^6+WeightSDS!R$5*$AJ514^5+WeightSDS!S$5*$AJ514^4+WeightSDS!T$5*$AJ514^3+WeightSDS!U$5*$AJ514^2+WeightSDS!V$5*$AJ514+WeightSDS!W$5,IF($AJ514&lt;186,WeightSDS!P$8*$AJ514^7+WeightSDS!Q$8*$AJ514^6+WeightSDS!R$8*$AJ514^5+WeightSDS!S$8*$AJ514^4+WeightSDS!T$8*$AJ514^3+WeightSDS!U$8*$AJ514^2+WeightSDS!V$8*$AJ514+WeightSDS!W$8,WeightSDS!$U$9+WeightSDS!$V$9*($AJ514-WeightSDS!$W$9)))</f>
        <v>0.75407122999999998</v>
      </c>
      <c r="AM514" s="7">
        <f>IF(D514="M",IF($AJ514&lt;45,WeightSDS!M$23*$AJ514^10+WeightSDS!N$23*$AJ514^9+WeightSDS!O$23*$AJ514^8+WeightSDS!P$23*$AJ514^7+WeightSDS!Q$23*$AJ514^6+WeightSDS!R$23*$AJ514^5+WeightSDS!S$23*$AJ514^4+WeightSDS!T$23*$AJ514^3+WeightSDS!U$23*$AJ514^2+WeightSDS!V$23*$AJ514+WeightSDS!W$23,IF($AJ514&lt;153,WeightSDS!M$25*$AJ514^10+WeightSDS!N$25*$AJ514^9+WeightSDS!O$25*$AJ514^8+WeightSDS!P$25*$AJ514^7+WeightSDS!Q$25*$AJ514^6+WeightSDS!R$25*$AJ514^5+WeightSDS!S$25*$AJ514^4+WeightSDS!T$25*$AJ514^3+WeightSDS!U$25*$AJ514^2+WeightSDS!V$25*$AJ514+WeightSDS!W$25,WeightSDS!M$27+WeightSDS!N$27/(1+EXP(WeightSDS!O$27+WeightSDS!P$27*$AJ514)))),IF($AJ514&lt;43.8,WeightSDS!M$29*$AJ514^10+WeightSDS!N$29*$AJ514^9+WeightSDS!O$29*$AJ514^8+WeightSDS!P$29*$AJ514^7+WeightSDS!Q$29*$AJ514^6+WeightSDS!R$29*$AJ514^5+WeightSDS!S$29*$AJ514^4+WeightSDS!T$29*$AJ514^3+WeightSDS!U$29*$AJ514^2+WeightSDS!V$29*$AJ514+WeightSDS!W$29-0.010431*(1-$AJ514/210),IF($AJ514&lt;123,WeightSDS!M$30*$AJ514^10+WeightSDS!N$30*$AJ514^9+WeightSDS!O$30*$AJ514^8+WeightSDS!P$30*$AJ514^7+WeightSDS!Q$30*$AJ514^6+WeightSDS!R$30*$AJ514^5+WeightSDS!S$30*$AJ514^4+WeightSDS!T$30*$AJ514^3+WeightSDS!U$30*$AJ514^2+WeightSDS!V$30*$AJ514+WeightSDS!W$30-0.010431*(1-1/$AJ514),WeightSDS!M$32+WeightSDS!N$32/(1+EXP(WeightSDS!O$32+WeightSDS!P$32*$AJ514))-0.010431*(1-$AJ514/210))))</f>
        <v>2.9500001032655536</v>
      </c>
      <c r="AN514" s="7">
        <f>IF(D514="M",IF($AJ514&lt;162,WeightSDS!P$12*$AJ514^7+WeightSDS!Q$12*$AJ514^6+WeightSDS!R$12*$AJ514^5+WeightSDS!S$12*$AJ514^4+WeightSDS!T$12*$AJ514^3+WeightSDS!U$12*$AJ514^2+WeightSDS!V$12*$AJ514+WeightSDS!W$12,WeightSDS!P$14*$AJ514^7+WeightSDS!Q$14*$AJ514^6+WeightSDS!R$14*$AJ514^5+WeightSDS!S$14*$AJ514^4+WeightSDS!T$14*$AJ514^3+WeightSDS!U$14*$AJ514^2+WeightSDS!V$14*$AJ514+WeightSDS!W$14),IF($AJ514&lt;156,WeightSDS!O$17*$AJ514^8+WeightSDS!P$17*$AJ514^7+WeightSDS!Q$17*$AJ514^6+WeightSDS!R$17*$AJ514^5+WeightSDS!S$17*$AJ514^4+WeightSDS!T$17*$AJ514^3+WeightSDS!U$17*$AJ514^2+WeightSDS!V$17*$AJ514+WeightSDS!W$17,IF($AJ514&lt;186,WeightSDS!$U$18+(WeightSDS!$V$18-WeightSDS!$U$18)/24*($AJ514-186)+WeightSDS!$W$18*(-$AJ514+186)^2-0.005,WeightSDS!$U$18+(WeightSDS!$V$18-WeightSDS!$U$18)/24*($AJ514-186)-0.005)))</f>
        <v>0.14604529399999999</v>
      </c>
      <c r="AQ514" s="7">
        <f t="shared" si="163"/>
        <v>0.56299999999999994</v>
      </c>
      <c r="AR514" s="7">
        <f t="shared" si="164"/>
        <v>69</v>
      </c>
      <c r="AS514" s="7">
        <f t="shared" si="165"/>
        <v>0.51</v>
      </c>
    </row>
    <row r="515" spans="2:45" s="7" customFormat="1" x14ac:dyDescent="0.15">
      <c r="B515" s="118"/>
      <c r="C515" s="118"/>
      <c r="D515" s="118"/>
      <c r="E515" s="30"/>
      <c r="F515" s="30"/>
      <c r="G515" s="119"/>
      <c r="H515" s="119"/>
      <c r="I515" s="78"/>
      <c r="J515" s="11" t="str">
        <f t="shared" ref="J515:J578" si="178">IF(COUNTA(D515,E515,F515,G515)=4,IF(X515+Y515/12&gt;17.583,"*",(G515-(INDEX(IF(D515="F",Hfemalemean,Hmalemean),Y515+1,INT(T515)+1))))/(INDEX(IF(D515="F",Hfemalesd,Hmalesd),Y515+1,INT(T515)+1)),"")</f>
        <v/>
      </c>
      <c r="K515" s="2" t="str">
        <f t="shared" si="166"/>
        <v/>
      </c>
      <c r="L515" s="2" t="str">
        <f t="shared" ref="L515:L578" si="179">IF(COUNTA(D515,E515,F515,G515,H515)&lt;5,"",IF(T515&lt;6,"*",IF(X515&gt;17,"*",(H515-G515*INDEX(IF(D515="F",muratafemale,muratamale),INT(T515)-4,1)-INDEX(IF(D515="F",muratafemale,muratamale),INT(T515)-4,2))/(G515*INDEX(IF(D515="F",muratafemale,muratamale),INT(T515)-4,1)+INDEX(IF(D515="F",muratafemale,muratamale),INT(T515)-4,2))*100)))</f>
        <v/>
      </c>
      <c r="M515" s="2" t="str">
        <f t="shared" si="167"/>
        <v/>
      </c>
      <c r="N515" s="2" t="str">
        <f t="shared" si="168"/>
        <v/>
      </c>
      <c r="O515" s="2" t="str">
        <f t="shared" si="169"/>
        <v/>
      </c>
      <c r="P515" s="11" t="str">
        <f t="shared" si="170"/>
        <v/>
      </c>
      <c r="Q515" s="11" t="str">
        <f t="shared" si="171"/>
        <v/>
      </c>
      <c r="R515" s="2" t="str">
        <f t="shared" si="172"/>
        <v/>
      </c>
      <c r="S515" s="11" t="str">
        <f t="shared" si="173"/>
        <v/>
      </c>
      <c r="T515" s="175" t="str">
        <f t="shared" si="174"/>
        <v/>
      </c>
      <c r="U515" s="11" t="str">
        <f t="shared" si="175"/>
        <v/>
      </c>
      <c r="V515" s="136"/>
      <c r="W515" s="136"/>
      <c r="X515" s="139">
        <f t="shared" ref="X515:X578" si="180">DATEDIF(E515,F515,"Y")</f>
        <v>0</v>
      </c>
      <c r="Y515" s="31">
        <f t="shared" ref="Y515:Y578" si="181">DATEDIF(E515,F515,"YM")</f>
        <v>0</v>
      </c>
      <c r="Z515" s="31"/>
      <c r="AA515" s="140">
        <f t="shared" ref="AA515:AA578" si="182">DATEDIF(E515,F515,"Y")+(F515-(DATE(YEAR(E515)+DATEDIF(E515,F515,"Y"),MONTH(E515),DAY(E515))))/(365+IF(MOD(YEAR((DATE(YEAR(F515)-1,MONTH(E515),DAY(E515)))),4)=0,IF((DATE(YEAR(F515)-1,MONTH(E515),DAY(E515)))&gt;DATE(YEAR((DATE(YEAR(F515)-1,MONTH(E515),DAY(E515)))),2,29),0,1),0)+IF(MOD(YEAR(F515),4)=0,IF(F515&gt;DATE(YEAR(F515),2,29),1,0),0))</f>
        <v>0</v>
      </c>
      <c r="AB515" s="12"/>
      <c r="AC515" s="8">
        <f t="shared" ref="AC515:AC578" si="183">IF(D515="M",2.06*10^-3*G515^2-0.1166*G515+6.5273,2.49*10^-3*G515^2-0.1858*G515+9.036)</f>
        <v>9.0359999999999996</v>
      </c>
      <c r="AD515" s="8">
        <f t="shared" ref="AD515:AD578" si="184">((G515/100)^3*INDEX(itoOI,IF(D515="M",0,3)+IF(G515&lt;140,1,IF(G515&lt;=149,2,3)),1)+(G515/100)^2*INDEX(itoOI,IF(D515="M",0,3)+IF(G515&lt;140,1,IF(G515&lt;=149,2,3)),2)+(G515/100)*INDEX(itoOI,IF(D515="M",0,3)+IF(G515&lt;140,1,IF(G515&lt;=149,2,3)),3)+INDEX(itoOI,IF(D515="M",0,3)+IF(G515&lt;140,1,IF(G515&lt;=149,2,3)),4))</f>
        <v>-184.49199999999999</v>
      </c>
      <c r="AE515"/>
      <c r="AF515" t="e">
        <f>IF(D515="M",IF(AI515&lt;78,LMS!$D$5*AI515^3+LMS!$E$5*AI515^2+LMS!$F$5*AI515+LMS!$G$5,IF(AI515&lt;150,LMS!$D$6*AI515^3+LMS!$E$6*AI515^2+LMS!$F$6*AI515+LMS!$G$6,LMS!$D$7*AI515^3+LMS!$E$7*AI515^2+LMS!$F$7*AI515+LMS!$G$7)),IF(AI515&lt;69,LMS!$D$9*AI515^3+LMS!$E$9*AI515^2+LMS!$F$9*AI515+LMS!$G$9,IF(AI515&lt;150,LMS!$D$10*AI515^3+LMS!$E$10*AI515^2+LMS!$F$10*AI515+LMS!$G$10,LMS!$D$11*AI515^3+LMS!$E$11*AI515^2+LMS!$F$11*AI515+LMS!$G$11)))</f>
        <v>#VALUE!</v>
      </c>
      <c r="AG515" t="e">
        <f>IF(D515="M",(IF(AI515&lt;2.5,LMS!$D$21*AI515^3+LMS!$E$21*AI515^2+LMS!$F$21*AI515+LMS!$G$21,IF(AI515&lt;9.5,LMS!$D$22*AI515^3+LMS!$E$22*AI515^2+LMS!$F$22*AI515+LMS!$G$22,IF(AI515&lt;26.75,LMS!$D$23*AI515^3+LMS!$E$23*AI515^2+LMS!$F$23*AI515+LMS!$G$23,IF(AI515&lt;90,LMS!$D$24*AI515^3+LMS!$E$24*AI515^2+LMS!$F$24*AI515+LMS!$G$24,LMS!$D$25*AI515^3+LMS!$E$25*AI515^2+LMS!$F$25*AI515+LMS!$G$25))))),(IF(AI515&lt;2.5,LMS!$D$27*AI515^3+LMS!$E$27*AI515^2+LMS!$F$27*AI515+LMS!$G$27,IF(AI515&lt;9.5,LMS!$D$28*AI515^3+LMS!$E$28*AI515^2+LMS!$F$28*AI515+LMS!$G$28,IF(AI515&lt;26.75,LMS!$D$29*AI515^3+LMS!$E$29*AI515^2+LMS!$F$29*AI515+LMS!$G$29,IF(AI515&lt;90,LMS!$D$30*AI515^3+LMS!$E$30*AI515^2+LMS!$F$30*AI515+LMS!$G$30,IF(AI515&lt;150,LMS!$D$31*AI515^3+LMS!$E$31*AI515^2+LMS!$F$31*AI515+LMS!$G$31,LMS!$D$32*AI515^3+LMS!$E$32*AI515^2+LMS!$F$32*AI515+LMS!$G$32)))))))</f>
        <v>#VALUE!</v>
      </c>
      <c r="AH515" t="e">
        <f>IF(D515="M",(IF(AI515&lt;90,LMS!$D$14*AI515^3+LMS!$E$14*AI515^2+LMS!$F$14*AI515+LMS!$G$14,LMS!$D$15*AI515^3+LMS!$E$15*AI515^2+LMS!$F$15*AI515+LMS!$G$15)),(IF(AI515&lt;90,LMS!$D$17*AI515^3+LMS!$E$17*AI515^2+LMS!$F$17*AI515+LMS!$G$17,LMS!$D$18*AI515^3+LMS!$E$18*AI515^2+LMS!$F$18*AI515+LMS!$G$18)))</f>
        <v>#VALUE!</v>
      </c>
      <c r="AI515" s="7" t="e">
        <f t="shared" si="177"/>
        <v>#VALUE!</v>
      </c>
      <c r="AJ515" s="7">
        <f t="shared" si="176"/>
        <v>0</v>
      </c>
      <c r="AL515" s="7">
        <f>IF(D515="M",WeightSDS!P$5*$AJ515^7+WeightSDS!Q$5*$AJ515^6+WeightSDS!R$5*$AJ515^5+WeightSDS!S$5*$AJ515^4+WeightSDS!T$5*$AJ515^3+WeightSDS!U$5*$AJ515^2+WeightSDS!V$5*$AJ515+WeightSDS!W$5,IF($AJ515&lt;186,WeightSDS!P$8*$AJ515^7+WeightSDS!Q$8*$AJ515^6+WeightSDS!R$8*$AJ515^5+WeightSDS!S$8*$AJ515^4+WeightSDS!T$8*$AJ515^3+WeightSDS!U$8*$AJ515^2+WeightSDS!V$8*$AJ515+WeightSDS!W$8,WeightSDS!$U$9+WeightSDS!$V$9*($AJ515-WeightSDS!$W$9)))</f>
        <v>0.75407122999999998</v>
      </c>
      <c r="AM515" s="7">
        <f>IF(D515="M",IF($AJ515&lt;45,WeightSDS!M$23*$AJ515^10+WeightSDS!N$23*$AJ515^9+WeightSDS!O$23*$AJ515^8+WeightSDS!P$23*$AJ515^7+WeightSDS!Q$23*$AJ515^6+WeightSDS!R$23*$AJ515^5+WeightSDS!S$23*$AJ515^4+WeightSDS!T$23*$AJ515^3+WeightSDS!U$23*$AJ515^2+WeightSDS!V$23*$AJ515+WeightSDS!W$23,IF($AJ515&lt;153,WeightSDS!M$25*$AJ515^10+WeightSDS!N$25*$AJ515^9+WeightSDS!O$25*$AJ515^8+WeightSDS!P$25*$AJ515^7+WeightSDS!Q$25*$AJ515^6+WeightSDS!R$25*$AJ515^5+WeightSDS!S$25*$AJ515^4+WeightSDS!T$25*$AJ515^3+WeightSDS!U$25*$AJ515^2+WeightSDS!V$25*$AJ515+WeightSDS!W$25,WeightSDS!M$27+WeightSDS!N$27/(1+EXP(WeightSDS!O$27+WeightSDS!P$27*$AJ515)))),IF($AJ515&lt;43.8,WeightSDS!M$29*$AJ515^10+WeightSDS!N$29*$AJ515^9+WeightSDS!O$29*$AJ515^8+WeightSDS!P$29*$AJ515^7+WeightSDS!Q$29*$AJ515^6+WeightSDS!R$29*$AJ515^5+WeightSDS!S$29*$AJ515^4+WeightSDS!T$29*$AJ515^3+WeightSDS!U$29*$AJ515^2+WeightSDS!V$29*$AJ515+WeightSDS!W$29-0.010431*(1-$AJ515/210),IF($AJ515&lt;123,WeightSDS!M$30*$AJ515^10+WeightSDS!N$30*$AJ515^9+WeightSDS!O$30*$AJ515^8+WeightSDS!P$30*$AJ515^7+WeightSDS!Q$30*$AJ515^6+WeightSDS!R$30*$AJ515^5+WeightSDS!S$30*$AJ515^4+WeightSDS!T$30*$AJ515^3+WeightSDS!U$30*$AJ515^2+WeightSDS!V$30*$AJ515+WeightSDS!W$30-0.010431*(1-1/$AJ515),WeightSDS!M$32+WeightSDS!N$32/(1+EXP(WeightSDS!O$32+WeightSDS!P$32*$AJ515))-0.010431*(1-$AJ515/210))))</f>
        <v>2.9500001032655536</v>
      </c>
      <c r="AN515" s="7">
        <f>IF(D515="M",IF($AJ515&lt;162,WeightSDS!P$12*$AJ515^7+WeightSDS!Q$12*$AJ515^6+WeightSDS!R$12*$AJ515^5+WeightSDS!S$12*$AJ515^4+WeightSDS!T$12*$AJ515^3+WeightSDS!U$12*$AJ515^2+WeightSDS!V$12*$AJ515+WeightSDS!W$12,WeightSDS!P$14*$AJ515^7+WeightSDS!Q$14*$AJ515^6+WeightSDS!R$14*$AJ515^5+WeightSDS!S$14*$AJ515^4+WeightSDS!T$14*$AJ515^3+WeightSDS!U$14*$AJ515^2+WeightSDS!V$14*$AJ515+WeightSDS!W$14),IF($AJ515&lt;156,WeightSDS!O$17*$AJ515^8+WeightSDS!P$17*$AJ515^7+WeightSDS!Q$17*$AJ515^6+WeightSDS!R$17*$AJ515^5+WeightSDS!S$17*$AJ515^4+WeightSDS!T$17*$AJ515^3+WeightSDS!U$17*$AJ515^2+WeightSDS!V$17*$AJ515+WeightSDS!W$17,IF($AJ515&lt;186,WeightSDS!$U$18+(WeightSDS!$V$18-WeightSDS!$U$18)/24*($AJ515-186)+WeightSDS!$W$18*(-$AJ515+186)^2-0.005,WeightSDS!$U$18+(WeightSDS!$V$18-WeightSDS!$U$18)/24*($AJ515-186)-0.005)))</f>
        <v>0.14604529399999999</v>
      </c>
      <c r="AQ515" s="7">
        <f t="shared" ref="AQ515:AQ578" si="185">INDEX(IF(D515="M",IGFmale, IGFfemale), Y515+1,1)</f>
        <v>0.56299999999999994</v>
      </c>
      <c r="AR515" s="7">
        <f t="shared" ref="AR515:AR578" si="186">INDEX(IF(D515="M",IGFmale, IGFfemale), Y515+1,2)</f>
        <v>69</v>
      </c>
      <c r="AS515" s="7">
        <f t="shared" ref="AS515:AS578" si="187">INDEX(IF(D515="M",IGFmale, IGFfemale), Y515+1,3)</f>
        <v>0.51</v>
      </c>
    </row>
    <row r="516" spans="2:45" s="7" customFormat="1" x14ac:dyDescent="0.15">
      <c r="B516" s="118"/>
      <c r="C516" s="118"/>
      <c r="D516" s="118"/>
      <c r="E516" s="30"/>
      <c r="F516" s="30"/>
      <c r="G516" s="119"/>
      <c r="H516" s="119"/>
      <c r="I516" s="78"/>
      <c r="J516" s="11" t="str">
        <f t="shared" si="178"/>
        <v/>
      </c>
      <c r="K516" s="2" t="str">
        <f t="shared" ref="K516:K579" si="188">IF(COUNTA(D516,E516,F516,G516,H516)=5,IF(T516&lt;1,"*",IF(T516&gt;=6,"*",IF(G516&gt;=120,"*",IF(G516&lt;70,"*",(H516-AC516)/AC516*100)))),"")</f>
        <v/>
      </c>
      <c r="L516" s="2" t="str">
        <f t="shared" si="179"/>
        <v/>
      </c>
      <c r="M516" s="2" t="str">
        <f t="shared" ref="M516:M579" si="189">IF(COUNTA(D516,E516,F516,G516,H516)=5,IF(G516&gt;=IF(D516="M",181,174),"*",IF(G516&lt;101,"*",IF(T516&lt;6,"*",IF(X516&gt;17.583,"*",(H516-AD516)/AD516*100)))),"")</f>
        <v/>
      </c>
      <c r="N516" s="2" t="str">
        <f t="shared" ref="N516:N579" si="190">IF(COUNTA(D516,E516,F516,G516,H516)=5,H516/G516^2*10000,"")</f>
        <v/>
      </c>
      <c r="O516" s="2" t="str">
        <f t="shared" ref="O516:O579" si="191">IF(COUNTA(D516,E516,F516,G516,H516)=5,IF(X516+Y516/12&gt;17.583,"*",NORMSDIST(((N516/AG516)^(AF516)-1)/AF516/AH516)*100),"")</f>
        <v/>
      </c>
      <c r="P516" s="11" t="str">
        <f t="shared" ref="P516:P579" si="192">IF(COUNTA(D516,E516,F516,G516,H516)=5,IF(X516+Y516/12&gt;17.583,"*",((N516/AG516)^(AF516)-1)/AF516/AH516),"")</f>
        <v/>
      </c>
      <c r="Q516" s="11" t="str">
        <f t="shared" ref="Q516:Q579" si="193">IF(COUNTA(D516,E516,F516,G516,H516)=5,IF(X516+Y516/12&gt;17.583,"   *",((H516/AM516)^(AL516)-1)/AL516/AN516),"")</f>
        <v/>
      </c>
      <c r="R516" s="2" t="str">
        <f t="shared" ref="R516:R579" si="194">IF(COUNTA(D516,E516,F516,I516)=4,IF(AA516&gt;77,"*",NORMSDIST(((I516/AR516)^(AQ516)-1)/AQ516/AS516)*100),"")</f>
        <v/>
      </c>
      <c r="S516" s="11" t="str">
        <f t="shared" ref="S516:S579" si="195">IF(COUNTA(D516,E516,F516,I516)=4,IF(AA516&gt;77,"*",((I516/AR516)^(AQ516)-1)/AQ516/AS516),"")</f>
        <v/>
      </c>
      <c r="T516" s="175" t="str">
        <f t="shared" ref="T516:T579" si="196">IF(COUNTA(E516,F516)=2,AA516,"")</f>
        <v/>
      </c>
      <c r="U516" s="11" t="str">
        <f t="shared" ref="U516:U579" si="197">IF(COUNTA(E516,F516)=2,IF(X516&lt;10,"0","")&amp;X516&amp;"歳"&amp;IF(Y516&lt;10,"0","")&amp;Y516&amp;"か月","")</f>
        <v/>
      </c>
      <c r="V516" s="136"/>
      <c r="W516" s="136"/>
      <c r="X516" s="139">
        <f t="shared" si="180"/>
        <v>0</v>
      </c>
      <c r="Y516" s="31">
        <f t="shared" si="181"/>
        <v>0</v>
      </c>
      <c r="Z516" s="31"/>
      <c r="AA516" s="140">
        <f t="shared" si="182"/>
        <v>0</v>
      </c>
      <c r="AB516" s="12"/>
      <c r="AC516" s="8">
        <f t="shared" si="183"/>
        <v>9.0359999999999996</v>
      </c>
      <c r="AD516" s="8">
        <f t="shared" si="184"/>
        <v>-184.49199999999999</v>
      </c>
      <c r="AE516"/>
      <c r="AF516" t="e">
        <f>IF(D516="M",IF(AI516&lt;78,LMS!$D$5*AI516^3+LMS!$E$5*AI516^2+LMS!$F$5*AI516+LMS!$G$5,IF(AI516&lt;150,LMS!$D$6*AI516^3+LMS!$E$6*AI516^2+LMS!$F$6*AI516+LMS!$G$6,LMS!$D$7*AI516^3+LMS!$E$7*AI516^2+LMS!$F$7*AI516+LMS!$G$7)),IF(AI516&lt;69,LMS!$D$9*AI516^3+LMS!$E$9*AI516^2+LMS!$F$9*AI516+LMS!$G$9,IF(AI516&lt;150,LMS!$D$10*AI516^3+LMS!$E$10*AI516^2+LMS!$F$10*AI516+LMS!$G$10,LMS!$D$11*AI516^3+LMS!$E$11*AI516^2+LMS!$F$11*AI516+LMS!$G$11)))</f>
        <v>#VALUE!</v>
      </c>
      <c r="AG516" t="e">
        <f>IF(D516="M",(IF(AI516&lt;2.5,LMS!$D$21*AI516^3+LMS!$E$21*AI516^2+LMS!$F$21*AI516+LMS!$G$21,IF(AI516&lt;9.5,LMS!$D$22*AI516^3+LMS!$E$22*AI516^2+LMS!$F$22*AI516+LMS!$G$22,IF(AI516&lt;26.75,LMS!$D$23*AI516^3+LMS!$E$23*AI516^2+LMS!$F$23*AI516+LMS!$G$23,IF(AI516&lt;90,LMS!$D$24*AI516^3+LMS!$E$24*AI516^2+LMS!$F$24*AI516+LMS!$G$24,LMS!$D$25*AI516^3+LMS!$E$25*AI516^2+LMS!$F$25*AI516+LMS!$G$25))))),(IF(AI516&lt;2.5,LMS!$D$27*AI516^3+LMS!$E$27*AI516^2+LMS!$F$27*AI516+LMS!$G$27,IF(AI516&lt;9.5,LMS!$D$28*AI516^3+LMS!$E$28*AI516^2+LMS!$F$28*AI516+LMS!$G$28,IF(AI516&lt;26.75,LMS!$D$29*AI516^3+LMS!$E$29*AI516^2+LMS!$F$29*AI516+LMS!$G$29,IF(AI516&lt;90,LMS!$D$30*AI516^3+LMS!$E$30*AI516^2+LMS!$F$30*AI516+LMS!$G$30,IF(AI516&lt;150,LMS!$D$31*AI516^3+LMS!$E$31*AI516^2+LMS!$F$31*AI516+LMS!$G$31,LMS!$D$32*AI516^3+LMS!$E$32*AI516^2+LMS!$F$32*AI516+LMS!$G$32)))))))</f>
        <v>#VALUE!</v>
      </c>
      <c r="AH516" t="e">
        <f>IF(D516="M",(IF(AI516&lt;90,LMS!$D$14*AI516^3+LMS!$E$14*AI516^2+LMS!$F$14*AI516+LMS!$G$14,LMS!$D$15*AI516^3+LMS!$E$15*AI516^2+LMS!$F$15*AI516+LMS!$G$15)),(IF(AI516&lt;90,LMS!$D$17*AI516^3+LMS!$E$17*AI516^2+LMS!$F$17*AI516+LMS!$G$17,LMS!$D$18*AI516^3+LMS!$E$18*AI516^2+LMS!$F$18*AI516+LMS!$G$18)))</f>
        <v>#VALUE!</v>
      </c>
      <c r="AI516" s="7" t="e">
        <f t="shared" si="177"/>
        <v>#VALUE!</v>
      </c>
      <c r="AJ516" s="7">
        <f t="shared" ref="AJ516:AJ579" si="198">X516*12+Y516</f>
        <v>0</v>
      </c>
      <c r="AL516" s="7">
        <f>IF(D516="M",WeightSDS!P$5*$AJ516^7+WeightSDS!Q$5*$AJ516^6+WeightSDS!R$5*$AJ516^5+WeightSDS!S$5*$AJ516^4+WeightSDS!T$5*$AJ516^3+WeightSDS!U$5*$AJ516^2+WeightSDS!V$5*$AJ516+WeightSDS!W$5,IF($AJ516&lt;186,WeightSDS!P$8*$AJ516^7+WeightSDS!Q$8*$AJ516^6+WeightSDS!R$8*$AJ516^5+WeightSDS!S$8*$AJ516^4+WeightSDS!T$8*$AJ516^3+WeightSDS!U$8*$AJ516^2+WeightSDS!V$8*$AJ516+WeightSDS!W$8,WeightSDS!$U$9+WeightSDS!$V$9*($AJ516-WeightSDS!$W$9)))</f>
        <v>0.75407122999999998</v>
      </c>
      <c r="AM516" s="7">
        <f>IF(D516="M",IF($AJ516&lt;45,WeightSDS!M$23*$AJ516^10+WeightSDS!N$23*$AJ516^9+WeightSDS!O$23*$AJ516^8+WeightSDS!P$23*$AJ516^7+WeightSDS!Q$23*$AJ516^6+WeightSDS!R$23*$AJ516^5+WeightSDS!S$23*$AJ516^4+WeightSDS!T$23*$AJ516^3+WeightSDS!U$23*$AJ516^2+WeightSDS!V$23*$AJ516+WeightSDS!W$23,IF($AJ516&lt;153,WeightSDS!M$25*$AJ516^10+WeightSDS!N$25*$AJ516^9+WeightSDS!O$25*$AJ516^8+WeightSDS!P$25*$AJ516^7+WeightSDS!Q$25*$AJ516^6+WeightSDS!R$25*$AJ516^5+WeightSDS!S$25*$AJ516^4+WeightSDS!T$25*$AJ516^3+WeightSDS!U$25*$AJ516^2+WeightSDS!V$25*$AJ516+WeightSDS!W$25,WeightSDS!M$27+WeightSDS!N$27/(1+EXP(WeightSDS!O$27+WeightSDS!P$27*$AJ516)))),IF($AJ516&lt;43.8,WeightSDS!M$29*$AJ516^10+WeightSDS!N$29*$AJ516^9+WeightSDS!O$29*$AJ516^8+WeightSDS!P$29*$AJ516^7+WeightSDS!Q$29*$AJ516^6+WeightSDS!R$29*$AJ516^5+WeightSDS!S$29*$AJ516^4+WeightSDS!T$29*$AJ516^3+WeightSDS!U$29*$AJ516^2+WeightSDS!V$29*$AJ516+WeightSDS!W$29-0.010431*(1-$AJ516/210),IF($AJ516&lt;123,WeightSDS!M$30*$AJ516^10+WeightSDS!N$30*$AJ516^9+WeightSDS!O$30*$AJ516^8+WeightSDS!P$30*$AJ516^7+WeightSDS!Q$30*$AJ516^6+WeightSDS!R$30*$AJ516^5+WeightSDS!S$30*$AJ516^4+WeightSDS!T$30*$AJ516^3+WeightSDS!U$30*$AJ516^2+WeightSDS!V$30*$AJ516+WeightSDS!W$30-0.010431*(1-1/$AJ516),WeightSDS!M$32+WeightSDS!N$32/(1+EXP(WeightSDS!O$32+WeightSDS!P$32*$AJ516))-0.010431*(1-$AJ516/210))))</f>
        <v>2.9500001032655536</v>
      </c>
      <c r="AN516" s="7">
        <f>IF(D516="M",IF($AJ516&lt;162,WeightSDS!P$12*$AJ516^7+WeightSDS!Q$12*$AJ516^6+WeightSDS!R$12*$AJ516^5+WeightSDS!S$12*$AJ516^4+WeightSDS!T$12*$AJ516^3+WeightSDS!U$12*$AJ516^2+WeightSDS!V$12*$AJ516+WeightSDS!W$12,WeightSDS!P$14*$AJ516^7+WeightSDS!Q$14*$AJ516^6+WeightSDS!R$14*$AJ516^5+WeightSDS!S$14*$AJ516^4+WeightSDS!T$14*$AJ516^3+WeightSDS!U$14*$AJ516^2+WeightSDS!V$14*$AJ516+WeightSDS!W$14),IF($AJ516&lt;156,WeightSDS!O$17*$AJ516^8+WeightSDS!P$17*$AJ516^7+WeightSDS!Q$17*$AJ516^6+WeightSDS!R$17*$AJ516^5+WeightSDS!S$17*$AJ516^4+WeightSDS!T$17*$AJ516^3+WeightSDS!U$17*$AJ516^2+WeightSDS!V$17*$AJ516+WeightSDS!W$17,IF($AJ516&lt;186,WeightSDS!$U$18+(WeightSDS!$V$18-WeightSDS!$U$18)/24*($AJ516-186)+WeightSDS!$W$18*(-$AJ516+186)^2-0.005,WeightSDS!$U$18+(WeightSDS!$V$18-WeightSDS!$U$18)/24*($AJ516-186)-0.005)))</f>
        <v>0.14604529399999999</v>
      </c>
      <c r="AQ516" s="7">
        <f t="shared" si="185"/>
        <v>0.56299999999999994</v>
      </c>
      <c r="AR516" s="7">
        <f t="shared" si="186"/>
        <v>69</v>
      </c>
      <c r="AS516" s="7">
        <f t="shared" si="187"/>
        <v>0.51</v>
      </c>
    </row>
    <row r="517" spans="2:45" s="7" customFormat="1" x14ac:dyDescent="0.15">
      <c r="B517" s="118"/>
      <c r="C517" s="118"/>
      <c r="D517" s="118"/>
      <c r="E517" s="30"/>
      <c r="F517" s="30"/>
      <c r="G517" s="119"/>
      <c r="H517" s="119"/>
      <c r="I517" s="78"/>
      <c r="J517" s="11" t="str">
        <f t="shared" si="178"/>
        <v/>
      </c>
      <c r="K517" s="2" t="str">
        <f t="shared" si="188"/>
        <v/>
      </c>
      <c r="L517" s="2" t="str">
        <f t="shared" si="179"/>
        <v/>
      </c>
      <c r="M517" s="2" t="str">
        <f t="shared" si="189"/>
        <v/>
      </c>
      <c r="N517" s="2" t="str">
        <f t="shared" si="190"/>
        <v/>
      </c>
      <c r="O517" s="2" t="str">
        <f t="shared" si="191"/>
        <v/>
      </c>
      <c r="P517" s="11" t="str">
        <f t="shared" si="192"/>
        <v/>
      </c>
      <c r="Q517" s="11" t="str">
        <f t="shared" si="193"/>
        <v/>
      </c>
      <c r="R517" s="2" t="str">
        <f t="shared" si="194"/>
        <v/>
      </c>
      <c r="S517" s="11" t="str">
        <f t="shared" si="195"/>
        <v/>
      </c>
      <c r="T517" s="175" t="str">
        <f t="shared" si="196"/>
        <v/>
      </c>
      <c r="U517" s="11" t="str">
        <f t="shared" si="197"/>
        <v/>
      </c>
      <c r="V517" s="136"/>
      <c r="W517" s="136"/>
      <c r="X517" s="139">
        <f t="shared" si="180"/>
        <v>0</v>
      </c>
      <c r="Y517" s="31">
        <f t="shared" si="181"/>
        <v>0</v>
      </c>
      <c r="Z517" s="31"/>
      <c r="AA517" s="140">
        <f t="shared" si="182"/>
        <v>0</v>
      </c>
      <c r="AB517" s="12"/>
      <c r="AC517" s="8">
        <f t="shared" si="183"/>
        <v>9.0359999999999996</v>
      </c>
      <c r="AD517" s="8">
        <f t="shared" si="184"/>
        <v>-184.49199999999999</v>
      </c>
      <c r="AE517"/>
      <c r="AF517" t="e">
        <f>IF(D517="M",IF(AI517&lt;78,LMS!$D$5*AI517^3+LMS!$E$5*AI517^2+LMS!$F$5*AI517+LMS!$G$5,IF(AI517&lt;150,LMS!$D$6*AI517^3+LMS!$E$6*AI517^2+LMS!$F$6*AI517+LMS!$G$6,LMS!$D$7*AI517^3+LMS!$E$7*AI517^2+LMS!$F$7*AI517+LMS!$G$7)),IF(AI517&lt;69,LMS!$D$9*AI517^3+LMS!$E$9*AI517^2+LMS!$F$9*AI517+LMS!$G$9,IF(AI517&lt;150,LMS!$D$10*AI517^3+LMS!$E$10*AI517^2+LMS!$F$10*AI517+LMS!$G$10,LMS!$D$11*AI517^3+LMS!$E$11*AI517^2+LMS!$F$11*AI517+LMS!$G$11)))</f>
        <v>#VALUE!</v>
      </c>
      <c r="AG517" t="e">
        <f>IF(D517="M",(IF(AI517&lt;2.5,LMS!$D$21*AI517^3+LMS!$E$21*AI517^2+LMS!$F$21*AI517+LMS!$G$21,IF(AI517&lt;9.5,LMS!$D$22*AI517^3+LMS!$E$22*AI517^2+LMS!$F$22*AI517+LMS!$G$22,IF(AI517&lt;26.75,LMS!$D$23*AI517^3+LMS!$E$23*AI517^2+LMS!$F$23*AI517+LMS!$G$23,IF(AI517&lt;90,LMS!$D$24*AI517^3+LMS!$E$24*AI517^2+LMS!$F$24*AI517+LMS!$G$24,LMS!$D$25*AI517^3+LMS!$E$25*AI517^2+LMS!$F$25*AI517+LMS!$G$25))))),(IF(AI517&lt;2.5,LMS!$D$27*AI517^3+LMS!$E$27*AI517^2+LMS!$F$27*AI517+LMS!$G$27,IF(AI517&lt;9.5,LMS!$D$28*AI517^3+LMS!$E$28*AI517^2+LMS!$F$28*AI517+LMS!$G$28,IF(AI517&lt;26.75,LMS!$D$29*AI517^3+LMS!$E$29*AI517^2+LMS!$F$29*AI517+LMS!$G$29,IF(AI517&lt;90,LMS!$D$30*AI517^3+LMS!$E$30*AI517^2+LMS!$F$30*AI517+LMS!$G$30,IF(AI517&lt;150,LMS!$D$31*AI517^3+LMS!$E$31*AI517^2+LMS!$F$31*AI517+LMS!$G$31,LMS!$D$32*AI517^3+LMS!$E$32*AI517^2+LMS!$F$32*AI517+LMS!$G$32)))))))</f>
        <v>#VALUE!</v>
      </c>
      <c r="AH517" t="e">
        <f>IF(D517="M",(IF(AI517&lt;90,LMS!$D$14*AI517^3+LMS!$E$14*AI517^2+LMS!$F$14*AI517+LMS!$G$14,LMS!$D$15*AI517^3+LMS!$E$15*AI517^2+LMS!$F$15*AI517+LMS!$G$15)),(IF(AI517&lt;90,LMS!$D$17*AI517^3+LMS!$E$17*AI517^2+LMS!$F$17*AI517+LMS!$G$17,LMS!$D$18*AI517^3+LMS!$E$18*AI517^2+LMS!$F$18*AI517+LMS!$G$18)))</f>
        <v>#VALUE!</v>
      </c>
      <c r="AI517" s="7" t="e">
        <f t="shared" si="177"/>
        <v>#VALUE!</v>
      </c>
      <c r="AJ517" s="7">
        <f t="shared" si="198"/>
        <v>0</v>
      </c>
      <c r="AL517" s="7">
        <f>IF(D517="M",WeightSDS!P$5*$AJ517^7+WeightSDS!Q$5*$AJ517^6+WeightSDS!R$5*$AJ517^5+WeightSDS!S$5*$AJ517^4+WeightSDS!T$5*$AJ517^3+WeightSDS!U$5*$AJ517^2+WeightSDS!V$5*$AJ517+WeightSDS!W$5,IF($AJ517&lt;186,WeightSDS!P$8*$AJ517^7+WeightSDS!Q$8*$AJ517^6+WeightSDS!R$8*$AJ517^5+WeightSDS!S$8*$AJ517^4+WeightSDS!T$8*$AJ517^3+WeightSDS!U$8*$AJ517^2+WeightSDS!V$8*$AJ517+WeightSDS!W$8,WeightSDS!$U$9+WeightSDS!$V$9*($AJ517-WeightSDS!$W$9)))</f>
        <v>0.75407122999999998</v>
      </c>
      <c r="AM517" s="7">
        <f>IF(D517="M",IF($AJ517&lt;45,WeightSDS!M$23*$AJ517^10+WeightSDS!N$23*$AJ517^9+WeightSDS!O$23*$AJ517^8+WeightSDS!P$23*$AJ517^7+WeightSDS!Q$23*$AJ517^6+WeightSDS!R$23*$AJ517^5+WeightSDS!S$23*$AJ517^4+WeightSDS!T$23*$AJ517^3+WeightSDS!U$23*$AJ517^2+WeightSDS!V$23*$AJ517+WeightSDS!W$23,IF($AJ517&lt;153,WeightSDS!M$25*$AJ517^10+WeightSDS!N$25*$AJ517^9+WeightSDS!O$25*$AJ517^8+WeightSDS!P$25*$AJ517^7+WeightSDS!Q$25*$AJ517^6+WeightSDS!R$25*$AJ517^5+WeightSDS!S$25*$AJ517^4+WeightSDS!T$25*$AJ517^3+WeightSDS!U$25*$AJ517^2+WeightSDS!V$25*$AJ517+WeightSDS!W$25,WeightSDS!M$27+WeightSDS!N$27/(1+EXP(WeightSDS!O$27+WeightSDS!P$27*$AJ517)))),IF($AJ517&lt;43.8,WeightSDS!M$29*$AJ517^10+WeightSDS!N$29*$AJ517^9+WeightSDS!O$29*$AJ517^8+WeightSDS!P$29*$AJ517^7+WeightSDS!Q$29*$AJ517^6+WeightSDS!R$29*$AJ517^5+WeightSDS!S$29*$AJ517^4+WeightSDS!T$29*$AJ517^3+WeightSDS!U$29*$AJ517^2+WeightSDS!V$29*$AJ517+WeightSDS!W$29-0.010431*(1-$AJ517/210),IF($AJ517&lt;123,WeightSDS!M$30*$AJ517^10+WeightSDS!N$30*$AJ517^9+WeightSDS!O$30*$AJ517^8+WeightSDS!P$30*$AJ517^7+WeightSDS!Q$30*$AJ517^6+WeightSDS!R$30*$AJ517^5+WeightSDS!S$30*$AJ517^4+WeightSDS!T$30*$AJ517^3+WeightSDS!U$30*$AJ517^2+WeightSDS!V$30*$AJ517+WeightSDS!W$30-0.010431*(1-1/$AJ517),WeightSDS!M$32+WeightSDS!N$32/(1+EXP(WeightSDS!O$32+WeightSDS!P$32*$AJ517))-0.010431*(1-$AJ517/210))))</f>
        <v>2.9500001032655536</v>
      </c>
      <c r="AN517" s="7">
        <f>IF(D517="M",IF($AJ517&lt;162,WeightSDS!P$12*$AJ517^7+WeightSDS!Q$12*$AJ517^6+WeightSDS!R$12*$AJ517^5+WeightSDS!S$12*$AJ517^4+WeightSDS!T$12*$AJ517^3+WeightSDS!U$12*$AJ517^2+WeightSDS!V$12*$AJ517+WeightSDS!W$12,WeightSDS!P$14*$AJ517^7+WeightSDS!Q$14*$AJ517^6+WeightSDS!R$14*$AJ517^5+WeightSDS!S$14*$AJ517^4+WeightSDS!T$14*$AJ517^3+WeightSDS!U$14*$AJ517^2+WeightSDS!V$14*$AJ517+WeightSDS!W$14),IF($AJ517&lt;156,WeightSDS!O$17*$AJ517^8+WeightSDS!P$17*$AJ517^7+WeightSDS!Q$17*$AJ517^6+WeightSDS!R$17*$AJ517^5+WeightSDS!S$17*$AJ517^4+WeightSDS!T$17*$AJ517^3+WeightSDS!U$17*$AJ517^2+WeightSDS!V$17*$AJ517+WeightSDS!W$17,IF($AJ517&lt;186,WeightSDS!$U$18+(WeightSDS!$V$18-WeightSDS!$U$18)/24*($AJ517-186)+WeightSDS!$W$18*(-$AJ517+186)^2-0.005,WeightSDS!$U$18+(WeightSDS!$V$18-WeightSDS!$U$18)/24*($AJ517-186)-0.005)))</f>
        <v>0.14604529399999999</v>
      </c>
      <c r="AQ517" s="7">
        <f t="shared" si="185"/>
        <v>0.56299999999999994</v>
      </c>
      <c r="AR517" s="7">
        <f t="shared" si="186"/>
        <v>69</v>
      </c>
      <c r="AS517" s="7">
        <f t="shared" si="187"/>
        <v>0.51</v>
      </c>
    </row>
    <row r="518" spans="2:45" s="7" customFormat="1" x14ac:dyDescent="0.15">
      <c r="B518" s="118"/>
      <c r="C518" s="118"/>
      <c r="D518" s="118"/>
      <c r="E518" s="30"/>
      <c r="F518" s="30"/>
      <c r="G518" s="119"/>
      <c r="H518" s="119"/>
      <c r="I518" s="78"/>
      <c r="J518" s="11" t="str">
        <f t="shared" si="178"/>
        <v/>
      </c>
      <c r="K518" s="2" t="str">
        <f t="shared" si="188"/>
        <v/>
      </c>
      <c r="L518" s="2" t="str">
        <f t="shared" si="179"/>
        <v/>
      </c>
      <c r="M518" s="2" t="str">
        <f t="shared" si="189"/>
        <v/>
      </c>
      <c r="N518" s="2" t="str">
        <f t="shared" si="190"/>
        <v/>
      </c>
      <c r="O518" s="2" t="str">
        <f t="shared" si="191"/>
        <v/>
      </c>
      <c r="P518" s="11" t="str">
        <f t="shared" si="192"/>
        <v/>
      </c>
      <c r="Q518" s="11" t="str">
        <f t="shared" si="193"/>
        <v/>
      </c>
      <c r="R518" s="2" t="str">
        <f t="shared" si="194"/>
        <v/>
      </c>
      <c r="S518" s="11" t="str">
        <f t="shared" si="195"/>
        <v/>
      </c>
      <c r="T518" s="175" t="str">
        <f t="shared" si="196"/>
        <v/>
      </c>
      <c r="U518" s="11" t="str">
        <f t="shared" si="197"/>
        <v/>
      </c>
      <c r="V518" s="136"/>
      <c r="W518" s="136"/>
      <c r="X518" s="139">
        <f t="shared" si="180"/>
        <v>0</v>
      </c>
      <c r="Y518" s="31">
        <f t="shared" si="181"/>
        <v>0</v>
      </c>
      <c r="Z518" s="31"/>
      <c r="AA518" s="140">
        <f t="shared" si="182"/>
        <v>0</v>
      </c>
      <c r="AB518" s="12"/>
      <c r="AC518" s="8">
        <f t="shared" si="183"/>
        <v>9.0359999999999996</v>
      </c>
      <c r="AD518" s="8">
        <f t="shared" si="184"/>
        <v>-184.49199999999999</v>
      </c>
      <c r="AE518"/>
      <c r="AF518" t="e">
        <f>IF(D518="M",IF(AI518&lt;78,LMS!$D$5*AI518^3+LMS!$E$5*AI518^2+LMS!$F$5*AI518+LMS!$G$5,IF(AI518&lt;150,LMS!$D$6*AI518^3+LMS!$E$6*AI518^2+LMS!$F$6*AI518+LMS!$G$6,LMS!$D$7*AI518^3+LMS!$E$7*AI518^2+LMS!$F$7*AI518+LMS!$G$7)),IF(AI518&lt;69,LMS!$D$9*AI518^3+LMS!$E$9*AI518^2+LMS!$F$9*AI518+LMS!$G$9,IF(AI518&lt;150,LMS!$D$10*AI518^3+LMS!$E$10*AI518^2+LMS!$F$10*AI518+LMS!$G$10,LMS!$D$11*AI518^3+LMS!$E$11*AI518^2+LMS!$F$11*AI518+LMS!$G$11)))</f>
        <v>#VALUE!</v>
      </c>
      <c r="AG518" t="e">
        <f>IF(D518="M",(IF(AI518&lt;2.5,LMS!$D$21*AI518^3+LMS!$E$21*AI518^2+LMS!$F$21*AI518+LMS!$G$21,IF(AI518&lt;9.5,LMS!$D$22*AI518^3+LMS!$E$22*AI518^2+LMS!$F$22*AI518+LMS!$G$22,IF(AI518&lt;26.75,LMS!$D$23*AI518^3+LMS!$E$23*AI518^2+LMS!$F$23*AI518+LMS!$G$23,IF(AI518&lt;90,LMS!$D$24*AI518^3+LMS!$E$24*AI518^2+LMS!$F$24*AI518+LMS!$G$24,LMS!$D$25*AI518^3+LMS!$E$25*AI518^2+LMS!$F$25*AI518+LMS!$G$25))))),(IF(AI518&lt;2.5,LMS!$D$27*AI518^3+LMS!$E$27*AI518^2+LMS!$F$27*AI518+LMS!$G$27,IF(AI518&lt;9.5,LMS!$D$28*AI518^3+LMS!$E$28*AI518^2+LMS!$F$28*AI518+LMS!$G$28,IF(AI518&lt;26.75,LMS!$D$29*AI518^3+LMS!$E$29*AI518^2+LMS!$F$29*AI518+LMS!$G$29,IF(AI518&lt;90,LMS!$D$30*AI518^3+LMS!$E$30*AI518^2+LMS!$F$30*AI518+LMS!$G$30,IF(AI518&lt;150,LMS!$D$31*AI518^3+LMS!$E$31*AI518^2+LMS!$F$31*AI518+LMS!$G$31,LMS!$D$32*AI518^3+LMS!$E$32*AI518^2+LMS!$F$32*AI518+LMS!$G$32)))))))</f>
        <v>#VALUE!</v>
      </c>
      <c r="AH518" t="e">
        <f>IF(D518="M",(IF(AI518&lt;90,LMS!$D$14*AI518^3+LMS!$E$14*AI518^2+LMS!$F$14*AI518+LMS!$G$14,LMS!$D$15*AI518^3+LMS!$E$15*AI518^2+LMS!$F$15*AI518+LMS!$G$15)),(IF(AI518&lt;90,LMS!$D$17*AI518^3+LMS!$E$17*AI518^2+LMS!$F$17*AI518+LMS!$G$17,LMS!$D$18*AI518^3+LMS!$E$18*AI518^2+LMS!$F$18*AI518+LMS!$G$18)))</f>
        <v>#VALUE!</v>
      </c>
      <c r="AI518" s="7" t="e">
        <f t="shared" si="177"/>
        <v>#VALUE!</v>
      </c>
      <c r="AJ518" s="7">
        <f t="shared" si="198"/>
        <v>0</v>
      </c>
      <c r="AL518" s="7">
        <f>IF(D518="M",WeightSDS!P$5*$AJ518^7+WeightSDS!Q$5*$AJ518^6+WeightSDS!R$5*$AJ518^5+WeightSDS!S$5*$AJ518^4+WeightSDS!T$5*$AJ518^3+WeightSDS!U$5*$AJ518^2+WeightSDS!V$5*$AJ518+WeightSDS!W$5,IF($AJ518&lt;186,WeightSDS!P$8*$AJ518^7+WeightSDS!Q$8*$AJ518^6+WeightSDS!R$8*$AJ518^5+WeightSDS!S$8*$AJ518^4+WeightSDS!T$8*$AJ518^3+WeightSDS!U$8*$AJ518^2+WeightSDS!V$8*$AJ518+WeightSDS!W$8,WeightSDS!$U$9+WeightSDS!$V$9*($AJ518-WeightSDS!$W$9)))</f>
        <v>0.75407122999999998</v>
      </c>
      <c r="AM518" s="7">
        <f>IF(D518="M",IF($AJ518&lt;45,WeightSDS!M$23*$AJ518^10+WeightSDS!N$23*$AJ518^9+WeightSDS!O$23*$AJ518^8+WeightSDS!P$23*$AJ518^7+WeightSDS!Q$23*$AJ518^6+WeightSDS!R$23*$AJ518^5+WeightSDS!S$23*$AJ518^4+WeightSDS!T$23*$AJ518^3+WeightSDS!U$23*$AJ518^2+WeightSDS!V$23*$AJ518+WeightSDS!W$23,IF($AJ518&lt;153,WeightSDS!M$25*$AJ518^10+WeightSDS!N$25*$AJ518^9+WeightSDS!O$25*$AJ518^8+WeightSDS!P$25*$AJ518^7+WeightSDS!Q$25*$AJ518^6+WeightSDS!R$25*$AJ518^5+WeightSDS!S$25*$AJ518^4+WeightSDS!T$25*$AJ518^3+WeightSDS!U$25*$AJ518^2+WeightSDS!V$25*$AJ518+WeightSDS!W$25,WeightSDS!M$27+WeightSDS!N$27/(1+EXP(WeightSDS!O$27+WeightSDS!P$27*$AJ518)))),IF($AJ518&lt;43.8,WeightSDS!M$29*$AJ518^10+WeightSDS!N$29*$AJ518^9+WeightSDS!O$29*$AJ518^8+WeightSDS!P$29*$AJ518^7+WeightSDS!Q$29*$AJ518^6+WeightSDS!R$29*$AJ518^5+WeightSDS!S$29*$AJ518^4+WeightSDS!T$29*$AJ518^3+WeightSDS!U$29*$AJ518^2+WeightSDS!V$29*$AJ518+WeightSDS!W$29-0.010431*(1-$AJ518/210),IF($AJ518&lt;123,WeightSDS!M$30*$AJ518^10+WeightSDS!N$30*$AJ518^9+WeightSDS!O$30*$AJ518^8+WeightSDS!P$30*$AJ518^7+WeightSDS!Q$30*$AJ518^6+WeightSDS!R$30*$AJ518^5+WeightSDS!S$30*$AJ518^4+WeightSDS!T$30*$AJ518^3+WeightSDS!U$30*$AJ518^2+WeightSDS!V$30*$AJ518+WeightSDS!W$30-0.010431*(1-1/$AJ518),WeightSDS!M$32+WeightSDS!N$32/(1+EXP(WeightSDS!O$32+WeightSDS!P$32*$AJ518))-0.010431*(1-$AJ518/210))))</f>
        <v>2.9500001032655536</v>
      </c>
      <c r="AN518" s="7">
        <f>IF(D518="M",IF($AJ518&lt;162,WeightSDS!P$12*$AJ518^7+WeightSDS!Q$12*$AJ518^6+WeightSDS!R$12*$AJ518^5+WeightSDS!S$12*$AJ518^4+WeightSDS!T$12*$AJ518^3+WeightSDS!U$12*$AJ518^2+WeightSDS!V$12*$AJ518+WeightSDS!W$12,WeightSDS!P$14*$AJ518^7+WeightSDS!Q$14*$AJ518^6+WeightSDS!R$14*$AJ518^5+WeightSDS!S$14*$AJ518^4+WeightSDS!T$14*$AJ518^3+WeightSDS!U$14*$AJ518^2+WeightSDS!V$14*$AJ518+WeightSDS!W$14),IF($AJ518&lt;156,WeightSDS!O$17*$AJ518^8+WeightSDS!P$17*$AJ518^7+WeightSDS!Q$17*$AJ518^6+WeightSDS!R$17*$AJ518^5+WeightSDS!S$17*$AJ518^4+WeightSDS!T$17*$AJ518^3+WeightSDS!U$17*$AJ518^2+WeightSDS!V$17*$AJ518+WeightSDS!W$17,IF($AJ518&lt;186,WeightSDS!$U$18+(WeightSDS!$V$18-WeightSDS!$U$18)/24*($AJ518-186)+WeightSDS!$W$18*(-$AJ518+186)^2-0.005,WeightSDS!$U$18+(WeightSDS!$V$18-WeightSDS!$U$18)/24*($AJ518-186)-0.005)))</f>
        <v>0.14604529399999999</v>
      </c>
      <c r="AQ518" s="7">
        <f t="shared" si="185"/>
        <v>0.56299999999999994</v>
      </c>
      <c r="AR518" s="7">
        <f t="shared" si="186"/>
        <v>69</v>
      </c>
      <c r="AS518" s="7">
        <f t="shared" si="187"/>
        <v>0.51</v>
      </c>
    </row>
    <row r="519" spans="2:45" s="7" customFormat="1" x14ac:dyDescent="0.15">
      <c r="B519" s="118"/>
      <c r="C519" s="118"/>
      <c r="D519" s="118"/>
      <c r="E519" s="30"/>
      <c r="F519" s="30"/>
      <c r="G519" s="119"/>
      <c r="H519" s="119"/>
      <c r="I519" s="78"/>
      <c r="J519" s="11" t="str">
        <f t="shared" si="178"/>
        <v/>
      </c>
      <c r="K519" s="2" t="str">
        <f t="shared" si="188"/>
        <v/>
      </c>
      <c r="L519" s="2" t="str">
        <f t="shared" si="179"/>
        <v/>
      </c>
      <c r="M519" s="2" t="str">
        <f t="shared" si="189"/>
        <v/>
      </c>
      <c r="N519" s="2" t="str">
        <f t="shared" si="190"/>
        <v/>
      </c>
      <c r="O519" s="2" t="str">
        <f t="shared" si="191"/>
        <v/>
      </c>
      <c r="P519" s="11" t="str">
        <f t="shared" si="192"/>
        <v/>
      </c>
      <c r="Q519" s="11" t="str">
        <f t="shared" si="193"/>
        <v/>
      </c>
      <c r="R519" s="2" t="str">
        <f t="shared" si="194"/>
        <v/>
      </c>
      <c r="S519" s="11" t="str">
        <f t="shared" si="195"/>
        <v/>
      </c>
      <c r="T519" s="175" t="str">
        <f t="shared" si="196"/>
        <v/>
      </c>
      <c r="U519" s="11" t="str">
        <f t="shared" si="197"/>
        <v/>
      </c>
      <c r="V519" s="136"/>
      <c r="W519" s="136"/>
      <c r="X519" s="139">
        <f t="shared" si="180"/>
        <v>0</v>
      </c>
      <c r="Y519" s="31">
        <f t="shared" si="181"/>
        <v>0</v>
      </c>
      <c r="Z519" s="31"/>
      <c r="AA519" s="140">
        <f t="shared" si="182"/>
        <v>0</v>
      </c>
      <c r="AB519" s="12"/>
      <c r="AC519" s="8">
        <f t="shared" si="183"/>
        <v>9.0359999999999996</v>
      </c>
      <c r="AD519" s="8">
        <f t="shared" si="184"/>
        <v>-184.49199999999999</v>
      </c>
      <c r="AE519"/>
      <c r="AF519" t="e">
        <f>IF(D519="M",IF(AI519&lt;78,LMS!$D$5*AI519^3+LMS!$E$5*AI519^2+LMS!$F$5*AI519+LMS!$G$5,IF(AI519&lt;150,LMS!$D$6*AI519^3+LMS!$E$6*AI519^2+LMS!$F$6*AI519+LMS!$G$6,LMS!$D$7*AI519^3+LMS!$E$7*AI519^2+LMS!$F$7*AI519+LMS!$G$7)),IF(AI519&lt;69,LMS!$D$9*AI519^3+LMS!$E$9*AI519^2+LMS!$F$9*AI519+LMS!$G$9,IF(AI519&lt;150,LMS!$D$10*AI519^3+LMS!$E$10*AI519^2+LMS!$F$10*AI519+LMS!$G$10,LMS!$D$11*AI519^3+LMS!$E$11*AI519^2+LMS!$F$11*AI519+LMS!$G$11)))</f>
        <v>#VALUE!</v>
      </c>
      <c r="AG519" t="e">
        <f>IF(D519="M",(IF(AI519&lt;2.5,LMS!$D$21*AI519^3+LMS!$E$21*AI519^2+LMS!$F$21*AI519+LMS!$G$21,IF(AI519&lt;9.5,LMS!$D$22*AI519^3+LMS!$E$22*AI519^2+LMS!$F$22*AI519+LMS!$G$22,IF(AI519&lt;26.75,LMS!$D$23*AI519^3+LMS!$E$23*AI519^2+LMS!$F$23*AI519+LMS!$G$23,IF(AI519&lt;90,LMS!$D$24*AI519^3+LMS!$E$24*AI519^2+LMS!$F$24*AI519+LMS!$G$24,LMS!$D$25*AI519^3+LMS!$E$25*AI519^2+LMS!$F$25*AI519+LMS!$G$25))))),(IF(AI519&lt;2.5,LMS!$D$27*AI519^3+LMS!$E$27*AI519^2+LMS!$F$27*AI519+LMS!$G$27,IF(AI519&lt;9.5,LMS!$D$28*AI519^3+LMS!$E$28*AI519^2+LMS!$F$28*AI519+LMS!$G$28,IF(AI519&lt;26.75,LMS!$D$29*AI519^3+LMS!$E$29*AI519^2+LMS!$F$29*AI519+LMS!$G$29,IF(AI519&lt;90,LMS!$D$30*AI519^3+LMS!$E$30*AI519^2+LMS!$F$30*AI519+LMS!$G$30,IF(AI519&lt;150,LMS!$D$31*AI519^3+LMS!$E$31*AI519^2+LMS!$F$31*AI519+LMS!$G$31,LMS!$D$32*AI519^3+LMS!$E$32*AI519^2+LMS!$F$32*AI519+LMS!$G$32)))))))</f>
        <v>#VALUE!</v>
      </c>
      <c r="AH519" t="e">
        <f>IF(D519="M",(IF(AI519&lt;90,LMS!$D$14*AI519^3+LMS!$E$14*AI519^2+LMS!$F$14*AI519+LMS!$G$14,LMS!$D$15*AI519^3+LMS!$E$15*AI519^2+LMS!$F$15*AI519+LMS!$G$15)),(IF(AI519&lt;90,LMS!$D$17*AI519^3+LMS!$E$17*AI519^2+LMS!$F$17*AI519+LMS!$G$17,LMS!$D$18*AI519^3+LMS!$E$18*AI519^2+LMS!$F$18*AI519+LMS!$G$18)))</f>
        <v>#VALUE!</v>
      </c>
      <c r="AI519" s="7" t="e">
        <f t="shared" si="177"/>
        <v>#VALUE!</v>
      </c>
      <c r="AJ519" s="7">
        <f t="shared" si="198"/>
        <v>0</v>
      </c>
      <c r="AL519" s="7">
        <f>IF(D519="M",WeightSDS!P$5*$AJ519^7+WeightSDS!Q$5*$AJ519^6+WeightSDS!R$5*$AJ519^5+WeightSDS!S$5*$AJ519^4+WeightSDS!T$5*$AJ519^3+WeightSDS!U$5*$AJ519^2+WeightSDS!V$5*$AJ519+WeightSDS!W$5,IF($AJ519&lt;186,WeightSDS!P$8*$AJ519^7+WeightSDS!Q$8*$AJ519^6+WeightSDS!R$8*$AJ519^5+WeightSDS!S$8*$AJ519^4+WeightSDS!T$8*$AJ519^3+WeightSDS!U$8*$AJ519^2+WeightSDS!V$8*$AJ519+WeightSDS!W$8,WeightSDS!$U$9+WeightSDS!$V$9*($AJ519-WeightSDS!$W$9)))</f>
        <v>0.75407122999999998</v>
      </c>
      <c r="AM519" s="7">
        <f>IF(D519="M",IF($AJ519&lt;45,WeightSDS!M$23*$AJ519^10+WeightSDS!N$23*$AJ519^9+WeightSDS!O$23*$AJ519^8+WeightSDS!P$23*$AJ519^7+WeightSDS!Q$23*$AJ519^6+WeightSDS!R$23*$AJ519^5+WeightSDS!S$23*$AJ519^4+WeightSDS!T$23*$AJ519^3+WeightSDS!U$23*$AJ519^2+WeightSDS!V$23*$AJ519+WeightSDS!W$23,IF($AJ519&lt;153,WeightSDS!M$25*$AJ519^10+WeightSDS!N$25*$AJ519^9+WeightSDS!O$25*$AJ519^8+WeightSDS!P$25*$AJ519^7+WeightSDS!Q$25*$AJ519^6+WeightSDS!R$25*$AJ519^5+WeightSDS!S$25*$AJ519^4+WeightSDS!T$25*$AJ519^3+WeightSDS!U$25*$AJ519^2+WeightSDS!V$25*$AJ519+WeightSDS!W$25,WeightSDS!M$27+WeightSDS!N$27/(1+EXP(WeightSDS!O$27+WeightSDS!P$27*$AJ519)))),IF($AJ519&lt;43.8,WeightSDS!M$29*$AJ519^10+WeightSDS!N$29*$AJ519^9+WeightSDS!O$29*$AJ519^8+WeightSDS!P$29*$AJ519^7+WeightSDS!Q$29*$AJ519^6+WeightSDS!R$29*$AJ519^5+WeightSDS!S$29*$AJ519^4+WeightSDS!T$29*$AJ519^3+WeightSDS!U$29*$AJ519^2+WeightSDS!V$29*$AJ519+WeightSDS!W$29-0.010431*(1-$AJ519/210),IF($AJ519&lt;123,WeightSDS!M$30*$AJ519^10+WeightSDS!N$30*$AJ519^9+WeightSDS!O$30*$AJ519^8+WeightSDS!P$30*$AJ519^7+WeightSDS!Q$30*$AJ519^6+WeightSDS!R$30*$AJ519^5+WeightSDS!S$30*$AJ519^4+WeightSDS!T$30*$AJ519^3+WeightSDS!U$30*$AJ519^2+WeightSDS!V$30*$AJ519+WeightSDS!W$30-0.010431*(1-1/$AJ519),WeightSDS!M$32+WeightSDS!N$32/(1+EXP(WeightSDS!O$32+WeightSDS!P$32*$AJ519))-0.010431*(1-$AJ519/210))))</f>
        <v>2.9500001032655536</v>
      </c>
      <c r="AN519" s="7">
        <f>IF(D519="M",IF($AJ519&lt;162,WeightSDS!P$12*$AJ519^7+WeightSDS!Q$12*$AJ519^6+WeightSDS!R$12*$AJ519^5+WeightSDS!S$12*$AJ519^4+WeightSDS!T$12*$AJ519^3+WeightSDS!U$12*$AJ519^2+WeightSDS!V$12*$AJ519+WeightSDS!W$12,WeightSDS!P$14*$AJ519^7+WeightSDS!Q$14*$AJ519^6+WeightSDS!R$14*$AJ519^5+WeightSDS!S$14*$AJ519^4+WeightSDS!T$14*$AJ519^3+WeightSDS!U$14*$AJ519^2+WeightSDS!V$14*$AJ519+WeightSDS!W$14),IF($AJ519&lt;156,WeightSDS!O$17*$AJ519^8+WeightSDS!P$17*$AJ519^7+WeightSDS!Q$17*$AJ519^6+WeightSDS!R$17*$AJ519^5+WeightSDS!S$17*$AJ519^4+WeightSDS!T$17*$AJ519^3+WeightSDS!U$17*$AJ519^2+WeightSDS!V$17*$AJ519+WeightSDS!W$17,IF($AJ519&lt;186,WeightSDS!$U$18+(WeightSDS!$V$18-WeightSDS!$U$18)/24*($AJ519-186)+WeightSDS!$W$18*(-$AJ519+186)^2-0.005,WeightSDS!$U$18+(WeightSDS!$V$18-WeightSDS!$U$18)/24*($AJ519-186)-0.005)))</f>
        <v>0.14604529399999999</v>
      </c>
      <c r="AQ519" s="7">
        <f t="shared" si="185"/>
        <v>0.56299999999999994</v>
      </c>
      <c r="AR519" s="7">
        <f t="shared" si="186"/>
        <v>69</v>
      </c>
      <c r="AS519" s="7">
        <f t="shared" si="187"/>
        <v>0.51</v>
      </c>
    </row>
    <row r="520" spans="2:45" s="7" customFormat="1" x14ac:dyDescent="0.15">
      <c r="B520" s="118"/>
      <c r="C520" s="118"/>
      <c r="D520" s="118"/>
      <c r="E520" s="30"/>
      <c r="F520" s="30"/>
      <c r="G520" s="119"/>
      <c r="H520" s="119"/>
      <c r="I520" s="78"/>
      <c r="J520" s="11" t="str">
        <f t="shared" si="178"/>
        <v/>
      </c>
      <c r="K520" s="2" t="str">
        <f t="shared" si="188"/>
        <v/>
      </c>
      <c r="L520" s="2" t="str">
        <f t="shared" si="179"/>
        <v/>
      </c>
      <c r="M520" s="2" t="str">
        <f t="shared" si="189"/>
        <v/>
      </c>
      <c r="N520" s="2" t="str">
        <f t="shared" si="190"/>
        <v/>
      </c>
      <c r="O520" s="2" t="str">
        <f t="shared" si="191"/>
        <v/>
      </c>
      <c r="P520" s="11" t="str">
        <f t="shared" si="192"/>
        <v/>
      </c>
      <c r="Q520" s="11" t="str">
        <f t="shared" si="193"/>
        <v/>
      </c>
      <c r="R520" s="2" t="str">
        <f t="shared" si="194"/>
        <v/>
      </c>
      <c r="S520" s="11" t="str">
        <f t="shared" si="195"/>
        <v/>
      </c>
      <c r="T520" s="175" t="str">
        <f t="shared" si="196"/>
        <v/>
      </c>
      <c r="U520" s="11" t="str">
        <f t="shared" si="197"/>
        <v/>
      </c>
      <c r="V520" s="136"/>
      <c r="W520" s="136"/>
      <c r="X520" s="139">
        <f t="shared" si="180"/>
        <v>0</v>
      </c>
      <c r="Y520" s="31">
        <f t="shared" si="181"/>
        <v>0</v>
      </c>
      <c r="Z520" s="31"/>
      <c r="AA520" s="140">
        <f t="shared" si="182"/>
        <v>0</v>
      </c>
      <c r="AB520" s="12"/>
      <c r="AC520" s="8">
        <f t="shared" si="183"/>
        <v>9.0359999999999996</v>
      </c>
      <c r="AD520" s="8">
        <f t="shared" si="184"/>
        <v>-184.49199999999999</v>
      </c>
      <c r="AE520"/>
      <c r="AF520" t="e">
        <f>IF(D520="M",IF(AI520&lt;78,LMS!$D$5*AI520^3+LMS!$E$5*AI520^2+LMS!$F$5*AI520+LMS!$G$5,IF(AI520&lt;150,LMS!$D$6*AI520^3+LMS!$E$6*AI520^2+LMS!$F$6*AI520+LMS!$G$6,LMS!$D$7*AI520^3+LMS!$E$7*AI520^2+LMS!$F$7*AI520+LMS!$G$7)),IF(AI520&lt;69,LMS!$D$9*AI520^3+LMS!$E$9*AI520^2+LMS!$F$9*AI520+LMS!$G$9,IF(AI520&lt;150,LMS!$D$10*AI520^3+LMS!$E$10*AI520^2+LMS!$F$10*AI520+LMS!$G$10,LMS!$D$11*AI520^3+LMS!$E$11*AI520^2+LMS!$F$11*AI520+LMS!$G$11)))</f>
        <v>#VALUE!</v>
      </c>
      <c r="AG520" t="e">
        <f>IF(D520="M",(IF(AI520&lt;2.5,LMS!$D$21*AI520^3+LMS!$E$21*AI520^2+LMS!$F$21*AI520+LMS!$G$21,IF(AI520&lt;9.5,LMS!$D$22*AI520^3+LMS!$E$22*AI520^2+LMS!$F$22*AI520+LMS!$G$22,IF(AI520&lt;26.75,LMS!$D$23*AI520^3+LMS!$E$23*AI520^2+LMS!$F$23*AI520+LMS!$G$23,IF(AI520&lt;90,LMS!$D$24*AI520^3+LMS!$E$24*AI520^2+LMS!$F$24*AI520+LMS!$G$24,LMS!$D$25*AI520^3+LMS!$E$25*AI520^2+LMS!$F$25*AI520+LMS!$G$25))))),(IF(AI520&lt;2.5,LMS!$D$27*AI520^3+LMS!$E$27*AI520^2+LMS!$F$27*AI520+LMS!$G$27,IF(AI520&lt;9.5,LMS!$D$28*AI520^3+LMS!$E$28*AI520^2+LMS!$F$28*AI520+LMS!$G$28,IF(AI520&lt;26.75,LMS!$D$29*AI520^3+LMS!$E$29*AI520^2+LMS!$F$29*AI520+LMS!$G$29,IF(AI520&lt;90,LMS!$D$30*AI520^3+LMS!$E$30*AI520^2+LMS!$F$30*AI520+LMS!$G$30,IF(AI520&lt;150,LMS!$D$31*AI520^3+LMS!$E$31*AI520^2+LMS!$F$31*AI520+LMS!$G$31,LMS!$D$32*AI520^3+LMS!$E$32*AI520^2+LMS!$F$32*AI520+LMS!$G$32)))))))</f>
        <v>#VALUE!</v>
      </c>
      <c r="AH520" t="e">
        <f>IF(D520="M",(IF(AI520&lt;90,LMS!$D$14*AI520^3+LMS!$E$14*AI520^2+LMS!$F$14*AI520+LMS!$G$14,LMS!$D$15*AI520^3+LMS!$E$15*AI520^2+LMS!$F$15*AI520+LMS!$G$15)),(IF(AI520&lt;90,LMS!$D$17*AI520^3+LMS!$E$17*AI520^2+LMS!$F$17*AI520+LMS!$G$17,LMS!$D$18*AI520^3+LMS!$E$18*AI520^2+LMS!$F$18*AI520+LMS!$G$18)))</f>
        <v>#VALUE!</v>
      </c>
      <c r="AI520" s="7" t="e">
        <f t="shared" si="177"/>
        <v>#VALUE!</v>
      </c>
      <c r="AJ520" s="7">
        <f t="shared" si="198"/>
        <v>0</v>
      </c>
      <c r="AL520" s="7">
        <f>IF(D520="M",WeightSDS!P$5*$AJ520^7+WeightSDS!Q$5*$AJ520^6+WeightSDS!R$5*$AJ520^5+WeightSDS!S$5*$AJ520^4+WeightSDS!T$5*$AJ520^3+WeightSDS!U$5*$AJ520^2+WeightSDS!V$5*$AJ520+WeightSDS!W$5,IF($AJ520&lt;186,WeightSDS!P$8*$AJ520^7+WeightSDS!Q$8*$AJ520^6+WeightSDS!R$8*$AJ520^5+WeightSDS!S$8*$AJ520^4+WeightSDS!T$8*$AJ520^3+WeightSDS!U$8*$AJ520^2+WeightSDS!V$8*$AJ520+WeightSDS!W$8,WeightSDS!$U$9+WeightSDS!$V$9*($AJ520-WeightSDS!$W$9)))</f>
        <v>0.75407122999999998</v>
      </c>
      <c r="AM520" s="7">
        <f>IF(D520="M",IF($AJ520&lt;45,WeightSDS!M$23*$AJ520^10+WeightSDS!N$23*$AJ520^9+WeightSDS!O$23*$AJ520^8+WeightSDS!P$23*$AJ520^7+WeightSDS!Q$23*$AJ520^6+WeightSDS!R$23*$AJ520^5+WeightSDS!S$23*$AJ520^4+WeightSDS!T$23*$AJ520^3+WeightSDS!U$23*$AJ520^2+WeightSDS!V$23*$AJ520+WeightSDS!W$23,IF($AJ520&lt;153,WeightSDS!M$25*$AJ520^10+WeightSDS!N$25*$AJ520^9+WeightSDS!O$25*$AJ520^8+WeightSDS!P$25*$AJ520^7+WeightSDS!Q$25*$AJ520^6+WeightSDS!R$25*$AJ520^5+WeightSDS!S$25*$AJ520^4+WeightSDS!T$25*$AJ520^3+WeightSDS!U$25*$AJ520^2+WeightSDS!V$25*$AJ520+WeightSDS!W$25,WeightSDS!M$27+WeightSDS!N$27/(1+EXP(WeightSDS!O$27+WeightSDS!P$27*$AJ520)))),IF($AJ520&lt;43.8,WeightSDS!M$29*$AJ520^10+WeightSDS!N$29*$AJ520^9+WeightSDS!O$29*$AJ520^8+WeightSDS!P$29*$AJ520^7+WeightSDS!Q$29*$AJ520^6+WeightSDS!R$29*$AJ520^5+WeightSDS!S$29*$AJ520^4+WeightSDS!T$29*$AJ520^3+WeightSDS!U$29*$AJ520^2+WeightSDS!V$29*$AJ520+WeightSDS!W$29-0.010431*(1-$AJ520/210),IF($AJ520&lt;123,WeightSDS!M$30*$AJ520^10+WeightSDS!N$30*$AJ520^9+WeightSDS!O$30*$AJ520^8+WeightSDS!P$30*$AJ520^7+WeightSDS!Q$30*$AJ520^6+WeightSDS!R$30*$AJ520^5+WeightSDS!S$30*$AJ520^4+WeightSDS!T$30*$AJ520^3+WeightSDS!U$30*$AJ520^2+WeightSDS!V$30*$AJ520+WeightSDS!W$30-0.010431*(1-1/$AJ520),WeightSDS!M$32+WeightSDS!N$32/(1+EXP(WeightSDS!O$32+WeightSDS!P$32*$AJ520))-0.010431*(1-$AJ520/210))))</f>
        <v>2.9500001032655536</v>
      </c>
      <c r="AN520" s="7">
        <f>IF(D520="M",IF($AJ520&lt;162,WeightSDS!P$12*$AJ520^7+WeightSDS!Q$12*$AJ520^6+WeightSDS!R$12*$AJ520^5+WeightSDS!S$12*$AJ520^4+WeightSDS!T$12*$AJ520^3+WeightSDS!U$12*$AJ520^2+WeightSDS!V$12*$AJ520+WeightSDS!W$12,WeightSDS!P$14*$AJ520^7+WeightSDS!Q$14*$AJ520^6+WeightSDS!R$14*$AJ520^5+WeightSDS!S$14*$AJ520^4+WeightSDS!T$14*$AJ520^3+WeightSDS!U$14*$AJ520^2+WeightSDS!V$14*$AJ520+WeightSDS!W$14),IF($AJ520&lt;156,WeightSDS!O$17*$AJ520^8+WeightSDS!P$17*$AJ520^7+WeightSDS!Q$17*$AJ520^6+WeightSDS!R$17*$AJ520^5+WeightSDS!S$17*$AJ520^4+WeightSDS!T$17*$AJ520^3+WeightSDS!U$17*$AJ520^2+WeightSDS!V$17*$AJ520+WeightSDS!W$17,IF($AJ520&lt;186,WeightSDS!$U$18+(WeightSDS!$V$18-WeightSDS!$U$18)/24*($AJ520-186)+WeightSDS!$W$18*(-$AJ520+186)^2-0.005,WeightSDS!$U$18+(WeightSDS!$V$18-WeightSDS!$U$18)/24*($AJ520-186)-0.005)))</f>
        <v>0.14604529399999999</v>
      </c>
      <c r="AQ520" s="7">
        <f t="shared" si="185"/>
        <v>0.56299999999999994</v>
      </c>
      <c r="AR520" s="7">
        <f t="shared" si="186"/>
        <v>69</v>
      </c>
      <c r="AS520" s="7">
        <f t="shared" si="187"/>
        <v>0.51</v>
      </c>
    </row>
    <row r="521" spans="2:45" s="7" customFormat="1" x14ac:dyDescent="0.15">
      <c r="B521" s="118"/>
      <c r="C521" s="118"/>
      <c r="D521" s="118"/>
      <c r="E521" s="30"/>
      <c r="F521" s="30"/>
      <c r="G521" s="119"/>
      <c r="H521" s="119"/>
      <c r="I521" s="78"/>
      <c r="J521" s="11" t="str">
        <f t="shared" si="178"/>
        <v/>
      </c>
      <c r="K521" s="2" t="str">
        <f t="shared" si="188"/>
        <v/>
      </c>
      <c r="L521" s="2" t="str">
        <f t="shared" si="179"/>
        <v/>
      </c>
      <c r="M521" s="2" t="str">
        <f t="shared" si="189"/>
        <v/>
      </c>
      <c r="N521" s="2" t="str">
        <f t="shared" si="190"/>
        <v/>
      </c>
      <c r="O521" s="2" t="str">
        <f t="shared" si="191"/>
        <v/>
      </c>
      <c r="P521" s="11" t="str">
        <f t="shared" si="192"/>
        <v/>
      </c>
      <c r="Q521" s="11" t="str">
        <f t="shared" si="193"/>
        <v/>
      </c>
      <c r="R521" s="2" t="str">
        <f t="shared" si="194"/>
        <v/>
      </c>
      <c r="S521" s="11" t="str">
        <f t="shared" si="195"/>
        <v/>
      </c>
      <c r="T521" s="175" t="str">
        <f t="shared" si="196"/>
        <v/>
      </c>
      <c r="U521" s="11" t="str">
        <f t="shared" si="197"/>
        <v/>
      </c>
      <c r="V521" s="136"/>
      <c r="W521" s="136"/>
      <c r="X521" s="139">
        <f t="shared" si="180"/>
        <v>0</v>
      </c>
      <c r="Y521" s="31">
        <f t="shared" si="181"/>
        <v>0</v>
      </c>
      <c r="Z521" s="31"/>
      <c r="AA521" s="140">
        <f t="shared" si="182"/>
        <v>0</v>
      </c>
      <c r="AB521" s="12"/>
      <c r="AC521" s="8">
        <f t="shared" si="183"/>
        <v>9.0359999999999996</v>
      </c>
      <c r="AD521" s="8">
        <f t="shared" si="184"/>
        <v>-184.49199999999999</v>
      </c>
      <c r="AE521"/>
      <c r="AF521" t="e">
        <f>IF(D521="M",IF(AI521&lt;78,LMS!$D$5*AI521^3+LMS!$E$5*AI521^2+LMS!$F$5*AI521+LMS!$G$5,IF(AI521&lt;150,LMS!$D$6*AI521^3+LMS!$E$6*AI521^2+LMS!$F$6*AI521+LMS!$G$6,LMS!$D$7*AI521^3+LMS!$E$7*AI521^2+LMS!$F$7*AI521+LMS!$G$7)),IF(AI521&lt;69,LMS!$D$9*AI521^3+LMS!$E$9*AI521^2+LMS!$F$9*AI521+LMS!$G$9,IF(AI521&lt;150,LMS!$D$10*AI521^3+LMS!$E$10*AI521^2+LMS!$F$10*AI521+LMS!$G$10,LMS!$D$11*AI521^3+LMS!$E$11*AI521^2+LMS!$F$11*AI521+LMS!$G$11)))</f>
        <v>#VALUE!</v>
      </c>
      <c r="AG521" t="e">
        <f>IF(D521="M",(IF(AI521&lt;2.5,LMS!$D$21*AI521^3+LMS!$E$21*AI521^2+LMS!$F$21*AI521+LMS!$G$21,IF(AI521&lt;9.5,LMS!$D$22*AI521^3+LMS!$E$22*AI521^2+LMS!$F$22*AI521+LMS!$G$22,IF(AI521&lt;26.75,LMS!$D$23*AI521^3+LMS!$E$23*AI521^2+LMS!$F$23*AI521+LMS!$G$23,IF(AI521&lt;90,LMS!$D$24*AI521^3+LMS!$E$24*AI521^2+LMS!$F$24*AI521+LMS!$G$24,LMS!$D$25*AI521^3+LMS!$E$25*AI521^2+LMS!$F$25*AI521+LMS!$G$25))))),(IF(AI521&lt;2.5,LMS!$D$27*AI521^3+LMS!$E$27*AI521^2+LMS!$F$27*AI521+LMS!$G$27,IF(AI521&lt;9.5,LMS!$D$28*AI521^3+LMS!$E$28*AI521^2+LMS!$F$28*AI521+LMS!$G$28,IF(AI521&lt;26.75,LMS!$D$29*AI521^3+LMS!$E$29*AI521^2+LMS!$F$29*AI521+LMS!$G$29,IF(AI521&lt;90,LMS!$D$30*AI521^3+LMS!$E$30*AI521^2+LMS!$F$30*AI521+LMS!$G$30,IF(AI521&lt;150,LMS!$D$31*AI521^3+LMS!$E$31*AI521^2+LMS!$F$31*AI521+LMS!$G$31,LMS!$D$32*AI521^3+LMS!$E$32*AI521^2+LMS!$F$32*AI521+LMS!$G$32)))))))</f>
        <v>#VALUE!</v>
      </c>
      <c r="AH521" t="e">
        <f>IF(D521="M",(IF(AI521&lt;90,LMS!$D$14*AI521^3+LMS!$E$14*AI521^2+LMS!$F$14*AI521+LMS!$G$14,LMS!$D$15*AI521^3+LMS!$E$15*AI521^2+LMS!$F$15*AI521+LMS!$G$15)),(IF(AI521&lt;90,LMS!$D$17*AI521^3+LMS!$E$17*AI521^2+LMS!$F$17*AI521+LMS!$G$17,LMS!$D$18*AI521^3+LMS!$E$18*AI521^2+LMS!$F$18*AI521+LMS!$G$18)))</f>
        <v>#VALUE!</v>
      </c>
      <c r="AI521" s="7" t="e">
        <f t="shared" si="177"/>
        <v>#VALUE!</v>
      </c>
      <c r="AJ521" s="7">
        <f t="shared" si="198"/>
        <v>0</v>
      </c>
      <c r="AL521" s="7">
        <f>IF(D521="M",WeightSDS!P$5*$AJ521^7+WeightSDS!Q$5*$AJ521^6+WeightSDS!R$5*$AJ521^5+WeightSDS!S$5*$AJ521^4+WeightSDS!T$5*$AJ521^3+WeightSDS!U$5*$AJ521^2+WeightSDS!V$5*$AJ521+WeightSDS!W$5,IF($AJ521&lt;186,WeightSDS!P$8*$AJ521^7+WeightSDS!Q$8*$AJ521^6+WeightSDS!R$8*$AJ521^5+WeightSDS!S$8*$AJ521^4+WeightSDS!T$8*$AJ521^3+WeightSDS!U$8*$AJ521^2+WeightSDS!V$8*$AJ521+WeightSDS!W$8,WeightSDS!$U$9+WeightSDS!$V$9*($AJ521-WeightSDS!$W$9)))</f>
        <v>0.75407122999999998</v>
      </c>
      <c r="AM521" s="7">
        <f>IF(D521="M",IF($AJ521&lt;45,WeightSDS!M$23*$AJ521^10+WeightSDS!N$23*$AJ521^9+WeightSDS!O$23*$AJ521^8+WeightSDS!P$23*$AJ521^7+WeightSDS!Q$23*$AJ521^6+WeightSDS!R$23*$AJ521^5+WeightSDS!S$23*$AJ521^4+WeightSDS!T$23*$AJ521^3+WeightSDS!U$23*$AJ521^2+WeightSDS!V$23*$AJ521+WeightSDS!W$23,IF($AJ521&lt;153,WeightSDS!M$25*$AJ521^10+WeightSDS!N$25*$AJ521^9+WeightSDS!O$25*$AJ521^8+WeightSDS!P$25*$AJ521^7+WeightSDS!Q$25*$AJ521^6+WeightSDS!R$25*$AJ521^5+WeightSDS!S$25*$AJ521^4+WeightSDS!T$25*$AJ521^3+WeightSDS!U$25*$AJ521^2+WeightSDS!V$25*$AJ521+WeightSDS!W$25,WeightSDS!M$27+WeightSDS!N$27/(1+EXP(WeightSDS!O$27+WeightSDS!P$27*$AJ521)))),IF($AJ521&lt;43.8,WeightSDS!M$29*$AJ521^10+WeightSDS!N$29*$AJ521^9+WeightSDS!O$29*$AJ521^8+WeightSDS!P$29*$AJ521^7+WeightSDS!Q$29*$AJ521^6+WeightSDS!R$29*$AJ521^5+WeightSDS!S$29*$AJ521^4+WeightSDS!T$29*$AJ521^3+WeightSDS!U$29*$AJ521^2+WeightSDS!V$29*$AJ521+WeightSDS!W$29-0.010431*(1-$AJ521/210),IF($AJ521&lt;123,WeightSDS!M$30*$AJ521^10+WeightSDS!N$30*$AJ521^9+WeightSDS!O$30*$AJ521^8+WeightSDS!P$30*$AJ521^7+WeightSDS!Q$30*$AJ521^6+WeightSDS!R$30*$AJ521^5+WeightSDS!S$30*$AJ521^4+WeightSDS!T$30*$AJ521^3+WeightSDS!U$30*$AJ521^2+WeightSDS!V$30*$AJ521+WeightSDS!W$30-0.010431*(1-1/$AJ521),WeightSDS!M$32+WeightSDS!N$32/(1+EXP(WeightSDS!O$32+WeightSDS!P$32*$AJ521))-0.010431*(1-$AJ521/210))))</f>
        <v>2.9500001032655536</v>
      </c>
      <c r="AN521" s="7">
        <f>IF(D521="M",IF($AJ521&lt;162,WeightSDS!P$12*$AJ521^7+WeightSDS!Q$12*$AJ521^6+WeightSDS!R$12*$AJ521^5+WeightSDS!S$12*$AJ521^4+WeightSDS!T$12*$AJ521^3+WeightSDS!U$12*$AJ521^2+WeightSDS!V$12*$AJ521+WeightSDS!W$12,WeightSDS!P$14*$AJ521^7+WeightSDS!Q$14*$AJ521^6+WeightSDS!R$14*$AJ521^5+WeightSDS!S$14*$AJ521^4+WeightSDS!T$14*$AJ521^3+WeightSDS!U$14*$AJ521^2+WeightSDS!V$14*$AJ521+WeightSDS!W$14),IF($AJ521&lt;156,WeightSDS!O$17*$AJ521^8+WeightSDS!P$17*$AJ521^7+WeightSDS!Q$17*$AJ521^6+WeightSDS!R$17*$AJ521^5+WeightSDS!S$17*$AJ521^4+WeightSDS!T$17*$AJ521^3+WeightSDS!U$17*$AJ521^2+WeightSDS!V$17*$AJ521+WeightSDS!W$17,IF($AJ521&lt;186,WeightSDS!$U$18+(WeightSDS!$V$18-WeightSDS!$U$18)/24*($AJ521-186)+WeightSDS!$W$18*(-$AJ521+186)^2-0.005,WeightSDS!$U$18+(WeightSDS!$V$18-WeightSDS!$U$18)/24*($AJ521-186)-0.005)))</f>
        <v>0.14604529399999999</v>
      </c>
      <c r="AQ521" s="7">
        <f t="shared" si="185"/>
        <v>0.56299999999999994</v>
      </c>
      <c r="AR521" s="7">
        <f t="shared" si="186"/>
        <v>69</v>
      </c>
      <c r="AS521" s="7">
        <f t="shared" si="187"/>
        <v>0.51</v>
      </c>
    </row>
    <row r="522" spans="2:45" s="7" customFormat="1" x14ac:dyDescent="0.15">
      <c r="B522" s="118"/>
      <c r="C522" s="118"/>
      <c r="D522" s="118"/>
      <c r="E522" s="30"/>
      <c r="F522" s="30"/>
      <c r="G522" s="119"/>
      <c r="H522" s="119"/>
      <c r="I522" s="78"/>
      <c r="J522" s="11" t="str">
        <f t="shared" si="178"/>
        <v/>
      </c>
      <c r="K522" s="2" t="str">
        <f t="shared" si="188"/>
        <v/>
      </c>
      <c r="L522" s="2" t="str">
        <f t="shared" si="179"/>
        <v/>
      </c>
      <c r="M522" s="2" t="str">
        <f t="shared" si="189"/>
        <v/>
      </c>
      <c r="N522" s="2" t="str">
        <f t="shared" si="190"/>
        <v/>
      </c>
      <c r="O522" s="2" t="str">
        <f t="shared" si="191"/>
        <v/>
      </c>
      <c r="P522" s="11" t="str">
        <f t="shared" si="192"/>
        <v/>
      </c>
      <c r="Q522" s="11" t="str">
        <f t="shared" si="193"/>
        <v/>
      </c>
      <c r="R522" s="2" t="str">
        <f t="shared" si="194"/>
        <v/>
      </c>
      <c r="S522" s="11" t="str">
        <f t="shared" si="195"/>
        <v/>
      </c>
      <c r="T522" s="175" t="str">
        <f t="shared" si="196"/>
        <v/>
      </c>
      <c r="U522" s="11" t="str">
        <f t="shared" si="197"/>
        <v/>
      </c>
      <c r="V522" s="136"/>
      <c r="W522" s="136"/>
      <c r="X522" s="139">
        <f t="shared" si="180"/>
        <v>0</v>
      </c>
      <c r="Y522" s="31">
        <f t="shared" si="181"/>
        <v>0</v>
      </c>
      <c r="Z522" s="31"/>
      <c r="AA522" s="140">
        <f t="shared" si="182"/>
        <v>0</v>
      </c>
      <c r="AB522" s="12"/>
      <c r="AC522" s="8">
        <f t="shared" si="183"/>
        <v>9.0359999999999996</v>
      </c>
      <c r="AD522" s="8">
        <f t="shared" si="184"/>
        <v>-184.49199999999999</v>
      </c>
      <c r="AE522"/>
      <c r="AF522" t="e">
        <f>IF(D522="M",IF(AI522&lt;78,LMS!$D$5*AI522^3+LMS!$E$5*AI522^2+LMS!$F$5*AI522+LMS!$G$5,IF(AI522&lt;150,LMS!$D$6*AI522^3+LMS!$E$6*AI522^2+LMS!$F$6*AI522+LMS!$G$6,LMS!$D$7*AI522^3+LMS!$E$7*AI522^2+LMS!$F$7*AI522+LMS!$G$7)),IF(AI522&lt;69,LMS!$D$9*AI522^3+LMS!$E$9*AI522^2+LMS!$F$9*AI522+LMS!$G$9,IF(AI522&lt;150,LMS!$D$10*AI522^3+LMS!$E$10*AI522^2+LMS!$F$10*AI522+LMS!$G$10,LMS!$D$11*AI522^3+LMS!$E$11*AI522^2+LMS!$F$11*AI522+LMS!$G$11)))</f>
        <v>#VALUE!</v>
      </c>
      <c r="AG522" t="e">
        <f>IF(D522="M",(IF(AI522&lt;2.5,LMS!$D$21*AI522^3+LMS!$E$21*AI522^2+LMS!$F$21*AI522+LMS!$G$21,IF(AI522&lt;9.5,LMS!$D$22*AI522^3+LMS!$E$22*AI522^2+LMS!$F$22*AI522+LMS!$G$22,IF(AI522&lt;26.75,LMS!$D$23*AI522^3+LMS!$E$23*AI522^2+LMS!$F$23*AI522+LMS!$G$23,IF(AI522&lt;90,LMS!$D$24*AI522^3+LMS!$E$24*AI522^2+LMS!$F$24*AI522+LMS!$G$24,LMS!$D$25*AI522^3+LMS!$E$25*AI522^2+LMS!$F$25*AI522+LMS!$G$25))))),(IF(AI522&lt;2.5,LMS!$D$27*AI522^3+LMS!$E$27*AI522^2+LMS!$F$27*AI522+LMS!$G$27,IF(AI522&lt;9.5,LMS!$D$28*AI522^3+LMS!$E$28*AI522^2+LMS!$F$28*AI522+LMS!$G$28,IF(AI522&lt;26.75,LMS!$D$29*AI522^3+LMS!$E$29*AI522^2+LMS!$F$29*AI522+LMS!$G$29,IF(AI522&lt;90,LMS!$D$30*AI522^3+LMS!$E$30*AI522^2+LMS!$F$30*AI522+LMS!$G$30,IF(AI522&lt;150,LMS!$D$31*AI522^3+LMS!$E$31*AI522^2+LMS!$F$31*AI522+LMS!$G$31,LMS!$D$32*AI522^3+LMS!$E$32*AI522^2+LMS!$F$32*AI522+LMS!$G$32)))))))</f>
        <v>#VALUE!</v>
      </c>
      <c r="AH522" t="e">
        <f>IF(D522="M",(IF(AI522&lt;90,LMS!$D$14*AI522^3+LMS!$E$14*AI522^2+LMS!$F$14*AI522+LMS!$G$14,LMS!$D$15*AI522^3+LMS!$E$15*AI522^2+LMS!$F$15*AI522+LMS!$G$15)),(IF(AI522&lt;90,LMS!$D$17*AI522^3+LMS!$E$17*AI522^2+LMS!$F$17*AI522+LMS!$G$17,LMS!$D$18*AI522^3+LMS!$E$18*AI522^2+LMS!$F$18*AI522+LMS!$G$18)))</f>
        <v>#VALUE!</v>
      </c>
      <c r="AI522" s="7" t="e">
        <f t="shared" si="177"/>
        <v>#VALUE!</v>
      </c>
      <c r="AJ522" s="7">
        <f t="shared" si="198"/>
        <v>0</v>
      </c>
      <c r="AL522" s="7">
        <f>IF(D522="M",WeightSDS!P$5*$AJ522^7+WeightSDS!Q$5*$AJ522^6+WeightSDS!R$5*$AJ522^5+WeightSDS!S$5*$AJ522^4+WeightSDS!T$5*$AJ522^3+WeightSDS!U$5*$AJ522^2+WeightSDS!V$5*$AJ522+WeightSDS!W$5,IF($AJ522&lt;186,WeightSDS!P$8*$AJ522^7+WeightSDS!Q$8*$AJ522^6+WeightSDS!R$8*$AJ522^5+WeightSDS!S$8*$AJ522^4+WeightSDS!T$8*$AJ522^3+WeightSDS!U$8*$AJ522^2+WeightSDS!V$8*$AJ522+WeightSDS!W$8,WeightSDS!$U$9+WeightSDS!$V$9*($AJ522-WeightSDS!$W$9)))</f>
        <v>0.75407122999999998</v>
      </c>
      <c r="AM522" s="7">
        <f>IF(D522="M",IF($AJ522&lt;45,WeightSDS!M$23*$AJ522^10+WeightSDS!N$23*$AJ522^9+WeightSDS!O$23*$AJ522^8+WeightSDS!P$23*$AJ522^7+WeightSDS!Q$23*$AJ522^6+WeightSDS!R$23*$AJ522^5+WeightSDS!S$23*$AJ522^4+WeightSDS!T$23*$AJ522^3+WeightSDS!U$23*$AJ522^2+WeightSDS!V$23*$AJ522+WeightSDS!W$23,IF($AJ522&lt;153,WeightSDS!M$25*$AJ522^10+WeightSDS!N$25*$AJ522^9+WeightSDS!O$25*$AJ522^8+WeightSDS!P$25*$AJ522^7+WeightSDS!Q$25*$AJ522^6+WeightSDS!R$25*$AJ522^5+WeightSDS!S$25*$AJ522^4+WeightSDS!T$25*$AJ522^3+WeightSDS!U$25*$AJ522^2+WeightSDS!V$25*$AJ522+WeightSDS!W$25,WeightSDS!M$27+WeightSDS!N$27/(1+EXP(WeightSDS!O$27+WeightSDS!P$27*$AJ522)))),IF($AJ522&lt;43.8,WeightSDS!M$29*$AJ522^10+WeightSDS!N$29*$AJ522^9+WeightSDS!O$29*$AJ522^8+WeightSDS!P$29*$AJ522^7+WeightSDS!Q$29*$AJ522^6+WeightSDS!R$29*$AJ522^5+WeightSDS!S$29*$AJ522^4+WeightSDS!T$29*$AJ522^3+WeightSDS!U$29*$AJ522^2+WeightSDS!V$29*$AJ522+WeightSDS!W$29-0.010431*(1-$AJ522/210),IF($AJ522&lt;123,WeightSDS!M$30*$AJ522^10+WeightSDS!N$30*$AJ522^9+WeightSDS!O$30*$AJ522^8+WeightSDS!P$30*$AJ522^7+WeightSDS!Q$30*$AJ522^6+WeightSDS!R$30*$AJ522^5+WeightSDS!S$30*$AJ522^4+WeightSDS!T$30*$AJ522^3+WeightSDS!U$30*$AJ522^2+WeightSDS!V$30*$AJ522+WeightSDS!W$30-0.010431*(1-1/$AJ522),WeightSDS!M$32+WeightSDS!N$32/(1+EXP(WeightSDS!O$32+WeightSDS!P$32*$AJ522))-0.010431*(1-$AJ522/210))))</f>
        <v>2.9500001032655536</v>
      </c>
      <c r="AN522" s="7">
        <f>IF(D522="M",IF($AJ522&lt;162,WeightSDS!P$12*$AJ522^7+WeightSDS!Q$12*$AJ522^6+WeightSDS!R$12*$AJ522^5+WeightSDS!S$12*$AJ522^4+WeightSDS!T$12*$AJ522^3+WeightSDS!U$12*$AJ522^2+WeightSDS!V$12*$AJ522+WeightSDS!W$12,WeightSDS!P$14*$AJ522^7+WeightSDS!Q$14*$AJ522^6+WeightSDS!R$14*$AJ522^5+WeightSDS!S$14*$AJ522^4+WeightSDS!T$14*$AJ522^3+WeightSDS!U$14*$AJ522^2+WeightSDS!V$14*$AJ522+WeightSDS!W$14),IF($AJ522&lt;156,WeightSDS!O$17*$AJ522^8+WeightSDS!P$17*$AJ522^7+WeightSDS!Q$17*$AJ522^6+WeightSDS!R$17*$AJ522^5+WeightSDS!S$17*$AJ522^4+WeightSDS!T$17*$AJ522^3+WeightSDS!U$17*$AJ522^2+WeightSDS!V$17*$AJ522+WeightSDS!W$17,IF($AJ522&lt;186,WeightSDS!$U$18+(WeightSDS!$V$18-WeightSDS!$U$18)/24*($AJ522-186)+WeightSDS!$W$18*(-$AJ522+186)^2-0.005,WeightSDS!$U$18+(WeightSDS!$V$18-WeightSDS!$U$18)/24*($AJ522-186)-0.005)))</f>
        <v>0.14604529399999999</v>
      </c>
      <c r="AQ522" s="7">
        <f t="shared" si="185"/>
        <v>0.56299999999999994</v>
      </c>
      <c r="AR522" s="7">
        <f t="shared" si="186"/>
        <v>69</v>
      </c>
      <c r="AS522" s="7">
        <f t="shared" si="187"/>
        <v>0.51</v>
      </c>
    </row>
    <row r="523" spans="2:45" s="7" customFormat="1" x14ac:dyDescent="0.15">
      <c r="B523" s="118"/>
      <c r="C523" s="118"/>
      <c r="D523" s="118"/>
      <c r="E523" s="30"/>
      <c r="F523" s="30"/>
      <c r="G523" s="119"/>
      <c r="H523" s="119"/>
      <c r="I523" s="78"/>
      <c r="J523" s="11" t="str">
        <f t="shared" si="178"/>
        <v/>
      </c>
      <c r="K523" s="2" t="str">
        <f t="shared" si="188"/>
        <v/>
      </c>
      <c r="L523" s="2" t="str">
        <f t="shared" si="179"/>
        <v/>
      </c>
      <c r="M523" s="2" t="str">
        <f t="shared" si="189"/>
        <v/>
      </c>
      <c r="N523" s="2" t="str">
        <f t="shared" si="190"/>
        <v/>
      </c>
      <c r="O523" s="2" t="str">
        <f t="shared" si="191"/>
        <v/>
      </c>
      <c r="P523" s="11" t="str">
        <f t="shared" si="192"/>
        <v/>
      </c>
      <c r="Q523" s="11" t="str">
        <f t="shared" si="193"/>
        <v/>
      </c>
      <c r="R523" s="2" t="str">
        <f t="shared" si="194"/>
        <v/>
      </c>
      <c r="S523" s="11" t="str">
        <f t="shared" si="195"/>
        <v/>
      </c>
      <c r="T523" s="175" t="str">
        <f t="shared" si="196"/>
        <v/>
      </c>
      <c r="U523" s="11" t="str">
        <f t="shared" si="197"/>
        <v/>
      </c>
      <c r="V523" s="136"/>
      <c r="W523" s="136"/>
      <c r="X523" s="139">
        <f t="shared" si="180"/>
        <v>0</v>
      </c>
      <c r="Y523" s="31">
        <f t="shared" si="181"/>
        <v>0</v>
      </c>
      <c r="Z523" s="31"/>
      <c r="AA523" s="140">
        <f t="shared" si="182"/>
        <v>0</v>
      </c>
      <c r="AB523" s="12"/>
      <c r="AC523" s="8">
        <f t="shared" si="183"/>
        <v>9.0359999999999996</v>
      </c>
      <c r="AD523" s="8">
        <f t="shared" si="184"/>
        <v>-184.49199999999999</v>
      </c>
      <c r="AE523"/>
      <c r="AF523" t="e">
        <f>IF(D523="M",IF(AI523&lt;78,LMS!$D$5*AI523^3+LMS!$E$5*AI523^2+LMS!$F$5*AI523+LMS!$G$5,IF(AI523&lt;150,LMS!$D$6*AI523^3+LMS!$E$6*AI523^2+LMS!$F$6*AI523+LMS!$G$6,LMS!$D$7*AI523^3+LMS!$E$7*AI523^2+LMS!$F$7*AI523+LMS!$G$7)),IF(AI523&lt;69,LMS!$D$9*AI523^3+LMS!$E$9*AI523^2+LMS!$F$9*AI523+LMS!$G$9,IF(AI523&lt;150,LMS!$D$10*AI523^3+LMS!$E$10*AI523^2+LMS!$F$10*AI523+LMS!$G$10,LMS!$D$11*AI523^3+LMS!$E$11*AI523^2+LMS!$F$11*AI523+LMS!$G$11)))</f>
        <v>#VALUE!</v>
      </c>
      <c r="AG523" t="e">
        <f>IF(D523="M",(IF(AI523&lt;2.5,LMS!$D$21*AI523^3+LMS!$E$21*AI523^2+LMS!$F$21*AI523+LMS!$G$21,IF(AI523&lt;9.5,LMS!$D$22*AI523^3+LMS!$E$22*AI523^2+LMS!$F$22*AI523+LMS!$G$22,IF(AI523&lt;26.75,LMS!$D$23*AI523^3+LMS!$E$23*AI523^2+LMS!$F$23*AI523+LMS!$G$23,IF(AI523&lt;90,LMS!$D$24*AI523^3+LMS!$E$24*AI523^2+LMS!$F$24*AI523+LMS!$G$24,LMS!$D$25*AI523^3+LMS!$E$25*AI523^2+LMS!$F$25*AI523+LMS!$G$25))))),(IF(AI523&lt;2.5,LMS!$D$27*AI523^3+LMS!$E$27*AI523^2+LMS!$F$27*AI523+LMS!$G$27,IF(AI523&lt;9.5,LMS!$D$28*AI523^3+LMS!$E$28*AI523^2+LMS!$F$28*AI523+LMS!$G$28,IF(AI523&lt;26.75,LMS!$D$29*AI523^3+LMS!$E$29*AI523^2+LMS!$F$29*AI523+LMS!$G$29,IF(AI523&lt;90,LMS!$D$30*AI523^3+LMS!$E$30*AI523^2+LMS!$F$30*AI523+LMS!$G$30,IF(AI523&lt;150,LMS!$D$31*AI523^3+LMS!$E$31*AI523^2+LMS!$F$31*AI523+LMS!$G$31,LMS!$D$32*AI523^3+LMS!$E$32*AI523^2+LMS!$F$32*AI523+LMS!$G$32)))))))</f>
        <v>#VALUE!</v>
      </c>
      <c r="AH523" t="e">
        <f>IF(D523="M",(IF(AI523&lt;90,LMS!$D$14*AI523^3+LMS!$E$14*AI523^2+LMS!$F$14*AI523+LMS!$G$14,LMS!$D$15*AI523^3+LMS!$E$15*AI523^2+LMS!$F$15*AI523+LMS!$G$15)),(IF(AI523&lt;90,LMS!$D$17*AI523^3+LMS!$E$17*AI523^2+LMS!$F$17*AI523+LMS!$G$17,LMS!$D$18*AI523^3+LMS!$E$18*AI523^2+LMS!$F$18*AI523+LMS!$G$18)))</f>
        <v>#VALUE!</v>
      </c>
      <c r="AI523" s="7" t="e">
        <f t="shared" si="177"/>
        <v>#VALUE!</v>
      </c>
      <c r="AJ523" s="7">
        <f t="shared" si="198"/>
        <v>0</v>
      </c>
      <c r="AL523" s="7">
        <f>IF(D523="M",WeightSDS!P$5*$AJ523^7+WeightSDS!Q$5*$AJ523^6+WeightSDS!R$5*$AJ523^5+WeightSDS!S$5*$AJ523^4+WeightSDS!T$5*$AJ523^3+WeightSDS!U$5*$AJ523^2+WeightSDS!V$5*$AJ523+WeightSDS!W$5,IF($AJ523&lt;186,WeightSDS!P$8*$AJ523^7+WeightSDS!Q$8*$AJ523^6+WeightSDS!R$8*$AJ523^5+WeightSDS!S$8*$AJ523^4+WeightSDS!T$8*$AJ523^3+WeightSDS!U$8*$AJ523^2+WeightSDS!V$8*$AJ523+WeightSDS!W$8,WeightSDS!$U$9+WeightSDS!$V$9*($AJ523-WeightSDS!$W$9)))</f>
        <v>0.75407122999999998</v>
      </c>
      <c r="AM523" s="7">
        <f>IF(D523="M",IF($AJ523&lt;45,WeightSDS!M$23*$AJ523^10+WeightSDS!N$23*$AJ523^9+WeightSDS!O$23*$AJ523^8+WeightSDS!P$23*$AJ523^7+WeightSDS!Q$23*$AJ523^6+WeightSDS!R$23*$AJ523^5+WeightSDS!S$23*$AJ523^4+WeightSDS!T$23*$AJ523^3+WeightSDS!U$23*$AJ523^2+WeightSDS!V$23*$AJ523+WeightSDS!W$23,IF($AJ523&lt;153,WeightSDS!M$25*$AJ523^10+WeightSDS!N$25*$AJ523^9+WeightSDS!O$25*$AJ523^8+WeightSDS!P$25*$AJ523^7+WeightSDS!Q$25*$AJ523^6+WeightSDS!R$25*$AJ523^5+WeightSDS!S$25*$AJ523^4+WeightSDS!T$25*$AJ523^3+WeightSDS!U$25*$AJ523^2+WeightSDS!V$25*$AJ523+WeightSDS!W$25,WeightSDS!M$27+WeightSDS!N$27/(1+EXP(WeightSDS!O$27+WeightSDS!P$27*$AJ523)))),IF($AJ523&lt;43.8,WeightSDS!M$29*$AJ523^10+WeightSDS!N$29*$AJ523^9+WeightSDS!O$29*$AJ523^8+WeightSDS!P$29*$AJ523^7+WeightSDS!Q$29*$AJ523^6+WeightSDS!R$29*$AJ523^5+WeightSDS!S$29*$AJ523^4+WeightSDS!T$29*$AJ523^3+WeightSDS!U$29*$AJ523^2+WeightSDS!V$29*$AJ523+WeightSDS!W$29-0.010431*(1-$AJ523/210),IF($AJ523&lt;123,WeightSDS!M$30*$AJ523^10+WeightSDS!N$30*$AJ523^9+WeightSDS!O$30*$AJ523^8+WeightSDS!P$30*$AJ523^7+WeightSDS!Q$30*$AJ523^6+WeightSDS!R$30*$AJ523^5+WeightSDS!S$30*$AJ523^4+WeightSDS!T$30*$AJ523^3+WeightSDS!U$30*$AJ523^2+WeightSDS!V$30*$AJ523+WeightSDS!W$30-0.010431*(1-1/$AJ523),WeightSDS!M$32+WeightSDS!N$32/(1+EXP(WeightSDS!O$32+WeightSDS!P$32*$AJ523))-0.010431*(1-$AJ523/210))))</f>
        <v>2.9500001032655536</v>
      </c>
      <c r="AN523" s="7">
        <f>IF(D523="M",IF($AJ523&lt;162,WeightSDS!P$12*$AJ523^7+WeightSDS!Q$12*$AJ523^6+WeightSDS!R$12*$AJ523^5+WeightSDS!S$12*$AJ523^4+WeightSDS!T$12*$AJ523^3+WeightSDS!U$12*$AJ523^2+WeightSDS!V$12*$AJ523+WeightSDS!W$12,WeightSDS!P$14*$AJ523^7+WeightSDS!Q$14*$AJ523^6+WeightSDS!R$14*$AJ523^5+WeightSDS!S$14*$AJ523^4+WeightSDS!T$14*$AJ523^3+WeightSDS!U$14*$AJ523^2+WeightSDS!V$14*$AJ523+WeightSDS!W$14),IF($AJ523&lt;156,WeightSDS!O$17*$AJ523^8+WeightSDS!P$17*$AJ523^7+WeightSDS!Q$17*$AJ523^6+WeightSDS!R$17*$AJ523^5+WeightSDS!S$17*$AJ523^4+WeightSDS!T$17*$AJ523^3+WeightSDS!U$17*$AJ523^2+WeightSDS!V$17*$AJ523+WeightSDS!W$17,IF($AJ523&lt;186,WeightSDS!$U$18+(WeightSDS!$V$18-WeightSDS!$U$18)/24*($AJ523-186)+WeightSDS!$W$18*(-$AJ523+186)^2-0.005,WeightSDS!$U$18+(WeightSDS!$V$18-WeightSDS!$U$18)/24*($AJ523-186)-0.005)))</f>
        <v>0.14604529399999999</v>
      </c>
      <c r="AQ523" s="7">
        <f t="shared" si="185"/>
        <v>0.56299999999999994</v>
      </c>
      <c r="AR523" s="7">
        <f t="shared" si="186"/>
        <v>69</v>
      </c>
      <c r="AS523" s="7">
        <f t="shared" si="187"/>
        <v>0.51</v>
      </c>
    </row>
    <row r="524" spans="2:45" s="7" customFormat="1" x14ac:dyDescent="0.15">
      <c r="B524" s="118"/>
      <c r="C524" s="118"/>
      <c r="D524" s="118"/>
      <c r="E524" s="30"/>
      <c r="F524" s="30"/>
      <c r="G524" s="119"/>
      <c r="H524" s="119"/>
      <c r="I524" s="78"/>
      <c r="J524" s="11" t="str">
        <f t="shared" si="178"/>
        <v/>
      </c>
      <c r="K524" s="2" t="str">
        <f t="shared" si="188"/>
        <v/>
      </c>
      <c r="L524" s="2" t="str">
        <f t="shared" si="179"/>
        <v/>
      </c>
      <c r="M524" s="2" t="str">
        <f t="shared" si="189"/>
        <v/>
      </c>
      <c r="N524" s="2" t="str">
        <f t="shared" si="190"/>
        <v/>
      </c>
      <c r="O524" s="2" t="str">
        <f t="shared" si="191"/>
        <v/>
      </c>
      <c r="P524" s="11" t="str">
        <f t="shared" si="192"/>
        <v/>
      </c>
      <c r="Q524" s="11" t="str">
        <f t="shared" si="193"/>
        <v/>
      </c>
      <c r="R524" s="2" t="str">
        <f t="shared" si="194"/>
        <v/>
      </c>
      <c r="S524" s="11" t="str">
        <f t="shared" si="195"/>
        <v/>
      </c>
      <c r="T524" s="175" t="str">
        <f t="shared" si="196"/>
        <v/>
      </c>
      <c r="U524" s="11" t="str">
        <f t="shared" si="197"/>
        <v/>
      </c>
      <c r="V524" s="136"/>
      <c r="W524" s="136"/>
      <c r="X524" s="139">
        <f t="shared" si="180"/>
        <v>0</v>
      </c>
      <c r="Y524" s="31">
        <f t="shared" si="181"/>
        <v>0</v>
      </c>
      <c r="Z524" s="31"/>
      <c r="AA524" s="140">
        <f t="shared" si="182"/>
        <v>0</v>
      </c>
      <c r="AB524" s="12"/>
      <c r="AC524" s="8">
        <f t="shared" si="183"/>
        <v>9.0359999999999996</v>
      </c>
      <c r="AD524" s="8">
        <f t="shared" si="184"/>
        <v>-184.49199999999999</v>
      </c>
      <c r="AE524"/>
      <c r="AF524" t="e">
        <f>IF(D524="M",IF(AI524&lt;78,LMS!$D$5*AI524^3+LMS!$E$5*AI524^2+LMS!$F$5*AI524+LMS!$G$5,IF(AI524&lt;150,LMS!$D$6*AI524^3+LMS!$E$6*AI524^2+LMS!$F$6*AI524+LMS!$G$6,LMS!$D$7*AI524^3+LMS!$E$7*AI524^2+LMS!$F$7*AI524+LMS!$G$7)),IF(AI524&lt;69,LMS!$D$9*AI524^3+LMS!$E$9*AI524^2+LMS!$F$9*AI524+LMS!$G$9,IF(AI524&lt;150,LMS!$D$10*AI524^3+LMS!$E$10*AI524^2+LMS!$F$10*AI524+LMS!$G$10,LMS!$D$11*AI524^3+LMS!$E$11*AI524^2+LMS!$F$11*AI524+LMS!$G$11)))</f>
        <v>#VALUE!</v>
      </c>
      <c r="AG524" t="e">
        <f>IF(D524="M",(IF(AI524&lt;2.5,LMS!$D$21*AI524^3+LMS!$E$21*AI524^2+LMS!$F$21*AI524+LMS!$G$21,IF(AI524&lt;9.5,LMS!$D$22*AI524^3+LMS!$E$22*AI524^2+LMS!$F$22*AI524+LMS!$G$22,IF(AI524&lt;26.75,LMS!$D$23*AI524^3+LMS!$E$23*AI524^2+LMS!$F$23*AI524+LMS!$G$23,IF(AI524&lt;90,LMS!$D$24*AI524^3+LMS!$E$24*AI524^2+LMS!$F$24*AI524+LMS!$G$24,LMS!$D$25*AI524^3+LMS!$E$25*AI524^2+LMS!$F$25*AI524+LMS!$G$25))))),(IF(AI524&lt;2.5,LMS!$D$27*AI524^3+LMS!$E$27*AI524^2+LMS!$F$27*AI524+LMS!$G$27,IF(AI524&lt;9.5,LMS!$D$28*AI524^3+LMS!$E$28*AI524^2+LMS!$F$28*AI524+LMS!$G$28,IF(AI524&lt;26.75,LMS!$D$29*AI524^3+LMS!$E$29*AI524^2+LMS!$F$29*AI524+LMS!$G$29,IF(AI524&lt;90,LMS!$D$30*AI524^3+LMS!$E$30*AI524^2+LMS!$F$30*AI524+LMS!$G$30,IF(AI524&lt;150,LMS!$D$31*AI524^3+LMS!$E$31*AI524^2+LMS!$F$31*AI524+LMS!$G$31,LMS!$D$32*AI524^3+LMS!$E$32*AI524^2+LMS!$F$32*AI524+LMS!$G$32)))))))</f>
        <v>#VALUE!</v>
      </c>
      <c r="AH524" t="e">
        <f>IF(D524="M",(IF(AI524&lt;90,LMS!$D$14*AI524^3+LMS!$E$14*AI524^2+LMS!$F$14*AI524+LMS!$G$14,LMS!$D$15*AI524^3+LMS!$E$15*AI524^2+LMS!$F$15*AI524+LMS!$G$15)),(IF(AI524&lt;90,LMS!$D$17*AI524^3+LMS!$E$17*AI524^2+LMS!$F$17*AI524+LMS!$G$17,LMS!$D$18*AI524^3+LMS!$E$18*AI524^2+LMS!$F$18*AI524+LMS!$G$18)))</f>
        <v>#VALUE!</v>
      </c>
      <c r="AI524" s="7" t="e">
        <f t="shared" si="177"/>
        <v>#VALUE!</v>
      </c>
      <c r="AJ524" s="7">
        <f t="shared" si="198"/>
        <v>0</v>
      </c>
      <c r="AL524" s="7">
        <f>IF(D524="M",WeightSDS!P$5*$AJ524^7+WeightSDS!Q$5*$AJ524^6+WeightSDS!R$5*$AJ524^5+WeightSDS!S$5*$AJ524^4+WeightSDS!T$5*$AJ524^3+WeightSDS!U$5*$AJ524^2+WeightSDS!V$5*$AJ524+WeightSDS!W$5,IF($AJ524&lt;186,WeightSDS!P$8*$AJ524^7+WeightSDS!Q$8*$AJ524^6+WeightSDS!R$8*$AJ524^5+WeightSDS!S$8*$AJ524^4+WeightSDS!T$8*$AJ524^3+WeightSDS!U$8*$AJ524^2+WeightSDS!V$8*$AJ524+WeightSDS!W$8,WeightSDS!$U$9+WeightSDS!$V$9*($AJ524-WeightSDS!$W$9)))</f>
        <v>0.75407122999999998</v>
      </c>
      <c r="AM524" s="7">
        <f>IF(D524="M",IF($AJ524&lt;45,WeightSDS!M$23*$AJ524^10+WeightSDS!N$23*$AJ524^9+WeightSDS!O$23*$AJ524^8+WeightSDS!P$23*$AJ524^7+WeightSDS!Q$23*$AJ524^6+WeightSDS!R$23*$AJ524^5+WeightSDS!S$23*$AJ524^4+WeightSDS!T$23*$AJ524^3+WeightSDS!U$23*$AJ524^2+WeightSDS!V$23*$AJ524+WeightSDS!W$23,IF($AJ524&lt;153,WeightSDS!M$25*$AJ524^10+WeightSDS!N$25*$AJ524^9+WeightSDS!O$25*$AJ524^8+WeightSDS!P$25*$AJ524^7+WeightSDS!Q$25*$AJ524^6+WeightSDS!R$25*$AJ524^5+WeightSDS!S$25*$AJ524^4+WeightSDS!T$25*$AJ524^3+WeightSDS!U$25*$AJ524^2+WeightSDS!V$25*$AJ524+WeightSDS!W$25,WeightSDS!M$27+WeightSDS!N$27/(1+EXP(WeightSDS!O$27+WeightSDS!P$27*$AJ524)))),IF($AJ524&lt;43.8,WeightSDS!M$29*$AJ524^10+WeightSDS!N$29*$AJ524^9+WeightSDS!O$29*$AJ524^8+WeightSDS!P$29*$AJ524^7+WeightSDS!Q$29*$AJ524^6+WeightSDS!R$29*$AJ524^5+WeightSDS!S$29*$AJ524^4+WeightSDS!T$29*$AJ524^3+WeightSDS!U$29*$AJ524^2+WeightSDS!V$29*$AJ524+WeightSDS!W$29-0.010431*(1-$AJ524/210),IF($AJ524&lt;123,WeightSDS!M$30*$AJ524^10+WeightSDS!N$30*$AJ524^9+WeightSDS!O$30*$AJ524^8+WeightSDS!P$30*$AJ524^7+WeightSDS!Q$30*$AJ524^6+WeightSDS!R$30*$AJ524^5+WeightSDS!S$30*$AJ524^4+WeightSDS!T$30*$AJ524^3+WeightSDS!U$30*$AJ524^2+WeightSDS!V$30*$AJ524+WeightSDS!W$30-0.010431*(1-1/$AJ524),WeightSDS!M$32+WeightSDS!N$32/(1+EXP(WeightSDS!O$32+WeightSDS!P$32*$AJ524))-0.010431*(1-$AJ524/210))))</f>
        <v>2.9500001032655536</v>
      </c>
      <c r="AN524" s="7">
        <f>IF(D524="M",IF($AJ524&lt;162,WeightSDS!P$12*$AJ524^7+WeightSDS!Q$12*$AJ524^6+WeightSDS!R$12*$AJ524^5+WeightSDS!S$12*$AJ524^4+WeightSDS!T$12*$AJ524^3+WeightSDS!U$12*$AJ524^2+WeightSDS!V$12*$AJ524+WeightSDS!W$12,WeightSDS!P$14*$AJ524^7+WeightSDS!Q$14*$AJ524^6+WeightSDS!R$14*$AJ524^5+WeightSDS!S$14*$AJ524^4+WeightSDS!T$14*$AJ524^3+WeightSDS!U$14*$AJ524^2+WeightSDS!V$14*$AJ524+WeightSDS!W$14),IF($AJ524&lt;156,WeightSDS!O$17*$AJ524^8+WeightSDS!P$17*$AJ524^7+WeightSDS!Q$17*$AJ524^6+WeightSDS!R$17*$AJ524^5+WeightSDS!S$17*$AJ524^4+WeightSDS!T$17*$AJ524^3+WeightSDS!U$17*$AJ524^2+WeightSDS!V$17*$AJ524+WeightSDS!W$17,IF($AJ524&lt;186,WeightSDS!$U$18+(WeightSDS!$V$18-WeightSDS!$U$18)/24*($AJ524-186)+WeightSDS!$W$18*(-$AJ524+186)^2-0.005,WeightSDS!$U$18+(WeightSDS!$V$18-WeightSDS!$U$18)/24*($AJ524-186)-0.005)))</f>
        <v>0.14604529399999999</v>
      </c>
      <c r="AQ524" s="7">
        <f t="shared" si="185"/>
        <v>0.56299999999999994</v>
      </c>
      <c r="AR524" s="7">
        <f t="shared" si="186"/>
        <v>69</v>
      </c>
      <c r="AS524" s="7">
        <f t="shared" si="187"/>
        <v>0.51</v>
      </c>
    </row>
    <row r="525" spans="2:45" s="7" customFormat="1" x14ac:dyDescent="0.15">
      <c r="B525" s="118"/>
      <c r="C525" s="118"/>
      <c r="D525" s="118"/>
      <c r="E525" s="30"/>
      <c r="F525" s="30"/>
      <c r="G525" s="119"/>
      <c r="H525" s="119"/>
      <c r="I525" s="78"/>
      <c r="J525" s="11" t="str">
        <f t="shared" si="178"/>
        <v/>
      </c>
      <c r="K525" s="2" t="str">
        <f t="shared" si="188"/>
        <v/>
      </c>
      <c r="L525" s="2" t="str">
        <f t="shared" si="179"/>
        <v/>
      </c>
      <c r="M525" s="2" t="str">
        <f t="shared" si="189"/>
        <v/>
      </c>
      <c r="N525" s="2" t="str">
        <f t="shared" si="190"/>
        <v/>
      </c>
      <c r="O525" s="2" t="str">
        <f t="shared" si="191"/>
        <v/>
      </c>
      <c r="P525" s="11" t="str">
        <f t="shared" si="192"/>
        <v/>
      </c>
      <c r="Q525" s="11" t="str">
        <f t="shared" si="193"/>
        <v/>
      </c>
      <c r="R525" s="2" t="str">
        <f t="shared" si="194"/>
        <v/>
      </c>
      <c r="S525" s="11" t="str">
        <f t="shared" si="195"/>
        <v/>
      </c>
      <c r="T525" s="175" t="str">
        <f t="shared" si="196"/>
        <v/>
      </c>
      <c r="U525" s="11" t="str">
        <f t="shared" si="197"/>
        <v/>
      </c>
      <c r="V525" s="136"/>
      <c r="W525" s="136"/>
      <c r="X525" s="139">
        <f t="shared" si="180"/>
        <v>0</v>
      </c>
      <c r="Y525" s="31">
        <f t="shared" si="181"/>
        <v>0</v>
      </c>
      <c r="Z525" s="31"/>
      <c r="AA525" s="140">
        <f t="shared" si="182"/>
        <v>0</v>
      </c>
      <c r="AB525" s="12"/>
      <c r="AC525" s="8">
        <f t="shared" si="183"/>
        <v>9.0359999999999996</v>
      </c>
      <c r="AD525" s="8">
        <f t="shared" si="184"/>
        <v>-184.49199999999999</v>
      </c>
      <c r="AE525"/>
      <c r="AF525" t="e">
        <f>IF(D525="M",IF(AI525&lt;78,LMS!$D$5*AI525^3+LMS!$E$5*AI525^2+LMS!$F$5*AI525+LMS!$G$5,IF(AI525&lt;150,LMS!$D$6*AI525^3+LMS!$E$6*AI525^2+LMS!$F$6*AI525+LMS!$G$6,LMS!$D$7*AI525^3+LMS!$E$7*AI525^2+LMS!$F$7*AI525+LMS!$G$7)),IF(AI525&lt;69,LMS!$D$9*AI525^3+LMS!$E$9*AI525^2+LMS!$F$9*AI525+LMS!$G$9,IF(AI525&lt;150,LMS!$D$10*AI525^3+LMS!$E$10*AI525^2+LMS!$F$10*AI525+LMS!$G$10,LMS!$D$11*AI525^3+LMS!$E$11*AI525^2+LMS!$F$11*AI525+LMS!$G$11)))</f>
        <v>#VALUE!</v>
      </c>
      <c r="AG525" t="e">
        <f>IF(D525="M",(IF(AI525&lt;2.5,LMS!$D$21*AI525^3+LMS!$E$21*AI525^2+LMS!$F$21*AI525+LMS!$G$21,IF(AI525&lt;9.5,LMS!$D$22*AI525^3+LMS!$E$22*AI525^2+LMS!$F$22*AI525+LMS!$G$22,IF(AI525&lt;26.75,LMS!$D$23*AI525^3+LMS!$E$23*AI525^2+LMS!$F$23*AI525+LMS!$G$23,IF(AI525&lt;90,LMS!$D$24*AI525^3+LMS!$E$24*AI525^2+LMS!$F$24*AI525+LMS!$G$24,LMS!$D$25*AI525^3+LMS!$E$25*AI525^2+LMS!$F$25*AI525+LMS!$G$25))))),(IF(AI525&lt;2.5,LMS!$D$27*AI525^3+LMS!$E$27*AI525^2+LMS!$F$27*AI525+LMS!$G$27,IF(AI525&lt;9.5,LMS!$D$28*AI525^3+LMS!$E$28*AI525^2+LMS!$F$28*AI525+LMS!$G$28,IF(AI525&lt;26.75,LMS!$D$29*AI525^3+LMS!$E$29*AI525^2+LMS!$F$29*AI525+LMS!$G$29,IF(AI525&lt;90,LMS!$D$30*AI525^3+LMS!$E$30*AI525^2+LMS!$F$30*AI525+LMS!$G$30,IF(AI525&lt;150,LMS!$D$31*AI525^3+LMS!$E$31*AI525^2+LMS!$F$31*AI525+LMS!$G$31,LMS!$D$32*AI525^3+LMS!$E$32*AI525^2+LMS!$F$32*AI525+LMS!$G$32)))))))</f>
        <v>#VALUE!</v>
      </c>
      <c r="AH525" t="e">
        <f>IF(D525="M",(IF(AI525&lt;90,LMS!$D$14*AI525^3+LMS!$E$14*AI525^2+LMS!$F$14*AI525+LMS!$G$14,LMS!$D$15*AI525^3+LMS!$E$15*AI525^2+LMS!$F$15*AI525+LMS!$G$15)),(IF(AI525&lt;90,LMS!$D$17*AI525^3+LMS!$E$17*AI525^2+LMS!$F$17*AI525+LMS!$G$17,LMS!$D$18*AI525^3+LMS!$E$18*AI525^2+LMS!$F$18*AI525+LMS!$G$18)))</f>
        <v>#VALUE!</v>
      </c>
      <c r="AI525" s="7" t="e">
        <f t="shared" si="177"/>
        <v>#VALUE!</v>
      </c>
      <c r="AJ525" s="7">
        <f t="shared" si="198"/>
        <v>0</v>
      </c>
      <c r="AL525" s="7">
        <f>IF(D525="M",WeightSDS!P$5*$AJ525^7+WeightSDS!Q$5*$AJ525^6+WeightSDS!R$5*$AJ525^5+WeightSDS!S$5*$AJ525^4+WeightSDS!T$5*$AJ525^3+WeightSDS!U$5*$AJ525^2+WeightSDS!V$5*$AJ525+WeightSDS!W$5,IF($AJ525&lt;186,WeightSDS!P$8*$AJ525^7+WeightSDS!Q$8*$AJ525^6+WeightSDS!R$8*$AJ525^5+WeightSDS!S$8*$AJ525^4+WeightSDS!T$8*$AJ525^3+WeightSDS!U$8*$AJ525^2+WeightSDS!V$8*$AJ525+WeightSDS!W$8,WeightSDS!$U$9+WeightSDS!$V$9*($AJ525-WeightSDS!$W$9)))</f>
        <v>0.75407122999999998</v>
      </c>
      <c r="AM525" s="7">
        <f>IF(D525="M",IF($AJ525&lt;45,WeightSDS!M$23*$AJ525^10+WeightSDS!N$23*$AJ525^9+WeightSDS!O$23*$AJ525^8+WeightSDS!P$23*$AJ525^7+WeightSDS!Q$23*$AJ525^6+WeightSDS!R$23*$AJ525^5+WeightSDS!S$23*$AJ525^4+WeightSDS!T$23*$AJ525^3+WeightSDS!U$23*$AJ525^2+WeightSDS!V$23*$AJ525+WeightSDS!W$23,IF($AJ525&lt;153,WeightSDS!M$25*$AJ525^10+WeightSDS!N$25*$AJ525^9+WeightSDS!O$25*$AJ525^8+WeightSDS!P$25*$AJ525^7+WeightSDS!Q$25*$AJ525^6+WeightSDS!R$25*$AJ525^5+WeightSDS!S$25*$AJ525^4+WeightSDS!T$25*$AJ525^3+WeightSDS!U$25*$AJ525^2+WeightSDS!V$25*$AJ525+WeightSDS!W$25,WeightSDS!M$27+WeightSDS!N$27/(1+EXP(WeightSDS!O$27+WeightSDS!P$27*$AJ525)))),IF($AJ525&lt;43.8,WeightSDS!M$29*$AJ525^10+WeightSDS!N$29*$AJ525^9+WeightSDS!O$29*$AJ525^8+WeightSDS!P$29*$AJ525^7+WeightSDS!Q$29*$AJ525^6+WeightSDS!R$29*$AJ525^5+WeightSDS!S$29*$AJ525^4+WeightSDS!T$29*$AJ525^3+WeightSDS!U$29*$AJ525^2+WeightSDS!V$29*$AJ525+WeightSDS!W$29-0.010431*(1-$AJ525/210),IF($AJ525&lt;123,WeightSDS!M$30*$AJ525^10+WeightSDS!N$30*$AJ525^9+WeightSDS!O$30*$AJ525^8+WeightSDS!P$30*$AJ525^7+WeightSDS!Q$30*$AJ525^6+WeightSDS!R$30*$AJ525^5+WeightSDS!S$30*$AJ525^4+WeightSDS!T$30*$AJ525^3+WeightSDS!U$30*$AJ525^2+WeightSDS!V$30*$AJ525+WeightSDS!W$30-0.010431*(1-1/$AJ525),WeightSDS!M$32+WeightSDS!N$32/(1+EXP(WeightSDS!O$32+WeightSDS!P$32*$AJ525))-0.010431*(1-$AJ525/210))))</f>
        <v>2.9500001032655536</v>
      </c>
      <c r="AN525" s="7">
        <f>IF(D525="M",IF($AJ525&lt;162,WeightSDS!P$12*$AJ525^7+WeightSDS!Q$12*$AJ525^6+WeightSDS!R$12*$AJ525^5+WeightSDS!S$12*$AJ525^4+WeightSDS!T$12*$AJ525^3+WeightSDS!U$12*$AJ525^2+WeightSDS!V$12*$AJ525+WeightSDS!W$12,WeightSDS!P$14*$AJ525^7+WeightSDS!Q$14*$AJ525^6+WeightSDS!R$14*$AJ525^5+WeightSDS!S$14*$AJ525^4+WeightSDS!T$14*$AJ525^3+WeightSDS!U$14*$AJ525^2+WeightSDS!V$14*$AJ525+WeightSDS!W$14),IF($AJ525&lt;156,WeightSDS!O$17*$AJ525^8+WeightSDS!P$17*$AJ525^7+WeightSDS!Q$17*$AJ525^6+WeightSDS!R$17*$AJ525^5+WeightSDS!S$17*$AJ525^4+WeightSDS!T$17*$AJ525^3+WeightSDS!U$17*$AJ525^2+WeightSDS!V$17*$AJ525+WeightSDS!W$17,IF($AJ525&lt;186,WeightSDS!$U$18+(WeightSDS!$V$18-WeightSDS!$U$18)/24*($AJ525-186)+WeightSDS!$W$18*(-$AJ525+186)^2-0.005,WeightSDS!$U$18+(WeightSDS!$V$18-WeightSDS!$U$18)/24*($AJ525-186)-0.005)))</f>
        <v>0.14604529399999999</v>
      </c>
      <c r="AQ525" s="7">
        <f t="shared" si="185"/>
        <v>0.56299999999999994</v>
      </c>
      <c r="AR525" s="7">
        <f t="shared" si="186"/>
        <v>69</v>
      </c>
      <c r="AS525" s="7">
        <f t="shared" si="187"/>
        <v>0.51</v>
      </c>
    </row>
    <row r="526" spans="2:45" s="7" customFormat="1" x14ac:dyDescent="0.15">
      <c r="B526" s="118"/>
      <c r="C526" s="118"/>
      <c r="D526" s="118"/>
      <c r="E526" s="30"/>
      <c r="F526" s="30"/>
      <c r="G526" s="119"/>
      <c r="H526" s="119"/>
      <c r="I526" s="78"/>
      <c r="J526" s="11" t="str">
        <f t="shared" si="178"/>
        <v/>
      </c>
      <c r="K526" s="2" t="str">
        <f t="shared" si="188"/>
        <v/>
      </c>
      <c r="L526" s="2" t="str">
        <f t="shared" si="179"/>
        <v/>
      </c>
      <c r="M526" s="2" t="str">
        <f t="shared" si="189"/>
        <v/>
      </c>
      <c r="N526" s="2" t="str">
        <f t="shared" si="190"/>
        <v/>
      </c>
      <c r="O526" s="2" t="str">
        <f t="shared" si="191"/>
        <v/>
      </c>
      <c r="P526" s="11" t="str">
        <f t="shared" si="192"/>
        <v/>
      </c>
      <c r="Q526" s="11" t="str">
        <f t="shared" si="193"/>
        <v/>
      </c>
      <c r="R526" s="2" t="str">
        <f t="shared" si="194"/>
        <v/>
      </c>
      <c r="S526" s="11" t="str">
        <f t="shared" si="195"/>
        <v/>
      </c>
      <c r="T526" s="175" t="str">
        <f t="shared" si="196"/>
        <v/>
      </c>
      <c r="U526" s="11" t="str">
        <f t="shared" si="197"/>
        <v/>
      </c>
      <c r="V526" s="136"/>
      <c r="W526" s="136"/>
      <c r="X526" s="139">
        <f t="shared" si="180"/>
        <v>0</v>
      </c>
      <c r="Y526" s="31">
        <f t="shared" si="181"/>
        <v>0</v>
      </c>
      <c r="Z526" s="31"/>
      <c r="AA526" s="140">
        <f t="shared" si="182"/>
        <v>0</v>
      </c>
      <c r="AB526" s="12"/>
      <c r="AC526" s="8">
        <f t="shared" si="183"/>
        <v>9.0359999999999996</v>
      </c>
      <c r="AD526" s="8">
        <f t="shared" si="184"/>
        <v>-184.49199999999999</v>
      </c>
      <c r="AE526"/>
      <c r="AF526" t="e">
        <f>IF(D526="M",IF(AI526&lt;78,LMS!$D$5*AI526^3+LMS!$E$5*AI526^2+LMS!$F$5*AI526+LMS!$G$5,IF(AI526&lt;150,LMS!$D$6*AI526^3+LMS!$E$6*AI526^2+LMS!$F$6*AI526+LMS!$G$6,LMS!$D$7*AI526^3+LMS!$E$7*AI526^2+LMS!$F$7*AI526+LMS!$G$7)),IF(AI526&lt;69,LMS!$D$9*AI526^3+LMS!$E$9*AI526^2+LMS!$F$9*AI526+LMS!$G$9,IF(AI526&lt;150,LMS!$D$10*AI526^3+LMS!$E$10*AI526^2+LMS!$F$10*AI526+LMS!$G$10,LMS!$D$11*AI526^3+LMS!$E$11*AI526^2+LMS!$F$11*AI526+LMS!$G$11)))</f>
        <v>#VALUE!</v>
      </c>
      <c r="AG526" t="e">
        <f>IF(D526="M",(IF(AI526&lt;2.5,LMS!$D$21*AI526^3+LMS!$E$21*AI526^2+LMS!$F$21*AI526+LMS!$G$21,IF(AI526&lt;9.5,LMS!$D$22*AI526^3+LMS!$E$22*AI526^2+LMS!$F$22*AI526+LMS!$G$22,IF(AI526&lt;26.75,LMS!$D$23*AI526^3+LMS!$E$23*AI526^2+LMS!$F$23*AI526+LMS!$G$23,IF(AI526&lt;90,LMS!$D$24*AI526^3+LMS!$E$24*AI526^2+LMS!$F$24*AI526+LMS!$G$24,LMS!$D$25*AI526^3+LMS!$E$25*AI526^2+LMS!$F$25*AI526+LMS!$G$25))))),(IF(AI526&lt;2.5,LMS!$D$27*AI526^3+LMS!$E$27*AI526^2+LMS!$F$27*AI526+LMS!$G$27,IF(AI526&lt;9.5,LMS!$D$28*AI526^3+LMS!$E$28*AI526^2+LMS!$F$28*AI526+LMS!$G$28,IF(AI526&lt;26.75,LMS!$D$29*AI526^3+LMS!$E$29*AI526^2+LMS!$F$29*AI526+LMS!$G$29,IF(AI526&lt;90,LMS!$D$30*AI526^3+LMS!$E$30*AI526^2+LMS!$F$30*AI526+LMS!$G$30,IF(AI526&lt;150,LMS!$D$31*AI526^3+LMS!$E$31*AI526^2+LMS!$F$31*AI526+LMS!$G$31,LMS!$D$32*AI526^3+LMS!$E$32*AI526^2+LMS!$F$32*AI526+LMS!$G$32)))))))</f>
        <v>#VALUE!</v>
      </c>
      <c r="AH526" t="e">
        <f>IF(D526="M",(IF(AI526&lt;90,LMS!$D$14*AI526^3+LMS!$E$14*AI526^2+LMS!$F$14*AI526+LMS!$G$14,LMS!$D$15*AI526^3+LMS!$E$15*AI526^2+LMS!$F$15*AI526+LMS!$G$15)),(IF(AI526&lt;90,LMS!$D$17*AI526^3+LMS!$E$17*AI526^2+LMS!$F$17*AI526+LMS!$G$17,LMS!$D$18*AI526^3+LMS!$E$18*AI526^2+LMS!$F$18*AI526+LMS!$G$18)))</f>
        <v>#VALUE!</v>
      </c>
      <c r="AI526" s="7" t="e">
        <f t="shared" si="177"/>
        <v>#VALUE!</v>
      </c>
      <c r="AJ526" s="7">
        <f t="shared" si="198"/>
        <v>0</v>
      </c>
      <c r="AL526" s="7">
        <f>IF(D526="M",WeightSDS!P$5*$AJ526^7+WeightSDS!Q$5*$AJ526^6+WeightSDS!R$5*$AJ526^5+WeightSDS!S$5*$AJ526^4+WeightSDS!T$5*$AJ526^3+WeightSDS!U$5*$AJ526^2+WeightSDS!V$5*$AJ526+WeightSDS!W$5,IF($AJ526&lt;186,WeightSDS!P$8*$AJ526^7+WeightSDS!Q$8*$AJ526^6+WeightSDS!R$8*$AJ526^5+WeightSDS!S$8*$AJ526^4+WeightSDS!T$8*$AJ526^3+WeightSDS!U$8*$AJ526^2+WeightSDS!V$8*$AJ526+WeightSDS!W$8,WeightSDS!$U$9+WeightSDS!$V$9*($AJ526-WeightSDS!$W$9)))</f>
        <v>0.75407122999999998</v>
      </c>
      <c r="AM526" s="7">
        <f>IF(D526="M",IF($AJ526&lt;45,WeightSDS!M$23*$AJ526^10+WeightSDS!N$23*$AJ526^9+WeightSDS!O$23*$AJ526^8+WeightSDS!P$23*$AJ526^7+WeightSDS!Q$23*$AJ526^6+WeightSDS!R$23*$AJ526^5+WeightSDS!S$23*$AJ526^4+WeightSDS!T$23*$AJ526^3+WeightSDS!U$23*$AJ526^2+WeightSDS!V$23*$AJ526+WeightSDS!W$23,IF($AJ526&lt;153,WeightSDS!M$25*$AJ526^10+WeightSDS!N$25*$AJ526^9+WeightSDS!O$25*$AJ526^8+WeightSDS!P$25*$AJ526^7+WeightSDS!Q$25*$AJ526^6+WeightSDS!R$25*$AJ526^5+WeightSDS!S$25*$AJ526^4+WeightSDS!T$25*$AJ526^3+WeightSDS!U$25*$AJ526^2+WeightSDS!V$25*$AJ526+WeightSDS!W$25,WeightSDS!M$27+WeightSDS!N$27/(1+EXP(WeightSDS!O$27+WeightSDS!P$27*$AJ526)))),IF($AJ526&lt;43.8,WeightSDS!M$29*$AJ526^10+WeightSDS!N$29*$AJ526^9+WeightSDS!O$29*$AJ526^8+WeightSDS!P$29*$AJ526^7+WeightSDS!Q$29*$AJ526^6+WeightSDS!R$29*$AJ526^5+WeightSDS!S$29*$AJ526^4+WeightSDS!T$29*$AJ526^3+WeightSDS!U$29*$AJ526^2+WeightSDS!V$29*$AJ526+WeightSDS!W$29-0.010431*(1-$AJ526/210),IF($AJ526&lt;123,WeightSDS!M$30*$AJ526^10+WeightSDS!N$30*$AJ526^9+WeightSDS!O$30*$AJ526^8+WeightSDS!P$30*$AJ526^7+WeightSDS!Q$30*$AJ526^6+WeightSDS!R$30*$AJ526^5+WeightSDS!S$30*$AJ526^4+WeightSDS!T$30*$AJ526^3+WeightSDS!U$30*$AJ526^2+WeightSDS!V$30*$AJ526+WeightSDS!W$30-0.010431*(1-1/$AJ526),WeightSDS!M$32+WeightSDS!N$32/(1+EXP(WeightSDS!O$32+WeightSDS!P$32*$AJ526))-0.010431*(1-$AJ526/210))))</f>
        <v>2.9500001032655536</v>
      </c>
      <c r="AN526" s="7">
        <f>IF(D526="M",IF($AJ526&lt;162,WeightSDS!P$12*$AJ526^7+WeightSDS!Q$12*$AJ526^6+WeightSDS!R$12*$AJ526^5+WeightSDS!S$12*$AJ526^4+WeightSDS!T$12*$AJ526^3+WeightSDS!U$12*$AJ526^2+WeightSDS!V$12*$AJ526+WeightSDS!W$12,WeightSDS!P$14*$AJ526^7+WeightSDS!Q$14*$AJ526^6+WeightSDS!R$14*$AJ526^5+WeightSDS!S$14*$AJ526^4+WeightSDS!T$14*$AJ526^3+WeightSDS!U$14*$AJ526^2+WeightSDS!V$14*$AJ526+WeightSDS!W$14),IF($AJ526&lt;156,WeightSDS!O$17*$AJ526^8+WeightSDS!P$17*$AJ526^7+WeightSDS!Q$17*$AJ526^6+WeightSDS!R$17*$AJ526^5+WeightSDS!S$17*$AJ526^4+WeightSDS!T$17*$AJ526^3+WeightSDS!U$17*$AJ526^2+WeightSDS!V$17*$AJ526+WeightSDS!W$17,IF($AJ526&lt;186,WeightSDS!$U$18+(WeightSDS!$V$18-WeightSDS!$U$18)/24*($AJ526-186)+WeightSDS!$W$18*(-$AJ526+186)^2-0.005,WeightSDS!$U$18+(WeightSDS!$V$18-WeightSDS!$U$18)/24*($AJ526-186)-0.005)))</f>
        <v>0.14604529399999999</v>
      </c>
      <c r="AQ526" s="7">
        <f t="shared" si="185"/>
        <v>0.56299999999999994</v>
      </c>
      <c r="AR526" s="7">
        <f t="shared" si="186"/>
        <v>69</v>
      </c>
      <c r="AS526" s="7">
        <f t="shared" si="187"/>
        <v>0.51</v>
      </c>
    </row>
    <row r="527" spans="2:45" s="7" customFormat="1" x14ac:dyDescent="0.15">
      <c r="B527" s="118"/>
      <c r="C527" s="118"/>
      <c r="D527" s="118"/>
      <c r="E527" s="30"/>
      <c r="F527" s="30"/>
      <c r="G527" s="119"/>
      <c r="H527" s="119"/>
      <c r="I527" s="78"/>
      <c r="J527" s="11" t="str">
        <f t="shared" si="178"/>
        <v/>
      </c>
      <c r="K527" s="2" t="str">
        <f t="shared" si="188"/>
        <v/>
      </c>
      <c r="L527" s="2" t="str">
        <f t="shared" si="179"/>
        <v/>
      </c>
      <c r="M527" s="2" t="str">
        <f t="shared" si="189"/>
        <v/>
      </c>
      <c r="N527" s="2" t="str">
        <f t="shared" si="190"/>
        <v/>
      </c>
      <c r="O527" s="2" t="str">
        <f t="shared" si="191"/>
        <v/>
      </c>
      <c r="P527" s="11" t="str">
        <f t="shared" si="192"/>
        <v/>
      </c>
      <c r="Q527" s="11" t="str">
        <f t="shared" si="193"/>
        <v/>
      </c>
      <c r="R527" s="2" t="str">
        <f t="shared" si="194"/>
        <v/>
      </c>
      <c r="S527" s="11" t="str">
        <f t="shared" si="195"/>
        <v/>
      </c>
      <c r="T527" s="175" t="str">
        <f t="shared" si="196"/>
        <v/>
      </c>
      <c r="U527" s="11" t="str">
        <f t="shared" si="197"/>
        <v/>
      </c>
      <c r="V527" s="136"/>
      <c r="W527" s="136"/>
      <c r="X527" s="139">
        <f t="shared" si="180"/>
        <v>0</v>
      </c>
      <c r="Y527" s="31">
        <f t="shared" si="181"/>
        <v>0</v>
      </c>
      <c r="Z527" s="31"/>
      <c r="AA527" s="140">
        <f t="shared" si="182"/>
        <v>0</v>
      </c>
      <c r="AB527" s="12"/>
      <c r="AC527" s="8">
        <f t="shared" si="183"/>
        <v>9.0359999999999996</v>
      </c>
      <c r="AD527" s="8">
        <f t="shared" si="184"/>
        <v>-184.49199999999999</v>
      </c>
      <c r="AE527"/>
      <c r="AF527" t="e">
        <f>IF(D527="M",IF(AI527&lt;78,LMS!$D$5*AI527^3+LMS!$E$5*AI527^2+LMS!$F$5*AI527+LMS!$G$5,IF(AI527&lt;150,LMS!$D$6*AI527^3+LMS!$E$6*AI527^2+LMS!$F$6*AI527+LMS!$G$6,LMS!$D$7*AI527^3+LMS!$E$7*AI527^2+LMS!$F$7*AI527+LMS!$G$7)),IF(AI527&lt;69,LMS!$D$9*AI527^3+LMS!$E$9*AI527^2+LMS!$F$9*AI527+LMS!$G$9,IF(AI527&lt;150,LMS!$D$10*AI527^3+LMS!$E$10*AI527^2+LMS!$F$10*AI527+LMS!$G$10,LMS!$D$11*AI527^3+LMS!$E$11*AI527^2+LMS!$F$11*AI527+LMS!$G$11)))</f>
        <v>#VALUE!</v>
      </c>
      <c r="AG527" t="e">
        <f>IF(D527="M",(IF(AI527&lt;2.5,LMS!$D$21*AI527^3+LMS!$E$21*AI527^2+LMS!$F$21*AI527+LMS!$G$21,IF(AI527&lt;9.5,LMS!$D$22*AI527^3+LMS!$E$22*AI527^2+LMS!$F$22*AI527+LMS!$G$22,IF(AI527&lt;26.75,LMS!$D$23*AI527^3+LMS!$E$23*AI527^2+LMS!$F$23*AI527+LMS!$G$23,IF(AI527&lt;90,LMS!$D$24*AI527^3+LMS!$E$24*AI527^2+LMS!$F$24*AI527+LMS!$G$24,LMS!$D$25*AI527^3+LMS!$E$25*AI527^2+LMS!$F$25*AI527+LMS!$G$25))))),(IF(AI527&lt;2.5,LMS!$D$27*AI527^3+LMS!$E$27*AI527^2+LMS!$F$27*AI527+LMS!$G$27,IF(AI527&lt;9.5,LMS!$D$28*AI527^3+LMS!$E$28*AI527^2+LMS!$F$28*AI527+LMS!$G$28,IF(AI527&lt;26.75,LMS!$D$29*AI527^3+LMS!$E$29*AI527^2+LMS!$F$29*AI527+LMS!$G$29,IF(AI527&lt;90,LMS!$D$30*AI527^3+LMS!$E$30*AI527^2+LMS!$F$30*AI527+LMS!$G$30,IF(AI527&lt;150,LMS!$D$31*AI527^3+LMS!$E$31*AI527^2+LMS!$F$31*AI527+LMS!$G$31,LMS!$D$32*AI527^3+LMS!$E$32*AI527^2+LMS!$F$32*AI527+LMS!$G$32)))))))</f>
        <v>#VALUE!</v>
      </c>
      <c r="AH527" t="e">
        <f>IF(D527="M",(IF(AI527&lt;90,LMS!$D$14*AI527^3+LMS!$E$14*AI527^2+LMS!$F$14*AI527+LMS!$G$14,LMS!$D$15*AI527^3+LMS!$E$15*AI527^2+LMS!$F$15*AI527+LMS!$G$15)),(IF(AI527&lt;90,LMS!$D$17*AI527^3+LMS!$E$17*AI527^2+LMS!$F$17*AI527+LMS!$G$17,LMS!$D$18*AI527^3+LMS!$E$18*AI527^2+LMS!$F$18*AI527+LMS!$G$18)))</f>
        <v>#VALUE!</v>
      </c>
      <c r="AI527" s="7" t="e">
        <f t="shared" si="177"/>
        <v>#VALUE!</v>
      </c>
      <c r="AJ527" s="7">
        <f t="shared" si="198"/>
        <v>0</v>
      </c>
      <c r="AL527" s="7">
        <f>IF(D527="M",WeightSDS!P$5*$AJ527^7+WeightSDS!Q$5*$AJ527^6+WeightSDS!R$5*$AJ527^5+WeightSDS!S$5*$AJ527^4+WeightSDS!T$5*$AJ527^3+WeightSDS!U$5*$AJ527^2+WeightSDS!V$5*$AJ527+WeightSDS!W$5,IF($AJ527&lt;186,WeightSDS!P$8*$AJ527^7+WeightSDS!Q$8*$AJ527^6+WeightSDS!R$8*$AJ527^5+WeightSDS!S$8*$AJ527^4+WeightSDS!T$8*$AJ527^3+WeightSDS!U$8*$AJ527^2+WeightSDS!V$8*$AJ527+WeightSDS!W$8,WeightSDS!$U$9+WeightSDS!$V$9*($AJ527-WeightSDS!$W$9)))</f>
        <v>0.75407122999999998</v>
      </c>
      <c r="AM527" s="7">
        <f>IF(D527="M",IF($AJ527&lt;45,WeightSDS!M$23*$AJ527^10+WeightSDS!N$23*$AJ527^9+WeightSDS!O$23*$AJ527^8+WeightSDS!P$23*$AJ527^7+WeightSDS!Q$23*$AJ527^6+WeightSDS!R$23*$AJ527^5+WeightSDS!S$23*$AJ527^4+WeightSDS!T$23*$AJ527^3+WeightSDS!U$23*$AJ527^2+WeightSDS!V$23*$AJ527+WeightSDS!W$23,IF($AJ527&lt;153,WeightSDS!M$25*$AJ527^10+WeightSDS!N$25*$AJ527^9+WeightSDS!O$25*$AJ527^8+WeightSDS!P$25*$AJ527^7+WeightSDS!Q$25*$AJ527^6+WeightSDS!R$25*$AJ527^5+WeightSDS!S$25*$AJ527^4+WeightSDS!T$25*$AJ527^3+WeightSDS!U$25*$AJ527^2+WeightSDS!V$25*$AJ527+WeightSDS!W$25,WeightSDS!M$27+WeightSDS!N$27/(1+EXP(WeightSDS!O$27+WeightSDS!P$27*$AJ527)))),IF($AJ527&lt;43.8,WeightSDS!M$29*$AJ527^10+WeightSDS!N$29*$AJ527^9+WeightSDS!O$29*$AJ527^8+WeightSDS!P$29*$AJ527^7+WeightSDS!Q$29*$AJ527^6+WeightSDS!R$29*$AJ527^5+WeightSDS!S$29*$AJ527^4+WeightSDS!T$29*$AJ527^3+WeightSDS!U$29*$AJ527^2+WeightSDS!V$29*$AJ527+WeightSDS!W$29-0.010431*(1-$AJ527/210),IF($AJ527&lt;123,WeightSDS!M$30*$AJ527^10+WeightSDS!N$30*$AJ527^9+WeightSDS!O$30*$AJ527^8+WeightSDS!P$30*$AJ527^7+WeightSDS!Q$30*$AJ527^6+WeightSDS!R$30*$AJ527^5+WeightSDS!S$30*$AJ527^4+WeightSDS!T$30*$AJ527^3+WeightSDS!U$30*$AJ527^2+WeightSDS!V$30*$AJ527+WeightSDS!W$30-0.010431*(1-1/$AJ527),WeightSDS!M$32+WeightSDS!N$32/(1+EXP(WeightSDS!O$32+WeightSDS!P$32*$AJ527))-0.010431*(1-$AJ527/210))))</f>
        <v>2.9500001032655536</v>
      </c>
      <c r="AN527" s="7">
        <f>IF(D527="M",IF($AJ527&lt;162,WeightSDS!P$12*$AJ527^7+WeightSDS!Q$12*$AJ527^6+WeightSDS!R$12*$AJ527^5+WeightSDS!S$12*$AJ527^4+WeightSDS!T$12*$AJ527^3+WeightSDS!U$12*$AJ527^2+WeightSDS!V$12*$AJ527+WeightSDS!W$12,WeightSDS!P$14*$AJ527^7+WeightSDS!Q$14*$AJ527^6+WeightSDS!R$14*$AJ527^5+WeightSDS!S$14*$AJ527^4+WeightSDS!T$14*$AJ527^3+WeightSDS!U$14*$AJ527^2+WeightSDS!V$14*$AJ527+WeightSDS!W$14),IF($AJ527&lt;156,WeightSDS!O$17*$AJ527^8+WeightSDS!P$17*$AJ527^7+WeightSDS!Q$17*$AJ527^6+WeightSDS!R$17*$AJ527^5+WeightSDS!S$17*$AJ527^4+WeightSDS!T$17*$AJ527^3+WeightSDS!U$17*$AJ527^2+WeightSDS!V$17*$AJ527+WeightSDS!W$17,IF($AJ527&lt;186,WeightSDS!$U$18+(WeightSDS!$V$18-WeightSDS!$U$18)/24*($AJ527-186)+WeightSDS!$W$18*(-$AJ527+186)^2-0.005,WeightSDS!$U$18+(WeightSDS!$V$18-WeightSDS!$U$18)/24*($AJ527-186)-0.005)))</f>
        <v>0.14604529399999999</v>
      </c>
      <c r="AQ527" s="7">
        <f t="shared" si="185"/>
        <v>0.56299999999999994</v>
      </c>
      <c r="AR527" s="7">
        <f t="shared" si="186"/>
        <v>69</v>
      </c>
      <c r="AS527" s="7">
        <f t="shared" si="187"/>
        <v>0.51</v>
      </c>
    </row>
    <row r="528" spans="2:45" s="7" customFormat="1" x14ac:dyDescent="0.15">
      <c r="B528" s="118"/>
      <c r="C528" s="118"/>
      <c r="D528" s="118"/>
      <c r="E528" s="30"/>
      <c r="F528" s="30"/>
      <c r="G528" s="119"/>
      <c r="H528" s="119"/>
      <c r="I528" s="78"/>
      <c r="J528" s="11" t="str">
        <f t="shared" si="178"/>
        <v/>
      </c>
      <c r="K528" s="2" t="str">
        <f t="shared" si="188"/>
        <v/>
      </c>
      <c r="L528" s="2" t="str">
        <f t="shared" si="179"/>
        <v/>
      </c>
      <c r="M528" s="2" t="str">
        <f t="shared" si="189"/>
        <v/>
      </c>
      <c r="N528" s="2" t="str">
        <f t="shared" si="190"/>
        <v/>
      </c>
      <c r="O528" s="2" t="str">
        <f t="shared" si="191"/>
        <v/>
      </c>
      <c r="P528" s="11" t="str">
        <f t="shared" si="192"/>
        <v/>
      </c>
      <c r="Q528" s="11" t="str">
        <f t="shared" si="193"/>
        <v/>
      </c>
      <c r="R528" s="2" t="str">
        <f t="shared" si="194"/>
        <v/>
      </c>
      <c r="S528" s="11" t="str">
        <f t="shared" si="195"/>
        <v/>
      </c>
      <c r="T528" s="175" t="str">
        <f t="shared" si="196"/>
        <v/>
      </c>
      <c r="U528" s="11" t="str">
        <f t="shared" si="197"/>
        <v/>
      </c>
      <c r="V528" s="136"/>
      <c r="W528" s="136"/>
      <c r="X528" s="139">
        <f t="shared" si="180"/>
        <v>0</v>
      </c>
      <c r="Y528" s="31">
        <f t="shared" si="181"/>
        <v>0</v>
      </c>
      <c r="Z528" s="31"/>
      <c r="AA528" s="140">
        <f t="shared" si="182"/>
        <v>0</v>
      </c>
      <c r="AB528" s="12"/>
      <c r="AC528" s="8">
        <f t="shared" si="183"/>
        <v>9.0359999999999996</v>
      </c>
      <c r="AD528" s="8">
        <f t="shared" si="184"/>
        <v>-184.49199999999999</v>
      </c>
      <c r="AE528"/>
      <c r="AF528" t="e">
        <f>IF(D528="M",IF(AI528&lt;78,LMS!$D$5*AI528^3+LMS!$E$5*AI528^2+LMS!$F$5*AI528+LMS!$G$5,IF(AI528&lt;150,LMS!$D$6*AI528^3+LMS!$E$6*AI528^2+LMS!$F$6*AI528+LMS!$G$6,LMS!$D$7*AI528^3+LMS!$E$7*AI528^2+LMS!$F$7*AI528+LMS!$G$7)),IF(AI528&lt;69,LMS!$D$9*AI528^3+LMS!$E$9*AI528^2+LMS!$F$9*AI528+LMS!$G$9,IF(AI528&lt;150,LMS!$D$10*AI528^3+LMS!$E$10*AI528^2+LMS!$F$10*AI528+LMS!$G$10,LMS!$D$11*AI528^3+LMS!$E$11*AI528^2+LMS!$F$11*AI528+LMS!$G$11)))</f>
        <v>#VALUE!</v>
      </c>
      <c r="AG528" t="e">
        <f>IF(D528="M",(IF(AI528&lt;2.5,LMS!$D$21*AI528^3+LMS!$E$21*AI528^2+LMS!$F$21*AI528+LMS!$G$21,IF(AI528&lt;9.5,LMS!$D$22*AI528^3+LMS!$E$22*AI528^2+LMS!$F$22*AI528+LMS!$G$22,IF(AI528&lt;26.75,LMS!$D$23*AI528^3+LMS!$E$23*AI528^2+LMS!$F$23*AI528+LMS!$G$23,IF(AI528&lt;90,LMS!$D$24*AI528^3+LMS!$E$24*AI528^2+LMS!$F$24*AI528+LMS!$G$24,LMS!$D$25*AI528^3+LMS!$E$25*AI528^2+LMS!$F$25*AI528+LMS!$G$25))))),(IF(AI528&lt;2.5,LMS!$D$27*AI528^3+LMS!$E$27*AI528^2+LMS!$F$27*AI528+LMS!$G$27,IF(AI528&lt;9.5,LMS!$D$28*AI528^3+LMS!$E$28*AI528^2+LMS!$F$28*AI528+LMS!$G$28,IF(AI528&lt;26.75,LMS!$D$29*AI528^3+LMS!$E$29*AI528^2+LMS!$F$29*AI528+LMS!$G$29,IF(AI528&lt;90,LMS!$D$30*AI528^3+LMS!$E$30*AI528^2+LMS!$F$30*AI528+LMS!$G$30,IF(AI528&lt;150,LMS!$D$31*AI528^3+LMS!$E$31*AI528^2+LMS!$F$31*AI528+LMS!$G$31,LMS!$D$32*AI528^3+LMS!$E$32*AI528^2+LMS!$F$32*AI528+LMS!$G$32)))))))</f>
        <v>#VALUE!</v>
      </c>
      <c r="AH528" t="e">
        <f>IF(D528="M",(IF(AI528&lt;90,LMS!$D$14*AI528^3+LMS!$E$14*AI528^2+LMS!$F$14*AI528+LMS!$G$14,LMS!$D$15*AI528^3+LMS!$E$15*AI528^2+LMS!$F$15*AI528+LMS!$G$15)),(IF(AI528&lt;90,LMS!$D$17*AI528^3+LMS!$E$17*AI528^2+LMS!$F$17*AI528+LMS!$G$17,LMS!$D$18*AI528^3+LMS!$E$18*AI528^2+LMS!$F$18*AI528+LMS!$G$18)))</f>
        <v>#VALUE!</v>
      </c>
      <c r="AI528" s="7" t="e">
        <f t="shared" si="177"/>
        <v>#VALUE!</v>
      </c>
      <c r="AJ528" s="7">
        <f t="shared" si="198"/>
        <v>0</v>
      </c>
      <c r="AL528" s="7">
        <f>IF(D528="M",WeightSDS!P$5*$AJ528^7+WeightSDS!Q$5*$AJ528^6+WeightSDS!R$5*$AJ528^5+WeightSDS!S$5*$AJ528^4+WeightSDS!T$5*$AJ528^3+WeightSDS!U$5*$AJ528^2+WeightSDS!V$5*$AJ528+WeightSDS!W$5,IF($AJ528&lt;186,WeightSDS!P$8*$AJ528^7+WeightSDS!Q$8*$AJ528^6+WeightSDS!R$8*$AJ528^5+WeightSDS!S$8*$AJ528^4+WeightSDS!T$8*$AJ528^3+WeightSDS!U$8*$AJ528^2+WeightSDS!V$8*$AJ528+WeightSDS!W$8,WeightSDS!$U$9+WeightSDS!$V$9*($AJ528-WeightSDS!$W$9)))</f>
        <v>0.75407122999999998</v>
      </c>
      <c r="AM528" s="7">
        <f>IF(D528="M",IF($AJ528&lt;45,WeightSDS!M$23*$AJ528^10+WeightSDS!N$23*$AJ528^9+WeightSDS!O$23*$AJ528^8+WeightSDS!P$23*$AJ528^7+WeightSDS!Q$23*$AJ528^6+WeightSDS!R$23*$AJ528^5+WeightSDS!S$23*$AJ528^4+WeightSDS!T$23*$AJ528^3+WeightSDS!U$23*$AJ528^2+WeightSDS!V$23*$AJ528+WeightSDS!W$23,IF($AJ528&lt;153,WeightSDS!M$25*$AJ528^10+WeightSDS!N$25*$AJ528^9+WeightSDS!O$25*$AJ528^8+WeightSDS!P$25*$AJ528^7+WeightSDS!Q$25*$AJ528^6+WeightSDS!R$25*$AJ528^5+WeightSDS!S$25*$AJ528^4+WeightSDS!T$25*$AJ528^3+WeightSDS!U$25*$AJ528^2+WeightSDS!V$25*$AJ528+WeightSDS!W$25,WeightSDS!M$27+WeightSDS!N$27/(1+EXP(WeightSDS!O$27+WeightSDS!P$27*$AJ528)))),IF($AJ528&lt;43.8,WeightSDS!M$29*$AJ528^10+WeightSDS!N$29*$AJ528^9+WeightSDS!O$29*$AJ528^8+WeightSDS!P$29*$AJ528^7+WeightSDS!Q$29*$AJ528^6+WeightSDS!R$29*$AJ528^5+WeightSDS!S$29*$AJ528^4+WeightSDS!T$29*$AJ528^3+WeightSDS!U$29*$AJ528^2+WeightSDS!V$29*$AJ528+WeightSDS!W$29-0.010431*(1-$AJ528/210),IF($AJ528&lt;123,WeightSDS!M$30*$AJ528^10+WeightSDS!N$30*$AJ528^9+WeightSDS!O$30*$AJ528^8+WeightSDS!P$30*$AJ528^7+WeightSDS!Q$30*$AJ528^6+WeightSDS!R$30*$AJ528^5+WeightSDS!S$30*$AJ528^4+WeightSDS!T$30*$AJ528^3+WeightSDS!U$30*$AJ528^2+WeightSDS!V$30*$AJ528+WeightSDS!W$30-0.010431*(1-1/$AJ528),WeightSDS!M$32+WeightSDS!N$32/(1+EXP(WeightSDS!O$32+WeightSDS!P$32*$AJ528))-0.010431*(1-$AJ528/210))))</f>
        <v>2.9500001032655536</v>
      </c>
      <c r="AN528" s="7">
        <f>IF(D528="M",IF($AJ528&lt;162,WeightSDS!P$12*$AJ528^7+WeightSDS!Q$12*$AJ528^6+WeightSDS!R$12*$AJ528^5+WeightSDS!S$12*$AJ528^4+WeightSDS!T$12*$AJ528^3+WeightSDS!U$12*$AJ528^2+WeightSDS!V$12*$AJ528+WeightSDS!W$12,WeightSDS!P$14*$AJ528^7+WeightSDS!Q$14*$AJ528^6+WeightSDS!R$14*$AJ528^5+WeightSDS!S$14*$AJ528^4+WeightSDS!T$14*$AJ528^3+WeightSDS!U$14*$AJ528^2+WeightSDS!V$14*$AJ528+WeightSDS!W$14),IF($AJ528&lt;156,WeightSDS!O$17*$AJ528^8+WeightSDS!P$17*$AJ528^7+WeightSDS!Q$17*$AJ528^6+WeightSDS!R$17*$AJ528^5+WeightSDS!S$17*$AJ528^4+WeightSDS!T$17*$AJ528^3+WeightSDS!U$17*$AJ528^2+WeightSDS!V$17*$AJ528+WeightSDS!W$17,IF($AJ528&lt;186,WeightSDS!$U$18+(WeightSDS!$V$18-WeightSDS!$U$18)/24*($AJ528-186)+WeightSDS!$W$18*(-$AJ528+186)^2-0.005,WeightSDS!$U$18+(WeightSDS!$V$18-WeightSDS!$U$18)/24*($AJ528-186)-0.005)))</f>
        <v>0.14604529399999999</v>
      </c>
      <c r="AQ528" s="7">
        <f t="shared" si="185"/>
        <v>0.56299999999999994</v>
      </c>
      <c r="AR528" s="7">
        <f t="shared" si="186"/>
        <v>69</v>
      </c>
      <c r="AS528" s="7">
        <f t="shared" si="187"/>
        <v>0.51</v>
      </c>
    </row>
    <row r="529" spans="2:45" s="7" customFormat="1" x14ac:dyDescent="0.15">
      <c r="B529" s="118"/>
      <c r="C529" s="118"/>
      <c r="D529" s="118"/>
      <c r="E529" s="30"/>
      <c r="F529" s="30"/>
      <c r="G529" s="119"/>
      <c r="H529" s="119"/>
      <c r="I529" s="78"/>
      <c r="J529" s="11" t="str">
        <f t="shared" si="178"/>
        <v/>
      </c>
      <c r="K529" s="2" t="str">
        <f t="shared" si="188"/>
        <v/>
      </c>
      <c r="L529" s="2" t="str">
        <f t="shared" si="179"/>
        <v/>
      </c>
      <c r="M529" s="2" t="str">
        <f t="shared" si="189"/>
        <v/>
      </c>
      <c r="N529" s="2" t="str">
        <f t="shared" si="190"/>
        <v/>
      </c>
      <c r="O529" s="2" t="str">
        <f t="shared" si="191"/>
        <v/>
      </c>
      <c r="P529" s="11" t="str">
        <f t="shared" si="192"/>
        <v/>
      </c>
      <c r="Q529" s="11" t="str">
        <f t="shared" si="193"/>
        <v/>
      </c>
      <c r="R529" s="2" t="str">
        <f t="shared" si="194"/>
        <v/>
      </c>
      <c r="S529" s="11" t="str">
        <f t="shared" si="195"/>
        <v/>
      </c>
      <c r="T529" s="175" t="str">
        <f t="shared" si="196"/>
        <v/>
      </c>
      <c r="U529" s="11" t="str">
        <f t="shared" si="197"/>
        <v/>
      </c>
      <c r="V529" s="136"/>
      <c r="W529" s="136"/>
      <c r="X529" s="139">
        <f t="shared" si="180"/>
        <v>0</v>
      </c>
      <c r="Y529" s="31">
        <f t="shared" si="181"/>
        <v>0</v>
      </c>
      <c r="Z529" s="31"/>
      <c r="AA529" s="140">
        <f t="shared" si="182"/>
        <v>0</v>
      </c>
      <c r="AB529" s="12"/>
      <c r="AC529" s="8">
        <f t="shared" si="183"/>
        <v>9.0359999999999996</v>
      </c>
      <c r="AD529" s="8">
        <f t="shared" si="184"/>
        <v>-184.49199999999999</v>
      </c>
      <c r="AE529"/>
      <c r="AF529" t="e">
        <f>IF(D529="M",IF(AI529&lt;78,LMS!$D$5*AI529^3+LMS!$E$5*AI529^2+LMS!$F$5*AI529+LMS!$G$5,IF(AI529&lt;150,LMS!$D$6*AI529^3+LMS!$E$6*AI529^2+LMS!$F$6*AI529+LMS!$G$6,LMS!$D$7*AI529^3+LMS!$E$7*AI529^2+LMS!$F$7*AI529+LMS!$G$7)),IF(AI529&lt;69,LMS!$D$9*AI529^3+LMS!$E$9*AI529^2+LMS!$F$9*AI529+LMS!$G$9,IF(AI529&lt;150,LMS!$D$10*AI529^3+LMS!$E$10*AI529^2+LMS!$F$10*AI529+LMS!$G$10,LMS!$D$11*AI529^3+LMS!$E$11*AI529^2+LMS!$F$11*AI529+LMS!$G$11)))</f>
        <v>#VALUE!</v>
      </c>
      <c r="AG529" t="e">
        <f>IF(D529="M",(IF(AI529&lt;2.5,LMS!$D$21*AI529^3+LMS!$E$21*AI529^2+LMS!$F$21*AI529+LMS!$G$21,IF(AI529&lt;9.5,LMS!$D$22*AI529^3+LMS!$E$22*AI529^2+LMS!$F$22*AI529+LMS!$G$22,IF(AI529&lt;26.75,LMS!$D$23*AI529^3+LMS!$E$23*AI529^2+LMS!$F$23*AI529+LMS!$G$23,IF(AI529&lt;90,LMS!$D$24*AI529^3+LMS!$E$24*AI529^2+LMS!$F$24*AI529+LMS!$G$24,LMS!$D$25*AI529^3+LMS!$E$25*AI529^2+LMS!$F$25*AI529+LMS!$G$25))))),(IF(AI529&lt;2.5,LMS!$D$27*AI529^3+LMS!$E$27*AI529^2+LMS!$F$27*AI529+LMS!$G$27,IF(AI529&lt;9.5,LMS!$D$28*AI529^3+LMS!$E$28*AI529^2+LMS!$F$28*AI529+LMS!$G$28,IF(AI529&lt;26.75,LMS!$D$29*AI529^3+LMS!$E$29*AI529^2+LMS!$F$29*AI529+LMS!$G$29,IF(AI529&lt;90,LMS!$D$30*AI529^3+LMS!$E$30*AI529^2+LMS!$F$30*AI529+LMS!$G$30,IF(AI529&lt;150,LMS!$D$31*AI529^3+LMS!$E$31*AI529^2+LMS!$F$31*AI529+LMS!$G$31,LMS!$D$32*AI529^3+LMS!$E$32*AI529^2+LMS!$F$32*AI529+LMS!$G$32)))))))</f>
        <v>#VALUE!</v>
      </c>
      <c r="AH529" t="e">
        <f>IF(D529="M",(IF(AI529&lt;90,LMS!$D$14*AI529^3+LMS!$E$14*AI529^2+LMS!$F$14*AI529+LMS!$G$14,LMS!$D$15*AI529^3+LMS!$E$15*AI529^2+LMS!$F$15*AI529+LMS!$G$15)),(IF(AI529&lt;90,LMS!$D$17*AI529^3+LMS!$E$17*AI529^2+LMS!$F$17*AI529+LMS!$G$17,LMS!$D$18*AI529^3+LMS!$E$18*AI529^2+LMS!$F$18*AI529+LMS!$G$18)))</f>
        <v>#VALUE!</v>
      </c>
      <c r="AI529" s="7" t="e">
        <f t="shared" si="177"/>
        <v>#VALUE!</v>
      </c>
      <c r="AJ529" s="7">
        <f t="shared" si="198"/>
        <v>0</v>
      </c>
      <c r="AL529" s="7">
        <f>IF(D529="M",WeightSDS!P$5*$AJ529^7+WeightSDS!Q$5*$AJ529^6+WeightSDS!R$5*$AJ529^5+WeightSDS!S$5*$AJ529^4+WeightSDS!T$5*$AJ529^3+WeightSDS!U$5*$AJ529^2+WeightSDS!V$5*$AJ529+WeightSDS!W$5,IF($AJ529&lt;186,WeightSDS!P$8*$AJ529^7+WeightSDS!Q$8*$AJ529^6+WeightSDS!R$8*$AJ529^5+WeightSDS!S$8*$AJ529^4+WeightSDS!T$8*$AJ529^3+WeightSDS!U$8*$AJ529^2+WeightSDS!V$8*$AJ529+WeightSDS!W$8,WeightSDS!$U$9+WeightSDS!$V$9*($AJ529-WeightSDS!$W$9)))</f>
        <v>0.75407122999999998</v>
      </c>
      <c r="AM529" s="7">
        <f>IF(D529="M",IF($AJ529&lt;45,WeightSDS!M$23*$AJ529^10+WeightSDS!N$23*$AJ529^9+WeightSDS!O$23*$AJ529^8+WeightSDS!P$23*$AJ529^7+WeightSDS!Q$23*$AJ529^6+WeightSDS!R$23*$AJ529^5+WeightSDS!S$23*$AJ529^4+WeightSDS!T$23*$AJ529^3+WeightSDS!U$23*$AJ529^2+WeightSDS!V$23*$AJ529+WeightSDS!W$23,IF($AJ529&lt;153,WeightSDS!M$25*$AJ529^10+WeightSDS!N$25*$AJ529^9+WeightSDS!O$25*$AJ529^8+WeightSDS!P$25*$AJ529^7+WeightSDS!Q$25*$AJ529^6+WeightSDS!R$25*$AJ529^5+WeightSDS!S$25*$AJ529^4+WeightSDS!T$25*$AJ529^3+WeightSDS!U$25*$AJ529^2+WeightSDS!V$25*$AJ529+WeightSDS!W$25,WeightSDS!M$27+WeightSDS!N$27/(1+EXP(WeightSDS!O$27+WeightSDS!P$27*$AJ529)))),IF($AJ529&lt;43.8,WeightSDS!M$29*$AJ529^10+WeightSDS!N$29*$AJ529^9+WeightSDS!O$29*$AJ529^8+WeightSDS!P$29*$AJ529^7+WeightSDS!Q$29*$AJ529^6+WeightSDS!R$29*$AJ529^5+WeightSDS!S$29*$AJ529^4+WeightSDS!T$29*$AJ529^3+WeightSDS!U$29*$AJ529^2+WeightSDS!V$29*$AJ529+WeightSDS!W$29-0.010431*(1-$AJ529/210),IF($AJ529&lt;123,WeightSDS!M$30*$AJ529^10+WeightSDS!N$30*$AJ529^9+WeightSDS!O$30*$AJ529^8+WeightSDS!P$30*$AJ529^7+WeightSDS!Q$30*$AJ529^6+WeightSDS!R$30*$AJ529^5+WeightSDS!S$30*$AJ529^4+WeightSDS!T$30*$AJ529^3+WeightSDS!U$30*$AJ529^2+WeightSDS!V$30*$AJ529+WeightSDS!W$30-0.010431*(1-1/$AJ529),WeightSDS!M$32+WeightSDS!N$32/(1+EXP(WeightSDS!O$32+WeightSDS!P$32*$AJ529))-0.010431*(1-$AJ529/210))))</f>
        <v>2.9500001032655536</v>
      </c>
      <c r="AN529" s="7">
        <f>IF(D529="M",IF($AJ529&lt;162,WeightSDS!P$12*$AJ529^7+WeightSDS!Q$12*$AJ529^6+WeightSDS!R$12*$AJ529^5+WeightSDS!S$12*$AJ529^4+WeightSDS!T$12*$AJ529^3+WeightSDS!U$12*$AJ529^2+WeightSDS!V$12*$AJ529+WeightSDS!W$12,WeightSDS!P$14*$AJ529^7+WeightSDS!Q$14*$AJ529^6+WeightSDS!R$14*$AJ529^5+WeightSDS!S$14*$AJ529^4+WeightSDS!T$14*$AJ529^3+WeightSDS!U$14*$AJ529^2+WeightSDS!V$14*$AJ529+WeightSDS!W$14),IF($AJ529&lt;156,WeightSDS!O$17*$AJ529^8+WeightSDS!P$17*$AJ529^7+WeightSDS!Q$17*$AJ529^6+WeightSDS!R$17*$AJ529^5+WeightSDS!S$17*$AJ529^4+WeightSDS!T$17*$AJ529^3+WeightSDS!U$17*$AJ529^2+WeightSDS!V$17*$AJ529+WeightSDS!W$17,IF($AJ529&lt;186,WeightSDS!$U$18+(WeightSDS!$V$18-WeightSDS!$U$18)/24*($AJ529-186)+WeightSDS!$W$18*(-$AJ529+186)^2-0.005,WeightSDS!$U$18+(WeightSDS!$V$18-WeightSDS!$U$18)/24*($AJ529-186)-0.005)))</f>
        <v>0.14604529399999999</v>
      </c>
      <c r="AQ529" s="7">
        <f t="shared" si="185"/>
        <v>0.56299999999999994</v>
      </c>
      <c r="AR529" s="7">
        <f t="shared" si="186"/>
        <v>69</v>
      </c>
      <c r="AS529" s="7">
        <f t="shared" si="187"/>
        <v>0.51</v>
      </c>
    </row>
    <row r="530" spans="2:45" s="7" customFormat="1" x14ac:dyDescent="0.15">
      <c r="B530" s="118"/>
      <c r="C530" s="118"/>
      <c r="D530" s="118"/>
      <c r="E530" s="30"/>
      <c r="F530" s="30"/>
      <c r="G530" s="119"/>
      <c r="H530" s="119"/>
      <c r="I530" s="78"/>
      <c r="J530" s="11" t="str">
        <f t="shared" si="178"/>
        <v/>
      </c>
      <c r="K530" s="2" t="str">
        <f t="shared" si="188"/>
        <v/>
      </c>
      <c r="L530" s="2" t="str">
        <f t="shared" si="179"/>
        <v/>
      </c>
      <c r="M530" s="2" t="str">
        <f t="shared" si="189"/>
        <v/>
      </c>
      <c r="N530" s="2" t="str">
        <f t="shared" si="190"/>
        <v/>
      </c>
      <c r="O530" s="2" t="str">
        <f t="shared" si="191"/>
        <v/>
      </c>
      <c r="P530" s="11" t="str">
        <f t="shared" si="192"/>
        <v/>
      </c>
      <c r="Q530" s="11" t="str">
        <f t="shared" si="193"/>
        <v/>
      </c>
      <c r="R530" s="2" t="str">
        <f t="shared" si="194"/>
        <v/>
      </c>
      <c r="S530" s="11" t="str">
        <f t="shared" si="195"/>
        <v/>
      </c>
      <c r="T530" s="175" t="str">
        <f t="shared" si="196"/>
        <v/>
      </c>
      <c r="U530" s="11" t="str">
        <f t="shared" si="197"/>
        <v/>
      </c>
      <c r="V530" s="136"/>
      <c r="W530" s="136"/>
      <c r="X530" s="139">
        <f t="shared" si="180"/>
        <v>0</v>
      </c>
      <c r="Y530" s="31">
        <f t="shared" si="181"/>
        <v>0</v>
      </c>
      <c r="Z530" s="31"/>
      <c r="AA530" s="140">
        <f t="shared" si="182"/>
        <v>0</v>
      </c>
      <c r="AB530" s="12"/>
      <c r="AC530" s="8">
        <f t="shared" si="183"/>
        <v>9.0359999999999996</v>
      </c>
      <c r="AD530" s="8">
        <f t="shared" si="184"/>
        <v>-184.49199999999999</v>
      </c>
      <c r="AE530"/>
      <c r="AF530" t="e">
        <f>IF(D530="M",IF(AI530&lt;78,LMS!$D$5*AI530^3+LMS!$E$5*AI530^2+LMS!$F$5*AI530+LMS!$G$5,IF(AI530&lt;150,LMS!$D$6*AI530^3+LMS!$E$6*AI530^2+LMS!$F$6*AI530+LMS!$G$6,LMS!$D$7*AI530^3+LMS!$E$7*AI530^2+LMS!$F$7*AI530+LMS!$G$7)),IF(AI530&lt;69,LMS!$D$9*AI530^3+LMS!$E$9*AI530^2+LMS!$F$9*AI530+LMS!$G$9,IF(AI530&lt;150,LMS!$D$10*AI530^3+LMS!$E$10*AI530^2+LMS!$F$10*AI530+LMS!$G$10,LMS!$D$11*AI530^3+LMS!$E$11*AI530^2+LMS!$F$11*AI530+LMS!$G$11)))</f>
        <v>#VALUE!</v>
      </c>
      <c r="AG530" t="e">
        <f>IF(D530="M",(IF(AI530&lt;2.5,LMS!$D$21*AI530^3+LMS!$E$21*AI530^2+LMS!$F$21*AI530+LMS!$G$21,IF(AI530&lt;9.5,LMS!$D$22*AI530^3+LMS!$E$22*AI530^2+LMS!$F$22*AI530+LMS!$G$22,IF(AI530&lt;26.75,LMS!$D$23*AI530^3+LMS!$E$23*AI530^2+LMS!$F$23*AI530+LMS!$G$23,IF(AI530&lt;90,LMS!$D$24*AI530^3+LMS!$E$24*AI530^2+LMS!$F$24*AI530+LMS!$G$24,LMS!$D$25*AI530^3+LMS!$E$25*AI530^2+LMS!$F$25*AI530+LMS!$G$25))))),(IF(AI530&lt;2.5,LMS!$D$27*AI530^3+LMS!$E$27*AI530^2+LMS!$F$27*AI530+LMS!$G$27,IF(AI530&lt;9.5,LMS!$D$28*AI530^3+LMS!$E$28*AI530^2+LMS!$F$28*AI530+LMS!$G$28,IF(AI530&lt;26.75,LMS!$D$29*AI530^3+LMS!$E$29*AI530^2+LMS!$F$29*AI530+LMS!$G$29,IF(AI530&lt;90,LMS!$D$30*AI530^3+LMS!$E$30*AI530^2+LMS!$F$30*AI530+LMS!$G$30,IF(AI530&lt;150,LMS!$D$31*AI530^3+LMS!$E$31*AI530^2+LMS!$F$31*AI530+LMS!$G$31,LMS!$D$32*AI530^3+LMS!$E$32*AI530^2+LMS!$F$32*AI530+LMS!$G$32)))))))</f>
        <v>#VALUE!</v>
      </c>
      <c r="AH530" t="e">
        <f>IF(D530="M",(IF(AI530&lt;90,LMS!$D$14*AI530^3+LMS!$E$14*AI530^2+LMS!$F$14*AI530+LMS!$G$14,LMS!$D$15*AI530^3+LMS!$E$15*AI530^2+LMS!$F$15*AI530+LMS!$G$15)),(IF(AI530&lt;90,LMS!$D$17*AI530^3+LMS!$E$17*AI530^2+LMS!$F$17*AI530+LMS!$G$17,LMS!$D$18*AI530^3+LMS!$E$18*AI530^2+LMS!$F$18*AI530+LMS!$G$18)))</f>
        <v>#VALUE!</v>
      </c>
      <c r="AI530" s="7" t="e">
        <f t="shared" si="177"/>
        <v>#VALUE!</v>
      </c>
      <c r="AJ530" s="7">
        <f t="shared" si="198"/>
        <v>0</v>
      </c>
      <c r="AL530" s="7">
        <f>IF(D530="M",WeightSDS!P$5*$AJ530^7+WeightSDS!Q$5*$AJ530^6+WeightSDS!R$5*$AJ530^5+WeightSDS!S$5*$AJ530^4+WeightSDS!T$5*$AJ530^3+WeightSDS!U$5*$AJ530^2+WeightSDS!V$5*$AJ530+WeightSDS!W$5,IF($AJ530&lt;186,WeightSDS!P$8*$AJ530^7+WeightSDS!Q$8*$AJ530^6+WeightSDS!R$8*$AJ530^5+WeightSDS!S$8*$AJ530^4+WeightSDS!T$8*$AJ530^3+WeightSDS!U$8*$AJ530^2+WeightSDS!V$8*$AJ530+WeightSDS!W$8,WeightSDS!$U$9+WeightSDS!$V$9*($AJ530-WeightSDS!$W$9)))</f>
        <v>0.75407122999999998</v>
      </c>
      <c r="AM530" s="7">
        <f>IF(D530="M",IF($AJ530&lt;45,WeightSDS!M$23*$AJ530^10+WeightSDS!N$23*$AJ530^9+WeightSDS!O$23*$AJ530^8+WeightSDS!P$23*$AJ530^7+WeightSDS!Q$23*$AJ530^6+WeightSDS!R$23*$AJ530^5+WeightSDS!S$23*$AJ530^4+WeightSDS!T$23*$AJ530^3+WeightSDS!U$23*$AJ530^2+WeightSDS!V$23*$AJ530+WeightSDS!W$23,IF($AJ530&lt;153,WeightSDS!M$25*$AJ530^10+WeightSDS!N$25*$AJ530^9+WeightSDS!O$25*$AJ530^8+WeightSDS!P$25*$AJ530^7+WeightSDS!Q$25*$AJ530^6+WeightSDS!R$25*$AJ530^5+WeightSDS!S$25*$AJ530^4+WeightSDS!T$25*$AJ530^3+WeightSDS!U$25*$AJ530^2+WeightSDS!V$25*$AJ530+WeightSDS!W$25,WeightSDS!M$27+WeightSDS!N$27/(1+EXP(WeightSDS!O$27+WeightSDS!P$27*$AJ530)))),IF($AJ530&lt;43.8,WeightSDS!M$29*$AJ530^10+WeightSDS!N$29*$AJ530^9+WeightSDS!O$29*$AJ530^8+WeightSDS!P$29*$AJ530^7+WeightSDS!Q$29*$AJ530^6+WeightSDS!R$29*$AJ530^5+WeightSDS!S$29*$AJ530^4+WeightSDS!T$29*$AJ530^3+WeightSDS!U$29*$AJ530^2+WeightSDS!V$29*$AJ530+WeightSDS!W$29-0.010431*(1-$AJ530/210),IF($AJ530&lt;123,WeightSDS!M$30*$AJ530^10+WeightSDS!N$30*$AJ530^9+WeightSDS!O$30*$AJ530^8+WeightSDS!P$30*$AJ530^7+WeightSDS!Q$30*$AJ530^6+WeightSDS!R$30*$AJ530^5+WeightSDS!S$30*$AJ530^4+WeightSDS!T$30*$AJ530^3+WeightSDS!U$30*$AJ530^2+WeightSDS!V$30*$AJ530+WeightSDS!W$30-0.010431*(1-1/$AJ530),WeightSDS!M$32+WeightSDS!N$32/(1+EXP(WeightSDS!O$32+WeightSDS!P$32*$AJ530))-0.010431*(1-$AJ530/210))))</f>
        <v>2.9500001032655536</v>
      </c>
      <c r="AN530" s="7">
        <f>IF(D530="M",IF($AJ530&lt;162,WeightSDS!P$12*$AJ530^7+WeightSDS!Q$12*$AJ530^6+WeightSDS!R$12*$AJ530^5+WeightSDS!S$12*$AJ530^4+WeightSDS!T$12*$AJ530^3+WeightSDS!U$12*$AJ530^2+WeightSDS!V$12*$AJ530+WeightSDS!W$12,WeightSDS!P$14*$AJ530^7+WeightSDS!Q$14*$AJ530^6+WeightSDS!R$14*$AJ530^5+WeightSDS!S$14*$AJ530^4+WeightSDS!T$14*$AJ530^3+WeightSDS!U$14*$AJ530^2+WeightSDS!V$14*$AJ530+WeightSDS!W$14),IF($AJ530&lt;156,WeightSDS!O$17*$AJ530^8+WeightSDS!P$17*$AJ530^7+WeightSDS!Q$17*$AJ530^6+WeightSDS!R$17*$AJ530^5+WeightSDS!S$17*$AJ530^4+WeightSDS!T$17*$AJ530^3+WeightSDS!U$17*$AJ530^2+WeightSDS!V$17*$AJ530+WeightSDS!W$17,IF($AJ530&lt;186,WeightSDS!$U$18+(WeightSDS!$V$18-WeightSDS!$U$18)/24*($AJ530-186)+WeightSDS!$W$18*(-$AJ530+186)^2-0.005,WeightSDS!$U$18+(WeightSDS!$V$18-WeightSDS!$U$18)/24*($AJ530-186)-0.005)))</f>
        <v>0.14604529399999999</v>
      </c>
      <c r="AQ530" s="7">
        <f t="shared" si="185"/>
        <v>0.56299999999999994</v>
      </c>
      <c r="AR530" s="7">
        <f t="shared" si="186"/>
        <v>69</v>
      </c>
      <c r="AS530" s="7">
        <f t="shared" si="187"/>
        <v>0.51</v>
      </c>
    </row>
    <row r="531" spans="2:45" s="7" customFormat="1" x14ac:dyDescent="0.15">
      <c r="B531" s="118"/>
      <c r="C531" s="118"/>
      <c r="D531" s="118"/>
      <c r="E531" s="30"/>
      <c r="F531" s="30"/>
      <c r="G531" s="119"/>
      <c r="H531" s="119"/>
      <c r="I531" s="78"/>
      <c r="J531" s="11" t="str">
        <f t="shared" si="178"/>
        <v/>
      </c>
      <c r="K531" s="2" t="str">
        <f t="shared" si="188"/>
        <v/>
      </c>
      <c r="L531" s="2" t="str">
        <f t="shared" si="179"/>
        <v/>
      </c>
      <c r="M531" s="2" t="str">
        <f t="shared" si="189"/>
        <v/>
      </c>
      <c r="N531" s="2" t="str">
        <f t="shared" si="190"/>
        <v/>
      </c>
      <c r="O531" s="2" t="str">
        <f t="shared" si="191"/>
        <v/>
      </c>
      <c r="P531" s="11" t="str">
        <f t="shared" si="192"/>
        <v/>
      </c>
      <c r="Q531" s="11" t="str">
        <f t="shared" si="193"/>
        <v/>
      </c>
      <c r="R531" s="2" t="str">
        <f t="shared" si="194"/>
        <v/>
      </c>
      <c r="S531" s="11" t="str">
        <f t="shared" si="195"/>
        <v/>
      </c>
      <c r="T531" s="175" t="str">
        <f t="shared" si="196"/>
        <v/>
      </c>
      <c r="U531" s="11" t="str">
        <f t="shared" si="197"/>
        <v/>
      </c>
      <c r="V531" s="136"/>
      <c r="W531" s="136"/>
      <c r="X531" s="139">
        <f t="shared" si="180"/>
        <v>0</v>
      </c>
      <c r="Y531" s="31">
        <f t="shared" si="181"/>
        <v>0</v>
      </c>
      <c r="Z531" s="31"/>
      <c r="AA531" s="140">
        <f t="shared" si="182"/>
        <v>0</v>
      </c>
      <c r="AB531" s="12"/>
      <c r="AC531" s="8">
        <f t="shared" si="183"/>
        <v>9.0359999999999996</v>
      </c>
      <c r="AD531" s="8">
        <f t="shared" si="184"/>
        <v>-184.49199999999999</v>
      </c>
      <c r="AE531"/>
      <c r="AF531" t="e">
        <f>IF(D531="M",IF(AI531&lt;78,LMS!$D$5*AI531^3+LMS!$E$5*AI531^2+LMS!$F$5*AI531+LMS!$G$5,IF(AI531&lt;150,LMS!$D$6*AI531^3+LMS!$E$6*AI531^2+LMS!$F$6*AI531+LMS!$G$6,LMS!$D$7*AI531^3+LMS!$E$7*AI531^2+LMS!$F$7*AI531+LMS!$G$7)),IF(AI531&lt;69,LMS!$D$9*AI531^3+LMS!$E$9*AI531^2+LMS!$F$9*AI531+LMS!$G$9,IF(AI531&lt;150,LMS!$D$10*AI531^3+LMS!$E$10*AI531^2+LMS!$F$10*AI531+LMS!$G$10,LMS!$D$11*AI531^3+LMS!$E$11*AI531^2+LMS!$F$11*AI531+LMS!$G$11)))</f>
        <v>#VALUE!</v>
      </c>
      <c r="AG531" t="e">
        <f>IF(D531="M",(IF(AI531&lt;2.5,LMS!$D$21*AI531^3+LMS!$E$21*AI531^2+LMS!$F$21*AI531+LMS!$G$21,IF(AI531&lt;9.5,LMS!$D$22*AI531^3+LMS!$E$22*AI531^2+LMS!$F$22*AI531+LMS!$G$22,IF(AI531&lt;26.75,LMS!$D$23*AI531^3+LMS!$E$23*AI531^2+LMS!$F$23*AI531+LMS!$G$23,IF(AI531&lt;90,LMS!$D$24*AI531^3+LMS!$E$24*AI531^2+LMS!$F$24*AI531+LMS!$G$24,LMS!$D$25*AI531^3+LMS!$E$25*AI531^2+LMS!$F$25*AI531+LMS!$G$25))))),(IF(AI531&lt;2.5,LMS!$D$27*AI531^3+LMS!$E$27*AI531^2+LMS!$F$27*AI531+LMS!$G$27,IF(AI531&lt;9.5,LMS!$D$28*AI531^3+LMS!$E$28*AI531^2+LMS!$F$28*AI531+LMS!$G$28,IF(AI531&lt;26.75,LMS!$D$29*AI531^3+LMS!$E$29*AI531^2+LMS!$F$29*AI531+LMS!$G$29,IF(AI531&lt;90,LMS!$D$30*AI531^3+LMS!$E$30*AI531^2+LMS!$F$30*AI531+LMS!$G$30,IF(AI531&lt;150,LMS!$D$31*AI531^3+LMS!$E$31*AI531^2+LMS!$F$31*AI531+LMS!$G$31,LMS!$D$32*AI531^3+LMS!$E$32*AI531^2+LMS!$F$32*AI531+LMS!$G$32)))))))</f>
        <v>#VALUE!</v>
      </c>
      <c r="AH531" t="e">
        <f>IF(D531="M",(IF(AI531&lt;90,LMS!$D$14*AI531^3+LMS!$E$14*AI531^2+LMS!$F$14*AI531+LMS!$G$14,LMS!$D$15*AI531^3+LMS!$E$15*AI531^2+LMS!$F$15*AI531+LMS!$G$15)),(IF(AI531&lt;90,LMS!$D$17*AI531^3+LMS!$E$17*AI531^2+LMS!$F$17*AI531+LMS!$G$17,LMS!$D$18*AI531^3+LMS!$E$18*AI531^2+LMS!$F$18*AI531+LMS!$G$18)))</f>
        <v>#VALUE!</v>
      </c>
      <c r="AI531" s="7" t="e">
        <f t="shared" si="177"/>
        <v>#VALUE!</v>
      </c>
      <c r="AJ531" s="7">
        <f t="shared" si="198"/>
        <v>0</v>
      </c>
      <c r="AL531" s="7">
        <f>IF(D531="M",WeightSDS!P$5*$AJ531^7+WeightSDS!Q$5*$AJ531^6+WeightSDS!R$5*$AJ531^5+WeightSDS!S$5*$AJ531^4+WeightSDS!T$5*$AJ531^3+WeightSDS!U$5*$AJ531^2+WeightSDS!V$5*$AJ531+WeightSDS!W$5,IF($AJ531&lt;186,WeightSDS!P$8*$AJ531^7+WeightSDS!Q$8*$AJ531^6+WeightSDS!R$8*$AJ531^5+WeightSDS!S$8*$AJ531^4+WeightSDS!T$8*$AJ531^3+WeightSDS!U$8*$AJ531^2+WeightSDS!V$8*$AJ531+WeightSDS!W$8,WeightSDS!$U$9+WeightSDS!$V$9*($AJ531-WeightSDS!$W$9)))</f>
        <v>0.75407122999999998</v>
      </c>
      <c r="AM531" s="7">
        <f>IF(D531="M",IF($AJ531&lt;45,WeightSDS!M$23*$AJ531^10+WeightSDS!N$23*$AJ531^9+WeightSDS!O$23*$AJ531^8+WeightSDS!P$23*$AJ531^7+WeightSDS!Q$23*$AJ531^6+WeightSDS!R$23*$AJ531^5+WeightSDS!S$23*$AJ531^4+WeightSDS!T$23*$AJ531^3+WeightSDS!U$23*$AJ531^2+WeightSDS!V$23*$AJ531+WeightSDS!W$23,IF($AJ531&lt;153,WeightSDS!M$25*$AJ531^10+WeightSDS!N$25*$AJ531^9+WeightSDS!O$25*$AJ531^8+WeightSDS!P$25*$AJ531^7+WeightSDS!Q$25*$AJ531^6+WeightSDS!R$25*$AJ531^5+WeightSDS!S$25*$AJ531^4+WeightSDS!T$25*$AJ531^3+WeightSDS!U$25*$AJ531^2+WeightSDS!V$25*$AJ531+WeightSDS!W$25,WeightSDS!M$27+WeightSDS!N$27/(1+EXP(WeightSDS!O$27+WeightSDS!P$27*$AJ531)))),IF($AJ531&lt;43.8,WeightSDS!M$29*$AJ531^10+WeightSDS!N$29*$AJ531^9+WeightSDS!O$29*$AJ531^8+WeightSDS!P$29*$AJ531^7+WeightSDS!Q$29*$AJ531^6+WeightSDS!R$29*$AJ531^5+WeightSDS!S$29*$AJ531^4+WeightSDS!T$29*$AJ531^3+WeightSDS!U$29*$AJ531^2+WeightSDS!V$29*$AJ531+WeightSDS!W$29-0.010431*(1-$AJ531/210),IF($AJ531&lt;123,WeightSDS!M$30*$AJ531^10+WeightSDS!N$30*$AJ531^9+WeightSDS!O$30*$AJ531^8+WeightSDS!P$30*$AJ531^7+WeightSDS!Q$30*$AJ531^6+WeightSDS!R$30*$AJ531^5+WeightSDS!S$30*$AJ531^4+WeightSDS!T$30*$AJ531^3+WeightSDS!U$30*$AJ531^2+WeightSDS!V$30*$AJ531+WeightSDS!W$30-0.010431*(1-1/$AJ531),WeightSDS!M$32+WeightSDS!N$32/(1+EXP(WeightSDS!O$32+WeightSDS!P$32*$AJ531))-0.010431*(1-$AJ531/210))))</f>
        <v>2.9500001032655536</v>
      </c>
      <c r="AN531" s="7">
        <f>IF(D531="M",IF($AJ531&lt;162,WeightSDS!P$12*$AJ531^7+WeightSDS!Q$12*$AJ531^6+WeightSDS!R$12*$AJ531^5+WeightSDS!S$12*$AJ531^4+WeightSDS!T$12*$AJ531^3+WeightSDS!U$12*$AJ531^2+WeightSDS!V$12*$AJ531+WeightSDS!W$12,WeightSDS!P$14*$AJ531^7+WeightSDS!Q$14*$AJ531^6+WeightSDS!R$14*$AJ531^5+WeightSDS!S$14*$AJ531^4+WeightSDS!T$14*$AJ531^3+WeightSDS!U$14*$AJ531^2+WeightSDS!V$14*$AJ531+WeightSDS!W$14),IF($AJ531&lt;156,WeightSDS!O$17*$AJ531^8+WeightSDS!P$17*$AJ531^7+WeightSDS!Q$17*$AJ531^6+WeightSDS!R$17*$AJ531^5+WeightSDS!S$17*$AJ531^4+WeightSDS!T$17*$AJ531^3+WeightSDS!U$17*$AJ531^2+WeightSDS!V$17*$AJ531+WeightSDS!W$17,IF($AJ531&lt;186,WeightSDS!$U$18+(WeightSDS!$V$18-WeightSDS!$U$18)/24*($AJ531-186)+WeightSDS!$W$18*(-$AJ531+186)^2-0.005,WeightSDS!$U$18+(WeightSDS!$V$18-WeightSDS!$U$18)/24*($AJ531-186)-0.005)))</f>
        <v>0.14604529399999999</v>
      </c>
      <c r="AQ531" s="7">
        <f t="shared" si="185"/>
        <v>0.56299999999999994</v>
      </c>
      <c r="AR531" s="7">
        <f t="shared" si="186"/>
        <v>69</v>
      </c>
      <c r="AS531" s="7">
        <f t="shared" si="187"/>
        <v>0.51</v>
      </c>
    </row>
    <row r="532" spans="2:45" s="7" customFormat="1" x14ac:dyDescent="0.15">
      <c r="B532" s="118"/>
      <c r="C532" s="118"/>
      <c r="D532" s="118"/>
      <c r="E532" s="30"/>
      <c r="F532" s="30"/>
      <c r="G532" s="119"/>
      <c r="H532" s="119"/>
      <c r="I532" s="78"/>
      <c r="J532" s="11" t="str">
        <f t="shared" si="178"/>
        <v/>
      </c>
      <c r="K532" s="2" t="str">
        <f t="shared" si="188"/>
        <v/>
      </c>
      <c r="L532" s="2" t="str">
        <f t="shared" si="179"/>
        <v/>
      </c>
      <c r="M532" s="2" t="str">
        <f t="shared" si="189"/>
        <v/>
      </c>
      <c r="N532" s="2" t="str">
        <f t="shared" si="190"/>
        <v/>
      </c>
      <c r="O532" s="2" t="str">
        <f t="shared" si="191"/>
        <v/>
      </c>
      <c r="P532" s="11" t="str">
        <f t="shared" si="192"/>
        <v/>
      </c>
      <c r="Q532" s="11" t="str">
        <f t="shared" si="193"/>
        <v/>
      </c>
      <c r="R532" s="2" t="str">
        <f t="shared" si="194"/>
        <v/>
      </c>
      <c r="S532" s="11" t="str">
        <f t="shared" si="195"/>
        <v/>
      </c>
      <c r="T532" s="175" t="str">
        <f t="shared" si="196"/>
        <v/>
      </c>
      <c r="U532" s="11" t="str">
        <f t="shared" si="197"/>
        <v/>
      </c>
      <c r="V532" s="136"/>
      <c r="W532" s="136"/>
      <c r="X532" s="139">
        <f t="shared" si="180"/>
        <v>0</v>
      </c>
      <c r="Y532" s="31">
        <f t="shared" si="181"/>
        <v>0</v>
      </c>
      <c r="Z532" s="31"/>
      <c r="AA532" s="140">
        <f t="shared" si="182"/>
        <v>0</v>
      </c>
      <c r="AB532" s="12"/>
      <c r="AC532" s="8">
        <f t="shared" si="183"/>
        <v>9.0359999999999996</v>
      </c>
      <c r="AD532" s="8">
        <f t="shared" si="184"/>
        <v>-184.49199999999999</v>
      </c>
      <c r="AE532"/>
      <c r="AF532" t="e">
        <f>IF(D532="M",IF(AI532&lt;78,LMS!$D$5*AI532^3+LMS!$E$5*AI532^2+LMS!$F$5*AI532+LMS!$G$5,IF(AI532&lt;150,LMS!$D$6*AI532^3+LMS!$E$6*AI532^2+LMS!$F$6*AI532+LMS!$G$6,LMS!$D$7*AI532^3+LMS!$E$7*AI532^2+LMS!$F$7*AI532+LMS!$G$7)),IF(AI532&lt;69,LMS!$D$9*AI532^3+LMS!$E$9*AI532^2+LMS!$F$9*AI532+LMS!$G$9,IF(AI532&lt;150,LMS!$D$10*AI532^3+LMS!$E$10*AI532^2+LMS!$F$10*AI532+LMS!$G$10,LMS!$D$11*AI532^3+LMS!$E$11*AI532^2+LMS!$F$11*AI532+LMS!$G$11)))</f>
        <v>#VALUE!</v>
      </c>
      <c r="AG532" t="e">
        <f>IF(D532="M",(IF(AI532&lt;2.5,LMS!$D$21*AI532^3+LMS!$E$21*AI532^2+LMS!$F$21*AI532+LMS!$G$21,IF(AI532&lt;9.5,LMS!$D$22*AI532^3+LMS!$E$22*AI532^2+LMS!$F$22*AI532+LMS!$G$22,IF(AI532&lt;26.75,LMS!$D$23*AI532^3+LMS!$E$23*AI532^2+LMS!$F$23*AI532+LMS!$G$23,IF(AI532&lt;90,LMS!$D$24*AI532^3+LMS!$E$24*AI532^2+LMS!$F$24*AI532+LMS!$G$24,LMS!$D$25*AI532^3+LMS!$E$25*AI532^2+LMS!$F$25*AI532+LMS!$G$25))))),(IF(AI532&lt;2.5,LMS!$D$27*AI532^3+LMS!$E$27*AI532^2+LMS!$F$27*AI532+LMS!$G$27,IF(AI532&lt;9.5,LMS!$D$28*AI532^3+LMS!$E$28*AI532^2+LMS!$F$28*AI532+LMS!$G$28,IF(AI532&lt;26.75,LMS!$D$29*AI532^3+LMS!$E$29*AI532^2+LMS!$F$29*AI532+LMS!$G$29,IF(AI532&lt;90,LMS!$D$30*AI532^3+LMS!$E$30*AI532^2+LMS!$F$30*AI532+LMS!$G$30,IF(AI532&lt;150,LMS!$D$31*AI532^3+LMS!$E$31*AI532^2+LMS!$F$31*AI532+LMS!$G$31,LMS!$D$32*AI532^3+LMS!$E$32*AI532^2+LMS!$F$32*AI532+LMS!$G$32)))))))</f>
        <v>#VALUE!</v>
      </c>
      <c r="AH532" t="e">
        <f>IF(D532="M",(IF(AI532&lt;90,LMS!$D$14*AI532^3+LMS!$E$14*AI532^2+LMS!$F$14*AI532+LMS!$G$14,LMS!$D$15*AI532^3+LMS!$E$15*AI532^2+LMS!$F$15*AI532+LMS!$G$15)),(IF(AI532&lt;90,LMS!$D$17*AI532^3+LMS!$E$17*AI532^2+LMS!$F$17*AI532+LMS!$G$17,LMS!$D$18*AI532^3+LMS!$E$18*AI532^2+LMS!$F$18*AI532+LMS!$G$18)))</f>
        <v>#VALUE!</v>
      </c>
      <c r="AI532" s="7" t="e">
        <f t="shared" si="177"/>
        <v>#VALUE!</v>
      </c>
      <c r="AJ532" s="7">
        <f t="shared" si="198"/>
        <v>0</v>
      </c>
      <c r="AL532" s="7">
        <f>IF(D532="M",WeightSDS!P$5*$AJ532^7+WeightSDS!Q$5*$AJ532^6+WeightSDS!R$5*$AJ532^5+WeightSDS!S$5*$AJ532^4+WeightSDS!T$5*$AJ532^3+WeightSDS!U$5*$AJ532^2+WeightSDS!V$5*$AJ532+WeightSDS!W$5,IF($AJ532&lt;186,WeightSDS!P$8*$AJ532^7+WeightSDS!Q$8*$AJ532^6+WeightSDS!R$8*$AJ532^5+WeightSDS!S$8*$AJ532^4+WeightSDS!T$8*$AJ532^3+WeightSDS!U$8*$AJ532^2+WeightSDS!V$8*$AJ532+WeightSDS!W$8,WeightSDS!$U$9+WeightSDS!$V$9*($AJ532-WeightSDS!$W$9)))</f>
        <v>0.75407122999999998</v>
      </c>
      <c r="AM532" s="7">
        <f>IF(D532="M",IF($AJ532&lt;45,WeightSDS!M$23*$AJ532^10+WeightSDS!N$23*$AJ532^9+WeightSDS!O$23*$AJ532^8+WeightSDS!P$23*$AJ532^7+WeightSDS!Q$23*$AJ532^6+WeightSDS!R$23*$AJ532^5+WeightSDS!S$23*$AJ532^4+WeightSDS!T$23*$AJ532^3+WeightSDS!U$23*$AJ532^2+WeightSDS!V$23*$AJ532+WeightSDS!W$23,IF($AJ532&lt;153,WeightSDS!M$25*$AJ532^10+WeightSDS!N$25*$AJ532^9+WeightSDS!O$25*$AJ532^8+WeightSDS!P$25*$AJ532^7+WeightSDS!Q$25*$AJ532^6+WeightSDS!R$25*$AJ532^5+WeightSDS!S$25*$AJ532^4+WeightSDS!T$25*$AJ532^3+WeightSDS!U$25*$AJ532^2+WeightSDS!V$25*$AJ532+WeightSDS!W$25,WeightSDS!M$27+WeightSDS!N$27/(1+EXP(WeightSDS!O$27+WeightSDS!P$27*$AJ532)))),IF($AJ532&lt;43.8,WeightSDS!M$29*$AJ532^10+WeightSDS!N$29*$AJ532^9+WeightSDS!O$29*$AJ532^8+WeightSDS!P$29*$AJ532^7+WeightSDS!Q$29*$AJ532^6+WeightSDS!R$29*$AJ532^5+WeightSDS!S$29*$AJ532^4+WeightSDS!T$29*$AJ532^3+WeightSDS!U$29*$AJ532^2+WeightSDS!V$29*$AJ532+WeightSDS!W$29-0.010431*(1-$AJ532/210),IF($AJ532&lt;123,WeightSDS!M$30*$AJ532^10+WeightSDS!N$30*$AJ532^9+WeightSDS!O$30*$AJ532^8+WeightSDS!P$30*$AJ532^7+WeightSDS!Q$30*$AJ532^6+WeightSDS!R$30*$AJ532^5+WeightSDS!S$30*$AJ532^4+WeightSDS!T$30*$AJ532^3+WeightSDS!U$30*$AJ532^2+WeightSDS!V$30*$AJ532+WeightSDS!W$30-0.010431*(1-1/$AJ532),WeightSDS!M$32+WeightSDS!N$32/(1+EXP(WeightSDS!O$32+WeightSDS!P$32*$AJ532))-0.010431*(1-$AJ532/210))))</f>
        <v>2.9500001032655536</v>
      </c>
      <c r="AN532" s="7">
        <f>IF(D532="M",IF($AJ532&lt;162,WeightSDS!P$12*$AJ532^7+WeightSDS!Q$12*$AJ532^6+WeightSDS!R$12*$AJ532^5+WeightSDS!S$12*$AJ532^4+WeightSDS!T$12*$AJ532^3+WeightSDS!U$12*$AJ532^2+WeightSDS!V$12*$AJ532+WeightSDS!W$12,WeightSDS!P$14*$AJ532^7+WeightSDS!Q$14*$AJ532^6+WeightSDS!R$14*$AJ532^5+WeightSDS!S$14*$AJ532^4+WeightSDS!T$14*$AJ532^3+WeightSDS!U$14*$AJ532^2+WeightSDS!V$14*$AJ532+WeightSDS!W$14),IF($AJ532&lt;156,WeightSDS!O$17*$AJ532^8+WeightSDS!P$17*$AJ532^7+WeightSDS!Q$17*$AJ532^6+WeightSDS!R$17*$AJ532^5+WeightSDS!S$17*$AJ532^4+WeightSDS!T$17*$AJ532^3+WeightSDS!U$17*$AJ532^2+WeightSDS!V$17*$AJ532+WeightSDS!W$17,IF($AJ532&lt;186,WeightSDS!$U$18+(WeightSDS!$V$18-WeightSDS!$U$18)/24*($AJ532-186)+WeightSDS!$W$18*(-$AJ532+186)^2-0.005,WeightSDS!$U$18+(WeightSDS!$V$18-WeightSDS!$U$18)/24*($AJ532-186)-0.005)))</f>
        <v>0.14604529399999999</v>
      </c>
      <c r="AQ532" s="7">
        <f t="shared" si="185"/>
        <v>0.56299999999999994</v>
      </c>
      <c r="AR532" s="7">
        <f t="shared" si="186"/>
        <v>69</v>
      </c>
      <c r="AS532" s="7">
        <f t="shared" si="187"/>
        <v>0.51</v>
      </c>
    </row>
    <row r="533" spans="2:45" s="7" customFormat="1" x14ac:dyDescent="0.15">
      <c r="B533" s="118"/>
      <c r="C533" s="118"/>
      <c r="D533" s="118"/>
      <c r="E533" s="30"/>
      <c r="F533" s="30"/>
      <c r="G533" s="119"/>
      <c r="H533" s="119"/>
      <c r="I533" s="78"/>
      <c r="J533" s="11" t="str">
        <f t="shared" si="178"/>
        <v/>
      </c>
      <c r="K533" s="2" t="str">
        <f t="shared" si="188"/>
        <v/>
      </c>
      <c r="L533" s="2" t="str">
        <f t="shared" si="179"/>
        <v/>
      </c>
      <c r="M533" s="2" t="str">
        <f t="shared" si="189"/>
        <v/>
      </c>
      <c r="N533" s="2" t="str">
        <f t="shared" si="190"/>
        <v/>
      </c>
      <c r="O533" s="2" t="str">
        <f t="shared" si="191"/>
        <v/>
      </c>
      <c r="P533" s="11" t="str">
        <f t="shared" si="192"/>
        <v/>
      </c>
      <c r="Q533" s="11" t="str">
        <f t="shared" si="193"/>
        <v/>
      </c>
      <c r="R533" s="2" t="str">
        <f t="shared" si="194"/>
        <v/>
      </c>
      <c r="S533" s="11" t="str">
        <f t="shared" si="195"/>
        <v/>
      </c>
      <c r="T533" s="175" t="str">
        <f t="shared" si="196"/>
        <v/>
      </c>
      <c r="U533" s="11" t="str">
        <f t="shared" si="197"/>
        <v/>
      </c>
      <c r="V533" s="136"/>
      <c r="W533" s="136"/>
      <c r="X533" s="139">
        <f t="shared" si="180"/>
        <v>0</v>
      </c>
      <c r="Y533" s="31">
        <f t="shared" si="181"/>
        <v>0</v>
      </c>
      <c r="Z533" s="31"/>
      <c r="AA533" s="140">
        <f t="shared" si="182"/>
        <v>0</v>
      </c>
      <c r="AB533" s="12"/>
      <c r="AC533" s="8">
        <f t="shared" si="183"/>
        <v>9.0359999999999996</v>
      </c>
      <c r="AD533" s="8">
        <f t="shared" si="184"/>
        <v>-184.49199999999999</v>
      </c>
      <c r="AE533"/>
      <c r="AF533" t="e">
        <f>IF(D533="M",IF(AI533&lt;78,LMS!$D$5*AI533^3+LMS!$E$5*AI533^2+LMS!$F$5*AI533+LMS!$G$5,IF(AI533&lt;150,LMS!$D$6*AI533^3+LMS!$E$6*AI533^2+LMS!$F$6*AI533+LMS!$G$6,LMS!$D$7*AI533^3+LMS!$E$7*AI533^2+LMS!$F$7*AI533+LMS!$G$7)),IF(AI533&lt;69,LMS!$D$9*AI533^3+LMS!$E$9*AI533^2+LMS!$F$9*AI533+LMS!$G$9,IF(AI533&lt;150,LMS!$D$10*AI533^3+LMS!$E$10*AI533^2+LMS!$F$10*AI533+LMS!$G$10,LMS!$D$11*AI533^3+LMS!$E$11*AI533^2+LMS!$F$11*AI533+LMS!$G$11)))</f>
        <v>#VALUE!</v>
      </c>
      <c r="AG533" t="e">
        <f>IF(D533="M",(IF(AI533&lt;2.5,LMS!$D$21*AI533^3+LMS!$E$21*AI533^2+LMS!$F$21*AI533+LMS!$G$21,IF(AI533&lt;9.5,LMS!$D$22*AI533^3+LMS!$E$22*AI533^2+LMS!$F$22*AI533+LMS!$G$22,IF(AI533&lt;26.75,LMS!$D$23*AI533^3+LMS!$E$23*AI533^2+LMS!$F$23*AI533+LMS!$G$23,IF(AI533&lt;90,LMS!$D$24*AI533^3+LMS!$E$24*AI533^2+LMS!$F$24*AI533+LMS!$G$24,LMS!$D$25*AI533^3+LMS!$E$25*AI533^2+LMS!$F$25*AI533+LMS!$G$25))))),(IF(AI533&lt;2.5,LMS!$D$27*AI533^3+LMS!$E$27*AI533^2+LMS!$F$27*AI533+LMS!$G$27,IF(AI533&lt;9.5,LMS!$D$28*AI533^3+LMS!$E$28*AI533^2+LMS!$F$28*AI533+LMS!$G$28,IF(AI533&lt;26.75,LMS!$D$29*AI533^3+LMS!$E$29*AI533^2+LMS!$F$29*AI533+LMS!$G$29,IF(AI533&lt;90,LMS!$D$30*AI533^3+LMS!$E$30*AI533^2+LMS!$F$30*AI533+LMS!$G$30,IF(AI533&lt;150,LMS!$D$31*AI533^3+LMS!$E$31*AI533^2+LMS!$F$31*AI533+LMS!$G$31,LMS!$D$32*AI533^3+LMS!$E$32*AI533^2+LMS!$F$32*AI533+LMS!$G$32)))))))</f>
        <v>#VALUE!</v>
      </c>
      <c r="AH533" t="e">
        <f>IF(D533="M",(IF(AI533&lt;90,LMS!$D$14*AI533^3+LMS!$E$14*AI533^2+LMS!$F$14*AI533+LMS!$G$14,LMS!$D$15*AI533^3+LMS!$E$15*AI533^2+LMS!$F$15*AI533+LMS!$G$15)),(IF(AI533&lt;90,LMS!$D$17*AI533^3+LMS!$E$17*AI533^2+LMS!$F$17*AI533+LMS!$G$17,LMS!$D$18*AI533^3+LMS!$E$18*AI533^2+LMS!$F$18*AI533+LMS!$G$18)))</f>
        <v>#VALUE!</v>
      </c>
      <c r="AI533" s="7" t="e">
        <f t="shared" si="177"/>
        <v>#VALUE!</v>
      </c>
      <c r="AJ533" s="7">
        <f t="shared" si="198"/>
        <v>0</v>
      </c>
      <c r="AL533" s="7">
        <f>IF(D533="M",WeightSDS!P$5*$AJ533^7+WeightSDS!Q$5*$AJ533^6+WeightSDS!R$5*$AJ533^5+WeightSDS!S$5*$AJ533^4+WeightSDS!T$5*$AJ533^3+WeightSDS!U$5*$AJ533^2+WeightSDS!V$5*$AJ533+WeightSDS!W$5,IF($AJ533&lt;186,WeightSDS!P$8*$AJ533^7+WeightSDS!Q$8*$AJ533^6+WeightSDS!R$8*$AJ533^5+WeightSDS!S$8*$AJ533^4+WeightSDS!T$8*$AJ533^3+WeightSDS!U$8*$AJ533^2+WeightSDS!V$8*$AJ533+WeightSDS!W$8,WeightSDS!$U$9+WeightSDS!$V$9*($AJ533-WeightSDS!$W$9)))</f>
        <v>0.75407122999999998</v>
      </c>
      <c r="AM533" s="7">
        <f>IF(D533="M",IF($AJ533&lt;45,WeightSDS!M$23*$AJ533^10+WeightSDS!N$23*$AJ533^9+WeightSDS!O$23*$AJ533^8+WeightSDS!P$23*$AJ533^7+WeightSDS!Q$23*$AJ533^6+WeightSDS!R$23*$AJ533^5+WeightSDS!S$23*$AJ533^4+WeightSDS!T$23*$AJ533^3+WeightSDS!U$23*$AJ533^2+WeightSDS!V$23*$AJ533+WeightSDS!W$23,IF($AJ533&lt;153,WeightSDS!M$25*$AJ533^10+WeightSDS!N$25*$AJ533^9+WeightSDS!O$25*$AJ533^8+WeightSDS!P$25*$AJ533^7+WeightSDS!Q$25*$AJ533^6+WeightSDS!R$25*$AJ533^5+WeightSDS!S$25*$AJ533^4+WeightSDS!T$25*$AJ533^3+WeightSDS!U$25*$AJ533^2+WeightSDS!V$25*$AJ533+WeightSDS!W$25,WeightSDS!M$27+WeightSDS!N$27/(1+EXP(WeightSDS!O$27+WeightSDS!P$27*$AJ533)))),IF($AJ533&lt;43.8,WeightSDS!M$29*$AJ533^10+WeightSDS!N$29*$AJ533^9+WeightSDS!O$29*$AJ533^8+WeightSDS!P$29*$AJ533^7+WeightSDS!Q$29*$AJ533^6+WeightSDS!R$29*$AJ533^5+WeightSDS!S$29*$AJ533^4+WeightSDS!T$29*$AJ533^3+WeightSDS!U$29*$AJ533^2+WeightSDS!V$29*$AJ533+WeightSDS!W$29-0.010431*(1-$AJ533/210),IF($AJ533&lt;123,WeightSDS!M$30*$AJ533^10+WeightSDS!N$30*$AJ533^9+WeightSDS!O$30*$AJ533^8+WeightSDS!P$30*$AJ533^7+WeightSDS!Q$30*$AJ533^6+WeightSDS!R$30*$AJ533^5+WeightSDS!S$30*$AJ533^4+WeightSDS!T$30*$AJ533^3+WeightSDS!U$30*$AJ533^2+WeightSDS!V$30*$AJ533+WeightSDS!W$30-0.010431*(1-1/$AJ533),WeightSDS!M$32+WeightSDS!N$32/(1+EXP(WeightSDS!O$32+WeightSDS!P$32*$AJ533))-0.010431*(1-$AJ533/210))))</f>
        <v>2.9500001032655536</v>
      </c>
      <c r="AN533" s="7">
        <f>IF(D533="M",IF($AJ533&lt;162,WeightSDS!P$12*$AJ533^7+WeightSDS!Q$12*$AJ533^6+WeightSDS!R$12*$AJ533^5+WeightSDS!S$12*$AJ533^4+WeightSDS!T$12*$AJ533^3+WeightSDS!U$12*$AJ533^2+WeightSDS!V$12*$AJ533+WeightSDS!W$12,WeightSDS!P$14*$AJ533^7+WeightSDS!Q$14*$AJ533^6+WeightSDS!R$14*$AJ533^5+WeightSDS!S$14*$AJ533^4+WeightSDS!T$14*$AJ533^3+WeightSDS!U$14*$AJ533^2+WeightSDS!V$14*$AJ533+WeightSDS!W$14),IF($AJ533&lt;156,WeightSDS!O$17*$AJ533^8+WeightSDS!P$17*$AJ533^7+WeightSDS!Q$17*$AJ533^6+WeightSDS!R$17*$AJ533^5+WeightSDS!S$17*$AJ533^4+WeightSDS!T$17*$AJ533^3+WeightSDS!U$17*$AJ533^2+WeightSDS!V$17*$AJ533+WeightSDS!W$17,IF($AJ533&lt;186,WeightSDS!$U$18+(WeightSDS!$V$18-WeightSDS!$U$18)/24*($AJ533-186)+WeightSDS!$W$18*(-$AJ533+186)^2-0.005,WeightSDS!$U$18+(WeightSDS!$V$18-WeightSDS!$U$18)/24*($AJ533-186)-0.005)))</f>
        <v>0.14604529399999999</v>
      </c>
      <c r="AQ533" s="7">
        <f t="shared" si="185"/>
        <v>0.56299999999999994</v>
      </c>
      <c r="AR533" s="7">
        <f t="shared" si="186"/>
        <v>69</v>
      </c>
      <c r="AS533" s="7">
        <f t="shared" si="187"/>
        <v>0.51</v>
      </c>
    </row>
    <row r="534" spans="2:45" s="7" customFormat="1" x14ac:dyDescent="0.15">
      <c r="B534" s="118"/>
      <c r="C534" s="118"/>
      <c r="D534" s="118"/>
      <c r="E534" s="30"/>
      <c r="F534" s="30"/>
      <c r="G534" s="119"/>
      <c r="H534" s="119"/>
      <c r="I534" s="78"/>
      <c r="J534" s="11" t="str">
        <f t="shared" si="178"/>
        <v/>
      </c>
      <c r="K534" s="2" t="str">
        <f t="shared" si="188"/>
        <v/>
      </c>
      <c r="L534" s="2" t="str">
        <f t="shared" si="179"/>
        <v/>
      </c>
      <c r="M534" s="2" t="str">
        <f t="shared" si="189"/>
        <v/>
      </c>
      <c r="N534" s="2" t="str">
        <f t="shared" si="190"/>
        <v/>
      </c>
      <c r="O534" s="2" t="str">
        <f t="shared" si="191"/>
        <v/>
      </c>
      <c r="P534" s="11" t="str">
        <f t="shared" si="192"/>
        <v/>
      </c>
      <c r="Q534" s="11" t="str">
        <f t="shared" si="193"/>
        <v/>
      </c>
      <c r="R534" s="2" t="str">
        <f t="shared" si="194"/>
        <v/>
      </c>
      <c r="S534" s="11" t="str">
        <f t="shared" si="195"/>
        <v/>
      </c>
      <c r="T534" s="175" t="str">
        <f t="shared" si="196"/>
        <v/>
      </c>
      <c r="U534" s="11" t="str">
        <f t="shared" si="197"/>
        <v/>
      </c>
      <c r="V534" s="136"/>
      <c r="W534" s="136"/>
      <c r="X534" s="139">
        <f t="shared" si="180"/>
        <v>0</v>
      </c>
      <c r="Y534" s="31">
        <f t="shared" si="181"/>
        <v>0</v>
      </c>
      <c r="Z534" s="31"/>
      <c r="AA534" s="140">
        <f t="shared" si="182"/>
        <v>0</v>
      </c>
      <c r="AB534" s="12"/>
      <c r="AC534" s="8">
        <f t="shared" si="183"/>
        <v>9.0359999999999996</v>
      </c>
      <c r="AD534" s="8">
        <f t="shared" si="184"/>
        <v>-184.49199999999999</v>
      </c>
      <c r="AE534"/>
      <c r="AF534" t="e">
        <f>IF(D534="M",IF(AI534&lt;78,LMS!$D$5*AI534^3+LMS!$E$5*AI534^2+LMS!$F$5*AI534+LMS!$G$5,IF(AI534&lt;150,LMS!$D$6*AI534^3+LMS!$E$6*AI534^2+LMS!$F$6*AI534+LMS!$G$6,LMS!$D$7*AI534^3+LMS!$E$7*AI534^2+LMS!$F$7*AI534+LMS!$G$7)),IF(AI534&lt;69,LMS!$D$9*AI534^3+LMS!$E$9*AI534^2+LMS!$F$9*AI534+LMS!$G$9,IF(AI534&lt;150,LMS!$D$10*AI534^3+LMS!$E$10*AI534^2+LMS!$F$10*AI534+LMS!$G$10,LMS!$D$11*AI534^3+LMS!$E$11*AI534^2+LMS!$F$11*AI534+LMS!$G$11)))</f>
        <v>#VALUE!</v>
      </c>
      <c r="AG534" t="e">
        <f>IF(D534="M",(IF(AI534&lt;2.5,LMS!$D$21*AI534^3+LMS!$E$21*AI534^2+LMS!$F$21*AI534+LMS!$G$21,IF(AI534&lt;9.5,LMS!$D$22*AI534^3+LMS!$E$22*AI534^2+LMS!$F$22*AI534+LMS!$G$22,IF(AI534&lt;26.75,LMS!$D$23*AI534^3+LMS!$E$23*AI534^2+LMS!$F$23*AI534+LMS!$G$23,IF(AI534&lt;90,LMS!$D$24*AI534^3+LMS!$E$24*AI534^2+LMS!$F$24*AI534+LMS!$G$24,LMS!$D$25*AI534^3+LMS!$E$25*AI534^2+LMS!$F$25*AI534+LMS!$G$25))))),(IF(AI534&lt;2.5,LMS!$D$27*AI534^3+LMS!$E$27*AI534^2+LMS!$F$27*AI534+LMS!$G$27,IF(AI534&lt;9.5,LMS!$D$28*AI534^3+LMS!$E$28*AI534^2+LMS!$F$28*AI534+LMS!$G$28,IF(AI534&lt;26.75,LMS!$D$29*AI534^3+LMS!$E$29*AI534^2+LMS!$F$29*AI534+LMS!$G$29,IF(AI534&lt;90,LMS!$D$30*AI534^3+LMS!$E$30*AI534^2+LMS!$F$30*AI534+LMS!$G$30,IF(AI534&lt;150,LMS!$D$31*AI534^3+LMS!$E$31*AI534^2+LMS!$F$31*AI534+LMS!$G$31,LMS!$D$32*AI534^3+LMS!$E$32*AI534^2+LMS!$F$32*AI534+LMS!$G$32)))))))</f>
        <v>#VALUE!</v>
      </c>
      <c r="AH534" t="e">
        <f>IF(D534="M",(IF(AI534&lt;90,LMS!$D$14*AI534^3+LMS!$E$14*AI534^2+LMS!$F$14*AI534+LMS!$G$14,LMS!$D$15*AI534^3+LMS!$E$15*AI534^2+LMS!$F$15*AI534+LMS!$G$15)),(IF(AI534&lt;90,LMS!$D$17*AI534^3+LMS!$E$17*AI534^2+LMS!$F$17*AI534+LMS!$G$17,LMS!$D$18*AI534^3+LMS!$E$18*AI534^2+LMS!$F$18*AI534+LMS!$G$18)))</f>
        <v>#VALUE!</v>
      </c>
      <c r="AI534" s="7" t="e">
        <f t="shared" si="177"/>
        <v>#VALUE!</v>
      </c>
      <c r="AJ534" s="7">
        <f t="shared" si="198"/>
        <v>0</v>
      </c>
      <c r="AL534" s="7">
        <f>IF(D534="M",WeightSDS!P$5*$AJ534^7+WeightSDS!Q$5*$AJ534^6+WeightSDS!R$5*$AJ534^5+WeightSDS!S$5*$AJ534^4+WeightSDS!T$5*$AJ534^3+WeightSDS!U$5*$AJ534^2+WeightSDS!V$5*$AJ534+WeightSDS!W$5,IF($AJ534&lt;186,WeightSDS!P$8*$AJ534^7+WeightSDS!Q$8*$AJ534^6+WeightSDS!R$8*$AJ534^5+WeightSDS!S$8*$AJ534^4+WeightSDS!T$8*$AJ534^3+WeightSDS!U$8*$AJ534^2+WeightSDS!V$8*$AJ534+WeightSDS!W$8,WeightSDS!$U$9+WeightSDS!$V$9*($AJ534-WeightSDS!$W$9)))</f>
        <v>0.75407122999999998</v>
      </c>
      <c r="AM534" s="7">
        <f>IF(D534="M",IF($AJ534&lt;45,WeightSDS!M$23*$AJ534^10+WeightSDS!N$23*$AJ534^9+WeightSDS!O$23*$AJ534^8+WeightSDS!P$23*$AJ534^7+WeightSDS!Q$23*$AJ534^6+WeightSDS!R$23*$AJ534^5+WeightSDS!S$23*$AJ534^4+WeightSDS!T$23*$AJ534^3+WeightSDS!U$23*$AJ534^2+WeightSDS!V$23*$AJ534+WeightSDS!W$23,IF($AJ534&lt;153,WeightSDS!M$25*$AJ534^10+WeightSDS!N$25*$AJ534^9+WeightSDS!O$25*$AJ534^8+WeightSDS!P$25*$AJ534^7+WeightSDS!Q$25*$AJ534^6+WeightSDS!R$25*$AJ534^5+WeightSDS!S$25*$AJ534^4+WeightSDS!T$25*$AJ534^3+WeightSDS!U$25*$AJ534^2+WeightSDS!V$25*$AJ534+WeightSDS!W$25,WeightSDS!M$27+WeightSDS!N$27/(1+EXP(WeightSDS!O$27+WeightSDS!P$27*$AJ534)))),IF($AJ534&lt;43.8,WeightSDS!M$29*$AJ534^10+WeightSDS!N$29*$AJ534^9+WeightSDS!O$29*$AJ534^8+WeightSDS!P$29*$AJ534^7+WeightSDS!Q$29*$AJ534^6+WeightSDS!R$29*$AJ534^5+WeightSDS!S$29*$AJ534^4+WeightSDS!T$29*$AJ534^3+WeightSDS!U$29*$AJ534^2+WeightSDS!V$29*$AJ534+WeightSDS!W$29-0.010431*(1-$AJ534/210),IF($AJ534&lt;123,WeightSDS!M$30*$AJ534^10+WeightSDS!N$30*$AJ534^9+WeightSDS!O$30*$AJ534^8+WeightSDS!P$30*$AJ534^7+WeightSDS!Q$30*$AJ534^6+WeightSDS!R$30*$AJ534^5+WeightSDS!S$30*$AJ534^4+WeightSDS!T$30*$AJ534^3+WeightSDS!U$30*$AJ534^2+WeightSDS!V$30*$AJ534+WeightSDS!W$30-0.010431*(1-1/$AJ534),WeightSDS!M$32+WeightSDS!N$32/(1+EXP(WeightSDS!O$32+WeightSDS!P$32*$AJ534))-0.010431*(1-$AJ534/210))))</f>
        <v>2.9500001032655536</v>
      </c>
      <c r="AN534" s="7">
        <f>IF(D534="M",IF($AJ534&lt;162,WeightSDS!P$12*$AJ534^7+WeightSDS!Q$12*$AJ534^6+WeightSDS!R$12*$AJ534^5+WeightSDS!S$12*$AJ534^4+WeightSDS!T$12*$AJ534^3+WeightSDS!U$12*$AJ534^2+WeightSDS!V$12*$AJ534+WeightSDS!W$12,WeightSDS!P$14*$AJ534^7+WeightSDS!Q$14*$AJ534^6+WeightSDS!R$14*$AJ534^5+WeightSDS!S$14*$AJ534^4+WeightSDS!T$14*$AJ534^3+WeightSDS!U$14*$AJ534^2+WeightSDS!V$14*$AJ534+WeightSDS!W$14),IF($AJ534&lt;156,WeightSDS!O$17*$AJ534^8+WeightSDS!P$17*$AJ534^7+WeightSDS!Q$17*$AJ534^6+WeightSDS!R$17*$AJ534^5+WeightSDS!S$17*$AJ534^4+WeightSDS!T$17*$AJ534^3+WeightSDS!U$17*$AJ534^2+WeightSDS!V$17*$AJ534+WeightSDS!W$17,IF($AJ534&lt;186,WeightSDS!$U$18+(WeightSDS!$V$18-WeightSDS!$U$18)/24*($AJ534-186)+WeightSDS!$W$18*(-$AJ534+186)^2-0.005,WeightSDS!$U$18+(WeightSDS!$V$18-WeightSDS!$U$18)/24*($AJ534-186)-0.005)))</f>
        <v>0.14604529399999999</v>
      </c>
      <c r="AQ534" s="7">
        <f t="shared" si="185"/>
        <v>0.56299999999999994</v>
      </c>
      <c r="AR534" s="7">
        <f t="shared" si="186"/>
        <v>69</v>
      </c>
      <c r="AS534" s="7">
        <f t="shared" si="187"/>
        <v>0.51</v>
      </c>
    </row>
    <row r="535" spans="2:45" s="7" customFormat="1" x14ac:dyDescent="0.15">
      <c r="B535" s="118"/>
      <c r="C535" s="118"/>
      <c r="D535" s="118"/>
      <c r="E535" s="30"/>
      <c r="F535" s="30"/>
      <c r="G535" s="119"/>
      <c r="H535" s="119"/>
      <c r="I535" s="78"/>
      <c r="J535" s="11" t="str">
        <f t="shared" si="178"/>
        <v/>
      </c>
      <c r="K535" s="2" t="str">
        <f t="shared" si="188"/>
        <v/>
      </c>
      <c r="L535" s="2" t="str">
        <f t="shared" si="179"/>
        <v/>
      </c>
      <c r="M535" s="2" t="str">
        <f t="shared" si="189"/>
        <v/>
      </c>
      <c r="N535" s="2" t="str">
        <f t="shared" si="190"/>
        <v/>
      </c>
      <c r="O535" s="2" t="str">
        <f t="shared" si="191"/>
        <v/>
      </c>
      <c r="P535" s="11" t="str">
        <f t="shared" si="192"/>
        <v/>
      </c>
      <c r="Q535" s="11" t="str">
        <f t="shared" si="193"/>
        <v/>
      </c>
      <c r="R535" s="2" t="str">
        <f t="shared" si="194"/>
        <v/>
      </c>
      <c r="S535" s="11" t="str">
        <f t="shared" si="195"/>
        <v/>
      </c>
      <c r="T535" s="175" t="str">
        <f t="shared" si="196"/>
        <v/>
      </c>
      <c r="U535" s="11" t="str">
        <f t="shared" si="197"/>
        <v/>
      </c>
      <c r="V535" s="136"/>
      <c r="W535" s="136"/>
      <c r="X535" s="139">
        <f t="shared" si="180"/>
        <v>0</v>
      </c>
      <c r="Y535" s="31">
        <f t="shared" si="181"/>
        <v>0</v>
      </c>
      <c r="Z535" s="31"/>
      <c r="AA535" s="140">
        <f t="shared" si="182"/>
        <v>0</v>
      </c>
      <c r="AB535" s="12"/>
      <c r="AC535" s="8">
        <f t="shared" si="183"/>
        <v>9.0359999999999996</v>
      </c>
      <c r="AD535" s="8">
        <f t="shared" si="184"/>
        <v>-184.49199999999999</v>
      </c>
      <c r="AE535"/>
      <c r="AF535" t="e">
        <f>IF(D535="M",IF(AI535&lt;78,LMS!$D$5*AI535^3+LMS!$E$5*AI535^2+LMS!$F$5*AI535+LMS!$G$5,IF(AI535&lt;150,LMS!$D$6*AI535^3+LMS!$E$6*AI535^2+LMS!$F$6*AI535+LMS!$G$6,LMS!$D$7*AI535^3+LMS!$E$7*AI535^2+LMS!$F$7*AI535+LMS!$G$7)),IF(AI535&lt;69,LMS!$D$9*AI535^3+LMS!$E$9*AI535^2+LMS!$F$9*AI535+LMS!$G$9,IF(AI535&lt;150,LMS!$D$10*AI535^3+LMS!$E$10*AI535^2+LMS!$F$10*AI535+LMS!$G$10,LMS!$D$11*AI535^3+LMS!$E$11*AI535^2+LMS!$F$11*AI535+LMS!$G$11)))</f>
        <v>#VALUE!</v>
      </c>
      <c r="AG535" t="e">
        <f>IF(D535="M",(IF(AI535&lt;2.5,LMS!$D$21*AI535^3+LMS!$E$21*AI535^2+LMS!$F$21*AI535+LMS!$G$21,IF(AI535&lt;9.5,LMS!$D$22*AI535^3+LMS!$E$22*AI535^2+LMS!$F$22*AI535+LMS!$G$22,IF(AI535&lt;26.75,LMS!$D$23*AI535^3+LMS!$E$23*AI535^2+LMS!$F$23*AI535+LMS!$G$23,IF(AI535&lt;90,LMS!$D$24*AI535^3+LMS!$E$24*AI535^2+LMS!$F$24*AI535+LMS!$G$24,LMS!$D$25*AI535^3+LMS!$E$25*AI535^2+LMS!$F$25*AI535+LMS!$G$25))))),(IF(AI535&lt;2.5,LMS!$D$27*AI535^3+LMS!$E$27*AI535^2+LMS!$F$27*AI535+LMS!$G$27,IF(AI535&lt;9.5,LMS!$D$28*AI535^3+LMS!$E$28*AI535^2+LMS!$F$28*AI535+LMS!$G$28,IF(AI535&lt;26.75,LMS!$D$29*AI535^3+LMS!$E$29*AI535^2+LMS!$F$29*AI535+LMS!$G$29,IF(AI535&lt;90,LMS!$D$30*AI535^3+LMS!$E$30*AI535^2+LMS!$F$30*AI535+LMS!$G$30,IF(AI535&lt;150,LMS!$D$31*AI535^3+LMS!$E$31*AI535^2+LMS!$F$31*AI535+LMS!$G$31,LMS!$D$32*AI535^3+LMS!$E$32*AI535^2+LMS!$F$32*AI535+LMS!$G$32)))))))</f>
        <v>#VALUE!</v>
      </c>
      <c r="AH535" t="e">
        <f>IF(D535="M",(IF(AI535&lt;90,LMS!$D$14*AI535^3+LMS!$E$14*AI535^2+LMS!$F$14*AI535+LMS!$G$14,LMS!$D$15*AI535^3+LMS!$E$15*AI535^2+LMS!$F$15*AI535+LMS!$G$15)),(IF(AI535&lt;90,LMS!$D$17*AI535^3+LMS!$E$17*AI535^2+LMS!$F$17*AI535+LMS!$G$17,LMS!$D$18*AI535^3+LMS!$E$18*AI535^2+LMS!$F$18*AI535+LMS!$G$18)))</f>
        <v>#VALUE!</v>
      </c>
      <c r="AI535" s="7" t="e">
        <f t="shared" si="177"/>
        <v>#VALUE!</v>
      </c>
      <c r="AJ535" s="7">
        <f t="shared" si="198"/>
        <v>0</v>
      </c>
      <c r="AL535" s="7">
        <f>IF(D535="M",WeightSDS!P$5*$AJ535^7+WeightSDS!Q$5*$AJ535^6+WeightSDS!R$5*$AJ535^5+WeightSDS!S$5*$AJ535^4+WeightSDS!T$5*$AJ535^3+WeightSDS!U$5*$AJ535^2+WeightSDS!V$5*$AJ535+WeightSDS!W$5,IF($AJ535&lt;186,WeightSDS!P$8*$AJ535^7+WeightSDS!Q$8*$AJ535^6+WeightSDS!R$8*$AJ535^5+WeightSDS!S$8*$AJ535^4+WeightSDS!T$8*$AJ535^3+WeightSDS!U$8*$AJ535^2+WeightSDS!V$8*$AJ535+WeightSDS!W$8,WeightSDS!$U$9+WeightSDS!$V$9*($AJ535-WeightSDS!$W$9)))</f>
        <v>0.75407122999999998</v>
      </c>
      <c r="AM535" s="7">
        <f>IF(D535="M",IF($AJ535&lt;45,WeightSDS!M$23*$AJ535^10+WeightSDS!N$23*$AJ535^9+WeightSDS!O$23*$AJ535^8+WeightSDS!P$23*$AJ535^7+WeightSDS!Q$23*$AJ535^6+WeightSDS!R$23*$AJ535^5+WeightSDS!S$23*$AJ535^4+WeightSDS!T$23*$AJ535^3+WeightSDS!U$23*$AJ535^2+WeightSDS!V$23*$AJ535+WeightSDS!W$23,IF($AJ535&lt;153,WeightSDS!M$25*$AJ535^10+WeightSDS!N$25*$AJ535^9+WeightSDS!O$25*$AJ535^8+WeightSDS!P$25*$AJ535^7+WeightSDS!Q$25*$AJ535^6+WeightSDS!R$25*$AJ535^5+WeightSDS!S$25*$AJ535^4+WeightSDS!T$25*$AJ535^3+WeightSDS!U$25*$AJ535^2+WeightSDS!V$25*$AJ535+WeightSDS!W$25,WeightSDS!M$27+WeightSDS!N$27/(1+EXP(WeightSDS!O$27+WeightSDS!P$27*$AJ535)))),IF($AJ535&lt;43.8,WeightSDS!M$29*$AJ535^10+WeightSDS!N$29*$AJ535^9+WeightSDS!O$29*$AJ535^8+WeightSDS!P$29*$AJ535^7+WeightSDS!Q$29*$AJ535^6+WeightSDS!R$29*$AJ535^5+WeightSDS!S$29*$AJ535^4+WeightSDS!T$29*$AJ535^3+WeightSDS!U$29*$AJ535^2+WeightSDS!V$29*$AJ535+WeightSDS!W$29-0.010431*(1-$AJ535/210),IF($AJ535&lt;123,WeightSDS!M$30*$AJ535^10+WeightSDS!N$30*$AJ535^9+WeightSDS!O$30*$AJ535^8+WeightSDS!P$30*$AJ535^7+WeightSDS!Q$30*$AJ535^6+WeightSDS!R$30*$AJ535^5+WeightSDS!S$30*$AJ535^4+WeightSDS!T$30*$AJ535^3+WeightSDS!U$30*$AJ535^2+WeightSDS!V$30*$AJ535+WeightSDS!W$30-0.010431*(1-1/$AJ535),WeightSDS!M$32+WeightSDS!N$32/(1+EXP(WeightSDS!O$32+WeightSDS!P$32*$AJ535))-0.010431*(1-$AJ535/210))))</f>
        <v>2.9500001032655536</v>
      </c>
      <c r="AN535" s="7">
        <f>IF(D535="M",IF($AJ535&lt;162,WeightSDS!P$12*$AJ535^7+WeightSDS!Q$12*$AJ535^6+WeightSDS!R$12*$AJ535^5+WeightSDS!S$12*$AJ535^4+WeightSDS!T$12*$AJ535^3+WeightSDS!U$12*$AJ535^2+WeightSDS!V$12*$AJ535+WeightSDS!W$12,WeightSDS!P$14*$AJ535^7+WeightSDS!Q$14*$AJ535^6+WeightSDS!R$14*$AJ535^5+WeightSDS!S$14*$AJ535^4+WeightSDS!T$14*$AJ535^3+WeightSDS!U$14*$AJ535^2+WeightSDS!V$14*$AJ535+WeightSDS!W$14),IF($AJ535&lt;156,WeightSDS!O$17*$AJ535^8+WeightSDS!P$17*$AJ535^7+WeightSDS!Q$17*$AJ535^6+WeightSDS!R$17*$AJ535^5+WeightSDS!S$17*$AJ535^4+WeightSDS!T$17*$AJ535^3+WeightSDS!U$17*$AJ535^2+WeightSDS!V$17*$AJ535+WeightSDS!W$17,IF($AJ535&lt;186,WeightSDS!$U$18+(WeightSDS!$V$18-WeightSDS!$U$18)/24*($AJ535-186)+WeightSDS!$W$18*(-$AJ535+186)^2-0.005,WeightSDS!$U$18+(WeightSDS!$V$18-WeightSDS!$U$18)/24*($AJ535-186)-0.005)))</f>
        <v>0.14604529399999999</v>
      </c>
      <c r="AQ535" s="7">
        <f t="shared" si="185"/>
        <v>0.56299999999999994</v>
      </c>
      <c r="AR535" s="7">
        <f t="shared" si="186"/>
        <v>69</v>
      </c>
      <c r="AS535" s="7">
        <f t="shared" si="187"/>
        <v>0.51</v>
      </c>
    </row>
    <row r="536" spans="2:45" s="7" customFormat="1" x14ac:dyDescent="0.15">
      <c r="B536" s="118"/>
      <c r="C536" s="118"/>
      <c r="D536" s="118"/>
      <c r="E536" s="30"/>
      <c r="F536" s="30"/>
      <c r="G536" s="119"/>
      <c r="H536" s="119"/>
      <c r="I536" s="78"/>
      <c r="J536" s="11" t="str">
        <f t="shared" si="178"/>
        <v/>
      </c>
      <c r="K536" s="2" t="str">
        <f t="shared" si="188"/>
        <v/>
      </c>
      <c r="L536" s="2" t="str">
        <f t="shared" si="179"/>
        <v/>
      </c>
      <c r="M536" s="2" t="str">
        <f t="shared" si="189"/>
        <v/>
      </c>
      <c r="N536" s="2" t="str">
        <f t="shared" si="190"/>
        <v/>
      </c>
      <c r="O536" s="2" t="str">
        <f t="shared" si="191"/>
        <v/>
      </c>
      <c r="P536" s="11" t="str">
        <f t="shared" si="192"/>
        <v/>
      </c>
      <c r="Q536" s="11" t="str">
        <f t="shared" si="193"/>
        <v/>
      </c>
      <c r="R536" s="2" t="str">
        <f t="shared" si="194"/>
        <v/>
      </c>
      <c r="S536" s="11" t="str">
        <f t="shared" si="195"/>
        <v/>
      </c>
      <c r="T536" s="175" t="str">
        <f t="shared" si="196"/>
        <v/>
      </c>
      <c r="U536" s="11" t="str">
        <f t="shared" si="197"/>
        <v/>
      </c>
      <c r="V536" s="136"/>
      <c r="W536" s="136"/>
      <c r="X536" s="139">
        <f t="shared" si="180"/>
        <v>0</v>
      </c>
      <c r="Y536" s="31">
        <f t="shared" si="181"/>
        <v>0</v>
      </c>
      <c r="Z536" s="31"/>
      <c r="AA536" s="140">
        <f t="shared" si="182"/>
        <v>0</v>
      </c>
      <c r="AB536" s="12"/>
      <c r="AC536" s="8">
        <f t="shared" si="183"/>
        <v>9.0359999999999996</v>
      </c>
      <c r="AD536" s="8">
        <f t="shared" si="184"/>
        <v>-184.49199999999999</v>
      </c>
      <c r="AE536"/>
      <c r="AF536" t="e">
        <f>IF(D536="M",IF(AI536&lt;78,LMS!$D$5*AI536^3+LMS!$E$5*AI536^2+LMS!$F$5*AI536+LMS!$G$5,IF(AI536&lt;150,LMS!$D$6*AI536^3+LMS!$E$6*AI536^2+LMS!$F$6*AI536+LMS!$G$6,LMS!$D$7*AI536^3+LMS!$E$7*AI536^2+LMS!$F$7*AI536+LMS!$G$7)),IF(AI536&lt;69,LMS!$D$9*AI536^3+LMS!$E$9*AI536^2+LMS!$F$9*AI536+LMS!$G$9,IF(AI536&lt;150,LMS!$D$10*AI536^3+LMS!$E$10*AI536^2+LMS!$F$10*AI536+LMS!$G$10,LMS!$D$11*AI536^3+LMS!$E$11*AI536^2+LMS!$F$11*AI536+LMS!$G$11)))</f>
        <v>#VALUE!</v>
      </c>
      <c r="AG536" t="e">
        <f>IF(D536="M",(IF(AI536&lt;2.5,LMS!$D$21*AI536^3+LMS!$E$21*AI536^2+LMS!$F$21*AI536+LMS!$G$21,IF(AI536&lt;9.5,LMS!$D$22*AI536^3+LMS!$E$22*AI536^2+LMS!$F$22*AI536+LMS!$G$22,IF(AI536&lt;26.75,LMS!$D$23*AI536^3+LMS!$E$23*AI536^2+LMS!$F$23*AI536+LMS!$G$23,IF(AI536&lt;90,LMS!$D$24*AI536^3+LMS!$E$24*AI536^2+LMS!$F$24*AI536+LMS!$G$24,LMS!$D$25*AI536^3+LMS!$E$25*AI536^2+LMS!$F$25*AI536+LMS!$G$25))))),(IF(AI536&lt;2.5,LMS!$D$27*AI536^3+LMS!$E$27*AI536^2+LMS!$F$27*AI536+LMS!$G$27,IF(AI536&lt;9.5,LMS!$D$28*AI536^3+LMS!$E$28*AI536^2+LMS!$F$28*AI536+LMS!$G$28,IF(AI536&lt;26.75,LMS!$D$29*AI536^3+LMS!$E$29*AI536^2+LMS!$F$29*AI536+LMS!$G$29,IF(AI536&lt;90,LMS!$D$30*AI536^3+LMS!$E$30*AI536^2+LMS!$F$30*AI536+LMS!$G$30,IF(AI536&lt;150,LMS!$D$31*AI536^3+LMS!$E$31*AI536^2+LMS!$F$31*AI536+LMS!$G$31,LMS!$D$32*AI536^3+LMS!$E$32*AI536^2+LMS!$F$32*AI536+LMS!$G$32)))))))</f>
        <v>#VALUE!</v>
      </c>
      <c r="AH536" t="e">
        <f>IF(D536="M",(IF(AI536&lt;90,LMS!$D$14*AI536^3+LMS!$E$14*AI536^2+LMS!$F$14*AI536+LMS!$G$14,LMS!$D$15*AI536^3+LMS!$E$15*AI536^2+LMS!$F$15*AI536+LMS!$G$15)),(IF(AI536&lt;90,LMS!$D$17*AI536^3+LMS!$E$17*AI536^2+LMS!$F$17*AI536+LMS!$G$17,LMS!$D$18*AI536^3+LMS!$E$18*AI536^2+LMS!$F$18*AI536+LMS!$G$18)))</f>
        <v>#VALUE!</v>
      </c>
      <c r="AI536" s="7" t="e">
        <f t="shared" si="177"/>
        <v>#VALUE!</v>
      </c>
      <c r="AJ536" s="7">
        <f t="shared" si="198"/>
        <v>0</v>
      </c>
      <c r="AL536" s="7">
        <f>IF(D536="M",WeightSDS!P$5*$AJ536^7+WeightSDS!Q$5*$AJ536^6+WeightSDS!R$5*$AJ536^5+WeightSDS!S$5*$AJ536^4+WeightSDS!T$5*$AJ536^3+WeightSDS!U$5*$AJ536^2+WeightSDS!V$5*$AJ536+WeightSDS!W$5,IF($AJ536&lt;186,WeightSDS!P$8*$AJ536^7+WeightSDS!Q$8*$AJ536^6+WeightSDS!R$8*$AJ536^5+WeightSDS!S$8*$AJ536^4+WeightSDS!T$8*$AJ536^3+WeightSDS!U$8*$AJ536^2+WeightSDS!V$8*$AJ536+WeightSDS!W$8,WeightSDS!$U$9+WeightSDS!$V$9*($AJ536-WeightSDS!$W$9)))</f>
        <v>0.75407122999999998</v>
      </c>
      <c r="AM536" s="7">
        <f>IF(D536="M",IF($AJ536&lt;45,WeightSDS!M$23*$AJ536^10+WeightSDS!N$23*$AJ536^9+WeightSDS!O$23*$AJ536^8+WeightSDS!P$23*$AJ536^7+WeightSDS!Q$23*$AJ536^6+WeightSDS!R$23*$AJ536^5+WeightSDS!S$23*$AJ536^4+WeightSDS!T$23*$AJ536^3+WeightSDS!U$23*$AJ536^2+WeightSDS!V$23*$AJ536+WeightSDS!W$23,IF($AJ536&lt;153,WeightSDS!M$25*$AJ536^10+WeightSDS!N$25*$AJ536^9+WeightSDS!O$25*$AJ536^8+WeightSDS!P$25*$AJ536^7+WeightSDS!Q$25*$AJ536^6+WeightSDS!R$25*$AJ536^5+WeightSDS!S$25*$AJ536^4+WeightSDS!T$25*$AJ536^3+WeightSDS!U$25*$AJ536^2+WeightSDS!V$25*$AJ536+WeightSDS!W$25,WeightSDS!M$27+WeightSDS!N$27/(1+EXP(WeightSDS!O$27+WeightSDS!P$27*$AJ536)))),IF($AJ536&lt;43.8,WeightSDS!M$29*$AJ536^10+WeightSDS!N$29*$AJ536^9+WeightSDS!O$29*$AJ536^8+WeightSDS!P$29*$AJ536^7+WeightSDS!Q$29*$AJ536^6+WeightSDS!R$29*$AJ536^5+WeightSDS!S$29*$AJ536^4+WeightSDS!T$29*$AJ536^3+WeightSDS!U$29*$AJ536^2+WeightSDS!V$29*$AJ536+WeightSDS!W$29-0.010431*(1-$AJ536/210),IF($AJ536&lt;123,WeightSDS!M$30*$AJ536^10+WeightSDS!N$30*$AJ536^9+WeightSDS!O$30*$AJ536^8+WeightSDS!P$30*$AJ536^7+WeightSDS!Q$30*$AJ536^6+WeightSDS!R$30*$AJ536^5+WeightSDS!S$30*$AJ536^4+WeightSDS!T$30*$AJ536^3+WeightSDS!U$30*$AJ536^2+WeightSDS!V$30*$AJ536+WeightSDS!W$30-0.010431*(1-1/$AJ536),WeightSDS!M$32+WeightSDS!N$32/(1+EXP(WeightSDS!O$32+WeightSDS!P$32*$AJ536))-0.010431*(1-$AJ536/210))))</f>
        <v>2.9500001032655536</v>
      </c>
      <c r="AN536" s="7">
        <f>IF(D536="M",IF($AJ536&lt;162,WeightSDS!P$12*$AJ536^7+WeightSDS!Q$12*$AJ536^6+WeightSDS!R$12*$AJ536^5+WeightSDS!S$12*$AJ536^4+WeightSDS!T$12*$AJ536^3+WeightSDS!U$12*$AJ536^2+WeightSDS!V$12*$AJ536+WeightSDS!W$12,WeightSDS!P$14*$AJ536^7+WeightSDS!Q$14*$AJ536^6+WeightSDS!R$14*$AJ536^5+WeightSDS!S$14*$AJ536^4+WeightSDS!T$14*$AJ536^3+WeightSDS!U$14*$AJ536^2+WeightSDS!V$14*$AJ536+WeightSDS!W$14),IF($AJ536&lt;156,WeightSDS!O$17*$AJ536^8+WeightSDS!P$17*$AJ536^7+WeightSDS!Q$17*$AJ536^6+WeightSDS!R$17*$AJ536^5+WeightSDS!S$17*$AJ536^4+WeightSDS!T$17*$AJ536^3+WeightSDS!U$17*$AJ536^2+WeightSDS!V$17*$AJ536+WeightSDS!W$17,IF($AJ536&lt;186,WeightSDS!$U$18+(WeightSDS!$V$18-WeightSDS!$U$18)/24*($AJ536-186)+WeightSDS!$W$18*(-$AJ536+186)^2-0.005,WeightSDS!$U$18+(WeightSDS!$V$18-WeightSDS!$U$18)/24*($AJ536-186)-0.005)))</f>
        <v>0.14604529399999999</v>
      </c>
      <c r="AQ536" s="7">
        <f t="shared" si="185"/>
        <v>0.56299999999999994</v>
      </c>
      <c r="AR536" s="7">
        <f t="shared" si="186"/>
        <v>69</v>
      </c>
      <c r="AS536" s="7">
        <f t="shared" si="187"/>
        <v>0.51</v>
      </c>
    </row>
    <row r="537" spans="2:45" s="7" customFormat="1" x14ac:dyDescent="0.15">
      <c r="B537" s="118"/>
      <c r="C537" s="118"/>
      <c r="D537" s="118"/>
      <c r="E537" s="30"/>
      <c r="F537" s="30"/>
      <c r="G537" s="119"/>
      <c r="H537" s="119"/>
      <c r="I537" s="78"/>
      <c r="J537" s="11" t="str">
        <f t="shared" si="178"/>
        <v/>
      </c>
      <c r="K537" s="2" t="str">
        <f t="shared" si="188"/>
        <v/>
      </c>
      <c r="L537" s="2" t="str">
        <f t="shared" si="179"/>
        <v/>
      </c>
      <c r="M537" s="2" t="str">
        <f t="shared" si="189"/>
        <v/>
      </c>
      <c r="N537" s="2" t="str">
        <f t="shared" si="190"/>
        <v/>
      </c>
      <c r="O537" s="2" t="str">
        <f t="shared" si="191"/>
        <v/>
      </c>
      <c r="P537" s="11" t="str">
        <f t="shared" si="192"/>
        <v/>
      </c>
      <c r="Q537" s="11" t="str">
        <f t="shared" si="193"/>
        <v/>
      </c>
      <c r="R537" s="2" t="str">
        <f t="shared" si="194"/>
        <v/>
      </c>
      <c r="S537" s="11" t="str">
        <f t="shared" si="195"/>
        <v/>
      </c>
      <c r="T537" s="175" t="str">
        <f t="shared" si="196"/>
        <v/>
      </c>
      <c r="U537" s="11" t="str">
        <f t="shared" si="197"/>
        <v/>
      </c>
      <c r="V537" s="136"/>
      <c r="W537" s="136"/>
      <c r="X537" s="139">
        <f t="shared" si="180"/>
        <v>0</v>
      </c>
      <c r="Y537" s="31">
        <f t="shared" si="181"/>
        <v>0</v>
      </c>
      <c r="Z537" s="31"/>
      <c r="AA537" s="140">
        <f t="shared" si="182"/>
        <v>0</v>
      </c>
      <c r="AB537" s="12"/>
      <c r="AC537" s="8">
        <f t="shared" si="183"/>
        <v>9.0359999999999996</v>
      </c>
      <c r="AD537" s="8">
        <f t="shared" si="184"/>
        <v>-184.49199999999999</v>
      </c>
      <c r="AE537"/>
      <c r="AF537" t="e">
        <f>IF(D537="M",IF(AI537&lt;78,LMS!$D$5*AI537^3+LMS!$E$5*AI537^2+LMS!$F$5*AI537+LMS!$G$5,IF(AI537&lt;150,LMS!$D$6*AI537^3+LMS!$E$6*AI537^2+LMS!$F$6*AI537+LMS!$G$6,LMS!$D$7*AI537^3+LMS!$E$7*AI537^2+LMS!$F$7*AI537+LMS!$G$7)),IF(AI537&lt;69,LMS!$D$9*AI537^3+LMS!$E$9*AI537^2+LMS!$F$9*AI537+LMS!$G$9,IF(AI537&lt;150,LMS!$D$10*AI537^3+LMS!$E$10*AI537^2+LMS!$F$10*AI537+LMS!$G$10,LMS!$D$11*AI537^3+LMS!$E$11*AI537^2+LMS!$F$11*AI537+LMS!$G$11)))</f>
        <v>#VALUE!</v>
      </c>
      <c r="AG537" t="e">
        <f>IF(D537="M",(IF(AI537&lt;2.5,LMS!$D$21*AI537^3+LMS!$E$21*AI537^2+LMS!$F$21*AI537+LMS!$G$21,IF(AI537&lt;9.5,LMS!$D$22*AI537^3+LMS!$E$22*AI537^2+LMS!$F$22*AI537+LMS!$G$22,IF(AI537&lt;26.75,LMS!$D$23*AI537^3+LMS!$E$23*AI537^2+LMS!$F$23*AI537+LMS!$G$23,IF(AI537&lt;90,LMS!$D$24*AI537^3+LMS!$E$24*AI537^2+LMS!$F$24*AI537+LMS!$G$24,LMS!$D$25*AI537^3+LMS!$E$25*AI537^2+LMS!$F$25*AI537+LMS!$G$25))))),(IF(AI537&lt;2.5,LMS!$D$27*AI537^3+LMS!$E$27*AI537^2+LMS!$F$27*AI537+LMS!$G$27,IF(AI537&lt;9.5,LMS!$D$28*AI537^3+LMS!$E$28*AI537^2+LMS!$F$28*AI537+LMS!$G$28,IF(AI537&lt;26.75,LMS!$D$29*AI537^3+LMS!$E$29*AI537^2+LMS!$F$29*AI537+LMS!$G$29,IF(AI537&lt;90,LMS!$D$30*AI537^3+LMS!$E$30*AI537^2+LMS!$F$30*AI537+LMS!$G$30,IF(AI537&lt;150,LMS!$D$31*AI537^3+LMS!$E$31*AI537^2+LMS!$F$31*AI537+LMS!$G$31,LMS!$D$32*AI537^3+LMS!$E$32*AI537^2+LMS!$F$32*AI537+LMS!$G$32)))))))</f>
        <v>#VALUE!</v>
      </c>
      <c r="AH537" t="e">
        <f>IF(D537="M",(IF(AI537&lt;90,LMS!$D$14*AI537^3+LMS!$E$14*AI537^2+LMS!$F$14*AI537+LMS!$G$14,LMS!$D$15*AI537^3+LMS!$E$15*AI537^2+LMS!$F$15*AI537+LMS!$G$15)),(IF(AI537&lt;90,LMS!$D$17*AI537^3+LMS!$E$17*AI537^2+LMS!$F$17*AI537+LMS!$G$17,LMS!$D$18*AI537^3+LMS!$E$18*AI537^2+LMS!$F$18*AI537+LMS!$G$18)))</f>
        <v>#VALUE!</v>
      </c>
      <c r="AI537" s="7" t="e">
        <f t="shared" si="177"/>
        <v>#VALUE!</v>
      </c>
      <c r="AJ537" s="7">
        <f t="shared" si="198"/>
        <v>0</v>
      </c>
      <c r="AL537" s="7">
        <f>IF(D537="M",WeightSDS!P$5*$AJ537^7+WeightSDS!Q$5*$AJ537^6+WeightSDS!R$5*$AJ537^5+WeightSDS!S$5*$AJ537^4+WeightSDS!T$5*$AJ537^3+WeightSDS!U$5*$AJ537^2+WeightSDS!V$5*$AJ537+WeightSDS!W$5,IF($AJ537&lt;186,WeightSDS!P$8*$AJ537^7+WeightSDS!Q$8*$AJ537^6+WeightSDS!R$8*$AJ537^5+WeightSDS!S$8*$AJ537^4+WeightSDS!T$8*$AJ537^3+WeightSDS!U$8*$AJ537^2+WeightSDS!V$8*$AJ537+WeightSDS!W$8,WeightSDS!$U$9+WeightSDS!$V$9*($AJ537-WeightSDS!$W$9)))</f>
        <v>0.75407122999999998</v>
      </c>
      <c r="AM537" s="7">
        <f>IF(D537="M",IF($AJ537&lt;45,WeightSDS!M$23*$AJ537^10+WeightSDS!N$23*$AJ537^9+WeightSDS!O$23*$AJ537^8+WeightSDS!P$23*$AJ537^7+WeightSDS!Q$23*$AJ537^6+WeightSDS!R$23*$AJ537^5+WeightSDS!S$23*$AJ537^4+WeightSDS!T$23*$AJ537^3+WeightSDS!U$23*$AJ537^2+WeightSDS!V$23*$AJ537+WeightSDS!W$23,IF($AJ537&lt;153,WeightSDS!M$25*$AJ537^10+WeightSDS!N$25*$AJ537^9+WeightSDS!O$25*$AJ537^8+WeightSDS!P$25*$AJ537^7+WeightSDS!Q$25*$AJ537^6+WeightSDS!R$25*$AJ537^5+WeightSDS!S$25*$AJ537^4+WeightSDS!T$25*$AJ537^3+WeightSDS!U$25*$AJ537^2+WeightSDS!V$25*$AJ537+WeightSDS!W$25,WeightSDS!M$27+WeightSDS!N$27/(1+EXP(WeightSDS!O$27+WeightSDS!P$27*$AJ537)))),IF($AJ537&lt;43.8,WeightSDS!M$29*$AJ537^10+WeightSDS!N$29*$AJ537^9+WeightSDS!O$29*$AJ537^8+WeightSDS!P$29*$AJ537^7+WeightSDS!Q$29*$AJ537^6+WeightSDS!R$29*$AJ537^5+WeightSDS!S$29*$AJ537^4+WeightSDS!T$29*$AJ537^3+WeightSDS!U$29*$AJ537^2+WeightSDS!V$29*$AJ537+WeightSDS!W$29-0.010431*(1-$AJ537/210),IF($AJ537&lt;123,WeightSDS!M$30*$AJ537^10+WeightSDS!N$30*$AJ537^9+WeightSDS!O$30*$AJ537^8+WeightSDS!P$30*$AJ537^7+WeightSDS!Q$30*$AJ537^6+WeightSDS!R$30*$AJ537^5+WeightSDS!S$30*$AJ537^4+WeightSDS!T$30*$AJ537^3+WeightSDS!U$30*$AJ537^2+WeightSDS!V$30*$AJ537+WeightSDS!W$30-0.010431*(1-1/$AJ537),WeightSDS!M$32+WeightSDS!N$32/(1+EXP(WeightSDS!O$32+WeightSDS!P$32*$AJ537))-0.010431*(1-$AJ537/210))))</f>
        <v>2.9500001032655536</v>
      </c>
      <c r="AN537" s="7">
        <f>IF(D537="M",IF($AJ537&lt;162,WeightSDS!P$12*$AJ537^7+WeightSDS!Q$12*$AJ537^6+WeightSDS!R$12*$AJ537^5+WeightSDS!S$12*$AJ537^4+WeightSDS!T$12*$AJ537^3+WeightSDS!U$12*$AJ537^2+WeightSDS!V$12*$AJ537+WeightSDS!W$12,WeightSDS!P$14*$AJ537^7+WeightSDS!Q$14*$AJ537^6+WeightSDS!R$14*$AJ537^5+WeightSDS!S$14*$AJ537^4+WeightSDS!T$14*$AJ537^3+WeightSDS!U$14*$AJ537^2+WeightSDS!V$14*$AJ537+WeightSDS!W$14),IF($AJ537&lt;156,WeightSDS!O$17*$AJ537^8+WeightSDS!P$17*$AJ537^7+WeightSDS!Q$17*$AJ537^6+WeightSDS!R$17*$AJ537^5+WeightSDS!S$17*$AJ537^4+WeightSDS!T$17*$AJ537^3+WeightSDS!U$17*$AJ537^2+WeightSDS!V$17*$AJ537+WeightSDS!W$17,IF($AJ537&lt;186,WeightSDS!$U$18+(WeightSDS!$V$18-WeightSDS!$U$18)/24*($AJ537-186)+WeightSDS!$W$18*(-$AJ537+186)^2-0.005,WeightSDS!$U$18+(WeightSDS!$V$18-WeightSDS!$U$18)/24*($AJ537-186)-0.005)))</f>
        <v>0.14604529399999999</v>
      </c>
      <c r="AQ537" s="7">
        <f t="shared" si="185"/>
        <v>0.56299999999999994</v>
      </c>
      <c r="AR537" s="7">
        <f t="shared" si="186"/>
        <v>69</v>
      </c>
      <c r="AS537" s="7">
        <f t="shared" si="187"/>
        <v>0.51</v>
      </c>
    </row>
    <row r="538" spans="2:45" s="7" customFormat="1" x14ac:dyDescent="0.15">
      <c r="B538" s="118"/>
      <c r="C538" s="118"/>
      <c r="D538" s="118"/>
      <c r="E538" s="30"/>
      <c r="F538" s="30"/>
      <c r="G538" s="119"/>
      <c r="H538" s="119"/>
      <c r="I538" s="78"/>
      <c r="J538" s="11" t="str">
        <f t="shared" si="178"/>
        <v/>
      </c>
      <c r="K538" s="2" t="str">
        <f t="shared" si="188"/>
        <v/>
      </c>
      <c r="L538" s="2" t="str">
        <f t="shared" si="179"/>
        <v/>
      </c>
      <c r="M538" s="2" t="str">
        <f t="shared" si="189"/>
        <v/>
      </c>
      <c r="N538" s="2" t="str">
        <f t="shared" si="190"/>
        <v/>
      </c>
      <c r="O538" s="2" t="str">
        <f t="shared" si="191"/>
        <v/>
      </c>
      <c r="P538" s="11" t="str">
        <f t="shared" si="192"/>
        <v/>
      </c>
      <c r="Q538" s="11" t="str">
        <f t="shared" si="193"/>
        <v/>
      </c>
      <c r="R538" s="2" t="str">
        <f t="shared" si="194"/>
        <v/>
      </c>
      <c r="S538" s="11" t="str">
        <f t="shared" si="195"/>
        <v/>
      </c>
      <c r="T538" s="175" t="str">
        <f t="shared" si="196"/>
        <v/>
      </c>
      <c r="U538" s="11" t="str">
        <f t="shared" si="197"/>
        <v/>
      </c>
      <c r="V538" s="136"/>
      <c r="W538" s="136"/>
      <c r="X538" s="139">
        <f t="shared" si="180"/>
        <v>0</v>
      </c>
      <c r="Y538" s="31">
        <f t="shared" si="181"/>
        <v>0</v>
      </c>
      <c r="Z538" s="31"/>
      <c r="AA538" s="140">
        <f t="shared" si="182"/>
        <v>0</v>
      </c>
      <c r="AB538" s="12"/>
      <c r="AC538" s="8">
        <f t="shared" si="183"/>
        <v>9.0359999999999996</v>
      </c>
      <c r="AD538" s="8">
        <f t="shared" si="184"/>
        <v>-184.49199999999999</v>
      </c>
      <c r="AE538"/>
      <c r="AF538" t="e">
        <f>IF(D538="M",IF(AI538&lt;78,LMS!$D$5*AI538^3+LMS!$E$5*AI538^2+LMS!$F$5*AI538+LMS!$G$5,IF(AI538&lt;150,LMS!$D$6*AI538^3+LMS!$E$6*AI538^2+LMS!$F$6*AI538+LMS!$G$6,LMS!$D$7*AI538^3+LMS!$E$7*AI538^2+LMS!$F$7*AI538+LMS!$G$7)),IF(AI538&lt;69,LMS!$D$9*AI538^3+LMS!$E$9*AI538^2+LMS!$F$9*AI538+LMS!$G$9,IF(AI538&lt;150,LMS!$D$10*AI538^3+LMS!$E$10*AI538^2+LMS!$F$10*AI538+LMS!$G$10,LMS!$D$11*AI538^3+LMS!$E$11*AI538^2+LMS!$F$11*AI538+LMS!$G$11)))</f>
        <v>#VALUE!</v>
      </c>
      <c r="AG538" t="e">
        <f>IF(D538="M",(IF(AI538&lt;2.5,LMS!$D$21*AI538^3+LMS!$E$21*AI538^2+LMS!$F$21*AI538+LMS!$G$21,IF(AI538&lt;9.5,LMS!$D$22*AI538^3+LMS!$E$22*AI538^2+LMS!$F$22*AI538+LMS!$G$22,IF(AI538&lt;26.75,LMS!$D$23*AI538^3+LMS!$E$23*AI538^2+LMS!$F$23*AI538+LMS!$G$23,IF(AI538&lt;90,LMS!$D$24*AI538^3+LMS!$E$24*AI538^2+LMS!$F$24*AI538+LMS!$G$24,LMS!$D$25*AI538^3+LMS!$E$25*AI538^2+LMS!$F$25*AI538+LMS!$G$25))))),(IF(AI538&lt;2.5,LMS!$D$27*AI538^3+LMS!$E$27*AI538^2+LMS!$F$27*AI538+LMS!$G$27,IF(AI538&lt;9.5,LMS!$D$28*AI538^3+LMS!$E$28*AI538^2+LMS!$F$28*AI538+LMS!$G$28,IF(AI538&lt;26.75,LMS!$D$29*AI538^3+LMS!$E$29*AI538^2+LMS!$F$29*AI538+LMS!$G$29,IF(AI538&lt;90,LMS!$D$30*AI538^3+LMS!$E$30*AI538^2+LMS!$F$30*AI538+LMS!$G$30,IF(AI538&lt;150,LMS!$D$31*AI538^3+LMS!$E$31*AI538^2+LMS!$F$31*AI538+LMS!$G$31,LMS!$D$32*AI538^3+LMS!$E$32*AI538^2+LMS!$F$32*AI538+LMS!$G$32)))))))</f>
        <v>#VALUE!</v>
      </c>
      <c r="AH538" t="e">
        <f>IF(D538="M",(IF(AI538&lt;90,LMS!$D$14*AI538^3+LMS!$E$14*AI538^2+LMS!$F$14*AI538+LMS!$G$14,LMS!$D$15*AI538^3+LMS!$E$15*AI538^2+LMS!$F$15*AI538+LMS!$G$15)),(IF(AI538&lt;90,LMS!$D$17*AI538^3+LMS!$E$17*AI538^2+LMS!$F$17*AI538+LMS!$G$17,LMS!$D$18*AI538^3+LMS!$E$18*AI538^2+LMS!$F$18*AI538+LMS!$G$18)))</f>
        <v>#VALUE!</v>
      </c>
      <c r="AI538" s="7" t="e">
        <f t="shared" si="177"/>
        <v>#VALUE!</v>
      </c>
      <c r="AJ538" s="7">
        <f t="shared" si="198"/>
        <v>0</v>
      </c>
      <c r="AL538" s="7">
        <f>IF(D538="M",WeightSDS!P$5*$AJ538^7+WeightSDS!Q$5*$AJ538^6+WeightSDS!R$5*$AJ538^5+WeightSDS!S$5*$AJ538^4+WeightSDS!T$5*$AJ538^3+WeightSDS!U$5*$AJ538^2+WeightSDS!V$5*$AJ538+WeightSDS!W$5,IF($AJ538&lt;186,WeightSDS!P$8*$AJ538^7+WeightSDS!Q$8*$AJ538^6+WeightSDS!R$8*$AJ538^5+WeightSDS!S$8*$AJ538^4+WeightSDS!T$8*$AJ538^3+WeightSDS!U$8*$AJ538^2+WeightSDS!V$8*$AJ538+WeightSDS!W$8,WeightSDS!$U$9+WeightSDS!$V$9*($AJ538-WeightSDS!$W$9)))</f>
        <v>0.75407122999999998</v>
      </c>
      <c r="AM538" s="7">
        <f>IF(D538="M",IF($AJ538&lt;45,WeightSDS!M$23*$AJ538^10+WeightSDS!N$23*$AJ538^9+WeightSDS!O$23*$AJ538^8+WeightSDS!P$23*$AJ538^7+WeightSDS!Q$23*$AJ538^6+WeightSDS!R$23*$AJ538^5+WeightSDS!S$23*$AJ538^4+WeightSDS!T$23*$AJ538^3+WeightSDS!U$23*$AJ538^2+WeightSDS!V$23*$AJ538+WeightSDS!W$23,IF($AJ538&lt;153,WeightSDS!M$25*$AJ538^10+WeightSDS!N$25*$AJ538^9+WeightSDS!O$25*$AJ538^8+WeightSDS!P$25*$AJ538^7+WeightSDS!Q$25*$AJ538^6+WeightSDS!R$25*$AJ538^5+WeightSDS!S$25*$AJ538^4+WeightSDS!T$25*$AJ538^3+WeightSDS!U$25*$AJ538^2+WeightSDS!V$25*$AJ538+WeightSDS!W$25,WeightSDS!M$27+WeightSDS!N$27/(1+EXP(WeightSDS!O$27+WeightSDS!P$27*$AJ538)))),IF($AJ538&lt;43.8,WeightSDS!M$29*$AJ538^10+WeightSDS!N$29*$AJ538^9+WeightSDS!O$29*$AJ538^8+WeightSDS!P$29*$AJ538^7+WeightSDS!Q$29*$AJ538^6+WeightSDS!R$29*$AJ538^5+WeightSDS!S$29*$AJ538^4+WeightSDS!T$29*$AJ538^3+WeightSDS!U$29*$AJ538^2+WeightSDS!V$29*$AJ538+WeightSDS!W$29-0.010431*(1-$AJ538/210),IF($AJ538&lt;123,WeightSDS!M$30*$AJ538^10+WeightSDS!N$30*$AJ538^9+WeightSDS!O$30*$AJ538^8+WeightSDS!P$30*$AJ538^7+WeightSDS!Q$30*$AJ538^6+WeightSDS!R$30*$AJ538^5+WeightSDS!S$30*$AJ538^4+WeightSDS!T$30*$AJ538^3+WeightSDS!U$30*$AJ538^2+WeightSDS!V$30*$AJ538+WeightSDS!W$30-0.010431*(1-1/$AJ538),WeightSDS!M$32+WeightSDS!N$32/(1+EXP(WeightSDS!O$32+WeightSDS!P$32*$AJ538))-0.010431*(1-$AJ538/210))))</f>
        <v>2.9500001032655536</v>
      </c>
      <c r="AN538" s="7">
        <f>IF(D538="M",IF($AJ538&lt;162,WeightSDS!P$12*$AJ538^7+WeightSDS!Q$12*$AJ538^6+WeightSDS!R$12*$AJ538^5+WeightSDS!S$12*$AJ538^4+WeightSDS!T$12*$AJ538^3+WeightSDS!U$12*$AJ538^2+WeightSDS!V$12*$AJ538+WeightSDS!W$12,WeightSDS!P$14*$AJ538^7+WeightSDS!Q$14*$AJ538^6+WeightSDS!R$14*$AJ538^5+WeightSDS!S$14*$AJ538^4+WeightSDS!T$14*$AJ538^3+WeightSDS!U$14*$AJ538^2+WeightSDS!V$14*$AJ538+WeightSDS!W$14),IF($AJ538&lt;156,WeightSDS!O$17*$AJ538^8+WeightSDS!P$17*$AJ538^7+WeightSDS!Q$17*$AJ538^6+WeightSDS!R$17*$AJ538^5+WeightSDS!S$17*$AJ538^4+WeightSDS!T$17*$AJ538^3+WeightSDS!U$17*$AJ538^2+WeightSDS!V$17*$AJ538+WeightSDS!W$17,IF($AJ538&lt;186,WeightSDS!$U$18+(WeightSDS!$V$18-WeightSDS!$U$18)/24*($AJ538-186)+WeightSDS!$W$18*(-$AJ538+186)^2-0.005,WeightSDS!$U$18+(WeightSDS!$V$18-WeightSDS!$U$18)/24*($AJ538-186)-0.005)))</f>
        <v>0.14604529399999999</v>
      </c>
      <c r="AQ538" s="7">
        <f t="shared" si="185"/>
        <v>0.56299999999999994</v>
      </c>
      <c r="AR538" s="7">
        <f t="shared" si="186"/>
        <v>69</v>
      </c>
      <c r="AS538" s="7">
        <f t="shared" si="187"/>
        <v>0.51</v>
      </c>
    </row>
    <row r="539" spans="2:45" s="7" customFormat="1" x14ac:dyDescent="0.15">
      <c r="B539" s="118"/>
      <c r="C539" s="118"/>
      <c r="D539" s="118"/>
      <c r="E539" s="30"/>
      <c r="F539" s="30"/>
      <c r="G539" s="119"/>
      <c r="H539" s="119"/>
      <c r="I539" s="78"/>
      <c r="J539" s="11" t="str">
        <f t="shared" si="178"/>
        <v/>
      </c>
      <c r="K539" s="2" t="str">
        <f t="shared" si="188"/>
        <v/>
      </c>
      <c r="L539" s="2" t="str">
        <f t="shared" si="179"/>
        <v/>
      </c>
      <c r="M539" s="2" t="str">
        <f t="shared" si="189"/>
        <v/>
      </c>
      <c r="N539" s="2" t="str">
        <f t="shared" si="190"/>
        <v/>
      </c>
      <c r="O539" s="2" t="str">
        <f t="shared" si="191"/>
        <v/>
      </c>
      <c r="P539" s="11" t="str">
        <f t="shared" si="192"/>
        <v/>
      </c>
      <c r="Q539" s="11" t="str">
        <f t="shared" si="193"/>
        <v/>
      </c>
      <c r="R539" s="2" t="str">
        <f t="shared" si="194"/>
        <v/>
      </c>
      <c r="S539" s="11" t="str">
        <f t="shared" si="195"/>
        <v/>
      </c>
      <c r="T539" s="175" t="str">
        <f t="shared" si="196"/>
        <v/>
      </c>
      <c r="U539" s="11" t="str">
        <f t="shared" si="197"/>
        <v/>
      </c>
      <c r="V539" s="136"/>
      <c r="W539" s="136"/>
      <c r="X539" s="139">
        <f t="shared" si="180"/>
        <v>0</v>
      </c>
      <c r="Y539" s="31">
        <f t="shared" si="181"/>
        <v>0</v>
      </c>
      <c r="Z539" s="31"/>
      <c r="AA539" s="140">
        <f t="shared" si="182"/>
        <v>0</v>
      </c>
      <c r="AB539" s="12"/>
      <c r="AC539" s="8">
        <f t="shared" si="183"/>
        <v>9.0359999999999996</v>
      </c>
      <c r="AD539" s="8">
        <f t="shared" si="184"/>
        <v>-184.49199999999999</v>
      </c>
      <c r="AE539"/>
      <c r="AF539" t="e">
        <f>IF(D539="M",IF(AI539&lt;78,LMS!$D$5*AI539^3+LMS!$E$5*AI539^2+LMS!$F$5*AI539+LMS!$G$5,IF(AI539&lt;150,LMS!$D$6*AI539^3+LMS!$E$6*AI539^2+LMS!$F$6*AI539+LMS!$G$6,LMS!$D$7*AI539^3+LMS!$E$7*AI539^2+LMS!$F$7*AI539+LMS!$G$7)),IF(AI539&lt;69,LMS!$D$9*AI539^3+LMS!$E$9*AI539^2+LMS!$F$9*AI539+LMS!$G$9,IF(AI539&lt;150,LMS!$D$10*AI539^3+LMS!$E$10*AI539^2+LMS!$F$10*AI539+LMS!$G$10,LMS!$D$11*AI539^3+LMS!$E$11*AI539^2+LMS!$F$11*AI539+LMS!$G$11)))</f>
        <v>#VALUE!</v>
      </c>
      <c r="AG539" t="e">
        <f>IF(D539="M",(IF(AI539&lt;2.5,LMS!$D$21*AI539^3+LMS!$E$21*AI539^2+LMS!$F$21*AI539+LMS!$G$21,IF(AI539&lt;9.5,LMS!$D$22*AI539^3+LMS!$E$22*AI539^2+LMS!$F$22*AI539+LMS!$G$22,IF(AI539&lt;26.75,LMS!$D$23*AI539^3+LMS!$E$23*AI539^2+LMS!$F$23*AI539+LMS!$G$23,IF(AI539&lt;90,LMS!$D$24*AI539^3+LMS!$E$24*AI539^2+LMS!$F$24*AI539+LMS!$G$24,LMS!$D$25*AI539^3+LMS!$E$25*AI539^2+LMS!$F$25*AI539+LMS!$G$25))))),(IF(AI539&lt;2.5,LMS!$D$27*AI539^3+LMS!$E$27*AI539^2+LMS!$F$27*AI539+LMS!$G$27,IF(AI539&lt;9.5,LMS!$D$28*AI539^3+LMS!$E$28*AI539^2+LMS!$F$28*AI539+LMS!$G$28,IF(AI539&lt;26.75,LMS!$D$29*AI539^3+LMS!$E$29*AI539^2+LMS!$F$29*AI539+LMS!$G$29,IF(AI539&lt;90,LMS!$D$30*AI539^3+LMS!$E$30*AI539^2+LMS!$F$30*AI539+LMS!$G$30,IF(AI539&lt;150,LMS!$D$31*AI539^3+LMS!$E$31*AI539^2+LMS!$F$31*AI539+LMS!$G$31,LMS!$D$32*AI539^3+LMS!$E$32*AI539^2+LMS!$F$32*AI539+LMS!$G$32)))))))</f>
        <v>#VALUE!</v>
      </c>
      <c r="AH539" t="e">
        <f>IF(D539="M",(IF(AI539&lt;90,LMS!$D$14*AI539^3+LMS!$E$14*AI539^2+LMS!$F$14*AI539+LMS!$G$14,LMS!$D$15*AI539^3+LMS!$E$15*AI539^2+LMS!$F$15*AI539+LMS!$G$15)),(IF(AI539&lt;90,LMS!$D$17*AI539^3+LMS!$E$17*AI539^2+LMS!$F$17*AI539+LMS!$G$17,LMS!$D$18*AI539^3+LMS!$E$18*AI539^2+LMS!$F$18*AI539+LMS!$G$18)))</f>
        <v>#VALUE!</v>
      </c>
      <c r="AI539" s="7" t="e">
        <f t="shared" si="177"/>
        <v>#VALUE!</v>
      </c>
      <c r="AJ539" s="7">
        <f t="shared" si="198"/>
        <v>0</v>
      </c>
      <c r="AL539" s="7">
        <f>IF(D539="M",WeightSDS!P$5*$AJ539^7+WeightSDS!Q$5*$AJ539^6+WeightSDS!R$5*$AJ539^5+WeightSDS!S$5*$AJ539^4+WeightSDS!T$5*$AJ539^3+WeightSDS!U$5*$AJ539^2+WeightSDS!V$5*$AJ539+WeightSDS!W$5,IF($AJ539&lt;186,WeightSDS!P$8*$AJ539^7+WeightSDS!Q$8*$AJ539^6+WeightSDS!R$8*$AJ539^5+WeightSDS!S$8*$AJ539^4+WeightSDS!T$8*$AJ539^3+WeightSDS!U$8*$AJ539^2+WeightSDS!V$8*$AJ539+WeightSDS!W$8,WeightSDS!$U$9+WeightSDS!$V$9*($AJ539-WeightSDS!$W$9)))</f>
        <v>0.75407122999999998</v>
      </c>
      <c r="AM539" s="7">
        <f>IF(D539="M",IF($AJ539&lt;45,WeightSDS!M$23*$AJ539^10+WeightSDS!N$23*$AJ539^9+WeightSDS!O$23*$AJ539^8+WeightSDS!P$23*$AJ539^7+WeightSDS!Q$23*$AJ539^6+WeightSDS!R$23*$AJ539^5+WeightSDS!S$23*$AJ539^4+WeightSDS!T$23*$AJ539^3+WeightSDS!U$23*$AJ539^2+WeightSDS!V$23*$AJ539+WeightSDS!W$23,IF($AJ539&lt;153,WeightSDS!M$25*$AJ539^10+WeightSDS!N$25*$AJ539^9+WeightSDS!O$25*$AJ539^8+WeightSDS!P$25*$AJ539^7+WeightSDS!Q$25*$AJ539^6+WeightSDS!R$25*$AJ539^5+WeightSDS!S$25*$AJ539^4+WeightSDS!T$25*$AJ539^3+WeightSDS!U$25*$AJ539^2+WeightSDS!V$25*$AJ539+WeightSDS!W$25,WeightSDS!M$27+WeightSDS!N$27/(1+EXP(WeightSDS!O$27+WeightSDS!P$27*$AJ539)))),IF($AJ539&lt;43.8,WeightSDS!M$29*$AJ539^10+WeightSDS!N$29*$AJ539^9+WeightSDS!O$29*$AJ539^8+WeightSDS!P$29*$AJ539^7+WeightSDS!Q$29*$AJ539^6+WeightSDS!R$29*$AJ539^5+WeightSDS!S$29*$AJ539^4+WeightSDS!T$29*$AJ539^3+WeightSDS!U$29*$AJ539^2+WeightSDS!V$29*$AJ539+WeightSDS!W$29-0.010431*(1-$AJ539/210),IF($AJ539&lt;123,WeightSDS!M$30*$AJ539^10+WeightSDS!N$30*$AJ539^9+WeightSDS!O$30*$AJ539^8+WeightSDS!P$30*$AJ539^7+WeightSDS!Q$30*$AJ539^6+WeightSDS!R$30*$AJ539^5+WeightSDS!S$30*$AJ539^4+WeightSDS!T$30*$AJ539^3+WeightSDS!U$30*$AJ539^2+WeightSDS!V$30*$AJ539+WeightSDS!W$30-0.010431*(1-1/$AJ539),WeightSDS!M$32+WeightSDS!N$32/(1+EXP(WeightSDS!O$32+WeightSDS!P$32*$AJ539))-0.010431*(1-$AJ539/210))))</f>
        <v>2.9500001032655536</v>
      </c>
      <c r="AN539" s="7">
        <f>IF(D539="M",IF($AJ539&lt;162,WeightSDS!P$12*$AJ539^7+WeightSDS!Q$12*$AJ539^6+WeightSDS!R$12*$AJ539^5+WeightSDS!S$12*$AJ539^4+WeightSDS!T$12*$AJ539^3+WeightSDS!U$12*$AJ539^2+WeightSDS!V$12*$AJ539+WeightSDS!W$12,WeightSDS!P$14*$AJ539^7+WeightSDS!Q$14*$AJ539^6+WeightSDS!R$14*$AJ539^5+WeightSDS!S$14*$AJ539^4+WeightSDS!T$14*$AJ539^3+WeightSDS!U$14*$AJ539^2+WeightSDS!V$14*$AJ539+WeightSDS!W$14),IF($AJ539&lt;156,WeightSDS!O$17*$AJ539^8+WeightSDS!P$17*$AJ539^7+WeightSDS!Q$17*$AJ539^6+WeightSDS!R$17*$AJ539^5+WeightSDS!S$17*$AJ539^4+WeightSDS!T$17*$AJ539^3+WeightSDS!U$17*$AJ539^2+WeightSDS!V$17*$AJ539+WeightSDS!W$17,IF($AJ539&lt;186,WeightSDS!$U$18+(WeightSDS!$V$18-WeightSDS!$U$18)/24*($AJ539-186)+WeightSDS!$W$18*(-$AJ539+186)^2-0.005,WeightSDS!$U$18+(WeightSDS!$V$18-WeightSDS!$U$18)/24*($AJ539-186)-0.005)))</f>
        <v>0.14604529399999999</v>
      </c>
      <c r="AQ539" s="7">
        <f t="shared" si="185"/>
        <v>0.56299999999999994</v>
      </c>
      <c r="AR539" s="7">
        <f t="shared" si="186"/>
        <v>69</v>
      </c>
      <c r="AS539" s="7">
        <f t="shared" si="187"/>
        <v>0.51</v>
      </c>
    </row>
    <row r="540" spans="2:45" s="7" customFormat="1" x14ac:dyDescent="0.15">
      <c r="B540" s="118"/>
      <c r="C540" s="118"/>
      <c r="D540" s="118"/>
      <c r="E540" s="30"/>
      <c r="F540" s="30"/>
      <c r="G540" s="119"/>
      <c r="H540" s="119"/>
      <c r="I540" s="78"/>
      <c r="J540" s="11" t="str">
        <f t="shared" si="178"/>
        <v/>
      </c>
      <c r="K540" s="2" t="str">
        <f t="shared" si="188"/>
        <v/>
      </c>
      <c r="L540" s="2" t="str">
        <f t="shared" si="179"/>
        <v/>
      </c>
      <c r="M540" s="2" t="str">
        <f t="shared" si="189"/>
        <v/>
      </c>
      <c r="N540" s="2" t="str">
        <f t="shared" si="190"/>
        <v/>
      </c>
      <c r="O540" s="2" t="str">
        <f t="shared" si="191"/>
        <v/>
      </c>
      <c r="P540" s="11" t="str">
        <f t="shared" si="192"/>
        <v/>
      </c>
      <c r="Q540" s="11" t="str">
        <f t="shared" si="193"/>
        <v/>
      </c>
      <c r="R540" s="2" t="str">
        <f t="shared" si="194"/>
        <v/>
      </c>
      <c r="S540" s="11" t="str">
        <f t="shared" si="195"/>
        <v/>
      </c>
      <c r="T540" s="175" t="str">
        <f t="shared" si="196"/>
        <v/>
      </c>
      <c r="U540" s="11" t="str">
        <f t="shared" si="197"/>
        <v/>
      </c>
      <c r="V540" s="136"/>
      <c r="W540" s="136"/>
      <c r="X540" s="139">
        <f t="shared" si="180"/>
        <v>0</v>
      </c>
      <c r="Y540" s="31">
        <f t="shared" si="181"/>
        <v>0</v>
      </c>
      <c r="Z540" s="31"/>
      <c r="AA540" s="140">
        <f t="shared" si="182"/>
        <v>0</v>
      </c>
      <c r="AB540" s="12"/>
      <c r="AC540" s="8">
        <f t="shared" si="183"/>
        <v>9.0359999999999996</v>
      </c>
      <c r="AD540" s="8">
        <f t="shared" si="184"/>
        <v>-184.49199999999999</v>
      </c>
      <c r="AE540"/>
      <c r="AF540" t="e">
        <f>IF(D540="M",IF(AI540&lt;78,LMS!$D$5*AI540^3+LMS!$E$5*AI540^2+LMS!$F$5*AI540+LMS!$G$5,IF(AI540&lt;150,LMS!$D$6*AI540^3+LMS!$E$6*AI540^2+LMS!$F$6*AI540+LMS!$G$6,LMS!$D$7*AI540^3+LMS!$E$7*AI540^2+LMS!$F$7*AI540+LMS!$G$7)),IF(AI540&lt;69,LMS!$D$9*AI540^3+LMS!$E$9*AI540^2+LMS!$F$9*AI540+LMS!$G$9,IF(AI540&lt;150,LMS!$D$10*AI540^3+LMS!$E$10*AI540^2+LMS!$F$10*AI540+LMS!$G$10,LMS!$D$11*AI540^3+LMS!$E$11*AI540^2+LMS!$F$11*AI540+LMS!$G$11)))</f>
        <v>#VALUE!</v>
      </c>
      <c r="AG540" t="e">
        <f>IF(D540="M",(IF(AI540&lt;2.5,LMS!$D$21*AI540^3+LMS!$E$21*AI540^2+LMS!$F$21*AI540+LMS!$G$21,IF(AI540&lt;9.5,LMS!$D$22*AI540^3+LMS!$E$22*AI540^2+LMS!$F$22*AI540+LMS!$G$22,IF(AI540&lt;26.75,LMS!$D$23*AI540^3+LMS!$E$23*AI540^2+LMS!$F$23*AI540+LMS!$G$23,IF(AI540&lt;90,LMS!$D$24*AI540^3+LMS!$E$24*AI540^2+LMS!$F$24*AI540+LMS!$G$24,LMS!$D$25*AI540^3+LMS!$E$25*AI540^2+LMS!$F$25*AI540+LMS!$G$25))))),(IF(AI540&lt;2.5,LMS!$D$27*AI540^3+LMS!$E$27*AI540^2+LMS!$F$27*AI540+LMS!$G$27,IF(AI540&lt;9.5,LMS!$D$28*AI540^3+LMS!$E$28*AI540^2+LMS!$F$28*AI540+LMS!$G$28,IF(AI540&lt;26.75,LMS!$D$29*AI540^3+LMS!$E$29*AI540^2+LMS!$F$29*AI540+LMS!$G$29,IF(AI540&lt;90,LMS!$D$30*AI540^3+LMS!$E$30*AI540^2+LMS!$F$30*AI540+LMS!$G$30,IF(AI540&lt;150,LMS!$D$31*AI540^3+LMS!$E$31*AI540^2+LMS!$F$31*AI540+LMS!$G$31,LMS!$D$32*AI540^3+LMS!$E$32*AI540^2+LMS!$F$32*AI540+LMS!$G$32)))))))</f>
        <v>#VALUE!</v>
      </c>
      <c r="AH540" t="e">
        <f>IF(D540="M",(IF(AI540&lt;90,LMS!$D$14*AI540^3+LMS!$E$14*AI540^2+LMS!$F$14*AI540+LMS!$G$14,LMS!$D$15*AI540^3+LMS!$E$15*AI540^2+LMS!$F$15*AI540+LMS!$G$15)),(IF(AI540&lt;90,LMS!$D$17*AI540^3+LMS!$E$17*AI540^2+LMS!$F$17*AI540+LMS!$G$17,LMS!$D$18*AI540^3+LMS!$E$18*AI540^2+LMS!$F$18*AI540+LMS!$G$18)))</f>
        <v>#VALUE!</v>
      </c>
      <c r="AI540" s="7" t="e">
        <f t="shared" si="177"/>
        <v>#VALUE!</v>
      </c>
      <c r="AJ540" s="7">
        <f t="shared" si="198"/>
        <v>0</v>
      </c>
      <c r="AL540" s="7">
        <f>IF(D540="M",WeightSDS!P$5*$AJ540^7+WeightSDS!Q$5*$AJ540^6+WeightSDS!R$5*$AJ540^5+WeightSDS!S$5*$AJ540^4+WeightSDS!T$5*$AJ540^3+WeightSDS!U$5*$AJ540^2+WeightSDS!V$5*$AJ540+WeightSDS!W$5,IF($AJ540&lt;186,WeightSDS!P$8*$AJ540^7+WeightSDS!Q$8*$AJ540^6+WeightSDS!R$8*$AJ540^5+WeightSDS!S$8*$AJ540^4+WeightSDS!T$8*$AJ540^3+WeightSDS!U$8*$AJ540^2+WeightSDS!V$8*$AJ540+WeightSDS!W$8,WeightSDS!$U$9+WeightSDS!$V$9*($AJ540-WeightSDS!$W$9)))</f>
        <v>0.75407122999999998</v>
      </c>
      <c r="AM540" s="7">
        <f>IF(D540="M",IF($AJ540&lt;45,WeightSDS!M$23*$AJ540^10+WeightSDS!N$23*$AJ540^9+WeightSDS!O$23*$AJ540^8+WeightSDS!P$23*$AJ540^7+WeightSDS!Q$23*$AJ540^6+WeightSDS!R$23*$AJ540^5+WeightSDS!S$23*$AJ540^4+WeightSDS!T$23*$AJ540^3+WeightSDS!U$23*$AJ540^2+WeightSDS!V$23*$AJ540+WeightSDS!W$23,IF($AJ540&lt;153,WeightSDS!M$25*$AJ540^10+WeightSDS!N$25*$AJ540^9+WeightSDS!O$25*$AJ540^8+WeightSDS!P$25*$AJ540^7+WeightSDS!Q$25*$AJ540^6+WeightSDS!R$25*$AJ540^5+WeightSDS!S$25*$AJ540^4+WeightSDS!T$25*$AJ540^3+WeightSDS!U$25*$AJ540^2+WeightSDS!V$25*$AJ540+WeightSDS!W$25,WeightSDS!M$27+WeightSDS!N$27/(1+EXP(WeightSDS!O$27+WeightSDS!P$27*$AJ540)))),IF($AJ540&lt;43.8,WeightSDS!M$29*$AJ540^10+WeightSDS!N$29*$AJ540^9+WeightSDS!O$29*$AJ540^8+WeightSDS!P$29*$AJ540^7+WeightSDS!Q$29*$AJ540^6+WeightSDS!R$29*$AJ540^5+WeightSDS!S$29*$AJ540^4+WeightSDS!T$29*$AJ540^3+WeightSDS!U$29*$AJ540^2+WeightSDS!V$29*$AJ540+WeightSDS!W$29-0.010431*(1-$AJ540/210),IF($AJ540&lt;123,WeightSDS!M$30*$AJ540^10+WeightSDS!N$30*$AJ540^9+WeightSDS!O$30*$AJ540^8+WeightSDS!P$30*$AJ540^7+WeightSDS!Q$30*$AJ540^6+WeightSDS!R$30*$AJ540^5+WeightSDS!S$30*$AJ540^4+WeightSDS!T$30*$AJ540^3+WeightSDS!U$30*$AJ540^2+WeightSDS!V$30*$AJ540+WeightSDS!W$30-0.010431*(1-1/$AJ540),WeightSDS!M$32+WeightSDS!N$32/(1+EXP(WeightSDS!O$32+WeightSDS!P$32*$AJ540))-0.010431*(1-$AJ540/210))))</f>
        <v>2.9500001032655536</v>
      </c>
      <c r="AN540" s="7">
        <f>IF(D540="M",IF($AJ540&lt;162,WeightSDS!P$12*$AJ540^7+WeightSDS!Q$12*$AJ540^6+WeightSDS!R$12*$AJ540^5+WeightSDS!S$12*$AJ540^4+WeightSDS!T$12*$AJ540^3+WeightSDS!U$12*$AJ540^2+WeightSDS!V$12*$AJ540+WeightSDS!W$12,WeightSDS!P$14*$AJ540^7+WeightSDS!Q$14*$AJ540^6+WeightSDS!R$14*$AJ540^5+WeightSDS!S$14*$AJ540^4+WeightSDS!T$14*$AJ540^3+WeightSDS!U$14*$AJ540^2+WeightSDS!V$14*$AJ540+WeightSDS!W$14),IF($AJ540&lt;156,WeightSDS!O$17*$AJ540^8+WeightSDS!P$17*$AJ540^7+WeightSDS!Q$17*$AJ540^6+WeightSDS!R$17*$AJ540^5+WeightSDS!S$17*$AJ540^4+WeightSDS!T$17*$AJ540^3+WeightSDS!U$17*$AJ540^2+WeightSDS!V$17*$AJ540+WeightSDS!W$17,IF($AJ540&lt;186,WeightSDS!$U$18+(WeightSDS!$V$18-WeightSDS!$U$18)/24*($AJ540-186)+WeightSDS!$W$18*(-$AJ540+186)^2-0.005,WeightSDS!$U$18+(WeightSDS!$V$18-WeightSDS!$U$18)/24*($AJ540-186)-0.005)))</f>
        <v>0.14604529399999999</v>
      </c>
      <c r="AQ540" s="7">
        <f t="shared" si="185"/>
        <v>0.56299999999999994</v>
      </c>
      <c r="AR540" s="7">
        <f t="shared" si="186"/>
        <v>69</v>
      </c>
      <c r="AS540" s="7">
        <f t="shared" si="187"/>
        <v>0.51</v>
      </c>
    </row>
    <row r="541" spans="2:45" s="7" customFormat="1" x14ac:dyDescent="0.15">
      <c r="B541" s="118"/>
      <c r="C541" s="118"/>
      <c r="D541" s="118"/>
      <c r="E541" s="30"/>
      <c r="F541" s="30"/>
      <c r="G541" s="119"/>
      <c r="H541" s="119"/>
      <c r="I541" s="78"/>
      <c r="J541" s="11" t="str">
        <f t="shared" si="178"/>
        <v/>
      </c>
      <c r="K541" s="2" t="str">
        <f t="shared" si="188"/>
        <v/>
      </c>
      <c r="L541" s="2" t="str">
        <f t="shared" si="179"/>
        <v/>
      </c>
      <c r="M541" s="2" t="str">
        <f t="shared" si="189"/>
        <v/>
      </c>
      <c r="N541" s="2" t="str">
        <f t="shared" si="190"/>
        <v/>
      </c>
      <c r="O541" s="2" t="str">
        <f t="shared" si="191"/>
        <v/>
      </c>
      <c r="P541" s="11" t="str">
        <f t="shared" si="192"/>
        <v/>
      </c>
      <c r="Q541" s="11" t="str">
        <f t="shared" si="193"/>
        <v/>
      </c>
      <c r="R541" s="2" t="str">
        <f t="shared" si="194"/>
        <v/>
      </c>
      <c r="S541" s="11" t="str">
        <f t="shared" si="195"/>
        <v/>
      </c>
      <c r="T541" s="175" t="str">
        <f t="shared" si="196"/>
        <v/>
      </c>
      <c r="U541" s="11" t="str">
        <f t="shared" si="197"/>
        <v/>
      </c>
      <c r="V541" s="136"/>
      <c r="W541" s="136"/>
      <c r="X541" s="139">
        <f t="shared" si="180"/>
        <v>0</v>
      </c>
      <c r="Y541" s="31">
        <f t="shared" si="181"/>
        <v>0</v>
      </c>
      <c r="Z541" s="31"/>
      <c r="AA541" s="140">
        <f t="shared" si="182"/>
        <v>0</v>
      </c>
      <c r="AB541" s="12"/>
      <c r="AC541" s="8">
        <f t="shared" si="183"/>
        <v>9.0359999999999996</v>
      </c>
      <c r="AD541" s="8">
        <f t="shared" si="184"/>
        <v>-184.49199999999999</v>
      </c>
      <c r="AE541"/>
      <c r="AF541" t="e">
        <f>IF(D541="M",IF(AI541&lt;78,LMS!$D$5*AI541^3+LMS!$E$5*AI541^2+LMS!$F$5*AI541+LMS!$G$5,IF(AI541&lt;150,LMS!$D$6*AI541^3+LMS!$E$6*AI541^2+LMS!$F$6*AI541+LMS!$G$6,LMS!$D$7*AI541^3+LMS!$E$7*AI541^2+LMS!$F$7*AI541+LMS!$G$7)),IF(AI541&lt;69,LMS!$D$9*AI541^3+LMS!$E$9*AI541^2+LMS!$F$9*AI541+LMS!$G$9,IF(AI541&lt;150,LMS!$D$10*AI541^3+LMS!$E$10*AI541^2+LMS!$F$10*AI541+LMS!$G$10,LMS!$D$11*AI541^3+LMS!$E$11*AI541^2+LMS!$F$11*AI541+LMS!$G$11)))</f>
        <v>#VALUE!</v>
      </c>
      <c r="AG541" t="e">
        <f>IF(D541="M",(IF(AI541&lt;2.5,LMS!$D$21*AI541^3+LMS!$E$21*AI541^2+LMS!$F$21*AI541+LMS!$G$21,IF(AI541&lt;9.5,LMS!$D$22*AI541^3+LMS!$E$22*AI541^2+LMS!$F$22*AI541+LMS!$G$22,IF(AI541&lt;26.75,LMS!$D$23*AI541^3+LMS!$E$23*AI541^2+LMS!$F$23*AI541+LMS!$G$23,IF(AI541&lt;90,LMS!$D$24*AI541^3+LMS!$E$24*AI541^2+LMS!$F$24*AI541+LMS!$G$24,LMS!$D$25*AI541^3+LMS!$E$25*AI541^2+LMS!$F$25*AI541+LMS!$G$25))))),(IF(AI541&lt;2.5,LMS!$D$27*AI541^3+LMS!$E$27*AI541^2+LMS!$F$27*AI541+LMS!$G$27,IF(AI541&lt;9.5,LMS!$D$28*AI541^3+LMS!$E$28*AI541^2+LMS!$F$28*AI541+LMS!$G$28,IF(AI541&lt;26.75,LMS!$D$29*AI541^3+LMS!$E$29*AI541^2+LMS!$F$29*AI541+LMS!$G$29,IF(AI541&lt;90,LMS!$D$30*AI541^3+LMS!$E$30*AI541^2+LMS!$F$30*AI541+LMS!$G$30,IF(AI541&lt;150,LMS!$D$31*AI541^3+LMS!$E$31*AI541^2+LMS!$F$31*AI541+LMS!$G$31,LMS!$D$32*AI541^3+LMS!$E$32*AI541^2+LMS!$F$32*AI541+LMS!$G$32)))))))</f>
        <v>#VALUE!</v>
      </c>
      <c r="AH541" t="e">
        <f>IF(D541="M",(IF(AI541&lt;90,LMS!$D$14*AI541^3+LMS!$E$14*AI541^2+LMS!$F$14*AI541+LMS!$G$14,LMS!$D$15*AI541^3+LMS!$E$15*AI541^2+LMS!$F$15*AI541+LMS!$G$15)),(IF(AI541&lt;90,LMS!$D$17*AI541^3+LMS!$E$17*AI541^2+LMS!$F$17*AI541+LMS!$G$17,LMS!$D$18*AI541^3+LMS!$E$18*AI541^2+LMS!$F$18*AI541+LMS!$G$18)))</f>
        <v>#VALUE!</v>
      </c>
      <c r="AI541" s="7" t="e">
        <f t="shared" si="177"/>
        <v>#VALUE!</v>
      </c>
      <c r="AJ541" s="7">
        <f t="shared" si="198"/>
        <v>0</v>
      </c>
      <c r="AL541" s="7">
        <f>IF(D541="M",WeightSDS!P$5*$AJ541^7+WeightSDS!Q$5*$AJ541^6+WeightSDS!R$5*$AJ541^5+WeightSDS!S$5*$AJ541^4+WeightSDS!T$5*$AJ541^3+WeightSDS!U$5*$AJ541^2+WeightSDS!V$5*$AJ541+WeightSDS!W$5,IF($AJ541&lt;186,WeightSDS!P$8*$AJ541^7+WeightSDS!Q$8*$AJ541^6+WeightSDS!R$8*$AJ541^5+WeightSDS!S$8*$AJ541^4+WeightSDS!T$8*$AJ541^3+WeightSDS!U$8*$AJ541^2+WeightSDS!V$8*$AJ541+WeightSDS!W$8,WeightSDS!$U$9+WeightSDS!$V$9*($AJ541-WeightSDS!$W$9)))</f>
        <v>0.75407122999999998</v>
      </c>
      <c r="AM541" s="7">
        <f>IF(D541="M",IF($AJ541&lt;45,WeightSDS!M$23*$AJ541^10+WeightSDS!N$23*$AJ541^9+WeightSDS!O$23*$AJ541^8+WeightSDS!P$23*$AJ541^7+WeightSDS!Q$23*$AJ541^6+WeightSDS!R$23*$AJ541^5+WeightSDS!S$23*$AJ541^4+WeightSDS!T$23*$AJ541^3+WeightSDS!U$23*$AJ541^2+WeightSDS!V$23*$AJ541+WeightSDS!W$23,IF($AJ541&lt;153,WeightSDS!M$25*$AJ541^10+WeightSDS!N$25*$AJ541^9+WeightSDS!O$25*$AJ541^8+WeightSDS!P$25*$AJ541^7+WeightSDS!Q$25*$AJ541^6+WeightSDS!R$25*$AJ541^5+WeightSDS!S$25*$AJ541^4+WeightSDS!T$25*$AJ541^3+WeightSDS!U$25*$AJ541^2+WeightSDS!V$25*$AJ541+WeightSDS!W$25,WeightSDS!M$27+WeightSDS!N$27/(1+EXP(WeightSDS!O$27+WeightSDS!P$27*$AJ541)))),IF($AJ541&lt;43.8,WeightSDS!M$29*$AJ541^10+WeightSDS!N$29*$AJ541^9+WeightSDS!O$29*$AJ541^8+WeightSDS!P$29*$AJ541^7+WeightSDS!Q$29*$AJ541^6+WeightSDS!R$29*$AJ541^5+WeightSDS!S$29*$AJ541^4+WeightSDS!T$29*$AJ541^3+WeightSDS!U$29*$AJ541^2+WeightSDS!V$29*$AJ541+WeightSDS!W$29-0.010431*(1-$AJ541/210),IF($AJ541&lt;123,WeightSDS!M$30*$AJ541^10+WeightSDS!N$30*$AJ541^9+WeightSDS!O$30*$AJ541^8+WeightSDS!P$30*$AJ541^7+WeightSDS!Q$30*$AJ541^6+WeightSDS!R$30*$AJ541^5+WeightSDS!S$30*$AJ541^4+WeightSDS!T$30*$AJ541^3+WeightSDS!U$30*$AJ541^2+WeightSDS!V$30*$AJ541+WeightSDS!W$30-0.010431*(1-1/$AJ541),WeightSDS!M$32+WeightSDS!N$32/(1+EXP(WeightSDS!O$32+WeightSDS!P$32*$AJ541))-0.010431*(1-$AJ541/210))))</f>
        <v>2.9500001032655536</v>
      </c>
      <c r="AN541" s="7">
        <f>IF(D541="M",IF($AJ541&lt;162,WeightSDS!P$12*$AJ541^7+WeightSDS!Q$12*$AJ541^6+WeightSDS!R$12*$AJ541^5+WeightSDS!S$12*$AJ541^4+WeightSDS!T$12*$AJ541^3+WeightSDS!U$12*$AJ541^2+WeightSDS!V$12*$AJ541+WeightSDS!W$12,WeightSDS!P$14*$AJ541^7+WeightSDS!Q$14*$AJ541^6+WeightSDS!R$14*$AJ541^5+WeightSDS!S$14*$AJ541^4+WeightSDS!T$14*$AJ541^3+WeightSDS!U$14*$AJ541^2+WeightSDS!V$14*$AJ541+WeightSDS!W$14),IF($AJ541&lt;156,WeightSDS!O$17*$AJ541^8+WeightSDS!P$17*$AJ541^7+WeightSDS!Q$17*$AJ541^6+WeightSDS!R$17*$AJ541^5+WeightSDS!S$17*$AJ541^4+WeightSDS!T$17*$AJ541^3+WeightSDS!U$17*$AJ541^2+WeightSDS!V$17*$AJ541+WeightSDS!W$17,IF($AJ541&lt;186,WeightSDS!$U$18+(WeightSDS!$V$18-WeightSDS!$U$18)/24*($AJ541-186)+WeightSDS!$W$18*(-$AJ541+186)^2-0.005,WeightSDS!$U$18+(WeightSDS!$V$18-WeightSDS!$U$18)/24*($AJ541-186)-0.005)))</f>
        <v>0.14604529399999999</v>
      </c>
      <c r="AQ541" s="7">
        <f t="shared" si="185"/>
        <v>0.56299999999999994</v>
      </c>
      <c r="AR541" s="7">
        <f t="shared" si="186"/>
        <v>69</v>
      </c>
      <c r="AS541" s="7">
        <f t="shared" si="187"/>
        <v>0.51</v>
      </c>
    </row>
    <row r="542" spans="2:45" s="7" customFormat="1" x14ac:dyDescent="0.15">
      <c r="B542" s="118"/>
      <c r="C542" s="118"/>
      <c r="D542" s="118"/>
      <c r="E542" s="30"/>
      <c r="F542" s="30"/>
      <c r="G542" s="119"/>
      <c r="H542" s="119"/>
      <c r="I542" s="78"/>
      <c r="J542" s="11" t="str">
        <f t="shared" si="178"/>
        <v/>
      </c>
      <c r="K542" s="2" t="str">
        <f t="shared" si="188"/>
        <v/>
      </c>
      <c r="L542" s="2" t="str">
        <f t="shared" si="179"/>
        <v/>
      </c>
      <c r="M542" s="2" t="str">
        <f t="shared" si="189"/>
        <v/>
      </c>
      <c r="N542" s="2" t="str">
        <f t="shared" si="190"/>
        <v/>
      </c>
      <c r="O542" s="2" t="str">
        <f t="shared" si="191"/>
        <v/>
      </c>
      <c r="P542" s="11" t="str">
        <f t="shared" si="192"/>
        <v/>
      </c>
      <c r="Q542" s="11" t="str">
        <f t="shared" si="193"/>
        <v/>
      </c>
      <c r="R542" s="2" t="str">
        <f t="shared" si="194"/>
        <v/>
      </c>
      <c r="S542" s="11" t="str">
        <f t="shared" si="195"/>
        <v/>
      </c>
      <c r="T542" s="175" t="str">
        <f t="shared" si="196"/>
        <v/>
      </c>
      <c r="U542" s="11" t="str">
        <f t="shared" si="197"/>
        <v/>
      </c>
      <c r="V542" s="136"/>
      <c r="W542" s="136"/>
      <c r="X542" s="139">
        <f t="shared" si="180"/>
        <v>0</v>
      </c>
      <c r="Y542" s="31">
        <f t="shared" si="181"/>
        <v>0</v>
      </c>
      <c r="Z542" s="31"/>
      <c r="AA542" s="140">
        <f t="shared" si="182"/>
        <v>0</v>
      </c>
      <c r="AB542" s="12"/>
      <c r="AC542" s="8">
        <f t="shared" si="183"/>
        <v>9.0359999999999996</v>
      </c>
      <c r="AD542" s="8">
        <f t="shared" si="184"/>
        <v>-184.49199999999999</v>
      </c>
      <c r="AE542"/>
      <c r="AF542" t="e">
        <f>IF(D542="M",IF(AI542&lt;78,LMS!$D$5*AI542^3+LMS!$E$5*AI542^2+LMS!$F$5*AI542+LMS!$G$5,IF(AI542&lt;150,LMS!$D$6*AI542^3+LMS!$E$6*AI542^2+LMS!$F$6*AI542+LMS!$G$6,LMS!$D$7*AI542^3+LMS!$E$7*AI542^2+LMS!$F$7*AI542+LMS!$G$7)),IF(AI542&lt;69,LMS!$D$9*AI542^3+LMS!$E$9*AI542^2+LMS!$F$9*AI542+LMS!$G$9,IF(AI542&lt;150,LMS!$D$10*AI542^3+LMS!$E$10*AI542^2+LMS!$F$10*AI542+LMS!$G$10,LMS!$D$11*AI542^3+LMS!$E$11*AI542^2+LMS!$F$11*AI542+LMS!$G$11)))</f>
        <v>#VALUE!</v>
      </c>
      <c r="AG542" t="e">
        <f>IF(D542="M",(IF(AI542&lt;2.5,LMS!$D$21*AI542^3+LMS!$E$21*AI542^2+LMS!$F$21*AI542+LMS!$G$21,IF(AI542&lt;9.5,LMS!$D$22*AI542^3+LMS!$E$22*AI542^2+LMS!$F$22*AI542+LMS!$G$22,IF(AI542&lt;26.75,LMS!$D$23*AI542^3+LMS!$E$23*AI542^2+LMS!$F$23*AI542+LMS!$G$23,IF(AI542&lt;90,LMS!$D$24*AI542^3+LMS!$E$24*AI542^2+LMS!$F$24*AI542+LMS!$G$24,LMS!$D$25*AI542^3+LMS!$E$25*AI542^2+LMS!$F$25*AI542+LMS!$G$25))))),(IF(AI542&lt;2.5,LMS!$D$27*AI542^3+LMS!$E$27*AI542^2+LMS!$F$27*AI542+LMS!$G$27,IF(AI542&lt;9.5,LMS!$D$28*AI542^3+LMS!$E$28*AI542^2+LMS!$F$28*AI542+LMS!$G$28,IF(AI542&lt;26.75,LMS!$D$29*AI542^3+LMS!$E$29*AI542^2+LMS!$F$29*AI542+LMS!$G$29,IF(AI542&lt;90,LMS!$D$30*AI542^3+LMS!$E$30*AI542^2+LMS!$F$30*AI542+LMS!$G$30,IF(AI542&lt;150,LMS!$D$31*AI542^3+LMS!$E$31*AI542^2+LMS!$F$31*AI542+LMS!$G$31,LMS!$D$32*AI542^3+LMS!$E$32*AI542^2+LMS!$F$32*AI542+LMS!$G$32)))))))</f>
        <v>#VALUE!</v>
      </c>
      <c r="AH542" t="e">
        <f>IF(D542="M",(IF(AI542&lt;90,LMS!$D$14*AI542^3+LMS!$E$14*AI542^2+LMS!$F$14*AI542+LMS!$G$14,LMS!$D$15*AI542^3+LMS!$E$15*AI542^2+LMS!$F$15*AI542+LMS!$G$15)),(IF(AI542&lt;90,LMS!$D$17*AI542^3+LMS!$E$17*AI542^2+LMS!$F$17*AI542+LMS!$G$17,LMS!$D$18*AI542^3+LMS!$E$18*AI542^2+LMS!$F$18*AI542+LMS!$G$18)))</f>
        <v>#VALUE!</v>
      </c>
      <c r="AI542" s="7" t="e">
        <f t="shared" si="177"/>
        <v>#VALUE!</v>
      </c>
      <c r="AJ542" s="7">
        <f t="shared" si="198"/>
        <v>0</v>
      </c>
      <c r="AL542" s="7">
        <f>IF(D542="M",WeightSDS!P$5*$AJ542^7+WeightSDS!Q$5*$AJ542^6+WeightSDS!R$5*$AJ542^5+WeightSDS!S$5*$AJ542^4+WeightSDS!T$5*$AJ542^3+WeightSDS!U$5*$AJ542^2+WeightSDS!V$5*$AJ542+WeightSDS!W$5,IF($AJ542&lt;186,WeightSDS!P$8*$AJ542^7+WeightSDS!Q$8*$AJ542^6+WeightSDS!R$8*$AJ542^5+WeightSDS!S$8*$AJ542^4+WeightSDS!T$8*$AJ542^3+WeightSDS!U$8*$AJ542^2+WeightSDS!V$8*$AJ542+WeightSDS!W$8,WeightSDS!$U$9+WeightSDS!$V$9*($AJ542-WeightSDS!$W$9)))</f>
        <v>0.75407122999999998</v>
      </c>
      <c r="AM542" s="7">
        <f>IF(D542="M",IF($AJ542&lt;45,WeightSDS!M$23*$AJ542^10+WeightSDS!N$23*$AJ542^9+WeightSDS!O$23*$AJ542^8+WeightSDS!P$23*$AJ542^7+WeightSDS!Q$23*$AJ542^6+WeightSDS!R$23*$AJ542^5+WeightSDS!S$23*$AJ542^4+WeightSDS!T$23*$AJ542^3+WeightSDS!U$23*$AJ542^2+WeightSDS!V$23*$AJ542+WeightSDS!W$23,IF($AJ542&lt;153,WeightSDS!M$25*$AJ542^10+WeightSDS!N$25*$AJ542^9+WeightSDS!O$25*$AJ542^8+WeightSDS!P$25*$AJ542^7+WeightSDS!Q$25*$AJ542^6+WeightSDS!R$25*$AJ542^5+WeightSDS!S$25*$AJ542^4+WeightSDS!T$25*$AJ542^3+WeightSDS!U$25*$AJ542^2+WeightSDS!V$25*$AJ542+WeightSDS!W$25,WeightSDS!M$27+WeightSDS!N$27/(1+EXP(WeightSDS!O$27+WeightSDS!P$27*$AJ542)))),IF($AJ542&lt;43.8,WeightSDS!M$29*$AJ542^10+WeightSDS!N$29*$AJ542^9+WeightSDS!O$29*$AJ542^8+WeightSDS!P$29*$AJ542^7+WeightSDS!Q$29*$AJ542^6+WeightSDS!R$29*$AJ542^5+WeightSDS!S$29*$AJ542^4+WeightSDS!T$29*$AJ542^3+WeightSDS!U$29*$AJ542^2+WeightSDS!V$29*$AJ542+WeightSDS!W$29-0.010431*(1-$AJ542/210),IF($AJ542&lt;123,WeightSDS!M$30*$AJ542^10+WeightSDS!N$30*$AJ542^9+WeightSDS!O$30*$AJ542^8+WeightSDS!P$30*$AJ542^7+WeightSDS!Q$30*$AJ542^6+WeightSDS!R$30*$AJ542^5+WeightSDS!S$30*$AJ542^4+WeightSDS!T$30*$AJ542^3+WeightSDS!U$30*$AJ542^2+WeightSDS!V$30*$AJ542+WeightSDS!W$30-0.010431*(1-1/$AJ542),WeightSDS!M$32+WeightSDS!N$32/(1+EXP(WeightSDS!O$32+WeightSDS!P$32*$AJ542))-0.010431*(1-$AJ542/210))))</f>
        <v>2.9500001032655536</v>
      </c>
      <c r="AN542" s="7">
        <f>IF(D542="M",IF($AJ542&lt;162,WeightSDS!P$12*$AJ542^7+WeightSDS!Q$12*$AJ542^6+WeightSDS!R$12*$AJ542^5+WeightSDS!S$12*$AJ542^4+WeightSDS!T$12*$AJ542^3+WeightSDS!U$12*$AJ542^2+WeightSDS!V$12*$AJ542+WeightSDS!W$12,WeightSDS!P$14*$AJ542^7+WeightSDS!Q$14*$AJ542^6+WeightSDS!R$14*$AJ542^5+WeightSDS!S$14*$AJ542^4+WeightSDS!T$14*$AJ542^3+WeightSDS!U$14*$AJ542^2+WeightSDS!V$14*$AJ542+WeightSDS!W$14),IF($AJ542&lt;156,WeightSDS!O$17*$AJ542^8+WeightSDS!P$17*$AJ542^7+WeightSDS!Q$17*$AJ542^6+WeightSDS!R$17*$AJ542^5+WeightSDS!S$17*$AJ542^4+WeightSDS!T$17*$AJ542^3+WeightSDS!U$17*$AJ542^2+WeightSDS!V$17*$AJ542+WeightSDS!W$17,IF($AJ542&lt;186,WeightSDS!$U$18+(WeightSDS!$V$18-WeightSDS!$U$18)/24*($AJ542-186)+WeightSDS!$W$18*(-$AJ542+186)^2-0.005,WeightSDS!$U$18+(WeightSDS!$V$18-WeightSDS!$U$18)/24*($AJ542-186)-0.005)))</f>
        <v>0.14604529399999999</v>
      </c>
      <c r="AQ542" s="7">
        <f t="shared" si="185"/>
        <v>0.56299999999999994</v>
      </c>
      <c r="AR542" s="7">
        <f t="shared" si="186"/>
        <v>69</v>
      </c>
      <c r="AS542" s="7">
        <f t="shared" si="187"/>
        <v>0.51</v>
      </c>
    </row>
    <row r="543" spans="2:45" s="7" customFormat="1" x14ac:dyDescent="0.15">
      <c r="B543" s="118"/>
      <c r="C543" s="118"/>
      <c r="D543" s="118"/>
      <c r="E543" s="30"/>
      <c r="F543" s="30"/>
      <c r="G543" s="119"/>
      <c r="H543" s="119"/>
      <c r="I543" s="78"/>
      <c r="J543" s="11" t="str">
        <f t="shared" si="178"/>
        <v/>
      </c>
      <c r="K543" s="2" t="str">
        <f t="shared" si="188"/>
        <v/>
      </c>
      <c r="L543" s="2" t="str">
        <f t="shared" si="179"/>
        <v/>
      </c>
      <c r="M543" s="2" t="str">
        <f t="shared" si="189"/>
        <v/>
      </c>
      <c r="N543" s="2" t="str">
        <f t="shared" si="190"/>
        <v/>
      </c>
      <c r="O543" s="2" t="str">
        <f t="shared" si="191"/>
        <v/>
      </c>
      <c r="P543" s="11" t="str">
        <f t="shared" si="192"/>
        <v/>
      </c>
      <c r="Q543" s="11" t="str">
        <f t="shared" si="193"/>
        <v/>
      </c>
      <c r="R543" s="2" t="str">
        <f t="shared" si="194"/>
        <v/>
      </c>
      <c r="S543" s="11" t="str">
        <f t="shared" si="195"/>
        <v/>
      </c>
      <c r="T543" s="175" t="str">
        <f t="shared" si="196"/>
        <v/>
      </c>
      <c r="U543" s="11" t="str">
        <f t="shared" si="197"/>
        <v/>
      </c>
      <c r="V543" s="136"/>
      <c r="W543" s="136"/>
      <c r="X543" s="139">
        <f t="shared" si="180"/>
        <v>0</v>
      </c>
      <c r="Y543" s="31">
        <f t="shared" si="181"/>
        <v>0</v>
      </c>
      <c r="Z543" s="31"/>
      <c r="AA543" s="140">
        <f t="shared" si="182"/>
        <v>0</v>
      </c>
      <c r="AB543" s="12"/>
      <c r="AC543" s="8">
        <f t="shared" si="183"/>
        <v>9.0359999999999996</v>
      </c>
      <c r="AD543" s="8">
        <f t="shared" si="184"/>
        <v>-184.49199999999999</v>
      </c>
      <c r="AE543"/>
      <c r="AF543" t="e">
        <f>IF(D543="M",IF(AI543&lt;78,LMS!$D$5*AI543^3+LMS!$E$5*AI543^2+LMS!$F$5*AI543+LMS!$G$5,IF(AI543&lt;150,LMS!$D$6*AI543^3+LMS!$E$6*AI543^2+LMS!$F$6*AI543+LMS!$G$6,LMS!$D$7*AI543^3+LMS!$E$7*AI543^2+LMS!$F$7*AI543+LMS!$G$7)),IF(AI543&lt;69,LMS!$D$9*AI543^3+LMS!$E$9*AI543^2+LMS!$F$9*AI543+LMS!$G$9,IF(AI543&lt;150,LMS!$D$10*AI543^3+LMS!$E$10*AI543^2+LMS!$F$10*AI543+LMS!$G$10,LMS!$D$11*AI543^3+LMS!$E$11*AI543^2+LMS!$F$11*AI543+LMS!$G$11)))</f>
        <v>#VALUE!</v>
      </c>
      <c r="AG543" t="e">
        <f>IF(D543="M",(IF(AI543&lt;2.5,LMS!$D$21*AI543^3+LMS!$E$21*AI543^2+LMS!$F$21*AI543+LMS!$G$21,IF(AI543&lt;9.5,LMS!$D$22*AI543^3+LMS!$E$22*AI543^2+LMS!$F$22*AI543+LMS!$G$22,IF(AI543&lt;26.75,LMS!$D$23*AI543^3+LMS!$E$23*AI543^2+LMS!$F$23*AI543+LMS!$G$23,IF(AI543&lt;90,LMS!$D$24*AI543^3+LMS!$E$24*AI543^2+LMS!$F$24*AI543+LMS!$G$24,LMS!$D$25*AI543^3+LMS!$E$25*AI543^2+LMS!$F$25*AI543+LMS!$G$25))))),(IF(AI543&lt;2.5,LMS!$D$27*AI543^3+LMS!$E$27*AI543^2+LMS!$F$27*AI543+LMS!$G$27,IF(AI543&lt;9.5,LMS!$D$28*AI543^3+LMS!$E$28*AI543^2+LMS!$F$28*AI543+LMS!$G$28,IF(AI543&lt;26.75,LMS!$D$29*AI543^3+LMS!$E$29*AI543^2+LMS!$F$29*AI543+LMS!$G$29,IF(AI543&lt;90,LMS!$D$30*AI543^3+LMS!$E$30*AI543^2+LMS!$F$30*AI543+LMS!$G$30,IF(AI543&lt;150,LMS!$D$31*AI543^3+LMS!$E$31*AI543^2+LMS!$F$31*AI543+LMS!$G$31,LMS!$D$32*AI543^3+LMS!$E$32*AI543^2+LMS!$F$32*AI543+LMS!$G$32)))))))</f>
        <v>#VALUE!</v>
      </c>
      <c r="AH543" t="e">
        <f>IF(D543="M",(IF(AI543&lt;90,LMS!$D$14*AI543^3+LMS!$E$14*AI543^2+LMS!$F$14*AI543+LMS!$G$14,LMS!$D$15*AI543^3+LMS!$E$15*AI543^2+LMS!$F$15*AI543+LMS!$G$15)),(IF(AI543&lt;90,LMS!$D$17*AI543^3+LMS!$E$17*AI543^2+LMS!$F$17*AI543+LMS!$G$17,LMS!$D$18*AI543^3+LMS!$E$18*AI543^2+LMS!$F$18*AI543+LMS!$G$18)))</f>
        <v>#VALUE!</v>
      </c>
      <c r="AI543" s="7" t="e">
        <f t="shared" si="177"/>
        <v>#VALUE!</v>
      </c>
      <c r="AJ543" s="7">
        <f t="shared" si="198"/>
        <v>0</v>
      </c>
      <c r="AL543" s="7">
        <f>IF(D543="M",WeightSDS!P$5*$AJ543^7+WeightSDS!Q$5*$AJ543^6+WeightSDS!R$5*$AJ543^5+WeightSDS!S$5*$AJ543^4+WeightSDS!T$5*$AJ543^3+WeightSDS!U$5*$AJ543^2+WeightSDS!V$5*$AJ543+WeightSDS!W$5,IF($AJ543&lt;186,WeightSDS!P$8*$AJ543^7+WeightSDS!Q$8*$AJ543^6+WeightSDS!R$8*$AJ543^5+WeightSDS!S$8*$AJ543^4+WeightSDS!T$8*$AJ543^3+WeightSDS!U$8*$AJ543^2+WeightSDS!V$8*$AJ543+WeightSDS!W$8,WeightSDS!$U$9+WeightSDS!$V$9*($AJ543-WeightSDS!$W$9)))</f>
        <v>0.75407122999999998</v>
      </c>
      <c r="AM543" s="7">
        <f>IF(D543="M",IF($AJ543&lt;45,WeightSDS!M$23*$AJ543^10+WeightSDS!N$23*$AJ543^9+WeightSDS!O$23*$AJ543^8+WeightSDS!P$23*$AJ543^7+WeightSDS!Q$23*$AJ543^6+WeightSDS!R$23*$AJ543^5+WeightSDS!S$23*$AJ543^4+WeightSDS!T$23*$AJ543^3+WeightSDS!U$23*$AJ543^2+WeightSDS!V$23*$AJ543+WeightSDS!W$23,IF($AJ543&lt;153,WeightSDS!M$25*$AJ543^10+WeightSDS!N$25*$AJ543^9+WeightSDS!O$25*$AJ543^8+WeightSDS!P$25*$AJ543^7+WeightSDS!Q$25*$AJ543^6+WeightSDS!R$25*$AJ543^5+WeightSDS!S$25*$AJ543^4+WeightSDS!T$25*$AJ543^3+WeightSDS!U$25*$AJ543^2+WeightSDS!V$25*$AJ543+WeightSDS!W$25,WeightSDS!M$27+WeightSDS!N$27/(1+EXP(WeightSDS!O$27+WeightSDS!P$27*$AJ543)))),IF($AJ543&lt;43.8,WeightSDS!M$29*$AJ543^10+WeightSDS!N$29*$AJ543^9+WeightSDS!O$29*$AJ543^8+WeightSDS!P$29*$AJ543^7+WeightSDS!Q$29*$AJ543^6+WeightSDS!R$29*$AJ543^5+WeightSDS!S$29*$AJ543^4+WeightSDS!T$29*$AJ543^3+WeightSDS!U$29*$AJ543^2+WeightSDS!V$29*$AJ543+WeightSDS!W$29-0.010431*(1-$AJ543/210),IF($AJ543&lt;123,WeightSDS!M$30*$AJ543^10+WeightSDS!N$30*$AJ543^9+WeightSDS!O$30*$AJ543^8+WeightSDS!P$30*$AJ543^7+WeightSDS!Q$30*$AJ543^6+WeightSDS!R$30*$AJ543^5+WeightSDS!S$30*$AJ543^4+WeightSDS!T$30*$AJ543^3+WeightSDS!U$30*$AJ543^2+WeightSDS!V$30*$AJ543+WeightSDS!W$30-0.010431*(1-1/$AJ543),WeightSDS!M$32+WeightSDS!N$32/(1+EXP(WeightSDS!O$32+WeightSDS!P$32*$AJ543))-0.010431*(1-$AJ543/210))))</f>
        <v>2.9500001032655536</v>
      </c>
      <c r="AN543" s="7">
        <f>IF(D543="M",IF($AJ543&lt;162,WeightSDS!P$12*$AJ543^7+WeightSDS!Q$12*$AJ543^6+WeightSDS!R$12*$AJ543^5+WeightSDS!S$12*$AJ543^4+WeightSDS!T$12*$AJ543^3+WeightSDS!U$12*$AJ543^2+WeightSDS!V$12*$AJ543+WeightSDS!W$12,WeightSDS!P$14*$AJ543^7+WeightSDS!Q$14*$AJ543^6+WeightSDS!R$14*$AJ543^5+WeightSDS!S$14*$AJ543^4+WeightSDS!T$14*$AJ543^3+WeightSDS!U$14*$AJ543^2+WeightSDS!V$14*$AJ543+WeightSDS!W$14),IF($AJ543&lt;156,WeightSDS!O$17*$AJ543^8+WeightSDS!P$17*$AJ543^7+WeightSDS!Q$17*$AJ543^6+WeightSDS!R$17*$AJ543^5+WeightSDS!S$17*$AJ543^4+WeightSDS!T$17*$AJ543^3+WeightSDS!U$17*$AJ543^2+WeightSDS!V$17*$AJ543+WeightSDS!W$17,IF($AJ543&lt;186,WeightSDS!$U$18+(WeightSDS!$V$18-WeightSDS!$U$18)/24*($AJ543-186)+WeightSDS!$W$18*(-$AJ543+186)^2-0.005,WeightSDS!$U$18+(WeightSDS!$V$18-WeightSDS!$U$18)/24*($AJ543-186)-0.005)))</f>
        <v>0.14604529399999999</v>
      </c>
      <c r="AQ543" s="7">
        <f t="shared" si="185"/>
        <v>0.56299999999999994</v>
      </c>
      <c r="AR543" s="7">
        <f t="shared" si="186"/>
        <v>69</v>
      </c>
      <c r="AS543" s="7">
        <f t="shared" si="187"/>
        <v>0.51</v>
      </c>
    </row>
    <row r="544" spans="2:45" s="7" customFormat="1" x14ac:dyDescent="0.15">
      <c r="B544" s="118"/>
      <c r="C544" s="118"/>
      <c r="D544" s="118"/>
      <c r="E544" s="30"/>
      <c r="F544" s="30"/>
      <c r="G544" s="119"/>
      <c r="H544" s="119"/>
      <c r="I544" s="78"/>
      <c r="J544" s="11" t="str">
        <f t="shared" si="178"/>
        <v/>
      </c>
      <c r="K544" s="2" t="str">
        <f t="shared" si="188"/>
        <v/>
      </c>
      <c r="L544" s="2" t="str">
        <f t="shared" si="179"/>
        <v/>
      </c>
      <c r="M544" s="2" t="str">
        <f t="shared" si="189"/>
        <v/>
      </c>
      <c r="N544" s="2" t="str">
        <f t="shared" si="190"/>
        <v/>
      </c>
      <c r="O544" s="2" t="str">
        <f t="shared" si="191"/>
        <v/>
      </c>
      <c r="P544" s="11" t="str">
        <f t="shared" si="192"/>
        <v/>
      </c>
      <c r="Q544" s="11" t="str">
        <f t="shared" si="193"/>
        <v/>
      </c>
      <c r="R544" s="2" t="str">
        <f t="shared" si="194"/>
        <v/>
      </c>
      <c r="S544" s="11" t="str">
        <f t="shared" si="195"/>
        <v/>
      </c>
      <c r="T544" s="175" t="str">
        <f t="shared" si="196"/>
        <v/>
      </c>
      <c r="U544" s="11" t="str">
        <f t="shared" si="197"/>
        <v/>
      </c>
      <c r="V544" s="136"/>
      <c r="W544" s="136"/>
      <c r="X544" s="139">
        <f t="shared" si="180"/>
        <v>0</v>
      </c>
      <c r="Y544" s="31">
        <f t="shared" si="181"/>
        <v>0</v>
      </c>
      <c r="Z544" s="31"/>
      <c r="AA544" s="140">
        <f t="shared" si="182"/>
        <v>0</v>
      </c>
      <c r="AB544" s="12"/>
      <c r="AC544" s="8">
        <f t="shared" si="183"/>
        <v>9.0359999999999996</v>
      </c>
      <c r="AD544" s="8">
        <f t="shared" si="184"/>
        <v>-184.49199999999999</v>
      </c>
      <c r="AE544"/>
      <c r="AF544" t="e">
        <f>IF(D544="M",IF(AI544&lt;78,LMS!$D$5*AI544^3+LMS!$E$5*AI544^2+LMS!$F$5*AI544+LMS!$G$5,IF(AI544&lt;150,LMS!$D$6*AI544^3+LMS!$E$6*AI544^2+LMS!$F$6*AI544+LMS!$G$6,LMS!$D$7*AI544^3+LMS!$E$7*AI544^2+LMS!$F$7*AI544+LMS!$G$7)),IF(AI544&lt;69,LMS!$D$9*AI544^3+LMS!$E$9*AI544^2+LMS!$F$9*AI544+LMS!$G$9,IF(AI544&lt;150,LMS!$D$10*AI544^3+LMS!$E$10*AI544^2+LMS!$F$10*AI544+LMS!$G$10,LMS!$D$11*AI544^3+LMS!$E$11*AI544^2+LMS!$F$11*AI544+LMS!$G$11)))</f>
        <v>#VALUE!</v>
      </c>
      <c r="AG544" t="e">
        <f>IF(D544="M",(IF(AI544&lt;2.5,LMS!$D$21*AI544^3+LMS!$E$21*AI544^2+LMS!$F$21*AI544+LMS!$G$21,IF(AI544&lt;9.5,LMS!$D$22*AI544^3+LMS!$E$22*AI544^2+LMS!$F$22*AI544+LMS!$G$22,IF(AI544&lt;26.75,LMS!$D$23*AI544^3+LMS!$E$23*AI544^2+LMS!$F$23*AI544+LMS!$G$23,IF(AI544&lt;90,LMS!$D$24*AI544^3+LMS!$E$24*AI544^2+LMS!$F$24*AI544+LMS!$G$24,LMS!$D$25*AI544^3+LMS!$E$25*AI544^2+LMS!$F$25*AI544+LMS!$G$25))))),(IF(AI544&lt;2.5,LMS!$D$27*AI544^3+LMS!$E$27*AI544^2+LMS!$F$27*AI544+LMS!$G$27,IF(AI544&lt;9.5,LMS!$D$28*AI544^3+LMS!$E$28*AI544^2+LMS!$F$28*AI544+LMS!$G$28,IF(AI544&lt;26.75,LMS!$D$29*AI544^3+LMS!$E$29*AI544^2+LMS!$F$29*AI544+LMS!$G$29,IF(AI544&lt;90,LMS!$D$30*AI544^3+LMS!$E$30*AI544^2+LMS!$F$30*AI544+LMS!$G$30,IF(AI544&lt;150,LMS!$D$31*AI544^3+LMS!$E$31*AI544^2+LMS!$F$31*AI544+LMS!$G$31,LMS!$D$32*AI544^3+LMS!$E$32*AI544^2+LMS!$F$32*AI544+LMS!$G$32)))))))</f>
        <v>#VALUE!</v>
      </c>
      <c r="AH544" t="e">
        <f>IF(D544="M",(IF(AI544&lt;90,LMS!$D$14*AI544^3+LMS!$E$14*AI544^2+LMS!$F$14*AI544+LMS!$G$14,LMS!$D$15*AI544^3+LMS!$E$15*AI544^2+LMS!$F$15*AI544+LMS!$G$15)),(IF(AI544&lt;90,LMS!$D$17*AI544^3+LMS!$E$17*AI544^2+LMS!$F$17*AI544+LMS!$G$17,LMS!$D$18*AI544^3+LMS!$E$18*AI544^2+LMS!$F$18*AI544+LMS!$G$18)))</f>
        <v>#VALUE!</v>
      </c>
      <c r="AI544" s="7" t="e">
        <f t="shared" si="177"/>
        <v>#VALUE!</v>
      </c>
      <c r="AJ544" s="7">
        <f t="shared" si="198"/>
        <v>0</v>
      </c>
      <c r="AL544" s="7">
        <f>IF(D544="M",WeightSDS!P$5*$AJ544^7+WeightSDS!Q$5*$AJ544^6+WeightSDS!R$5*$AJ544^5+WeightSDS!S$5*$AJ544^4+WeightSDS!T$5*$AJ544^3+WeightSDS!U$5*$AJ544^2+WeightSDS!V$5*$AJ544+WeightSDS!W$5,IF($AJ544&lt;186,WeightSDS!P$8*$AJ544^7+WeightSDS!Q$8*$AJ544^6+WeightSDS!R$8*$AJ544^5+WeightSDS!S$8*$AJ544^4+WeightSDS!T$8*$AJ544^3+WeightSDS!U$8*$AJ544^2+WeightSDS!V$8*$AJ544+WeightSDS!W$8,WeightSDS!$U$9+WeightSDS!$V$9*($AJ544-WeightSDS!$W$9)))</f>
        <v>0.75407122999999998</v>
      </c>
      <c r="AM544" s="7">
        <f>IF(D544="M",IF($AJ544&lt;45,WeightSDS!M$23*$AJ544^10+WeightSDS!N$23*$AJ544^9+WeightSDS!O$23*$AJ544^8+WeightSDS!P$23*$AJ544^7+WeightSDS!Q$23*$AJ544^6+WeightSDS!R$23*$AJ544^5+WeightSDS!S$23*$AJ544^4+WeightSDS!T$23*$AJ544^3+WeightSDS!U$23*$AJ544^2+WeightSDS!V$23*$AJ544+WeightSDS!W$23,IF($AJ544&lt;153,WeightSDS!M$25*$AJ544^10+WeightSDS!N$25*$AJ544^9+WeightSDS!O$25*$AJ544^8+WeightSDS!P$25*$AJ544^7+WeightSDS!Q$25*$AJ544^6+WeightSDS!R$25*$AJ544^5+WeightSDS!S$25*$AJ544^4+WeightSDS!T$25*$AJ544^3+WeightSDS!U$25*$AJ544^2+WeightSDS!V$25*$AJ544+WeightSDS!W$25,WeightSDS!M$27+WeightSDS!N$27/(1+EXP(WeightSDS!O$27+WeightSDS!P$27*$AJ544)))),IF($AJ544&lt;43.8,WeightSDS!M$29*$AJ544^10+WeightSDS!N$29*$AJ544^9+WeightSDS!O$29*$AJ544^8+WeightSDS!P$29*$AJ544^7+WeightSDS!Q$29*$AJ544^6+WeightSDS!R$29*$AJ544^5+WeightSDS!S$29*$AJ544^4+WeightSDS!T$29*$AJ544^3+WeightSDS!U$29*$AJ544^2+WeightSDS!V$29*$AJ544+WeightSDS!W$29-0.010431*(1-$AJ544/210),IF($AJ544&lt;123,WeightSDS!M$30*$AJ544^10+WeightSDS!N$30*$AJ544^9+WeightSDS!O$30*$AJ544^8+WeightSDS!P$30*$AJ544^7+WeightSDS!Q$30*$AJ544^6+WeightSDS!R$30*$AJ544^5+WeightSDS!S$30*$AJ544^4+WeightSDS!T$30*$AJ544^3+WeightSDS!U$30*$AJ544^2+WeightSDS!V$30*$AJ544+WeightSDS!W$30-0.010431*(1-1/$AJ544),WeightSDS!M$32+WeightSDS!N$32/(1+EXP(WeightSDS!O$32+WeightSDS!P$32*$AJ544))-0.010431*(1-$AJ544/210))))</f>
        <v>2.9500001032655536</v>
      </c>
      <c r="AN544" s="7">
        <f>IF(D544="M",IF($AJ544&lt;162,WeightSDS!P$12*$AJ544^7+WeightSDS!Q$12*$AJ544^6+WeightSDS!R$12*$AJ544^5+WeightSDS!S$12*$AJ544^4+WeightSDS!T$12*$AJ544^3+WeightSDS!U$12*$AJ544^2+WeightSDS!V$12*$AJ544+WeightSDS!W$12,WeightSDS!P$14*$AJ544^7+WeightSDS!Q$14*$AJ544^6+WeightSDS!R$14*$AJ544^5+WeightSDS!S$14*$AJ544^4+WeightSDS!T$14*$AJ544^3+WeightSDS!U$14*$AJ544^2+WeightSDS!V$14*$AJ544+WeightSDS!W$14),IF($AJ544&lt;156,WeightSDS!O$17*$AJ544^8+WeightSDS!P$17*$AJ544^7+WeightSDS!Q$17*$AJ544^6+WeightSDS!R$17*$AJ544^5+WeightSDS!S$17*$AJ544^4+WeightSDS!T$17*$AJ544^3+WeightSDS!U$17*$AJ544^2+WeightSDS!V$17*$AJ544+WeightSDS!W$17,IF($AJ544&lt;186,WeightSDS!$U$18+(WeightSDS!$V$18-WeightSDS!$U$18)/24*($AJ544-186)+WeightSDS!$W$18*(-$AJ544+186)^2-0.005,WeightSDS!$U$18+(WeightSDS!$V$18-WeightSDS!$U$18)/24*($AJ544-186)-0.005)))</f>
        <v>0.14604529399999999</v>
      </c>
      <c r="AQ544" s="7">
        <f t="shared" si="185"/>
        <v>0.56299999999999994</v>
      </c>
      <c r="AR544" s="7">
        <f t="shared" si="186"/>
        <v>69</v>
      </c>
      <c r="AS544" s="7">
        <f t="shared" si="187"/>
        <v>0.51</v>
      </c>
    </row>
    <row r="545" spans="2:45" s="7" customFormat="1" x14ac:dyDescent="0.15">
      <c r="B545" s="118"/>
      <c r="C545" s="118"/>
      <c r="D545" s="118"/>
      <c r="E545" s="30"/>
      <c r="F545" s="30"/>
      <c r="G545" s="119"/>
      <c r="H545" s="119"/>
      <c r="I545" s="78"/>
      <c r="J545" s="11" t="str">
        <f t="shared" si="178"/>
        <v/>
      </c>
      <c r="K545" s="2" t="str">
        <f t="shared" si="188"/>
        <v/>
      </c>
      <c r="L545" s="2" t="str">
        <f t="shared" si="179"/>
        <v/>
      </c>
      <c r="M545" s="2" t="str">
        <f t="shared" si="189"/>
        <v/>
      </c>
      <c r="N545" s="2" t="str">
        <f t="shared" si="190"/>
        <v/>
      </c>
      <c r="O545" s="2" t="str">
        <f t="shared" si="191"/>
        <v/>
      </c>
      <c r="P545" s="11" t="str">
        <f t="shared" si="192"/>
        <v/>
      </c>
      <c r="Q545" s="11" t="str">
        <f t="shared" si="193"/>
        <v/>
      </c>
      <c r="R545" s="2" t="str">
        <f t="shared" si="194"/>
        <v/>
      </c>
      <c r="S545" s="11" t="str">
        <f t="shared" si="195"/>
        <v/>
      </c>
      <c r="T545" s="175" t="str">
        <f t="shared" si="196"/>
        <v/>
      </c>
      <c r="U545" s="11" t="str">
        <f t="shared" si="197"/>
        <v/>
      </c>
      <c r="V545" s="136"/>
      <c r="W545" s="136"/>
      <c r="X545" s="139">
        <f t="shared" si="180"/>
        <v>0</v>
      </c>
      <c r="Y545" s="31">
        <f t="shared" si="181"/>
        <v>0</v>
      </c>
      <c r="Z545" s="31"/>
      <c r="AA545" s="140">
        <f t="shared" si="182"/>
        <v>0</v>
      </c>
      <c r="AB545" s="12"/>
      <c r="AC545" s="8">
        <f t="shared" si="183"/>
        <v>9.0359999999999996</v>
      </c>
      <c r="AD545" s="8">
        <f t="shared" si="184"/>
        <v>-184.49199999999999</v>
      </c>
      <c r="AE545"/>
      <c r="AF545" t="e">
        <f>IF(D545="M",IF(AI545&lt;78,LMS!$D$5*AI545^3+LMS!$E$5*AI545^2+LMS!$F$5*AI545+LMS!$G$5,IF(AI545&lt;150,LMS!$D$6*AI545^3+LMS!$E$6*AI545^2+LMS!$F$6*AI545+LMS!$G$6,LMS!$D$7*AI545^3+LMS!$E$7*AI545^2+LMS!$F$7*AI545+LMS!$G$7)),IF(AI545&lt;69,LMS!$D$9*AI545^3+LMS!$E$9*AI545^2+LMS!$F$9*AI545+LMS!$G$9,IF(AI545&lt;150,LMS!$D$10*AI545^3+LMS!$E$10*AI545^2+LMS!$F$10*AI545+LMS!$G$10,LMS!$D$11*AI545^3+LMS!$E$11*AI545^2+LMS!$F$11*AI545+LMS!$G$11)))</f>
        <v>#VALUE!</v>
      </c>
      <c r="AG545" t="e">
        <f>IF(D545="M",(IF(AI545&lt;2.5,LMS!$D$21*AI545^3+LMS!$E$21*AI545^2+LMS!$F$21*AI545+LMS!$G$21,IF(AI545&lt;9.5,LMS!$D$22*AI545^3+LMS!$E$22*AI545^2+LMS!$F$22*AI545+LMS!$G$22,IF(AI545&lt;26.75,LMS!$D$23*AI545^3+LMS!$E$23*AI545^2+LMS!$F$23*AI545+LMS!$G$23,IF(AI545&lt;90,LMS!$D$24*AI545^3+LMS!$E$24*AI545^2+LMS!$F$24*AI545+LMS!$G$24,LMS!$D$25*AI545^3+LMS!$E$25*AI545^2+LMS!$F$25*AI545+LMS!$G$25))))),(IF(AI545&lt;2.5,LMS!$D$27*AI545^3+LMS!$E$27*AI545^2+LMS!$F$27*AI545+LMS!$G$27,IF(AI545&lt;9.5,LMS!$D$28*AI545^3+LMS!$E$28*AI545^2+LMS!$F$28*AI545+LMS!$G$28,IF(AI545&lt;26.75,LMS!$D$29*AI545^3+LMS!$E$29*AI545^2+LMS!$F$29*AI545+LMS!$G$29,IF(AI545&lt;90,LMS!$D$30*AI545^3+LMS!$E$30*AI545^2+LMS!$F$30*AI545+LMS!$G$30,IF(AI545&lt;150,LMS!$D$31*AI545^3+LMS!$E$31*AI545^2+LMS!$F$31*AI545+LMS!$G$31,LMS!$D$32*AI545^3+LMS!$E$32*AI545^2+LMS!$F$32*AI545+LMS!$G$32)))))))</f>
        <v>#VALUE!</v>
      </c>
      <c r="AH545" t="e">
        <f>IF(D545="M",(IF(AI545&lt;90,LMS!$D$14*AI545^3+LMS!$E$14*AI545^2+LMS!$F$14*AI545+LMS!$G$14,LMS!$D$15*AI545^3+LMS!$E$15*AI545^2+LMS!$F$15*AI545+LMS!$G$15)),(IF(AI545&lt;90,LMS!$D$17*AI545^3+LMS!$E$17*AI545^2+LMS!$F$17*AI545+LMS!$G$17,LMS!$D$18*AI545^3+LMS!$E$18*AI545^2+LMS!$F$18*AI545+LMS!$G$18)))</f>
        <v>#VALUE!</v>
      </c>
      <c r="AI545" s="7" t="e">
        <f t="shared" si="177"/>
        <v>#VALUE!</v>
      </c>
      <c r="AJ545" s="7">
        <f t="shared" si="198"/>
        <v>0</v>
      </c>
      <c r="AL545" s="7">
        <f>IF(D545="M",WeightSDS!P$5*$AJ545^7+WeightSDS!Q$5*$AJ545^6+WeightSDS!R$5*$AJ545^5+WeightSDS!S$5*$AJ545^4+WeightSDS!T$5*$AJ545^3+WeightSDS!U$5*$AJ545^2+WeightSDS!V$5*$AJ545+WeightSDS!W$5,IF($AJ545&lt;186,WeightSDS!P$8*$AJ545^7+WeightSDS!Q$8*$AJ545^6+WeightSDS!R$8*$AJ545^5+WeightSDS!S$8*$AJ545^4+WeightSDS!T$8*$AJ545^3+WeightSDS!U$8*$AJ545^2+WeightSDS!V$8*$AJ545+WeightSDS!W$8,WeightSDS!$U$9+WeightSDS!$V$9*($AJ545-WeightSDS!$W$9)))</f>
        <v>0.75407122999999998</v>
      </c>
      <c r="AM545" s="7">
        <f>IF(D545="M",IF($AJ545&lt;45,WeightSDS!M$23*$AJ545^10+WeightSDS!N$23*$AJ545^9+WeightSDS!O$23*$AJ545^8+WeightSDS!P$23*$AJ545^7+WeightSDS!Q$23*$AJ545^6+WeightSDS!R$23*$AJ545^5+WeightSDS!S$23*$AJ545^4+WeightSDS!T$23*$AJ545^3+WeightSDS!U$23*$AJ545^2+WeightSDS!V$23*$AJ545+WeightSDS!W$23,IF($AJ545&lt;153,WeightSDS!M$25*$AJ545^10+WeightSDS!N$25*$AJ545^9+WeightSDS!O$25*$AJ545^8+WeightSDS!P$25*$AJ545^7+WeightSDS!Q$25*$AJ545^6+WeightSDS!R$25*$AJ545^5+WeightSDS!S$25*$AJ545^4+WeightSDS!T$25*$AJ545^3+WeightSDS!U$25*$AJ545^2+WeightSDS!V$25*$AJ545+WeightSDS!W$25,WeightSDS!M$27+WeightSDS!N$27/(1+EXP(WeightSDS!O$27+WeightSDS!P$27*$AJ545)))),IF($AJ545&lt;43.8,WeightSDS!M$29*$AJ545^10+WeightSDS!N$29*$AJ545^9+WeightSDS!O$29*$AJ545^8+WeightSDS!P$29*$AJ545^7+WeightSDS!Q$29*$AJ545^6+WeightSDS!R$29*$AJ545^5+WeightSDS!S$29*$AJ545^4+WeightSDS!T$29*$AJ545^3+WeightSDS!U$29*$AJ545^2+WeightSDS!V$29*$AJ545+WeightSDS!W$29-0.010431*(1-$AJ545/210),IF($AJ545&lt;123,WeightSDS!M$30*$AJ545^10+WeightSDS!N$30*$AJ545^9+WeightSDS!O$30*$AJ545^8+WeightSDS!P$30*$AJ545^7+WeightSDS!Q$30*$AJ545^6+WeightSDS!R$30*$AJ545^5+WeightSDS!S$30*$AJ545^4+WeightSDS!T$30*$AJ545^3+WeightSDS!U$30*$AJ545^2+WeightSDS!V$30*$AJ545+WeightSDS!W$30-0.010431*(1-1/$AJ545),WeightSDS!M$32+WeightSDS!N$32/(1+EXP(WeightSDS!O$32+WeightSDS!P$32*$AJ545))-0.010431*(1-$AJ545/210))))</f>
        <v>2.9500001032655536</v>
      </c>
      <c r="AN545" s="7">
        <f>IF(D545="M",IF($AJ545&lt;162,WeightSDS!P$12*$AJ545^7+WeightSDS!Q$12*$AJ545^6+WeightSDS!R$12*$AJ545^5+WeightSDS!S$12*$AJ545^4+WeightSDS!T$12*$AJ545^3+WeightSDS!U$12*$AJ545^2+WeightSDS!V$12*$AJ545+WeightSDS!W$12,WeightSDS!P$14*$AJ545^7+WeightSDS!Q$14*$AJ545^6+WeightSDS!R$14*$AJ545^5+WeightSDS!S$14*$AJ545^4+WeightSDS!T$14*$AJ545^3+WeightSDS!U$14*$AJ545^2+WeightSDS!V$14*$AJ545+WeightSDS!W$14),IF($AJ545&lt;156,WeightSDS!O$17*$AJ545^8+WeightSDS!P$17*$AJ545^7+WeightSDS!Q$17*$AJ545^6+WeightSDS!R$17*$AJ545^5+WeightSDS!S$17*$AJ545^4+WeightSDS!T$17*$AJ545^3+WeightSDS!U$17*$AJ545^2+WeightSDS!V$17*$AJ545+WeightSDS!W$17,IF($AJ545&lt;186,WeightSDS!$U$18+(WeightSDS!$V$18-WeightSDS!$U$18)/24*($AJ545-186)+WeightSDS!$W$18*(-$AJ545+186)^2-0.005,WeightSDS!$U$18+(WeightSDS!$V$18-WeightSDS!$U$18)/24*($AJ545-186)-0.005)))</f>
        <v>0.14604529399999999</v>
      </c>
      <c r="AQ545" s="7">
        <f t="shared" si="185"/>
        <v>0.56299999999999994</v>
      </c>
      <c r="AR545" s="7">
        <f t="shared" si="186"/>
        <v>69</v>
      </c>
      <c r="AS545" s="7">
        <f t="shared" si="187"/>
        <v>0.51</v>
      </c>
    </row>
    <row r="546" spans="2:45" s="7" customFormat="1" x14ac:dyDescent="0.15">
      <c r="B546" s="118"/>
      <c r="C546" s="118"/>
      <c r="D546" s="118"/>
      <c r="E546" s="30"/>
      <c r="F546" s="30"/>
      <c r="G546" s="119"/>
      <c r="H546" s="119"/>
      <c r="I546" s="78"/>
      <c r="J546" s="11" t="str">
        <f t="shared" si="178"/>
        <v/>
      </c>
      <c r="K546" s="2" t="str">
        <f t="shared" si="188"/>
        <v/>
      </c>
      <c r="L546" s="2" t="str">
        <f t="shared" si="179"/>
        <v/>
      </c>
      <c r="M546" s="2" t="str">
        <f t="shared" si="189"/>
        <v/>
      </c>
      <c r="N546" s="2" t="str">
        <f t="shared" si="190"/>
        <v/>
      </c>
      <c r="O546" s="2" t="str">
        <f t="shared" si="191"/>
        <v/>
      </c>
      <c r="P546" s="11" t="str">
        <f t="shared" si="192"/>
        <v/>
      </c>
      <c r="Q546" s="11" t="str">
        <f t="shared" si="193"/>
        <v/>
      </c>
      <c r="R546" s="2" t="str">
        <f t="shared" si="194"/>
        <v/>
      </c>
      <c r="S546" s="11" t="str">
        <f t="shared" si="195"/>
        <v/>
      </c>
      <c r="T546" s="175" t="str">
        <f t="shared" si="196"/>
        <v/>
      </c>
      <c r="U546" s="11" t="str">
        <f t="shared" si="197"/>
        <v/>
      </c>
      <c r="V546" s="136"/>
      <c r="W546" s="136"/>
      <c r="X546" s="139">
        <f t="shared" si="180"/>
        <v>0</v>
      </c>
      <c r="Y546" s="31">
        <f t="shared" si="181"/>
        <v>0</v>
      </c>
      <c r="Z546" s="31"/>
      <c r="AA546" s="140">
        <f t="shared" si="182"/>
        <v>0</v>
      </c>
      <c r="AB546" s="12"/>
      <c r="AC546" s="8">
        <f t="shared" si="183"/>
        <v>9.0359999999999996</v>
      </c>
      <c r="AD546" s="8">
        <f t="shared" si="184"/>
        <v>-184.49199999999999</v>
      </c>
      <c r="AE546"/>
      <c r="AF546" t="e">
        <f>IF(D546="M",IF(AI546&lt;78,LMS!$D$5*AI546^3+LMS!$E$5*AI546^2+LMS!$F$5*AI546+LMS!$G$5,IF(AI546&lt;150,LMS!$D$6*AI546^3+LMS!$E$6*AI546^2+LMS!$F$6*AI546+LMS!$G$6,LMS!$D$7*AI546^3+LMS!$E$7*AI546^2+LMS!$F$7*AI546+LMS!$G$7)),IF(AI546&lt;69,LMS!$D$9*AI546^3+LMS!$E$9*AI546^2+LMS!$F$9*AI546+LMS!$G$9,IF(AI546&lt;150,LMS!$D$10*AI546^3+LMS!$E$10*AI546^2+LMS!$F$10*AI546+LMS!$G$10,LMS!$D$11*AI546^3+LMS!$E$11*AI546^2+LMS!$F$11*AI546+LMS!$G$11)))</f>
        <v>#VALUE!</v>
      </c>
      <c r="AG546" t="e">
        <f>IF(D546="M",(IF(AI546&lt;2.5,LMS!$D$21*AI546^3+LMS!$E$21*AI546^2+LMS!$F$21*AI546+LMS!$G$21,IF(AI546&lt;9.5,LMS!$D$22*AI546^3+LMS!$E$22*AI546^2+LMS!$F$22*AI546+LMS!$G$22,IF(AI546&lt;26.75,LMS!$D$23*AI546^3+LMS!$E$23*AI546^2+LMS!$F$23*AI546+LMS!$G$23,IF(AI546&lt;90,LMS!$D$24*AI546^3+LMS!$E$24*AI546^2+LMS!$F$24*AI546+LMS!$G$24,LMS!$D$25*AI546^3+LMS!$E$25*AI546^2+LMS!$F$25*AI546+LMS!$G$25))))),(IF(AI546&lt;2.5,LMS!$D$27*AI546^3+LMS!$E$27*AI546^2+LMS!$F$27*AI546+LMS!$G$27,IF(AI546&lt;9.5,LMS!$D$28*AI546^3+LMS!$E$28*AI546^2+LMS!$F$28*AI546+LMS!$G$28,IF(AI546&lt;26.75,LMS!$D$29*AI546^3+LMS!$E$29*AI546^2+LMS!$F$29*AI546+LMS!$G$29,IF(AI546&lt;90,LMS!$D$30*AI546^3+LMS!$E$30*AI546^2+LMS!$F$30*AI546+LMS!$G$30,IF(AI546&lt;150,LMS!$D$31*AI546^3+LMS!$E$31*AI546^2+LMS!$F$31*AI546+LMS!$G$31,LMS!$D$32*AI546^3+LMS!$E$32*AI546^2+LMS!$F$32*AI546+LMS!$G$32)))))))</f>
        <v>#VALUE!</v>
      </c>
      <c r="AH546" t="e">
        <f>IF(D546="M",(IF(AI546&lt;90,LMS!$D$14*AI546^3+LMS!$E$14*AI546^2+LMS!$F$14*AI546+LMS!$G$14,LMS!$D$15*AI546^3+LMS!$E$15*AI546^2+LMS!$F$15*AI546+LMS!$G$15)),(IF(AI546&lt;90,LMS!$D$17*AI546^3+LMS!$E$17*AI546^2+LMS!$F$17*AI546+LMS!$G$17,LMS!$D$18*AI546^3+LMS!$E$18*AI546^2+LMS!$F$18*AI546+LMS!$G$18)))</f>
        <v>#VALUE!</v>
      </c>
      <c r="AI546" s="7" t="e">
        <f t="shared" si="177"/>
        <v>#VALUE!</v>
      </c>
      <c r="AJ546" s="7">
        <f t="shared" si="198"/>
        <v>0</v>
      </c>
      <c r="AL546" s="7">
        <f>IF(D546="M",WeightSDS!P$5*$AJ546^7+WeightSDS!Q$5*$AJ546^6+WeightSDS!R$5*$AJ546^5+WeightSDS!S$5*$AJ546^4+WeightSDS!T$5*$AJ546^3+WeightSDS!U$5*$AJ546^2+WeightSDS!V$5*$AJ546+WeightSDS!W$5,IF($AJ546&lt;186,WeightSDS!P$8*$AJ546^7+WeightSDS!Q$8*$AJ546^6+WeightSDS!R$8*$AJ546^5+WeightSDS!S$8*$AJ546^4+WeightSDS!T$8*$AJ546^3+WeightSDS!U$8*$AJ546^2+WeightSDS!V$8*$AJ546+WeightSDS!W$8,WeightSDS!$U$9+WeightSDS!$V$9*($AJ546-WeightSDS!$W$9)))</f>
        <v>0.75407122999999998</v>
      </c>
      <c r="AM546" s="7">
        <f>IF(D546="M",IF($AJ546&lt;45,WeightSDS!M$23*$AJ546^10+WeightSDS!N$23*$AJ546^9+WeightSDS!O$23*$AJ546^8+WeightSDS!P$23*$AJ546^7+WeightSDS!Q$23*$AJ546^6+WeightSDS!R$23*$AJ546^5+WeightSDS!S$23*$AJ546^4+WeightSDS!T$23*$AJ546^3+WeightSDS!U$23*$AJ546^2+WeightSDS!V$23*$AJ546+WeightSDS!W$23,IF($AJ546&lt;153,WeightSDS!M$25*$AJ546^10+WeightSDS!N$25*$AJ546^9+WeightSDS!O$25*$AJ546^8+WeightSDS!P$25*$AJ546^7+WeightSDS!Q$25*$AJ546^6+WeightSDS!R$25*$AJ546^5+WeightSDS!S$25*$AJ546^4+WeightSDS!T$25*$AJ546^3+WeightSDS!U$25*$AJ546^2+WeightSDS!V$25*$AJ546+WeightSDS!W$25,WeightSDS!M$27+WeightSDS!N$27/(1+EXP(WeightSDS!O$27+WeightSDS!P$27*$AJ546)))),IF($AJ546&lt;43.8,WeightSDS!M$29*$AJ546^10+WeightSDS!N$29*$AJ546^9+WeightSDS!O$29*$AJ546^8+WeightSDS!P$29*$AJ546^7+WeightSDS!Q$29*$AJ546^6+WeightSDS!R$29*$AJ546^5+WeightSDS!S$29*$AJ546^4+WeightSDS!T$29*$AJ546^3+WeightSDS!U$29*$AJ546^2+WeightSDS!V$29*$AJ546+WeightSDS!W$29-0.010431*(1-$AJ546/210),IF($AJ546&lt;123,WeightSDS!M$30*$AJ546^10+WeightSDS!N$30*$AJ546^9+WeightSDS!O$30*$AJ546^8+WeightSDS!P$30*$AJ546^7+WeightSDS!Q$30*$AJ546^6+WeightSDS!R$30*$AJ546^5+WeightSDS!S$30*$AJ546^4+WeightSDS!T$30*$AJ546^3+WeightSDS!U$30*$AJ546^2+WeightSDS!V$30*$AJ546+WeightSDS!W$30-0.010431*(1-1/$AJ546),WeightSDS!M$32+WeightSDS!N$32/(1+EXP(WeightSDS!O$32+WeightSDS!P$32*$AJ546))-0.010431*(1-$AJ546/210))))</f>
        <v>2.9500001032655536</v>
      </c>
      <c r="AN546" s="7">
        <f>IF(D546="M",IF($AJ546&lt;162,WeightSDS!P$12*$AJ546^7+WeightSDS!Q$12*$AJ546^6+WeightSDS!R$12*$AJ546^5+WeightSDS!S$12*$AJ546^4+WeightSDS!T$12*$AJ546^3+WeightSDS!U$12*$AJ546^2+WeightSDS!V$12*$AJ546+WeightSDS!W$12,WeightSDS!P$14*$AJ546^7+WeightSDS!Q$14*$AJ546^6+WeightSDS!R$14*$AJ546^5+WeightSDS!S$14*$AJ546^4+WeightSDS!T$14*$AJ546^3+WeightSDS!U$14*$AJ546^2+WeightSDS!V$14*$AJ546+WeightSDS!W$14),IF($AJ546&lt;156,WeightSDS!O$17*$AJ546^8+WeightSDS!P$17*$AJ546^7+WeightSDS!Q$17*$AJ546^6+WeightSDS!R$17*$AJ546^5+WeightSDS!S$17*$AJ546^4+WeightSDS!T$17*$AJ546^3+WeightSDS!U$17*$AJ546^2+WeightSDS!V$17*$AJ546+WeightSDS!W$17,IF($AJ546&lt;186,WeightSDS!$U$18+(WeightSDS!$V$18-WeightSDS!$U$18)/24*($AJ546-186)+WeightSDS!$W$18*(-$AJ546+186)^2-0.005,WeightSDS!$U$18+(WeightSDS!$V$18-WeightSDS!$U$18)/24*($AJ546-186)-0.005)))</f>
        <v>0.14604529399999999</v>
      </c>
      <c r="AQ546" s="7">
        <f t="shared" si="185"/>
        <v>0.56299999999999994</v>
      </c>
      <c r="AR546" s="7">
        <f t="shared" si="186"/>
        <v>69</v>
      </c>
      <c r="AS546" s="7">
        <f t="shared" si="187"/>
        <v>0.51</v>
      </c>
    </row>
    <row r="547" spans="2:45" s="7" customFormat="1" x14ac:dyDescent="0.15">
      <c r="B547" s="118"/>
      <c r="C547" s="118"/>
      <c r="D547" s="118"/>
      <c r="E547" s="30"/>
      <c r="F547" s="30"/>
      <c r="G547" s="119"/>
      <c r="H547" s="119"/>
      <c r="I547" s="78"/>
      <c r="J547" s="11" t="str">
        <f t="shared" si="178"/>
        <v/>
      </c>
      <c r="K547" s="2" t="str">
        <f t="shared" si="188"/>
        <v/>
      </c>
      <c r="L547" s="2" t="str">
        <f t="shared" si="179"/>
        <v/>
      </c>
      <c r="M547" s="2" t="str">
        <f t="shared" si="189"/>
        <v/>
      </c>
      <c r="N547" s="2" t="str">
        <f t="shared" si="190"/>
        <v/>
      </c>
      <c r="O547" s="2" t="str">
        <f t="shared" si="191"/>
        <v/>
      </c>
      <c r="P547" s="11" t="str">
        <f t="shared" si="192"/>
        <v/>
      </c>
      <c r="Q547" s="11" t="str">
        <f t="shared" si="193"/>
        <v/>
      </c>
      <c r="R547" s="2" t="str">
        <f t="shared" si="194"/>
        <v/>
      </c>
      <c r="S547" s="11" t="str">
        <f t="shared" si="195"/>
        <v/>
      </c>
      <c r="T547" s="175" t="str">
        <f t="shared" si="196"/>
        <v/>
      </c>
      <c r="U547" s="11" t="str">
        <f t="shared" si="197"/>
        <v/>
      </c>
      <c r="V547" s="136"/>
      <c r="W547" s="136"/>
      <c r="X547" s="139">
        <f t="shared" si="180"/>
        <v>0</v>
      </c>
      <c r="Y547" s="31">
        <f t="shared" si="181"/>
        <v>0</v>
      </c>
      <c r="Z547" s="31"/>
      <c r="AA547" s="140">
        <f t="shared" si="182"/>
        <v>0</v>
      </c>
      <c r="AB547" s="12"/>
      <c r="AC547" s="8">
        <f t="shared" si="183"/>
        <v>9.0359999999999996</v>
      </c>
      <c r="AD547" s="8">
        <f t="shared" si="184"/>
        <v>-184.49199999999999</v>
      </c>
      <c r="AE547"/>
      <c r="AF547" t="e">
        <f>IF(D547="M",IF(AI547&lt;78,LMS!$D$5*AI547^3+LMS!$E$5*AI547^2+LMS!$F$5*AI547+LMS!$G$5,IF(AI547&lt;150,LMS!$D$6*AI547^3+LMS!$E$6*AI547^2+LMS!$F$6*AI547+LMS!$G$6,LMS!$D$7*AI547^3+LMS!$E$7*AI547^2+LMS!$F$7*AI547+LMS!$G$7)),IF(AI547&lt;69,LMS!$D$9*AI547^3+LMS!$E$9*AI547^2+LMS!$F$9*AI547+LMS!$G$9,IF(AI547&lt;150,LMS!$D$10*AI547^3+LMS!$E$10*AI547^2+LMS!$F$10*AI547+LMS!$G$10,LMS!$D$11*AI547^3+LMS!$E$11*AI547^2+LMS!$F$11*AI547+LMS!$G$11)))</f>
        <v>#VALUE!</v>
      </c>
      <c r="AG547" t="e">
        <f>IF(D547="M",(IF(AI547&lt;2.5,LMS!$D$21*AI547^3+LMS!$E$21*AI547^2+LMS!$F$21*AI547+LMS!$G$21,IF(AI547&lt;9.5,LMS!$D$22*AI547^3+LMS!$E$22*AI547^2+LMS!$F$22*AI547+LMS!$G$22,IF(AI547&lt;26.75,LMS!$D$23*AI547^3+LMS!$E$23*AI547^2+LMS!$F$23*AI547+LMS!$G$23,IF(AI547&lt;90,LMS!$D$24*AI547^3+LMS!$E$24*AI547^2+LMS!$F$24*AI547+LMS!$G$24,LMS!$D$25*AI547^3+LMS!$E$25*AI547^2+LMS!$F$25*AI547+LMS!$G$25))))),(IF(AI547&lt;2.5,LMS!$D$27*AI547^3+LMS!$E$27*AI547^2+LMS!$F$27*AI547+LMS!$G$27,IF(AI547&lt;9.5,LMS!$D$28*AI547^3+LMS!$E$28*AI547^2+LMS!$F$28*AI547+LMS!$G$28,IF(AI547&lt;26.75,LMS!$D$29*AI547^3+LMS!$E$29*AI547^2+LMS!$F$29*AI547+LMS!$G$29,IF(AI547&lt;90,LMS!$D$30*AI547^3+LMS!$E$30*AI547^2+LMS!$F$30*AI547+LMS!$G$30,IF(AI547&lt;150,LMS!$D$31*AI547^3+LMS!$E$31*AI547^2+LMS!$F$31*AI547+LMS!$G$31,LMS!$D$32*AI547^3+LMS!$E$32*AI547^2+LMS!$F$32*AI547+LMS!$G$32)))))))</f>
        <v>#VALUE!</v>
      </c>
      <c r="AH547" t="e">
        <f>IF(D547="M",(IF(AI547&lt;90,LMS!$D$14*AI547^3+LMS!$E$14*AI547^2+LMS!$F$14*AI547+LMS!$G$14,LMS!$D$15*AI547^3+LMS!$E$15*AI547^2+LMS!$F$15*AI547+LMS!$G$15)),(IF(AI547&lt;90,LMS!$D$17*AI547^3+LMS!$E$17*AI547^2+LMS!$F$17*AI547+LMS!$G$17,LMS!$D$18*AI547^3+LMS!$E$18*AI547^2+LMS!$F$18*AI547+LMS!$G$18)))</f>
        <v>#VALUE!</v>
      </c>
      <c r="AI547" s="7" t="e">
        <f t="shared" si="177"/>
        <v>#VALUE!</v>
      </c>
      <c r="AJ547" s="7">
        <f t="shared" si="198"/>
        <v>0</v>
      </c>
      <c r="AL547" s="7">
        <f>IF(D547="M",WeightSDS!P$5*$AJ547^7+WeightSDS!Q$5*$AJ547^6+WeightSDS!R$5*$AJ547^5+WeightSDS!S$5*$AJ547^4+WeightSDS!T$5*$AJ547^3+WeightSDS!U$5*$AJ547^2+WeightSDS!V$5*$AJ547+WeightSDS!W$5,IF($AJ547&lt;186,WeightSDS!P$8*$AJ547^7+WeightSDS!Q$8*$AJ547^6+WeightSDS!R$8*$AJ547^5+WeightSDS!S$8*$AJ547^4+WeightSDS!T$8*$AJ547^3+WeightSDS!U$8*$AJ547^2+WeightSDS!V$8*$AJ547+WeightSDS!W$8,WeightSDS!$U$9+WeightSDS!$V$9*($AJ547-WeightSDS!$W$9)))</f>
        <v>0.75407122999999998</v>
      </c>
      <c r="AM547" s="7">
        <f>IF(D547="M",IF($AJ547&lt;45,WeightSDS!M$23*$AJ547^10+WeightSDS!N$23*$AJ547^9+WeightSDS!O$23*$AJ547^8+WeightSDS!P$23*$AJ547^7+WeightSDS!Q$23*$AJ547^6+WeightSDS!R$23*$AJ547^5+WeightSDS!S$23*$AJ547^4+WeightSDS!T$23*$AJ547^3+WeightSDS!U$23*$AJ547^2+WeightSDS!V$23*$AJ547+WeightSDS!W$23,IF($AJ547&lt;153,WeightSDS!M$25*$AJ547^10+WeightSDS!N$25*$AJ547^9+WeightSDS!O$25*$AJ547^8+WeightSDS!P$25*$AJ547^7+WeightSDS!Q$25*$AJ547^6+WeightSDS!R$25*$AJ547^5+WeightSDS!S$25*$AJ547^4+WeightSDS!T$25*$AJ547^3+WeightSDS!U$25*$AJ547^2+WeightSDS!V$25*$AJ547+WeightSDS!W$25,WeightSDS!M$27+WeightSDS!N$27/(1+EXP(WeightSDS!O$27+WeightSDS!P$27*$AJ547)))),IF($AJ547&lt;43.8,WeightSDS!M$29*$AJ547^10+WeightSDS!N$29*$AJ547^9+WeightSDS!O$29*$AJ547^8+WeightSDS!P$29*$AJ547^7+WeightSDS!Q$29*$AJ547^6+WeightSDS!R$29*$AJ547^5+WeightSDS!S$29*$AJ547^4+WeightSDS!T$29*$AJ547^3+WeightSDS!U$29*$AJ547^2+WeightSDS!V$29*$AJ547+WeightSDS!W$29-0.010431*(1-$AJ547/210),IF($AJ547&lt;123,WeightSDS!M$30*$AJ547^10+WeightSDS!N$30*$AJ547^9+WeightSDS!O$30*$AJ547^8+WeightSDS!P$30*$AJ547^7+WeightSDS!Q$30*$AJ547^6+WeightSDS!R$30*$AJ547^5+WeightSDS!S$30*$AJ547^4+WeightSDS!T$30*$AJ547^3+WeightSDS!U$30*$AJ547^2+WeightSDS!V$30*$AJ547+WeightSDS!W$30-0.010431*(1-1/$AJ547),WeightSDS!M$32+WeightSDS!N$32/(1+EXP(WeightSDS!O$32+WeightSDS!P$32*$AJ547))-0.010431*(1-$AJ547/210))))</f>
        <v>2.9500001032655536</v>
      </c>
      <c r="AN547" s="7">
        <f>IF(D547="M",IF($AJ547&lt;162,WeightSDS!P$12*$AJ547^7+WeightSDS!Q$12*$AJ547^6+WeightSDS!R$12*$AJ547^5+WeightSDS!S$12*$AJ547^4+WeightSDS!T$12*$AJ547^3+WeightSDS!U$12*$AJ547^2+WeightSDS!V$12*$AJ547+WeightSDS!W$12,WeightSDS!P$14*$AJ547^7+WeightSDS!Q$14*$AJ547^6+WeightSDS!R$14*$AJ547^5+WeightSDS!S$14*$AJ547^4+WeightSDS!T$14*$AJ547^3+WeightSDS!U$14*$AJ547^2+WeightSDS!V$14*$AJ547+WeightSDS!W$14),IF($AJ547&lt;156,WeightSDS!O$17*$AJ547^8+WeightSDS!P$17*$AJ547^7+WeightSDS!Q$17*$AJ547^6+WeightSDS!R$17*$AJ547^5+WeightSDS!S$17*$AJ547^4+WeightSDS!T$17*$AJ547^3+WeightSDS!U$17*$AJ547^2+WeightSDS!V$17*$AJ547+WeightSDS!W$17,IF($AJ547&lt;186,WeightSDS!$U$18+(WeightSDS!$V$18-WeightSDS!$U$18)/24*($AJ547-186)+WeightSDS!$W$18*(-$AJ547+186)^2-0.005,WeightSDS!$U$18+(WeightSDS!$V$18-WeightSDS!$U$18)/24*($AJ547-186)-0.005)))</f>
        <v>0.14604529399999999</v>
      </c>
      <c r="AQ547" s="7">
        <f t="shared" si="185"/>
        <v>0.56299999999999994</v>
      </c>
      <c r="AR547" s="7">
        <f t="shared" si="186"/>
        <v>69</v>
      </c>
      <c r="AS547" s="7">
        <f t="shared" si="187"/>
        <v>0.51</v>
      </c>
    </row>
    <row r="548" spans="2:45" s="7" customFormat="1" x14ac:dyDescent="0.15">
      <c r="B548" s="118"/>
      <c r="C548" s="118"/>
      <c r="D548" s="118"/>
      <c r="E548" s="30"/>
      <c r="F548" s="30"/>
      <c r="G548" s="119"/>
      <c r="H548" s="119"/>
      <c r="I548" s="78"/>
      <c r="J548" s="11" t="str">
        <f t="shared" si="178"/>
        <v/>
      </c>
      <c r="K548" s="2" t="str">
        <f t="shared" si="188"/>
        <v/>
      </c>
      <c r="L548" s="2" t="str">
        <f t="shared" si="179"/>
        <v/>
      </c>
      <c r="M548" s="2" t="str">
        <f t="shared" si="189"/>
        <v/>
      </c>
      <c r="N548" s="2" t="str">
        <f t="shared" si="190"/>
        <v/>
      </c>
      <c r="O548" s="2" t="str">
        <f t="shared" si="191"/>
        <v/>
      </c>
      <c r="P548" s="11" t="str">
        <f t="shared" si="192"/>
        <v/>
      </c>
      <c r="Q548" s="11" t="str">
        <f t="shared" si="193"/>
        <v/>
      </c>
      <c r="R548" s="2" t="str">
        <f t="shared" si="194"/>
        <v/>
      </c>
      <c r="S548" s="11" t="str">
        <f t="shared" si="195"/>
        <v/>
      </c>
      <c r="T548" s="175" t="str">
        <f t="shared" si="196"/>
        <v/>
      </c>
      <c r="U548" s="11" t="str">
        <f t="shared" si="197"/>
        <v/>
      </c>
      <c r="V548" s="136"/>
      <c r="W548" s="136"/>
      <c r="X548" s="139">
        <f t="shared" si="180"/>
        <v>0</v>
      </c>
      <c r="Y548" s="31">
        <f t="shared" si="181"/>
        <v>0</v>
      </c>
      <c r="Z548" s="31"/>
      <c r="AA548" s="140">
        <f t="shared" si="182"/>
        <v>0</v>
      </c>
      <c r="AB548" s="12"/>
      <c r="AC548" s="8">
        <f t="shared" si="183"/>
        <v>9.0359999999999996</v>
      </c>
      <c r="AD548" s="8">
        <f t="shared" si="184"/>
        <v>-184.49199999999999</v>
      </c>
      <c r="AE548"/>
      <c r="AF548" t="e">
        <f>IF(D548="M",IF(AI548&lt;78,LMS!$D$5*AI548^3+LMS!$E$5*AI548^2+LMS!$F$5*AI548+LMS!$G$5,IF(AI548&lt;150,LMS!$D$6*AI548^3+LMS!$E$6*AI548^2+LMS!$F$6*AI548+LMS!$G$6,LMS!$D$7*AI548^3+LMS!$E$7*AI548^2+LMS!$F$7*AI548+LMS!$G$7)),IF(AI548&lt;69,LMS!$D$9*AI548^3+LMS!$E$9*AI548^2+LMS!$F$9*AI548+LMS!$G$9,IF(AI548&lt;150,LMS!$D$10*AI548^3+LMS!$E$10*AI548^2+LMS!$F$10*AI548+LMS!$G$10,LMS!$D$11*AI548^3+LMS!$E$11*AI548^2+LMS!$F$11*AI548+LMS!$G$11)))</f>
        <v>#VALUE!</v>
      </c>
      <c r="AG548" t="e">
        <f>IF(D548="M",(IF(AI548&lt;2.5,LMS!$D$21*AI548^3+LMS!$E$21*AI548^2+LMS!$F$21*AI548+LMS!$G$21,IF(AI548&lt;9.5,LMS!$D$22*AI548^3+LMS!$E$22*AI548^2+LMS!$F$22*AI548+LMS!$G$22,IF(AI548&lt;26.75,LMS!$D$23*AI548^3+LMS!$E$23*AI548^2+LMS!$F$23*AI548+LMS!$G$23,IF(AI548&lt;90,LMS!$D$24*AI548^3+LMS!$E$24*AI548^2+LMS!$F$24*AI548+LMS!$G$24,LMS!$D$25*AI548^3+LMS!$E$25*AI548^2+LMS!$F$25*AI548+LMS!$G$25))))),(IF(AI548&lt;2.5,LMS!$D$27*AI548^3+LMS!$E$27*AI548^2+LMS!$F$27*AI548+LMS!$G$27,IF(AI548&lt;9.5,LMS!$D$28*AI548^3+LMS!$E$28*AI548^2+LMS!$F$28*AI548+LMS!$G$28,IF(AI548&lt;26.75,LMS!$D$29*AI548^3+LMS!$E$29*AI548^2+LMS!$F$29*AI548+LMS!$G$29,IF(AI548&lt;90,LMS!$D$30*AI548^3+LMS!$E$30*AI548^2+LMS!$F$30*AI548+LMS!$G$30,IF(AI548&lt;150,LMS!$D$31*AI548^3+LMS!$E$31*AI548^2+LMS!$F$31*AI548+LMS!$G$31,LMS!$D$32*AI548^3+LMS!$E$32*AI548^2+LMS!$F$32*AI548+LMS!$G$32)))))))</f>
        <v>#VALUE!</v>
      </c>
      <c r="AH548" t="e">
        <f>IF(D548="M",(IF(AI548&lt;90,LMS!$D$14*AI548^3+LMS!$E$14*AI548^2+LMS!$F$14*AI548+LMS!$G$14,LMS!$D$15*AI548^3+LMS!$E$15*AI548^2+LMS!$F$15*AI548+LMS!$G$15)),(IF(AI548&lt;90,LMS!$D$17*AI548^3+LMS!$E$17*AI548^2+LMS!$F$17*AI548+LMS!$G$17,LMS!$D$18*AI548^3+LMS!$E$18*AI548^2+LMS!$F$18*AI548+LMS!$G$18)))</f>
        <v>#VALUE!</v>
      </c>
      <c r="AI548" s="7" t="e">
        <f t="shared" si="177"/>
        <v>#VALUE!</v>
      </c>
      <c r="AJ548" s="7">
        <f t="shared" si="198"/>
        <v>0</v>
      </c>
      <c r="AL548" s="7">
        <f>IF(D548="M",WeightSDS!P$5*$AJ548^7+WeightSDS!Q$5*$AJ548^6+WeightSDS!R$5*$AJ548^5+WeightSDS!S$5*$AJ548^4+WeightSDS!T$5*$AJ548^3+WeightSDS!U$5*$AJ548^2+WeightSDS!V$5*$AJ548+WeightSDS!W$5,IF($AJ548&lt;186,WeightSDS!P$8*$AJ548^7+WeightSDS!Q$8*$AJ548^6+WeightSDS!R$8*$AJ548^5+WeightSDS!S$8*$AJ548^4+WeightSDS!T$8*$AJ548^3+WeightSDS!U$8*$AJ548^2+WeightSDS!V$8*$AJ548+WeightSDS!W$8,WeightSDS!$U$9+WeightSDS!$V$9*($AJ548-WeightSDS!$W$9)))</f>
        <v>0.75407122999999998</v>
      </c>
      <c r="AM548" s="7">
        <f>IF(D548="M",IF($AJ548&lt;45,WeightSDS!M$23*$AJ548^10+WeightSDS!N$23*$AJ548^9+WeightSDS!O$23*$AJ548^8+WeightSDS!P$23*$AJ548^7+WeightSDS!Q$23*$AJ548^6+WeightSDS!R$23*$AJ548^5+WeightSDS!S$23*$AJ548^4+WeightSDS!T$23*$AJ548^3+WeightSDS!U$23*$AJ548^2+WeightSDS!V$23*$AJ548+WeightSDS!W$23,IF($AJ548&lt;153,WeightSDS!M$25*$AJ548^10+WeightSDS!N$25*$AJ548^9+WeightSDS!O$25*$AJ548^8+WeightSDS!P$25*$AJ548^7+WeightSDS!Q$25*$AJ548^6+WeightSDS!R$25*$AJ548^5+WeightSDS!S$25*$AJ548^4+WeightSDS!T$25*$AJ548^3+WeightSDS!U$25*$AJ548^2+WeightSDS!V$25*$AJ548+WeightSDS!W$25,WeightSDS!M$27+WeightSDS!N$27/(1+EXP(WeightSDS!O$27+WeightSDS!P$27*$AJ548)))),IF($AJ548&lt;43.8,WeightSDS!M$29*$AJ548^10+WeightSDS!N$29*$AJ548^9+WeightSDS!O$29*$AJ548^8+WeightSDS!P$29*$AJ548^7+WeightSDS!Q$29*$AJ548^6+WeightSDS!R$29*$AJ548^5+WeightSDS!S$29*$AJ548^4+WeightSDS!T$29*$AJ548^3+WeightSDS!U$29*$AJ548^2+WeightSDS!V$29*$AJ548+WeightSDS!W$29-0.010431*(1-$AJ548/210),IF($AJ548&lt;123,WeightSDS!M$30*$AJ548^10+WeightSDS!N$30*$AJ548^9+WeightSDS!O$30*$AJ548^8+WeightSDS!P$30*$AJ548^7+WeightSDS!Q$30*$AJ548^6+WeightSDS!R$30*$AJ548^5+WeightSDS!S$30*$AJ548^4+WeightSDS!T$30*$AJ548^3+WeightSDS!U$30*$AJ548^2+WeightSDS!V$30*$AJ548+WeightSDS!W$30-0.010431*(1-1/$AJ548),WeightSDS!M$32+WeightSDS!N$32/(1+EXP(WeightSDS!O$32+WeightSDS!P$32*$AJ548))-0.010431*(1-$AJ548/210))))</f>
        <v>2.9500001032655536</v>
      </c>
      <c r="AN548" s="7">
        <f>IF(D548="M",IF($AJ548&lt;162,WeightSDS!P$12*$AJ548^7+WeightSDS!Q$12*$AJ548^6+WeightSDS!R$12*$AJ548^5+WeightSDS!S$12*$AJ548^4+WeightSDS!T$12*$AJ548^3+WeightSDS!U$12*$AJ548^2+WeightSDS!V$12*$AJ548+WeightSDS!W$12,WeightSDS!P$14*$AJ548^7+WeightSDS!Q$14*$AJ548^6+WeightSDS!R$14*$AJ548^5+WeightSDS!S$14*$AJ548^4+WeightSDS!T$14*$AJ548^3+WeightSDS!U$14*$AJ548^2+WeightSDS!V$14*$AJ548+WeightSDS!W$14),IF($AJ548&lt;156,WeightSDS!O$17*$AJ548^8+WeightSDS!P$17*$AJ548^7+WeightSDS!Q$17*$AJ548^6+WeightSDS!R$17*$AJ548^5+WeightSDS!S$17*$AJ548^4+WeightSDS!T$17*$AJ548^3+WeightSDS!U$17*$AJ548^2+WeightSDS!V$17*$AJ548+WeightSDS!W$17,IF($AJ548&lt;186,WeightSDS!$U$18+(WeightSDS!$V$18-WeightSDS!$U$18)/24*($AJ548-186)+WeightSDS!$W$18*(-$AJ548+186)^2-0.005,WeightSDS!$U$18+(WeightSDS!$V$18-WeightSDS!$U$18)/24*($AJ548-186)-0.005)))</f>
        <v>0.14604529399999999</v>
      </c>
      <c r="AQ548" s="7">
        <f t="shared" si="185"/>
        <v>0.56299999999999994</v>
      </c>
      <c r="AR548" s="7">
        <f t="shared" si="186"/>
        <v>69</v>
      </c>
      <c r="AS548" s="7">
        <f t="shared" si="187"/>
        <v>0.51</v>
      </c>
    </row>
    <row r="549" spans="2:45" s="7" customFormat="1" x14ac:dyDescent="0.15">
      <c r="B549" s="118"/>
      <c r="C549" s="118"/>
      <c r="D549" s="118"/>
      <c r="E549" s="30"/>
      <c r="F549" s="30"/>
      <c r="G549" s="119"/>
      <c r="H549" s="119"/>
      <c r="I549" s="78"/>
      <c r="J549" s="11" t="str">
        <f t="shared" si="178"/>
        <v/>
      </c>
      <c r="K549" s="2" t="str">
        <f t="shared" si="188"/>
        <v/>
      </c>
      <c r="L549" s="2" t="str">
        <f t="shared" si="179"/>
        <v/>
      </c>
      <c r="M549" s="2" t="str">
        <f t="shared" si="189"/>
        <v/>
      </c>
      <c r="N549" s="2" t="str">
        <f t="shared" si="190"/>
        <v/>
      </c>
      <c r="O549" s="2" t="str">
        <f t="shared" si="191"/>
        <v/>
      </c>
      <c r="P549" s="11" t="str">
        <f t="shared" si="192"/>
        <v/>
      </c>
      <c r="Q549" s="11" t="str">
        <f t="shared" si="193"/>
        <v/>
      </c>
      <c r="R549" s="2" t="str">
        <f t="shared" si="194"/>
        <v/>
      </c>
      <c r="S549" s="11" t="str">
        <f t="shared" si="195"/>
        <v/>
      </c>
      <c r="T549" s="175" t="str">
        <f t="shared" si="196"/>
        <v/>
      </c>
      <c r="U549" s="11" t="str">
        <f t="shared" si="197"/>
        <v/>
      </c>
      <c r="V549" s="136"/>
      <c r="W549" s="136"/>
      <c r="X549" s="139">
        <f t="shared" si="180"/>
        <v>0</v>
      </c>
      <c r="Y549" s="31">
        <f t="shared" si="181"/>
        <v>0</v>
      </c>
      <c r="Z549" s="31"/>
      <c r="AA549" s="140">
        <f t="shared" si="182"/>
        <v>0</v>
      </c>
      <c r="AB549" s="12"/>
      <c r="AC549" s="8">
        <f t="shared" si="183"/>
        <v>9.0359999999999996</v>
      </c>
      <c r="AD549" s="8">
        <f t="shared" si="184"/>
        <v>-184.49199999999999</v>
      </c>
      <c r="AE549"/>
      <c r="AF549" t="e">
        <f>IF(D549="M",IF(AI549&lt;78,LMS!$D$5*AI549^3+LMS!$E$5*AI549^2+LMS!$F$5*AI549+LMS!$G$5,IF(AI549&lt;150,LMS!$D$6*AI549^3+LMS!$E$6*AI549^2+LMS!$F$6*AI549+LMS!$G$6,LMS!$D$7*AI549^3+LMS!$E$7*AI549^2+LMS!$F$7*AI549+LMS!$G$7)),IF(AI549&lt;69,LMS!$D$9*AI549^3+LMS!$E$9*AI549^2+LMS!$F$9*AI549+LMS!$G$9,IF(AI549&lt;150,LMS!$D$10*AI549^3+LMS!$E$10*AI549^2+LMS!$F$10*AI549+LMS!$G$10,LMS!$D$11*AI549^3+LMS!$E$11*AI549^2+LMS!$F$11*AI549+LMS!$G$11)))</f>
        <v>#VALUE!</v>
      </c>
      <c r="AG549" t="e">
        <f>IF(D549="M",(IF(AI549&lt;2.5,LMS!$D$21*AI549^3+LMS!$E$21*AI549^2+LMS!$F$21*AI549+LMS!$G$21,IF(AI549&lt;9.5,LMS!$D$22*AI549^3+LMS!$E$22*AI549^2+LMS!$F$22*AI549+LMS!$G$22,IF(AI549&lt;26.75,LMS!$D$23*AI549^3+LMS!$E$23*AI549^2+LMS!$F$23*AI549+LMS!$G$23,IF(AI549&lt;90,LMS!$D$24*AI549^3+LMS!$E$24*AI549^2+LMS!$F$24*AI549+LMS!$G$24,LMS!$D$25*AI549^3+LMS!$E$25*AI549^2+LMS!$F$25*AI549+LMS!$G$25))))),(IF(AI549&lt;2.5,LMS!$D$27*AI549^3+LMS!$E$27*AI549^2+LMS!$F$27*AI549+LMS!$G$27,IF(AI549&lt;9.5,LMS!$D$28*AI549^3+LMS!$E$28*AI549^2+LMS!$F$28*AI549+LMS!$G$28,IF(AI549&lt;26.75,LMS!$D$29*AI549^3+LMS!$E$29*AI549^2+LMS!$F$29*AI549+LMS!$G$29,IF(AI549&lt;90,LMS!$D$30*AI549^3+LMS!$E$30*AI549^2+LMS!$F$30*AI549+LMS!$G$30,IF(AI549&lt;150,LMS!$D$31*AI549^3+LMS!$E$31*AI549^2+LMS!$F$31*AI549+LMS!$G$31,LMS!$D$32*AI549^3+LMS!$E$32*AI549^2+LMS!$F$32*AI549+LMS!$G$32)))))))</f>
        <v>#VALUE!</v>
      </c>
      <c r="AH549" t="e">
        <f>IF(D549="M",(IF(AI549&lt;90,LMS!$D$14*AI549^3+LMS!$E$14*AI549^2+LMS!$F$14*AI549+LMS!$G$14,LMS!$D$15*AI549^3+LMS!$E$15*AI549^2+LMS!$F$15*AI549+LMS!$G$15)),(IF(AI549&lt;90,LMS!$D$17*AI549^3+LMS!$E$17*AI549^2+LMS!$F$17*AI549+LMS!$G$17,LMS!$D$18*AI549^3+LMS!$E$18*AI549^2+LMS!$F$18*AI549+LMS!$G$18)))</f>
        <v>#VALUE!</v>
      </c>
      <c r="AI549" s="7" t="e">
        <f t="shared" si="177"/>
        <v>#VALUE!</v>
      </c>
      <c r="AJ549" s="7">
        <f t="shared" si="198"/>
        <v>0</v>
      </c>
      <c r="AL549" s="7">
        <f>IF(D549="M",WeightSDS!P$5*$AJ549^7+WeightSDS!Q$5*$AJ549^6+WeightSDS!R$5*$AJ549^5+WeightSDS!S$5*$AJ549^4+WeightSDS!T$5*$AJ549^3+WeightSDS!U$5*$AJ549^2+WeightSDS!V$5*$AJ549+WeightSDS!W$5,IF($AJ549&lt;186,WeightSDS!P$8*$AJ549^7+WeightSDS!Q$8*$AJ549^6+WeightSDS!R$8*$AJ549^5+WeightSDS!S$8*$AJ549^4+WeightSDS!T$8*$AJ549^3+WeightSDS!U$8*$AJ549^2+WeightSDS!V$8*$AJ549+WeightSDS!W$8,WeightSDS!$U$9+WeightSDS!$V$9*($AJ549-WeightSDS!$W$9)))</f>
        <v>0.75407122999999998</v>
      </c>
      <c r="AM549" s="7">
        <f>IF(D549="M",IF($AJ549&lt;45,WeightSDS!M$23*$AJ549^10+WeightSDS!N$23*$AJ549^9+WeightSDS!O$23*$AJ549^8+WeightSDS!P$23*$AJ549^7+WeightSDS!Q$23*$AJ549^6+WeightSDS!R$23*$AJ549^5+WeightSDS!S$23*$AJ549^4+WeightSDS!T$23*$AJ549^3+WeightSDS!U$23*$AJ549^2+WeightSDS!V$23*$AJ549+WeightSDS!W$23,IF($AJ549&lt;153,WeightSDS!M$25*$AJ549^10+WeightSDS!N$25*$AJ549^9+WeightSDS!O$25*$AJ549^8+WeightSDS!P$25*$AJ549^7+WeightSDS!Q$25*$AJ549^6+WeightSDS!R$25*$AJ549^5+WeightSDS!S$25*$AJ549^4+WeightSDS!T$25*$AJ549^3+WeightSDS!U$25*$AJ549^2+WeightSDS!V$25*$AJ549+WeightSDS!W$25,WeightSDS!M$27+WeightSDS!N$27/(1+EXP(WeightSDS!O$27+WeightSDS!P$27*$AJ549)))),IF($AJ549&lt;43.8,WeightSDS!M$29*$AJ549^10+WeightSDS!N$29*$AJ549^9+WeightSDS!O$29*$AJ549^8+WeightSDS!P$29*$AJ549^7+WeightSDS!Q$29*$AJ549^6+WeightSDS!R$29*$AJ549^5+WeightSDS!S$29*$AJ549^4+WeightSDS!T$29*$AJ549^3+WeightSDS!U$29*$AJ549^2+WeightSDS!V$29*$AJ549+WeightSDS!W$29-0.010431*(1-$AJ549/210),IF($AJ549&lt;123,WeightSDS!M$30*$AJ549^10+WeightSDS!N$30*$AJ549^9+WeightSDS!O$30*$AJ549^8+WeightSDS!P$30*$AJ549^7+WeightSDS!Q$30*$AJ549^6+WeightSDS!R$30*$AJ549^5+WeightSDS!S$30*$AJ549^4+WeightSDS!T$30*$AJ549^3+WeightSDS!U$30*$AJ549^2+WeightSDS!V$30*$AJ549+WeightSDS!W$30-0.010431*(1-1/$AJ549),WeightSDS!M$32+WeightSDS!N$32/(1+EXP(WeightSDS!O$32+WeightSDS!P$32*$AJ549))-0.010431*(1-$AJ549/210))))</f>
        <v>2.9500001032655536</v>
      </c>
      <c r="AN549" s="7">
        <f>IF(D549="M",IF($AJ549&lt;162,WeightSDS!P$12*$AJ549^7+WeightSDS!Q$12*$AJ549^6+WeightSDS!R$12*$AJ549^5+WeightSDS!S$12*$AJ549^4+WeightSDS!T$12*$AJ549^3+WeightSDS!U$12*$AJ549^2+WeightSDS!V$12*$AJ549+WeightSDS!W$12,WeightSDS!P$14*$AJ549^7+WeightSDS!Q$14*$AJ549^6+WeightSDS!R$14*$AJ549^5+WeightSDS!S$14*$AJ549^4+WeightSDS!T$14*$AJ549^3+WeightSDS!U$14*$AJ549^2+WeightSDS!V$14*$AJ549+WeightSDS!W$14),IF($AJ549&lt;156,WeightSDS!O$17*$AJ549^8+WeightSDS!P$17*$AJ549^7+WeightSDS!Q$17*$AJ549^6+WeightSDS!R$17*$AJ549^5+WeightSDS!S$17*$AJ549^4+WeightSDS!T$17*$AJ549^3+WeightSDS!U$17*$AJ549^2+WeightSDS!V$17*$AJ549+WeightSDS!W$17,IF($AJ549&lt;186,WeightSDS!$U$18+(WeightSDS!$V$18-WeightSDS!$U$18)/24*($AJ549-186)+WeightSDS!$W$18*(-$AJ549+186)^2-0.005,WeightSDS!$U$18+(WeightSDS!$V$18-WeightSDS!$U$18)/24*($AJ549-186)-0.005)))</f>
        <v>0.14604529399999999</v>
      </c>
      <c r="AQ549" s="7">
        <f t="shared" si="185"/>
        <v>0.56299999999999994</v>
      </c>
      <c r="AR549" s="7">
        <f t="shared" si="186"/>
        <v>69</v>
      </c>
      <c r="AS549" s="7">
        <f t="shared" si="187"/>
        <v>0.51</v>
      </c>
    </row>
    <row r="550" spans="2:45" s="7" customFormat="1" x14ac:dyDescent="0.15">
      <c r="B550" s="118"/>
      <c r="C550" s="118"/>
      <c r="D550" s="118"/>
      <c r="E550" s="30"/>
      <c r="F550" s="30"/>
      <c r="G550" s="119"/>
      <c r="H550" s="119"/>
      <c r="I550" s="78"/>
      <c r="J550" s="11" t="str">
        <f t="shared" si="178"/>
        <v/>
      </c>
      <c r="K550" s="2" t="str">
        <f t="shared" si="188"/>
        <v/>
      </c>
      <c r="L550" s="2" t="str">
        <f t="shared" si="179"/>
        <v/>
      </c>
      <c r="M550" s="2" t="str">
        <f t="shared" si="189"/>
        <v/>
      </c>
      <c r="N550" s="2" t="str">
        <f t="shared" si="190"/>
        <v/>
      </c>
      <c r="O550" s="2" t="str">
        <f t="shared" si="191"/>
        <v/>
      </c>
      <c r="P550" s="11" t="str">
        <f t="shared" si="192"/>
        <v/>
      </c>
      <c r="Q550" s="11" t="str">
        <f t="shared" si="193"/>
        <v/>
      </c>
      <c r="R550" s="2" t="str">
        <f t="shared" si="194"/>
        <v/>
      </c>
      <c r="S550" s="11" t="str">
        <f t="shared" si="195"/>
        <v/>
      </c>
      <c r="T550" s="175" t="str">
        <f t="shared" si="196"/>
        <v/>
      </c>
      <c r="U550" s="11" t="str">
        <f t="shared" si="197"/>
        <v/>
      </c>
      <c r="V550" s="136"/>
      <c r="W550" s="136"/>
      <c r="X550" s="139">
        <f t="shared" si="180"/>
        <v>0</v>
      </c>
      <c r="Y550" s="31">
        <f t="shared" si="181"/>
        <v>0</v>
      </c>
      <c r="Z550" s="31"/>
      <c r="AA550" s="140">
        <f t="shared" si="182"/>
        <v>0</v>
      </c>
      <c r="AB550" s="12"/>
      <c r="AC550" s="8">
        <f t="shared" si="183"/>
        <v>9.0359999999999996</v>
      </c>
      <c r="AD550" s="8">
        <f t="shared" si="184"/>
        <v>-184.49199999999999</v>
      </c>
      <c r="AE550"/>
      <c r="AF550" t="e">
        <f>IF(D550="M",IF(AI550&lt;78,LMS!$D$5*AI550^3+LMS!$E$5*AI550^2+LMS!$F$5*AI550+LMS!$G$5,IF(AI550&lt;150,LMS!$D$6*AI550^3+LMS!$E$6*AI550^2+LMS!$F$6*AI550+LMS!$G$6,LMS!$D$7*AI550^3+LMS!$E$7*AI550^2+LMS!$F$7*AI550+LMS!$G$7)),IF(AI550&lt;69,LMS!$D$9*AI550^3+LMS!$E$9*AI550^2+LMS!$F$9*AI550+LMS!$G$9,IF(AI550&lt;150,LMS!$D$10*AI550^3+LMS!$E$10*AI550^2+LMS!$F$10*AI550+LMS!$G$10,LMS!$D$11*AI550^3+LMS!$E$11*AI550^2+LMS!$F$11*AI550+LMS!$G$11)))</f>
        <v>#VALUE!</v>
      </c>
      <c r="AG550" t="e">
        <f>IF(D550="M",(IF(AI550&lt;2.5,LMS!$D$21*AI550^3+LMS!$E$21*AI550^2+LMS!$F$21*AI550+LMS!$G$21,IF(AI550&lt;9.5,LMS!$D$22*AI550^3+LMS!$E$22*AI550^2+LMS!$F$22*AI550+LMS!$G$22,IF(AI550&lt;26.75,LMS!$D$23*AI550^3+LMS!$E$23*AI550^2+LMS!$F$23*AI550+LMS!$G$23,IF(AI550&lt;90,LMS!$D$24*AI550^3+LMS!$E$24*AI550^2+LMS!$F$24*AI550+LMS!$G$24,LMS!$D$25*AI550^3+LMS!$E$25*AI550^2+LMS!$F$25*AI550+LMS!$G$25))))),(IF(AI550&lt;2.5,LMS!$D$27*AI550^3+LMS!$E$27*AI550^2+LMS!$F$27*AI550+LMS!$G$27,IF(AI550&lt;9.5,LMS!$D$28*AI550^3+LMS!$E$28*AI550^2+LMS!$F$28*AI550+LMS!$G$28,IF(AI550&lt;26.75,LMS!$D$29*AI550^3+LMS!$E$29*AI550^2+LMS!$F$29*AI550+LMS!$G$29,IF(AI550&lt;90,LMS!$D$30*AI550^3+LMS!$E$30*AI550^2+LMS!$F$30*AI550+LMS!$G$30,IF(AI550&lt;150,LMS!$D$31*AI550^3+LMS!$E$31*AI550^2+LMS!$F$31*AI550+LMS!$G$31,LMS!$D$32*AI550^3+LMS!$E$32*AI550^2+LMS!$F$32*AI550+LMS!$G$32)))))))</f>
        <v>#VALUE!</v>
      </c>
      <c r="AH550" t="e">
        <f>IF(D550="M",(IF(AI550&lt;90,LMS!$D$14*AI550^3+LMS!$E$14*AI550^2+LMS!$F$14*AI550+LMS!$G$14,LMS!$D$15*AI550^3+LMS!$E$15*AI550^2+LMS!$F$15*AI550+LMS!$G$15)),(IF(AI550&lt;90,LMS!$D$17*AI550^3+LMS!$E$17*AI550^2+LMS!$F$17*AI550+LMS!$G$17,LMS!$D$18*AI550^3+LMS!$E$18*AI550^2+LMS!$F$18*AI550+LMS!$G$18)))</f>
        <v>#VALUE!</v>
      </c>
      <c r="AI550" s="7" t="e">
        <f t="shared" si="177"/>
        <v>#VALUE!</v>
      </c>
      <c r="AJ550" s="7">
        <f t="shared" si="198"/>
        <v>0</v>
      </c>
      <c r="AL550" s="7">
        <f>IF(D550="M",WeightSDS!P$5*$AJ550^7+WeightSDS!Q$5*$AJ550^6+WeightSDS!R$5*$AJ550^5+WeightSDS!S$5*$AJ550^4+WeightSDS!T$5*$AJ550^3+WeightSDS!U$5*$AJ550^2+WeightSDS!V$5*$AJ550+WeightSDS!W$5,IF($AJ550&lt;186,WeightSDS!P$8*$AJ550^7+WeightSDS!Q$8*$AJ550^6+WeightSDS!R$8*$AJ550^5+WeightSDS!S$8*$AJ550^4+WeightSDS!T$8*$AJ550^3+WeightSDS!U$8*$AJ550^2+WeightSDS!V$8*$AJ550+WeightSDS!W$8,WeightSDS!$U$9+WeightSDS!$V$9*($AJ550-WeightSDS!$W$9)))</f>
        <v>0.75407122999999998</v>
      </c>
      <c r="AM550" s="7">
        <f>IF(D550="M",IF($AJ550&lt;45,WeightSDS!M$23*$AJ550^10+WeightSDS!N$23*$AJ550^9+WeightSDS!O$23*$AJ550^8+WeightSDS!P$23*$AJ550^7+WeightSDS!Q$23*$AJ550^6+WeightSDS!R$23*$AJ550^5+WeightSDS!S$23*$AJ550^4+WeightSDS!T$23*$AJ550^3+WeightSDS!U$23*$AJ550^2+WeightSDS!V$23*$AJ550+WeightSDS!W$23,IF($AJ550&lt;153,WeightSDS!M$25*$AJ550^10+WeightSDS!N$25*$AJ550^9+WeightSDS!O$25*$AJ550^8+WeightSDS!P$25*$AJ550^7+WeightSDS!Q$25*$AJ550^6+WeightSDS!R$25*$AJ550^5+WeightSDS!S$25*$AJ550^4+WeightSDS!T$25*$AJ550^3+WeightSDS!U$25*$AJ550^2+WeightSDS!V$25*$AJ550+WeightSDS!W$25,WeightSDS!M$27+WeightSDS!N$27/(1+EXP(WeightSDS!O$27+WeightSDS!P$27*$AJ550)))),IF($AJ550&lt;43.8,WeightSDS!M$29*$AJ550^10+WeightSDS!N$29*$AJ550^9+WeightSDS!O$29*$AJ550^8+WeightSDS!P$29*$AJ550^7+WeightSDS!Q$29*$AJ550^6+WeightSDS!R$29*$AJ550^5+WeightSDS!S$29*$AJ550^4+WeightSDS!T$29*$AJ550^3+WeightSDS!U$29*$AJ550^2+WeightSDS!V$29*$AJ550+WeightSDS!W$29-0.010431*(1-$AJ550/210),IF($AJ550&lt;123,WeightSDS!M$30*$AJ550^10+WeightSDS!N$30*$AJ550^9+WeightSDS!O$30*$AJ550^8+WeightSDS!P$30*$AJ550^7+WeightSDS!Q$30*$AJ550^6+WeightSDS!R$30*$AJ550^5+WeightSDS!S$30*$AJ550^4+WeightSDS!T$30*$AJ550^3+WeightSDS!U$30*$AJ550^2+WeightSDS!V$30*$AJ550+WeightSDS!W$30-0.010431*(1-1/$AJ550),WeightSDS!M$32+WeightSDS!N$32/(1+EXP(WeightSDS!O$32+WeightSDS!P$32*$AJ550))-0.010431*(1-$AJ550/210))))</f>
        <v>2.9500001032655536</v>
      </c>
      <c r="AN550" s="7">
        <f>IF(D550="M",IF($AJ550&lt;162,WeightSDS!P$12*$AJ550^7+WeightSDS!Q$12*$AJ550^6+WeightSDS!R$12*$AJ550^5+WeightSDS!S$12*$AJ550^4+WeightSDS!T$12*$AJ550^3+WeightSDS!U$12*$AJ550^2+WeightSDS!V$12*$AJ550+WeightSDS!W$12,WeightSDS!P$14*$AJ550^7+WeightSDS!Q$14*$AJ550^6+WeightSDS!R$14*$AJ550^5+WeightSDS!S$14*$AJ550^4+WeightSDS!T$14*$AJ550^3+WeightSDS!U$14*$AJ550^2+WeightSDS!V$14*$AJ550+WeightSDS!W$14),IF($AJ550&lt;156,WeightSDS!O$17*$AJ550^8+WeightSDS!P$17*$AJ550^7+WeightSDS!Q$17*$AJ550^6+WeightSDS!R$17*$AJ550^5+WeightSDS!S$17*$AJ550^4+WeightSDS!T$17*$AJ550^3+WeightSDS!U$17*$AJ550^2+WeightSDS!V$17*$AJ550+WeightSDS!W$17,IF($AJ550&lt;186,WeightSDS!$U$18+(WeightSDS!$V$18-WeightSDS!$U$18)/24*($AJ550-186)+WeightSDS!$W$18*(-$AJ550+186)^2-0.005,WeightSDS!$U$18+(WeightSDS!$V$18-WeightSDS!$U$18)/24*($AJ550-186)-0.005)))</f>
        <v>0.14604529399999999</v>
      </c>
      <c r="AQ550" s="7">
        <f t="shared" si="185"/>
        <v>0.56299999999999994</v>
      </c>
      <c r="AR550" s="7">
        <f t="shared" si="186"/>
        <v>69</v>
      </c>
      <c r="AS550" s="7">
        <f t="shared" si="187"/>
        <v>0.51</v>
      </c>
    </row>
    <row r="551" spans="2:45" s="7" customFormat="1" x14ac:dyDescent="0.15">
      <c r="B551" s="118"/>
      <c r="C551" s="118"/>
      <c r="D551" s="118"/>
      <c r="E551" s="30"/>
      <c r="F551" s="30"/>
      <c r="G551" s="119"/>
      <c r="H551" s="119"/>
      <c r="I551" s="78"/>
      <c r="J551" s="11" t="str">
        <f t="shared" si="178"/>
        <v/>
      </c>
      <c r="K551" s="2" t="str">
        <f t="shared" si="188"/>
        <v/>
      </c>
      <c r="L551" s="2" t="str">
        <f t="shared" si="179"/>
        <v/>
      </c>
      <c r="M551" s="2" t="str">
        <f t="shared" si="189"/>
        <v/>
      </c>
      <c r="N551" s="2" t="str">
        <f t="shared" si="190"/>
        <v/>
      </c>
      <c r="O551" s="2" t="str">
        <f t="shared" si="191"/>
        <v/>
      </c>
      <c r="P551" s="11" t="str">
        <f t="shared" si="192"/>
        <v/>
      </c>
      <c r="Q551" s="11" t="str">
        <f t="shared" si="193"/>
        <v/>
      </c>
      <c r="R551" s="2" t="str">
        <f t="shared" si="194"/>
        <v/>
      </c>
      <c r="S551" s="11" t="str">
        <f t="shared" si="195"/>
        <v/>
      </c>
      <c r="T551" s="175" t="str">
        <f t="shared" si="196"/>
        <v/>
      </c>
      <c r="U551" s="11" t="str">
        <f t="shared" si="197"/>
        <v/>
      </c>
      <c r="V551" s="136"/>
      <c r="W551" s="136"/>
      <c r="X551" s="139">
        <f t="shared" si="180"/>
        <v>0</v>
      </c>
      <c r="Y551" s="31">
        <f t="shared" si="181"/>
        <v>0</v>
      </c>
      <c r="Z551" s="31"/>
      <c r="AA551" s="140">
        <f t="shared" si="182"/>
        <v>0</v>
      </c>
      <c r="AB551" s="12"/>
      <c r="AC551" s="8">
        <f t="shared" si="183"/>
        <v>9.0359999999999996</v>
      </c>
      <c r="AD551" s="8">
        <f t="shared" si="184"/>
        <v>-184.49199999999999</v>
      </c>
      <c r="AE551"/>
      <c r="AF551" t="e">
        <f>IF(D551="M",IF(AI551&lt;78,LMS!$D$5*AI551^3+LMS!$E$5*AI551^2+LMS!$F$5*AI551+LMS!$G$5,IF(AI551&lt;150,LMS!$D$6*AI551^3+LMS!$E$6*AI551^2+LMS!$F$6*AI551+LMS!$G$6,LMS!$D$7*AI551^3+LMS!$E$7*AI551^2+LMS!$F$7*AI551+LMS!$G$7)),IF(AI551&lt;69,LMS!$D$9*AI551^3+LMS!$E$9*AI551^2+LMS!$F$9*AI551+LMS!$G$9,IF(AI551&lt;150,LMS!$D$10*AI551^3+LMS!$E$10*AI551^2+LMS!$F$10*AI551+LMS!$G$10,LMS!$D$11*AI551^3+LMS!$E$11*AI551^2+LMS!$F$11*AI551+LMS!$G$11)))</f>
        <v>#VALUE!</v>
      </c>
      <c r="AG551" t="e">
        <f>IF(D551="M",(IF(AI551&lt;2.5,LMS!$D$21*AI551^3+LMS!$E$21*AI551^2+LMS!$F$21*AI551+LMS!$G$21,IF(AI551&lt;9.5,LMS!$D$22*AI551^3+LMS!$E$22*AI551^2+LMS!$F$22*AI551+LMS!$G$22,IF(AI551&lt;26.75,LMS!$D$23*AI551^3+LMS!$E$23*AI551^2+LMS!$F$23*AI551+LMS!$G$23,IF(AI551&lt;90,LMS!$D$24*AI551^3+LMS!$E$24*AI551^2+LMS!$F$24*AI551+LMS!$G$24,LMS!$D$25*AI551^3+LMS!$E$25*AI551^2+LMS!$F$25*AI551+LMS!$G$25))))),(IF(AI551&lt;2.5,LMS!$D$27*AI551^3+LMS!$E$27*AI551^2+LMS!$F$27*AI551+LMS!$G$27,IF(AI551&lt;9.5,LMS!$D$28*AI551^3+LMS!$E$28*AI551^2+LMS!$F$28*AI551+LMS!$G$28,IF(AI551&lt;26.75,LMS!$D$29*AI551^3+LMS!$E$29*AI551^2+LMS!$F$29*AI551+LMS!$G$29,IF(AI551&lt;90,LMS!$D$30*AI551^3+LMS!$E$30*AI551^2+LMS!$F$30*AI551+LMS!$G$30,IF(AI551&lt;150,LMS!$D$31*AI551^3+LMS!$E$31*AI551^2+LMS!$F$31*AI551+LMS!$G$31,LMS!$D$32*AI551^3+LMS!$E$32*AI551^2+LMS!$F$32*AI551+LMS!$G$32)))))))</f>
        <v>#VALUE!</v>
      </c>
      <c r="AH551" t="e">
        <f>IF(D551="M",(IF(AI551&lt;90,LMS!$D$14*AI551^3+LMS!$E$14*AI551^2+LMS!$F$14*AI551+LMS!$G$14,LMS!$D$15*AI551^3+LMS!$E$15*AI551^2+LMS!$F$15*AI551+LMS!$G$15)),(IF(AI551&lt;90,LMS!$D$17*AI551^3+LMS!$E$17*AI551^2+LMS!$F$17*AI551+LMS!$G$17,LMS!$D$18*AI551^3+LMS!$E$18*AI551^2+LMS!$F$18*AI551+LMS!$G$18)))</f>
        <v>#VALUE!</v>
      </c>
      <c r="AI551" s="7" t="e">
        <f t="shared" si="177"/>
        <v>#VALUE!</v>
      </c>
      <c r="AJ551" s="7">
        <f t="shared" si="198"/>
        <v>0</v>
      </c>
      <c r="AL551" s="7">
        <f>IF(D551="M",WeightSDS!P$5*$AJ551^7+WeightSDS!Q$5*$AJ551^6+WeightSDS!R$5*$AJ551^5+WeightSDS!S$5*$AJ551^4+WeightSDS!T$5*$AJ551^3+WeightSDS!U$5*$AJ551^2+WeightSDS!V$5*$AJ551+WeightSDS!W$5,IF($AJ551&lt;186,WeightSDS!P$8*$AJ551^7+WeightSDS!Q$8*$AJ551^6+WeightSDS!R$8*$AJ551^5+WeightSDS!S$8*$AJ551^4+WeightSDS!T$8*$AJ551^3+WeightSDS!U$8*$AJ551^2+WeightSDS!V$8*$AJ551+WeightSDS!W$8,WeightSDS!$U$9+WeightSDS!$V$9*($AJ551-WeightSDS!$W$9)))</f>
        <v>0.75407122999999998</v>
      </c>
      <c r="AM551" s="7">
        <f>IF(D551="M",IF($AJ551&lt;45,WeightSDS!M$23*$AJ551^10+WeightSDS!N$23*$AJ551^9+WeightSDS!O$23*$AJ551^8+WeightSDS!P$23*$AJ551^7+WeightSDS!Q$23*$AJ551^6+WeightSDS!R$23*$AJ551^5+WeightSDS!S$23*$AJ551^4+WeightSDS!T$23*$AJ551^3+WeightSDS!U$23*$AJ551^2+WeightSDS!V$23*$AJ551+WeightSDS!W$23,IF($AJ551&lt;153,WeightSDS!M$25*$AJ551^10+WeightSDS!N$25*$AJ551^9+WeightSDS!O$25*$AJ551^8+WeightSDS!P$25*$AJ551^7+WeightSDS!Q$25*$AJ551^6+WeightSDS!R$25*$AJ551^5+WeightSDS!S$25*$AJ551^4+WeightSDS!T$25*$AJ551^3+WeightSDS!U$25*$AJ551^2+WeightSDS!V$25*$AJ551+WeightSDS!W$25,WeightSDS!M$27+WeightSDS!N$27/(1+EXP(WeightSDS!O$27+WeightSDS!P$27*$AJ551)))),IF($AJ551&lt;43.8,WeightSDS!M$29*$AJ551^10+WeightSDS!N$29*$AJ551^9+WeightSDS!O$29*$AJ551^8+WeightSDS!P$29*$AJ551^7+WeightSDS!Q$29*$AJ551^6+WeightSDS!R$29*$AJ551^5+WeightSDS!S$29*$AJ551^4+WeightSDS!T$29*$AJ551^3+WeightSDS!U$29*$AJ551^2+WeightSDS!V$29*$AJ551+WeightSDS!W$29-0.010431*(1-$AJ551/210),IF($AJ551&lt;123,WeightSDS!M$30*$AJ551^10+WeightSDS!N$30*$AJ551^9+WeightSDS!O$30*$AJ551^8+WeightSDS!P$30*$AJ551^7+WeightSDS!Q$30*$AJ551^6+WeightSDS!R$30*$AJ551^5+WeightSDS!S$30*$AJ551^4+WeightSDS!T$30*$AJ551^3+WeightSDS!U$30*$AJ551^2+WeightSDS!V$30*$AJ551+WeightSDS!W$30-0.010431*(1-1/$AJ551),WeightSDS!M$32+WeightSDS!N$32/(1+EXP(WeightSDS!O$32+WeightSDS!P$32*$AJ551))-0.010431*(1-$AJ551/210))))</f>
        <v>2.9500001032655536</v>
      </c>
      <c r="AN551" s="7">
        <f>IF(D551="M",IF($AJ551&lt;162,WeightSDS!P$12*$AJ551^7+WeightSDS!Q$12*$AJ551^6+WeightSDS!R$12*$AJ551^5+WeightSDS!S$12*$AJ551^4+WeightSDS!T$12*$AJ551^3+WeightSDS!U$12*$AJ551^2+WeightSDS!V$12*$AJ551+WeightSDS!W$12,WeightSDS!P$14*$AJ551^7+WeightSDS!Q$14*$AJ551^6+WeightSDS!R$14*$AJ551^5+WeightSDS!S$14*$AJ551^4+WeightSDS!T$14*$AJ551^3+WeightSDS!U$14*$AJ551^2+WeightSDS!V$14*$AJ551+WeightSDS!W$14),IF($AJ551&lt;156,WeightSDS!O$17*$AJ551^8+WeightSDS!P$17*$AJ551^7+WeightSDS!Q$17*$AJ551^6+WeightSDS!R$17*$AJ551^5+WeightSDS!S$17*$AJ551^4+WeightSDS!T$17*$AJ551^3+WeightSDS!U$17*$AJ551^2+WeightSDS!V$17*$AJ551+WeightSDS!W$17,IF($AJ551&lt;186,WeightSDS!$U$18+(WeightSDS!$V$18-WeightSDS!$U$18)/24*($AJ551-186)+WeightSDS!$W$18*(-$AJ551+186)^2-0.005,WeightSDS!$U$18+(WeightSDS!$V$18-WeightSDS!$U$18)/24*($AJ551-186)-0.005)))</f>
        <v>0.14604529399999999</v>
      </c>
      <c r="AQ551" s="7">
        <f t="shared" si="185"/>
        <v>0.56299999999999994</v>
      </c>
      <c r="AR551" s="7">
        <f t="shared" si="186"/>
        <v>69</v>
      </c>
      <c r="AS551" s="7">
        <f t="shared" si="187"/>
        <v>0.51</v>
      </c>
    </row>
    <row r="552" spans="2:45" s="7" customFormat="1" x14ac:dyDescent="0.15">
      <c r="B552" s="118"/>
      <c r="C552" s="118"/>
      <c r="D552" s="118"/>
      <c r="E552" s="30"/>
      <c r="F552" s="30"/>
      <c r="G552" s="119"/>
      <c r="H552" s="119"/>
      <c r="I552" s="78"/>
      <c r="J552" s="11" t="str">
        <f t="shared" si="178"/>
        <v/>
      </c>
      <c r="K552" s="2" t="str">
        <f t="shared" si="188"/>
        <v/>
      </c>
      <c r="L552" s="2" t="str">
        <f t="shared" si="179"/>
        <v/>
      </c>
      <c r="M552" s="2" t="str">
        <f t="shared" si="189"/>
        <v/>
      </c>
      <c r="N552" s="2" t="str">
        <f t="shared" si="190"/>
        <v/>
      </c>
      <c r="O552" s="2" t="str">
        <f t="shared" si="191"/>
        <v/>
      </c>
      <c r="P552" s="11" t="str">
        <f t="shared" si="192"/>
        <v/>
      </c>
      <c r="Q552" s="11" t="str">
        <f t="shared" si="193"/>
        <v/>
      </c>
      <c r="R552" s="2" t="str">
        <f t="shared" si="194"/>
        <v/>
      </c>
      <c r="S552" s="11" t="str">
        <f t="shared" si="195"/>
        <v/>
      </c>
      <c r="T552" s="175" t="str">
        <f t="shared" si="196"/>
        <v/>
      </c>
      <c r="U552" s="11" t="str">
        <f t="shared" si="197"/>
        <v/>
      </c>
      <c r="V552" s="136"/>
      <c r="W552" s="136"/>
      <c r="X552" s="139">
        <f t="shared" si="180"/>
        <v>0</v>
      </c>
      <c r="Y552" s="31">
        <f t="shared" si="181"/>
        <v>0</v>
      </c>
      <c r="Z552" s="31"/>
      <c r="AA552" s="140">
        <f t="shared" si="182"/>
        <v>0</v>
      </c>
      <c r="AB552" s="12"/>
      <c r="AC552" s="8">
        <f t="shared" si="183"/>
        <v>9.0359999999999996</v>
      </c>
      <c r="AD552" s="8">
        <f t="shared" si="184"/>
        <v>-184.49199999999999</v>
      </c>
      <c r="AE552"/>
      <c r="AF552" t="e">
        <f>IF(D552="M",IF(AI552&lt;78,LMS!$D$5*AI552^3+LMS!$E$5*AI552^2+LMS!$F$5*AI552+LMS!$G$5,IF(AI552&lt;150,LMS!$D$6*AI552^3+LMS!$E$6*AI552^2+LMS!$F$6*AI552+LMS!$G$6,LMS!$D$7*AI552^3+LMS!$E$7*AI552^2+LMS!$F$7*AI552+LMS!$G$7)),IF(AI552&lt;69,LMS!$D$9*AI552^3+LMS!$E$9*AI552^2+LMS!$F$9*AI552+LMS!$G$9,IF(AI552&lt;150,LMS!$D$10*AI552^3+LMS!$E$10*AI552^2+LMS!$F$10*AI552+LMS!$G$10,LMS!$D$11*AI552^3+LMS!$E$11*AI552^2+LMS!$F$11*AI552+LMS!$G$11)))</f>
        <v>#VALUE!</v>
      </c>
      <c r="AG552" t="e">
        <f>IF(D552="M",(IF(AI552&lt;2.5,LMS!$D$21*AI552^3+LMS!$E$21*AI552^2+LMS!$F$21*AI552+LMS!$G$21,IF(AI552&lt;9.5,LMS!$D$22*AI552^3+LMS!$E$22*AI552^2+LMS!$F$22*AI552+LMS!$G$22,IF(AI552&lt;26.75,LMS!$D$23*AI552^3+LMS!$E$23*AI552^2+LMS!$F$23*AI552+LMS!$G$23,IF(AI552&lt;90,LMS!$D$24*AI552^3+LMS!$E$24*AI552^2+LMS!$F$24*AI552+LMS!$G$24,LMS!$D$25*AI552^3+LMS!$E$25*AI552^2+LMS!$F$25*AI552+LMS!$G$25))))),(IF(AI552&lt;2.5,LMS!$D$27*AI552^3+LMS!$E$27*AI552^2+LMS!$F$27*AI552+LMS!$G$27,IF(AI552&lt;9.5,LMS!$D$28*AI552^3+LMS!$E$28*AI552^2+LMS!$F$28*AI552+LMS!$G$28,IF(AI552&lt;26.75,LMS!$D$29*AI552^3+LMS!$E$29*AI552^2+LMS!$F$29*AI552+LMS!$G$29,IF(AI552&lt;90,LMS!$D$30*AI552^3+LMS!$E$30*AI552^2+LMS!$F$30*AI552+LMS!$G$30,IF(AI552&lt;150,LMS!$D$31*AI552^3+LMS!$E$31*AI552^2+LMS!$F$31*AI552+LMS!$G$31,LMS!$D$32*AI552^3+LMS!$E$32*AI552^2+LMS!$F$32*AI552+LMS!$G$32)))))))</f>
        <v>#VALUE!</v>
      </c>
      <c r="AH552" t="e">
        <f>IF(D552="M",(IF(AI552&lt;90,LMS!$D$14*AI552^3+LMS!$E$14*AI552^2+LMS!$F$14*AI552+LMS!$G$14,LMS!$D$15*AI552^3+LMS!$E$15*AI552^2+LMS!$F$15*AI552+LMS!$G$15)),(IF(AI552&lt;90,LMS!$D$17*AI552^3+LMS!$E$17*AI552^2+LMS!$F$17*AI552+LMS!$G$17,LMS!$D$18*AI552^3+LMS!$E$18*AI552^2+LMS!$F$18*AI552+LMS!$G$18)))</f>
        <v>#VALUE!</v>
      </c>
      <c r="AI552" s="7" t="e">
        <f t="shared" si="177"/>
        <v>#VALUE!</v>
      </c>
      <c r="AJ552" s="7">
        <f t="shared" si="198"/>
        <v>0</v>
      </c>
      <c r="AL552" s="7">
        <f>IF(D552="M",WeightSDS!P$5*$AJ552^7+WeightSDS!Q$5*$AJ552^6+WeightSDS!R$5*$AJ552^5+WeightSDS!S$5*$AJ552^4+WeightSDS!T$5*$AJ552^3+WeightSDS!U$5*$AJ552^2+WeightSDS!V$5*$AJ552+WeightSDS!W$5,IF($AJ552&lt;186,WeightSDS!P$8*$AJ552^7+WeightSDS!Q$8*$AJ552^6+WeightSDS!R$8*$AJ552^5+WeightSDS!S$8*$AJ552^4+WeightSDS!T$8*$AJ552^3+WeightSDS!U$8*$AJ552^2+WeightSDS!V$8*$AJ552+WeightSDS!W$8,WeightSDS!$U$9+WeightSDS!$V$9*($AJ552-WeightSDS!$W$9)))</f>
        <v>0.75407122999999998</v>
      </c>
      <c r="AM552" s="7">
        <f>IF(D552="M",IF($AJ552&lt;45,WeightSDS!M$23*$AJ552^10+WeightSDS!N$23*$AJ552^9+WeightSDS!O$23*$AJ552^8+WeightSDS!P$23*$AJ552^7+WeightSDS!Q$23*$AJ552^6+WeightSDS!R$23*$AJ552^5+WeightSDS!S$23*$AJ552^4+WeightSDS!T$23*$AJ552^3+WeightSDS!U$23*$AJ552^2+WeightSDS!V$23*$AJ552+WeightSDS!W$23,IF($AJ552&lt;153,WeightSDS!M$25*$AJ552^10+WeightSDS!N$25*$AJ552^9+WeightSDS!O$25*$AJ552^8+WeightSDS!P$25*$AJ552^7+WeightSDS!Q$25*$AJ552^6+WeightSDS!R$25*$AJ552^5+WeightSDS!S$25*$AJ552^4+WeightSDS!T$25*$AJ552^3+WeightSDS!U$25*$AJ552^2+WeightSDS!V$25*$AJ552+WeightSDS!W$25,WeightSDS!M$27+WeightSDS!N$27/(1+EXP(WeightSDS!O$27+WeightSDS!P$27*$AJ552)))),IF($AJ552&lt;43.8,WeightSDS!M$29*$AJ552^10+WeightSDS!N$29*$AJ552^9+WeightSDS!O$29*$AJ552^8+WeightSDS!P$29*$AJ552^7+WeightSDS!Q$29*$AJ552^6+WeightSDS!R$29*$AJ552^5+WeightSDS!S$29*$AJ552^4+WeightSDS!T$29*$AJ552^3+WeightSDS!U$29*$AJ552^2+WeightSDS!V$29*$AJ552+WeightSDS!W$29-0.010431*(1-$AJ552/210),IF($AJ552&lt;123,WeightSDS!M$30*$AJ552^10+WeightSDS!N$30*$AJ552^9+WeightSDS!O$30*$AJ552^8+WeightSDS!P$30*$AJ552^7+WeightSDS!Q$30*$AJ552^6+WeightSDS!R$30*$AJ552^5+WeightSDS!S$30*$AJ552^4+WeightSDS!T$30*$AJ552^3+WeightSDS!U$30*$AJ552^2+WeightSDS!V$30*$AJ552+WeightSDS!W$30-0.010431*(1-1/$AJ552),WeightSDS!M$32+WeightSDS!N$32/(1+EXP(WeightSDS!O$32+WeightSDS!P$32*$AJ552))-0.010431*(1-$AJ552/210))))</f>
        <v>2.9500001032655536</v>
      </c>
      <c r="AN552" s="7">
        <f>IF(D552="M",IF($AJ552&lt;162,WeightSDS!P$12*$AJ552^7+WeightSDS!Q$12*$AJ552^6+WeightSDS!R$12*$AJ552^5+WeightSDS!S$12*$AJ552^4+WeightSDS!T$12*$AJ552^3+WeightSDS!U$12*$AJ552^2+WeightSDS!V$12*$AJ552+WeightSDS!W$12,WeightSDS!P$14*$AJ552^7+WeightSDS!Q$14*$AJ552^6+WeightSDS!R$14*$AJ552^5+WeightSDS!S$14*$AJ552^4+WeightSDS!T$14*$AJ552^3+WeightSDS!U$14*$AJ552^2+WeightSDS!V$14*$AJ552+WeightSDS!W$14),IF($AJ552&lt;156,WeightSDS!O$17*$AJ552^8+WeightSDS!P$17*$AJ552^7+WeightSDS!Q$17*$AJ552^6+WeightSDS!R$17*$AJ552^5+WeightSDS!S$17*$AJ552^4+WeightSDS!T$17*$AJ552^3+WeightSDS!U$17*$AJ552^2+WeightSDS!V$17*$AJ552+WeightSDS!W$17,IF($AJ552&lt;186,WeightSDS!$U$18+(WeightSDS!$V$18-WeightSDS!$U$18)/24*($AJ552-186)+WeightSDS!$W$18*(-$AJ552+186)^2-0.005,WeightSDS!$U$18+(WeightSDS!$V$18-WeightSDS!$U$18)/24*($AJ552-186)-0.005)))</f>
        <v>0.14604529399999999</v>
      </c>
      <c r="AQ552" s="7">
        <f t="shared" si="185"/>
        <v>0.56299999999999994</v>
      </c>
      <c r="AR552" s="7">
        <f t="shared" si="186"/>
        <v>69</v>
      </c>
      <c r="AS552" s="7">
        <f t="shared" si="187"/>
        <v>0.51</v>
      </c>
    </row>
    <row r="553" spans="2:45" s="7" customFormat="1" x14ac:dyDescent="0.15">
      <c r="B553" s="118"/>
      <c r="C553" s="118"/>
      <c r="D553" s="118"/>
      <c r="E553" s="30"/>
      <c r="F553" s="30"/>
      <c r="G553" s="119"/>
      <c r="H553" s="119"/>
      <c r="I553" s="78"/>
      <c r="J553" s="11" t="str">
        <f t="shared" si="178"/>
        <v/>
      </c>
      <c r="K553" s="2" t="str">
        <f t="shared" si="188"/>
        <v/>
      </c>
      <c r="L553" s="2" t="str">
        <f t="shared" si="179"/>
        <v/>
      </c>
      <c r="M553" s="2" t="str">
        <f t="shared" si="189"/>
        <v/>
      </c>
      <c r="N553" s="2" t="str">
        <f t="shared" si="190"/>
        <v/>
      </c>
      <c r="O553" s="2" t="str">
        <f t="shared" si="191"/>
        <v/>
      </c>
      <c r="P553" s="11" t="str">
        <f t="shared" si="192"/>
        <v/>
      </c>
      <c r="Q553" s="11" t="str">
        <f t="shared" si="193"/>
        <v/>
      </c>
      <c r="R553" s="2" t="str">
        <f t="shared" si="194"/>
        <v/>
      </c>
      <c r="S553" s="11" t="str">
        <f t="shared" si="195"/>
        <v/>
      </c>
      <c r="T553" s="175" t="str">
        <f t="shared" si="196"/>
        <v/>
      </c>
      <c r="U553" s="11" t="str">
        <f t="shared" si="197"/>
        <v/>
      </c>
      <c r="V553" s="136"/>
      <c r="W553" s="136"/>
      <c r="X553" s="139">
        <f t="shared" si="180"/>
        <v>0</v>
      </c>
      <c r="Y553" s="31">
        <f t="shared" si="181"/>
        <v>0</v>
      </c>
      <c r="Z553" s="31"/>
      <c r="AA553" s="140">
        <f t="shared" si="182"/>
        <v>0</v>
      </c>
      <c r="AB553" s="12"/>
      <c r="AC553" s="8">
        <f t="shared" si="183"/>
        <v>9.0359999999999996</v>
      </c>
      <c r="AD553" s="8">
        <f t="shared" si="184"/>
        <v>-184.49199999999999</v>
      </c>
      <c r="AE553"/>
      <c r="AF553" t="e">
        <f>IF(D553="M",IF(AI553&lt;78,LMS!$D$5*AI553^3+LMS!$E$5*AI553^2+LMS!$F$5*AI553+LMS!$G$5,IF(AI553&lt;150,LMS!$D$6*AI553^3+LMS!$E$6*AI553^2+LMS!$F$6*AI553+LMS!$G$6,LMS!$D$7*AI553^3+LMS!$E$7*AI553^2+LMS!$F$7*AI553+LMS!$G$7)),IF(AI553&lt;69,LMS!$D$9*AI553^3+LMS!$E$9*AI553^2+LMS!$F$9*AI553+LMS!$G$9,IF(AI553&lt;150,LMS!$D$10*AI553^3+LMS!$E$10*AI553^2+LMS!$F$10*AI553+LMS!$G$10,LMS!$D$11*AI553^3+LMS!$E$11*AI553^2+LMS!$F$11*AI553+LMS!$G$11)))</f>
        <v>#VALUE!</v>
      </c>
      <c r="AG553" t="e">
        <f>IF(D553="M",(IF(AI553&lt;2.5,LMS!$D$21*AI553^3+LMS!$E$21*AI553^2+LMS!$F$21*AI553+LMS!$G$21,IF(AI553&lt;9.5,LMS!$D$22*AI553^3+LMS!$E$22*AI553^2+LMS!$F$22*AI553+LMS!$G$22,IF(AI553&lt;26.75,LMS!$D$23*AI553^3+LMS!$E$23*AI553^2+LMS!$F$23*AI553+LMS!$G$23,IF(AI553&lt;90,LMS!$D$24*AI553^3+LMS!$E$24*AI553^2+LMS!$F$24*AI553+LMS!$G$24,LMS!$D$25*AI553^3+LMS!$E$25*AI553^2+LMS!$F$25*AI553+LMS!$G$25))))),(IF(AI553&lt;2.5,LMS!$D$27*AI553^3+LMS!$E$27*AI553^2+LMS!$F$27*AI553+LMS!$G$27,IF(AI553&lt;9.5,LMS!$D$28*AI553^3+LMS!$E$28*AI553^2+LMS!$F$28*AI553+LMS!$G$28,IF(AI553&lt;26.75,LMS!$D$29*AI553^3+LMS!$E$29*AI553^2+LMS!$F$29*AI553+LMS!$G$29,IF(AI553&lt;90,LMS!$D$30*AI553^3+LMS!$E$30*AI553^2+LMS!$F$30*AI553+LMS!$G$30,IF(AI553&lt;150,LMS!$D$31*AI553^3+LMS!$E$31*AI553^2+LMS!$F$31*AI553+LMS!$G$31,LMS!$D$32*AI553^3+LMS!$E$32*AI553^2+LMS!$F$32*AI553+LMS!$G$32)))))))</f>
        <v>#VALUE!</v>
      </c>
      <c r="AH553" t="e">
        <f>IF(D553="M",(IF(AI553&lt;90,LMS!$D$14*AI553^3+LMS!$E$14*AI553^2+LMS!$F$14*AI553+LMS!$G$14,LMS!$D$15*AI553^3+LMS!$E$15*AI553^2+LMS!$F$15*AI553+LMS!$G$15)),(IF(AI553&lt;90,LMS!$D$17*AI553^3+LMS!$E$17*AI553^2+LMS!$F$17*AI553+LMS!$G$17,LMS!$D$18*AI553^3+LMS!$E$18*AI553^2+LMS!$F$18*AI553+LMS!$G$18)))</f>
        <v>#VALUE!</v>
      </c>
      <c r="AI553" s="7" t="e">
        <f t="shared" si="177"/>
        <v>#VALUE!</v>
      </c>
      <c r="AJ553" s="7">
        <f t="shared" si="198"/>
        <v>0</v>
      </c>
      <c r="AL553" s="7">
        <f>IF(D553="M",WeightSDS!P$5*$AJ553^7+WeightSDS!Q$5*$AJ553^6+WeightSDS!R$5*$AJ553^5+WeightSDS!S$5*$AJ553^4+WeightSDS!T$5*$AJ553^3+WeightSDS!U$5*$AJ553^2+WeightSDS!V$5*$AJ553+WeightSDS!W$5,IF($AJ553&lt;186,WeightSDS!P$8*$AJ553^7+WeightSDS!Q$8*$AJ553^6+WeightSDS!R$8*$AJ553^5+WeightSDS!S$8*$AJ553^4+WeightSDS!T$8*$AJ553^3+WeightSDS!U$8*$AJ553^2+WeightSDS!V$8*$AJ553+WeightSDS!W$8,WeightSDS!$U$9+WeightSDS!$V$9*($AJ553-WeightSDS!$W$9)))</f>
        <v>0.75407122999999998</v>
      </c>
      <c r="AM553" s="7">
        <f>IF(D553="M",IF($AJ553&lt;45,WeightSDS!M$23*$AJ553^10+WeightSDS!N$23*$AJ553^9+WeightSDS!O$23*$AJ553^8+WeightSDS!P$23*$AJ553^7+WeightSDS!Q$23*$AJ553^6+WeightSDS!R$23*$AJ553^5+WeightSDS!S$23*$AJ553^4+WeightSDS!T$23*$AJ553^3+WeightSDS!U$23*$AJ553^2+WeightSDS!V$23*$AJ553+WeightSDS!W$23,IF($AJ553&lt;153,WeightSDS!M$25*$AJ553^10+WeightSDS!N$25*$AJ553^9+WeightSDS!O$25*$AJ553^8+WeightSDS!P$25*$AJ553^7+WeightSDS!Q$25*$AJ553^6+WeightSDS!R$25*$AJ553^5+WeightSDS!S$25*$AJ553^4+WeightSDS!T$25*$AJ553^3+WeightSDS!U$25*$AJ553^2+WeightSDS!V$25*$AJ553+WeightSDS!W$25,WeightSDS!M$27+WeightSDS!N$27/(1+EXP(WeightSDS!O$27+WeightSDS!P$27*$AJ553)))),IF($AJ553&lt;43.8,WeightSDS!M$29*$AJ553^10+WeightSDS!N$29*$AJ553^9+WeightSDS!O$29*$AJ553^8+WeightSDS!P$29*$AJ553^7+WeightSDS!Q$29*$AJ553^6+WeightSDS!R$29*$AJ553^5+WeightSDS!S$29*$AJ553^4+WeightSDS!T$29*$AJ553^3+WeightSDS!U$29*$AJ553^2+WeightSDS!V$29*$AJ553+WeightSDS!W$29-0.010431*(1-$AJ553/210),IF($AJ553&lt;123,WeightSDS!M$30*$AJ553^10+WeightSDS!N$30*$AJ553^9+WeightSDS!O$30*$AJ553^8+WeightSDS!P$30*$AJ553^7+WeightSDS!Q$30*$AJ553^6+WeightSDS!R$30*$AJ553^5+WeightSDS!S$30*$AJ553^4+WeightSDS!T$30*$AJ553^3+WeightSDS!U$30*$AJ553^2+WeightSDS!V$30*$AJ553+WeightSDS!W$30-0.010431*(1-1/$AJ553),WeightSDS!M$32+WeightSDS!N$32/(1+EXP(WeightSDS!O$32+WeightSDS!P$32*$AJ553))-0.010431*(1-$AJ553/210))))</f>
        <v>2.9500001032655536</v>
      </c>
      <c r="AN553" s="7">
        <f>IF(D553="M",IF($AJ553&lt;162,WeightSDS!P$12*$AJ553^7+WeightSDS!Q$12*$AJ553^6+WeightSDS!R$12*$AJ553^5+WeightSDS!S$12*$AJ553^4+WeightSDS!T$12*$AJ553^3+WeightSDS!U$12*$AJ553^2+WeightSDS!V$12*$AJ553+WeightSDS!W$12,WeightSDS!P$14*$AJ553^7+WeightSDS!Q$14*$AJ553^6+WeightSDS!R$14*$AJ553^5+WeightSDS!S$14*$AJ553^4+WeightSDS!T$14*$AJ553^3+WeightSDS!U$14*$AJ553^2+WeightSDS!V$14*$AJ553+WeightSDS!W$14),IF($AJ553&lt;156,WeightSDS!O$17*$AJ553^8+WeightSDS!P$17*$AJ553^7+WeightSDS!Q$17*$AJ553^6+WeightSDS!R$17*$AJ553^5+WeightSDS!S$17*$AJ553^4+WeightSDS!T$17*$AJ553^3+WeightSDS!U$17*$AJ553^2+WeightSDS!V$17*$AJ553+WeightSDS!W$17,IF($AJ553&lt;186,WeightSDS!$U$18+(WeightSDS!$V$18-WeightSDS!$U$18)/24*($AJ553-186)+WeightSDS!$W$18*(-$AJ553+186)^2-0.005,WeightSDS!$U$18+(WeightSDS!$V$18-WeightSDS!$U$18)/24*($AJ553-186)-0.005)))</f>
        <v>0.14604529399999999</v>
      </c>
      <c r="AQ553" s="7">
        <f t="shared" si="185"/>
        <v>0.56299999999999994</v>
      </c>
      <c r="AR553" s="7">
        <f t="shared" si="186"/>
        <v>69</v>
      </c>
      <c r="AS553" s="7">
        <f t="shared" si="187"/>
        <v>0.51</v>
      </c>
    </row>
    <row r="554" spans="2:45" s="7" customFormat="1" x14ac:dyDescent="0.15">
      <c r="B554" s="118"/>
      <c r="C554" s="118"/>
      <c r="D554" s="118"/>
      <c r="E554" s="30"/>
      <c r="F554" s="30"/>
      <c r="G554" s="119"/>
      <c r="H554" s="119"/>
      <c r="I554" s="78"/>
      <c r="J554" s="11" t="str">
        <f t="shared" si="178"/>
        <v/>
      </c>
      <c r="K554" s="2" t="str">
        <f t="shared" si="188"/>
        <v/>
      </c>
      <c r="L554" s="2" t="str">
        <f t="shared" si="179"/>
        <v/>
      </c>
      <c r="M554" s="2" t="str">
        <f t="shared" si="189"/>
        <v/>
      </c>
      <c r="N554" s="2" t="str">
        <f t="shared" si="190"/>
        <v/>
      </c>
      <c r="O554" s="2" t="str">
        <f t="shared" si="191"/>
        <v/>
      </c>
      <c r="P554" s="11" t="str">
        <f t="shared" si="192"/>
        <v/>
      </c>
      <c r="Q554" s="11" t="str">
        <f t="shared" si="193"/>
        <v/>
      </c>
      <c r="R554" s="2" t="str">
        <f t="shared" si="194"/>
        <v/>
      </c>
      <c r="S554" s="11" t="str">
        <f t="shared" si="195"/>
        <v/>
      </c>
      <c r="T554" s="175" t="str">
        <f t="shared" si="196"/>
        <v/>
      </c>
      <c r="U554" s="11" t="str">
        <f t="shared" si="197"/>
        <v/>
      </c>
      <c r="V554" s="136"/>
      <c r="W554" s="136"/>
      <c r="X554" s="139">
        <f t="shared" si="180"/>
        <v>0</v>
      </c>
      <c r="Y554" s="31">
        <f t="shared" si="181"/>
        <v>0</v>
      </c>
      <c r="Z554" s="31"/>
      <c r="AA554" s="140">
        <f t="shared" si="182"/>
        <v>0</v>
      </c>
      <c r="AB554" s="12"/>
      <c r="AC554" s="8">
        <f t="shared" si="183"/>
        <v>9.0359999999999996</v>
      </c>
      <c r="AD554" s="8">
        <f t="shared" si="184"/>
        <v>-184.49199999999999</v>
      </c>
      <c r="AE554"/>
      <c r="AF554" t="e">
        <f>IF(D554="M",IF(AI554&lt;78,LMS!$D$5*AI554^3+LMS!$E$5*AI554^2+LMS!$F$5*AI554+LMS!$G$5,IF(AI554&lt;150,LMS!$D$6*AI554^3+LMS!$E$6*AI554^2+LMS!$F$6*AI554+LMS!$G$6,LMS!$D$7*AI554^3+LMS!$E$7*AI554^2+LMS!$F$7*AI554+LMS!$G$7)),IF(AI554&lt;69,LMS!$D$9*AI554^3+LMS!$E$9*AI554^2+LMS!$F$9*AI554+LMS!$G$9,IF(AI554&lt;150,LMS!$D$10*AI554^3+LMS!$E$10*AI554^2+LMS!$F$10*AI554+LMS!$G$10,LMS!$D$11*AI554^3+LMS!$E$11*AI554^2+LMS!$F$11*AI554+LMS!$G$11)))</f>
        <v>#VALUE!</v>
      </c>
      <c r="AG554" t="e">
        <f>IF(D554="M",(IF(AI554&lt;2.5,LMS!$D$21*AI554^3+LMS!$E$21*AI554^2+LMS!$F$21*AI554+LMS!$G$21,IF(AI554&lt;9.5,LMS!$D$22*AI554^3+LMS!$E$22*AI554^2+LMS!$F$22*AI554+LMS!$G$22,IF(AI554&lt;26.75,LMS!$D$23*AI554^3+LMS!$E$23*AI554^2+LMS!$F$23*AI554+LMS!$G$23,IF(AI554&lt;90,LMS!$D$24*AI554^3+LMS!$E$24*AI554^2+LMS!$F$24*AI554+LMS!$G$24,LMS!$D$25*AI554^3+LMS!$E$25*AI554^2+LMS!$F$25*AI554+LMS!$G$25))))),(IF(AI554&lt;2.5,LMS!$D$27*AI554^3+LMS!$E$27*AI554^2+LMS!$F$27*AI554+LMS!$G$27,IF(AI554&lt;9.5,LMS!$D$28*AI554^3+LMS!$E$28*AI554^2+LMS!$F$28*AI554+LMS!$G$28,IF(AI554&lt;26.75,LMS!$D$29*AI554^3+LMS!$E$29*AI554^2+LMS!$F$29*AI554+LMS!$G$29,IF(AI554&lt;90,LMS!$D$30*AI554^3+LMS!$E$30*AI554^2+LMS!$F$30*AI554+LMS!$G$30,IF(AI554&lt;150,LMS!$D$31*AI554^3+LMS!$E$31*AI554^2+LMS!$F$31*AI554+LMS!$G$31,LMS!$D$32*AI554^3+LMS!$E$32*AI554^2+LMS!$F$32*AI554+LMS!$G$32)))))))</f>
        <v>#VALUE!</v>
      </c>
      <c r="AH554" t="e">
        <f>IF(D554="M",(IF(AI554&lt;90,LMS!$D$14*AI554^3+LMS!$E$14*AI554^2+LMS!$F$14*AI554+LMS!$G$14,LMS!$D$15*AI554^3+LMS!$E$15*AI554^2+LMS!$F$15*AI554+LMS!$G$15)),(IF(AI554&lt;90,LMS!$D$17*AI554^3+LMS!$E$17*AI554^2+LMS!$F$17*AI554+LMS!$G$17,LMS!$D$18*AI554^3+LMS!$E$18*AI554^2+LMS!$F$18*AI554+LMS!$G$18)))</f>
        <v>#VALUE!</v>
      </c>
      <c r="AI554" s="7" t="e">
        <f t="shared" si="177"/>
        <v>#VALUE!</v>
      </c>
      <c r="AJ554" s="7">
        <f t="shared" si="198"/>
        <v>0</v>
      </c>
      <c r="AL554" s="7">
        <f>IF(D554="M",WeightSDS!P$5*$AJ554^7+WeightSDS!Q$5*$AJ554^6+WeightSDS!R$5*$AJ554^5+WeightSDS!S$5*$AJ554^4+WeightSDS!T$5*$AJ554^3+WeightSDS!U$5*$AJ554^2+WeightSDS!V$5*$AJ554+WeightSDS!W$5,IF($AJ554&lt;186,WeightSDS!P$8*$AJ554^7+WeightSDS!Q$8*$AJ554^6+WeightSDS!R$8*$AJ554^5+WeightSDS!S$8*$AJ554^4+WeightSDS!T$8*$AJ554^3+WeightSDS!U$8*$AJ554^2+WeightSDS!V$8*$AJ554+WeightSDS!W$8,WeightSDS!$U$9+WeightSDS!$V$9*($AJ554-WeightSDS!$W$9)))</f>
        <v>0.75407122999999998</v>
      </c>
      <c r="AM554" s="7">
        <f>IF(D554="M",IF($AJ554&lt;45,WeightSDS!M$23*$AJ554^10+WeightSDS!N$23*$AJ554^9+WeightSDS!O$23*$AJ554^8+WeightSDS!P$23*$AJ554^7+WeightSDS!Q$23*$AJ554^6+WeightSDS!R$23*$AJ554^5+WeightSDS!S$23*$AJ554^4+WeightSDS!T$23*$AJ554^3+WeightSDS!U$23*$AJ554^2+WeightSDS!V$23*$AJ554+WeightSDS!W$23,IF($AJ554&lt;153,WeightSDS!M$25*$AJ554^10+WeightSDS!N$25*$AJ554^9+WeightSDS!O$25*$AJ554^8+WeightSDS!P$25*$AJ554^7+WeightSDS!Q$25*$AJ554^6+WeightSDS!R$25*$AJ554^5+WeightSDS!S$25*$AJ554^4+WeightSDS!T$25*$AJ554^3+WeightSDS!U$25*$AJ554^2+WeightSDS!V$25*$AJ554+WeightSDS!W$25,WeightSDS!M$27+WeightSDS!N$27/(1+EXP(WeightSDS!O$27+WeightSDS!P$27*$AJ554)))),IF($AJ554&lt;43.8,WeightSDS!M$29*$AJ554^10+WeightSDS!N$29*$AJ554^9+WeightSDS!O$29*$AJ554^8+WeightSDS!P$29*$AJ554^7+WeightSDS!Q$29*$AJ554^6+WeightSDS!R$29*$AJ554^5+WeightSDS!S$29*$AJ554^4+WeightSDS!T$29*$AJ554^3+WeightSDS!U$29*$AJ554^2+WeightSDS!V$29*$AJ554+WeightSDS!W$29-0.010431*(1-$AJ554/210),IF($AJ554&lt;123,WeightSDS!M$30*$AJ554^10+WeightSDS!N$30*$AJ554^9+WeightSDS!O$30*$AJ554^8+WeightSDS!P$30*$AJ554^7+WeightSDS!Q$30*$AJ554^6+WeightSDS!R$30*$AJ554^5+WeightSDS!S$30*$AJ554^4+WeightSDS!T$30*$AJ554^3+WeightSDS!U$30*$AJ554^2+WeightSDS!V$30*$AJ554+WeightSDS!W$30-0.010431*(1-1/$AJ554),WeightSDS!M$32+WeightSDS!N$32/(1+EXP(WeightSDS!O$32+WeightSDS!P$32*$AJ554))-0.010431*(1-$AJ554/210))))</f>
        <v>2.9500001032655536</v>
      </c>
      <c r="AN554" s="7">
        <f>IF(D554="M",IF($AJ554&lt;162,WeightSDS!P$12*$AJ554^7+WeightSDS!Q$12*$AJ554^6+WeightSDS!R$12*$AJ554^5+WeightSDS!S$12*$AJ554^4+WeightSDS!T$12*$AJ554^3+WeightSDS!U$12*$AJ554^2+WeightSDS!V$12*$AJ554+WeightSDS!W$12,WeightSDS!P$14*$AJ554^7+WeightSDS!Q$14*$AJ554^6+WeightSDS!R$14*$AJ554^5+WeightSDS!S$14*$AJ554^4+WeightSDS!T$14*$AJ554^3+WeightSDS!U$14*$AJ554^2+WeightSDS!V$14*$AJ554+WeightSDS!W$14),IF($AJ554&lt;156,WeightSDS!O$17*$AJ554^8+WeightSDS!P$17*$AJ554^7+WeightSDS!Q$17*$AJ554^6+WeightSDS!R$17*$AJ554^5+WeightSDS!S$17*$AJ554^4+WeightSDS!T$17*$AJ554^3+WeightSDS!U$17*$AJ554^2+WeightSDS!V$17*$AJ554+WeightSDS!W$17,IF($AJ554&lt;186,WeightSDS!$U$18+(WeightSDS!$V$18-WeightSDS!$U$18)/24*($AJ554-186)+WeightSDS!$W$18*(-$AJ554+186)^2-0.005,WeightSDS!$U$18+(WeightSDS!$V$18-WeightSDS!$U$18)/24*($AJ554-186)-0.005)))</f>
        <v>0.14604529399999999</v>
      </c>
      <c r="AQ554" s="7">
        <f t="shared" si="185"/>
        <v>0.56299999999999994</v>
      </c>
      <c r="AR554" s="7">
        <f t="shared" si="186"/>
        <v>69</v>
      </c>
      <c r="AS554" s="7">
        <f t="shared" si="187"/>
        <v>0.51</v>
      </c>
    </row>
    <row r="555" spans="2:45" s="7" customFormat="1" x14ac:dyDescent="0.15">
      <c r="B555" s="118"/>
      <c r="C555" s="118"/>
      <c r="D555" s="118"/>
      <c r="E555" s="30"/>
      <c r="F555" s="30"/>
      <c r="G555" s="119"/>
      <c r="H555" s="119"/>
      <c r="I555" s="78"/>
      <c r="J555" s="11" t="str">
        <f t="shared" si="178"/>
        <v/>
      </c>
      <c r="K555" s="2" t="str">
        <f t="shared" si="188"/>
        <v/>
      </c>
      <c r="L555" s="2" t="str">
        <f t="shared" si="179"/>
        <v/>
      </c>
      <c r="M555" s="2" t="str">
        <f t="shared" si="189"/>
        <v/>
      </c>
      <c r="N555" s="2" t="str">
        <f t="shared" si="190"/>
        <v/>
      </c>
      <c r="O555" s="2" t="str">
        <f t="shared" si="191"/>
        <v/>
      </c>
      <c r="P555" s="11" t="str">
        <f t="shared" si="192"/>
        <v/>
      </c>
      <c r="Q555" s="11" t="str">
        <f t="shared" si="193"/>
        <v/>
      </c>
      <c r="R555" s="2" t="str">
        <f t="shared" si="194"/>
        <v/>
      </c>
      <c r="S555" s="11" t="str">
        <f t="shared" si="195"/>
        <v/>
      </c>
      <c r="T555" s="175" t="str">
        <f t="shared" si="196"/>
        <v/>
      </c>
      <c r="U555" s="11" t="str">
        <f t="shared" si="197"/>
        <v/>
      </c>
      <c r="V555" s="136"/>
      <c r="W555" s="136"/>
      <c r="X555" s="139">
        <f t="shared" si="180"/>
        <v>0</v>
      </c>
      <c r="Y555" s="31">
        <f t="shared" si="181"/>
        <v>0</v>
      </c>
      <c r="Z555" s="31"/>
      <c r="AA555" s="140">
        <f t="shared" si="182"/>
        <v>0</v>
      </c>
      <c r="AB555" s="12"/>
      <c r="AC555" s="8">
        <f t="shared" si="183"/>
        <v>9.0359999999999996</v>
      </c>
      <c r="AD555" s="8">
        <f t="shared" si="184"/>
        <v>-184.49199999999999</v>
      </c>
      <c r="AE555"/>
      <c r="AF555" t="e">
        <f>IF(D555="M",IF(AI555&lt;78,LMS!$D$5*AI555^3+LMS!$E$5*AI555^2+LMS!$F$5*AI555+LMS!$G$5,IF(AI555&lt;150,LMS!$D$6*AI555^3+LMS!$E$6*AI555^2+LMS!$F$6*AI555+LMS!$G$6,LMS!$D$7*AI555^3+LMS!$E$7*AI555^2+LMS!$F$7*AI555+LMS!$G$7)),IF(AI555&lt;69,LMS!$D$9*AI555^3+LMS!$E$9*AI555^2+LMS!$F$9*AI555+LMS!$G$9,IF(AI555&lt;150,LMS!$D$10*AI555^3+LMS!$E$10*AI555^2+LMS!$F$10*AI555+LMS!$G$10,LMS!$D$11*AI555^3+LMS!$E$11*AI555^2+LMS!$F$11*AI555+LMS!$G$11)))</f>
        <v>#VALUE!</v>
      </c>
      <c r="AG555" t="e">
        <f>IF(D555="M",(IF(AI555&lt;2.5,LMS!$D$21*AI555^3+LMS!$E$21*AI555^2+LMS!$F$21*AI555+LMS!$G$21,IF(AI555&lt;9.5,LMS!$D$22*AI555^3+LMS!$E$22*AI555^2+LMS!$F$22*AI555+LMS!$G$22,IF(AI555&lt;26.75,LMS!$D$23*AI555^3+LMS!$E$23*AI555^2+LMS!$F$23*AI555+LMS!$G$23,IF(AI555&lt;90,LMS!$D$24*AI555^3+LMS!$E$24*AI555^2+LMS!$F$24*AI555+LMS!$G$24,LMS!$D$25*AI555^3+LMS!$E$25*AI555^2+LMS!$F$25*AI555+LMS!$G$25))))),(IF(AI555&lt;2.5,LMS!$D$27*AI555^3+LMS!$E$27*AI555^2+LMS!$F$27*AI555+LMS!$G$27,IF(AI555&lt;9.5,LMS!$D$28*AI555^3+LMS!$E$28*AI555^2+LMS!$F$28*AI555+LMS!$G$28,IF(AI555&lt;26.75,LMS!$D$29*AI555^3+LMS!$E$29*AI555^2+LMS!$F$29*AI555+LMS!$G$29,IF(AI555&lt;90,LMS!$D$30*AI555^3+LMS!$E$30*AI555^2+LMS!$F$30*AI555+LMS!$G$30,IF(AI555&lt;150,LMS!$D$31*AI555^3+LMS!$E$31*AI555^2+LMS!$F$31*AI555+LMS!$G$31,LMS!$D$32*AI555^3+LMS!$E$32*AI555^2+LMS!$F$32*AI555+LMS!$G$32)))))))</f>
        <v>#VALUE!</v>
      </c>
      <c r="AH555" t="e">
        <f>IF(D555="M",(IF(AI555&lt;90,LMS!$D$14*AI555^3+LMS!$E$14*AI555^2+LMS!$F$14*AI555+LMS!$G$14,LMS!$D$15*AI555^3+LMS!$E$15*AI555^2+LMS!$F$15*AI555+LMS!$G$15)),(IF(AI555&lt;90,LMS!$D$17*AI555^3+LMS!$E$17*AI555^2+LMS!$F$17*AI555+LMS!$G$17,LMS!$D$18*AI555^3+LMS!$E$18*AI555^2+LMS!$F$18*AI555+LMS!$G$18)))</f>
        <v>#VALUE!</v>
      </c>
      <c r="AI555" s="7" t="e">
        <f t="shared" si="177"/>
        <v>#VALUE!</v>
      </c>
      <c r="AJ555" s="7">
        <f t="shared" si="198"/>
        <v>0</v>
      </c>
      <c r="AL555" s="7">
        <f>IF(D555="M",WeightSDS!P$5*$AJ555^7+WeightSDS!Q$5*$AJ555^6+WeightSDS!R$5*$AJ555^5+WeightSDS!S$5*$AJ555^4+WeightSDS!T$5*$AJ555^3+WeightSDS!U$5*$AJ555^2+WeightSDS!V$5*$AJ555+WeightSDS!W$5,IF($AJ555&lt;186,WeightSDS!P$8*$AJ555^7+WeightSDS!Q$8*$AJ555^6+WeightSDS!R$8*$AJ555^5+WeightSDS!S$8*$AJ555^4+WeightSDS!T$8*$AJ555^3+WeightSDS!U$8*$AJ555^2+WeightSDS!V$8*$AJ555+WeightSDS!W$8,WeightSDS!$U$9+WeightSDS!$V$9*($AJ555-WeightSDS!$W$9)))</f>
        <v>0.75407122999999998</v>
      </c>
      <c r="AM555" s="7">
        <f>IF(D555="M",IF($AJ555&lt;45,WeightSDS!M$23*$AJ555^10+WeightSDS!N$23*$AJ555^9+WeightSDS!O$23*$AJ555^8+WeightSDS!P$23*$AJ555^7+WeightSDS!Q$23*$AJ555^6+WeightSDS!R$23*$AJ555^5+WeightSDS!S$23*$AJ555^4+WeightSDS!T$23*$AJ555^3+WeightSDS!U$23*$AJ555^2+WeightSDS!V$23*$AJ555+WeightSDS!W$23,IF($AJ555&lt;153,WeightSDS!M$25*$AJ555^10+WeightSDS!N$25*$AJ555^9+WeightSDS!O$25*$AJ555^8+WeightSDS!P$25*$AJ555^7+WeightSDS!Q$25*$AJ555^6+WeightSDS!R$25*$AJ555^5+WeightSDS!S$25*$AJ555^4+WeightSDS!T$25*$AJ555^3+WeightSDS!U$25*$AJ555^2+WeightSDS!V$25*$AJ555+WeightSDS!W$25,WeightSDS!M$27+WeightSDS!N$27/(1+EXP(WeightSDS!O$27+WeightSDS!P$27*$AJ555)))),IF($AJ555&lt;43.8,WeightSDS!M$29*$AJ555^10+WeightSDS!N$29*$AJ555^9+WeightSDS!O$29*$AJ555^8+WeightSDS!P$29*$AJ555^7+WeightSDS!Q$29*$AJ555^6+WeightSDS!R$29*$AJ555^5+WeightSDS!S$29*$AJ555^4+WeightSDS!T$29*$AJ555^3+WeightSDS!U$29*$AJ555^2+WeightSDS!V$29*$AJ555+WeightSDS!W$29-0.010431*(1-$AJ555/210),IF($AJ555&lt;123,WeightSDS!M$30*$AJ555^10+WeightSDS!N$30*$AJ555^9+WeightSDS!O$30*$AJ555^8+WeightSDS!P$30*$AJ555^7+WeightSDS!Q$30*$AJ555^6+WeightSDS!R$30*$AJ555^5+WeightSDS!S$30*$AJ555^4+WeightSDS!T$30*$AJ555^3+WeightSDS!U$30*$AJ555^2+WeightSDS!V$30*$AJ555+WeightSDS!W$30-0.010431*(1-1/$AJ555),WeightSDS!M$32+WeightSDS!N$32/(1+EXP(WeightSDS!O$32+WeightSDS!P$32*$AJ555))-0.010431*(1-$AJ555/210))))</f>
        <v>2.9500001032655536</v>
      </c>
      <c r="AN555" s="7">
        <f>IF(D555="M",IF($AJ555&lt;162,WeightSDS!P$12*$AJ555^7+WeightSDS!Q$12*$AJ555^6+WeightSDS!R$12*$AJ555^5+WeightSDS!S$12*$AJ555^4+WeightSDS!T$12*$AJ555^3+WeightSDS!U$12*$AJ555^2+WeightSDS!V$12*$AJ555+WeightSDS!W$12,WeightSDS!P$14*$AJ555^7+WeightSDS!Q$14*$AJ555^6+WeightSDS!R$14*$AJ555^5+WeightSDS!S$14*$AJ555^4+WeightSDS!T$14*$AJ555^3+WeightSDS!U$14*$AJ555^2+WeightSDS!V$14*$AJ555+WeightSDS!W$14),IF($AJ555&lt;156,WeightSDS!O$17*$AJ555^8+WeightSDS!P$17*$AJ555^7+WeightSDS!Q$17*$AJ555^6+WeightSDS!R$17*$AJ555^5+WeightSDS!S$17*$AJ555^4+WeightSDS!T$17*$AJ555^3+WeightSDS!U$17*$AJ555^2+WeightSDS!V$17*$AJ555+WeightSDS!W$17,IF($AJ555&lt;186,WeightSDS!$U$18+(WeightSDS!$V$18-WeightSDS!$U$18)/24*($AJ555-186)+WeightSDS!$W$18*(-$AJ555+186)^2-0.005,WeightSDS!$U$18+(WeightSDS!$V$18-WeightSDS!$U$18)/24*($AJ555-186)-0.005)))</f>
        <v>0.14604529399999999</v>
      </c>
      <c r="AQ555" s="7">
        <f t="shared" si="185"/>
        <v>0.56299999999999994</v>
      </c>
      <c r="AR555" s="7">
        <f t="shared" si="186"/>
        <v>69</v>
      </c>
      <c r="AS555" s="7">
        <f t="shared" si="187"/>
        <v>0.51</v>
      </c>
    </row>
    <row r="556" spans="2:45" s="7" customFormat="1" x14ac:dyDescent="0.15">
      <c r="B556" s="118"/>
      <c r="C556" s="118"/>
      <c r="D556" s="118"/>
      <c r="E556" s="30"/>
      <c r="F556" s="30"/>
      <c r="G556" s="119"/>
      <c r="H556" s="119"/>
      <c r="I556" s="78"/>
      <c r="J556" s="11" t="str">
        <f t="shared" si="178"/>
        <v/>
      </c>
      <c r="K556" s="2" t="str">
        <f t="shared" si="188"/>
        <v/>
      </c>
      <c r="L556" s="2" t="str">
        <f t="shared" si="179"/>
        <v/>
      </c>
      <c r="M556" s="2" t="str">
        <f t="shared" si="189"/>
        <v/>
      </c>
      <c r="N556" s="2" t="str">
        <f t="shared" si="190"/>
        <v/>
      </c>
      <c r="O556" s="2" t="str">
        <f t="shared" si="191"/>
        <v/>
      </c>
      <c r="P556" s="11" t="str">
        <f t="shared" si="192"/>
        <v/>
      </c>
      <c r="Q556" s="11" t="str">
        <f t="shared" si="193"/>
        <v/>
      </c>
      <c r="R556" s="2" t="str">
        <f t="shared" si="194"/>
        <v/>
      </c>
      <c r="S556" s="11" t="str">
        <f t="shared" si="195"/>
        <v/>
      </c>
      <c r="T556" s="175" t="str">
        <f t="shared" si="196"/>
        <v/>
      </c>
      <c r="U556" s="11" t="str">
        <f t="shared" si="197"/>
        <v/>
      </c>
      <c r="V556" s="136"/>
      <c r="W556" s="136"/>
      <c r="X556" s="139">
        <f t="shared" si="180"/>
        <v>0</v>
      </c>
      <c r="Y556" s="31">
        <f t="shared" si="181"/>
        <v>0</v>
      </c>
      <c r="Z556" s="31"/>
      <c r="AA556" s="140">
        <f t="shared" si="182"/>
        <v>0</v>
      </c>
      <c r="AB556" s="12"/>
      <c r="AC556" s="8">
        <f t="shared" si="183"/>
        <v>9.0359999999999996</v>
      </c>
      <c r="AD556" s="8">
        <f t="shared" si="184"/>
        <v>-184.49199999999999</v>
      </c>
      <c r="AE556"/>
      <c r="AF556" t="e">
        <f>IF(D556="M",IF(AI556&lt;78,LMS!$D$5*AI556^3+LMS!$E$5*AI556^2+LMS!$F$5*AI556+LMS!$G$5,IF(AI556&lt;150,LMS!$D$6*AI556^3+LMS!$E$6*AI556^2+LMS!$F$6*AI556+LMS!$G$6,LMS!$D$7*AI556^3+LMS!$E$7*AI556^2+LMS!$F$7*AI556+LMS!$G$7)),IF(AI556&lt;69,LMS!$D$9*AI556^3+LMS!$E$9*AI556^2+LMS!$F$9*AI556+LMS!$G$9,IF(AI556&lt;150,LMS!$D$10*AI556^3+LMS!$E$10*AI556^2+LMS!$F$10*AI556+LMS!$G$10,LMS!$D$11*AI556^3+LMS!$E$11*AI556^2+LMS!$F$11*AI556+LMS!$G$11)))</f>
        <v>#VALUE!</v>
      </c>
      <c r="AG556" t="e">
        <f>IF(D556="M",(IF(AI556&lt;2.5,LMS!$D$21*AI556^3+LMS!$E$21*AI556^2+LMS!$F$21*AI556+LMS!$G$21,IF(AI556&lt;9.5,LMS!$D$22*AI556^3+LMS!$E$22*AI556^2+LMS!$F$22*AI556+LMS!$G$22,IF(AI556&lt;26.75,LMS!$D$23*AI556^3+LMS!$E$23*AI556^2+LMS!$F$23*AI556+LMS!$G$23,IF(AI556&lt;90,LMS!$D$24*AI556^3+LMS!$E$24*AI556^2+LMS!$F$24*AI556+LMS!$G$24,LMS!$D$25*AI556^3+LMS!$E$25*AI556^2+LMS!$F$25*AI556+LMS!$G$25))))),(IF(AI556&lt;2.5,LMS!$D$27*AI556^3+LMS!$E$27*AI556^2+LMS!$F$27*AI556+LMS!$G$27,IF(AI556&lt;9.5,LMS!$D$28*AI556^3+LMS!$E$28*AI556^2+LMS!$F$28*AI556+LMS!$G$28,IF(AI556&lt;26.75,LMS!$D$29*AI556^3+LMS!$E$29*AI556^2+LMS!$F$29*AI556+LMS!$G$29,IF(AI556&lt;90,LMS!$D$30*AI556^3+LMS!$E$30*AI556^2+LMS!$F$30*AI556+LMS!$G$30,IF(AI556&lt;150,LMS!$D$31*AI556^3+LMS!$E$31*AI556^2+LMS!$F$31*AI556+LMS!$G$31,LMS!$D$32*AI556^3+LMS!$E$32*AI556^2+LMS!$F$32*AI556+LMS!$G$32)))))))</f>
        <v>#VALUE!</v>
      </c>
      <c r="AH556" t="e">
        <f>IF(D556="M",(IF(AI556&lt;90,LMS!$D$14*AI556^3+LMS!$E$14*AI556^2+LMS!$F$14*AI556+LMS!$G$14,LMS!$D$15*AI556^3+LMS!$E$15*AI556^2+LMS!$F$15*AI556+LMS!$G$15)),(IF(AI556&lt;90,LMS!$D$17*AI556^3+LMS!$E$17*AI556^2+LMS!$F$17*AI556+LMS!$G$17,LMS!$D$18*AI556^3+LMS!$E$18*AI556^2+LMS!$F$18*AI556+LMS!$G$18)))</f>
        <v>#VALUE!</v>
      </c>
      <c r="AI556" s="7" t="e">
        <f t="shared" si="177"/>
        <v>#VALUE!</v>
      </c>
      <c r="AJ556" s="7">
        <f t="shared" si="198"/>
        <v>0</v>
      </c>
      <c r="AL556" s="7">
        <f>IF(D556="M",WeightSDS!P$5*$AJ556^7+WeightSDS!Q$5*$AJ556^6+WeightSDS!R$5*$AJ556^5+WeightSDS!S$5*$AJ556^4+WeightSDS!T$5*$AJ556^3+WeightSDS!U$5*$AJ556^2+WeightSDS!V$5*$AJ556+WeightSDS!W$5,IF($AJ556&lt;186,WeightSDS!P$8*$AJ556^7+WeightSDS!Q$8*$AJ556^6+WeightSDS!R$8*$AJ556^5+WeightSDS!S$8*$AJ556^4+WeightSDS!T$8*$AJ556^3+WeightSDS!U$8*$AJ556^2+WeightSDS!V$8*$AJ556+WeightSDS!W$8,WeightSDS!$U$9+WeightSDS!$V$9*($AJ556-WeightSDS!$W$9)))</f>
        <v>0.75407122999999998</v>
      </c>
      <c r="AM556" s="7">
        <f>IF(D556="M",IF($AJ556&lt;45,WeightSDS!M$23*$AJ556^10+WeightSDS!N$23*$AJ556^9+WeightSDS!O$23*$AJ556^8+WeightSDS!P$23*$AJ556^7+WeightSDS!Q$23*$AJ556^6+WeightSDS!R$23*$AJ556^5+WeightSDS!S$23*$AJ556^4+WeightSDS!T$23*$AJ556^3+WeightSDS!U$23*$AJ556^2+WeightSDS!V$23*$AJ556+WeightSDS!W$23,IF($AJ556&lt;153,WeightSDS!M$25*$AJ556^10+WeightSDS!N$25*$AJ556^9+WeightSDS!O$25*$AJ556^8+WeightSDS!P$25*$AJ556^7+WeightSDS!Q$25*$AJ556^6+WeightSDS!R$25*$AJ556^5+WeightSDS!S$25*$AJ556^4+WeightSDS!T$25*$AJ556^3+WeightSDS!U$25*$AJ556^2+WeightSDS!V$25*$AJ556+WeightSDS!W$25,WeightSDS!M$27+WeightSDS!N$27/(1+EXP(WeightSDS!O$27+WeightSDS!P$27*$AJ556)))),IF($AJ556&lt;43.8,WeightSDS!M$29*$AJ556^10+WeightSDS!N$29*$AJ556^9+WeightSDS!O$29*$AJ556^8+WeightSDS!P$29*$AJ556^7+WeightSDS!Q$29*$AJ556^6+WeightSDS!R$29*$AJ556^5+WeightSDS!S$29*$AJ556^4+WeightSDS!T$29*$AJ556^3+WeightSDS!U$29*$AJ556^2+WeightSDS!V$29*$AJ556+WeightSDS!W$29-0.010431*(1-$AJ556/210),IF($AJ556&lt;123,WeightSDS!M$30*$AJ556^10+WeightSDS!N$30*$AJ556^9+WeightSDS!O$30*$AJ556^8+WeightSDS!P$30*$AJ556^7+WeightSDS!Q$30*$AJ556^6+WeightSDS!R$30*$AJ556^5+WeightSDS!S$30*$AJ556^4+WeightSDS!T$30*$AJ556^3+WeightSDS!U$30*$AJ556^2+WeightSDS!V$30*$AJ556+WeightSDS!W$30-0.010431*(1-1/$AJ556),WeightSDS!M$32+WeightSDS!N$32/(1+EXP(WeightSDS!O$32+WeightSDS!P$32*$AJ556))-0.010431*(1-$AJ556/210))))</f>
        <v>2.9500001032655536</v>
      </c>
      <c r="AN556" s="7">
        <f>IF(D556="M",IF($AJ556&lt;162,WeightSDS!P$12*$AJ556^7+WeightSDS!Q$12*$AJ556^6+WeightSDS!R$12*$AJ556^5+WeightSDS!S$12*$AJ556^4+WeightSDS!T$12*$AJ556^3+WeightSDS!U$12*$AJ556^2+WeightSDS!V$12*$AJ556+WeightSDS!W$12,WeightSDS!P$14*$AJ556^7+WeightSDS!Q$14*$AJ556^6+WeightSDS!R$14*$AJ556^5+WeightSDS!S$14*$AJ556^4+WeightSDS!T$14*$AJ556^3+WeightSDS!U$14*$AJ556^2+WeightSDS!V$14*$AJ556+WeightSDS!W$14),IF($AJ556&lt;156,WeightSDS!O$17*$AJ556^8+WeightSDS!P$17*$AJ556^7+WeightSDS!Q$17*$AJ556^6+WeightSDS!R$17*$AJ556^5+WeightSDS!S$17*$AJ556^4+WeightSDS!T$17*$AJ556^3+WeightSDS!U$17*$AJ556^2+WeightSDS!V$17*$AJ556+WeightSDS!W$17,IF($AJ556&lt;186,WeightSDS!$U$18+(WeightSDS!$V$18-WeightSDS!$U$18)/24*($AJ556-186)+WeightSDS!$W$18*(-$AJ556+186)^2-0.005,WeightSDS!$U$18+(WeightSDS!$V$18-WeightSDS!$U$18)/24*($AJ556-186)-0.005)))</f>
        <v>0.14604529399999999</v>
      </c>
      <c r="AQ556" s="7">
        <f t="shared" si="185"/>
        <v>0.56299999999999994</v>
      </c>
      <c r="AR556" s="7">
        <f t="shared" si="186"/>
        <v>69</v>
      </c>
      <c r="AS556" s="7">
        <f t="shared" si="187"/>
        <v>0.51</v>
      </c>
    </row>
    <row r="557" spans="2:45" s="7" customFormat="1" x14ac:dyDescent="0.15">
      <c r="B557" s="118"/>
      <c r="C557" s="118"/>
      <c r="D557" s="118"/>
      <c r="E557" s="30"/>
      <c r="F557" s="30"/>
      <c r="G557" s="119"/>
      <c r="H557" s="119"/>
      <c r="I557" s="78"/>
      <c r="J557" s="11" t="str">
        <f t="shared" si="178"/>
        <v/>
      </c>
      <c r="K557" s="2" t="str">
        <f t="shared" si="188"/>
        <v/>
      </c>
      <c r="L557" s="2" t="str">
        <f t="shared" si="179"/>
        <v/>
      </c>
      <c r="M557" s="2" t="str">
        <f t="shared" si="189"/>
        <v/>
      </c>
      <c r="N557" s="2" t="str">
        <f t="shared" si="190"/>
        <v/>
      </c>
      <c r="O557" s="2" t="str">
        <f t="shared" si="191"/>
        <v/>
      </c>
      <c r="P557" s="11" t="str">
        <f t="shared" si="192"/>
        <v/>
      </c>
      <c r="Q557" s="11" t="str">
        <f t="shared" si="193"/>
        <v/>
      </c>
      <c r="R557" s="2" t="str">
        <f t="shared" si="194"/>
        <v/>
      </c>
      <c r="S557" s="11" t="str">
        <f t="shared" si="195"/>
        <v/>
      </c>
      <c r="T557" s="175" t="str">
        <f t="shared" si="196"/>
        <v/>
      </c>
      <c r="U557" s="11" t="str">
        <f t="shared" si="197"/>
        <v/>
      </c>
      <c r="V557" s="136"/>
      <c r="W557" s="136"/>
      <c r="X557" s="139">
        <f t="shared" si="180"/>
        <v>0</v>
      </c>
      <c r="Y557" s="31">
        <f t="shared" si="181"/>
        <v>0</v>
      </c>
      <c r="Z557" s="31"/>
      <c r="AA557" s="140">
        <f t="shared" si="182"/>
        <v>0</v>
      </c>
      <c r="AB557" s="12"/>
      <c r="AC557" s="8">
        <f t="shared" si="183"/>
        <v>9.0359999999999996</v>
      </c>
      <c r="AD557" s="8">
        <f t="shared" si="184"/>
        <v>-184.49199999999999</v>
      </c>
      <c r="AE557"/>
      <c r="AF557" t="e">
        <f>IF(D557="M",IF(AI557&lt;78,LMS!$D$5*AI557^3+LMS!$E$5*AI557^2+LMS!$F$5*AI557+LMS!$G$5,IF(AI557&lt;150,LMS!$D$6*AI557^3+LMS!$E$6*AI557^2+LMS!$F$6*AI557+LMS!$G$6,LMS!$D$7*AI557^3+LMS!$E$7*AI557^2+LMS!$F$7*AI557+LMS!$G$7)),IF(AI557&lt;69,LMS!$D$9*AI557^3+LMS!$E$9*AI557^2+LMS!$F$9*AI557+LMS!$G$9,IF(AI557&lt;150,LMS!$D$10*AI557^3+LMS!$E$10*AI557^2+LMS!$F$10*AI557+LMS!$G$10,LMS!$D$11*AI557^3+LMS!$E$11*AI557^2+LMS!$F$11*AI557+LMS!$G$11)))</f>
        <v>#VALUE!</v>
      </c>
      <c r="AG557" t="e">
        <f>IF(D557="M",(IF(AI557&lt;2.5,LMS!$D$21*AI557^3+LMS!$E$21*AI557^2+LMS!$F$21*AI557+LMS!$G$21,IF(AI557&lt;9.5,LMS!$D$22*AI557^3+LMS!$E$22*AI557^2+LMS!$F$22*AI557+LMS!$G$22,IF(AI557&lt;26.75,LMS!$D$23*AI557^3+LMS!$E$23*AI557^2+LMS!$F$23*AI557+LMS!$G$23,IF(AI557&lt;90,LMS!$D$24*AI557^3+LMS!$E$24*AI557^2+LMS!$F$24*AI557+LMS!$G$24,LMS!$D$25*AI557^3+LMS!$E$25*AI557^2+LMS!$F$25*AI557+LMS!$G$25))))),(IF(AI557&lt;2.5,LMS!$D$27*AI557^3+LMS!$E$27*AI557^2+LMS!$F$27*AI557+LMS!$G$27,IF(AI557&lt;9.5,LMS!$D$28*AI557^3+LMS!$E$28*AI557^2+LMS!$F$28*AI557+LMS!$G$28,IF(AI557&lt;26.75,LMS!$D$29*AI557^3+LMS!$E$29*AI557^2+LMS!$F$29*AI557+LMS!$G$29,IF(AI557&lt;90,LMS!$D$30*AI557^3+LMS!$E$30*AI557^2+LMS!$F$30*AI557+LMS!$G$30,IF(AI557&lt;150,LMS!$D$31*AI557^3+LMS!$E$31*AI557^2+LMS!$F$31*AI557+LMS!$G$31,LMS!$D$32*AI557^3+LMS!$E$32*AI557^2+LMS!$F$32*AI557+LMS!$G$32)))))))</f>
        <v>#VALUE!</v>
      </c>
      <c r="AH557" t="e">
        <f>IF(D557="M",(IF(AI557&lt;90,LMS!$D$14*AI557^3+LMS!$E$14*AI557^2+LMS!$F$14*AI557+LMS!$G$14,LMS!$D$15*AI557^3+LMS!$E$15*AI557^2+LMS!$F$15*AI557+LMS!$G$15)),(IF(AI557&lt;90,LMS!$D$17*AI557^3+LMS!$E$17*AI557^2+LMS!$F$17*AI557+LMS!$G$17,LMS!$D$18*AI557^3+LMS!$E$18*AI557^2+LMS!$F$18*AI557+LMS!$G$18)))</f>
        <v>#VALUE!</v>
      </c>
      <c r="AI557" s="7" t="e">
        <f t="shared" si="177"/>
        <v>#VALUE!</v>
      </c>
      <c r="AJ557" s="7">
        <f t="shared" si="198"/>
        <v>0</v>
      </c>
      <c r="AL557" s="7">
        <f>IF(D557="M",WeightSDS!P$5*$AJ557^7+WeightSDS!Q$5*$AJ557^6+WeightSDS!R$5*$AJ557^5+WeightSDS!S$5*$AJ557^4+WeightSDS!T$5*$AJ557^3+WeightSDS!U$5*$AJ557^2+WeightSDS!V$5*$AJ557+WeightSDS!W$5,IF($AJ557&lt;186,WeightSDS!P$8*$AJ557^7+WeightSDS!Q$8*$AJ557^6+WeightSDS!R$8*$AJ557^5+WeightSDS!S$8*$AJ557^4+WeightSDS!T$8*$AJ557^3+WeightSDS!U$8*$AJ557^2+WeightSDS!V$8*$AJ557+WeightSDS!W$8,WeightSDS!$U$9+WeightSDS!$V$9*($AJ557-WeightSDS!$W$9)))</f>
        <v>0.75407122999999998</v>
      </c>
      <c r="AM557" s="7">
        <f>IF(D557="M",IF($AJ557&lt;45,WeightSDS!M$23*$AJ557^10+WeightSDS!N$23*$AJ557^9+WeightSDS!O$23*$AJ557^8+WeightSDS!P$23*$AJ557^7+WeightSDS!Q$23*$AJ557^6+WeightSDS!R$23*$AJ557^5+WeightSDS!S$23*$AJ557^4+WeightSDS!T$23*$AJ557^3+WeightSDS!U$23*$AJ557^2+WeightSDS!V$23*$AJ557+WeightSDS!W$23,IF($AJ557&lt;153,WeightSDS!M$25*$AJ557^10+WeightSDS!N$25*$AJ557^9+WeightSDS!O$25*$AJ557^8+WeightSDS!P$25*$AJ557^7+WeightSDS!Q$25*$AJ557^6+WeightSDS!R$25*$AJ557^5+WeightSDS!S$25*$AJ557^4+WeightSDS!T$25*$AJ557^3+WeightSDS!U$25*$AJ557^2+WeightSDS!V$25*$AJ557+WeightSDS!W$25,WeightSDS!M$27+WeightSDS!N$27/(1+EXP(WeightSDS!O$27+WeightSDS!P$27*$AJ557)))),IF($AJ557&lt;43.8,WeightSDS!M$29*$AJ557^10+WeightSDS!N$29*$AJ557^9+WeightSDS!O$29*$AJ557^8+WeightSDS!P$29*$AJ557^7+WeightSDS!Q$29*$AJ557^6+WeightSDS!R$29*$AJ557^5+WeightSDS!S$29*$AJ557^4+WeightSDS!T$29*$AJ557^3+WeightSDS!U$29*$AJ557^2+WeightSDS!V$29*$AJ557+WeightSDS!W$29-0.010431*(1-$AJ557/210),IF($AJ557&lt;123,WeightSDS!M$30*$AJ557^10+WeightSDS!N$30*$AJ557^9+WeightSDS!O$30*$AJ557^8+WeightSDS!P$30*$AJ557^7+WeightSDS!Q$30*$AJ557^6+WeightSDS!R$30*$AJ557^5+WeightSDS!S$30*$AJ557^4+WeightSDS!T$30*$AJ557^3+WeightSDS!U$30*$AJ557^2+WeightSDS!V$30*$AJ557+WeightSDS!W$30-0.010431*(1-1/$AJ557),WeightSDS!M$32+WeightSDS!N$32/(1+EXP(WeightSDS!O$32+WeightSDS!P$32*$AJ557))-0.010431*(1-$AJ557/210))))</f>
        <v>2.9500001032655536</v>
      </c>
      <c r="AN557" s="7">
        <f>IF(D557="M",IF($AJ557&lt;162,WeightSDS!P$12*$AJ557^7+WeightSDS!Q$12*$AJ557^6+WeightSDS!R$12*$AJ557^5+WeightSDS!S$12*$AJ557^4+WeightSDS!T$12*$AJ557^3+WeightSDS!U$12*$AJ557^2+WeightSDS!V$12*$AJ557+WeightSDS!W$12,WeightSDS!P$14*$AJ557^7+WeightSDS!Q$14*$AJ557^6+WeightSDS!R$14*$AJ557^5+WeightSDS!S$14*$AJ557^4+WeightSDS!T$14*$AJ557^3+WeightSDS!U$14*$AJ557^2+WeightSDS!V$14*$AJ557+WeightSDS!W$14),IF($AJ557&lt;156,WeightSDS!O$17*$AJ557^8+WeightSDS!P$17*$AJ557^7+WeightSDS!Q$17*$AJ557^6+WeightSDS!R$17*$AJ557^5+WeightSDS!S$17*$AJ557^4+WeightSDS!T$17*$AJ557^3+WeightSDS!U$17*$AJ557^2+WeightSDS!V$17*$AJ557+WeightSDS!W$17,IF($AJ557&lt;186,WeightSDS!$U$18+(WeightSDS!$V$18-WeightSDS!$U$18)/24*($AJ557-186)+WeightSDS!$W$18*(-$AJ557+186)^2-0.005,WeightSDS!$U$18+(WeightSDS!$V$18-WeightSDS!$U$18)/24*($AJ557-186)-0.005)))</f>
        <v>0.14604529399999999</v>
      </c>
      <c r="AQ557" s="7">
        <f t="shared" si="185"/>
        <v>0.56299999999999994</v>
      </c>
      <c r="AR557" s="7">
        <f t="shared" si="186"/>
        <v>69</v>
      </c>
      <c r="AS557" s="7">
        <f t="shared" si="187"/>
        <v>0.51</v>
      </c>
    </row>
    <row r="558" spans="2:45" s="7" customFormat="1" x14ac:dyDescent="0.15">
      <c r="B558" s="118"/>
      <c r="C558" s="118"/>
      <c r="D558" s="118"/>
      <c r="E558" s="30"/>
      <c r="F558" s="30"/>
      <c r="G558" s="119"/>
      <c r="H558" s="119"/>
      <c r="I558" s="78"/>
      <c r="J558" s="11" t="str">
        <f t="shared" si="178"/>
        <v/>
      </c>
      <c r="K558" s="2" t="str">
        <f t="shared" si="188"/>
        <v/>
      </c>
      <c r="L558" s="2" t="str">
        <f t="shared" si="179"/>
        <v/>
      </c>
      <c r="M558" s="2" t="str">
        <f t="shared" si="189"/>
        <v/>
      </c>
      <c r="N558" s="2" t="str">
        <f t="shared" si="190"/>
        <v/>
      </c>
      <c r="O558" s="2" t="str">
        <f t="shared" si="191"/>
        <v/>
      </c>
      <c r="P558" s="11" t="str">
        <f t="shared" si="192"/>
        <v/>
      </c>
      <c r="Q558" s="11" t="str">
        <f t="shared" si="193"/>
        <v/>
      </c>
      <c r="R558" s="2" t="str">
        <f t="shared" si="194"/>
        <v/>
      </c>
      <c r="S558" s="11" t="str">
        <f t="shared" si="195"/>
        <v/>
      </c>
      <c r="T558" s="175" t="str">
        <f t="shared" si="196"/>
        <v/>
      </c>
      <c r="U558" s="11" t="str">
        <f t="shared" si="197"/>
        <v/>
      </c>
      <c r="V558" s="136"/>
      <c r="W558" s="136"/>
      <c r="X558" s="139">
        <f t="shared" si="180"/>
        <v>0</v>
      </c>
      <c r="Y558" s="31">
        <f t="shared" si="181"/>
        <v>0</v>
      </c>
      <c r="Z558" s="31"/>
      <c r="AA558" s="140">
        <f t="shared" si="182"/>
        <v>0</v>
      </c>
      <c r="AB558" s="12"/>
      <c r="AC558" s="8">
        <f t="shared" si="183"/>
        <v>9.0359999999999996</v>
      </c>
      <c r="AD558" s="8">
        <f t="shared" si="184"/>
        <v>-184.49199999999999</v>
      </c>
      <c r="AE558"/>
      <c r="AF558" t="e">
        <f>IF(D558="M",IF(AI558&lt;78,LMS!$D$5*AI558^3+LMS!$E$5*AI558^2+LMS!$F$5*AI558+LMS!$G$5,IF(AI558&lt;150,LMS!$D$6*AI558^3+LMS!$E$6*AI558^2+LMS!$F$6*AI558+LMS!$G$6,LMS!$D$7*AI558^3+LMS!$E$7*AI558^2+LMS!$F$7*AI558+LMS!$G$7)),IF(AI558&lt;69,LMS!$D$9*AI558^3+LMS!$E$9*AI558^2+LMS!$F$9*AI558+LMS!$G$9,IF(AI558&lt;150,LMS!$D$10*AI558^3+LMS!$E$10*AI558^2+LMS!$F$10*AI558+LMS!$G$10,LMS!$D$11*AI558^3+LMS!$E$11*AI558^2+LMS!$F$11*AI558+LMS!$G$11)))</f>
        <v>#VALUE!</v>
      </c>
      <c r="AG558" t="e">
        <f>IF(D558="M",(IF(AI558&lt;2.5,LMS!$D$21*AI558^3+LMS!$E$21*AI558^2+LMS!$F$21*AI558+LMS!$G$21,IF(AI558&lt;9.5,LMS!$D$22*AI558^3+LMS!$E$22*AI558^2+LMS!$F$22*AI558+LMS!$G$22,IF(AI558&lt;26.75,LMS!$D$23*AI558^3+LMS!$E$23*AI558^2+LMS!$F$23*AI558+LMS!$G$23,IF(AI558&lt;90,LMS!$D$24*AI558^3+LMS!$E$24*AI558^2+LMS!$F$24*AI558+LMS!$G$24,LMS!$D$25*AI558^3+LMS!$E$25*AI558^2+LMS!$F$25*AI558+LMS!$G$25))))),(IF(AI558&lt;2.5,LMS!$D$27*AI558^3+LMS!$E$27*AI558^2+LMS!$F$27*AI558+LMS!$G$27,IF(AI558&lt;9.5,LMS!$D$28*AI558^3+LMS!$E$28*AI558^2+LMS!$F$28*AI558+LMS!$G$28,IF(AI558&lt;26.75,LMS!$D$29*AI558^3+LMS!$E$29*AI558^2+LMS!$F$29*AI558+LMS!$G$29,IF(AI558&lt;90,LMS!$D$30*AI558^3+LMS!$E$30*AI558^2+LMS!$F$30*AI558+LMS!$G$30,IF(AI558&lt;150,LMS!$D$31*AI558^3+LMS!$E$31*AI558^2+LMS!$F$31*AI558+LMS!$G$31,LMS!$D$32*AI558^3+LMS!$E$32*AI558^2+LMS!$F$32*AI558+LMS!$G$32)))))))</f>
        <v>#VALUE!</v>
      </c>
      <c r="AH558" t="e">
        <f>IF(D558="M",(IF(AI558&lt;90,LMS!$D$14*AI558^3+LMS!$E$14*AI558^2+LMS!$F$14*AI558+LMS!$G$14,LMS!$D$15*AI558^3+LMS!$E$15*AI558^2+LMS!$F$15*AI558+LMS!$G$15)),(IF(AI558&lt;90,LMS!$D$17*AI558^3+LMS!$E$17*AI558^2+LMS!$F$17*AI558+LMS!$G$17,LMS!$D$18*AI558^3+LMS!$E$18*AI558^2+LMS!$F$18*AI558+LMS!$G$18)))</f>
        <v>#VALUE!</v>
      </c>
      <c r="AI558" s="7" t="e">
        <f t="shared" si="177"/>
        <v>#VALUE!</v>
      </c>
      <c r="AJ558" s="7">
        <f t="shared" si="198"/>
        <v>0</v>
      </c>
      <c r="AL558" s="7">
        <f>IF(D558="M",WeightSDS!P$5*$AJ558^7+WeightSDS!Q$5*$AJ558^6+WeightSDS!R$5*$AJ558^5+WeightSDS!S$5*$AJ558^4+WeightSDS!T$5*$AJ558^3+WeightSDS!U$5*$AJ558^2+WeightSDS!V$5*$AJ558+WeightSDS!W$5,IF($AJ558&lt;186,WeightSDS!P$8*$AJ558^7+WeightSDS!Q$8*$AJ558^6+WeightSDS!R$8*$AJ558^5+WeightSDS!S$8*$AJ558^4+WeightSDS!T$8*$AJ558^3+WeightSDS!U$8*$AJ558^2+WeightSDS!V$8*$AJ558+WeightSDS!W$8,WeightSDS!$U$9+WeightSDS!$V$9*($AJ558-WeightSDS!$W$9)))</f>
        <v>0.75407122999999998</v>
      </c>
      <c r="AM558" s="7">
        <f>IF(D558="M",IF($AJ558&lt;45,WeightSDS!M$23*$AJ558^10+WeightSDS!N$23*$AJ558^9+WeightSDS!O$23*$AJ558^8+WeightSDS!P$23*$AJ558^7+WeightSDS!Q$23*$AJ558^6+WeightSDS!R$23*$AJ558^5+WeightSDS!S$23*$AJ558^4+WeightSDS!T$23*$AJ558^3+WeightSDS!U$23*$AJ558^2+WeightSDS!V$23*$AJ558+WeightSDS!W$23,IF($AJ558&lt;153,WeightSDS!M$25*$AJ558^10+WeightSDS!N$25*$AJ558^9+WeightSDS!O$25*$AJ558^8+WeightSDS!P$25*$AJ558^7+WeightSDS!Q$25*$AJ558^6+WeightSDS!R$25*$AJ558^5+WeightSDS!S$25*$AJ558^4+WeightSDS!T$25*$AJ558^3+WeightSDS!U$25*$AJ558^2+WeightSDS!V$25*$AJ558+WeightSDS!W$25,WeightSDS!M$27+WeightSDS!N$27/(1+EXP(WeightSDS!O$27+WeightSDS!P$27*$AJ558)))),IF($AJ558&lt;43.8,WeightSDS!M$29*$AJ558^10+WeightSDS!N$29*$AJ558^9+WeightSDS!O$29*$AJ558^8+WeightSDS!P$29*$AJ558^7+WeightSDS!Q$29*$AJ558^6+WeightSDS!R$29*$AJ558^5+WeightSDS!S$29*$AJ558^4+WeightSDS!T$29*$AJ558^3+WeightSDS!U$29*$AJ558^2+WeightSDS!V$29*$AJ558+WeightSDS!W$29-0.010431*(1-$AJ558/210),IF($AJ558&lt;123,WeightSDS!M$30*$AJ558^10+WeightSDS!N$30*$AJ558^9+WeightSDS!O$30*$AJ558^8+WeightSDS!P$30*$AJ558^7+WeightSDS!Q$30*$AJ558^6+WeightSDS!R$30*$AJ558^5+WeightSDS!S$30*$AJ558^4+WeightSDS!T$30*$AJ558^3+WeightSDS!U$30*$AJ558^2+WeightSDS!V$30*$AJ558+WeightSDS!W$30-0.010431*(1-1/$AJ558),WeightSDS!M$32+WeightSDS!N$32/(1+EXP(WeightSDS!O$32+WeightSDS!P$32*$AJ558))-0.010431*(1-$AJ558/210))))</f>
        <v>2.9500001032655536</v>
      </c>
      <c r="AN558" s="7">
        <f>IF(D558="M",IF($AJ558&lt;162,WeightSDS!P$12*$AJ558^7+WeightSDS!Q$12*$AJ558^6+WeightSDS!R$12*$AJ558^5+WeightSDS!S$12*$AJ558^4+WeightSDS!T$12*$AJ558^3+WeightSDS!U$12*$AJ558^2+WeightSDS!V$12*$AJ558+WeightSDS!W$12,WeightSDS!P$14*$AJ558^7+WeightSDS!Q$14*$AJ558^6+WeightSDS!R$14*$AJ558^5+WeightSDS!S$14*$AJ558^4+WeightSDS!T$14*$AJ558^3+WeightSDS!U$14*$AJ558^2+WeightSDS!V$14*$AJ558+WeightSDS!W$14),IF($AJ558&lt;156,WeightSDS!O$17*$AJ558^8+WeightSDS!P$17*$AJ558^7+WeightSDS!Q$17*$AJ558^6+WeightSDS!R$17*$AJ558^5+WeightSDS!S$17*$AJ558^4+WeightSDS!T$17*$AJ558^3+WeightSDS!U$17*$AJ558^2+WeightSDS!V$17*$AJ558+WeightSDS!W$17,IF($AJ558&lt;186,WeightSDS!$U$18+(WeightSDS!$V$18-WeightSDS!$U$18)/24*($AJ558-186)+WeightSDS!$W$18*(-$AJ558+186)^2-0.005,WeightSDS!$U$18+(WeightSDS!$V$18-WeightSDS!$U$18)/24*($AJ558-186)-0.005)))</f>
        <v>0.14604529399999999</v>
      </c>
      <c r="AQ558" s="7">
        <f t="shared" si="185"/>
        <v>0.56299999999999994</v>
      </c>
      <c r="AR558" s="7">
        <f t="shared" si="186"/>
        <v>69</v>
      </c>
      <c r="AS558" s="7">
        <f t="shared" si="187"/>
        <v>0.51</v>
      </c>
    </row>
    <row r="559" spans="2:45" s="7" customFormat="1" x14ac:dyDescent="0.15">
      <c r="B559" s="118"/>
      <c r="C559" s="118"/>
      <c r="D559" s="118"/>
      <c r="E559" s="30"/>
      <c r="F559" s="30"/>
      <c r="G559" s="119"/>
      <c r="H559" s="119"/>
      <c r="I559" s="78"/>
      <c r="J559" s="11" t="str">
        <f t="shared" si="178"/>
        <v/>
      </c>
      <c r="K559" s="2" t="str">
        <f t="shared" si="188"/>
        <v/>
      </c>
      <c r="L559" s="2" t="str">
        <f t="shared" si="179"/>
        <v/>
      </c>
      <c r="M559" s="2" t="str">
        <f t="shared" si="189"/>
        <v/>
      </c>
      <c r="N559" s="2" t="str">
        <f t="shared" si="190"/>
        <v/>
      </c>
      <c r="O559" s="2" t="str">
        <f t="shared" si="191"/>
        <v/>
      </c>
      <c r="P559" s="11" t="str">
        <f t="shared" si="192"/>
        <v/>
      </c>
      <c r="Q559" s="11" t="str">
        <f t="shared" si="193"/>
        <v/>
      </c>
      <c r="R559" s="2" t="str">
        <f t="shared" si="194"/>
        <v/>
      </c>
      <c r="S559" s="11" t="str">
        <f t="shared" si="195"/>
        <v/>
      </c>
      <c r="T559" s="175" t="str">
        <f t="shared" si="196"/>
        <v/>
      </c>
      <c r="U559" s="11" t="str">
        <f t="shared" si="197"/>
        <v/>
      </c>
      <c r="V559" s="136"/>
      <c r="W559" s="136"/>
      <c r="X559" s="139">
        <f t="shared" si="180"/>
        <v>0</v>
      </c>
      <c r="Y559" s="31">
        <f t="shared" si="181"/>
        <v>0</v>
      </c>
      <c r="Z559" s="31"/>
      <c r="AA559" s="140">
        <f t="shared" si="182"/>
        <v>0</v>
      </c>
      <c r="AB559" s="12"/>
      <c r="AC559" s="8">
        <f t="shared" si="183"/>
        <v>9.0359999999999996</v>
      </c>
      <c r="AD559" s="8">
        <f t="shared" si="184"/>
        <v>-184.49199999999999</v>
      </c>
      <c r="AE559"/>
      <c r="AF559" t="e">
        <f>IF(D559="M",IF(AI559&lt;78,LMS!$D$5*AI559^3+LMS!$E$5*AI559^2+LMS!$F$5*AI559+LMS!$G$5,IF(AI559&lt;150,LMS!$D$6*AI559^3+LMS!$E$6*AI559^2+LMS!$F$6*AI559+LMS!$G$6,LMS!$D$7*AI559^3+LMS!$E$7*AI559^2+LMS!$F$7*AI559+LMS!$G$7)),IF(AI559&lt;69,LMS!$D$9*AI559^3+LMS!$E$9*AI559^2+LMS!$F$9*AI559+LMS!$G$9,IF(AI559&lt;150,LMS!$D$10*AI559^3+LMS!$E$10*AI559^2+LMS!$F$10*AI559+LMS!$G$10,LMS!$D$11*AI559^3+LMS!$E$11*AI559^2+LMS!$F$11*AI559+LMS!$G$11)))</f>
        <v>#VALUE!</v>
      </c>
      <c r="AG559" t="e">
        <f>IF(D559="M",(IF(AI559&lt;2.5,LMS!$D$21*AI559^3+LMS!$E$21*AI559^2+LMS!$F$21*AI559+LMS!$G$21,IF(AI559&lt;9.5,LMS!$D$22*AI559^3+LMS!$E$22*AI559^2+LMS!$F$22*AI559+LMS!$G$22,IF(AI559&lt;26.75,LMS!$D$23*AI559^3+LMS!$E$23*AI559^2+LMS!$F$23*AI559+LMS!$G$23,IF(AI559&lt;90,LMS!$D$24*AI559^3+LMS!$E$24*AI559^2+LMS!$F$24*AI559+LMS!$G$24,LMS!$D$25*AI559^3+LMS!$E$25*AI559^2+LMS!$F$25*AI559+LMS!$G$25))))),(IF(AI559&lt;2.5,LMS!$D$27*AI559^3+LMS!$E$27*AI559^2+LMS!$F$27*AI559+LMS!$G$27,IF(AI559&lt;9.5,LMS!$D$28*AI559^3+LMS!$E$28*AI559^2+LMS!$F$28*AI559+LMS!$G$28,IF(AI559&lt;26.75,LMS!$D$29*AI559^3+LMS!$E$29*AI559^2+LMS!$F$29*AI559+LMS!$G$29,IF(AI559&lt;90,LMS!$D$30*AI559^3+LMS!$E$30*AI559^2+LMS!$F$30*AI559+LMS!$G$30,IF(AI559&lt;150,LMS!$D$31*AI559^3+LMS!$E$31*AI559^2+LMS!$F$31*AI559+LMS!$G$31,LMS!$D$32*AI559^3+LMS!$E$32*AI559^2+LMS!$F$32*AI559+LMS!$G$32)))))))</f>
        <v>#VALUE!</v>
      </c>
      <c r="AH559" t="e">
        <f>IF(D559="M",(IF(AI559&lt;90,LMS!$D$14*AI559^3+LMS!$E$14*AI559^2+LMS!$F$14*AI559+LMS!$G$14,LMS!$D$15*AI559^3+LMS!$E$15*AI559^2+LMS!$F$15*AI559+LMS!$G$15)),(IF(AI559&lt;90,LMS!$D$17*AI559^3+LMS!$E$17*AI559^2+LMS!$F$17*AI559+LMS!$G$17,LMS!$D$18*AI559^3+LMS!$E$18*AI559^2+LMS!$F$18*AI559+LMS!$G$18)))</f>
        <v>#VALUE!</v>
      </c>
      <c r="AI559" s="7" t="e">
        <f t="shared" si="177"/>
        <v>#VALUE!</v>
      </c>
      <c r="AJ559" s="7">
        <f t="shared" si="198"/>
        <v>0</v>
      </c>
      <c r="AL559" s="7">
        <f>IF(D559="M",WeightSDS!P$5*$AJ559^7+WeightSDS!Q$5*$AJ559^6+WeightSDS!R$5*$AJ559^5+WeightSDS!S$5*$AJ559^4+WeightSDS!T$5*$AJ559^3+WeightSDS!U$5*$AJ559^2+WeightSDS!V$5*$AJ559+WeightSDS!W$5,IF($AJ559&lt;186,WeightSDS!P$8*$AJ559^7+WeightSDS!Q$8*$AJ559^6+WeightSDS!R$8*$AJ559^5+WeightSDS!S$8*$AJ559^4+WeightSDS!T$8*$AJ559^3+WeightSDS!U$8*$AJ559^2+WeightSDS!V$8*$AJ559+WeightSDS!W$8,WeightSDS!$U$9+WeightSDS!$V$9*($AJ559-WeightSDS!$W$9)))</f>
        <v>0.75407122999999998</v>
      </c>
      <c r="AM559" s="7">
        <f>IF(D559="M",IF($AJ559&lt;45,WeightSDS!M$23*$AJ559^10+WeightSDS!N$23*$AJ559^9+WeightSDS!O$23*$AJ559^8+WeightSDS!P$23*$AJ559^7+WeightSDS!Q$23*$AJ559^6+WeightSDS!R$23*$AJ559^5+WeightSDS!S$23*$AJ559^4+WeightSDS!T$23*$AJ559^3+WeightSDS!U$23*$AJ559^2+WeightSDS!V$23*$AJ559+WeightSDS!W$23,IF($AJ559&lt;153,WeightSDS!M$25*$AJ559^10+WeightSDS!N$25*$AJ559^9+WeightSDS!O$25*$AJ559^8+WeightSDS!P$25*$AJ559^7+WeightSDS!Q$25*$AJ559^6+WeightSDS!R$25*$AJ559^5+WeightSDS!S$25*$AJ559^4+WeightSDS!T$25*$AJ559^3+WeightSDS!U$25*$AJ559^2+WeightSDS!V$25*$AJ559+WeightSDS!W$25,WeightSDS!M$27+WeightSDS!N$27/(1+EXP(WeightSDS!O$27+WeightSDS!P$27*$AJ559)))),IF($AJ559&lt;43.8,WeightSDS!M$29*$AJ559^10+WeightSDS!N$29*$AJ559^9+WeightSDS!O$29*$AJ559^8+WeightSDS!P$29*$AJ559^7+WeightSDS!Q$29*$AJ559^6+WeightSDS!R$29*$AJ559^5+WeightSDS!S$29*$AJ559^4+WeightSDS!T$29*$AJ559^3+WeightSDS!U$29*$AJ559^2+WeightSDS!V$29*$AJ559+WeightSDS!W$29-0.010431*(1-$AJ559/210),IF($AJ559&lt;123,WeightSDS!M$30*$AJ559^10+WeightSDS!N$30*$AJ559^9+WeightSDS!O$30*$AJ559^8+WeightSDS!P$30*$AJ559^7+WeightSDS!Q$30*$AJ559^6+WeightSDS!R$30*$AJ559^5+WeightSDS!S$30*$AJ559^4+WeightSDS!T$30*$AJ559^3+WeightSDS!U$30*$AJ559^2+WeightSDS!V$30*$AJ559+WeightSDS!W$30-0.010431*(1-1/$AJ559),WeightSDS!M$32+WeightSDS!N$32/(1+EXP(WeightSDS!O$32+WeightSDS!P$32*$AJ559))-0.010431*(1-$AJ559/210))))</f>
        <v>2.9500001032655536</v>
      </c>
      <c r="AN559" s="7">
        <f>IF(D559="M",IF($AJ559&lt;162,WeightSDS!P$12*$AJ559^7+WeightSDS!Q$12*$AJ559^6+WeightSDS!R$12*$AJ559^5+WeightSDS!S$12*$AJ559^4+WeightSDS!T$12*$AJ559^3+WeightSDS!U$12*$AJ559^2+WeightSDS!V$12*$AJ559+WeightSDS!W$12,WeightSDS!P$14*$AJ559^7+WeightSDS!Q$14*$AJ559^6+WeightSDS!R$14*$AJ559^5+WeightSDS!S$14*$AJ559^4+WeightSDS!T$14*$AJ559^3+WeightSDS!U$14*$AJ559^2+WeightSDS!V$14*$AJ559+WeightSDS!W$14),IF($AJ559&lt;156,WeightSDS!O$17*$AJ559^8+WeightSDS!P$17*$AJ559^7+WeightSDS!Q$17*$AJ559^6+WeightSDS!R$17*$AJ559^5+WeightSDS!S$17*$AJ559^4+WeightSDS!T$17*$AJ559^3+WeightSDS!U$17*$AJ559^2+WeightSDS!V$17*$AJ559+WeightSDS!W$17,IF($AJ559&lt;186,WeightSDS!$U$18+(WeightSDS!$V$18-WeightSDS!$U$18)/24*($AJ559-186)+WeightSDS!$W$18*(-$AJ559+186)^2-0.005,WeightSDS!$U$18+(WeightSDS!$V$18-WeightSDS!$U$18)/24*($AJ559-186)-0.005)))</f>
        <v>0.14604529399999999</v>
      </c>
      <c r="AQ559" s="7">
        <f t="shared" si="185"/>
        <v>0.56299999999999994</v>
      </c>
      <c r="AR559" s="7">
        <f t="shared" si="186"/>
        <v>69</v>
      </c>
      <c r="AS559" s="7">
        <f t="shared" si="187"/>
        <v>0.51</v>
      </c>
    </row>
    <row r="560" spans="2:45" s="7" customFormat="1" x14ac:dyDescent="0.15">
      <c r="B560" s="118"/>
      <c r="C560" s="118"/>
      <c r="D560" s="118"/>
      <c r="E560" s="30"/>
      <c r="F560" s="30"/>
      <c r="G560" s="119"/>
      <c r="H560" s="119"/>
      <c r="I560" s="78"/>
      <c r="J560" s="11" t="str">
        <f t="shared" si="178"/>
        <v/>
      </c>
      <c r="K560" s="2" t="str">
        <f t="shared" si="188"/>
        <v/>
      </c>
      <c r="L560" s="2" t="str">
        <f t="shared" si="179"/>
        <v/>
      </c>
      <c r="M560" s="2" t="str">
        <f t="shared" si="189"/>
        <v/>
      </c>
      <c r="N560" s="2" t="str">
        <f t="shared" si="190"/>
        <v/>
      </c>
      <c r="O560" s="2" t="str">
        <f t="shared" si="191"/>
        <v/>
      </c>
      <c r="P560" s="11" t="str">
        <f t="shared" si="192"/>
        <v/>
      </c>
      <c r="Q560" s="11" t="str">
        <f t="shared" si="193"/>
        <v/>
      </c>
      <c r="R560" s="2" t="str">
        <f t="shared" si="194"/>
        <v/>
      </c>
      <c r="S560" s="11" t="str">
        <f t="shared" si="195"/>
        <v/>
      </c>
      <c r="T560" s="175" t="str">
        <f t="shared" si="196"/>
        <v/>
      </c>
      <c r="U560" s="11" t="str">
        <f t="shared" si="197"/>
        <v/>
      </c>
      <c r="V560" s="136"/>
      <c r="W560" s="136"/>
      <c r="X560" s="139">
        <f t="shared" si="180"/>
        <v>0</v>
      </c>
      <c r="Y560" s="31">
        <f t="shared" si="181"/>
        <v>0</v>
      </c>
      <c r="Z560" s="31"/>
      <c r="AA560" s="140">
        <f t="shared" si="182"/>
        <v>0</v>
      </c>
      <c r="AB560" s="12"/>
      <c r="AC560" s="8">
        <f t="shared" si="183"/>
        <v>9.0359999999999996</v>
      </c>
      <c r="AD560" s="8">
        <f t="shared" si="184"/>
        <v>-184.49199999999999</v>
      </c>
      <c r="AE560"/>
      <c r="AF560" t="e">
        <f>IF(D560="M",IF(AI560&lt;78,LMS!$D$5*AI560^3+LMS!$E$5*AI560^2+LMS!$F$5*AI560+LMS!$G$5,IF(AI560&lt;150,LMS!$D$6*AI560^3+LMS!$E$6*AI560^2+LMS!$F$6*AI560+LMS!$G$6,LMS!$D$7*AI560^3+LMS!$E$7*AI560^2+LMS!$F$7*AI560+LMS!$G$7)),IF(AI560&lt;69,LMS!$D$9*AI560^3+LMS!$E$9*AI560^2+LMS!$F$9*AI560+LMS!$G$9,IF(AI560&lt;150,LMS!$D$10*AI560^3+LMS!$E$10*AI560^2+LMS!$F$10*AI560+LMS!$G$10,LMS!$D$11*AI560^3+LMS!$E$11*AI560^2+LMS!$F$11*AI560+LMS!$G$11)))</f>
        <v>#VALUE!</v>
      </c>
      <c r="AG560" t="e">
        <f>IF(D560="M",(IF(AI560&lt;2.5,LMS!$D$21*AI560^3+LMS!$E$21*AI560^2+LMS!$F$21*AI560+LMS!$G$21,IF(AI560&lt;9.5,LMS!$D$22*AI560^3+LMS!$E$22*AI560^2+LMS!$F$22*AI560+LMS!$G$22,IF(AI560&lt;26.75,LMS!$D$23*AI560^3+LMS!$E$23*AI560^2+LMS!$F$23*AI560+LMS!$G$23,IF(AI560&lt;90,LMS!$D$24*AI560^3+LMS!$E$24*AI560^2+LMS!$F$24*AI560+LMS!$G$24,LMS!$D$25*AI560^3+LMS!$E$25*AI560^2+LMS!$F$25*AI560+LMS!$G$25))))),(IF(AI560&lt;2.5,LMS!$D$27*AI560^3+LMS!$E$27*AI560^2+LMS!$F$27*AI560+LMS!$G$27,IF(AI560&lt;9.5,LMS!$D$28*AI560^3+LMS!$E$28*AI560^2+LMS!$F$28*AI560+LMS!$G$28,IF(AI560&lt;26.75,LMS!$D$29*AI560^3+LMS!$E$29*AI560^2+LMS!$F$29*AI560+LMS!$G$29,IF(AI560&lt;90,LMS!$D$30*AI560^3+LMS!$E$30*AI560^2+LMS!$F$30*AI560+LMS!$G$30,IF(AI560&lt;150,LMS!$D$31*AI560^3+LMS!$E$31*AI560^2+LMS!$F$31*AI560+LMS!$G$31,LMS!$D$32*AI560^3+LMS!$E$32*AI560^2+LMS!$F$32*AI560+LMS!$G$32)))))))</f>
        <v>#VALUE!</v>
      </c>
      <c r="AH560" t="e">
        <f>IF(D560="M",(IF(AI560&lt;90,LMS!$D$14*AI560^3+LMS!$E$14*AI560^2+LMS!$F$14*AI560+LMS!$G$14,LMS!$D$15*AI560^3+LMS!$E$15*AI560^2+LMS!$F$15*AI560+LMS!$G$15)),(IF(AI560&lt;90,LMS!$D$17*AI560^3+LMS!$E$17*AI560^2+LMS!$F$17*AI560+LMS!$G$17,LMS!$D$18*AI560^3+LMS!$E$18*AI560^2+LMS!$F$18*AI560+LMS!$G$18)))</f>
        <v>#VALUE!</v>
      </c>
      <c r="AI560" s="7" t="e">
        <f t="shared" si="177"/>
        <v>#VALUE!</v>
      </c>
      <c r="AJ560" s="7">
        <f t="shared" si="198"/>
        <v>0</v>
      </c>
      <c r="AL560" s="7">
        <f>IF(D560="M",WeightSDS!P$5*$AJ560^7+WeightSDS!Q$5*$AJ560^6+WeightSDS!R$5*$AJ560^5+WeightSDS!S$5*$AJ560^4+WeightSDS!T$5*$AJ560^3+WeightSDS!U$5*$AJ560^2+WeightSDS!V$5*$AJ560+WeightSDS!W$5,IF($AJ560&lt;186,WeightSDS!P$8*$AJ560^7+WeightSDS!Q$8*$AJ560^6+WeightSDS!R$8*$AJ560^5+WeightSDS!S$8*$AJ560^4+WeightSDS!T$8*$AJ560^3+WeightSDS!U$8*$AJ560^2+WeightSDS!V$8*$AJ560+WeightSDS!W$8,WeightSDS!$U$9+WeightSDS!$V$9*($AJ560-WeightSDS!$W$9)))</f>
        <v>0.75407122999999998</v>
      </c>
      <c r="AM560" s="7">
        <f>IF(D560="M",IF($AJ560&lt;45,WeightSDS!M$23*$AJ560^10+WeightSDS!N$23*$AJ560^9+WeightSDS!O$23*$AJ560^8+WeightSDS!P$23*$AJ560^7+WeightSDS!Q$23*$AJ560^6+WeightSDS!R$23*$AJ560^5+WeightSDS!S$23*$AJ560^4+WeightSDS!T$23*$AJ560^3+WeightSDS!U$23*$AJ560^2+WeightSDS!V$23*$AJ560+WeightSDS!W$23,IF($AJ560&lt;153,WeightSDS!M$25*$AJ560^10+WeightSDS!N$25*$AJ560^9+WeightSDS!O$25*$AJ560^8+WeightSDS!P$25*$AJ560^7+WeightSDS!Q$25*$AJ560^6+WeightSDS!R$25*$AJ560^5+WeightSDS!S$25*$AJ560^4+WeightSDS!T$25*$AJ560^3+WeightSDS!U$25*$AJ560^2+WeightSDS!V$25*$AJ560+WeightSDS!W$25,WeightSDS!M$27+WeightSDS!N$27/(1+EXP(WeightSDS!O$27+WeightSDS!P$27*$AJ560)))),IF($AJ560&lt;43.8,WeightSDS!M$29*$AJ560^10+WeightSDS!N$29*$AJ560^9+WeightSDS!O$29*$AJ560^8+WeightSDS!P$29*$AJ560^7+WeightSDS!Q$29*$AJ560^6+WeightSDS!R$29*$AJ560^5+WeightSDS!S$29*$AJ560^4+WeightSDS!T$29*$AJ560^3+WeightSDS!U$29*$AJ560^2+WeightSDS!V$29*$AJ560+WeightSDS!W$29-0.010431*(1-$AJ560/210),IF($AJ560&lt;123,WeightSDS!M$30*$AJ560^10+WeightSDS!N$30*$AJ560^9+WeightSDS!O$30*$AJ560^8+WeightSDS!P$30*$AJ560^7+WeightSDS!Q$30*$AJ560^6+WeightSDS!R$30*$AJ560^5+WeightSDS!S$30*$AJ560^4+WeightSDS!T$30*$AJ560^3+WeightSDS!U$30*$AJ560^2+WeightSDS!V$30*$AJ560+WeightSDS!W$30-0.010431*(1-1/$AJ560),WeightSDS!M$32+WeightSDS!N$32/(1+EXP(WeightSDS!O$32+WeightSDS!P$32*$AJ560))-0.010431*(1-$AJ560/210))))</f>
        <v>2.9500001032655536</v>
      </c>
      <c r="AN560" s="7">
        <f>IF(D560="M",IF($AJ560&lt;162,WeightSDS!P$12*$AJ560^7+WeightSDS!Q$12*$AJ560^6+WeightSDS!R$12*$AJ560^5+WeightSDS!S$12*$AJ560^4+WeightSDS!T$12*$AJ560^3+WeightSDS!U$12*$AJ560^2+WeightSDS!V$12*$AJ560+WeightSDS!W$12,WeightSDS!P$14*$AJ560^7+WeightSDS!Q$14*$AJ560^6+WeightSDS!R$14*$AJ560^5+WeightSDS!S$14*$AJ560^4+WeightSDS!T$14*$AJ560^3+WeightSDS!U$14*$AJ560^2+WeightSDS!V$14*$AJ560+WeightSDS!W$14),IF($AJ560&lt;156,WeightSDS!O$17*$AJ560^8+WeightSDS!P$17*$AJ560^7+WeightSDS!Q$17*$AJ560^6+WeightSDS!R$17*$AJ560^5+WeightSDS!S$17*$AJ560^4+WeightSDS!T$17*$AJ560^3+WeightSDS!U$17*$AJ560^2+WeightSDS!V$17*$AJ560+WeightSDS!W$17,IF($AJ560&lt;186,WeightSDS!$U$18+(WeightSDS!$V$18-WeightSDS!$U$18)/24*($AJ560-186)+WeightSDS!$W$18*(-$AJ560+186)^2-0.005,WeightSDS!$U$18+(WeightSDS!$V$18-WeightSDS!$U$18)/24*($AJ560-186)-0.005)))</f>
        <v>0.14604529399999999</v>
      </c>
      <c r="AQ560" s="7">
        <f t="shared" si="185"/>
        <v>0.56299999999999994</v>
      </c>
      <c r="AR560" s="7">
        <f t="shared" si="186"/>
        <v>69</v>
      </c>
      <c r="AS560" s="7">
        <f t="shared" si="187"/>
        <v>0.51</v>
      </c>
    </row>
    <row r="561" spans="2:45" s="7" customFormat="1" x14ac:dyDescent="0.15">
      <c r="B561" s="118"/>
      <c r="C561" s="118"/>
      <c r="D561" s="118"/>
      <c r="E561" s="30"/>
      <c r="F561" s="30"/>
      <c r="G561" s="119"/>
      <c r="H561" s="119"/>
      <c r="I561" s="78"/>
      <c r="J561" s="11" t="str">
        <f t="shared" si="178"/>
        <v/>
      </c>
      <c r="K561" s="2" t="str">
        <f t="shared" si="188"/>
        <v/>
      </c>
      <c r="L561" s="2" t="str">
        <f t="shared" si="179"/>
        <v/>
      </c>
      <c r="M561" s="2" t="str">
        <f t="shared" si="189"/>
        <v/>
      </c>
      <c r="N561" s="2" t="str">
        <f t="shared" si="190"/>
        <v/>
      </c>
      <c r="O561" s="2" t="str">
        <f t="shared" si="191"/>
        <v/>
      </c>
      <c r="P561" s="11" t="str">
        <f t="shared" si="192"/>
        <v/>
      </c>
      <c r="Q561" s="11" t="str">
        <f t="shared" si="193"/>
        <v/>
      </c>
      <c r="R561" s="2" t="str">
        <f t="shared" si="194"/>
        <v/>
      </c>
      <c r="S561" s="11" t="str">
        <f t="shared" si="195"/>
        <v/>
      </c>
      <c r="T561" s="175" t="str">
        <f t="shared" si="196"/>
        <v/>
      </c>
      <c r="U561" s="11" t="str">
        <f t="shared" si="197"/>
        <v/>
      </c>
      <c r="V561" s="136"/>
      <c r="W561" s="136"/>
      <c r="X561" s="139">
        <f t="shared" si="180"/>
        <v>0</v>
      </c>
      <c r="Y561" s="31">
        <f t="shared" si="181"/>
        <v>0</v>
      </c>
      <c r="Z561" s="31"/>
      <c r="AA561" s="140">
        <f t="shared" si="182"/>
        <v>0</v>
      </c>
      <c r="AB561" s="12"/>
      <c r="AC561" s="8">
        <f t="shared" si="183"/>
        <v>9.0359999999999996</v>
      </c>
      <c r="AD561" s="8">
        <f t="shared" si="184"/>
        <v>-184.49199999999999</v>
      </c>
      <c r="AE561"/>
      <c r="AF561" t="e">
        <f>IF(D561="M",IF(AI561&lt;78,LMS!$D$5*AI561^3+LMS!$E$5*AI561^2+LMS!$F$5*AI561+LMS!$G$5,IF(AI561&lt;150,LMS!$D$6*AI561^3+LMS!$E$6*AI561^2+LMS!$F$6*AI561+LMS!$G$6,LMS!$D$7*AI561^3+LMS!$E$7*AI561^2+LMS!$F$7*AI561+LMS!$G$7)),IF(AI561&lt;69,LMS!$D$9*AI561^3+LMS!$E$9*AI561^2+LMS!$F$9*AI561+LMS!$G$9,IF(AI561&lt;150,LMS!$D$10*AI561^3+LMS!$E$10*AI561^2+LMS!$F$10*AI561+LMS!$G$10,LMS!$D$11*AI561^3+LMS!$E$11*AI561^2+LMS!$F$11*AI561+LMS!$G$11)))</f>
        <v>#VALUE!</v>
      </c>
      <c r="AG561" t="e">
        <f>IF(D561="M",(IF(AI561&lt;2.5,LMS!$D$21*AI561^3+LMS!$E$21*AI561^2+LMS!$F$21*AI561+LMS!$G$21,IF(AI561&lt;9.5,LMS!$D$22*AI561^3+LMS!$E$22*AI561^2+LMS!$F$22*AI561+LMS!$G$22,IF(AI561&lt;26.75,LMS!$D$23*AI561^3+LMS!$E$23*AI561^2+LMS!$F$23*AI561+LMS!$G$23,IF(AI561&lt;90,LMS!$D$24*AI561^3+LMS!$E$24*AI561^2+LMS!$F$24*AI561+LMS!$G$24,LMS!$D$25*AI561^3+LMS!$E$25*AI561^2+LMS!$F$25*AI561+LMS!$G$25))))),(IF(AI561&lt;2.5,LMS!$D$27*AI561^3+LMS!$E$27*AI561^2+LMS!$F$27*AI561+LMS!$G$27,IF(AI561&lt;9.5,LMS!$D$28*AI561^3+LMS!$E$28*AI561^2+LMS!$F$28*AI561+LMS!$G$28,IF(AI561&lt;26.75,LMS!$D$29*AI561^3+LMS!$E$29*AI561^2+LMS!$F$29*AI561+LMS!$G$29,IF(AI561&lt;90,LMS!$D$30*AI561^3+LMS!$E$30*AI561^2+LMS!$F$30*AI561+LMS!$G$30,IF(AI561&lt;150,LMS!$D$31*AI561^3+LMS!$E$31*AI561^2+LMS!$F$31*AI561+LMS!$G$31,LMS!$D$32*AI561^3+LMS!$E$32*AI561^2+LMS!$F$32*AI561+LMS!$G$32)))))))</f>
        <v>#VALUE!</v>
      </c>
      <c r="AH561" t="e">
        <f>IF(D561="M",(IF(AI561&lt;90,LMS!$D$14*AI561^3+LMS!$E$14*AI561^2+LMS!$F$14*AI561+LMS!$G$14,LMS!$D$15*AI561^3+LMS!$E$15*AI561^2+LMS!$F$15*AI561+LMS!$G$15)),(IF(AI561&lt;90,LMS!$D$17*AI561^3+LMS!$E$17*AI561^2+LMS!$F$17*AI561+LMS!$G$17,LMS!$D$18*AI561^3+LMS!$E$18*AI561^2+LMS!$F$18*AI561+LMS!$G$18)))</f>
        <v>#VALUE!</v>
      </c>
      <c r="AI561" s="7" t="e">
        <f t="shared" si="177"/>
        <v>#VALUE!</v>
      </c>
      <c r="AJ561" s="7">
        <f t="shared" si="198"/>
        <v>0</v>
      </c>
      <c r="AL561" s="7">
        <f>IF(D561="M",WeightSDS!P$5*$AJ561^7+WeightSDS!Q$5*$AJ561^6+WeightSDS!R$5*$AJ561^5+WeightSDS!S$5*$AJ561^4+WeightSDS!T$5*$AJ561^3+WeightSDS!U$5*$AJ561^2+WeightSDS!V$5*$AJ561+WeightSDS!W$5,IF($AJ561&lt;186,WeightSDS!P$8*$AJ561^7+WeightSDS!Q$8*$AJ561^6+WeightSDS!R$8*$AJ561^5+WeightSDS!S$8*$AJ561^4+WeightSDS!T$8*$AJ561^3+WeightSDS!U$8*$AJ561^2+WeightSDS!V$8*$AJ561+WeightSDS!W$8,WeightSDS!$U$9+WeightSDS!$V$9*($AJ561-WeightSDS!$W$9)))</f>
        <v>0.75407122999999998</v>
      </c>
      <c r="AM561" s="7">
        <f>IF(D561="M",IF($AJ561&lt;45,WeightSDS!M$23*$AJ561^10+WeightSDS!N$23*$AJ561^9+WeightSDS!O$23*$AJ561^8+WeightSDS!P$23*$AJ561^7+WeightSDS!Q$23*$AJ561^6+WeightSDS!R$23*$AJ561^5+WeightSDS!S$23*$AJ561^4+WeightSDS!T$23*$AJ561^3+WeightSDS!U$23*$AJ561^2+WeightSDS!V$23*$AJ561+WeightSDS!W$23,IF($AJ561&lt;153,WeightSDS!M$25*$AJ561^10+WeightSDS!N$25*$AJ561^9+WeightSDS!O$25*$AJ561^8+WeightSDS!P$25*$AJ561^7+WeightSDS!Q$25*$AJ561^6+WeightSDS!R$25*$AJ561^5+WeightSDS!S$25*$AJ561^4+WeightSDS!T$25*$AJ561^3+WeightSDS!U$25*$AJ561^2+WeightSDS!V$25*$AJ561+WeightSDS!W$25,WeightSDS!M$27+WeightSDS!N$27/(1+EXP(WeightSDS!O$27+WeightSDS!P$27*$AJ561)))),IF($AJ561&lt;43.8,WeightSDS!M$29*$AJ561^10+WeightSDS!N$29*$AJ561^9+WeightSDS!O$29*$AJ561^8+WeightSDS!P$29*$AJ561^7+WeightSDS!Q$29*$AJ561^6+WeightSDS!R$29*$AJ561^5+WeightSDS!S$29*$AJ561^4+WeightSDS!T$29*$AJ561^3+WeightSDS!U$29*$AJ561^2+WeightSDS!V$29*$AJ561+WeightSDS!W$29-0.010431*(1-$AJ561/210),IF($AJ561&lt;123,WeightSDS!M$30*$AJ561^10+WeightSDS!N$30*$AJ561^9+WeightSDS!O$30*$AJ561^8+WeightSDS!P$30*$AJ561^7+WeightSDS!Q$30*$AJ561^6+WeightSDS!R$30*$AJ561^5+WeightSDS!S$30*$AJ561^4+WeightSDS!T$30*$AJ561^3+WeightSDS!U$30*$AJ561^2+WeightSDS!V$30*$AJ561+WeightSDS!W$30-0.010431*(1-1/$AJ561),WeightSDS!M$32+WeightSDS!N$32/(1+EXP(WeightSDS!O$32+WeightSDS!P$32*$AJ561))-0.010431*(1-$AJ561/210))))</f>
        <v>2.9500001032655536</v>
      </c>
      <c r="AN561" s="7">
        <f>IF(D561="M",IF($AJ561&lt;162,WeightSDS!P$12*$AJ561^7+WeightSDS!Q$12*$AJ561^6+WeightSDS!R$12*$AJ561^5+WeightSDS!S$12*$AJ561^4+WeightSDS!T$12*$AJ561^3+WeightSDS!U$12*$AJ561^2+WeightSDS!V$12*$AJ561+WeightSDS!W$12,WeightSDS!P$14*$AJ561^7+WeightSDS!Q$14*$AJ561^6+WeightSDS!R$14*$AJ561^5+WeightSDS!S$14*$AJ561^4+WeightSDS!T$14*$AJ561^3+WeightSDS!U$14*$AJ561^2+WeightSDS!V$14*$AJ561+WeightSDS!W$14),IF($AJ561&lt;156,WeightSDS!O$17*$AJ561^8+WeightSDS!P$17*$AJ561^7+WeightSDS!Q$17*$AJ561^6+WeightSDS!R$17*$AJ561^5+WeightSDS!S$17*$AJ561^4+WeightSDS!T$17*$AJ561^3+WeightSDS!U$17*$AJ561^2+WeightSDS!V$17*$AJ561+WeightSDS!W$17,IF($AJ561&lt;186,WeightSDS!$U$18+(WeightSDS!$V$18-WeightSDS!$U$18)/24*($AJ561-186)+WeightSDS!$W$18*(-$AJ561+186)^2-0.005,WeightSDS!$U$18+(WeightSDS!$V$18-WeightSDS!$U$18)/24*($AJ561-186)-0.005)))</f>
        <v>0.14604529399999999</v>
      </c>
      <c r="AQ561" s="7">
        <f t="shared" si="185"/>
        <v>0.56299999999999994</v>
      </c>
      <c r="AR561" s="7">
        <f t="shared" si="186"/>
        <v>69</v>
      </c>
      <c r="AS561" s="7">
        <f t="shared" si="187"/>
        <v>0.51</v>
      </c>
    </row>
    <row r="562" spans="2:45" s="7" customFormat="1" x14ac:dyDescent="0.15">
      <c r="B562" s="118"/>
      <c r="C562" s="118"/>
      <c r="D562" s="118"/>
      <c r="E562" s="30"/>
      <c r="F562" s="30"/>
      <c r="G562" s="119"/>
      <c r="H562" s="119"/>
      <c r="I562" s="78"/>
      <c r="J562" s="11" t="str">
        <f t="shared" si="178"/>
        <v/>
      </c>
      <c r="K562" s="2" t="str">
        <f t="shared" si="188"/>
        <v/>
      </c>
      <c r="L562" s="2" t="str">
        <f t="shared" si="179"/>
        <v/>
      </c>
      <c r="M562" s="2" t="str">
        <f t="shared" si="189"/>
        <v/>
      </c>
      <c r="N562" s="2" t="str">
        <f t="shared" si="190"/>
        <v/>
      </c>
      <c r="O562" s="2" t="str">
        <f t="shared" si="191"/>
        <v/>
      </c>
      <c r="P562" s="11" t="str">
        <f t="shared" si="192"/>
        <v/>
      </c>
      <c r="Q562" s="11" t="str">
        <f t="shared" si="193"/>
        <v/>
      </c>
      <c r="R562" s="2" t="str">
        <f t="shared" si="194"/>
        <v/>
      </c>
      <c r="S562" s="11" t="str">
        <f t="shared" si="195"/>
        <v/>
      </c>
      <c r="T562" s="175" t="str">
        <f t="shared" si="196"/>
        <v/>
      </c>
      <c r="U562" s="11" t="str">
        <f t="shared" si="197"/>
        <v/>
      </c>
      <c r="V562" s="136"/>
      <c r="W562" s="136"/>
      <c r="X562" s="139">
        <f t="shared" si="180"/>
        <v>0</v>
      </c>
      <c r="Y562" s="31">
        <f t="shared" si="181"/>
        <v>0</v>
      </c>
      <c r="Z562" s="31"/>
      <c r="AA562" s="140">
        <f t="shared" si="182"/>
        <v>0</v>
      </c>
      <c r="AB562" s="12"/>
      <c r="AC562" s="8">
        <f t="shared" si="183"/>
        <v>9.0359999999999996</v>
      </c>
      <c r="AD562" s="8">
        <f t="shared" si="184"/>
        <v>-184.49199999999999</v>
      </c>
      <c r="AE562"/>
      <c r="AF562" t="e">
        <f>IF(D562="M",IF(AI562&lt;78,LMS!$D$5*AI562^3+LMS!$E$5*AI562^2+LMS!$F$5*AI562+LMS!$G$5,IF(AI562&lt;150,LMS!$D$6*AI562^3+LMS!$E$6*AI562^2+LMS!$F$6*AI562+LMS!$G$6,LMS!$D$7*AI562^3+LMS!$E$7*AI562^2+LMS!$F$7*AI562+LMS!$G$7)),IF(AI562&lt;69,LMS!$D$9*AI562^3+LMS!$E$9*AI562^2+LMS!$F$9*AI562+LMS!$G$9,IF(AI562&lt;150,LMS!$D$10*AI562^3+LMS!$E$10*AI562^2+LMS!$F$10*AI562+LMS!$G$10,LMS!$D$11*AI562^3+LMS!$E$11*AI562^2+LMS!$F$11*AI562+LMS!$G$11)))</f>
        <v>#VALUE!</v>
      </c>
      <c r="AG562" t="e">
        <f>IF(D562="M",(IF(AI562&lt;2.5,LMS!$D$21*AI562^3+LMS!$E$21*AI562^2+LMS!$F$21*AI562+LMS!$G$21,IF(AI562&lt;9.5,LMS!$D$22*AI562^3+LMS!$E$22*AI562^2+LMS!$F$22*AI562+LMS!$G$22,IF(AI562&lt;26.75,LMS!$D$23*AI562^3+LMS!$E$23*AI562^2+LMS!$F$23*AI562+LMS!$G$23,IF(AI562&lt;90,LMS!$D$24*AI562^3+LMS!$E$24*AI562^2+LMS!$F$24*AI562+LMS!$G$24,LMS!$D$25*AI562^3+LMS!$E$25*AI562^2+LMS!$F$25*AI562+LMS!$G$25))))),(IF(AI562&lt;2.5,LMS!$D$27*AI562^3+LMS!$E$27*AI562^2+LMS!$F$27*AI562+LMS!$G$27,IF(AI562&lt;9.5,LMS!$D$28*AI562^3+LMS!$E$28*AI562^2+LMS!$F$28*AI562+LMS!$G$28,IF(AI562&lt;26.75,LMS!$D$29*AI562^3+LMS!$E$29*AI562^2+LMS!$F$29*AI562+LMS!$G$29,IF(AI562&lt;90,LMS!$D$30*AI562^3+LMS!$E$30*AI562^2+LMS!$F$30*AI562+LMS!$G$30,IF(AI562&lt;150,LMS!$D$31*AI562^3+LMS!$E$31*AI562^2+LMS!$F$31*AI562+LMS!$G$31,LMS!$D$32*AI562^3+LMS!$E$32*AI562^2+LMS!$F$32*AI562+LMS!$G$32)))))))</f>
        <v>#VALUE!</v>
      </c>
      <c r="AH562" t="e">
        <f>IF(D562="M",(IF(AI562&lt;90,LMS!$D$14*AI562^3+LMS!$E$14*AI562^2+LMS!$F$14*AI562+LMS!$G$14,LMS!$D$15*AI562^3+LMS!$E$15*AI562^2+LMS!$F$15*AI562+LMS!$G$15)),(IF(AI562&lt;90,LMS!$D$17*AI562^3+LMS!$E$17*AI562^2+LMS!$F$17*AI562+LMS!$G$17,LMS!$D$18*AI562^3+LMS!$E$18*AI562^2+LMS!$F$18*AI562+LMS!$G$18)))</f>
        <v>#VALUE!</v>
      </c>
      <c r="AI562" s="7" t="e">
        <f t="shared" si="177"/>
        <v>#VALUE!</v>
      </c>
      <c r="AJ562" s="7">
        <f t="shared" si="198"/>
        <v>0</v>
      </c>
      <c r="AL562" s="7">
        <f>IF(D562="M",WeightSDS!P$5*$AJ562^7+WeightSDS!Q$5*$AJ562^6+WeightSDS!R$5*$AJ562^5+WeightSDS!S$5*$AJ562^4+WeightSDS!T$5*$AJ562^3+WeightSDS!U$5*$AJ562^2+WeightSDS!V$5*$AJ562+WeightSDS!W$5,IF($AJ562&lt;186,WeightSDS!P$8*$AJ562^7+WeightSDS!Q$8*$AJ562^6+WeightSDS!R$8*$AJ562^5+WeightSDS!S$8*$AJ562^4+WeightSDS!T$8*$AJ562^3+WeightSDS!U$8*$AJ562^2+WeightSDS!V$8*$AJ562+WeightSDS!W$8,WeightSDS!$U$9+WeightSDS!$V$9*($AJ562-WeightSDS!$W$9)))</f>
        <v>0.75407122999999998</v>
      </c>
      <c r="AM562" s="7">
        <f>IF(D562="M",IF($AJ562&lt;45,WeightSDS!M$23*$AJ562^10+WeightSDS!N$23*$AJ562^9+WeightSDS!O$23*$AJ562^8+WeightSDS!P$23*$AJ562^7+WeightSDS!Q$23*$AJ562^6+WeightSDS!R$23*$AJ562^5+WeightSDS!S$23*$AJ562^4+WeightSDS!T$23*$AJ562^3+WeightSDS!U$23*$AJ562^2+WeightSDS!V$23*$AJ562+WeightSDS!W$23,IF($AJ562&lt;153,WeightSDS!M$25*$AJ562^10+WeightSDS!N$25*$AJ562^9+WeightSDS!O$25*$AJ562^8+WeightSDS!P$25*$AJ562^7+WeightSDS!Q$25*$AJ562^6+WeightSDS!R$25*$AJ562^5+WeightSDS!S$25*$AJ562^4+WeightSDS!T$25*$AJ562^3+WeightSDS!U$25*$AJ562^2+WeightSDS!V$25*$AJ562+WeightSDS!W$25,WeightSDS!M$27+WeightSDS!N$27/(1+EXP(WeightSDS!O$27+WeightSDS!P$27*$AJ562)))),IF($AJ562&lt;43.8,WeightSDS!M$29*$AJ562^10+WeightSDS!N$29*$AJ562^9+WeightSDS!O$29*$AJ562^8+WeightSDS!P$29*$AJ562^7+WeightSDS!Q$29*$AJ562^6+WeightSDS!R$29*$AJ562^5+WeightSDS!S$29*$AJ562^4+WeightSDS!T$29*$AJ562^3+WeightSDS!U$29*$AJ562^2+WeightSDS!V$29*$AJ562+WeightSDS!W$29-0.010431*(1-$AJ562/210),IF($AJ562&lt;123,WeightSDS!M$30*$AJ562^10+WeightSDS!N$30*$AJ562^9+WeightSDS!O$30*$AJ562^8+WeightSDS!P$30*$AJ562^7+WeightSDS!Q$30*$AJ562^6+WeightSDS!R$30*$AJ562^5+WeightSDS!S$30*$AJ562^4+WeightSDS!T$30*$AJ562^3+WeightSDS!U$30*$AJ562^2+WeightSDS!V$30*$AJ562+WeightSDS!W$30-0.010431*(1-1/$AJ562),WeightSDS!M$32+WeightSDS!N$32/(1+EXP(WeightSDS!O$32+WeightSDS!P$32*$AJ562))-0.010431*(1-$AJ562/210))))</f>
        <v>2.9500001032655536</v>
      </c>
      <c r="AN562" s="7">
        <f>IF(D562="M",IF($AJ562&lt;162,WeightSDS!P$12*$AJ562^7+WeightSDS!Q$12*$AJ562^6+WeightSDS!R$12*$AJ562^5+WeightSDS!S$12*$AJ562^4+WeightSDS!T$12*$AJ562^3+WeightSDS!U$12*$AJ562^2+WeightSDS!V$12*$AJ562+WeightSDS!W$12,WeightSDS!P$14*$AJ562^7+WeightSDS!Q$14*$AJ562^6+WeightSDS!R$14*$AJ562^5+WeightSDS!S$14*$AJ562^4+WeightSDS!T$14*$AJ562^3+WeightSDS!U$14*$AJ562^2+WeightSDS!V$14*$AJ562+WeightSDS!W$14),IF($AJ562&lt;156,WeightSDS!O$17*$AJ562^8+WeightSDS!P$17*$AJ562^7+WeightSDS!Q$17*$AJ562^6+WeightSDS!R$17*$AJ562^5+WeightSDS!S$17*$AJ562^4+WeightSDS!T$17*$AJ562^3+WeightSDS!U$17*$AJ562^2+WeightSDS!V$17*$AJ562+WeightSDS!W$17,IF($AJ562&lt;186,WeightSDS!$U$18+(WeightSDS!$V$18-WeightSDS!$U$18)/24*($AJ562-186)+WeightSDS!$W$18*(-$AJ562+186)^2-0.005,WeightSDS!$U$18+(WeightSDS!$V$18-WeightSDS!$U$18)/24*($AJ562-186)-0.005)))</f>
        <v>0.14604529399999999</v>
      </c>
      <c r="AQ562" s="7">
        <f t="shared" si="185"/>
        <v>0.56299999999999994</v>
      </c>
      <c r="AR562" s="7">
        <f t="shared" si="186"/>
        <v>69</v>
      </c>
      <c r="AS562" s="7">
        <f t="shared" si="187"/>
        <v>0.51</v>
      </c>
    </row>
    <row r="563" spans="2:45" s="7" customFormat="1" x14ac:dyDescent="0.15">
      <c r="B563" s="118"/>
      <c r="C563" s="118"/>
      <c r="D563" s="118"/>
      <c r="E563" s="30"/>
      <c r="F563" s="30"/>
      <c r="G563" s="119"/>
      <c r="H563" s="119"/>
      <c r="I563" s="78"/>
      <c r="J563" s="11" t="str">
        <f t="shared" si="178"/>
        <v/>
      </c>
      <c r="K563" s="2" t="str">
        <f t="shared" si="188"/>
        <v/>
      </c>
      <c r="L563" s="2" t="str">
        <f t="shared" si="179"/>
        <v/>
      </c>
      <c r="M563" s="2" t="str">
        <f t="shared" si="189"/>
        <v/>
      </c>
      <c r="N563" s="2" t="str">
        <f t="shared" si="190"/>
        <v/>
      </c>
      <c r="O563" s="2" t="str">
        <f t="shared" si="191"/>
        <v/>
      </c>
      <c r="P563" s="11" t="str">
        <f t="shared" si="192"/>
        <v/>
      </c>
      <c r="Q563" s="11" t="str">
        <f t="shared" si="193"/>
        <v/>
      </c>
      <c r="R563" s="2" t="str">
        <f t="shared" si="194"/>
        <v/>
      </c>
      <c r="S563" s="11" t="str">
        <f t="shared" si="195"/>
        <v/>
      </c>
      <c r="T563" s="175" t="str">
        <f t="shared" si="196"/>
        <v/>
      </c>
      <c r="U563" s="11" t="str">
        <f t="shared" si="197"/>
        <v/>
      </c>
      <c r="V563" s="136"/>
      <c r="W563" s="136"/>
      <c r="X563" s="139">
        <f t="shared" si="180"/>
        <v>0</v>
      </c>
      <c r="Y563" s="31">
        <f t="shared" si="181"/>
        <v>0</v>
      </c>
      <c r="Z563" s="31"/>
      <c r="AA563" s="140">
        <f t="shared" si="182"/>
        <v>0</v>
      </c>
      <c r="AB563" s="12"/>
      <c r="AC563" s="8">
        <f t="shared" si="183"/>
        <v>9.0359999999999996</v>
      </c>
      <c r="AD563" s="8">
        <f t="shared" si="184"/>
        <v>-184.49199999999999</v>
      </c>
      <c r="AE563"/>
      <c r="AF563" t="e">
        <f>IF(D563="M",IF(AI563&lt;78,LMS!$D$5*AI563^3+LMS!$E$5*AI563^2+LMS!$F$5*AI563+LMS!$G$5,IF(AI563&lt;150,LMS!$D$6*AI563^3+LMS!$E$6*AI563^2+LMS!$F$6*AI563+LMS!$G$6,LMS!$D$7*AI563^3+LMS!$E$7*AI563^2+LMS!$F$7*AI563+LMS!$G$7)),IF(AI563&lt;69,LMS!$D$9*AI563^3+LMS!$E$9*AI563^2+LMS!$F$9*AI563+LMS!$G$9,IF(AI563&lt;150,LMS!$D$10*AI563^3+LMS!$E$10*AI563^2+LMS!$F$10*AI563+LMS!$G$10,LMS!$D$11*AI563^3+LMS!$E$11*AI563^2+LMS!$F$11*AI563+LMS!$G$11)))</f>
        <v>#VALUE!</v>
      </c>
      <c r="AG563" t="e">
        <f>IF(D563="M",(IF(AI563&lt;2.5,LMS!$D$21*AI563^3+LMS!$E$21*AI563^2+LMS!$F$21*AI563+LMS!$G$21,IF(AI563&lt;9.5,LMS!$D$22*AI563^3+LMS!$E$22*AI563^2+LMS!$F$22*AI563+LMS!$G$22,IF(AI563&lt;26.75,LMS!$D$23*AI563^3+LMS!$E$23*AI563^2+LMS!$F$23*AI563+LMS!$G$23,IF(AI563&lt;90,LMS!$D$24*AI563^3+LMS!$E$24*AI563^2+LMS!$F$24*AI563+LMS!$G$24,LMS!$D$25*AI563^3+LMS!$E$25*AI563^2+LMS!$F$25*AI563+LMS!$G$25))))),(IF(AI563&lt;2.5,LMS!$D$27*AI563^3+LMS!$E$27*AI563^2+LMS!$F$27*AI563+LMS!$G$27,IF(AI563&lt;9.5,LMS!$D$28*AI563^3+LMS!$E$28*AI563^2+LMS!$F$28*AI563+LMS!$G$28,IF(AI563&lt;26.75,LMS!$D$29*AI563^3+LMS!$E$29*AI563^2+LMS!$F$29*AI563+LMS!$G$29,IF(AI563&lt;90,LMS!$D$30*AI563^3+LMS!$E$30*AI563^2+LMS!$F$30*AI563+LMS!$G$30,IF(AI563&lt;150,LMS!$D$31*AI563^3+LMS!$E$31*AI563^2+LMS!$F$31*AI563+LMS!$G$31,LMS!$D$32*AI563^3+LMS!$E$32*AI563^2+LMS!$F$32*AI563+LMS!$G$32)))))))</f>
        <v>#VALUE!</v>
      </c>
      <c r="AH563" t="e">
        <f>IF(D563="M",(IF(AI563&lt;90,LMS!$D$14*AI563^3+LMS!$E$14*AI563^2+LMS!$F$14*AI563+LMS!$G$14,LMS!$D$15*AI563^3+LMS!$E$15*AI563^2+LMS!$F$15*AI563+LMS!$G$15)),(IF(AI563&lt;90,LMS!$D$17*AI563^3+LMS!$E$17*AI563^2+LMS!$F$17*AI563+LMS!$G$17,LMS!$D$18*AI563^3+LMS!$E$18*AI563^2+LMS!$F$18*AI563+LMS!$G$18)))</f>
        <v>#VALUE!</v>
      </c>
      <c r="AI563" s="7" t="e">
        <f t="shared" si="177"/>
        <v>#VALUE!</v>
      </c>
      <c r="AJ563" s="7">
        <f t="shared" si="198"/>
        <v>0</v>
      </c>
      <c r="AL563" s="7">
        <f>IF(D563="M",WeightSDS!P$5*$AJ563^7+WeightSDS!Q$5*$AJ563^6+WeightSDS!R$5*$AJ563^5+WeightSDS!S$5*$AJ563^4+WeightSDS!T$5*$AJ563^3+WeightSDS!U$5*$AJ563^2+WeightSDS!V$5*$AJ563+WeightSDS!W$5,IF($AJ563&lt;186,WeightSDS!P$8*$AJ563^7+WeightSDS!Q$8*$AJ563^6+WeightSDS!R$8*$AJ563^5+WeightSDS!S$8*$AJ563^4+WeightSDS!T$8*$AJ563^3+WeightSDS!U$8*$AJ563^2+WeightSDS!V$8*$AJ563+WeightSDS!W$8,WeightSDS!$U$9+WeightSDS!$V$9*($AJ563-WeightSDS!$W$9)))</f>
        <v>0.75407122999999998</v>
      </c>
      <c r="AM563" s="7">
        <f>IF(D563="M",IF($AJ563&lt;45,WeightSDS!M$23*$AJ563^10+WeightSDS!N$23*$AJ563^9+WeightSDS!O$23*$AJ563^8+WeightSDS!P$23*$AJ563^7+WeightSDS!Q$23*$AJ563^6+WeightSDS!R$23*$AJ563^5+WeightSDS!S$23*$AJ563^4+WeightSDS!T$23*$AJ563^3+WeightSDS!U$23*$AJ563^2+WeightSDS!V$23*$AJ563+WeightSDS!W$23,IF($AJ563&lt;153,WeightSDS!M$25*$AJ563^10+WeightSDS!N$25*$AJ563^9+WeightSDS!O$25*$AJ563^8+WeightSDS!P$25*$AJ563^7+WeightSDS!Q$25*$AJ563^6+WeightSDS!R$25*$AJ563^5+WeightSDS!S$25*$AJ563^4+WeightSDS!T$25*$AJ563^3+WeightSDS!U$25*$AJ563^2+WeightSDS!V$25*$AJ563+WeightSDS!W$25,WeightSDS!M$27+WeightSDS!N$27/(1+EXP(WeightSDS!O$27+WeightSDS!P$27*$AJ563)))),IF($AJ563&lt;43.8,WeightSDS!M$29*$AJ563^10+WeightSDS!N$29*$AJ563^9+WeightSDS!O$29*$AJ563^8+WeightSDS!P$29*$AJ563^7+WeightSDS!Q$29*$AJ563^6+WeightSDS!R$29*$AJ563^5+WeightSDS!S$29*$AJ563^4+WeightSDS!T$29*$AJ563^3+WeightSDS!U$29*$AJ563^2+WeightSDS!V$29*$AJ563+WeightSDS!W$29-0.010431*(1-$AJ563/210),IF($AJ563&lt;123,WeightSDS!M$30*$AJ563^10+WeightSDS!N$30*$AJ563^9+WeightSDS!O$30*$AJ563^8+WeightSDS!P$30*$AJ563^7+WeightSDS!Q$30*$AJ563^6+WeightSDS!R$30*$AJ563^5+WeightSDS!S$30*$AJ563^4+WeightSDS!T$30*$AJ563^3+WeightSDS!U$30*$AJ563^2+WeightSDS!V$30*$AJ563+WeightSDS!W$30-0.010431*(1-1/$AJ563),WeightSDS!M$32+WeightSDS!N$32/(1+EXP(WeightSDS!O$32+WeightSDS!P$32*$AJ563))-0.010431*(1-$AJ563/210))))</f>
        <v>2.9500001032655536</v>
      </c>
      <c r="AN563" s="7">
        <f>IF(D563="M",IF($AJ563&lt;162,WeightSDS!P$12*$AJ563^7+WeightSDS!Q$12*$AJ563^6+WeightSDS!R$12*$AJ563^5+WeightSDS!S$12*$AJ563^4+WeightSDS!T$12*$AJ563^3+WeightSDS!U$12*$AJ563^2+WeightSDS!V$12*$AJ563+WeightSDS!W$12,WeightSDS!P$14*$AJ563^7+WeightSDS!Q$14*$AJ563^6+WeightSDS!R$14*$AJ563^5+WeightSDS!S$14*$AJ563^4+WeightSDS!T$14*$AJ563^3+WeightSDS!U$14*$AJ563^2+WeightSDS!V$14*$AJ563+WeightSDS!W$14),IF($AJ563&lt;156,WeightSDS!O$17*$AJ563^8+WeightSDS!P$17*$AJ563^7+WeightSDS!Q$17*$AJ563^6+WeightSDS!R$17*$AJ563^5+WeightSDS!S$17*$AJ563^4+WeightSDS!T$17*$AJ563^3+WeightSDS!U$17*$AJ563^2+WeightSDS!V$17*$AJ563+WeightSDS!W$17,IF($AJ563&lt;186,WeightSDS!$U$18+(WeightSDS!$V$18-WeightSDS!$U$18)/24*($AJ563-186)+WeightSDS!$W$18*(-$AJ563+186)^2-0.005,WeightSDS!$U$18+(WeightSDS!$V$18-WeightSDS!$U$18)/24*($AJ563-186)-0.005)))</f>
        <v>0.14604529399999999</v>
      </c>
      <c r="AQ563" s="7">
        <f t="shared" si="185"/>
        <v>0.56299999999999994</v>
      </c>
      <c r="AR563" s="7">
        <f t="shared" si="186"/>
        <v>69</v>
      </c>
      <c r="AS563" s="7">
        <f t="shared" si="187"/>
        <v>0.51</v>
      </c>
    </row>
    <row r="564" spans="2:45" s="7" customFormat="1" x14ac:dyDescent="0.15">
      <c r="B564" s="118"/>
      <c r="C564" s="118"/>
      <c r="D564" s="118"/>
      <c r="E564" s="30"/>
      <c r="F564" s="30"/>
      <c r="G564" s="119"/>
      <c r="H564" s="119"/>
      <c r="I564" s="78"/>
      <c r="J564" s="11" t="str">
        <f t="shared" si="178"/>
        <v/>
      </c>
      <c r="K564" s="2" t="str">
        <f t="shared" si="188"/>
        <v/>
      </c>
      <c r="L564" s="2" t="str">
        <f t="shared" si="179"/>
        <v/>
      </c>
      <c r="M564" s="2" t="str">
        <f t="shared" si="189"/>
        <v/>
      </c>
      <c r="N564" s="2" t="str">
        <f t="shared" si="190"/>
        <v/>
      </c>
      <c r="O564" s="2" t="str">
        <f t="shared" si="191"/>
        <v/>
      </c>
      <c r="P564" s="11" t="str">
        <f t="shared" si="192"/>
        <v/>
      </c>
      <c r="Q564" s="11" t="str">
        <f t="shared" si="193"/>
        <v/>
      </c>
      <c r="R564" s="2" t="str">
        <f t="shared" si="194"/>
        <v/>
      </c>
      <c r="S564" s="11" t="str">
        <f t="shared" si="195"/>
        <v/>
      </c>
      <c r="T564" s="175" t="str">
        <f t="shared" si="196"/>
        <v/>
      </c>
      <c r="U564" s="11" t="str">
        <f t="shared" si="197"/>
        <v/>
      </c>
      <c r="V564" s="136"/>
      <c r="W564" s="136"/>
      <c r="X564" s="139">
        <f t="shared" si="180"/>
        <v>0</v>
      </c>
      <c r="Y564" s="31">
        <f t="shared" si="181"/>
        <v>0</v>
      </c>
      <c r="Z564" s="31"/>
      <c r="AA564" s="140">
        <f t="shared" si="182"/>
        <v>0</v>
      </c>
      <c r="AB564" s="12"/>
      <c r="AC564" s="8">
        <f t="shared" si="183"/>
        <v>9.0359999999999996</v>
      </c>
      <c r="AD564" s="8">
        <f t="shared" si="184"/>
        <v>-184.49199999999999</v>
      </c>
      <c r="AE564"/>
      <c r="AF564" t="e">
        <f>IF(D564="M",IF(AI564&lt;78,LMS!$D$5*AI564^3+LMS!$E$5*AI564^2+LMS!$F$5*AI564+LMS!$G$5,IF(AI564&lt;150,LMS!$D$6*AI564^3+LMS!$E$6*AI564^2+LMS!$F$6*AI564+LMS!$G$6,LMS!$D$7*AI564^3+LMS!$E$7*AI564^2+LMS!$F$7*AI564+LMS!$G$7)),IF(AI564&lt;69,LMS!$D$9*AI564^3+LMS!$E$9*AI564^2+LMS!$F$9*AI564+LMS!$G$9,IF(AI564&lt;150,LMS!$D$10*AI564^3+LMS!$E$10*AI564^2+LMS!$F$10*AI564+LMS!$G$10,LMS!$D$11*AI564^3+LMS!$E$11*AI564^2+LMS!$F$11*AI564+LMS!$G$11)))</f>
        <v>#VALUE!</v>
      </c>
      <c r="AG564" t="e">
        <f>IF(D564="M",(IF(AI564&lt;2.5,LMS!$D$21*AI564^3+LMS!$E$21*AI564^2+LMS!$F$21*AI564+LMS!$G$21,IF(AI564&lt;9.5,LMS!$D$22*AI564^3+LMS!$E$22*AI564^2+LMS!$F$22*AI564+LMS!$G$22,IF(AI564&lt;26.75,LMS!$D$23*AI564^3+LMS!$E$23*AI564^2+LMS!$F$23*AI564+LMS!$G$23,IF(AI564&lt;90,LMS!$D$24*AI564^3+LMS!$E$24*AI564^2+LMS!$F$24*AI564+LMS!$G$24,LMS!$D$25*AI564^3+LMS!$E$25*AI564^2+LMS!$F$25*AI564+LMS!$G$25))))),(IF(AI564&lt;2.5,LMS!$D$27*AI564^3+LMS!$E$27*AI564^2+LMS!$F$27*AI564+LMS!$G$27,IF(AI564&lt;9.5,LMS!$D$28*AI564^3+LMS!$E$28*AI564^2+LMS!$F$28*AI564+LMS!$G$28,IF(AI564&lt;26.75,LMS!$D$29*AI564^3+LMS!$E$29*AI564^2+LMS!$F$29*AI564+LMS!$G$29,IF(AI564&lt;90,LMS!$D$30*AI564^3+LMS!$E$30*AI564^2+LMS!$F$30*AI564+LMS!$G$30,IF(AI564&lt;150,LMS!$D$31*AI564^3+LMS!$E$31*AI564^2+LMS!$F$31*AI564+LMS!$G$31,LMS!$D$32*AI564^3+LMS!$E$32*AI564^2+LMS!$F$32*AI564+LMS!$G$32)))))))</f>
        <v>#VALUE!</v>
      </c>
      <c r="AH564" t="e">
        <f>IF(D564="M",(IF(AI564&lt;90,LMS!$D$14*AI564^3+LMS!$E$14*AI564^2+LMS!$F$14*AI564+LMS!$G$14,LMS!$D$15*AI564^3+LMS!$E$15*AI564^2+LMS!$F$15*AI564+LMS!$G$15)),(IF(AI564&lt;90,LMS!$D$17*AI564^3+LMS!$E$17*AI564^2+LMS!$F$17*AI564+LMS!$G$17,LMS!$D$18*AI564^3+LMS!$E$18*AI564^2+LMS!$F$18*AI564+LMS!$G$18)))</f>
        <v>#VALUE!</v>
      </c>
      <c r="AI564" s="7" t="e">
        <f t="shared" si="177"/>
        <v>#VALUE!</v>
      </c>
      <c r="AJ564" s="7">
        <f t="shared" si="198"/>
        <v>0</v>
      </c>
      <c r="AL564" s="7">
        <f>IF(D564="M",WeightSDS!P$5*$AJ564^7+WeightSDS!Q$5*$AJ564^6+WeightSDS!R$5*$AJ564^5+WeightSDS!S$5*$AJ564^4+WeightSDS!T$5*$AJ564^3+WeightSDS!U$5*$AJ564^2+WeightSDS!V$5*$AJ564+WeightSDS!W$5,IF($AJ564&lt;186,WeightSDS!P$8*$AJ564^7+WeightSDS!Q$8*$AJ564^6+WeightSDS!R$8*$AJ564^5+WeightSDS!S$8*$AJ564^4+WeightSDS!T$8*$AJ564^3+WeightSDS!U$8*$AJ564^2+WeightSDS!V$8*$AJ564+WeightSDS!W$8,WeightSDS!$U$9+WeightSDS!$V$9*($AJ564-WeightSDS!$W$9)))</f>
        <v>0.75407122999999998</v>
      </c>
      <c r="AM564" s="7">
        <f>IF(D564="M",IF($AJ564&lt;45,WeightSDS!M$23*$AJ564^10+WeightSDS!N$23*$AJ564^9+WeightSDS!O$23*$AJ564^8+WeightSDS!P$23*$AJ564^7+WeightSDS!Q$23*$AJ564^6+WeightSDS!R$23*$AJ564^5+WeightSDS!S$23*$AJ564^4+WeightSDS!T$23*$AJ564^3+WeightSDS!U$23*$AJ564^2+WeightSDS!V$23*$AJ564+WeightSDS!W$23,IF($AJ564&lt;153,WeightSDS!M$25*$AJ564^10+WeightSDS!N$25*$AJ564^9+WeightSDS!O$25*$AJ564^8+WeightSDS!P$25*$AJ564^7+WeightSDS!Q$25*$AJ564^6+WeightSDS!R$25*$AJ564^5+WeightSDS!S$25*$AJ564^4+WeightSDS!T$25*$AJ564^3+WeightSDS!U$25*$AJ564^2+WeightSDS!V$25*$AJ564+WeightSDS!W$25,WeightSDS!M$27+WeightSDS!N$27/(1+EXP(WeightSDS!O$27+WeightSDS!P$27*$AJ564)))),IF($AJ564&lt;43.8,WeightSDS!M$29*$AJ564^10+WeightSDS!N$29*$AJ564^9+WeightSDS!O$29*$AJ564^8+WeightSDS!P$29*$AJ564^7+WeightSDS!Q$29*$AJ564^6+WeightSDS!R$29*$AJ564^5+WeightSDS!S$29*$AJ564^4+WeightSDS!T$29*$AJ564^3+WeightSDS!U$29*$AJ564^2+WeightSDS!V$29*$AJ564+WeightSDS!W$29-0.010431*(1-$AJ564/210),IF($AJ564&lt;123,WeightSDS!M$30*$AJ564^10+WeightSDS!N$30*$AJ564^9+WeightSDS!O$30*$AJ564^8+WeightSDS!P$30*$AJ564^7+WeightSDS!Q$30*$AJ564^6+WeightSDS!R$30*$AJ564^5+WeightSDS!S$30*$AJ564^4+WeightSDS!T$30*$AJ564^3+WeightSDS!U$30*$AJ564^2+WeightSDS!V$30*$AJ564+WeightSDS!W$30-0.010431*(1-1/$AJ564),WeightSDS!M$32+WeightSDS!N$32/(1+EXP(WeightSDS!O$32+WeightSDS!P$32*$AJ564))-0.010431*(1-$AJ564/210))))</f>
        <v>2.9500001032655536</v>
      </c>
      <c r="AN564" s="7">
        <f>IF(D564="M",IF($AJ564&lt;162,WeightSDS!P$12*$AJ564^7+WeightSDS!Q$12*$AJ564^6+WeightSDS!R$12*$AJ564^5+WeightSDS!S$12*$AJ564^4+WeightSDS!T$12*$AJ564^3+WeightSDS!U$12*$AJ564^2+WeightSDS!V$12*$AJ564+WeightSDS!W$12,WeightSDS!P$14*$AJ564^7+WeightSDS!Q$14*$AJ564^6+WeightSDS!R$14*$AJ564^5+WeightSDS!S$14*$AJ564^4+WeightSDS!T$14*$AJ564^3+WeightSDS!U$14*$AJ564^2+WeightSDS!V$14*$AJ564+WeightSDS!W$14),IF($AJ564&lt;156,WeightSDS!O$17*$AJ564^8+WeightSDS!P$17*$AJ564^7+WeightSDS!Q$17*$AJ564^6+WeightSDS!R$17*$AJ564^5+WeightSDS!S$17*$AJ564^4+WeightSDS!T$17*$AJ564^3+WeightSDS!U$17*$AJ564^2+WeightSDS!V$17*$AJ564+WeightSDS!W$17,IF($AJ564&lt;186,WeightSDS!$U$18+(WeightSDS!$V$18-WeightSDS!$U$18)/24*($AJ564-186)+WeightSDS!$W$18*(-$AJ564+186)^2-0.005,WeightSDS!$U$18+(WeightSDS!$V$18-WeightSDS!$U$18)/24*($AJ564-186)-0.005)))</f>
        <v>0.14604529399999999</v>
      </c>
      <c r="AQ564" s="7">
        <f t="shared" si="185"/>
        <v>0.56299999999999994</v>
      </c>
      <c r="AR564" s="7">
        <f t="shared" si="186"/>
        <v>69</v>
      </c>
      <c r="AS564" s="7">
        <f t="shared" si="187"/>
        <v>0.51</v>
      </c>
    </row>
    <row r="565" spans="2:45" s="7" customFormat="1" x14ac:dyDescent="0.15">
      <c r="B565" s="118"/>
      <c r="C565" s="118"/>
      <c r="D565" s="118"/>
      <c r="E565" s="30"/>
      <c r="F565" s="30"/>
      <c r="G565" s="119"/>
      <c r="H565" s="119"/>
      <c r="I565" s="78"/>
      <c r="J565" s="11" t="str">
        <f t="shared" si="178"/>
        <v/>
      </c>
      <c r="K565" s="2" t="str">
        <f t="shared" si="188"/>
        <v/>
      </c>
      <c r="L565" s="2" t="str">
        <f t="shared" si="179"/>
        <v/>
      </c>
      <c r="M565" s="2" t="str">
        <f t="shared" si="189"/>
        <v/>
      </c>
      <c r="N565" s="2" t="str">
        <f t="shared" si="190"/>
        <v/>
      </c>
      <c r="O565" s="2" t="str">
        <f t="shared" si="191"/>
        <v/>
      </c>
      <c r="P565" s="11" t="str">
        <f t="shared" si="192"/>
        <v/>
      </c>
      <c r="Q565" s="11" t="str">
        <f t="shared" si="193"/>
        <v/>
      </c>
      <c r="R565" s="2" t="str">
        <f t="shared" si="194"/>
        <v/>
      </c>
      <c r="S565" s="11" t="str">
        <f t="shared" si="195"/>
        <v/>
      </c>
      <c r="T565" s="175" t="str">
        <f t="shared" si="196"/>
        <v/>
      </c>
      <c r="U565" s="11" t="str">
        <f t="shared" si="197"/>
        <v/>
      </c>
      <c r="V565" s="136"/>
      <c r="W565" s="136"/>
      <c r="X565" s="139">
        <f t="shared" si="180"/>
        <v>0</v>
      </c>
      <c r="Y565" s="31">
        <f t="shared" si="181"/>
        <v>0</v>
      </c>
      <c r="Z565" s="31"/>
      <c r="AA565" s="140">
        <f t="shared" si="182"/>
        <v>0</v>
      </c>
      <c r="AB565" s="12"/>
      <c r="AC565" s="8">
        <f t="shared" si="183"/>
        <v>9.0359999999999996</v>
      </c>
      <c r="AD565" s="8">
        <f t="shared" si="184"/>
        <v>-184.49199999999999</v>
      </c>
      <c r="AE565"/>
      <c r="AF565" t="e">
        <f>IF(D565="M",IF(AI565&lt;78,LMS!$D$5*AI565^3+LMS!$E$5*AI565^2+LMS!$F$5*AI565+LMS!$G$5,IF(AI565&lt;150,LMS!$D$6*AI565^3+LMS!$E$6*AI565^2+LMS!$F$6*AI565+LMS!$G$6,LMS!$D$7*AI565^3+LMS!$E$7*AI565^2+LMS!$F$7*AI565+LMS!$G$7)),IF(AI565&lt;69,LMS!$D$9*AI565^3+LMS!$E$9*AI565^2+LMS!$F$9*AI565+LMS!$G$9,IF(AI565&lt;150,LMS!$D$10*AI565^3+LMS!$E$10*AI565^2+LMS!$F$10*AI565+LMS!$G$10,LMS!$D$11*AI565^3+LMS!$E$11*AI565^2+LMS!$F$11*AI565+LMS!$G$11)))</f>
        <v>#VALUE!</v>
      </c>
      <c r="AG565" t="e">
        <f>IF(D565="M",(IF(AI565&lt;2.5,LMS!$D$21*AI565^3+LMS!$E$21*AI565^2+LMS!$F$21*AI565+LMS!$G$21,IF(AI565&lt;9.5,LMS!$D$22*AI565^3+LMS!$E$22*AI565^2+LMS!$F$22*AI565+LMS!$G$22,IF(AI565&lt;26.75,LMS!$D$23*AI565^3+LMS!$E$23*AI565^2+LMS!$F$23*AI565+LMS!$G$23,IF(AI565&lt;90,LMS!$D$24*AI565^3+LMS!$E$24*AI565^2+LMS!$F$24*AI565+LMS!$G$24,LMS!$D$25*AI565^3+LMS!$E$25*AI565^2+LMS!$F$25*AI565+LMS!$G$25))))),(IF(AI565&lt;2.5,LMS!$D$27*AI565^3+LMS!$E$27*AI565^2+LMS!$F$27*AI565+LMS!$G$27,IF(AI565&lt;9.5,LMS!$D$28*AI565^3+LMS!$E$28*AI565^2+LMS!$F$28*AI565+LMS!$G$28,IF(AI565&lt;26.75,LMS!$D$29*AI565^3+LMS!$E$29*AI565^2+LMS!$F$29*AI565+LMS!$G$29,IF(AI565&lt;90,LMS!$D$30*AI565^3+LMS!$E$30*AI565^2+LMS!$F$30*AI565+LMS!$G$30,IF(AI565&lt;150,LMS!$D$31*AI565^3+LMS!$E$31*AI565^2+LMS!$F$31*AI565+LMS!$G$31,LMS!$D$32*AI565^3+LMS!$E$32*AI565^2+LMS!$F$32*AI565+LMS!$G$32)))))))</f>
        <v>#VALUE!</v>
      </c>
      <c r="AH565" t="e">
        <f>IF(D565="M",(IF(AI565&lt;90,LMS!$D$14*AI565^3+LMS!$E$14*AI565^2+LMS!$F$14*AI565+LMS!$G$14,LMS!$D$15*AI565^3+LMS!$E$15*AI565^2+LMS!$F$15*AI565+LMS!$G$15)),(IF(AI565&lt;90,LMS!$D$17*AI565^3+LMS!$E$17*AI565^2+LMS!$F$17*AI565+LMS!$G$17,LMS!$D$18*AI565^3+LMS!$E$18*AI565^2+LMS!$F$18*AI565+LMS!$G$18)))</f>
        <v>#VALUE!</v>
      </c>
      <c r="AI565" s="7" t="e">
        <f t="shared" si="177"/>
        <v>#VALUE!</v>
      </c>
      <c r="AJ565" s="7">
        <f t="shared" si="198"/>
        <v>0</v>
      </c>
      <c r="AL565" s="7">
        <f>IF(D565="M",WeightSDS!P$5*$AJ565^7+WeightSDS!Q$5*$AJ565^6+WeightSDS!R$5*$AJ565^5+WeightSDS!S$5*$AJ565^4+WeightSDS!T$5*$AJ565^3+WeightSDS!U$5*$AJ565^2+WeightSDS!V$5*$AJ565+WeightSDS!W$5,IF($AJ565&lt;186,WeightSDS!P$8*$AJ565^7+WeightSDS!Q$8*$AJ565^6+WeightSDS!R$8*$AJ565^5+WeightSDS!S$8*$AJ565^4+WeightSDS!T$8*$AJ565^3+WeightSDS!U$8*$AJ565^2+WeightSDS!V$8*$AJ565+WeightSDS!W$8,WeightSDS!$U$9+WeightSDS!$V$9*($AJ565-WeightSDS!$W$9)))</f>
        <v>0.75407122999999998</v>
      </c>
      <c r="AM565" s="7">
        <f>IF(D565="M",IF($AJ565&lt;45,WeightSDS!M$23*$AJ565^10+WeightSDS!N$23*$AJ565^9+WeightSDS!O$23*$AJ565^8+WeightSDS!P$23*$AJ565^7+WeightSDS!Q$23*$AJ565^6+WeightSDS!R$23*$AJ565^5+WeightSDS!S$23*$AJ565^4+WeightSDS!T$23*$AJ565^3+WeightSDS!U$23*$AJ565^2+WeightSDS!V$23*$AJ565+WeightSDS!W$23,IF($AJ565&lt;153,WeightSDS!M$25*$AJ565^10+WeightSDS!N$25*$AJ565^9+WeightSDS!O$25*$AJ565^8+WeightSDS!P$25*$AJ565^7+WeightSDS!Q$25*$AJ565^6+WeightSDS!R$25*$AJ565^5+WeightSDS!S$25*$AJ565^4+WeightSDS!T$25*$AJ565^3+WeightSDS!U$25*$AJ565^2+WeightSDS!V$25*$AJ565+WeightSDS!W$25,WeightSDS!M$27+WeightSDS!N$27/(1+EXP(WeightSDS!O$27+WeightSDS!P$27*$AJ565)))),IF($AJ565&lt;43.8,WeightSDS!M$29*$AJ565^10+WeightSDS!N$29*$AJ565^9+WeightSDS!O$29*$AJ565^8+WeightSDS!P$29*$AJ565^7+WeightSDS!Q$29*$AJ565^6+WeightSDS!R$29*$AJ565^5+WeightSDS!S$29*$AJ565^4+WeightSDS!T$29*$AJ565^3+WeightSDS!U$29*$AJ565^2+WeightSDS!V$29*$AJ565+WeightSDS!W$29-0.010431*(1-$AJ565/210),IF($AJ565&lt;123,WeightSDS!M$30*$AJ565^10+WeightSDS!N$30*$AJ565^9+WeightSDS!O$30*$AJ565^8+WeightSDS!P$30*$AJ565^7+WeightSDS!Q$30*$AJ565^6+WeightSDS!R$30*$AJ565^5+WeightSDS!S$30*$AJ565^4+WeightSDS!T$30*$AJ565^3+WeightSDS!U$30*$AJ565^2+WeightSDS!V$30*$AJ565+WeightSDS!W$30-0.010431*(1-1/$AJ565),WeightSDS!M$32+WeightSDS!N$32/(1+EXP(WeightSDS!O$32+WeightSDS!P$32*$AJ565))-0.010431*(1-$AJ565/210))))</f>
        <v>2.9500001032655536</v>
      </c>
      <c r="AN565" s="7">
        <f>IF(D565="M",IF($AJ565&lt;162,WeightSDS!P$12*$AJ565^7+WeightSDS!Q$12*$AJ565^6+WeightSDS!R$12*$AJ565^5+WeightSDS!S$12*$AJ565^4+WeightSDS!T$12*$AJ565^3+WeightSDS!U$12*$AJ565^2+WeightSDS!V$12*$AJ565+WeightSDS!W$12,WeightSDS!P$14*$AJ565^7+WeightSDS!Q$14*$AJ565^6+WeightSDS!R$14*$AJ565^5+WeightSDS!S$14*$AJ565^4+WeightSDS!T$14*$AJ565^3+WeightSDS!U$14*$AJ565^2+WeightSDS!V$14*$AJ565+WeightSDS!W$14),IF($AJ565&lt;156,WeightSDS!O$17*$AJ565^8+WeightSDS!P$17*$AJ565^7+WeightSDS!Q$17*$AJ565^6+WeightSDS!R$17*$AJ565^5+WeightSDS!S$17*$AJ565^4+WeightSDS!T$17*$AJ565^3+WeightSDS!U$17*$AJ565^2+WeightSDS!V$17*$AJ565+WeightSDS!W$17,IF($AJ565&lt;186,WeightSDS!$U$18+(WeightSDS!$V$18-WeightSDS!$U$18)/24*($AJ565-186)+WeightSDS!$W$18*(-$AJ565+186)^2-0.005,WeightSDS!$U$18+(WeightSDS!$V$18-WeightSDS!$U$18)/24*($AJ565-186)-0.005)))</f>
        <v>0.14604529399999999</v>
      </c>
      <c r="AQ565" s="7">
        <f t="shared" si="185"/>
        <v>0.56299999999999994</v>
      </c>
      <c r="AR565" s="7">
        <f t="shared" si="186"/>
        <v>69</v>
      </c>
      <c r="AS565" s="7">
        <f t="shared" si="187"/>
        <v>0.51</v>
      </c>
    </row>
    <row r="566" spans="2:45" s="7" customFormat="1" x14ac:dyDescent="0.15">
      <c r="B566" s="118"/>
      <c r="C566" s="118"/>
      <c r="D566" s="118"/>
      <c r="E566" s="30"/>
      <c r="F566" s="30"/>
      <c r="G566" s="119"/>
      <c r="H566" s="119"/>
      <c r="I566" s="78"/>
      <c r="J566" s="11" t="str">
        <f t="shared" si="178"/>
        <v/>
      </c>
      <c r="K566" s="2" t="str">
        <f t="shared" si="188"/>
        <v/>
      </c>
      <c r="L566" s="2" t="str">
        <f t="shared" si="179"/>
        <v/>
      </c>
      <c r="M566" s="2" t="str">
        <f t="shared" si="189"/>
        <v/>
      </c>
      <c r="N566" s="2" t="str">
        <f t="shared" si="190"/>
        <v/>
      </c>
      <c r="O566" s="2" t="str">
        <f t="shared" si="191"/>
        <v/>
      </c>
      <c r="P566" s="11" t="str">
        <f t="shared" si="192"/>
        <v/>
      </c>
      <c r="Q566" s="11" t="str">
        <f t="shared" si="193"/>
        <v/>
      </c>
      <c r="R566" s="2" t="str">
        <f t="shared" si="194"/>
        <v/>
      </c>
      <c r="S566" s="11" t="str">
        <f t="shared" si="195"/>
        <v/>
      </c>
      <c r="T566" s="175" t="str">
        <f t="shared" si="196"/>
        <v/>
      </c>
      <c r="U566" s="11" t="str">
        <f t="shared" si="197"/>
        <v/>
      </c>
      <c r="V566" s="136"/>
      <c r="W566" s="136"/>
      <c r="X566" s="139">
        <f t="shared" si="180"/>
        <v>0</v>
      </c>
      <c r="Y566" s="31">
        <f t="shared" si="181"/>
        <v>0</v>
      </c>
      <c r="Z566" s="31"/>
      <c r="AA566" s="140">
        <f t="shared" si="182"/>
        <v>0</v>
      </c>
      <c r="AB566" s="12"/>
      <c r="AC566" s="8">
        <f t="shared" si="183"/>
        <v>9.0359999999999996</v>
      </c>
      <c r="AD566" s="8">
        <f t="shared" si="184"/>
        <v>-184.49199999999999</v>
      </c>
      <c r="AE566"/>
      <c r="AF566" t="e">
        <f>IF(D566="M",IF(AI566&lt;78,LMS!$D$5*AI566^3+LMS!$E$5*AI566^2+LMS!$F$5*AI566+LMS!$G$5,IF(AI566&lt;150,LMS!$D$6*AI566^3+LMS!$E$6*AI566^2+LMS!$F$6*AI566+LMS!$G$6,LMS!$D$7*AI566^3+LMS!$E$7*AI566^2+LMS!$F$7*AI566+LMS!$G$7)),IF(AI566&lt;69,LMS!$D$9*AI566^3+LMS!$E$9*AI566^2+LMS!$F$9*AI566+LMS!$G$9,IF(AI566&lt;150,LMS!$D$10*AI566^3+LMS!$E$10*AI566^2+LMS!$F$10*AI566+LMS!$G$10,LMS!$D$11*AI566^3+LMS!$E$11*AI566^2+LMS!$F$11*AI566+LMS!$G$11)))</f>
        <v>#VALUE!</v>
      </c>
      <c r="AG566" t="e">
        <f>IF(D566="M",(IF(AI566&lt;2.5,LMS!$D$21*AI566^3+LMS!$E$21*AI566^2+LMS!$F$21*AI566+LMS!$G$21,IF(AI566&lt;9.5,LMS!$D$22*AI566^3+LMS!$E$22*AI566^2+LMS!$F$22*AI566+LMS!$G$22,IF(AI566&lt;26.75,LMS!$D$23*AI566^3+LMS!$E$23*AI566^2+LMS!$F$23*AI566+LMS!$G$23,IF(AI566&lt;90,LMS!$D$24*AI566^3+LMS!$E$24*AI566^2+LMS!$F$24*AI566+LMS!$G$24,LMS!$D$25*AI566^3+LMS!$E$25*AI566^2+LMS!$F$25*AI566+LMS!$G$25))))),(IF(AI566&lt;2.5,LMS!$D$27*AI566^3+LMS!$E$27*AI566^2+LMS!$F$27*AI566+LMS!$G$27,IF(AI566&lt;9.5,LMS!$D$28*AI566^3+LMS!$E$28*AI566^2+LMS!$F$28*AI566+LMS!$G$28,IF(AI566&lt;26.75,LMS!$D$29*AI566^3+LMS!$E$29*AI566^2+LMS!$F$29*AI566+LMS!$G$29,IF(AI566&lt;90,LMS!$D$30*AI566^3+LMS!$E$30*AI566^2+LMS!$F$30*AI566+LMS!$G$30,IF(AI566&lt;150,LMS!$D$31*AI566^3+LMS!$E$31*AI566^2+LMS!$F$31*AI566+LMS!$G$31,LMS!$D$32*AI566^3+LMS!$E$32*AI566^2+LMS!$F$32*AI566+LMS!$G$32)))))))</f>
        <v>#VALUE!</v>
      </c>
      <c r="AH566" t="e">
        <f>IF(D566="M",(IF(AI566&lt;90,LMS!$D$14*AI566^3+LMS!$E$14*AI566^2+LMS!$F$14*AI566+LMS!$G$14,LMS!$D$15*AI566^3+LMS!$E$15*AI566^2+LMS!$F$15*AI566+LMS!$G$15)),(IF(AI566&lt;90,LMS!$D$17*AI566^3+LMS!$E$17*AI566^2+LMS!$F$17*AI566+LMS!$G$17,LMS!$D$18*AI566^3+LMS!$E$18*AI566^2+LMS!$F$18*AI566+LMS!$G$18)))</f>
        <v>#VALUE!</v>
      </c>
      <c r="AI566" s="7" t="e">
        <f t="shared" si="177"/>
        <v>#VALUE!</v>
      </c>
      <c r="AJ566" s="7">
        <f t="shared" si="198"/>
        <v>0</v>
      </c>
      <c r="AL566" s="7">
        <f>IF(D566="M",WeightSDS!P$5*$AJ566^7+WeightSDS!Q$5*$AJ566^6+WeightSDS!R$5*$AJ566^5+WeightSDS!S$5*$AJ566^4+WeightSDS!T$5*$AJ566^3+WeightSDS!U$5*$AJ566^2+WeightSDS!V$5*$AJ566+WeightSDS!W$5,IF($AJ566&lt;186,WeightSDS!P$8*$AJ566^7+WeightSDS!Q$8*$AJ566^6+WeightSDS!R$8*$AJ566^5+WeightSDS!S$8*$AJ566^4+WeightSDS!T$8*$AJ566^3+WeightSDS!U$8*$AJ566^2+WeightSDS!V$8*$AJ566+WeightSDS!W$8,WeightSDS!$U$9+WeightSDS!$V$9*($AJ566-WeightSDS!$W$9)))</f>
        <v>0.75407122999999998</v>
      </c>
      <c r="AM566" s="7">
        <f>IF(D566="M",IF($AJ566&lt;45,WeightSDS!M$23*$AJ566^10+WeightSDS!N$23*$AJ566^9+WeightSDS!O$23*$AJ566^8+WeightSDS!P$23*$AJ566^7+WeightSDS!Q$23*$AJ566^6+WeightSDS!R$23*$AJ566^5+WeightSDS!S$23*$AJ566^4+WeightSDS!T$23*$AJ566^3+WeightSDS!U$23*$AJ566^2+WeightSDS!V$23*$AJ566+WeightSDS!W$23,IF($AJ566&lt;153,WeightSDS!M$25*$AJ566^10+WeightSDS!N$25*$AJ566^9+WeightSDS!O$25*$AJ566^8+WeightSDS!P$25*$AJ566^7+WeightSDS!Q$25*$AJ566^6+WeightSDS!R$25*$AJ566^5+WeightSDS!S$25*$AJ566^4+WeightSDS!T$25*$AJ566^3+WeightSDS!U$25*$AJ566^2+WeightSDS!V$25*$AJ566+WeightSDS!W$25,WeightSDS!M$27+WeightSDS!N$27/(1+EXP(WeightSDS!O$27+WeightSDS!P$27*$AJ566)))),IF($AJ566&lt;43.8,WeightSDS!M$29*$AJ566^10+WeightSDS!N$29*$AJ566^9+WeightSDS!O$29*$AJ566^8+WeightSDS!P$29*$AJ566^7+WeightSDS!Q$29*$AJ566^6+WeightSDS!R$29*$AJ566^5+WeightSDS!S$29*$AJ566^4+WeightSDS!T$29*$AJ566^3+WeightSDS!U$29*$AJ566^2+WeightSDS!V$29*$AJ566+WeightSDS!W$29-0.010431*(1-$AJ566/210),IF($AJ566&lt;123,WeightSDS!M$30*$AJ566^10+WeightSDS!N$30*$AJ566^9+WeightSDS!O$30*$AJ566^8+WeightSDS!P$30*$AJ566^7+WeightSDS!Q$30*$AJ566^6+WeightSDS!R$30*$AJ566^5+WeightSDS!S$30*$AJ566^4+WeightSDS!T$30*$AJ566^3+WeightSDS!U$30*$AJ566^2+WeightSDS!V$30*$AJ566+WeightSDS!W$30-0.010431*(1-1/$AJ566),WeightSDS!M$32+WeightSDS!N$32/(1+EXP(WeightSDS!O$32+WeightSDS!P$32*$AJ566))-0.010431*(1-$AJ566/210))))</f>
        <v>2.9500001032655536</v>
      </c>
      <c r="AN566" s="7">
        <f>IF(D566="M",IF($AJ566&lt;162,WeightSDS!P$12*$AJ566^7+WeightSDS!Q$12*$AJ566^6+WeightSDS!R$12*$AJ566^5+WeightSDS!S$12*$AJ566^4+WeightSDS!T$12*$AJ566^3+WeightSDS!U$12*$AJ566^2+WeightSDS!V$12*$AJ566+WeightSDS!W$12,WeightSDS!P$14*$AJ566^7+WeightSDS!Q$14*$AJ566^6+WeightSDS!R$14*$AJ566^5+WeightSDS!S$14*$AJ566^4+WeightSDS!T$14*$AJ566^3+WeightSDS!U$14*$AJ566^2+WeightSDS!V$14*$AJ566+WeightSDS!W$14),IF($AJ566&lt;156,WeightSDS!O$17*$AJ566^8+WeightSDS!P$17*$AJ566^7+WeightSDS!Q$17*$AJ566^6+WeightSDS!R$17*$AJ566^5+WeightSDS!S$17*$AJ566^4+WeightSDS!T$17*$AJ566^3+WeightSDS!U$17*$AJ566^2+WeightSDS!V$17*$AJ566+WeightSDS!W$17,IF($AJ566&lt;186,WeightSDS!$U$18+(WeightSDS!$V$18-WeightSDS!$U$18)/24*($AJ566-186)+WeightSDS!$W$18*(-$AJ566+186)^2-0.005,WeightSDS!$U$18+(WeightSDS!$V$18-WeightSDS!$U$18)/24*($AJ566-186)-0.005)))</f>
        <v>0.14604529399999999</v>
      </c>
      <c r="AQ566" s="7">
        <f t="shared" si="185"/>
        <v>0.56299999999999994</v>
      </c>
      <c r="AR566" s="7">
        <f t="shared" si="186"/>
        <v>69</v>
      </c>
      <c r="AS566" s="7">
        <f t="shared" si="187"/>
        <v>0.51</v>
      </c>
    </row>
    <row r="567" spans="2:45" s="7" customFormat="1" x14ac:dyDescent="0.15">
      <c r="B567" s="118"/>
      <c r="C567" s="118"/>
      <c r="D567" s="118"/>
      <c r="E567" s="30"/>
      <c r="F567" s="30"/>
      <c r="G567" s="119"/>
      <c r="H567" s="119"/>
      <c r="I567" s="78"/>
      <c r="J567" s="11" t="str">
        <f t="shared" si="178"/>
        <v/>
      </c>
      <c r="K567" s="2" t="str">
        <f t="shared" si="188"/>
        <v/>
      </c>
      <c r="L567" s="2" t="str">
        <f t="shared" si="179"/>
        <v/>
      </c>
      <c r="M567" s="2" t="str">
        <f t="shared" si="189"/>
        <v/>
      </c>
      <c r="N567" s="2" t="str">
        <f t="shared" si="190"/>
        <v/>
      </c>
      <c r="O567" s="2" t="str">
        <f t="shared" si="191"/>
        <v/>
      </c>
      <c r="P567" s="11" t="str">
        <f t="shared" si="192"/>
        <v/>
      </c>
      <c r="Q567" s="11" t="str">
        <f t="shared" si="193"/>
        <v/>
      </c>
      <c r="R567" s="2" t="str">
        <f t="shared" si="194"/>
        <v/>
      </c>
      <c r="S567" s="11" t="str">
        <f t="shared" si="195"/>
        <v/>
      </c>
      <c r="T567" s="175" t="str">
        <f t="shared" si="196"/>
        <v/>
      </c>
      <c r="U567" s="11" t="str">
        <f t="shared" si="197"/>
        <v/>
      </c>
      <c r="V567" s="136"/>
      <c r="W567" s="136"/>
      <c r="X567" s="139">
        <f t="shared" si="180"/>
        <v>0</v>
      </c>
      <c r="Y567" s="31">
        <f t="shared" si="181"/>
        <v>0</v>
      </c>
      <c r="Z567" s="31"/>
      <c r="AA567" s="140">
        <f t="shared" si="182"/>
        <v>0</v>
      </c>
      <c r="AB567" s="12"/>
      <c r="AC567" s="8">
        <f t="shared" si="183"/>
        <v>9.0359999999999996</v>
      </c>
      <c r="AD567" s="8">
        <f t="shared" si="184"/>
        <v>-184.49199999999999</v>
      </c>
      <c r="AE567"/>
      <c r="AF567" t="e">
        <f>IF(D567="M",IF(AI567&lt;78,LMS!$D$5*AI567^3+LMS!$E$5*AI567^2+LMS!$F$5*AI567+LMS!$G$5,IF(AI567&lt;150,LMS!$D$6*AI567^3+LMS!$E$6*AI567^2+LMS!$F$6*AI567+LMS!$G$6,LMS!$D$7*AI567^3+LMS!$E$7*AI567^2+LMS!$F$7*AI567+LMS!$G$7)),IF(AI567&lt;69,LMS!$D$9*AI567^3+LMS!$E$9*AI567^2+LMS!$F$9*AI567+LMS!$G$9,IF(AI567&lt;150,LMS!$D$10*AI567^3+LMS!$E$10*AI567^2+LMS!$F$10*AI567+LMS!$G$10,LMS!$D$11*AI567^3+LMS!$E$11*AI567^2+LMS!$F$11*AI567+LMS!$G$11)))</f>
        <v>#VALUE!</v>
      </c>
      <c r="AG567" t="e">
        <f>IF(D567="M",(IF(AI567&lt;2.5,LMS!$D$21*AI567^3+LMS!$E$21*AI567^2+LMS!$F$21*AI567+LMS!$G$21,IF(AI567&lt;9.5,LMS!$D$22*AI567^3+LMS!$E$22*AI567^2+LMS!$F$22*AI567+LMS!$G$22,IF(AI567&lt;26.75,LMS!$D$23*AI567^3+LMS!$E$23*AI567^2+LMS!$F$23*AI567+LMS!$G$23,IF(AI567&lt;90,LMS!$D$24*AI567^3+LMS!$E$24*AI567^2+LMS!$F$24*AI567+LMS!$G$24,LMS!$D$25*AI567^3+LMS!$E$25*AI567^2+LMS!$F$25*AI567+LMS!$G$25))))),(IF(AI567&lt;2.5,LMS!$D$27*AI567^3+LMS!$E$27*AI567^2+LMS!$F$27*AI567+LMS!$G$27,IF(AI567&lt;9.5,LMS!$D$28*AI567^3+LMS!$E$28*AI567^2+LMS!$F$28*AI567+LMS!$G$28,IF(AI567&lt;26.75,LMS!$D$29*AI567^3+LMS!$E$29*AI567^2+LMS!$F$29*AI567+LMS!$G$29,IF(AI567&lt;90,LMS!$D$30*AI567^3+LMS!$E$30*AI567^2+LMS!$F$30*AI567+LMS!$G$30,IF(AI567&lt;150,LMS!$D$31*AI567^3+LMS!$E$31*AI567^2+LMS!$F$31*AI567+LMS!$G$31,LMS!$D$32*AI567^3+LMS!$E$32*AI567^2+LMS!$F$32*AI567+LMS!$G$32)))))))</f>
        <v>#VALUE!</v>
      </c>
      <c r="AH567" t="e">
        <f>IF(D567="M",(IF(AI567&lt;90,LMS!$D$14*AI567^3+LMS!$E$14*AI567^2+LMS!$F$14*AI567+LMS!$G$14,LMS!$D$15*AI567^3+LMS!$E$15*AI567^2+LMS!$F$15*AI567+LMS!$G$15)),(IF(AI567&lt;90,LMS!$D$17*AI567^3+LMS!$E$17*AI567^2+LMS!$F$17*AI567+LMS!$G$17,LMS!$D$18*AI567^3+LMS!$E$18*AI567^2+LMS!$F$18*AI567+LMS!$G$18)))</f>
        <v>#VALUE!</v>
      </c>
      <c r="AI567" s="7" t="e">
        <f t="shared" si="177"/>
        <v>#VALUE!</v>
      </c>
      <c r="AJ567" s="7">
        <f t="shared" si="198"/>
        <v>0</v>
      </c>
      <c r="AL567" s="7">
        <f>IF(D567="M",WeightSDS!P$5*$AJ567^7+WeightSDS!Q$5*$AJ567^6+WeightSDS!R$5*$AJ567^5+WeightSDS!S$5*$AJ567^4+WeightSDS!T$5*$AJ567^3+WeightSDS!U$5*$AJ567^2+WeightSDS!V$5*$AJ567+WeightSDS!W$5,IF($AJ567&lt;186,WeightSDS!P$8*$AJ567^7+WeightSDS!Q$8*$AJ567^6+WeightSDS!R$8*$AJ567^5+WeightSDS!S$8*$AJ567^4+WeightSDS!T$8*$AJ567^3+WeightSDS!U$8*$AJ567^2+WeightSDS!V$8*$AJ567+WeightSDS!W$8,WeightSDS!$U$9+WeightSDS!$V$9*($AJ567-WeightSDS!$W$9)))</f>
        <v>0.75407122999999998</v>
      </c>
      <c r="AM567" s="7">
        <f>IF(D567="M",IF($AJ567&lt;45,WeightSDS!M$23*$AJ567^10+WeightSDS!N$23*$AJ567^9+WeightSDS!O$23*$AJ567^8+WeightSDS!P$23*$AJ567^7+WeightSDS!Q$23*$AJ567^6+WeightSDS!R$23*$AJ567^5+WeightSDS!S$23*$AJ567^4+WeightSDS!T$23*$AJ567^3+WeightSDS!U$23*$AJ567^2+WeightSDS!V$23*$AJ567+WeightSDS!W$23,IF($AJ567&lt;153,WeightSDS!M$25*$AJ567^10+WeightSDS!N$25*$AJ567^9+WeightSDS!O$25*$AJ567^8+WeightSDS!P$25*$AJ567^7+WeightSDS!Q$25*$AJ567^6+WeightSDS!R$25*$AJ567^5+WeightSDS!S$25*$AJ567^4+WeightSDS!T$25*$AJ567^3+WeightSDS!U$25*$AJ567^2+WeightSDS!V$25*$AJ567+WeightSDS!W$25,WeightSDS!M$27+WeightSDS!N$27/(1+EXP(WeightSDS!O$27+WeightSDS!P$27*$AJ567)))),IF($AJ567&lt;43.8,WeightSDS!M$29*$AJ567^10+WeightSDS!N$29*$AJ567^9+WeightSDS!O$29*$AJ567^8+WeightSDS!P$29*$AJ567^7+WeightSDS!Q$29*$AJ567^6+WeightSDS!R$29*$AJ567^5+WeightSDS!S$29*$AJ567^4+WeightSDS!T$29*$AJ567^3+WeightSDS!U$29*$AJ567^2+WeightSDS!V$29*$AJ567+WeightSDS!W$29-0.010431*(1-$AJ567/210),IF($AJ567&lt;123,WeightSDS!M$30*$AJ567^10+WeightSDS!N$30*$AJ567^9+WeightSDS!O$30*$AJ567^8+WeightSDS!P$30*$AJ567^7+WeightSDS!Q$30*$AJ567^6+WeightSDS!R$30*$AJ567^5+WeightSDS!S$30*$AJ567^4+WeightSDS!T$30*$AJ567^3+WeightSDS!U$30*$AJ567^2+WeightSDS!V$30*$AJ567+WeightSDS!W$30-0.010431*(1-1/$AJ567),WeightSDS!M$32+WeightSDS!N$32/(1+EXP(WeightSDS!O$32+WeightSDS!P$32*$AJ567))-0.010431*(1-$AJ567/210))))</f>
        <v>2.9500001032655536</v>
      </c>
      <c r="AN567" s="7">
        <f>IF(D567="M",IF($AJ567&lt;162,WeightSDS!P$12*$AJ567^7+WeightSDS!Q$12*$AJ567^6+WeightSDS!R$12*$AJ567^5+WeightSDS!S$12*$AJ567^4+WeightSDS!T$12*$AJ567^3+WeightSDS!U$12*$AJ567^2+WeightSDS!V$12*$AJ567+WeightSDS!W$12,WeightSDS!P$14*$AJ567^7+WeightSDS!Q$14*$AJ567^6+WeightSDS!R$14*$AJ567^5+WeightSDS!S$14*$AJ567^4+WeightSDS!T$14*$AJ567^3+WeightSDS!U$14*$AJ567^2+WeightSDS!V$14*$AJ567+WeightSDS!W$14),IF($AJ567&lt;156,WeightSDS!O$17*$AJ567^8+WeightSDS!P$17*$AJ567^7+WeightSDS!Q$17*$AJ567^6+WeightSDS!R$17*$AJ567^5+WeightSDS!S$17*$AJ567^4+WeightSDS!T$17*$AJ567^3+WeightSDS!U$17*$AJ567^2+WeightSDS!V$17*$AJ567+WeightSDS!W$17,IF($AJ567&lt;186,WeightSDS!$U$18+(WeightSDS!$V$18-WeightSDS!$U$18)/24*($AJ567-186)+WeightSDS!$W$18*(-$AJ567+186)^2-0.005,WeightSDS!$U$18+(WeightSDS!$V$18-WeightSDS!$U$18)/24*($AJ567-186)-0.005)))</f>
        <v>0.14604529399999999</v>
      </c>
      <c r="AQ567" s="7">
        <f t="shared" si="185"/>
        <v>0.56299999999999994</v>
      </c>
      <c r="AR567" s="7">
        <f t="shared" si="186"/>
        <v>69</v>
      </c>
      <c r="AS567" s="7">
        <f t="shared" si="187"/>
        <v>0.51</v>
      </c>
    </row>
    <row r="568" spans="2:45" s="7" customFormat="1" x14ac:dyDescent="0.15">
      <c r="B568" s="118"/>
      <c r="C568" s="118"/>
      <c r="D568" s="118"/>
      <c r="E568" s="30"/>
      <c r="F568" s="30"/>
      <c r="G568" s="119"/>
      <c r="H568" s="119"/>
      <c r="I568" s="78"/>
      <c r="J568" s="11" t="str">
        <f t="shared" si="178"/>
        <v/>
      </c>
      <c r="K568" s="2" t="str">
        <f t="shared" si="188"/>
        <v/>
      </c>
      <c r="L568" s="2" t="str">
        <f t="shared" si="179"/>
        <v/>
      </c>
      <c r="M568" s="2" t="str">
        <f t="shared" si="189"/>
        <v/>
      </c>
      <c r="N568" s="2" t="str">
        <f t="shared" si="190"/>
        <v/>
      </c>
      <c r="O568" s="2" t="str">
        <f t="shared" si="191"/>
        <v/>
      </c>
      <c r="P568" s="11" t="str">
        <f t="shared" si="192"/>
        <v/>
      </c>
      <c r="Q568" s="11" t="str">
        <f t="shared" si="193"/>
        <v/>
      </c>
      <c r="R568" s="2" t="str">
        <f t="shared" si="194"/>
        <v/>
      </c>
      <c r="S568" s="11" t="str">
        <f t="shared" si="195"/>
        <v/>
      </c>
      <c r="T568" s="175" t="str">
        <f t="shared" si="196"/>
        <v/>
      </c>
      <c r="U568" s="11" t="str">
        <f t="shared" si="197"/>
        <v/>
      </c>
      <c r="V568" s="136"/>
      <c r="W568" s="136"/>
      <c r="X568" s="139">
        <f t="shared" si="180"/>
        <v>0</v>
      </c>
      <c r="Y568" s="31">
        <f t="shared" si="181"/>
        <v>0</v>
      </c>
      <c r="Z568" s="31"/>
      <c r="AA568" s="140">
        <f t="shared" si="182"/>
        <v>0</v>
      </c>
      <c r="AB568" s="12"/>
      <c r="AC568" s="8">
        <f t="shared" si="183"/>
        <v>9.0359999999999996</v>
      </c>
      <c r="AD568" s="8">
        <f t="shared" si="184"/>
        <v>-184.49199999999999</v>
      </c>
      <c r="AE568"/>
      <c r="AF568" t="e">
        <f>IF(D568="M",IF(AI568&lt;78,LMS!$D$5*AI568^3+LMS!$E$5*AI568^2+LMS!$F$5*AI568+LMS!$G$5,IF(AI568&lt;150,LMS!$D$6*AI568^3+LMS!$E$6*AI568^2+LMS!$F$6*AI568+LMS!$G$6,LMS!$D$7*AI568^3+LMS!$E$7*AI568^2+LMS!$F$7*AI568+LMS!$G$7)),IF(AI568&lt;69,LMS!$D$9*AI568^3+LMS!$E$9*AI568^2+LMS!$F$9*AI568+LMS!$G$9,IF(AI568&lt;150,LMS!$D$10*AI568^3+LMS!$E$10*AI568^2+LMS!$F$10*AI568+LMS!$G$10,LMS!$D$11*AI568^3+LMS!$E$11*AI568^2+LMS!$F$11*AI568+LMS!$G$11)))</f>
        <v>#VALUE!</v>
      </c>
      <c r="AG568" t="e">
        <f>IF(D568="M",(IF(AI568&lt;2.5,LMS!$D$21*AI568^3+LMS!$E$21*AI568^2+LMS!$F$21*AI568+LMS!$G$21,IF(AI568&lt;9.5,LMS!$D$22*AI568^3+LMS!$E$22*AI568^2+LMS!$F$22*AI568+LMS!$G$22,IF(AI568&lt;26.75,LMS!$D$23*AI568^3+LMS!$E$23*AI568^2+LMS!$F$23*AI568+LMS!$G$23,IF(AI568&lt;90,LMS!$D$24*AI568^3+LMS!$E$24*AI568^2+LMS!$F$24*AI568+LMS!$G$24,LMS!$D$25*AI568^3+LMS!$E$25*AI568^2+LMS!$F$25*AI568+LMS!$G$25))))),(IF(AI568&lt;2.5,LMS!$D$27*AI568^3+LMS!$E$27*AI568^2+LMS!$F$27*AI568+LMS!$G$27,IF(AI568&lt;9.5,LMS!$D$28*AI568^3+LMS!$E$28*AI568^2+LMS!$F$28*AI568+LMS!$G$28,IF(AI568&lt;26.75,LMS!$D$29*AI568^3+LMS!$E$29*AI568^2+LMS!$F$29*AI568+LMS!$G$29,IF(AI568&lt;90,LMS!$D$30*AI568^3+LMS!$E$30*AI568^2+LMS!$F$30*AI568+LMS!$G$30,IF(AI568&lt;150,LMS!$D$31*AI568^3+LMS!$E$31*AI568^2+LMS!$F$31*AI568+LMS!$G$31,LMS!$D$32*AI568^3+LMS!$E$32*AI568^2+LMS!$F$32*AI568+LMS!$G$32)))))))</f>
        <v>#VALUE!</v>
      </c>
      <c r="AH568" t="e">
        <f>IF(D568="M",(IF(AI568&lt;90,LMS!$D$14*AI568^3+LMS!$E$14*AI568^2+LMS!$F$14*AI568+LMS!$G$14,LMS!$D$15*AI568^3+LMS!$E$15*AI568^2+LMS!$F$15*AI568+LMS!$G$15)),(IF(AI568&lt;90,LMS!$D$17*AI568^3+LMS!$E$17*AI568^2+LMS!$F$17*AI568+LMS!$G$17,LMS!$D$18*AI568^3+LMS!$E$18*AI568^2+LMS!$F$18*AI568+LMS!$G$18)))</f>
        <v>#VALUE!</v>
      </c>
      <c r="AI568" s="7" t="e">
        <f t="shared" si="177"/>
        <v>#VALUE!</v>
      </c>
      <c r="AJ568" s="7">
        <f t="shared" si="198"/>
        <v>0</v>
      </c>
      <c r="AL568" s="7">
        <f>IF(D568="M",WeightSDS!P$5*$AJ568^7+WeightSDS!Q$5*$AJ568^6+WeightSDS!R$5*$AJ568^5+WeightSDS!S$5*$AJ568^4+WeightSDS!T$5*$AJ568^3+WeightSDS!U$5*$AJ568^2+WeightSDS!V$5*$AJ568+WeightSDS!W$5,IF($AJ568&lt;186,WeightSDS!P$8*$AJ568^7+WeightSDS!Q$8*$AJ568^6+WeightSDS!R$8*$AJ568^5+WeightSDS!S$8*$AJ568^4+WeightSDS!T$8*$AJ568^3+WeightSDS!U$8*$AJ568^2+WeightSDS!V$8*$AJ568+WeightSDS!W$8,WeightSDS!$U$9+WeightSDS!$V$9*($AJ568-WeightSDS!$W$9)))</f>
        <v>0.75407122999999998</v>
      </c>
      <c r="AM568" s="7">
        <f>IF(D568="M",IF($AJ568&lt;45,WeightSDS!M$23*$AJ568^10+WeightSDS!N$23*$AJ568^9+WeightSDS!O$23*$AJ568^8+WeightSDS!P$23*$AJ568^7+WeightSDS!Q$23*$AJ568^6+WeightSDS!R$23*$AJ568^5+WeightSDS!S$23*$AJ568^4+WeightSDS!T$23*$AJ568^3+WeightSDS!U$23*$AJ568^2+WeightSDS!V$23*$AJ568+WeightSDS!W$23,IF($AJ568&lt;153,WeightSDS!M$25*$AJ568^10+WeightSDS!N$25*$AJ568^9+WeightSDS!O$25*$AJ568^8+WeightSDS!P$25*$AJ568^7+WeightSDS!Q$25*$AJ568^6+WeightSDS!R$25*$AJ568^5+WeightSDS!S$25*$AJ568^4+WeightSDS!T$25*$AJ568^3+WeightSDS!U$25*$AJ568^2+WeightSDS!V$25*$AJ568+WeightSDS!W$25,WeightSDS!M$27+WeightSDS!N$27/(1+EXP(WeightSDS!O$27+WeightSDS!P$27*$AJ568)))),IF($AJ568&lt;43.8,WeightSDS!M$29*$AJ568^10+WeightSDS!N$29*$AJ568^9+WeightSDS!O$29*$AJ568^8+WeightSDS!P$29*$AJ568^7+WeightSDS!Q$29*$AJ568^6+WeightSDS!R$29*$AJ568^5+WeightSDS!S$29*$AJ568^4+WeightSDS!T$29*$AJ568^3+WeightSDS!U$29*$AJ568^2+WeightSDS!V$29*$AJ568+WeightSDS!W$29-0.010431*(1-$AJ568/210),IF($AJ568&lt;123,WeightSDS!M$30*$AJ568^10+WeightSDS!N$30*$AJ568^9+WeightSDS!O$30*$AJ568^8+WeightSDS!P$30*$AJ568^7+WeightSDS!Q$30*$AJ568^6+WeightSDS!R$30*$AJ568^5+WeightSDS!S$30*$AJ568^4+WeightSDS!T$30*$AJ568^3+WeightSDS!U$30*$AJ568^2+WeightSDS!V$30*$AJ568+WeightSDS!W$30-0.010431*(1-1/$AJ568),WeightSDS!M$32+WeightSDS!N$32/(1+EXP(WeightSDS!O$32+WeightSDS!P$32*$AJ568))-0.010431*(1-$AJ568/210))))</f>
        <v>2.9500001032655536</v>
      </c>
      <c r="AN568" s="7">
        <f>IF(D568="M",IF($AJ568&lt;162,WeightSDS!P$12*$AJ568^7+WeightSDS!Q$12*$AJ568^6+WeightSDS!R$12*$AJ568^5+WeightSDS!S$12*$AJ568^4+WeightSDS!T$12*$AJ568^3+WeightSDS!U$12*$AJ568^2+WeightSDS!V$12*$AJ568+WeightSDS!W$12,WeightSDS!P$14*$AJ568^7+WeightSDS!Q$14*$AJ568^6+WeightSDS!R$14*$AJ568^5+WeightSDS!S$14*$AJ568^4+WeightSDS!T$14*$AJ568^3+WeightSDS!U$14*$AJ568^2+WeightSDS!V$14*$AJ568+WeightSDS!W$14),IF($AJ568&lt;156,WeightSDS!O$17*$AJ568^8+WeightSDS!P$17*$AJ568^7+WeightSDS!Q$17*$AJ568^6+WeightSDS!R$17*$AJ568^5+WeightSDS!S$17*$AJ568^4+WeightSDS!T$17*$AJ568^3+WeightSDS!U$17*$AJ568^2+WeightSDS!V$17*$AJ568+WeightSDS!W$17,IF($AJ568&lt;186,WeightSDS!$U$18+(WeightSDS!$V$18-WeightSDS!$U$18)/24*($AJ568-186)+WeightSDS!$W$18*(-$AJ568+186)^2-0.005,WeightSDS!$U$18+(WeightSDS!$V$18-WeightSDS!$U$18)/24*($AJ568-186)-0.005)))</f>
        <v>0.14604529399999999</v>
      </c>
      <c r="AQ568" s="7">
        <f t="shared" si="185"/>
        <v>0.56299999999999994</v>
      </c>
      <c r="AR568" s="7">
        <f t="shared" si="186"/>
        <v>69</v>
      </c>
      <c r="AS568" s="7">
        <f t="shared" si="187"/>
        <v>0.51</v>
      </c>
    </row>
    <row r="569" spans="2:45" s="7" customFormat="1" x14ac:dyDescent="0.15">
      <c r="B569" s="118"/>
      <c r="C569" s="118"/>
      <c r="D569" s="118"/>
      <c r="E569" s="30"/>
      <c r="F569" s="30"/>
      <c r="G569" s="119"/>
      <c r="H569" s="119"/>
      <c r="I569" s="78"/>
      <c r="J569" s="11" t="str">
        <f t="shared" si="178"/>
        <v/>
      </c>
      <c r="K569" s="2" t="str">
        <f t="shared" si="188"/>
        <v/>
      </c>
      <c r="L569" s="2" t="str">
        <f t="shared" si="179"/>
        <v/>
      </c>
      <c r="M569" s="2" t="str">
        <f t="shared" si="189"/>
        <v/>
      </c>
      <c r="N569" s="2" t="str">
        <f t="shared" si="190"/>
        <v/>
      </c>
      <c r="O569" s="2" t="str">
        <f t="shared" si="191"/>
        <v/>
      </c>
      <c r="P569" s="11" t="str">
        <f t="shared" si="192"/>
        <v/>
      </c>
      <c r="Q569" s="11" t="str">
        <f t="shared" si="193"/>
        <v/>
      </c>
      <c r="R569" s="2" t="str">
        <f t="shared" si="194"/>
        <v/>
      </c>
      <c r="S569" s="11" t="str">
        <f t="shared" si="195"/>
        <v/>
      </c>
      <c r="T569" s="175" t="str">
        <f t="shared" si="196"/>
        <v/>
      </c>
      <c r="U569" s="11" t="str">
        <f t="shared" si="197"/>
        <v/>
      </c>
      <c r="V569" s="136"/>
      <c r="W569" s="136"/>
      <c r="X569" s="139">
        <f t="shared" si="180"/>
        <v>0</v>
      </c>
      <c r="Y569" s="31">
        <f t="shared" si="181"/>
        <v>0</v>
      </c>
      <c r="Z569" s="31"/>
      <c r="AA569" s="140">
        <f t="shared" si="182"/>
        <v>0</v>
      </c>
      <c r="AB569" s="12"/>
      <c r="AC569" s="8">
        <f t="shared" si="183"/>
        <v>9.0359999999999996</v>
      </c>
      <c r="AD569" s="8">
        <f t="shared" si="184"/>
        <v>-184.49199999999999</v>
      </c>
      <c r="AE569"/>
      <c r="AF569" t="e">
        <f>IF(D569="M",IF(AI569&lt;78,LMS!$D$5*AI569^3+LMS!$E$5*AI569^2+LMS!$F$5*AI569+LMS!$G$5,IF(AI569&lt;150,LMS!$D$6*AI569^3+LMS!$E$6*AI569^2+LMS!$F$6*AI569+LMS!$G$6,LMS!$D$7*AI569^3+LMS!$E$7*AI569^2+LMS!$F$7*AI569+LMS!$G$7)),IF(AI569&lt;69,LMS!$D$9*AI569^3+LMS!$E$9*AI569^2+LMS!$F$9*AI569+LMS!$G$9,IF(AI569&lt;150,LMS!$D$10*AI569^3+LMS!$E$10*AI569^2+LMS!$F$10*AI569+LMS!$G$10,LMS!$D$11*AI569^3+LMS!$E$11*AI569^2+LMS!$F$11*AI569+LMS!$G$11)))</f>
        <v>#VALUE!</v>
      </c>
      <c r="AG569" t="e">
        <f>IF(D569="M",(IF(AI569&lt;2.5,LMS!$D$21*AI569^3+LMS!$E$21*AI569^2+LMS!$F$21*AI569+LMS!$G$21,IF(AI569&lt;9.5,LMS!$D$22*AI569^3+LMS!$E$22*AI569^2+LMS!$F$22*AI569+LMS!$G$22,IF(AI569&lt;26.75,LMS!$D$23*AI569^3+LMS!$E$23*AI569^2+LMS!$F$23*AI569+LMS!$G$23,IF(AI569&lt;90,LMS!$D$24*AI569^3+LMS!$E$24*AI569^2+LMS!$F$24*AI569+LMS!$G$24,LMS!$D$25*AI569^3+LMS!$E$25*AI569^2+LMS!$F$25*AI569+LMS!$G$25))))),(IF(AI569&lt;2.5,LMS!$D$27*AI569^3+LMS!$E$27*AI569^2+LMS!$F$27*AI569+LMS!$G$27,IF(AI569&lt;9.5,LMS!$D$28*AI569^3+LMS!$E$28*AI569^2+LMS!$F$28*AI569+LMS!$G$28,IF(AI569&lt;26.75,LMS!$D$29*AI569^3+LMS!$E$29*AI569^2+LMS!$F$29*AI569+LMS!$G$29,IF(AI569&lt;90,LMS!$D$30*AI569^3+LMS!$E$30*AI569^2+LMS!$F$30*AI569+LMS!$G$30,IF(AI569&lt;150,LMS!$D$31*AI569^3+LMS!$E$31*AI569^2+LMS!$F$31*AI569+LMS!$G$31,LMS!$D$32*AI569^3+LMS!$E$32*AI569^2+LMS!$F$32*AI569+LMS!$G$32)))))))</f>
        <v>#VALUE!</v>
      </c>
      <c r="AH569" t="e">
        <f>IF(D569="M",(IF(AI569&lt;90,LMS!$D$14*AI569^3+LMS!$E$14*AI569^2+LMS!$F$14*AI569+LMS!$G$14,LMS!$D$15*AI569^3+LMS!$E$15*AI569^2+LMS!$F$15*AI569+LMS!$G$15)),(IF(AI569&lt;90,LMS!$D$17*AI569^3+LMS!$E$17*AI569^2+LMS!$F$17*AI569+LMS!$G$17,LMS!$D$18*AI569^3+LMS!$E$18*AI569^2+LMS!$F$18*AI569+LMS!$G$18)))</f>
        <v>#VALUE!</v>
      </c>
      <c r="AI569" s="7" t="e">
        <f t="shared" si="177"/>
        <v>#VALUE!</v>
      </c>
      <c r="AJ569" s="7">
        <f t="shared" si="198"/>
        <v>0</v>
      </c>
      <c r="AL569" s="7">
        <f>IF(D569="M",WeightSDS!P$5*$AJ569^7+WeightSDS!Q$5*$AJ569^6+WeightSDS!R$5*$AJ569^5+WeightSDS!S$5*$AJ569^4+WeightSDS!T$5*$AJ569^3+WeightSDS!U$5*$AJ569^2+WeightSDS!V$5*$AJ569+WeightSDS!W$5,IF($AJ569&lt;186,WeightSDS!P$8*$AJ569^7+WeightSDS!Q$8*$AJ569^6+WeightSDS!R$8*$AJ569^5+WeightSDS!S$8*$AJ569^4+WeightSDS!T$8*$AJ569^3+WeightSDS!U$8*$AJ569^2+WeightSDS!V$8*$AJ569+WeightSDS!W$8,WeightSDS!$U$9+WeightSDS!$V$9*($AJ569-WeightSDS!$W$9)))</f>
        <v>0.75407122999999998</v>
      </c>
      <c r="AM569" s="7">
        <f>IF(D569="M",IF($AJ569&lt;45,WeightSDS!M$23*$AJ569^10+WeightSDS!N$23*$AJ569^9+WeightSDS!O$23*$AJ569^8+WeightSDS!P$23*$AJ569^7+WeightSDS!Q$23*$AJ569^6+WeightSDS!R$23*$AJ569^5+WeightSDS!S$23*$AJ569^4+WeightSDS!T$23*$AJ569^3+WeightSDS!U$23*$AJ569^2+WeightSDS!V$23*$AJ569+WeightSDS!W$23,IF($AJ569&lt;153,WeightSDS!M$25*$AJ569^10+WeightSDS!N$25*$AJ569^9+WeightSDS!O$25*$AJ569^8+WeightSDS!P$25*$AJ569^7+WeightSDS!Q$25*$AJ569^6+WeightSDS!R$25*$AJ569^5+WeightSDS!S$25*$AJ569^4+WeightSDS!T$25*$AJ569^3+WeightSDS!U$25*$AJ569^2+WeightSDS!V$25*$AJ569+WeightSDS!W$25,WeightSDS!M$27+WeightSDS!N$27/(1+EXP(WeightSDS!O$27+WeightSDS!P$27*$AJ569)))),IF($AJ569&lt;43.8,WeightSDS!M$29*$AJ569^10+WeightSDS!N$29*$AJ569^9+WeightSDS!O$29*$AJ569^8+WeightSDS!P$29*$AJ569^7+WeightSDS!Q$29*$AJ569^6+WeightSDS!R$29*$AJ569^5+WeightSDS!S$29*$AJ569^4+WeightSDS!T$29*$AJ569^3+WeightSDS!U$29*$AJ569^2+WeightSDS!V$29*$AJ569+WeightSDS!W$29-0.010431*(1-$AJ569/210),IF($AJ569&lt;123,WeightSDS!M$30*$AJ569^10+WeightSDS!N$30*$AJ569^9+WeightSDS!O$30*$AJ569^8+WeightSDS!P$30*$AJ569^7+WeightSDS!Q$30*$AJ569^6+WeightSDS!R$30*$AJ569^5+WeightSDS!S$30*$AJ569^4+WeightSDS!T$30*$AJ569^3+WeightSDS!U$30*$AJ569^2+WeightSDS!V$30*$AJ569+WeightSDS!W$30-0.010431*(1-1/$AJ569),WeightSDS!M$32+WeightSDS!N$32/(1+EXP(WeightSDS!O$32+WeightSDS!P$32*$AJ569))-0.010431*(1-$AJ569/210))))</f>
        <v>2.9500001032655536</v>
      </c>
      <c r="AN569" s="7">
        <f>IF(D569="M",IF($AJ569&lt;162,WeightSDS!P$12*$AJ569^7+WeightSDS!Q$12*$AJ569^6+WeightSDS!R$12*$AJ569^5+WeightSDS!S$12*$AJ569^4+WeightSDS!T$12*$AJ569^3+WeightSDS!U$12*$AJ569^2+WeightSDS!V$12*$AJ569+WeightSDS!W$12,WeightSDS!P$14*$AJ569^7+WeightSDS!Q$14*$AJ569^6+WeightSDS!R$14*$AJ569^5+WeightSDS!S$14*$AJ569^4+WeightSDS!T$14*$AJ569^3+WeightSDS!U$14*$AJ569^2+WeightSDS!V$14*$AJ569+WeightSDS!W$14),IF($AJ569&lt;156,WeightSDS!O$17*$AJ569^8+WeightSDS!P$17*$AJ569^7+WeightSDS!Q$17*$AJ569^6+WeightSDS!R$17*$AJ569^5+WeightSDS!S$17*$AJ569^4+WeightSDS!T$17*$AJ569^3+WeightSDS!U$17*$AJ569^2+WeightSDS!V$17*$AJ569+WeightSDS!W$17,IF($AJ569&lt;186,WeightSDS!$U$18+(WeightSDS!$V$18-WeightSDS!$U$18)/24*($AJ569-186)+WeightSDS!$W$18*(-$AJ569+186)^2-0.005,WeightSDS!$U$18+(WeightSDS!$V$18-WeightSDS!$U$18)/24*($AJ569-186)-0.005)))</f>
        <v>0.14604529399999999</v>
      </c>
      <c r="AQ569" s="7">
        <f t="shared" si="185"/>
        <v>0.56299999999999994</v>
      </c>
      <c r="AR569" s="7">
        <f t="shared" si="186"/>
        <v>69</v>
      </c>
      <c r="AS569" s="7">
        <f t="shared" si="187"/>
        <v>0.51</v>
      </c>
    </row>
    <row r="570" spans="2:45" s="7" customFormat="1" x14ac:dyDescent="0.15">
      <c r="B570" s="118"/>
      <c r="C570" s="118"/>
      <c r="D570" s="118"/>
      <c r="E570" s="30"/>
      <c r="F570" s="30"/>
      <c r="G570" s="119"/>
      <c r="H570" s="119"/>
      <c r="I570" s="78"/>
      <c r="J570" s="11" t="str">
        <f t="shared" si="178"/>
        <v/>
      </c>
      <c r="K570" s="2" t="str">
        <f t="shared" si="188"/>
        <v/>
      </c>
      <c r="L570" s="2" t="str">
        <f t="shared" si="179"/>
        <v/>
      </c>
      <c r="M570" s="2" t="str">
        <f t="shared" si="189"/>
        <v/>
      </c>
      <c r="N570" s="2" t="str">
        <f t="shared" si="190"/>
        <v/>
      </c>
      <c r="O570" s="2" t="str">
        <f t="shared" si="191"/>
        <v/>
      </c>
      <c r="P570" s="11" t="str">
        <f t="shared" si="192"/>
        <v/>
      </c>
      <c r="Q570" s="11" t="str">
        <f t="shared" si="193"/>
        <v/>
      </c>
      <c r="R570" s="2" t="str">
        <f t="shared" si="194"/>
        <v/>
      </c>
      <c r="S570" s="11" t="str">
        <f t="shared" si="195"/>
        <v/>
      </c>
      <c r="T570" s="175" t="str">
        <f t="shared" si="196"/>
        <v/>
      </c>
      <c r="U570" s="11" t="str">
        <f t="shared" si="197"/>
        <v/>
      </c>
      <c r="V570" s="136"/>
      <c r="W570" s="136"/>
      <c r="X570" s="139">
        <f t="shared" si="180"/>
        <v>0</v>
      </c>
      <c r="Y570" s="31">
        <f t="shared" si="181"/>
        <v>0</v>
      </c>
      <c r="Z570" s="31"/>
      <c r="AA570" s="140">
        <f t="shared" si="182"/>
        <v>0</v>
      </c>
      <c r="AB570" s="12"/>
      <c r="AC570" s="8">
        <f t="shared" si="183"/>
        <v>9.0359999999999996</v>
      </c>
      <c r="AD570" s="8">
        <f t="shared" si="184"/>
        <v>-184.49199999999999</v>
      </c>
      <c r="AE570"/>
      <c r="AF570" t="e">
        <f>IF(D570="M",IF(AI570&lt;78,LMS!$D$5*AI570^3+LMS!$E$5*AI570^2+LMS!$F$5*AI570+LMS!$G$5,IF(AI570&lt;150,LMS!$D$6*AI570^3+LMS!$E$6*AI570^2+LMS!$F$6*AI570+LMS!$G$6,LMS!$D$7*AI570^3+LMS!$E$7*AI570^2+LMS!$F$7*AI570+LMS!$G$7)),IF(AI570&lt;69,LMS!$D$9*AI570^3+LMS!$E$9*AI570^2+LMS!$F$9*AI570+LMS!$G$9,IF(AI570&lt;150,LMS!$D$10*AI570^3+LMS!$E$10*AI570^2+LMS!$F$10*AI570+LMS!$G$10,LMS!$D$11*AI570^3+LMS!$E$11*AI570^2+LMS!$F$11*AI570+LMS!$G$11)))</f>
        <v>#VALUE!</v>
      </c>
      <c r="AG570" t="e">
        <f>IF(D570="M",(IF(AI570&lt;2.5,LMS!$D$21*AI570^3+LMS!$E$21*AI570^2+LMS!$F$21*AI570+LMS!$G$21,IF(AI570&lt;9.5,LMS!$D$22*AI570^3+LMS!$E$22*AI570^2+LMS!$F$22*AI570+LMS!$G$22,IF(AI570&lt;26.75,LMS!$D$23*AI570^3+LMS!$E$23*AI570^2+LMS!$F$23*AI570+LMS!$G$23,IF(AI570&lt;90,LMS!$D$24*AI570^3+LMS!$E$24*AI570^2+LMS!$F$24*AI570+LMS!$G$24,LMS!$D$25*AI570^3+LMS!$E$25*AI570^2+LMS!$F$25*AI570+LMS!$G$25))))),(IF(AI570&lt;2.5,LMS!$D$27*AI570^3+LMS!$E$27*AI570^2+LMS!$F$27*AI570+LMS!$G$27,IF(AI570&lt;9.5,LMS!$D$28*AI570^3+LMS!$E$28*AI570^2+LMS!$F$28*AI570+LMS!$G$28,IF(AI570&lt;26.75,LMS!$D$29*AI570^3+LMS!$E$29*AI570^2+LMS!$F$29*AI570+LMS!$G$29,IF(AI570&lt;90,LMS!$D$30*AI570^3+LMS!$E$30*AI570^2+LMS!$F$30*AI570+LMS!$G$30,IF(AI570&lt;150,LMS!$D$31*AI570^3+LMS!$E$31*AI570^2+LMS!$F$31*AI570+LMS!$G$31,LMS!$D$32*AI570^3+LMS!$E$32*AI570^2+LMS!$F$32*AI570+LMS!$G$32)))))))</f>
        <v>#VALUE!</v>
      </c>
      <c r="AH570" t="e">
        <f>IF(D570="M",(IF(AI570&lt;90,LMS!$D$14*AI570^3+LMS!$E$14*AI570^2+LMS!$F$14*AI570+LMS!$G$14,LMS!$D$15*AI570^3+LMS!$E$15*AI570^2+LMS!$F$15*AI570+LMS!$G$15)),(IF(AI570&lt;90,LMS!$D$17*AI570^3+LMS!$E$17*AI570^2+LMS!$F$17*AI570+LMS!$G$17,LMS!$D$18*AI570^3+LMS!$E$18*AI570^2+LMS!$F$18*AI570+LMS!$G$18)))</f>
        <v>#VALUE!</v>
      </c>
      <c r="AI570" s="7" t="e">
        <f t="shared" si="177"/>
        <v>#VALUE!</v>
      </c>
      <c r="AJ570" s="7">
        <f t="shared" si="198"/>
        <v>0</v>
      </c>
      <c r="AL570" s="7">
        <f>IF(D570="M",WeightSDS!P$5*$AJ570^7+WeightSDS!Q$5*$AJ570^6+WeightSDS!R$5*$AJ570^5+WeightSDS!S$5*$AJ570^4+WeightSDS!T$5*$AJ570^3+WeightSDS!U$5*$AJ570^2+WeightSDS!V$5*$AJ570+WeightSDS!W$5,IF($AJ570&lt;186,WeightSDS!P$8*$AJ570^7+WeightSDS!Q$8*$AJ570^6+WeightSDS!R$8*$AJ570^5+WeightSDS!S$8*$AJ570^4+WeightSDS!T$8*$AJ570^3+WeightSDS!U$8*$AJ570^2+WeightSDS!V$8*$AJ570+WeightSDS!W$8,WeightSDS!$U$9+WeightSDS!$V$9*($AJ570-WeightSDS!$W$9)))</f>
        <v>0.75407122999999998</v>
      </c>
      <c r="AM570" s="7">
        <f>IF(D570="M",IF($AJ570&lt;45,WeightSDS!M$23*$AJ570^10+WeightSDS!N$23*$AJ570^9+WeightSDS!O$23*$AJ570^8+WeightSDS!P$23*$AJ570^7+WeightSDS!Q$23*$AJ570^6+WeightSDS!R$23*$AJ570^5+WeightSDS!S$23*$AJ570^4+WeightSDS!T$23*$AJ570^3+WeightSDS!U$23*$AJ570^2+WeightSDS!V$23*$AJ570+WeightSDS!W$23,IF($AJ570&lt;153,WeightSDS!M$25*$AJ570^10+WeightSDS!N$25*$AJ570^9+WeightSDS!O$25*$AJ570^8+WeightSDS!P$25*$AJ570^7+WeightSDS!Q$25*$AJ570^6+WeightSDS!R$25*$AJ570^5+WeightSDS!S$25*$AJ570^4+WeightSDS!T$25*$AJ570^3+WeightSDS!U$25*$AJ570^2+WeightSDS!V$25*$AJ570+WeightSDS!W$25,WeightSDS!M$27+WeightSDS!N$27/(1+EXP(WeightSDS!O$27+WeightSDS!P$27*$AJ570)))),IF($AJ570&lt;43.8,WeightSDS!M$29*$AJ570^10+WeightSDS!N$29*$AJ570^9+WeightSDS!O$29*$AJ570^8+WeightSDS!P$29*$AJ570^7+WeightSDS!Q$29*$AJ570^6+WeightSDS!R$29*$AJ570^5+WeightSDS!S$29*$AJ570^4+WeightSDS!T$29*$AJ570^3+WeightSDS!U$29*$AJ570^2+WeightSDS!V$29*$AJ570+WeightSDS!W$29-0.010431*(1-$AJ570/210),IF($AJ570&lt;123,WeightSDS!M$30*$AJ570^10+WeightSDS!N$30*$AJ570^9+WeightSDS!O$30*$AJ570^8+WeightSDS!P$30*$AJ570^7+WeightSDS!Q$30*$AJ570^6+WeightSDS!R$30*$AJ570^5+WeightSDS!S$30*$AJ570^4+WeightSDS!T$30*$AJ570^3+WeightSDS!U$30*$AJ570^2+WeightSDS!V$30*$AJ570+WeightSDS!W$30-0.010431*(1-1/$AJ570),WeightSDS!M$32+WeightSDS!N$32/(1+EXP(WeightSDS!O$32+WeightSDS!P$32*$AJ570))-0.010431*(1-$AJ570/210))))</f>
        <v>2.9500001032655536</v>
      </c>
      <c r="AN570" s="7">
        <f>IF(D570="M",IF($AJ570&lt;162,WeightSDS!P$12*$AJ570^7+WeightSDS!Q$12*$AJ570^6+WeightSDS!R$12*$AJ570^5+WeightSDS!S$12*$AJ570^4+WeightSDS!T$12*$AJ570^3+WeightSDS!U$12*$AJ570^2+WeightSDS!V$12*$AJ570+WeightSDS!W$12,WeightSDS!P$14*$AJ570^7+WeightSDS!Q$14*$AJ570^6+WeightSDS!R$14*$AJ570^5+WeightSDS!S$14*$AJ570^4+WeightSDS!T$14*$AJ570^3+WeightSDS!U$14*$AJ570^2+WeightSDS!V$14*$AJ570+WeightSDS!W$14),IF($AJ570&lt;156,WeightSDS!O$17*$AJ570^8+WeightSDS!P$17*$AJ570^7+WeightSDS!Q$17*$AJ570^6+WeightSDS!R$17*$AJ570^5+WeightSDS!S$17*$AJ570^4+WeightSDS!T$17*$AJ570^3+WeightSDS!U$17*$AJ570^2+WeightSDS!V$17*$AJ570+WeightSDS!W$17,IF($AJ570&lt;186,WeightSDS!$U$18+(WeightSDS!$V$18-WeightSDS!$U$18)/24*($AJ570-186)+WeightSDS!$W$18*(-$AJ570+186)^2-0.005,WeightSDS!$U$18+(WeightSDS!$V$18-WeightSDS!$U$18)/24*($AJ570-186)-0.005)))</f>
        <v>0.14604529399999999</v>
      </c>
      <c r="AQ570" s="7">
        <f t="shared" si="185"/>
        <v>0.56299999999999994</v>
      </c>
      <c r="AR570" s="7">
        <f t="shared" si="186"/>
        <v>69</v>
      </c>
      <c r="AS570" s="7">
        <f t="shared" si="187"/>
        <v>0.51</v>
      </c>
    </row>
    <row r="571" spans="2:45" s="7" customFormat="1" x14ac:dyDescent="0.15">
      <c r="B571" s="118"/>
      <c r="C571" s="118"/>
      <c r="D571" s="118"/>
      <c r="E571" s="30"/>
      <c r="F571" s="30"/>
      <c r="G571" s="119"/>
      <c r="H571" s="119"/>
      <c r="I571" s="78"/>
      <c r="J571" s="11" t="str">
        <f t="shared" si="178"/>
        <v/>
      </c>
      <c r="K571" s="2" t="str">
        <f t="shared" si="188"/>
        <v/>
      </c>
      <c r="L571" s="2" t="str">
        <f t="shared" si="179"/>
        <v/>
      </c>
      <c r="M571" s="2" t="str">
        <f t="shared" si="189"/>
        <v/>
      </c>
      <c r="N571" s="2" t="str">
        <f t="shared" si="190"/>
        <v/>
      </c>
      <c r="O571" s="2" t="str">
        <f t="shared" si="191"/>
        <v/>
      </c>
      <c r="P571" s="11" t="str">
        <f t="shared" si="192"/>
        <v/>
      </c>
      <c r="Q571" s="11" t="str">
        <f t="shared" si="193"/>
        <v/>
      </c>
      <c r="R571" s="2" t="str">
        <f t="shared" si="194"/>
        <v/>
      </c>
      <c r="S571" s="11" t="str">
        <f t="shared" si="195"/>
        <v/>
      </c>
      <c r="T571" s="175" t="str">
        <f t="shared" si="196"/>
        <v/>
      </c>
      <c r="U571" s="11" t="str">
        <f t="shared" si="197"/>
        <v/>
      </c>
      <c r="V571" s="136"/>
      <c r="W571" s="136"/>
      <c r="X571" s="139">
        <f t="shared" si="180"/>
        <v>0</v>
      </c>
      <c r="Y571" s="31">
        <f t="shared" si="181"/>
        <v>0</v>
      </c>
      <c r="Z571" s="31"/>
      <c r="AA571" s="140">
        <f t="shared" si="182"/>
        <v>0</v>
      </c>
      <c r="AB571" s="12"/>
      <c r="AC571" s="8">
        <f t="shared" si="183"/>
        <v>9.0359999999999996</v>
      </c>
      <c r="AD571" s="8">
        <f t="shared" si="184"/>
        <v>-184.49199999999999</v>
      </c>
      <c r="AE571"/>
      <c r="AF571" t="e">
        <f>IF(D571="M",IF(AI571&lt;78,LMS!$D$5*AI571^3+LMS!$E$5*AI571^2+LMS!$F$5*AI571+LMS!$G$5,IF(AI571&lt;150,LMS!$D$6*AI571^3+LMS!$E$6*AI571^2+LMS!$F$6*AI571+LMS!$G$6,LMS!$D$7*AI571^3+LMS!$E$7*AI571^2+LMS!$F$7*AI571+LMS!$G$7)),IF(AI571&lt;69,LMS!$D$9*AI571^3+LMS!$E$9*AI571^2+LMS!$F$9*AI571+LMS!$G$9,IF(AI571&lt;150,LMS!$D$10*AI571^3+LMS!$E$10*AI571^2+LMS!$F$10*AI571+LMS!$G$10,LMS!$D$11*AI571^3+LMS!$E$11*AI571^2+LMS!$F$11*AI571+LMS!$G$11)))</f>
        <v>#VALUE!</v>
      </c>
      <c r="AG571" t="e">
        <f>IF(D571="M",(IF(AI571&lt;2.5,LMS!$D$21*AI571^3+LMS!$E$21*AI571^2+LMS!$F$21*AI571+LMS!$G$21,IF(AI571&lt;9.5,LMS!$D$22*AI571^3+LMS!$E$22*AI571^2+LMS!$F$22*AI571+LMS!$G$22,IF(AI571&lt;26.75,LMS!$D$23*AI571^3+LMS!$E$23*AI571^2+LMS!$F$23*AI571+LMS!$G$23,IF(AI571&lt;90,LMS!$D$24*AI571^3+LMS!$E$24*AI571^2+LMS!$F$24*AI571+LMS!$G$24,LMS!$D$25*AI571^3+LMS!$E$25*AI571^2+LMS!$F$25*AI571+LMS!$G$25))))),(IF(AI571&lt;2.5,LMS!$D$27*AI571^3+LMS!$E$27*AI571^2+LMS!$F$27*AI571+LMS!$G$27,IF(AI571&lt;9.5,LMS!$D$28*AI571^3+LMS!$E$28*AI571^2+LMS!$F$28*AI571+LMS!$G$28,IF(AI571&lt;26.75,LMS!$D$29*AI571^3+LMS!$E$29*AI571^2+LMS!$F$29*AI571+LMS!$G$29,IF(AI571&lt;90,LMS!$D$30*AI571^3+LMS!$E$30*AI571^2+LMS!$F$30*AI571+LMS!$G$30,IF(AI571&lt;150,LMS!$D$31*AI571^3+LMS!$E$31*AI571^2+LMS!$F$31*AI571+LMS!$G$31,LMS!$D$32*AI571^3+LMS!$E$32*AI571^2+LMS!$F$32*AI571+LMS!$G$32)))))))</f>
        <v>#VALUE!</v>
      </c>
      <c r="AH571" t="e">
        <f>IF(D571="M",(IF(AI571&lt;90,LMS!$D$14*AI571^3+LMS!$E$14*AI571^2+LMS!$F$14*AI571+LMS!$G$14,LMS!$D$15*AI571^3+LMS!$E$15*AI571^2+LMS!$F$15*AI571+LMS!$G$15)),(IF(AI571&lt;90,LMS!$D$17*AI571^3+LMS!$E$17*AI571^2+LMS!$F$17*AI571+LMS!$G$17,LMS!$D$18*AI571^3+LMS!$E$18*AI571^2+LMS!$F$18*AI571+LMS!$G$18)))</f>
        <v>#VALUE!</v>
      </c>
      <c r="AI571" s="7" t="e">
        <f t="shared" si="177"/>
        <v>#VALUE!</v>
      </c>
      <c r="AJ571" s="7">
        <f t="shared" si="198"/>
        <v>0</v>
      </c>
      <c r="AL571" s="7">
        <f>IF(D571="M",WeightSDS!P$5*$AJ571^7+WeightSDS!Q$5*$AJ571^6+WeightSDS!R$5*$AJ571^5+WeightSDS!S$5*$AJ571^4+WeightSDS!T$5*$AJ571^3+WeightSDS!U$5*$AJ571^2+WeightSDS!V$5*$AJ571+WeightSDS!W$5,IF($AJ571&lt;186,WeightSDS!P$8*$AJ571^7+WeightSDS!Q$8*$AJ571^6+WeightSDS!R$8*$AJ571^5+WeightSDS!S$8*$AJ571^4+WeightSDS!T$8*$AJ571^3+WeightSDS!U$8*$AJ571^2+WeightSDS!V$8*$AJ571+WeightSDS!W$8,WeightSDS!$U$9+WeightSDS!$V$9*($AJ571-WeightSDS!$W$9)))</f>
        <v>0.75407122999999998</v>
      </c>
      <c r="AM571" s="7">
        <f>IF(D571="M",IF($AJ571&lt;45,WeightSDS!M$23*$AJ571^10+WeightSDS!N$23*$AJ571^9+WeightSDS!O$23*$AJ571^8+WeightSDS!P$23*$AJ571^7+WeightSDS!Q$23*$AJ571^6+WeightSDS!R$23*$AJ571^5+WeightSDS!S$23*$AJ571^4+WeightSDS!T$23*$AJ571^3+WeightSDS!U$23*$AJ571^2+WeightSDS!V$23*$AJ571+WeightSDS!W$23,IF($AJ571&lt;153,WeightSDS!M$25*$AJ571^10+WeightSDS!N$25*$AJ571^9+WeightSDS!O$25*$AJ571^8+WeightSDS!P$25*$AJ571^7+WeightSDS!Q$25*$AJ571^6+WeightSDS!R$25*$AJ571^5+WeightSDS!S$25*$AJ571^4+WeightSDS!T$25*$AJ571^3+WeightSDS!U$25*$AJ571^2+WeightSDS!V$25*$AJ571+WeightSDS!W$25,WeightSDS!M$27+WeightSDS!N$27/(1+EXP(WeightSDS!O$27+WeightSDS!P$27*$AJ571)))),IF($AJ571&lt;43.8,WeightSDS!M$29*$AJ571^10+WeightSDS!N$29*$AJ571^9+WeightSDS!O$29*$AJ571^8+WeightSDS!P$29*$AJ571^7+WeightSDS!Q$29*$AJ571^6+WeightSDS!R$29*$AJ571^5+WeightSDS!S$29*$AJ571^4+WeightSDS!T$29*$AJ571^3+WeightSDS!U$29*$AJ571^2+WeightSDS!V$29*$AJ571+WeightSDS!W$29-0.010431*(1-$AJ571/210),IF($AJ571&lt;123,WeightSDS!M$30*$AJ571^10+WeightSDS!N$30*$AJ571^9+WeightSDS!O$30*$AJ571^8+WeightSDS!P$30*$AJ571^7+WeightSDS!Q$30*$AJ571^6+WeightSDS!R$30*$AJ571^5+WeightSDS!S$30*$AJ571^4+WeightSDS!T$30*$AJ571^3+WeightSDS!U$30*$AJ571^2+WeightSDS!V$30*$AJ571+WeightSDS!W$30-0.010431*(1-1/$AJ571),WeightSDS!M$32+WeightSDS!N$32/(1+EXP(WeightSDS!O$32+WeightSDS!P$32*$AJ571))-0.010431*(1-$AJ571/210))))</f>
        <v>2.9500001032655536</v>
      </c>
      <c r="AN571" s="7">
        <f>IF(D571="M",IF($AJ571&lt;162,WeightSDS!P$12*$AJ571^7+WeightSDS!Q$12*$AJ571^6+WeightSDS!R$12*$AJ571^5+WeightSDS!S$12*$AJ571^4+WeightSDS!T$12*$AJ571^3+WeightSDS!U$12*$AJ571^2+WeightSDS!V$12*$AJ571+WeightSDS!W$12,WeightSDS!P$14*$AJ571^7+WeightSDS!Q$14*$AJ571^6+WeightSDS!R$14*$AJ571^5+WeightSDS!S$14*$AJ571^4+WeightSDS!T$14*$AJ571^3+WeightSDS!U$14*$AJ571^2+WeightSDS!V$14*$AJ571+WeightSDS!W$14),IF($AJ571&lt;156,WeightSDS!O$17*$AJ571^8+WeightSDS!P$17*$AJ571^7+WeightSDS!Q$17*$AJ571^6+WeightSDS!R$17*$AJ571^5+WeightSDS!S$17*$AJ571^4+WeightSDS!T$17*$AJ571^3+WeightSDS!U$17*$AJ571^2+WeightSDS!V$17*$AJ571+WeightSDS!W$17,IF($AJ571&lt;186,WeightSDS!$U$18+(WeightSDS!$V$18-WeightSDS!$U$18)/24*($AJ571-186)+WeightSDS!$W$18*(-$AJ571+186)^2-0.005,WeightSDS!$U$18+(WeightSDS!$V$18-WeightSDS!$U$18)/24*($AJ571-186)-0.005)))</f>
        <v>0.14604529399999999</v>
      </c>
      <c r="AQ571" s="7">
        <f t="shared" si="185"/>
        <v>0.56299999999999994</v>
      </c>
      <c r="AR571" s="7">
        <f t="shared" si="186"/>
        <v>69</v>
      </c>
      <c r="AS571" s="7">
        <f t="shared" si="187"/>
        <v>0.51</v>
      </c>
    </row>
    <row r="572" spans="2:45" s="7" customFormat="1" x14ac:dyDescent="0.15">
      <c r="B572" s="118"/>
      <c r="C572" s="118"/>
      <c r="D572" s="118"/>
      <c r="E572" s="30"/>
      <c r="F572" s="30"/>
      <c r="G572" s="119"/>
      <c r="H572" s="119"/>
      <c r="I572" s="78"/>
      <c r="J572" s="11" t="str">
        <f t="shared" si="178"/>
        <v/>
      </c>
      <c r="K572" s="2" t="str">
        <f t="shared" si="188"/>
        <v/>
      </c>
      <c r="L572" s="2" t="str">
        <f t="shared" si="179"/>
        <v/>
      </c>
      <c r="M572" s="2" t="str">
        <f t="shared" si="189"/>
        <v/>
      </c>
      <c r="N572" s="2" t="str">
        <f t="shared" si="190"/>
        <v/>
      </c>
      <c r="O572" s="2" t="str">
        <f t="shared" si="191"/>
        <v/>
      </c>
      <c r="P572" s="11" t="str">
        <f t="shared" si="192"/>
        <v/>
      </c>
      <c r="Q572" s="11" t="str">
        <f t="shared" si="193"/>
        <v/>
      </c>
      <c r="R572" s="2" t="str">
        <f t="shared" si="194"/>
        <v/>
      </c>
      <c r="S572" s="11" t="str">
        <f t="shared" si="195"/>
        <v/>
      </c>
      <c r="T572" s="175" t="str">
        <f t="shared" si="196"/>
        <v/>
      </c>
      <c r="U572" s="11" t="str">
        <f t="shared" si="197"/>
        <v/>
      </c>
      <c r="V572" s="136"/>
      <c r="W572" s="136"/>
      <c r="X572" s="139">
        <f t="shared" si="180"/>
        <v>0</v>
      </c>
      <c r="Y572" s="31">
        <f t="shared" si="181"/>
        <v>0</v>
      </c>
      <c r="Z572" s="31"/>
      <c r="AA572" s="140">
        <f t="shared" si="182"/>
        <v>0</v>
      </c>
      <c r="AB572" s="12"/>
      <c r="AC572" s="8">
        <f t="shared" si="183"/>
        <v>9.0359999999999996</v>
      </c>
      <c r="AD572" s="8">
        <f t="shared" si="184"/>
        <v>-184.49199999999999</v>
      </c>
      <c r="AE572"/>
      <c r="AF572" t="e">
        <f>IF(D572="M",IF(AI572&lt;78,LMS!$D$5*AI572^3+LMS!$E$5*AI572^2+LMS!$F$5*AI572+LMS!$G$5,IF(AI572&lt;150,LMS!$D$6*AI572^3+LMS!$E$6*AI572^2+LMS!$F$6*AI572+LMS!$G$6,LMS!$D$7*AI572^3+LMS!$E$7*AI572^2+LMS!$F$7*AI572+LMS!$G$7)),IF(AI572&lt;69,LMS!$D$9*AI572^3+LMS!$E$9*AI572^2+LMS!$F$9*AI572+LMS!$G$9,IF(AI572&lt;150,LMS!$D$10*AI572^3+LMS!$E$10*AI572^2+LMS!$F$10*AI572+LMS!$G$10,LMS!$D$11*AI572^3+LMS!$E$11*AI572^2+LMS!$F$11*AI572+LMS!$G$11)))</f>
        <v>#VALUE!</v>
      </c>
      <c r="AG572" t="e">
        <f>IF(D572="M",(IF(AI572&lt;2.5,LMS!$D$21*AI572^3+LMS!$E$21*AI572^2+LMS!$F$21*AI572+LMS!$G$21,IF(AI572&lt;9.5,LMS!$D$22*AI572^3+LMS!$E$22*AI572^2+LMS!$F$22*AI572+LMS!$G$22,IF(AI572&lt;26.75,LMS!$D$23*AI572^3+LMS!$E$23*AI572^2+LMS!$F$23*AI572+LMS!$G$23,IF(AI572&lt;90,LMS!$D$24*AI572^3+LMS!$E$24*AI572^2+LMS!$F$24*AI572+LMS!$G$24,LMS!$D$25*AI572^3+LMS!$E$25*AI572^2+LMS!$F$25*AI572+LMS!$G$25))))),(IF(AI572&lt;2.5,LMS!$D$27*AI572^3+LMS!$E$27*AI572^2+LMS!$F$27*AI572+LMS!$G$27,IF(AI572&lt;9.5,LMS!$D$28*AI572^3+LMS!$E$28*AI572^2+LMS!$F$28*AI572+LMS!$G$28,IF(AI572&lt;26.75,LMS!$D$29*AI572^3+LMS!$E$29*AI572^2+LMS!$F$29*AI572+LMS!$G$29,IF(AI572&lt;90,LMS!$D$30*AI572^3+LMS!$E$30*AI572^2+LMS!$F$30*AI572+LMS!$G$30,IF(AI572&lt;150,LMS!$D$31*AI572^3+LMS!$E$31*AI572^2+LMS!$F$31*AI572+LMS!$G$31,LMS!$D$32*AI572^3+LMS!$E$32*AI572^2+LMS!$F$32*AI572+LMS!$G$32)))))))</f>
        <v>#VALUE!</v>
      </c>
      <c r="AH572" t="e">
        <f>IF(D572="M",(IF(AI572&lt;90,LMS!$D$14*AI572^3+LMS!$E$14*AI572^2+LMS!$F$14*AI572+LMS!$G$14,LMS!$D$15*AI572^3+LMS!$E$15*AI572^2+LMS!$F$15*AI572+LMS!$G$15)),(IF(AI572&lt;90,LMS!$D$17*AI572^3+LMS!$E$17*AI572^2+LMS!$F$17*AI572+LMS!$G$17,LMS!$D$18*AI572^3+LMS!$E$18*AI572^2+LMS!$F$18*AI572+LMS!$G$18)))</f>
        <v>#VALUE!</v>
      </c>
      <c r="AI572" s="7" t="e">
        <f t="shared" si="177"/>
        <v>#VALUE!</v>
      </c>
      <c r="AJ572" s="7">
        <f t="shared" si="198"/>
        <v>0</v>
      </c>
      <c r="AL572" s="7">
        <f>IF(D572="M",WeightSDS!P$5*$AJ572^7+WeightSDS!Q$5*$AJ572^6+WeightSDS!R$5*$AJ572^5+WeightSDS!S$5*$AJ572^4+WeightSDS!T$5*$AJ572^3+WeightSDS!U$5*$AJ572^2+WeightSDS!V$5*$AJ572+WeightSDS!W$5,IF($AJ572&lt;186,WeightSDS!P$8*$AJ572^7+WeightSDS!Q$8*$AJ572^6+WeightSDS!R$8*$AJ572^5+WeightSDS!S$8*$AJ572^4+WeightSDS!T$8*$AJ572^3+WeightSDS!U$8*$AJ572^2+WeightSDS!V$8*$AJ572+WeightSDS!W$8,WeightSDS!$U$9+WeightSDS!$V$9*($AJ572-WeightSDS!$W$9)))</f>
        <v>0.75407122999999998</v>
      </c>
      <c r="AM572" s="7">
        <f>IF(D572="M",IF($AJ572&lt;45,WeightSDS!M$23*$AJ572^10+WeightSDS!N$23*$AJ572^9+WeightSDS!O$23*$AJ572^8+WeightSDS!P$23*$AJ572^7+WeightSDS!Q$23*$AJ572^6+WeightSDS!R$23*$AJ572^5+WeightSDS!S$23*$AJ572^4+WeightSDS!T$23*$AJ572^3+WeightSDS!U$23*$AJ572^2+WeightSDS!V$23*$AJ572+WeightSDS!W$23,IF($AJ572&lt;153,WeightSDS!M$25*$AJ572^10+WeightSDS!N$25*$AJ572^9+WeightSDS!O$25*$AJ572^8+WeightSDS!P$25*$AJ572^7+WeightSDS!Q$25*$AJ572^6+WeightSDS!R$25*$AJ572^5+WeightSDS!S$25*$AJ572^4+WeightSDS!T$25*$AJ572^3+WeightSDS!U$25*$AJ572^2+WeightSDS!V$25*$AJ572+WeightSDS!W$25,WeightSDS!M$27+WeightSDS!N$27/(1+EXP(WeightSDS!O$27+WeightSDS!P$27*$AJ572)))),IF($AJ572&lt;43.8,WeightSDS!M$29*$AJ572^10+WeightSDS!N$29*$AJ572^9+WeightSDS!O$29*$AJ572^8+WeightSDS!P$29*$AJ572^7+WeightSDS!Q$29*$AJ572^6+WeightSDS!R$29*$AJ572^5+WeightSDS!S$29*$AJ572^4+WeightSDS!T$29*$AJ572^3+WeightSDS!U$29*$AJ572^2+WeightSDS!V$29*$AJ572+WeightSDS!W$29-0.010431*(1-$AJ572/210),IF($AJ572&lt;123,WeightSDS!M$30*$AJ572^10+WeightSDS!N$30*$AJ572^9+WeightSDS!O$30*$AJ572^8+WeightSDS!P$30*$AJ572^7+WeightSDS!Q$30*$AJ572^6+WeightSDS!R$30*$AJ572^5+WeightSDS!S$30*$AJ572^4+WeightSDS!T$30*$AJ572^3+WeightSDS!U$30*$AJ572^2+WeightSDS!V$30*$AJ572+WeightSDS!W$30-0.010431*(1-1/$AJ572),WeightSDS!M$32+WeightSDS!N$32/(1+EXP(WeightSDS!O$32+WeightSDS!P$32*$AJ572))-0.010431*(1-$AJ572/210))))</f>
        <v>2.9500001032655536</v>
      </c>
      <c r="AN572" s="7">
        <f>IF(D572="M",IF($AJ572&lt;162,WeightSDS!P$12*$AJ572^7+WeightSDS!Q$12*$AJ572^6+WeightSDS!R$12*$AJ572^5+WeightSDS!S$12*$AJ572^4+WeightSDS!T$12*$AJ572^3+WeightSDS!U$12*$AJ572^2+WeightSDS!V$12*$AJ572+WeightSDS!W$12,WeightSDS!P$14*$AJ572^7+WeightSDS!Q$14*$AJ572^6+WeightSDS!R$14*$AJ572^5+WeightSDS!S$14*$AJ572^4+WeightSDS!T$14*$AJ572^3+WeightSDS!U$14*$AJ572^2+WeightSDS!V$14*$AJ572+WeightSDS!W$14),IF($AJ572&lt;156,WeightSDS!O$17*$AJ572^8+WeightSDS!P$17*$AJ572^7+WeightSDS!Q$17*$AJ572^6+WeightSDS!R$17*$AJ572^5+WeightSDS!S$17*$AJ572^4+WeightSDS!T$17*$AJ572^3+WeightSDS!U$17*$AJ572^2+WeightSDS!V$17*$AJ572+WeightSDS!W$17,IF($AJ572&lt;186,WeightSDS!$U$18+(WeightSDS!$V$18-WeightSDS!$U$18)/24*($AJ572-186)+WeightSDS!$W$18*(-$AJ572+186)^2-0.005,WeightSDS!$U$18+(WeightSDS!$V$18-WeightSDS!$U$18)/24*($AJ572-186)-0.005)))</f>
        <v>0.14604529399999999</v>
      </c>
      <c r="AQ572" s="7">
        <f t="shared" si="185"/>
        <v>0.56299999999999994</v>
      </c>
      <c r="AR572" s="7">
        <f t="shared" si="186"/>
        <v>69</v>
      </c>
      <c r="AS572" s="7">
        <f t="shared" si="187"/>
        <v>0.51</v>
      </c>
    </row>
    <row r="573" spans="2:45" s="7" customFormat="1" x14ac:dyDescent="0.15">
      <c r="B573" s="118"/>
      <c r="C573" s="118"/>
      <c r="D573" s="118"/>
      <c r="E573" s="30"/>
      <c r="F573" s="30"/>
      <c r="G573" s="119"/>
      <c r="H573" s="119"/>
      <c r="I573" s="78"/>
      <c r="J573" s="11" t="str">
        <f t="shared" si="178"/>
        <v/>
      </c>
      <c r="K573" s="2" t="str">
        <f t="shared" si="188"/>
        <v/>
      </c>
      <c r="L573" s="2" t="str">
        <f t="shared" si="179"/>
        <v/>
      </c>
      <c r="M573" s="2" t="str">
        <f t="shared" si="189"/>
        <v/>
      </c>
      <c r="N573" s="2" t="str">
        <f t="shared" si="190"/>
        <v/>
      </c>
      <c r="O573" s="2" t="str">
        <f t="shared" si="191"/>
        <v/>
      </c>
      <c r="P573" s="11" t="str">
        <f t="shared" si="192"/>
        <v/>
      </c>
      <c r="Q573" s="11" t="str">
        <f t="shared" si="193"/>
        <v/>
      </c>
      <c r="R573" s="2" t="str">
        <f t="shared" si="194"/>
        <v/>
      </c>
      <c r="S573" s="11" t="str">
        <f t="shared" si="195"/>
        <v/>
      </c>
      <c r="T573" s="175" t="str">
        <f t="shared" si="196"/>
        <v/>
      </c>
      <c r="U573" s="11" t="str">
        <f t="shared" si="197"/>
        <v/>
      </c>
      <c r="V573" s="136"/>
      <c r="W573" s="136"/>
      <c r="X573" s="139">
        <f t="shared" si="180"/>
        <v>0</v>
      </c>
      <c r="Y573" s="31">
        <f t="shared" si="181"/>
        <v>0</v>
      </c>
      <c r="Z573" s="31"/>
      <c r="AA573" s="140">
        <f t="shared" si="182"/>
        <v>0</v>
      </c>
      <c r="AB573" s="12"/>
      <c r="AC573" s="8">
        <f t="shared" si="183"/>
        <v>9.0359999999999996</v>
      </c>
      <c r="AD573" s="8">
        <f t="shared" si="184"/>
        <v>-184.49199999999999</v>
      </c>
      <c r="AE573"/>
      <c r="AF573" t="e">
        <f>IF(D573="M",IF(AI573&lt;78,LMS!$D$5*AI573^3+LMS!$E$5*AI573^2+LMS!$F$5*AI573+LMS!$G$5,IF(AI573&lt;150,LMS!$D$6*AI573^3+LMS!$E$6*AI573^2+LMS!$F$6*AI573+LMS!$G$6,LMS!$D$7*AI573^3+LMS!$E$7*AI573^2+LMS!$F$7*AI573+LMS!$G$7)),IF(AI573&lt;69,LMS!$D$9*AI573^3+LMS!$E$9*AI573^2+LMS!$F$9*AI573+LMS!$G$9,IF(AI573&lt;150,LMS!$D$10*AI573^3+LMS!$E$10*AI573^2+LMS!$F$10*AI573+LMS!$G$10,LMS!$D$11*AI573^3+LMS!$E$11*AI573^2+LMS!$F$11*AI573+LMS!$G$11)))</f>
        <v>#VALUE!</v>
      </c>
      <c r="AG573" t="e">
        <f>IF(D573="M",(IF(AI573&lt;2.5,LMS!$D$21*AI573^3+LMS!$E$21*AI573^2+LMS!$F$21*AI573+LMS!$G$21,IF(AI573&lt;9.5,LMS!$D$22*AI573^3+LMS!$E$22*AI573^2+LMS!$F$22*AI573+LMS!$G$22,IF(AI573&lt;26.75,LMS!$D$23*AI573^3+LMS!$E$23*AI573^2+LMS!$F$23*AI573+LMS!$G$23,IF(AI573&lt;90,LMS!$D$24*AI573^3+LMS!$E$24*AI573^2+LMS!$F$24*AI573+LMS!$G$24,LMS!$D$25*AI573^3+LMS!$E$25*AI573^2+LMS!$F$25*AI573+LMS!$G$25))))),(IF(AI573&lt;2.5,LMS!$D$27*AI573^3+LMS!$E$27*AI573^2+LMS!$F$27*AI573+LMS!$G$27,IF(AI573&lt;9.5,LMS!$D$28*AI573^3+LMS!$E$28*AI573^2+LMS!$F$28*AI573+LMS!$G$28,IF(AI573&lt;26.75,LMS!$D$29*AI573^3+LMS!$E$29*AI573^2+LMS!$F$29*AI573+LMS!$G$29,IF(AI573&lt;90,LMS!$D$30*AI573^3+LMS!$E$30*AI573^2+LMS!$F$30*AI573+LMS!$G$30,IF(AI573&lt;150,LMS!$D$31*AI573^3+LMS!$E$31*AI573^2+LMS!$F$31*AI573+LMS!$G$31,LMS!$D$32*AI573^3+LMS!$E$32*AI573^2+LMS!$F$32*AI573+LMS!$G$32)))))))</f>
        <v>#VALUE!</v>
      </c>
      <c r="AH573" t="e">
        <f>IF(D573="M",(IF(AI573&lt;90,LMS!$D$14*AI573^3+LMS!$E$14*AI573^2+LMS!$F$14*AI573+LMS!$G$14,LMS!$D$15*AI573^3+LMS!$E$15*AI573^2+LMS!$F$15*AI573+LMS!$G$15)),(IF(AI573&lt;90,LMS!$D$17*AI573^3+LMS!$E$17*AI573^2+LMS!$F$17*AI573+LMS!$G$17,LMS!$D$18*AI573^3+LMS!$E$18*AI573^2+LMS!$F$18*AI573+LMS!$G$18)))</f>
        <v>#VALUE!</v>
      </c>
      <c r="AI573" s="7" t="e">
        <f t="shared" ref="AI573:AI636" si="199">T573*365.25/30.4375</f>
        <v>#VALUE!</v>
      </c>
      <c r="AJ573" s="7">
        <f t="shared" si="198"/>
        <v>0</v>
      </c>
      <c r="AL573" s="7">
        <f>IF(D573="M",WeightSDS!P$5*$AJ573^7+WeightSDS!Q$5*$AJ573^6+WeightSDS!R$5*$AJ573^5+WeightSDS!S$5*$AJ573^4+WeightSDS!T$5*$AJ573^3+WeightSDS!U$5*$AJ573^2+WeightSDS!V$5*$AJ573+WeightSDS!W$5,IF($AJ573&lt;186,WeightSDS!P$8*$AJ573^7+WeightSDS!Q$8*$AJ573^6+WeightSDS!R$8*$AJ573^5+WeightSDS!S$8*$AJ573^4+WeightSDS!T$8*$AJ573^3+WeightSDS!U$8*$AJ573^2+WeightSDS!V$8*$AJ573+WeightSDS!W$8,WeightSDS!$U$9+WeightSDS!$V$9*($AJ573-WeightSDS!$W$9)))</f>
        <v>0.75407122999999998</v>
      </c>
      <c r="AM573" s="7">
        <f>IF(D573="M",IF($AJ573&lt;45,WeightSDS!M$23*$AJ573^10+WeightSDS!N$23*$AJ573^9+WeightSDS!O$23*$AJ573^8+WeightSDS!P$23*$AJ573^7+WeightSDS!Q$23*$AJ573^6+WeightSDS!R$23*$AJ573^5+WeightSDS!S$23*$AJ573^4+WeightSDS!T$23*$AJ573^3+WeightSDS!U$23*$AJ573^2+WeightSDS!V$23*$AJ573+WeightSDS!W$23,IF($AJ573&lt;153,WeightSDS!M$25*$AJ573^10+WeightSDS!N$25*$AJ573^9+WeightSDS!O$25*$AJ573^8+WeightSDS!P$25*$AJ573^7+WeightSDS!Q$25*$AJ573^6+WeightSDS!R$25*$AJ573^5+WeightSDS!S$25*$AJ573^4+WeightSDS!T$25*$AJ573^3+WeightSDS!U$25*$AJ573^2+WeightSDS!V$25*$AJ573+WeightSDS!W$25,WeightSDS!M$27+WeightSDS!N$27/(1+EXP(WeightSDS!O$27+WeightSDS!P$27*$AJ573)))),IF($AJ573&lt;43.8,WeightSDS!M$29*$AJ573^10+WeightSDS!N$29*$AJ573^9+WeightSDS!O$29*$AJ573^8+WeightSDS!P$29*$AJ573^7+WeightSDS!Q$29*$AJ573^6+WeightSDS!R$29*$AJ573^5+WeightSDS!S$29*$AJ573^4+WeightSDS!T$29*$AJ573^3+WeightSDS!U$29*$AJ573^2+WeightSDS!V$29*$AJ573+WeightSDS!W$29-0.010431*(1-$AJ573/210),IF($AJ573&lt;123,WeightSDS!M$30*$AJ573^10+WeightSDS!N$30*$AJ573^9+WeightSDS!O$30*$AJ573^8+WeightSDS!P$30*$AJ573^7+WeightSDS!Q$30*$AJ573^6+WeightSDS!R$30*$AJ573^5+WeightSDS!S$30*$AJ573^4+WeightSDS!T$30*$AJ573^3+WeightSDS!U$30*$AJ573^2+WeightSDS!V$30*$AJ573+WeightSDS!W$30-0.010431*(1-1/$AJ573),WeightSDS!M$32+WeightSDS!N$32/(1+EXP(WeightSDS!O$32+WeightSDS!P$32*$AJ573))-0.010431*(1-$AJ573/210))))</f>
        <v>2.9500001032655536</v>
      </c>
      <c r="AN573" s="7">
        <f>IF(D573="M",IF($AJ573&lt;162,WeightSDS!P$12*$AJ573^7+WeightSDS!Q$12*$AJ573^6+WeightSDS!R$12*$AJ573^5+WeightSDS!S$12*$AJ573^4+WeightSDS!T$12*$AJ573^3+WeightSDS!U$12*$AJ573^2+WeightSDS!V$12*$AJ573+WeightSDS!W$12,WeightSDS!P$14*$AJ573^7+WeightSDS!Q$14*$AJ573^6+WeightSDS!R$14*$AJ573^5+WeightSDS!S$14*$AJ573^4+WeightSDS!T$14*$AJ573^3+WeightSDS!U$14*$AJ573^2+WeightSDS!V$14*$AJ573+WeightSDS!W$14),IF($AJ573&lt;156,WeightSDS!O$17*$AJ573^8+WeightSDS!P$17*$AJ573^7+WeightSDS!Q$17*$AJ573^6+WeightSDS!R$17*$AJ573^5+WeightSDS!S$17*$AJ573^4+WeightSDS!T$17*$AJ573^3+WeightSDS!U$17*$AJ573^2+WeightSDS!V$17*$AJ573+WeightSDS!W$17,IF($AJ573&lt;186,WeightSDS!$U$18+(WeightSDS!$V$18-WeightSDS!$U$18)/24*($AJ573-186)+WeightSDS!$W$18*(-$AJ573+186)^2-0.005,WeightSDS!$U$18+(WeightSDS!$V$18-WeightSDS!$U$18)/24*($AJ573-186)-0.005)))</f>
        <v>0.14604529399999999</v>
      </c>
      <c r="AQ573" s="7">
        <f t="shared" si="185"/>
        <v>0.56299999999999994</v>
      </c>
      <c r="AR573" s="7">
        <f t="shared" si="186"/>
        <v>69</v>
      </c>
      <c r="AS573" s="7">
        <f t="shared" si="187"/>
        <v>0.51</v>
      </c>
    </row>
    <row r="574" spans="2:45" s="7" customFormat="1" x14ac:dyDescent="0.15">
      <c r="B574" s="118"/>
      <c r="C574" s="118"/>
      <c r="D574" s="118"/>
      <c r="E574" s="30"/>
      <c r="F574" s="30"/>
      <c r="G574" s="119"/>
      <c r="H574" s="119"/>
      <c r="I574" s="78"/>
      <c r="J574" s="11" t="str">
        <f t="shared" si="178"/>
        <v/>
      </c>
      <c r="K574" s="2" t="str">
        <f t="shared" si="188"/>
        <v/>
      </c>
      <c r="L574" s="2" t="str">
        <f t="shared" si="179"/>
        <v/>
      </c>
      <c r="M574" s="2" t="str">
        <f t="shared" si="189"/>
        <v/>
      </c>
      <c r="N574" s="2" t="str">
        <f t="shared" si="190"/>
        <v/>
      </c>
      <c r="O574" s="2" t="str">
        <f t="shared" si="191"/>
        <v/>
      </c>
      <c r="P574" s="11" t="str">
        <f t="shared" si="192"/>
        <v/>
      </c>
      <c r="Q574" s="11" t="str">
        <f t="shared" si="193"/>
        <v/>
      </c>
      <c r="R574" s="2" t="str">
        <f t="shared" si="194"/>
        <v/>
      </c>
      <c r="S574" s="11" t="str">
        <f t="shared" si="195"/>
        <v/>
      </c>
      <c r="T574" s="175" t="str">
        <f t="shared" si="196"/>
        <v/>
      </c>
      <c r="U574" s="11" t="str">
        <f t="shared" si="197"/>
        <v/>
      </c>
      <c r="V574" s="136"/>
      <c r="W574" s="136"/>
      <c r="X574" s="139">
        <f t="shared" si="180"/>
        <v>0</v>
      </c>
      <c r="Y574" s="31">
        <f t="shared" si="181"/>
        <v>0</v>
      </c>
      <c r="Z574" s="31"/>
      <c r="AA574" s="140">
        <f t="shared" si="182"/>
        <v>0</v>
      </c>
      <c r="AB574" s="12"/>
      <c r="AC574" s="8">
        <f t="shared" si="183"/>
        <v>9.0359999999999996</v>
      </c>
      <c r="AD574" s="8">
        <f t="shared" si="184"/>
        <v>-184.49199999999999</v>
      </c>
      <c r="AE574"/>
      <c r="AF574" t="e">
        <f>IF(D574="M",IF(AI574&lt;78,LMS!$D$5*AI574^3+LMS!$E$5*AI574^2+LMS!$F$5*AI574+LMS!$G$5,IF(AI574&lt;150,LMS!$D$6*AI574^3+LMS!$E$6*AI574^2+LMS!$F$6*AI574+LMS!$G$6,LMS!$D$7*AI574^3+LMS!$E$7*AI574^2+LMS!$F$7*AI574+LMS!$G$7)),IF(AI574&lt;69,LMS!$D$9*AI574^3+LMS!$E$9*AI574^2+LMS!$F$9*AI574+LMS!$G$9,IF(AI574&lt;150,LMS!$D$10*AI574^3+LMS!$E$10*AI574^2+LMS!$F$10*AI574+LMS!$G$10,LMS!$D$11*AI574^3+LMS!$E$11*AI574^2+LMS!$F$11*AI574+LMS!$G$11)))</f>
        <v>#VALUE!</v>
      </c>
      <c r="AG574" t="e">
        <f>IF(D574="M",(IF(AI574&lt;2.5,LMS!$D$21*AI574^3+LMS!$E$21*AI574^2+LMS!$F$21*AI574+LMS!$G$21,IF(AI574&lt;9.5,LMS!$D$22*AI574^3+LMS!$E$22*AI574^2+LMS!$F$22*AI574+LMS!$G$22,IF(AI574&lt;26.75,LMS!$D$23*AI574^3+LMS!$E$23*AI574^2+LMS!$F$23*AI574+LMS!$G$23,IF(AI574&lt;90,LMS!$D$24*AI574^3+LMS!$E$24*AI574^2+LMS!$F$24*AI574+LMS!$G$24,LMS!$D$25*AI574^3+LMS!$E$25*AI574^2+LMS!$F$25*AI574+LMS!$G$25))))),(IF(AI574&lt;2.5,LMS!$D$27*AI574^3+LMS!$E$27*AI574^2+LMS!$F$27*AI574+LMS!$G$27,IF(AI574&lt;9.5,LMS!$D$28*AI574^3+LMS!$E$28*AI574^2+LMS!$F$28*AI574+LMS!$G$28,IF(AI574&lt;26.75,LMS!$D$29*AI574^3+LMS!$E$29*AI574^2+LMS!$F$29*AI574+LMS!$G$29,IF(AI574&lt;90,LMS!$D$30*AI574^3+LMS!$E$30*AI574^2+LMS!$F$30*AI574+LMS!$G$30,IF(AI574&lt;150,LMS!$D$31*AI574^3+LMS!$E$31*AI574^2+LMS!$F$31*AI574+LMS!$G$31,LMS!$D$32*AI574^3+LMS!$E$32*AI574^2+LMS!$F$32*AI574+LMS!$G$32)))))))</f>
        <v>#VALUE!</v>
      </c>
      <c r="AH574" t="e">
        <f>IF(D574="M",(IF(AI574&lt;90,LMS!$D$14*AI574^3+LMS!$E$14*AI574^2+LMS!$F$14*AI574+LMS!$G$14,LMS!$D$15*AI574^3+LMS!$E$15*AI574^2+LMS!$F$15*AI574+LMS!$G$15)),(IF(AI574&lt;90,LMS!$D$17*AI574^3+LMS!$E$17*AI574^2+LMS!$F$17*AI574+LMS!$G$17,LMS!$D$18*AI574^3+LMS!$E$18*AI574^2+LMS!$F$18*AI574+LMS!$G$18)))</f>
        <v>#VALUE!</v>
      </c>
      <c r="AI574" s="7" t="e">
        <f t="shared" si="199"/>
        <v>#VALUE!</v>
      </c>
      <c r="AJ574" s="7">
        <f t="shared" si="198"/>
        <v>0</v>
      </c>
      <c r="AL574" s="7">
        <f>IF(D574="M",WeightSDS!P$5*$AJ574^7+WeightSDS!Q$5*$AJ574^6+WeightSDS!R$5*$AJ574^5+WeightSDS!S$5*$AJ574^4+WeightSDS!T$5*$AJ574^3+WeightSDS!U$5*$AJ574^2+WeightSDS!V$5*$AJ574+WeightSDS!W$5,IF($AJ574&lt;186,WeightSDS!P$8*$AJ574^7+WeightSDS!Q$8*$AJ574^6+WeightSDS!R$8*$AJ574^5+WeightSDS!S$8*$AJ574^4+WeightSDS!T$8*$AJ574^3+WeightSDS!U$8*$AJ574^2+WeightSDS!V$8*$AJ574+WeightSDS!W$8,WeightSDS!$U$9+WeightSDS!$V$9*($AJ574-WeightSDS!$W$9)))</f>
        <v>0.75407122999999998</v>
      </c>
      <c r="AM574" s="7">
        <f>IF(D574="M",IF($AJ574&lt;45,WeightSDS!M$23*$AJ574^10+WeightSDS!N$23*$AJ574^9+WeightSDS!O$23*$AJ574^8+WeightSDS!P$23*$AJ574^7+WeightSDS!Q$23*$AJ574^6+WeightSDS!R$23*$AJ574^5+WeightSDS!S$23*$AJ574^4+WeightSDS!T$23*$AJ574^3+WeightSDS!U$23*$AJ574^2+WeightSDS!V$23*$AJ574+WeightSDS!W$23,IF($AJ574&lt;153,WeightSDS!M$25*$AJ574^10+WeightSDS!N$25*$AJ574^9+WeightSDS!O$25*$AJ574^8+WeightSDS!P$25*$AJ574^7+WeightSDS!Q$25*$AJ574^6+WeightSDS!R$25*$AJ574^5+WeightSDS!S$25*$AJ574^4+WeightSDS!T$25*$AJ574^3+WeightSDS!U$25*$AJ574^2+WeightSDS!V$25*$AJ574+WeightSDS!W$25,WeightSDS!M$27+WeightSDS!N$27/(1+EXP(WeightSDS!O$27+WeightSDS!P$27*$AJ574)))),IF($AJ574&lt;43.8,WeightSDS!M$29*$AJ574^10+WeightSDS!N$29*$AJ574^9+WeightSDS!O$29*$AJ574^8+WeightSDS!P$29*$AJ574^7+WeightSDS!Q$29*$AJ574^6+WeightSDS!R$29*$AJ574^5+WeightSDS!S$29*$AJ574^4+WeightSDS!T$29*$AJ574^3+WeightSDS!U$29*$AJ574^2+WeightSDS!V$29*$AJ574+WeightSDS!W$29-0.010431*(1-$AJ574/210),IF($AJ574&lt;123,WeightSDS!M$30*$AJ574^10+WeightSDS!N$30*$AJ574^9+WeightSDS!O$30*$AJ574^8+WeightSDS!P$30*$AJ574^7+WeightSDS!Q$30*$AJ574^6+WeightSDS!R$30*$AJ574^5+WeightSDS!S$30*$AJ574^4+WeightSDS!T$30*$AJ574^3+WeightSDS!U$30*$AJ574^2+WeightSDS!V$30*$AJ574+WeightSDS!W$30-0.010431*(1-1/$AJ574),WeightSDS!M$32+WeightSDS!N$32/(1+EXP(WeightSDS!O$32+WeightSDS!P$32*$AJ574))-0.010431*(1-$AJ574/210))))</f>
        <v>2.9500001032655536</v>
      </c>
      <c r="AN574" s="7">
        <f>IF(D574="M",IF($AJ574&lt;162,WeightSDS!P$12*$AJ574^7+WeightSDS!Q$12*$AJ574^6+WeightSDS!R$12*$AJ574^5+WeightSDS!S$12*$AJ574^4+WeightSDS!T$12*$AJ574^3+WeightSDS!U$12*$AJ574^2+WeightSDS!V$12*$AJ574+WeightSDS!W$12,WeightSDS!P$14*$AJ574^7+WeightSDS!Q$14*$AJ574^6+WeightSDS!R$14*$AJ574^5+WeightSDS!S$14*$AJ574^4+WeightSDS!T$14*$AJ574^3+WeightSDS!U$14*$AJ574^2+WeightSDS!V$14*$AJ574+WeightSDS!W$14),IF($AJ574&lt;156,WeightSDS!O$17*$AJ574^8+WeightSDS!P$17*$AJ574^7+WeightSDS!Q$17*$AJ574^6+WeightSDS!R$17*$AJ574^5+WeightSDS!S$17*$AJ574^4+WeightSDS!T$17*$AJ574^3+WeightSDS!U$17*$AJ574^2+WeightSDS!V$17*$AJ574+WeightSDS!W$17,IF($AJ574&lt;186,WeightSDS!$U$18+(WeightSDS!$V$18-WeightSDS!$U$18)/24*($AJ574-186)+WeightSDS!$W$18*(-$AJ574+186)^2-0.005,WeightSDS!$U$18+(WeightSDS!$V$18-WeightSDS!$U$18)/24*($AJ574-186)-0.005)))</f>
        <v>0.14604529399999999</v>
      </c>
      <c r="AQ574" s="7">
        <f t="shared" si="185"/>
        <v>0.56299999999999994</v>
      </c>
      <c r="AR574" s="7">
        <f t="shared" si="186"/>
        <v>69</v>
      </c>
      <c r="AS574" s="7">
        <f t="shared" si="187"/>
        <v>0.51</v>
      </c>
    </row>
    <row r="575" spans="2:45" s="7" customFormat="1" x14ac:dyDescent="0.15">
      <c r="B575" s="118"/>
      <c r="C575" s="118"/>
      <c r="D575" s="118"/>
      <c r="E575" s="30"/>
      <c r="F575" s="30"/>
      <c r="G575" s="119"/>
      <c r="H575" s="119"/>
      <c r="I575" s="78"/>
      <c r="J575" s="11" t="str">
        <f t="shared" si="178"/>
        <v/>
      </c>
      <c r="K575" s="2" t="str">
        <f t="shared" si="188"/>
        <v/>
      </c>
      <c r="L575" s="2" t="str">
        <f t="shared" si="179"/>
        <v/>
      </c>
      <c r="M575" s="2" t="str">
        <f t="shared" si="189"/>
        <v/>
      </c>
      <c r="N575" s="2" t="str">
        <f t="shared" si="190"/>
        <v/>
      </c>
      <c r="O575" s="2" t="str">
        <f t="shared" si="191"/>
        <v/>
      </c>
      <c r="P575" s="11" t="str">
        <f t="shared" si="192"/>
        <v/>
      </c>
      <c r="Q575" s="11" t="str">
        <f t="shared" si="193"/>
        <v/>
      </c>
      <c r="R575" s="2" t="str">
        <f t="shared" si="194"/>
        <v/>
      </c>
      <c r="S575" s="11" t="str">
        <f t="shared" si="195"/>
        <v/>
      </c>
      <c r="T575" s="175" t="str">
        <f t="shared" si="196"/>
        <v/>
      </c>
      <c r="U575" s="11" t="str">
        <f t="shared" si="197"/>
        <v/>
      </c>
      <c r="V575" s="136"/>
      <c r="W575" s="136"/>
      <c r="X575" s="139">
        <f t="shared" si="180"/>
        <v>0</v>
      </c>
      <c r="Y575" s="31">
        <f t="shared" si="181"/>
        <v>0</v>
      </c>
      <c r="Z575" s="31"/>
      <c r="AA575" s="140">
        <f t="shared" si="182"/>
        <v>0</v>
      </c>
      <c r="AB575" s="12"/>
      <c r="AC575" s="8">
        <f t="shared" si="183"/>
        <v>9.0359999999999996</v>
      </c>
      <c r="AD575" s="8">
        <f t="shared" si="184"/>
        <v>-184.49199999999999</v>
      </c>
      <c r="AE575"/>
      <c r="AF575" t="e">
        <f>IF(D575="M",IF(AI575&lt;78,LMS!$D$5*AI575^3+LMS!$E$5*AI575^2+LMS!$F$5*AI575+LMS!$G$5,IF(AI575&lt;150,LMS!$D$6*AI575^3+LMS!$E$6*AI575^2+LMS!$F$6*AI575+LMS!$G$6,LMS!$D$7*AI575^3+LMS!$E$7*AI575^2+LMS!$F$7*AI575+LMS!$G$7)),IF(AI575&lt;69,LMS!$D$9*AI575^3+LMS!$E$9*AI575^2+LMS!$F$9*AI575+LMS!$G$9,IF(AI575&lt;150,LMS!$D$10*AI575^3+LMS!$E$10*AI575^2+LMS!$F$10*AI575+LMS!$G$10,LMS!$D$11*AI575^3+LMS!$E$11*AI575^2+LMS!$F$11*AI575+LMS!$G$11)))</f>
        <v>#VALUE!</v>
      </c>
      <c r="AG575" t="e">
        <f>IF(D575="M",(IF(AI575&lt;2.5,LMS!$D$21*AI575^3+LMS!$E$21*AI575^2+LMS!$F$21*AI575+LMS!$G$21,IF(AI575&lt;9.5,LMS!$D$22*AI575^3+LMS!$E$22*AI575^2+LMS!$F$22*AI575+LMS!$G$22,IF(AI575&lt;26.75,LMS!$D$23*AI575^3+LMS!$E$23*AI575^2+LMS!$F$23*AI575+LMS!$G$23,IF(AI575&lt;90,LMS!$D$24*AI575^3+LMS!$E$24*AI575^2+LMS!$F$24*AI575+LMS!$G$24,LMS!$D$25*AI575^3+LMS!$E$25*AI575^2+LMS!$F$25*AI575+LMS!$G$25))))),(IF(AI575&lt;2.5,LMS!$D$27*AI575^3+LMS!$E$27*AI575^2+LMS!$F$27*AI575+LMS!$G$27,IF(AI575&lt;9.5,LMS!$D$28*AI575^3+LMS!$E$28*AI575^2+LMS!$F$28*AI575+LMS!$G$28,IF(AI575&lt;26.75,LMS!$D$29*AI575^3+LMS!$E$29*AI575^2+LMS!$F$29*AI575+LMS!$G$29,IF(AI575&lt;90,LMS!$D$30*AI575^3+LMS!$E$30*AI575^2+LMS!$F$30*AI575+LMS!$G$30,IF(AI575&lt;150,LMS!$D$31*AI575^3+LMS!$E$31*AI575^2+LMS!$F$31*AI575+LMS!$G$31,LMS!$D$32*AI575^3+LMS!$E$32*AI575^2+LMS!$F$32*AI575+LMS!$G$32)))))))</f>
        <v>#VALUE!</v>
      </c>
      <c r="AH575" t="e">
        <f>IF(D575="M",(IF(AI575&lt;90,LMS!$D$14*AI575^3+LMS!$E$14*AI575^2+LMS!$F$14*AI575+LMS!$G$14,LMS!$D$15*AI575^3+LMS!$E$15*AI575^2+LMS!$F$15*AI575+LMS!$G$15)),(IF(AI575&lt;90,LMS!$D$17*AI575^3+LMS!$E$17*AI575^2+LMS!$F$17*AI575+LMS!$G$17,LMS!$D$18*AI575^3+LMS!$E$18*AI575^2+LMS!$F$18*AI575+LMS!$G$18)))</f>
        <v>#VALUE!</v>
      </c>
      <c r="AI575" s="7" t="e">
        <f t="shared" si="199"/>
        <v>#VALUE!</v>
      </c>
      <c r="AJ575" s="7">
        <f t="shared" si="198"/>
        <v>0</v>
      </c>
      <c r="AL575" s="7">
        <f>IF(D575="M",WeightSDS!P$5*$AJ575^7+WeightSDS!Q$5*$AJ575^6+WeightSDS!R$5*$AJ575^5+WeightSDS!S$5*$AJ575^4+WeightSDS!T$5*$AJ575^3+WeightSDS!U$5*$AJ575^2+WeightSDS!V$5*$AJ575+WeightSDS!W$5,IF($AJ575&lt;186,WeightSDS!P$8*$AJ575^7+WeightSDS!Q$8*$AJ575^6+WeightSDS!R$8*$AJ575^5+WeightSDS!S$8*$AJ575^4+WeightSDS!T$8*$AJ575^3+WeightSDS!U$8*$AJ575^2+WeightSDS!V$8*$AJ575+WeightSDS!W$8,WeightSDS!$U$9+WeightSDS!$V$9*($AJ575-WeightSDS!$W$9)))</f>
        <v>0.75407122999999998</v>
      </c>
      <c r="AM575" s="7">
        <f>IF(D575="M",IF($AJ575&lt;45,WeightSDS!M$23*$AJ575^10+WeightSDS!N$23*$AJ575^9+WeightSDS!O$23*$AJ575^8+WeightSDS!P$23*$AJ575^7+WeightSDS!Q$23*$AJ575^6+WeightSDS!R$23*$AJ575^5+WeightSDS!S$23*$AJ575^4+WeightSDS!T$23*$AJ575^3+WeightSDS!U$23*$AJ575^2+WeightSDS!V$23*$AJ575+WeightSDS!W$23,IF($AJ575&lt;153,WeightSDS!M$25*$AJ575^10+WeightSDS!N$25*$AJ575^9+WeightSDS!O$25*$AJ575^8+WeightSDS!P$25*$AJ575^7+WeightSDS!Q$25*$AJ575^6+WeightSDS!R$25*$AJ575^5+WeightSDS!S$25*$AJ575^4+WeightSDS!T$25*$AJ575^3+WeightSDS!U$25*$AJ575^2+WeightSDS!V$25*$AJ575+WeightSDS!W$25,WeightSDS!M$27+WeightSDS!N$27/(1+EXP(WeightSDS!O$27+WeightSDS!P$27*$AJ575)))),IF($AJ575&lt;43.8,WeightSDS!M$29*$AJ575^10+WeightSDS!N$29*$AJ575^9+WeightSDS!O$29*$AJ575^8+WeightSDS!P$29*$AJ575^7+WeightSDS!Q$29*$AJ575^6+WeightSDS!R$29*$AJ575^5+WeightSDS!S$29*$AJ575^4+WeightSDS!T$29*$AJ575^3+WeightSDS!U$29*$AJ575^2+WeightSDS!V$29*$AJ575+WeightSDS!W$29-0.010431*(1-$AJ575/210),IF($AJ575&lt;123,WeightSDS!M$30*$AJ575^10+WeightSDS!N$30*$AJ575^9+WeightSDS!O$30*$AJ575^8+WeightSDS!P$30*$AJ575^7+WeightSDS!Q$30*$AJ575^6+WeightSDS!R$30*$AJ575^5+WeightSDS!S$30*$AJ575^4+WeightSDS!T$30*$AJ575^3+WeightSDS!U$30*$AJ575^2+WeightSDS!V$30*$AJ575+WeightSDS!W$30-0.010431*(1-1/$AJ575),WeightSDS!M$32+WeightSDS!N$32/(1+EXP(WeightSDS!O$32+WeightSDS!P$32*$AJ575))-0.010431*(1-$AJ575/210))))</f>
        <v>2.9500001032655536</v>
      </c>
      <c r="AN575" s="7">
        <f>IF(D575="M",IF($AJ575&lt;162,WeightSDS!P$12*$AJ575^7+WeightSDS!Q$12*$AJ575^6+WeightSDS!R$12*$AJ575^5+WeightSDS!S$12*$AJ575^4+WeightSDS!T$12*$AJ575^3+WeightSDS!U$12*$AJ575^2+WeightSDS!V$12*$AJ575+WeightSDS!W$12,WeightSDS!P$14*$AJ575^7+WeightSDS!Q$14*$AJ575^6+WeightSDS!R$14*$AJ575^5+WeightSDS!S$14*$AJ575^4+WeightSDS!T$14*$AJ575^3+WeightSDS!U$14*$AJ575^2+WeightSDS!V$14*$AJ575+WeightSDS!W$14),IF($AJ575&lt;156,WeightSDS!O$17*$AJ575^8+WeightSDS!P$17*$AJ575^7+WeightSDS!Q$17*$AJ575^6+WeightSDS!R$17*$AJ575^5+WeightSDS!S$17*$AJ575^4+WeightSDS!T$17*$AJ575^3+WeightSDS!U$17*$AJ575^2+WeightSDS!V$17*$AJ575+WeightSDS!W$17,IF($AJ575&lt;186,WeightSDS!$U$18+(WeightSDS!$V$18-WeightSDS!$U$18)/24*($AJ575-186)+WeightSDS!$W$18*(-$AJ575+186)^2-0.005,WeightSDS!$U$18+(WeightSDS!$V$18-WeightSDS!$U$18)/24*($AJ575-186)-0.005)))</f>
        <v>0.14604529399999999</v>
      </c>
      <c r="AQ575" s="7">
        <f t="shared" si="185"/>
        <v>0.56299999999999994</v>
      </c>
      <c r="AR575" s="7">
        <f t="shared" si="186"/>
        <v>69</v>
      </c>
      <c r="AS575" s="7">
        <f t="shared" si="187"/>
        <v>0.51</v>
      </c>
    </row>
    <row r="576" spans="2:45" s="7" customFormat="1" x14ac:dyDescent="0.15">
      <c r="B576" s="118"/>
      <c r="C576" s="118"/>
      <c r="D576" s="118"/>
      <c r="E576" s="30"/>
      <c r="F576" s="30"/>
      <c r="G576" s="119"/>
      <c r="H576" s="119"/>
      <c r="I576" s="78"/>
      <c r="J576" s="11" t="str">
        <f t="shared" si="178"/>
        <v/>
      </c>
      <c r="K576" s="2" t="str">
        <f t="shared" si="188"/>
        <v/>
      </c>
      <c r="L576" s="2" t="str">
        <f t="shared" si="179"/>
        <v/>
      </c>
      <c r="M576" s="2" t="str">
        <f t="shared" si="189"/>
        <v/>
      </c>
      <c r="N576" s="2" t="str">
        <f t="shared" si="190"/>
        <v/>
      </c>
      <c r="O576" s="2" t="str">
        <f t="shared" si="191"/>
        <v/>
      </c>
      <c r="P576" s="11" t="str">
        <f t="shared" si="192"/>
        <v/>
      </c>
      <c r="Q576" s="11" t="str">
        <f t="shared" si="193"/>
        <v/>
      </c>
      <c r="R576" s="2" t="str">
        <f t="shared" si="194"/>
        <v/>
      </c>
      <c r="S576" s="11" t="str">
        <f t="shared" si="195"/>
        <v/>
      </c>
      <c r="T576" s="175" t="str">
        <f t="shared" si="196"/>
        <v/>
      </c>
      <c r="U576" s="11" t="str">
        <f t="shared" si="197"/>
        <v/>
      </c>
      <c r="V576" s="136"/>
      <c r="W576" s="136"/>
      <c r="X576" s="139">
        <f t="shared" si="180"/>
        <v>0</v>
      </c>
      <c r="Y576" s="31">
        <f t="shared" si="181"/>
        <v>0</v>
      </c>
      <c r="Z576" s="31"/>
      <c r="AA576" s="140">
        <f t="shared" si="182"/>
        <v>0</v>
      </c>
      <c r="AB576" s="12"/>
      <c r="AC576" s="8">
        <f t="shared" si="183"/>
        <v>9.0359999999999996</v>
      </c>
      <c r="AD576" s="8">
        <f t="shared" si="184"/>
        <v>-184.49199999999999</v>
      </c>
      <c r="AE576"/>
      <c r="AF576" t="e">
        <f>IF(D576="M",IF(AI576&lt;78,LMS!$D$5*AI576^3+LMS!$E$5*AI576^2+LMS!$F$5*AI576+LMS!$G$5,IF(AI576&lt;150,LMS!$D$6*AI576^3+LMS!$E$6*AI576^2+LMS!$F$6*AI576+LMS!$G$6,LMS!$D$7*AI576^3+LMS!$E$7*AI576^2+LMS!$F$7*AI576+LMS!$G$7)),IF(AI576&lt;69,LMS!$D$9*AI576^3+LMS!$E$9*AI576^2+LMS!$F$9*AI576+LMS!$G$9,IF(AI576&lt;150,LMS!$D$10*AI576^3+LMS!$E$10*AI576^2+LMS!$F$10*AI576+LMS!$G$10,LMS!$D$11*AI576^3+LMS!$E$11*AI576^2+LMS!$F$11*AI576+LMS!$G$11)))</f>
        <v>#VALUE!</v>
      </c>
      <c r="AG576" t="e">
        <f>IF(D576="M",(IF(AI576&lt;2.5,LMS!$D$21*AI576^3+LMS!$E$21*AI576^2+LMS!$F$21*AI576+LMS!$G$21,IF(AI576&lt;9.5,LMS!$D$22*AI576^3+LMS!$E$22*AI576^2+LMS!$F$22*AI576+LMS!$G$22,IF(AI576&lt;26.75,LMS!$D$23*AI576^3+LMS!$E$23*AI576^2+LMS!$F$23*AI576+LMS!$G$23,IF(AI576&lt;90,LMS!$D$24*AI576^3+LMS!$E$24*AI576^2+LMS!$F$24*AI576+LMS!$G$24,LMS!$D$25*AI576^3+LMS!$E$25*AI576^2+LMS!$F$25*AI576+LMS!$G$25))))),(IF(AI576&lt;2.5,LMS!$D$27*AI576^3+LMS!$E$27*AI576^2+LMS!$F$27*AI576+LMS!$G$27,IF(AI576&lt;9.5,LMS!$D$28*AI576^3+LMS!$E$28*AI576^2+LMS!$F$28*AI576+LMS!$G$28,IF(AI576&lt;26.75,LMS!$D$29*AI576^3+LMS!$E$29*AI576^2+LMS!$F$29*AI576+LMS!$G$29,IF(AI576&lt;90,LMS!$D$30*AI576^3+LMS!$E$30*AI576^2+LMS!$F$30*AI576+LMS!$G$30,IF(AI576&lt;150,LMS!$D$31*AI576^3+LMS!$E$31*AI576^2+LMS!$F$31*AI576+LMS!$G$31,LMS!$D$32*AI576^3+LMS!$E$32*AI576^2+LMS!$F$32*AI576+LMS!$G$32)))))))</f>
        <v>#VALUE!</v>
      </c>
      <c r="AH576" t="e">
        <f>IF(D576="M",(IF(AI576&lt;90,LMS!$D$14*AI576^3+LMS!$E$14*AI576^2+LMS!$F$14*AI576+LMS!$G$14,LMS!$D$15*AI576^3+LMS!$E$15*AI576^2+LMS!$F$15*AI576+LMS!$G$15)),(IF(AI576&lt;90,LMS!$D$17*AI576^3+LMS!$E$17*AI576^2+LMS!$F$17*AI576+LMS!$G$17,LMS!$D$18*AI576^3+LMS!$E$18*AI576^2+LMS!$F$18*AI576+LMS!$G$18)))</f>
        <v>#VALUE!</v>
      </c>
      <c r="AI576" s="7" t="e">
        <f t="shared" si="199"/>
        <v>#VALUE!</v>
      </c>
      <c r="AJ576" s="7">
        <f t="shared" si="198"/>
        <v>0</v>
      </c>
      <c r="AL576" s="7">
        <f>IF(D576="M",WeightSDS!P$5*$AJ576^7+WeightSDS!Q$5*$AJ576^6+WeightSDS!R$5*$AJ576^5+WeightSDS!S$5*$AJ576^4+WeightSDS!T$5*$AJ576^3+WeightSDS!U$5*$AJ576^2+WeightSDS!V$5*$AJ576+WeightSDS!W$5,IF($AJ576&lt;186,WeightSDS!P$8*$AJ576^7+WeightSDS!Q$8*$AJ576^6+WeightSDS!R$8*$AJ576^5+WeightSDS!S$8*$AJ576^4+WeightSDS!T$8*$AJ576^3+WeightSDS!U$8*$AJ576^2+WeightSDS!V$8*$AJ576+WeightSDS!W$8,WeightSDS!$U$9+WeightSDS!$V$9*($AJ576-WeightSDS!$W$9)))</f>
        <v>0.75407122999999998</v>
      </c>
      <c r="AM576" s="7">
        <f>IF(D576="M",IF($AJ576&lt;45,WeightSDS!M$23*$AJ576^10+WeightSDS!N$23*$AJ576^9+WeightSDS!O$23*$AJ576^8+WeightSDS!P$23*$AJ576^7+WeightSDS!Q$23*$AJ576^6+WeightSDS!R$23*$AJ576^5+WeightSDS!S$23*$AJ576^4+WeightSDS!T$23*$AJ576^3+WeightSDS!U$23*$AJ576^2+WeightSDS!V$23*$AJ576+WeightSDS!W$23,IF($AJ576&lt;153,WeightSDS!M$25*$AJ576^10+WeightSDS!N$25*$AJ576^9+WeightSDS!O$25*$AJ576^8+WeightSDS!P$25*$AJ576^7+WeightSDS!Q$25*$AJ576^6+WeightSDS!R$25*$AJ576^5+WeightSDS!S$25*$AJ576^4+WeightSDS!T$25*$AJ576^3+WeightSDS!U$25*$AJ576^2+WeightSDS!V$25*$AJ576+WeightSDS!W$25,WeightSDS!M$27+WeightSDS!N$27/(1+EXP(WeightSDS!O$27+WeightSDS!P$27*$AJ576)))),IF($AJ576&lt;43.8,WeightSDS!M$29*$AJ576^10+WeightSDS!N$29*$AJ576^9+WeightSDS!O$29*$AJ576^8+WeightSDS!P$29*$AJ576^7+WeightSDS!Q$29*$AJ576^6+WeightSDS!R$29*$AJ576^5+WeightSDS!S$29*$AJ576^4+WeightSDS!T$29*$AJ576^3+WeightSDS!U$29*$AJ576^2+WeightSDS!V$29*$AJ576+WeightSDS!W$29-0.010431*(1-$AJ576/210),IF($AJ576&lt;123,WeightSDS!M$30*$AJ576^10+WeightSDS!N$30*$AJ576^9+WeightSDS!O$30*$AJ576^8+WeightSDS!P$30*$AJ576^7+WeightSDS!Q$30*$AJ576^6+WeightSDS!R$30*$AJ576^5+WeightSDS!S$30*$AJ576^4+WeightSDS!T$30*$AJ576^3+WeightSDS!U$30*$AJ576^2+WeightSDS!V$30*$AJ576+WeightSDS!W$30-0.010431*(1-1/$AJ576),WeightSDS!M$32+WeightSDS!N$32/(1+EXP(WeightSDS!O$32+WeightSDS!P$32*$AJ576))-0.010431*(1-$AJ576/210))))</f>
        <v>2.9500001032655536</v>
      </c>
      <c r="AN576" s="7">
        <f>IF(D576="M",IF($AJ576&lt;162,WeightSDS!P$12*$AJ576^7+WeightSDS!Q$12*$AJ576^6+WeightSDS!R$12*$AJ576^5+WeightSDS!S$12*$AJ576^4+WeightSDS!T$12*$AJ576^3+WeightSDS!U$12*$AJ576^2+WeightSDS!V$12*$AJ576+WeightSDS!W$12,WeightSDS!P$14*$AJ576^7+WeightSDS!Q$14*$AJ576^6+WeightSDS!R$14*$AJ576^5+WeightSDS!S$14*$AJ576^4+WeightSDS!T$14*$AJ576^3+WeightSDS!U$14*$AJ576^2+WeightSDS!V$14*$AJ576+WeightSDS!W$14),IF($AJ576&lt;156,WeightSDS!O$17*$AJ576^8+WeightSDS!P$17*$AJ576^7+WeightSDS!Q$17*$AJ576^6+WeightSDS!R$17*$AJ576^5+WeightSDS!S$17*$AJ576^4+WeightSDS!T$17*$AJ576^3+WeightSDS!U$17*$AJ576^2+WeightSDS!V$17*$AJ576+WeightSDS!W$17,IF($AJ576&lt;186,WeightSDS!$U$18+(WeightSDS!$V$18-WeightSDS!$U$18)/24*($AJ576-186)+WeightSDS!$W$18*(-$AJ576+186)^2-0.005,WeightSDS!$U$18+(WeightSDS!$V$18-WeightSDS!$U$18)/24*($AJ576-186)-0.005)))</f>
        <v>0.14604529399999999</v>
      </c>
      <c r="AQ576" s="7">
        <f t="shared" si="185"/>
        <v>0.56299999999999994</v>
      </c>
      <c r="AR576" s="7">
        <f t="shared" si="186"/>
        <v>69</v>
      </c>
      <c r="AS576" s="7">
        <f t="shared" si="187"/>
        <v>0.51</v>
      </c>
    </row>
    <row r="577" spans="2:45" s="7" customFormat="1" x14ac:dyDescent="0.15">
      <c r="B577" s="118"/>
      <c r="C577" s="118"/>
      <c r="D577" s="118"/>
      <c r="E577" s="30"/>
      <c r="F577" s="30"/>
      <c r="G577" s="119"/>
      <c r="H577" s="119"/>
      <c r="I577" s="78"/>
      <c r="J577" s="11" t="str">
        <f t="shared" si="178"/>
        <v/>
      </c>
      <c r="K577" s="2" t="str">
        <f t="shared" si="188"/>
        <v/>
      </c>
      <c r="L577" s="2" t="str">
        <f t="shared" si="179"/>
        <v/>
      </c>
      <c r="M577" s="2" t="str">
        <f t="shared" si="189"/>
        <v/>
      </c>
      <c r="N577" s="2" t="str">
        <f t="shared" si="190"/>
        <v/>
      </c>
      <c r="O577" s="2" t="str">
        <f t="shared" si="191"/>
        <v/>
      </c>
      <c r="P577" s="11" t="str">
        <f t="shared" si="192"/>
        <v/>
      </c>
      <c r="Q577" s="11" t="str">
        <f t="shared" si="193"/>
        <v/>
      </c>
      <c r="R577" s="2" t="str">
        <f t="shared" si="194"/>
        <v/>
      </c>
      <c r="S577" s="11" t="str">
        <f t="shared" si="195"/>
        <v/>
      </c>
      <c r="T577" s="175" t="str">
        <f t="shared" si="196"/>
        <v/>
      </c>
      <c r="U577" s="11" t="str">
        <f t="shared" si="197"/>
        <v/>
      </c>
      <c r="V577" s="136"/>
      <c r="W577" s="136"/>
      <c r="X577" s="139">
        <f t="shared" si="180"/>
        <v>0</v>
      </c>
      <c r="Y577" s="31">
        <f t="shared" si="181"/>
        <v>0</v>
      </c>
      <c r="Z577" s="31"/>
      <c r="AA577" s="140">
        <f t="shared" si="182"/>
        <v>0</v>
      </c>
      <c r="AB577" s="12"/>
      <c r="AC577" s="8">
        <f t="shared" si="183"/>
        <v>9.0359999999999996</v>
      </c>
      <c r="AD577" s="8">
        <f t="shared" si="184"/>
        <v>-184.49199999999999</v>
      </c>
      <c r="AE577"/>
      <c r="AF577" t="e">
        <f>IF(D577="M",IF(AI577&lt;78,LMS!$D$5*AI577^3+LMS!$E$5*AI577^2+LMS!$F$5*AI577+LMS!$G$5,IF(AI577&lt;150,LMS!$D$6*AI577^3+LMS!$E$6*AI577^2+LMS!$F$6*AI577+LMS!$G$6,LMS!$D$7*AI577^3+LMS!$E$7*AI577^2+LMS!$F$7*AI577+LMS!$G$7)),IF(AI577&lt;69,LMS!$D$9*AI577^3+LMS!$E$9*AI577^2+LMS!$F$9*AI577+LMS!$G$9,IF(AI577&lt;150,LMS!$D$10*AI577^3+LMS!$E$10*AI577^2+LMS!$F$10*AI577+LMS!$G$10,LMS!$D$11*AI577^3+LMS!$E$11*AI577^2+LMS!$F$11*AI577+LMS!$G$11)))</f>
        <v>#VALUE!</v>
      </c>
      <c r="AG577" t="e">
        <f>IF(D577="M",(IF(AI577&lt;2.5,LMS!$D$21*AI577^3+LMS!$E$21*AI577^2+LMS!$F$21*AI577+LMS!$G$21,IF(AI577&lt;9.5,LMS!$D$22*AI577^3+LMS!$E$22*AI577^2+LMS!$F$22*AI577+LMS!$G$22,IF(AI577&lt;26.75,LMS!$D$23*AI577^3+LMS!$E$23*AI577^2+LMS!$F$23*AI577+LMS!$G$23,IF(AI577&lt;90,LMS!$D$24*AI577^3+LMS!$E$24*AI577^2+LMS!$F$24*AI577+LMS!$G$24,LMS!$D$25*AI577^3+LMS!$E$25*AI577^2+LMS!$F$25*AI577+LMS!$G$25))))),(IF(AI577&lt;2.5,LMS!$D$27*AI577^3+LMS!$E$27*AI577^2+LMS!$F$27*AI577+LMS!$G$27,IF(AI577&lt;9.5,LMS!$D$28*AI577^3+LMS!$E$28*AI577^2+LMS!$F$28*AI577+LMS!$G$28,IF(AI577&lt;26.75,LMS!$D$29*AI577^3+LMS!$E$29*AI577^2+LMS!$F$29*AI577+LMS!$G$29,IF(AI577&lt;90,LMS!$D$30*AI577^3+LMS!$E$30*AI577^2+LMS!$F$30*AI577+LMS!$G$30,IF(AI577&lt;150,LMS!$D$31*AI577^3+LMS!$E$31*AI577^2+LMS!$F$31*AI577+LMS!$G$31,LMS!$D$32*AI577^3+LMS!$E$32*AI577^2+LMS!$F$32*AI577+LMS!$G$32)))))))</f>
        <v>#VALUE!</v>
      </c>
      <c r="AH577" t="e">
        <f>IF(D577="M",(IF(AI577&lt;90,LMS!$D$14*AI577^3+LMS!$E$14*AI577^2+LMS!$F$14*AI577+LMS!$G$14,LMS!$D$15*AI577^3+LMS!$E$15*AI577^2+LMS!$F$15*AI577+LMS!$G$15)),(IF(AI577&lt;90,LMS!$D$17*AI577^3+LMS!$E$17*AI577^2+LMS!$F$17*AI577+LMS!$G$17,LMS!$D$18*AI577^3+LMS!$E$18*AI577^2+LMS!$F$18*AI577+LMS!$G$18)))</f>
        <v>#VALUE!</v>
      </c>
      <c r="AI577" s="7" t="e">
        <f t="shared" si="199"/>
        <v>#VALUE!</v>
      </c>
      <c r="AJ577" s="7">
        <f t="shared" si="198"/>
        <v>0</v>
      </c>
      <c r="AL577" s="7">
        <f>IF(D577="M",WeightSDS!P$5*$AJ577^7+WeightSDS!Q$5*$AJ577^6+WeightSDS!R$5*$AJ577^5+WeightSDS!S$5*$AJ577^4+WeightSDS!T$5*$AJ577^3+WeightSDS!U$5*$AJ577^2+WeightSDS!V$5*$AJ577+WeightSDS!W$5,IF($AJ577&lt;186,WeightSDS!P$8*$AJ577^7+WeightSDS!Q$8*$AJ577^6+WeightSDS!R$8*$AJ577^5+WeightSDS!S$8*$AJ577^4+WeightSDS!T$8*$AJ577^3+WeightSDS!U$8*$AJ577^2+WeightSDS!V$8*$AJ577+WeightSDS!W$8,WeightSDS!$U$9+WeightSDS!$V$9*($AJ577-WeightSDS!$W$9)))</f>
        <v>0.75407122999999998</v>
      </c>
      <c r="AM577" s="7">
        <f>IF(D577="M",IF($AJ577&lt;45,WeightSDS!M$23*$AJ577^10+WeightSDS!N$23*$AJ577^9+WeightSDS!O$23*$AJ577^8+WeightSDS!P$23*$AJ577^7+WeightSDS!Q$23*$AJ577^6+WeightSDS!R$23*$AJ577^5+WeightSDS!S$23*$AJ577^4+WeightSDS!T$23*$AJ577^3+WeightSDS!U$23*$AJ577^2+WeightSDS!V$23*$AJ577+WeightSDS!W$23,IF($AJ577&lt;153,WeightSDS!M$25*$AJ577^10+WeightSDS!N$25*$AJ577^9+WeightSDS!O$25*$AJ577^8+WeightSDS!P$25*$AJ577^7+WeightSDS!Q$25*$AJ577^6+WeightSDS!R$25*$AJ577^5+WeightSDS!S$25*$AJ577^4+WeightSDS!T$25*$AJ577^3+WeightSDS!U$25*$AJ577^2+WeightSDS!V$25*$AJ577+WeightSDS!W$25,WeightSDS!M$27+WeightSDS!N$27/(1+EXP(WeightSDS!O$27+WeightSDS!P$27*$AJ577)))),IF($AJ577&lt;43.8,WeightSDS!M$29*$AJ577^10+WeightSDS!N$29*$AJ577^9+WeightSDS!O$29*$AJ577^8+WeightSDS!P$29*$AJ577^7+WeightSDS!Q$29*$AJ577^6+WeightSDS!R$29*$AJ577^5+WeightSDS!S$29*$AJ577^4+WeightSDS!T$29*$AJ577^3+WeightSDS!U$29*$AJ577^2+WeightSDS!V$29*$AJ577+WeightSDS!W$29-0.010431*(1-$AJ577/210),IF($AJ577&lt;123,WeightSDS!M$30*$AJ577^10+WeightSDS!N$30*$AJ577^9+WeightSDS!O$30*$AJ577^8+WeightSDS!P$30*$AJ577^7+WeightSDS!Q$30*$AJ577^6+WeightSDS!R$30*$AJ577^5+WeightSDS!S$30*$AJ577^4+WeightSDS!T$30*$AJ577^3+WeightSDS!U$30*$AJ577^2+WeightSDS!V$30*$AJ577+WeightSDS!W$30-0.010431*(1-1/$AJ577),WeightSDS!M$32+WeightSDS!N$32/(1+EXP(WeightSDS!O$32+WeightSDS!P$32*$AJ577))-0.010431*(1-$AJ577/210))))</f>
        <v>2.9500001032655536</v>
      </c>
      <c r="AN577" s="7">
        <f>IF(D577="M",IF($AJ577&lt;162,WeightSDS!P$12*$AJ577^7+WeightSDS!Q$12*$AJ577^6+WeightSDS!R$12*$AJ577^5+WeightSDS!S$12*$AJ577^4+WeightSDS!T$12*$AJ577^3+WeightSDS!U$12*$AJ577^2+WeightSDS!V$12*$AJ577+WeightSDS!W$12,WeightSDS!P$14*$AJ577^7+WeightSDS!Q$14*$AJ577^6+WeightSDS!R$14*$AJ577^5+WeightSDS!S$14*$AJ577^4+WeightSDS!T$14*$AJ577^3+WeightSDS!U$14*$AJ577^2+WeightSDS!V$14*$AJ577+WeightSDS!W$14),IF($AJ577&lt;156,WeightSDS!O$17*$AJ577^8+WeightSDS!P$17*$AJ577^7+WeightSDS!Q$17*$AJ577^6+WeightSDS!R$17*$AJ577^5+WeightSDS!S$17*$AJ577^4+WeightSDS!T$17*$AJ577^3+WeightSDS!U$17*$AJ577^2+WeightSDS!V$17*$AJ577+WeightSDS!W$17,IF($AJ577&lt;186,WeightSDS!$U$18+(WeightSDS!$V$18-WeightSDS!$U$18)/24*($AJ577-186)+WeightSDS!$W$18*(-$AJ577+186)^2-0.005,WeightSDS!$U$18+(WeightSDS!$V$18-WeightSDS!$U$18)/24*($AJ577-186)-0.005)))</f>
        <v>0.14604529399999999</v>
      </c>
      <c r="AQ577" s="7">
        <f t="shared" si="185"/>
        <v>0.56299999999999994</v>
      </c>
      <c r="AR577" s="7">
        <f t="shared" si="186"/>
        <v>69</v>
      </c>
      <c r="AS577" s="7">
        <f t="shared" si="187"/>
        <v>0.51</v>
      </c>
    </row>
    <row r="578" spans="2:45" s="7" customFormat="1" x14ac:dyDescent="0.15">
      <c r="B578" s="118"/>
      <c r="C578" s="118"/>
      <c r="D578" s="118"/>
      <c r="E578" s="30"/>
      <c r="F578" s="30"/>
      <c r="G578" s="119"/>
      <c r="H578" s="119"/>
      <c r="I578" s="78"/>
      <c r="J578" s="11" t="str">
        <f t="shared" si="178"/>
        <v/>
      </c>
      <c r="K578" s="2" t="str">
        <f t="shared" si="188"/>
        <v/>
      </c>
      <c r="L578" s="2" t="str">
        <f t="shared" si="179"/>
        <v/>
      </c>
      <c r="M578" s="2" t="str">
        <f t="shared" si="189"/>
        <v/>
      </c>
      <c r="N578" s="2" t="str">
        <f t="shared" si="190"/>
        <v/>
      </c>
      <c r="O578" s="2" t="str">
        <f t="shared" si="191"/>
        <v/>
      </c>
      <c r="P578" s="11" t="str">
        <f t="shared" si="192"/>
        <v/>
      </c>
      <c r="Q578" s="11" t="str">
        <f t="shared" si="193"/>
        <v/>
      </c>
      <c r="R578" s="2" t="str">
        <f t="shared" si="194"/>
        <v/>
      </c>
      <c r="S578" s="11" t="str">
        <f t="shared" si="195"/>
        <v/>
      </c>
      <c r="T578" s="175" t="str">
        <f t="shared" si="196"/>
        <v/>
      </c>
      <c r="U578" s="11" t="str">
        <f t="shared" si="197"/>
        <v/>
      </c>
      <c r="V578" s="136"/>
      <c r="W578" s="136"/>
      <c r="X578" s="139">
        <f t="shared" si="180"/>
        <v>0</v>
      </c>
      <c r="Y578" s="31">
        <f t="shared" si="181"/>
        <v>0</v>
      </c>
      <c r="Z578" s="31"/>
      <c r="AA578" s="140">
        <f t="shared" si="182"/>
        <v>0</v>
      </c>
      <c r="AB578" s="12"/>
      <c r="AC578" s="8">
        <f t="shared" si="183"/>
        <v>9.0359999999999996</v>
      </c>
      <c r="AD578" s="8">
        <f t="shared" si="184"/>
        <v>-184.49199999999999</v>
      </c>
      <c r="AE578"/>
      <c r="AF578" t="e">
        <f>IF(D578="M",IF(AI578&lt;78,LMS!$D$5*AI578^3+LMS!$E$5*AI578^2+LMS!$F$5*AI578+LMS!$G$5,IF(AI578&lt;150,LMS!$D$6*AI578^3+LMS!$E$6*AI578^2+LMS!$F$6*AI578+LMS!$G$6,LMS!$D$7*AI578^3+LMS!$E$7*AI578^2+LMS!$F$7*AI578+LMS!$G$7)),IF(AI578&lt;69,LMS!$D$9*AI578^3+LMS!$E$9*AI578^2+LMS!$F$9*AI578+LMS!$G$9,IF(AI578&lt;150,LMS!$D$10*AI578^3+LMS!$E$10*AI578^2+LMS!$F$10*AI578+LMS!$G$10,LMS!$D$11*AI578^3+LMS!$E$11*AI578^2+LMS!$F$11*AI578+LMS!$G$11)))</f>
        <v>#VALUE!</v>
      </c>
      <c r="AG578" t="e">
        <f>IF(D578="M",(IF(AI578&lt;2.5,LMS!$D$21*AI578^3+LMS!$E$21*AI578^2+LMS!$F$21*AI578+LMS!$G$21,IF(AI578&lt;9.5,LMS!$D$22*AI578^3+LMS!$E$22*AI578^2+LMS!$F$22*AI578+LMS!$G$22,IF(AI578&lt;26.75,LMS!$D$23*AI578^3+LMS!$E$23*AI578^2+LMS!$F$23*AI578+LMS!$G$23,IF(AI578&lt;90,LMS!$D$24*AI578^3+LMS!$E$24*AI578^2+LMS!$F$24*AI578+LMS!$G$24,LMS!$D$25*AI578^3+LMS!$E$25*AI578^2+LMS!$F$25*AI578+LMS!$G$25))))),(IF(AI578&lt;2.5,LMS!$D$27*AI578^3+LMS!$E$27*AI578^2+LMS!$F$27*AI578+LMS!$G$27,IF(AI578&lt;9.5,LMS!$D$28*AI578^3+LMS!$E$28*AI578^2+LMS!$F$28*AI578+LMS!$G$28,IF(AI578&lt;26.75,LMS!$D$29*AI578^3+LMS!$E$29*AI578^2+LMS!$F$29*AI578+LMS!$G$29,IF(AI578&lt;90,LMS!$D$30*AI578^3+LMS!$E$30*AI578^2+LMS!$F$30*AI578+LMS!$G$30,IF(AI578&lt;150,LMS!$D$31*AI578^3+LMS!$E$31*AI578^2+LMS!$F$31*AI578+LMS!$G$31,LMS!$D$32*AI578^3+LMS!$E$32*AI578^2+LMS!$F$32*AI578+LMS!$G$32)))))))</f>
        <v>#VALUE!</v>
      </c>
      <c r="AH578" t="e">
        <f>IF(D578="M",(IF(AI578&lt;90,LMS!$D$14*AI578^3+LMS!$E$14*AI578^2+LMS!$F$14*AI578+LMS!$G$14,LMS!$D$15*AI578^3+LMS!$E$15*AI578^2+LMS!$F$15*AI578+LMS!$G$15)),(IF(AI578&lt;90,LMS!$D$17*AI578^3+LMS!$E$17*AI578^2+LMS!$F$17*AI578+LMS!$G$17,LMS!$D$18*AI578^3+LMS!$E$18*AI578^2+LMS!$F$18*AI578+LMS!$G$18)))</f>
        <v>#VALUE!</v>
      </c>
      <c r="AI578" s="7" t="e">
        <f t="shared" si="199"/>
        <v>#VALUE!</v>
      </c>
      <c r="AJ578" s="7">
        <f t="shared" si="198"/>
        <v>0</v>
      </c>
      <c r="AL578" s="7">
        <f>IF(D578="M",WeightSDS!P$5*$AJ578^7+WeightSDS!Q$5*$AJ578^6+WeightSDS!R$5*$AJ578^5+WeightSDS!S$5*$AJ578^4+WeightSDS!T$5*$AJ578^3+WeightSDS!U$5*$AJ578^2+WeightSDS!V$5*$AJ578+WeightSDS!W$5,IF($AJ578&lt;186,WeightSDS!P$8*$AJ578^7+WeightSDS!Q$8*$AJ578^6+WeightSDS!R$8*$AJ578^5+WeightSDS!S$8*$AJ578^4+WeightSDS!T$8*$AJ578^3+WeightSDS!U$8*$AJ578^2+WeightSDS!V$8*$AJ578+WeightSDS!W$8,WeightSDS!$U$9+WeightSDS!$V$9*($AJ578-WeightSDS!$W$9)))</f>
        <v>0.75407122999999998</v>
      </c>
      <c r="AM578" s="7">
        <f>IF(D578="M",IF($AJ578&lt;45,WeightSDS!M$23*$AJ578^10+WeightSDS!N$23*$AJ578^9+WeightSDS!O$23*$AJ578^8+WeightSDS!P$23*$AJ578^7+WeightSDS!Q$23*$AJ578^6+WeightSDS!R$23*$AJ578^5+WeightSDS!S$23*$AJ578^4+WeightSDS!T$23*$AJ578^3+WeightSDS!U$23*$AJ578^2+WeightSDS!V$23*$AJ578+WeightSDS!W$23,IF($AJ578&lt;153,WeightSDS!M$25*$AJ578^10+WeightSDS!N$25*$AJ578^9+WeightSDS!O$25*$AJ578^8+WeightSDS!P$25*$AJ578^7+WeightSDS!Q$25*$AJ578^6+WeightSDS!R$25*$AJ578^5+WeightSDS!S$25*$AJ578^4+WeightSDS!T$25*$AJ578^3+WeightSDS!U$25*$AJ578^2+WeightSDS!V$25*$AJ578+WeightSDS!W$25,WeightSDS!M$27+WeightSDS!N$27/(1+EXP(WeightSDS!O$27+WeightSDS!P$27*$AJ578)))),IF($AJ578&lt;43.8,WeightSDS!M$29*$AJ578^10+WeightSDS!N$29*$AJ578^9+WeightSDS!O$29*$AJ578^8+WeightSDS!P$29*$AJ578^7+WeightSDS!Q$29*$AJ578^6+WeightSDS!R$29*$AJ578^5+WeightSDS!S$29*$AJ578^4+WeightSDS!T$29*$AJ578^3+WeightSDS!U$29*$AJ578^2+WeightSDS!V$29*$AJ578+WeightSDS!W$29-0.010431*(1-$AJ578/210),IF($AJ578&lt;123,WeightSDS!M$30*$AJ578^10+WeightSDS!N$30*$AJ578^9+WeightSDS!O$30*$AJ578^8+WeightSDS!P$30*$AJ578^7+WeightSDS!Q$30*$AJ578^6+WeightSDS!R$30*$AJ578^5+WeightSDS!S$30*$AJ578^4+WeightSDS!T$30*$AJ578^3+WeightSDS!U$30*$AJ578^2+WeightSDS!V$30*$AJ578+WeightSDS!W$30-0.010431*(1-1/$AJ578),WeightSDS!M$32+WeightSDS!N$32/(1+EXP(WeightSDS!O$32+WeightSDS!P$32*$AJ578))-0.010431*(1-$AJ578/210))))</f>
        <v>2.9500001032655536</v>
      </c>
      <c r="AN578" s="7">
        <f>IF(D578="M",IF($AJ578&lt;162,WeightSDS!P$12*$AJ578^7+WeightSDS!Q$12*$AJ578^6+WeightSDS!R$12*$AJ578^5+WeightSDS!S$12*$AJ578^4+WeightSDS!T$12*$AJ578^3+WeightSDS!U$12*$AJ578^2+WeightSDS!V$12*$AJ578+WeightSDS!W$12,WeightSDS!P$14*$AJ578^7+WeightSDS!Q$14*$AJ578^6+WeightSDS!R$14*$AJ578^5+WeightSDS!S$14*$AJ578^4+WeightSDS!T$14*$AJ578^3+WeightSDS!U$14*$AJ578^2+WeightSDS!V$14*$AJ578+WeightSDS!W$14),IF($AJ578&lt;156,WeightSDS!O$17*$AJ578^8+WeightSDS!P$17*$AJ578^7+WeightSDS!Q$17*$AJ578^6+WeightSDS!R$17*$AJ578^5+WeightSDS!S$17*$AJ578^4+WeightSDS!T$17*$AJ578^3+WeightSDS!U$17*$AJ578^2+WeightSDS!V$17*$AJ578+WeightSDS!W$17,IF($AJ578&lt;186,WeightSDS!$U$18+(WeightSDS!$V$18-WeightSDS!$U$18)/24*($AJ578-186)+WeightSDS!$W$18*(-$AJ578+186)^2-0.005,WeightSDS!$U$18+(WeightSDS!$V$18-WeightSDS!$U$18)/24*($AJ578-186)-0.005)))</f>
        <v>0.14604529399999999</v>
      </c>
      <c r="AQ578" s="7">
        <f t="shared" si="185"/>
        <v>0.56299999999999994</v>
      </c>
      <c r="AR578" s="7">
        <f t="shared" si="186"/>
        <v>69</v>
      </c>
      <c r="AS578" s="7">
        <f t="shared" si="187"/>
        <v>0.51</v>
      </c>
    </row>
    <row r="579" spans="2:45" s="7" customFormat="1" x14ac:dyDescent="0.15">
      <c r="B579" s="118"/>
      <c r="C579" s="118"/>
      <c r="D579" s="118"/>
      <c r="E579" s="30"/>
      <c r="F579" s="30"/>
      <c r="G579" s="119"/>
      <c r="H579" s="119"/>
      <c r="I579" s="78"/>
      <c r="J579" s="11" t="str">
        <f t="shared" ref="J579:J642" si="200">IF(COUNTA(D579,E579,F579,G579)=4,IF(X579+Y579/12&gt;17.583,"*",(G579-(INDEX(IF(D579="F",Hfemalemean,Hmalemean),Y579+1,INT(T579)+1))))/(INDEX(IF(D579="F",Hfemalesd,Hmalesd),Y579+1,INT(T579)+1)),"")</f>
        <v/>
      </c>
      <c r="K579" s="2" t="str">
        <f t="shared" si="188"/>
        <v/>
      </c>
      <c r="L579" s="2" t="str">
        <f t="shared" ref="L579:L642" si="201">IF(COUNTA(D579,E579,F579,G579,H579)&lt;5,"",IF(T579&lt;6,"*",IF(X579&gt;17,"*",(H579-G579*INDEX(IF(D579="F",muratafemale,muratamale),INT(T579)-4,1)-INDEX(IF(D579="F",muratafemale,muratamale),INT(T579)-4,2))/(G579*INDEX(IF(D579="F",muratafemale,muratamale),INT(T579)-4,1)+INDEX(IF(D579="F",muratafemale,muratamale),INT(T579)-4,2))*100)))</f>
        <v/>
      </c>
      <c r="M579" s="2" t="str">
        <f t="shared" si="189"/>
        <v/>
      </c>
      <c r="N579" s="2" t="str">
        <f t="shared" si="190"/>
        <v/>
      </c>
      <c r="O579" s="2" t="str">
        <f t="shared" si="191"/>
        <v/>
      </c>
      <c r="P579" s="11" t="str">
        <f t="shared" si="192"/>
        <v/>
      </c>
      <c r="Q579" s="11" t="str">
        <f t="shared" si="193"/>
        <v/>
      </c>
      <c r="R579" s="2" t="str">
        <f t="shared" si="194"/>
        <v/>
      </c>
      <c r="S579" s="11" t="str">
        <f t="shared" si="195"/>
        <v/>
      </c>
      <c r="T579" s="175" t="str">
        <f t="shared" si="196"/>
        <v/>
      </c>
      <c r="U579" s="11" t="str">
        <f t="shared" si="197"/>
        <v/>
      </c>
      <c r="V579" s="136"/>
      <c r="W579" s="136"/>
      <c r="X579" s="139">
        <f t="shared" ref="X579:X642" si="202">DATEDIF(E579,F579,"Y")</f>
        <v>0</v>
      </c>
      <c r="Y579" s="31">
        <f t="shared" ref="Y579:Y642" si="203">DATEDIF(E579,F579,"YM")</f>
        <v>0</v>
      </c>
      <c r="Z579" s="31"/>
      <c r="AA579" s="140">
        <f t="shared" ref="AA579:AA642" si="204">DATEDIF(E579,F579,"Y")+(F579-(DATE(YEAR(E579)+DATEDIF(E579,F579,"Y"),MONTH(E579),DAY(E579))))/(365+IF(MOD(YEAR((DATE(YEAR(F579)-1,MONTH(E579),DAY(E579)))),4)=0,IF((DATE(YEAR(F579)-1,MONTH(E579),DAY(E579)))&gt;DATE(YEAR((DATE(YEAR(F579)-1,MONTH(E579),DAY(E579)))),2,29),0,1),0)+IF(MOD(YEAR(F579),4)=0,IF(F579&gt;DATE(YEAR(F579),2,29),1,0),0))</f>
        <v>0</v>
      </c>
      <c r="AB579" s="12"/>
      <c r="AC579" s="8">
        <f t="shared" ref="AC579:AC642" si="205">IF(D579="M",2.06*10^-3*G579^2-0.1166*G579+6.5273,2.49*10^-3*G579^2-0.1858*G579+9.036)</f>
        <v>9.0359999999999996</v>
      </c>
      <c r="AD579" s="8">
        <f t="shared" ref="AD579:AD642" si="206">((G579/100)^3*INDEX(itoOI,IF(D579="M",0,3)+IF(G579&lt;140,1,IF(G579&lt;=149,2,3)),1)+(G579/100)^2*INDEX(itoOI,IF(D579="M",0,3)+IF(G579&lt;140,1,IF(G579&lt;=149,2,3)),2)+(G579/100)*INDEX(itoOI,IF(D579="M",0,3)+IF(G579&lt;140,1,IF(G579&lt;=149,2,3)),3)+INDEX(itoOI,IF(D579="M",0,3)+IF(G579&lt;140,1,IF(G579&lt;=149,2,3)),4))</f>
        <v>-184.49199999999999</v>
      </c>
      <c r="AE579"/>
      <c r="AF579" t="e">
        <f>IF(D579="M",IF(AI579&lt;78,LMS!$D$5*AI579^3+LMS!$E$5*AI579^2+LMS!$F$5*AI579+LMS!$G$5,IF(AI579&lt;150,LMS!$D$6*AI579^3+LMS!$E$6*AI579^2+LMS!$F$6*AI579+LMS!$G$6,LMS!$D$7*AI579^3+LMS!$E$7*AI579^2+LMS!$F$7*AI579+LMS!$G$7)),IF(AI579&lt;69,LMS!$D$9*AI579^3+LMS!$E$9*AI579^2+LMS!$F$9*AI579+LMS!$G$9,IF(AI579&lt;150,LMS!$D$10*AI579^3+LMS!$E$10*AI579^2+LMS!$F$10*AI579+LMS!$G$10,LMS!$D$11*AI579^3+LMS!$E$11*AI579^2+LMS!$F$11*AI579+LMS!$G$11)))</f>
        <v>#VALUE!</v>
      </c>
      <c r="AG579" t="e">
        <f>IF(D579="M",(IF(AI579&lt;2.5,LMS!$D$21*AI579^3+LMS!$E$21*AI579^2+LMS!$F$21*AI579+LMS!$G$21,IF(AI579&lt;9.5,LMS!$D$22*AI579^3+LMS!$E$22*AI579^2+LMS!$F$22*AI579+LMS!$G$22,IF(AI579&lt;26.75,LMS!$D$23*AI579^3+LMS!$E$23*AI579^2+LMS!$F$23*AI579+LMS!$G$23,IF(AI579&lt;90,LMS!$D$24*AI579^3+LMS!$E$24*AI579^2+LMS!$F$24*AI579+LMS!$G$24,LMS!$D$25*AI579^3+LMS!$E$25*AI579^2+LMS!$F$25*AI579+LMS!$G$25))))),(IF(AI579&lt;2.5,LMS!$D$27*AI579^3+LMS!$E$27*AI579^2+LMS!$F$27*AI579+LMS!$G$27,IF(AI579&lt;9.5,LMS!$D$28*AI579^3+LMS!$E$28*AI579^2+LMS!$F$28*AI579+LMS!$G$28,IF(AI579&lt;26.75,LMS!$D$29*AI579^3+LMS!$E$29*AI579^2+LMS!$F$29*AI579+LMS!$G$29,IF(AI579&lt;90,LMS!$D$30*AI579^3+LMS!$E$30*AI579^2+LMS!$F$30*AI579+LMS!$G$30,IF(AI579&lt;150,LMS!$D$31*AI579^3+LMS!$E$31*AI579^2+LMS!$F$31*AI579+LMS!$G$31,LMS!$D$32*AI579^3+LMS!$E$32*AI579^2+LMS!$F$32*AI579+LMS!$G$32)))))))</f>
        <v>#VALUE!</v>
      </c>
      <c r="AH579" t="e">
        <f>IF(D579="M",(IF(AI579&lt;90,LMS!$D$14*AI579^3+LMS!$E$14*AI579^2+LMS!$F$14*AI579+LMS!$G$14,LMS!$D$15*AI579^3+LMS!$E$15*AI579^2+LMS!$F$15*AI579+LMS!$G$15)),(IF(AI579&lt;90,LMS!$D$17*AI579^3+LMS!$E$17*AI579^2+LMS!$F$17*AI579+LMS!$G$17,LMS!$D$18*AI579^3+LMS!$E$18*AI579^2+LMS!$F$18*AI579+LMS!$G$18)))</f>
        <v>#VALUE!</v>
      </c>
      <c r="AI579" s="7" t="e">
        <f t="shared" si="199"/>
        <v>#VALUE!</v>
      </c>
      <c r="AJ579" s="7">
        <f t="shared" si="198"/>
        <v>0</v>
      </c>
      <c r="AL579" s="7">
        <f>IF(D579="M",WeightSDS!P$5*$AJ579^7+WeightSDS!Q$5*$AJ579^6+WeightSDS!R$5*$AJ579^5+WeightSDS!S$5*$AJ579^4+WeightSDS!T$5*$AJ579^3+WeightSDS!U$5*$AJ579^2+WeightSDS!V$5*$AJ579+WeightSDS!W$5,IF($AJ579&lt;186,WeightSDS!P$8*$AJ579^7+WeightSDS!Q$8*$AJ579^6+WeightSDS!R$8*$AJ579^5+WeightSDS!S$8*$AJ579^4+WeightSDS!T$8*$AJ579^3+WeightSDS!U$8*$AJ579^2+WeightSDS!V$8*$AJ579+WeightSDS!W$8,WeightSDS!$U$9+WeightSDS!$V$9*($AJ579-WeightSDS!$W$9)))</f>
        <v>0.75407122999999998</v>
      </c>
      <c r="AM579" s="7">
        <f>IF(D579="M",IF($AJ579&lt;45,WeightSDS!M$23*$AJ579^10+WeightSDS!N$23*$AJ579^9+WeightSDS!O$23*$AJ579^8+WeightSDS!P$23*$AJ579^7+WeightSDS!Q$23*$AJ579^6+WeightSDS!R$23*$AJ579^5+WeightSDS!S$23*$AJ579^4+WeightSDS!T$23*$AJ579^3+WeightSDS!U$23*$AJ579^2+WeightSDS!V$23*$AJ579+WeightSDS!W$23,IF($AJ579&lt;153,WeightSDS!M$25*$AJ579^10+WeightSDS!N$25*$AJ579^9+WeightSDS!O$25*$AJ579^8+WeightSDS!P$25*$AJ579^7+WeightSDS!Q$25*$AJ579^6+WeightSDS!R$25*$AJ579^5+WeightSDS!S$25*$AJ579^4+WeightSDS!T$25*$AJ579^3+WeightSDS!U$25*$AJ579^2+WeightSDS!V$25*$AJ579+WeightSDS!W$25,WeightSDS!M$27+WeightSDS!N$27/(1+EXP(WeightSDS!O$27+WeightSDS!P$27*$AJ579)))),IF($AJ579&lt;43.8,WeightSDS!M$29*$AJ579^10+WeightSDS!N$29*$AJ579^9+WeightSDS!O$29*$AJ579^8+WeightSDS!P$29*$AJ579^7+WeightSDS!Q$29*$AJ579^6+WeightSDS!R$29*$AJ579^5+WeightSDS!S$29*$AJ579^4+WeightSDS!T$29*$AJ579^3+WeightSDS!U$29*$AJ579^2+WeightSDS!V$29*$AJ579+WeightSDS!W$29-0.010431*(1-$AJ579/210),IF($AJ579&lt;123,WeightSDS!M$30*$AJ579^10+WeightSDS!N$30*$AJ579^9+WeightSDS!O$30*$AJ579^8+WeightSDS!P$30*$AJ579^7+WeightSDS!Q$30*$AJ579^6+WeightSDS!R$30*$AJ579^5+WeightSDS!S$30*$AJ579^4+WeightSDS!T$30*$AJ579^3+WeightSDS!U$30*$AJ579^2+WeightSDS!V$30*$AJ579+WeightSDS!W$30-0.010431*(1-1/$AJ579),WeightSDS!M$32+WeightSDS!N$32/(1+EXP(WeightSDS!O$32+WeightSDS!P$32*$AJ579))-0.010431*(1-$AJ579/210))))</f>
        <v>2.9500001032655536</v>
      </c>
      <c r="AN579" s="7">
        <f>IF(D579="M",IF($AJ579&lt;162,WeightSDS!P$12*$AJ579^7+WeightSDS!Q$12*$AJ579^6+WeightSDS!R$12*$AJ579^5+WeightSDS!S$12*$AJ579^4+WeightSDS!T$12*$AJ579^3+WeightSDS!U$12*$AJ579^2+WeightSDS!V$12*$AJ579+WeightSDS!W$12,WeightSDS!P$14*$AJ579^7+WeightSDS!Q$14*$AJ579^6+WeightSDS!R$14*$AJ579^5+WeightSDS!S$14*$AJ579^4+WeightSDS!T$14*$AJ579^3+WeightSDS!U$14*$AJ579^2+WeightSDS!V$14*$AJ579+WeightSDS!W$14),IF($AJ579&lt;156,WeightSDS!O$17*$AJ579^8+WeightSDS!P$17*$AJ579^7+WeightSDS!Q$17*$AJ579^6+WeightSDS!R$17*$AJ579^5+WeightSDS!S$17*$AJ579^4+WeightSDS!T$17*$AJ579^3+WeightSDS!U$17*$AJ579^2+WeightSDS!V$17*$AJ579+WeightSDS!W$17,IF($AJ579&lt;186,WeightSDS!$U$18+(WeightSDS!$V$18-WeightSDS!$U$18)/24*($AJ579-186)+WeightSDS!$W$18*(-$AJ579+186)^2-0.005,WeightSDS!$U$18+(WeightSDS!$V$18-WeightSDS!$U$18)/24*($AJ579-186)-0.005)))</f>
        <v>0.14604529399999999</v>
      </c>
      <c r="AQ579" s="7">
        <f t="shared" ref="AQ579:AQ642" si="207">INDEX(IF(D579="M",IGFmale, IGFfemale), Y579+1,1)</f>
        <v>0.56299999999999994</v>
      </c>
      <c r="AR579" s="7">
        <f t="shared" ref="AR579:AR642" si="208">INDEX(IF(D579="M",IGFmale, IGFfemale), Y579+1,2)</f>
        <v>69</v>
      </c>
      <c r="AS579" s="7">
        <f t="shared" ref="AS579:AS642" si="209">INDEX(IF(D579="M",IGFmale, IGFfemale), Y579+1,3)</f>
        <v>0.51</v>
      </c>
    </row>
    <row r="580" spans="2:45" s="7" customFormat="1" x14ac:dyDescent="0.15">
      <c r="B580" s="118"/>
      <c r="C580" s="118"/>
      <c r="D580" s="118"/>
      <c r="E580" s="30"/>
      <c r="F580" s="30"/>
      <c r="G580" s="119"/>
      <c r="H580" s="119"/>
      <c r="I580" s="78"/>
      <c r="J580" s="11" t="str">
        <f t="shared" si="200"/>
        <v/>
      </c>
      <c r="K580" s="2" t="str">
        <f t="shared" ref="K580:K643" si="210">IF(COUNTA(D580,E580,F580,G580,H580)=5,IF(T580&lt;1,"*",IF(T580&gt;=6,"*",IF(G580&gt;=120,"*",IF(G580&lt;70,"*",(H580-AC580)/AC580*100)))),"")</f>
        <v/>
      </c>
      <c r="L580" s="2" t="str">
        <f t="shared" si="201"/>
        <v/>
      </c>
      <c r="M580" s="2" t="str">
        <f t="shared" ref="M580:M643" si="211">IF(COUNTA(D580,E580,F580,G580,H580)=5,IF(G580&gt;=IF(D580="M",181,174),"*",IF(G580&lt;101,"*",IF(T580&lt;6,"*",IF(X580&gt;17.583,"*",(H580-AD580)/AD580*100)))),"")</f>
        <v/>
      </c>
      <c r="N580" s="2" t="str">
        <f t="shared" ref="N580:N643" si="212">IF(COUNTA(D580,E580,F580,G580,H580)=5,H580/G580^2*10000,"")</f>
        <v/>
      </c>
      <c r="O580" s="2" t="str">
        <f t="shared" ref="O580:O643" si="213">IF(COUNTA(D580,E580,F580,G580,H580)=5,IF(X580+Y580/12&gt;17.583,"*",NORMSDIST(((N580/AG580)^(AF580)-1)/AF580/AH580)*100),"")</f>
        <v/>
      </c>
      <c r="P580" s="11" t="str">
        <f t="shared" ref="P580:P643" si="214">IF(COUNTA(D580,E580,F580,G580,H580)=5,IF(X580+Y580/12&gt;17.583,"*",((N580/AG580)^(AF580)-1)/AF580/AH580),"")</f>
        <v/>
      </c>
      <c r="Q580" s="11" t="str">
        <f t="shared" ref="Q580:Q643" si="215">IF(COUNTA(D580,E580,F580,G580,H580)=5,IF(X580+Y580/12&gt;17.583,"   *",((H580/AM580)^(AL580)-1)/AL580/AN580),"")</f>
        <v/>
      </c>
      <c r="R580" s="2" t="str">
        <f t="shared" ref="R580:R643" si="216">IF(COUNTA(D580,E580,F580,I580)=4,IF(AA580&gt;77,"*",NORMSDIST(((I580/AR580)^(AQ580)-1)/AQ580/AS580)*100),"")</f>
        <v/>
      </c>
      <c r="S580" s="11" t="str">
        <f t="shared" ref="S580:S643" si="217">IF(COUNTA(D580,E580,F580,I580)=4,IF(AA580&gt;77,"*",((I580/AR580)^(AQ580)-1)/AQ580/AS580),"")</f>
        <v/>
      </c>
      <c r="T580" s="175" t="str">
        <f t="shared" ref="T580:T643" si="218">IF(COUNTA(E580,F580)=2,AA580,"")</f>
        <v/>
      </c>
      <c r="U580" s="11" t="str">
        <f t="shared" ref="U580:U643" si="219">IF(COUNTA(E580,F580)=2,IF(X580&lt;10,"0","")&amp;X580&amp;"歳"&amp;IF(Y580&lt;10,"0","")&amp;Y580&amp;"か月","")</f>
        <v/>
      </c>
      <c r="V580" s="136"/>
      <c r="W580" s="136"/>
      <c r="X580" s="139">
        <f t="shared" si="202"/>
        <v>0</v>
      </c>
      <c r="Y580" s="31">
        <f t="shared" si="203"/>
        <v>0</v>
      </c>
      <c r="Z580" s="31"/>
      <c r="AA580" s="140">
        <f t="shared" si="204"/>
        <v>0</v>
      </c>
      <c r="AB580" s="12"/>
      <c r="AC580" s="8">
        <f t="shared" si="205"/>
        <v>9.0359999999999996</v>
      </c>
      <c r="AD580" s="8">
        <f t="shared" si="206"/>
        <v>-184.49199999999999</v>
      </c>
      <c r="AE580"/>
      <c r="AF580" t="e">
        <f>IF(D580="M",IF(AI580&lt;78,LMS!$D$5*AI580^3+LMS!$E$5*AI580^2+LMS!$F$5*AI580+LMS!$G$5,IF(AI580&lt;150,LMS!$D$6*AI580^3+LMS!$E$6*AI580^2+LMS!$F$6*AI580+LMS!$G$6,LMS!$D$7*AI580^3+LMS!$E$7*AI580^2+LMS!$F$7*AI580+LMS!$G$7)),IF(AI580&lt;69,LMS!$D$9*AI580^3+LMS!$E$9*AI580^2+LMS!$F$9*AI580+LMS!$G$9,IF(AI580&lt;150,LMS!$D$10*AI580^3+LMS!$E$10*AI580^2+LMS!$F$10*AI580+LMS!$G$10,LMS!$D$11*AI580^3+LMS!$E$11*AI580^2+LMS!$F$11*AI580+LMS!$G$11)))</f>
        <v>#VALUE!</v>
      </c>
      <c r="AG580" t="e">
        <f>IF(D580="M",(IF(AI580&lt;2.5,LMS!$D$21*AI580^3+LMS!$E$21*AI580^2+LMS!$F$21*AI580+LMS!$G$21,IF(AI580&lt;9.5,LMS!$D$22*AI580^3+LMS!$E$22*AI580^2+LMS!$F$22*AI580+LMS!$G$22,IF(AI580&lt;26.75,LMS!$D$23*AI580^3+LMS!$E$23*AI580^2+LMS!$F$23*AI580+LMS!$G$23,IF(AI580&lt;90,LMS!$D$24*AI580^3+LMS!$E$24*AI580^2+LMS!$F$24*AI580+LMS!$G$24,LMS!$D$25*AI580^3+LMS!$E$25*AI580^2+LMS!$F$25*AI580+LMS!$G$25))))),(IF(AI580&lt;2.5,LMS!$D$27*AI580^3+LMS!$E$27*AI580^2+LMS!$F$27*AI580+LMS!$G$27,IF(AI580&lt;9.5,LMS!$D$28*AI580^3+LMS!$E$28*AI580^2+LMS!$F$28*AI580+LMS!$G$28,IF(AI580&lt;26.75,LMS!$D$29*AI580^3+LMS!$E$29*AI580^2+LMS!$F$29*AI580+LMS!$G$29,IF(AI580&lt;90,LMS!$D$30*AI580^3+LMS!$E$30*AI580^2+LMS!$F$30*AI580+LMS!$G$30,IF(AI580&lt;150,LMS!$D$31*AI580^3+LMS!$E$31*AI580^2+LMS!$F$31*AI580+LMS!$G$31,LMS!$D$32*AI580^3+LMS!$E$32*AI580^2+LMS!$F$32*AI580+LMS!$G$32)))))))</f>
        <v>#VALUE!</v>
      </c>
      <c r="AH580" t="e">
        <f>IF(D580="M",(IF(AI580&lt;90,LMS!$D$14*AI580^3+LMS!$E$14*AI580^2+LMS!$F$14*AI580+LMS!$G$14,LMS!$D$15*AI580^3+LMS!$E$15*AI580^2+LMS!$F$15*AI580+LMS!$G$15)),(IF(AI580&lt;90,LMS!$D$17*AI580^3+LMS!$E$17*AI580^2+LMS!$F$17*AI580+LMS!$G$17,LMS!$D$18*AI580^3+LMS!$E$18*AI580^2+LMS!$F$18*AI580+LMS!$G$18)))</f>
        <v>#VALUE!</v>
      </c>
      <c r="AI580" s="7" t="e">
        <f t="shared" si="199"/>
        <v>#VALUE!</v>
      </c>
      <c r="AJ580" s="7">
        <f t="shared" ref="AJ580:AJ643" si="220">X580*12+Y580</f>
        <v>0</v>
      </c>
      <c r="AL580" s="7">
        <f>IF(D580="M",WeightSDS!P$5*$AJ580^7+WeightSDS!Q$5*$AJ580^6+WeightSDS!R$5*$AJ580^5+WeightSDS!S$5*$AJ580^4+WeightSDS!T$5*$AJ580^3+WeightSDS!U$5*$AJ580^2+WeightSDS!V$5*$AJ580+WeightSDS!W$5,IF($AJ580&lt;186,WeightSDS!P$8*$AJ580^7+WeightSDS!Q$8*$AJ580^6+WeightSDS!R$8*$AJ580^5+WeightSDS!S$8*$AJ580^4+WeightSDS!T$8*$AJ580^3+WeightSDS!U$8*$AJ580^2+WeightSDS!V$8*$AJ580+WeightSDS!W$8,WeightSDS!$U$9+WeightSDS!$V$9*($AJ580-WeightSDS!$W$9)))</f>
        <v>0.75407122999999998</v>
      </c>
      <c r="AM580" s="7">
        <f>IF(D580="M",IF($AJ580&lt;45,WeightSDS!M$23*$AJ580^10+WeightSDS!N$23*$AJ580^9+WeightSDS!O$23*$AJ580^8+WeightSDS!P$23*$AJ580^7+WeightSDS!Q$23*$AJ580^6+WeightSDS!R$23*$AJ580^5+WeightSDS!S$23*$AJ580^4+WeightSDS!T$23*$AJ580^3+WeightSDS!U$23*$AJ580^2+WeightSDS!V$23*$AJ580+WeightSDS!W$23,IF($AJ580&lt;153,WeightSDS!M$25*$AJ580^10+WeightSDS!N$25*$AJ580^9+WeightSDS!O$25*$AJ580^8+WeightSDS!P$25*$AJ580^7+WeightSDS!Q$25*$AJ580^6+WeightSDS!R$25*$AJ580^5+WeightSDS!S$25*$AJ580^4+WeightSDS!T$25*$AJ580^3+WeightSDS!U$25*$AJ580^2+WeightSDS!V$25*$AJ580+WeightSDS!W$25,WeightSDS!M$27+WeightSDS!N$27/(1+EXP(WeightSDS!O$27+WeightSDS!P$27*$AJ580)))),IF($AJ580&lt;43.8,WeightSDS!M$29*$AJ580^10+WeightSDS!N$29*$AJ580^9+WeightSDS!O$29*$AJ580^8+WeightSDS!P$29*$AJ580^7+WeightSDS!Q$29*$AJ580^6+WeightSDS!R$29*$AJ580^5+WeightSDS!S$29*$AJ580^4+WeightSDS!T$29*$AJ580^3+WeightSDS!U$29*$AJ580^2+WeightSDS!V$29*$AJ580+WeightSDS!W$29-0.010431*(1-$AJ580/210),IF($AJ580&lt;123,WeightSDS!M$30*$AJ580^10+WeightSDS!N$30*$AJ580^9+WeightSDS!O$30*$AJ580^8+WeightSDS!P$30*$AJ580^7+WeightSDS!Q$30*$AJ580^6+WeightSDS!R$30*$AJ580^5+WeightSDS!S$30*$AJ580^4+WeightSDS!T$30*$AJ580^3+WeightSDS!U$30*$AJ580^2+WeightSDS!V$30*$AJ580+WeightSDS!W$30-0.010431*(1-1/$AJ580),WeightSDS!M$32+WeightSDS!N$32/(1+EXP(WeightSDS!O$32+WeightSDS!P$32*$AJ580))-0.010431*(1-$AJ580/210))))</f>
        <v>2.9500001032655536</v>
      </c>
      <c r="AN580" s="7">
        <f>IF(D580="M",IF($AJ580&lt;162,WeightSDS!P$12*$AJ580^7+WeightSDS!Q$12*$AJ580^6+WeightSDS!R$12*$AJ580^5+WeightSDS!S$12*$AJ580^4+WeightSDS!T$12*$AJ580^3+WeightSDS!U$12*$AJ580^2+WeightSDS!V$12*$AJ580+WeightSDS!W$12,WeightSDS!P$14*$AJ580^7+WeightSDS!Q$14*$AJ580^6+WeightSDS!R$14*$AJ580^5+WeightSDS!S$14*$AJ580^4+WeightSDS!T$14*$AJ580^3+WeightSDS!U$14*$AJ580^2+WeightSDS!V$14*$AJ580+WeightSDS!W$14),IF($AJ580&lt;156,WeightSDS!O$17*$AJ580^8+WeightSDS!P$17*$AJ580^7+WeightSDS!Q$17*$AJ580^6+WeightSDS!R$17*$AJ580^5+WeightSDS!S$17*$AJ580^4+WeightSDS!T$17*$AJ580^3+WeightSDS!U$17*$AJ580^2+WeightSDS!V$17*$AJ580+WeightSDS!W$17,IF($AJ580&lt;186,WeightSDS!$U$18+(WeightSDS!$V$18-WeightSDS!$U$18)/24*($AJ580-186)+WeightSDS!$W$18*(-$AJ580+186)^2-0.005,WeightSDS!$U$18+(WeightSDS!$V$18-WeightSDS!$U$18)/24*($AJ580-186)-0.005)))</f>
        <v>0.14604529399999999</v>
      </c>
      <c r="AQ580" s="7">
        <f t="shared" si="207"/>
        <v>0.56299999999999994</v>
      </c>
      <c r="AR580" s="7">
        <f t="shared" si="208"/>
        <v>69</v>
      </c>
      <c r="AS580" s="7">
        <f t="shared" si="209"/>
        <v>0.51</v>
      </c>
    </row>
    <row r="581" spans="2:45" s="7" customFormat="1" x14ac:dyDescent="0.15">
      <c r="B581" s="118"/>
      <c r="C581" s="118"/>
      <c r="D581" s="118"/>
      <c r="E581" s="30"/>
      <c r="F581" s="30"/>
      <c r="G581" s="119"/>
      <c r="H581" s="119"/>
      <c r="I581" s="78"/>
      <c r="J581" s="11" t="str">
        <f t="shared" si="200"/>
        <v/>
      </c>
      <c r="K581" s="2" t="str">
        <f t="shared" si="210"/>
        <v/>
      </c>
      <c r="L581" s="2" t="str">
        <f t="shared" si="201"/>
        <v/>
      </c>
      <c r="M581" s="2" t="str">
        <f t="shared" si="211"/>
        <v/>
      </c>
      <c r="N581" s="2" t="str">
        <f t="shared" si="212"/>
        <v/>
      </c>
      <c r="O581" s="2" t="str">
        <f t="shared" si="213"/>
        <v/>
      </c>
      <c r="P581" s="11" t="str">
        <f t="shared" si="214"/>
        <v/>
      </c>
      <c r="Q581" s="11" t="str">
        <f t="shared" si="215"/>
        <v/>
      </c>
      <c r="R581" s="2" t="str">
        <f t="shared" si="216"/>
        <v/>
      </c>
      <c r="S581" s="11" t="str">
        <f t="shared" si="217"/>
        <v/>
      </c>
      <c r="T581" s="175" t="str">
        <f t="shared" si="218"/>
        <v/>
      </c>
      <c r="U581" s="11" t="str">
        <f t="shared" si="219"/>
        <v/>
      </c>
      <c r="V581" s="136"/>
      <c r="W581" s="136"/>
      <c r="X581" s="139">
        <f t="shared" si="202"/>
        <v>0</v>
      </c>
      <c r="Y581" s="31">
        <f t="shared" si="203"/>
        <v>0</v>
      </c>
      <c r="Z581" s="31"/>
      <c r="AA581" s="140">
        <f t="shared" si="204"/>
        <v>0</v>
      </c>
      <c r="AB581" s="12"/>
      <c r="AC581" s="8">
        <f t="shared" si="205"/>
        <v>9.0359999999999996</v>
      </c>
      <c r="AD581" s="8">
        <f t="shared" si="206"/>
        <v>-184.49199999999999</v>
      </c>
      <c r="AE581"/>
      <c r="AF581" t="e">
        <f>IF(D581="M",IF(AI581&lt;78,LMS!$D$5*AI581^3+LMS!$E$5*AI581^2+LMS!$F$5*AI581+LMS!$G$5,IF(AI581&lt;150,LMS!$D$6*AI581^3+LMS!$E$6*AI581^2+LMS!$F$6*AI581+LMS!$G$6,LMS!$D$7*AI581^3+LMS!$E$7*AI581^2+LMS!$F$7*AI581+LMS!$G$7)),IF(AI581&lt;69,LMS!$D$9*AI581^3+LMS!$E$9*AI581^2+LMS!$F$9*AI581+LMS!$G$9,IF(AI581&lt;150,LMS!$D$10*AI581^3+LMS!$E$10*AI581^2+LMS!$F$10*AI581+LMS!$G$10,LMS!$D$11*AI581^3+LMS!$E$11*AI581^2+LMS!$F$11*AI581+LMS!$G$11)))</f>
        <v>#VALUE!</v>
      </c>
      <c r="AG581" t="e">
        <f>IF(D581="M",(IF(AI581&lt;2.5,LMS!$D$21*AI581^3+LMS!$E$21*AI581^2+LMS!$F$21*AI581+LMS!$G$21,IF(AI581&lt;9.5,LMS!$D$22*AI581^3+LMS!$E$22*AI581^2+LMS!$F$22*AI581+LMS!$G$22,IF(AI581&lt;26.75,LMS!$D$23*AI581^3+LMS!$E$23*AI581^2+LMS!$F$23*AI581+LMS!$G$23,IF(AI581&lt;90,LMS!$D$24*AI581^3+LMS!$E$24*AI581^2+LMS!$F$24*AI581+LMS!$G$24,LMS!$D$25*AI581^3+LMS!$E$25*AI581^2+LMS!$F$25*AI581+LMS!$G$25))))),(IF(AI581&lt;2.5,LMS!$D$27*AI581^3+LMS!$E$27*AI581^2+LMS!$F$27*AI581+LMS!$G$27,IF(AI581&lt;9.5,LMS!$D$28*AI581^3+LMS!$E$28*AI581^2+LMS!$F$28*AI581+LMS!$G$28,IF(AI581&lt;26.75,LMS!$D$29*AI581^3+LMS!$E$29*AI581^2+LMS!$F$29*AI581+LMS!$G$29,IF(AI581&lt;90,LMS!$D$30*AI581^3+LMS!$E$30*AI581^2+LMS!$F$30*AI581+LMS!$G$30,IF(AI581&lt;150,LMS!$D$31*AI581^3+LMS!$E$31*AI581^2+LMS!$F$31*AI581+LMS!$G$31,LMS!$D$32*AI581^3+LMS!$E$32*AI581^2+LMS!$F$32*AI581+LMS!$G$32)))))))</f>
        <v>#VALUE!</v>
      </c>
      <c r="AH581" t="e">
        <f>IF(D581="M",(IF(AI581&lt;90,LMS!$D$14*AI581^3+LMS!$E$14*AI581^2+LMS!$F$14*AI581+LMS!$G$14,LMS!$D$15*AI581^3+LMS!$E$15*AI581^2+LMS!$F$15*AI581+LMS!$G$15)),(IF(AI581&lt;90,LMS!$D$17*AI581^3+LMS!$E$17*AI581^2+LMS!$F$17*AI581+LMS!$G$17,LMS!$D$18*AI581^3+LMS!$E$18*AI581^2+LMS!$F$18*AI581+LMS!$G$18)))</f>
        <v>#VALUE!</v>
      </c>
      <c r="AI581" s="7" t="e">
        <f t="shared" si="199"/>
        <v>#VALUE!</v>
      </c>
      <c r="AJ581" s="7">
        <f t="shared" si="220"/>
        <v>0</v>
      </c>
      <c r="AL581" s="7">
        <f>IF(D581="M",WeightSDS!P$5*$AJ581^7+WeightSDS!Q$5*$AJ581^6+WeightSDS!R$5*$AJ581^5+WeightSDS!S$5*$AJ581^4+WeightSDS!T$5*$AJ581^3+WeightSDS!U$5*$AJ581^2+WeightSDS!V$5*$AJ581+WeightSDS!W$5,IF($AJ581&lt;186,WeightSDS!P$8*$AJ581^7+WeightSDS!Q$8*$AJ581^6+WeightSDS!R$8*$AJ581^5+WeightSDS!S$8*$AJ581^4+WeightSDS!T$8*$AJ581^3+WeightSDS!U$8*$AJ581^2+WeightSDS!V$8*$AJ581+WeightSDS!W$8,WeightSDS!$U$9+WeightSDS!$V$9*($AJ581-WeightSDS!$W$9)))</f>
        <v>0.75407122999999998</v>
      </c>
      <c r="AM581" s="7">
        <f>IF(D581="M",IF($AJ581&lt;45,WeightSDS!M$23*$AJ581^10+WeightSDS!N$23*$AJ581^9+WeightSDS!O$23*$AJ581^8+WeightSDS!P$23*$AJ581^7+WeightSDS!Q$23*$AJ581^6+WeightSDS!R$23*$AJ581^5+WeightSDS!S$23*$AJ581^4+WeightSDS!T$23*$AJ581^3+WeightSDS!U$23*$AJ581^2+WeightSDS!V$23*$AJ581+WeightSDS!W$23,IF($AJ581&lt;153,WeightSDS!M$25*$AJ581^10+WeightSDS!N$25*$AJ581^9+WeightSDS!O$25*$AJ581^8+WeightSDS!P$25*$AJ581^7+WeightSDS!Q$25*$AJ581^6+WeightSDS!R$25*$AJ581^5+WeightSDS!S$25*$AJ581^4+WeightSDS!T$25*$AJ581^3+WeightSDS!U$25*$AJ581^2+WeightSDS!V$25*$AJ581+WeightSDS!W$25,WeightSDS!M$27+WeightSDS!N$27/(1+EXP(WeightSDS!O$27+WeightSDS!P$27*$AJ581)))),IF($AJ581&lt;43.8,WeightSDS!M$29*$AJ581^10+WeightSDS!N$29*$AJ581^9+WeightSDS!O$29*$AJ581^8+WeightSDS!P$29*$AJ581^7+WeightSDS!Q$29*$AJ581^6+WeightSDS!R$29*$AJ581^5+WeightSDS!S$29*$AJ581^4+WeightSDS!T$29*$AJ581^3+WeightSDS!U$29*$AJ581^2+WeightSDS!V$29*$AJ581+WeightSDS!W$29-0.010431*(1-$AJ581/210),IF($AJ581&lt;123,WeightSDS!M$30*$AJ581^10+WeightSDS!N$30*$AJ581^9+WeightSDS!O$30*$AJ581^8+WeightSDS!P$30*$AJ581^7+WeightSDS!Q$30*$AJ581^6+WeightSDS!R$30*$AJ581^5+WeightSDS!S$30*$AJ581^4+WeightSDS!T$30*$AJ581^3+WeightSDS!U$30*$AJ581^2+WeightSDS!V$30*$AJ581+WeightSDS!W$30-0.010431*(1-1/$AJ581),WeightSDS!M$32+WeightSDS!N$32/(1+EXP(WeightSDS!O$32+WeightSDS!P$32*$AJ581))-0.010431*(1-$AJ581/210))))</f>
        <v>2.9500001032655536</v>
      </c>
      <c r="AN581" s="7">
        <f>IF(D581="M",IF($AJ581&lt;162,WeightSDS!P$12*$AJ581^7+WeightSDS!Q$12*$AJ581^6+WeightSDS!R$12*$AJ581^5+WeightSDS!S$12*$AJ581^4+WeightSDS!T$12*$AJ581^3+WeightSDS!U$12*$AJ581^2+WeightSDS!V$12*$AJ581+WeightSDS!W$12,WeightSDS!P$14*$AJ581^7+WeightSDS!Q$14*$AJ581^6+WeightSDS!R$14*$AJ581^5+WeightSDS!S$14*$AJ581^4+WeightSDS!T$14*$AJ581^3+WeightSDS!U$14*$AJ581^2+WeightSDS!V$14*$AJ581+WeightSDS!W$14),IF($AJ581&lt;156,WeightSDS!O$17*$AJ581^8+WeightSDS!P$17*$AJ581^7+WeightSDS!Q$17*$AJ581^6+WeightSDS!R$17*$AJ581^5+WeightSDS!S$17*$AJ581^4+WeightSDS!T$17*$AJ581^3+WeightSDS!U$17*$AJ581^2+WeightSDS!V$17*$AJ581+WeightSDS!W$17,IF($AJ581&lt;186,WeightSDS!$U$18+(WeightSDS!$V$18-WeightSDS!$U$18)/24*($AJ581-186)+WeightSDS!$W$18*(-$AJ581+186)^2-0.005,WeightSDS!$U$18+(WeightSDS!$V$18-WeightSDS!$U$18)/24*($AJ581-186)-0.005)))</f>
        <v>0.14604529399999999</v>
      </c>
      <c r="AQ581" s="7">
        <f t="shared" si="207"/>
        <v>0.56299999999999994</v>
      </c>
      <c r="AR581" s="7">
        <f t="shared" si="208"/>
        <v>69</v>
      </c>
      <c r="AS581" s="7">
        <f t="shared" si="209"/>
        <v>0.51</v>
      </c>
    </row>
    <row r="582" spans="2:45" s="7" customFormat="1" x14ac:dyDescent="0.15">
      <c r="B582" s="118"/>
      <c r="C582" s="118"/>
      <c r="D582" s="118"/>
      <c r="E582" s="30"/>
      <c r="F582" s="30"/>
      <c r="G582" s="119"/>
      <c r="H582" s="119"/>
      <c r="I582" s="78"/>
      <c r="J582" s="11" t="str">
        <f t="shared" si="200"/>
        <v/>
      </c>
      <c r="K582" s="2" t="str">
        <f t="shared" si="210"/>
        <v/>
      </c>
      <c r="L582" s="2" t="str">
        <f t="shared" si="201"/>
        <v/>
      </c>
      <c r="M582" s="2" t="str">
        <f t="shared" si="211"/>
        <v/>
      </c>
      <c r="N582" s="2" t="str">
        <f t="shared" si="212"/>
        <v/>
      </c>
      <c r="O582" s="2" t="str">
        <f t="shared" si="213"/>
        <v/>
      </c>
      <c r="P582" s="11" t="str">
        <f t="shared" si="214"/>
        <v/>
      </c>
      <c r="Q582" s="11" t="str">
        <f t="shared" si="215"/>
        <v/>
      </c>
      <c r="R582" s="2" t="str">
        <f t="shared" si="216"/>
        <v/>
      </c>
      <c r="S582" s="11" t="str">
        <f t="shared" si="217"/>
        <v/>
      </c>
      <c r="T582" s="175" t="str">
        <f t="shared" si="218"/>
        <v/>
      </c>
      <c r="U582" s="11" t="str">
        <f t="shared" si="219"/>
        <v/>
      </c>
      <c r="V582" s="136"/>
      <c r="W582" s="136"/>
      <c r="X582" s="139">
        <f t="shared" si="202"/>
        <v>0</v>
      </c>
      <c r="Y582" s="31">
        <f t="shared" si="203"/>
        <v>0</v>
      </c>
      <c r="Z582" s="31"/>
      <c r="AA582" s="140">
        <f t="shared" si="204"/>
        <v>0</v>
      </c>
      <c r="AB582" s="12"/>
      <c r="AC582" s="8">
        <f t="shared" si="205"/>
        <v>9.0359999999999996</v>
      </c>
      <c r="AD582" s="8">
        <f t="shared" si="206"/>
        <v>-184.49199999999999</v>
      </c>
      <c r="AE582"/>
      <c r="AF582" t="e">
        <f>IF(D582="M",IF(AI582&lt;78,LMS!$D$5*AI582^3+LMS!$E$5*AI582^2+LMS!$F$5*AI582+LMS!$G$5,IF(AI582&lt;150,LMS!$D$6*AI582^3+LMS!$E$6*AI582^2+LMS!$F$6*AI582+LMS!$G$6,LMS!$D$7*AI582^3+LMS!$E$7*AI582^2+LMS!$F$7*AI582+LMS!$G$7)),IF(AI582&lt;69,LMS!$D$9*AI582^3+LMS!$E$9*AI582^2+LMS!$F$9*AI582+LMS!$G$9,IF(AI582&lt;150,LMS!$D$10*AI582^3+LMS!$E$10*AI582^2+LMS!$F$10*AI582+LMS!$G$10,LMS!$D$11*AI582^3+LMS!$E$11*AI582^2+LMS!$F$11*AI582+LMS!$G$11)))</f>
        <v>#VALUE!</v>
      </c>
      <c r="AG582" t="e">
        <f>IF(D582="M",(IF(AI582&lt;2.5,LMS!$D$21*AI582^3+LMS!$E$21*AI582^2+LMS!$F$21*AI582+LMS!$G$21,IF(AI582&lt;9.5,LMS!$D$22*AI582^3+LMS!$E$22*AI582^2+LMS!$F$22*AI582+LMS!$G$22,IF(AI582&lt;26.75,LMS!$D$23*AI582^3+LMS!$E$23*AI582^2+LMS!$F$23*AI582+LMS!$G$23,IF(AI582&lt;90,LMS!$D$24*AI582^3+LMS!$E$24*AI582^2+LMS!$F$24*AI582+LMS!$G$24,LMS!$D$25*AI582^3+LMS!$E$25*AI582^2+LMS!$F$25*AI582+LMS!$G$25))))),(IF(AI582&lt;2.5,LMS!$D$27*AI582^3+LMS!$E$27*AI582^2+LMS!$F$27*AI582+LMS!$G$27,IF(AI582&lt;9.5,LMS!$D$28*AI582^3+LMS!$E$28*AI582^2+LMS!$F$28*AI582+LMS!$G$28,IF(AI582&lt;26.75,LMS!$D$29*AI582^3+LMS!$E$29*AI582^2+LMS!$F$29*AI582+LMS!$G$29,IF(AI582&lt;90,LMS!$D$30*AI582^3+LMS!$E$30*AI582^2+LMS!$F$30*AI582+LMS!$G$30,IF(AI582&lt;150,LMS!$D$31*AI582^3+LMS!$E$31*AI582^2+LMS!$F$31*AI582+LMS!$G$31,LMS!$D$32*AI582^3+LMS!$E$32*AI582^2+LMS!$F$32*AI582+LMS!$G$32)))))))</f>
        <v>#VALUE!</v>
      </c>
      <c r="AH582" t="e">
        <f>IF(D582="M",(IF(AI582&lt;90,LMS!$D$14*AI582^3+LMS!$E$14*AI582^2+LMS!$F$14*AI582+LMS!$G$14,LMS!$D$15*AI582^3+LMS!$E$15*AI582^2+LMS!$F$15*AI582+LMS!$G$15)),(IF(AI582&lt;90,LMS!$D$17*AI582^3+LMS!$E$17*AI582^2+LMS!$F$17*AI582+LMS!$G$17,LMS!$D$18*AI582^3+LMS!$E$18*AI582^2+LMS!$F$18*AI582+LMS!$G$18)))</f>
        <v>#VALUE!</v>
      </c>
      <c r="AI582" s="7" t="e">
        <f t="shared" si="199"/>
        <v>#VALUE!</v>
      </c>
      <c r="AJ582" s="7">
        <f t="shared" si="220"/>
        <v>0</v>
      </c>
      <c r="AL582" s="7">
        <f>IF(D582="M",WeightSDS!P$5*$AJ582^7+WeightSDS!Q$5*$AJ582^6+WeightSDS!R$5*$AJ582^5+WeightSDS!S$5*$AJ582^4+WeightSDS!T$5*$AJ582^3+WeightSDS!U$5*$AJ582^2+WeightSDS!V$5*$AJ582+WeightSDS!W$5,IF($AJ582&lt;186,WeightSDS!P$8*$AJ582^7+WeightSDS!Q$8*$AJ582^6+WeightSDS!R$8*$AJ582^5+WeightSDS!S$8*$AJ582^4+WeightSDS!T$8*$AJ582^3+WeightSDS!U$8*$AJ582^2+WeightSDS!V$8*$AJ582+WeightSDS!W$8,WeightSDS!$U$9+WeightSDS!$V$9*($AJ582-WeightSDS!$W$9)))</f>
        <v>0.75407122999999998</v>
      </c>
      <c r="AM582" s="7">
        <f>IF(D582="M",IF($AJ582&lt;45,WeightSDS!M$23*$AJ582^10+WeightSDS!N$23*$AJ582^9+WeightSDS!O$23*$AJ582^8+WeightSDS!P$23*$AJ582^7+WeightSDS!Q$23*$AJ582^6+WeightSDS!R$23*$AJ582^5+WeightSDS!S$23*$AJ582^4+WeightSDS!T$23*$AJ582^3+WeightSDS!U$23*$AJ582^2+WeightSDS!V$23*$AJ582+WeightSDS!W$23,IF($AJ582&lt;153,WeightSDS!M$25*$AJ582^10+WeightSDS!N$25*$AJ582^9+WeightSDS!O$25*$AJ582^8+WeightSDS!P$25*$AJ582^7+WeightSDS!Q$25*$AJ582^6+WeightSDS!R$25*$AJ582^5+WeightSDS!S$25*$AJ582^4+WeightSDS!T$25*$AJ582^3+WeightSDS!U$25*$AJ582^2+WeightSDS!V$25*$AJ582+WeightSDS!W$25,WeightSDS!M$27+WeightSDS!N$27/(1+EXP(WeightSDS!O$27+WeightSDS!P$27*$AJ582)))),IF($AJ582&lt;43.8,WeightSDS!M$29*$AJ582^10+WeightSDS!N$29*$AJ582^9+WeightSDS!O$29*$AJ582^8+WeightSDS!P$29*$AJ582^7+WeightSDS!Q$29*$AJ582^6+WeightSDS!R$29*$AJ582^5+WeightSDS!S$29*$AJ582^4+WeightSDS!T$29*$AJ582^3+WeightSDS!U$29*$AJ582^2+WeightSDS!V$29*$AJ582+WeightSDS!W$29-0.010431*(1-$AJ582/210),IF($AJ582&lt;123,WeightSDS!M$30*$AJ582^10+WeightSDS!N$30*$AJ582^9+WeightSDS!O$30*$AJ582^8+WeightSDS!P$30*$AJ582^7+WeightSDS!Q$30*$AJ582^6+WeightSDS!R$30*$AJ582^5+WeightSDS!S$30*$AJ582^4+WeightSDS!T$30*$AJ582^3+WeightSDS!U$30*$AJ582^2+WeightSDS!V$30*$AJ582+WeightSDS!W$30-0.010431*(1-1/$AJ582),WeightSDS!M$32+WeightSDS!N$32/(1+EXP(WeightSDS!O$32+WeightSDS!P$32*$AJ582))-0.010431*(1-$AJ582/210))))</f>
        <v>2.9500001032655536</v>
      </c>
      <c r="AN582" s="7">
        <f>IF(D582="M",IF($AJ582&lt;162,WeightSDS!P$12*$AJ582^7+WeightSDS!Q$12*$AJ582^6+WeightSDS!R$12*$AJ582^5+WeightSDS!S$12*$AJ582^4+WeightSDS!T$12*$AJ582^3+WeightSDS!U$12*$AJ582^2+WeightSDS!V$12*$AJ582+WeightSDS!W$12,WeightSDS!P$14*$AJ582^7+WeightSDS!Q$14*$AJ582^6+WeightSDS!R$14*$AJ582^5+WeightSDS!S$14*$AJ582^4+WeightSDS!T$14*$AJ582^3+WeightSDS!U$14*$AJ582^2+WeightSDS!V$14*$AJ582+WeightSDS!W$14),IF($AJ582&lt;156,WeightSDS!O$17*$AJ582^8+WeightSDS!P$17*$AJ582^7+WeightSDS!Q$17*$AJ582^6+WeightSDS!R$17*$AJ582^5+WeightSDS!S$17*$AJ582^4+WeightSDS!T$17*$AJ582^3+WeightSDS!U$17*$AJ582^2+WeightSDS!V$17*$AJ582+WeightSDS!W$17,IF($AJ582&lt;186,WeightSDS!$U$18+(WeightSDS!$V$18-WeightSDS!$U$18)/24*($AJ582-186)+WeightSDS!$W$18*(-$AJ582+186)^2-0.005,WeightSDS!$U$18+(WeightSDS!$V$18-WeightSDS!$U$18)/24*($AJ582-186)-0.005)))</f>
        <v>0.14604529399999999</v>
      </c>
      <c r="AQ582" s="7">
        <f t="shared" si="207"/>
        <v>0.56299999999999994</v>
      </c>
      <c r="AR582" s="7">
        <f t="shared" si="208"/>
        <v>69</v>
      </c>
      <c r="AS582" s="7">
        <f t="shared" si="209"/>
        <v>0.51</v>
      </c>
    </row>
    <row r="583" spans="2:45" s="7" customFormat="1" x14ac:dyDescent="0.15">
      <c r="B583" s="118"/>
      <c r="C583" s="118"/>
      <c r="D583" s="118"/>
      <c r="E583" s="30"/>
      <c r="F583" s="30"/>
      <c r="G583" s="119"/>
      <c r="H583" s="119"/>
      <c r="I583" s="78"/>
      <c r="J583" s="11" t="str">
        <f t="shared" si="200"/>
        <v/>
      </c>
      <c r="K583" s="2" t="str">
        <f t="shared" si="210"/>
        <v/>
      </c>
      <c r="L583" s="2" t="str">
        <f t="shared" si="201"/>
        <v/>
      </c>
      <c r="M583" s="2" t="str">
        <f t="shared" si="211"/>
        <v/>
      </c>
      <c r="N583" s="2" t="str">
        <f t="shared" si="212"/>
        <v/>
      </c>
      <c r="O583" s="2" t="str">
        <f t="shared" si="213"/>
        <v/>
      </c>
      <c r="P583" s="11" t="str">
        <f t="shared" si="214"/>
        <v/>
      </c>
      <c r="Q583" s="11" t="str">
        <f t="shared" si="215"/>
        <v/>
      </c>
      <c r="R583" s="2" t="str">
        <f t="shared" si="216"/>
        <v/>
      </c>
      <c r="S583" s="11" t="str">
        <f t="shared" si="217"/>
        <v/>
      </c>
      <c r="T583" s="175" t="str">
        <f t="shared" si="218"/>
        <v/>
      </c>
      <c r="U583" s="11" t="str">
        <f t="shared" si="219"/>
        <v/>
      </c>
      <c r="V583" s="136"/>
      <c r="W583" s="136"/>
      <c r="X583" s="139">
        <f t="shared" si="202"/>
        <v>0</v>
      </c>
      <c r="Y583" s="31">
        <f t="shared" si="203"/>
        <v>0</v>
      </c>
      <c r="Z583" s="31"/>
      <c r="AA583" s="140">
        <f t="shared" si="204"/>
        <v>0</v>
      </c>
      <c r="AB583" s="12"/>
      <c r="AC583" s="8">
        <f t="shared" si="205"/>
        <v>9.0359999999999996</v>
      </c>
      <c r="AD583" s="8">
        <f t="shared" si="206"/>
        <v>-184.49199999999999</v>
      </c>
      <c r="AE583"/>
      <c r="AF583" t="e">
        <f>IF(D583="M",IF(AI583&lt;78,LMS!$D$5*AI583^3+LMS!$E$5*AI583^2+LMS!$F$5*AI583+LMS!$G$5,IF(AI583&lt;150,LMS!$D$6*AI583^3+LMS!$E$6*AI583^2+LMS!$F$6*AI583+LMS!$G$6,LMS!$D$7*AI583^3+LMS!$E$7*AI583^2+LMS!$F$7*AI583+LMS!$G$7)),IF(AI583&lt;69,LMS!$D$9*AI583^3+LMS!$E$9*AI583^2+LMS!$F$9*AI583+LMS!$G$9,IF(AI583&lt;150,LMS!$D$10*AI583^3+LMS!$E$10*AI583^2+LMS!$F$10*AI583+LMS!$G$10,LMS!$D$11*AI583^3+LMS!$E$11*AI583^2+LMS!$F$11*AI583+LMS!$G$11)))</f>
        <v>#VALUE!</v>
      </c>
      <c r="AG583" t="e">
        <f>IF(D583="M",(IF(AI583&lt;2.5,LMS!$D$21*AI583^3+LMS!$E$21*AI583^2+LMS!$F$21*AI583+LMS!$G$21,IF(AI583&lt;9.5,LMS!$D$22*AI583^3+LMS!$E$22*AI583^2+LMS!$F$22*AI583+LMS!$G$22,IF(AI583&lt;26.75,LMS!$D$23*AI583^3+LMS!$E$23*AI583^2+LMS!$F$23*AI583+LMS!$G$23,IF(AI583&lt;90,LMS!$D$24*AI583^3+LMS!$E$24*AI583^2+LMS!$F$24*AI583+LMS!$G$24,LMS!$D$25*AI583^3+LMS!$E$25*AI583^2+LMS!$F$25*AI583+LMS!$G$25))))),(IF(AI583&lt;2.5,LMS!$D$27*AI583^3+LMS!$E$27*AI583^2+LMS!$F$27*AI583+LMS!$G$27,IF(AI583&lt;9.5,LMS!$D$28*AI583^3+LMS!$E$28*AI583^2+LMS!$F$28*AI583+LMS!$G$28,IF(AI583&lt;26.75,LMS!$D$29*AI583^3+LMS!$E$29*AI583^2+LMS!$F$29*AI583+LMS!$G$29,IF(AI583&lt;90,LMS!$D$30*AI583^3+LMS!$E$30*AI583^2+LMS!$F$30*AI583+LMS!$G$30,IF(AI583&lt;150,LMS!$D$31*AI583^3+LMS!$E$31*AI583^2+LMS!$F$31*AI583+LMS!$G$31,LMS!$D$32*AI583^3+LMS!$E$32*AI583^2+LMS!$F$32*AI583+LMS!$G$32)))))))</f>
        <v>#VALUE!</v>
      </c>
      <c r="AH583" t="e">
        <f>IF(D583="M",(IF(AI583&lt;90,LMS!$D$14*AI583^3+LMS!$E$14*AI583^2+LMS!$F$14*AI583+LMS!$G$14,LMS!$D$15*AI583^3+LMS!$E$15*AI583^2+LMS!$F$15*AI583+LMS!$G$15)),(IF(AI583&lt;90,LMS!$D$17*AI583^3+LMS!$E$17*AI583^2+LMS!$F$17*AI583+LMS!$G$17,LMS!$D$18*AI583^3+LMS!$E$18*AI583^2+LMS!$F$18*AI583+LMS!$G$18)))</f>
        <v>#VALUE!</v>
      </c>
      <c r="AI583" s="7" t="e">
        <f t="shared" si="199"/>
        <v>#VALUE!</v>
      </c>
      <c r="AJ583" s="7">
        <f t="shared" si="220"/>
        <v>0</v>
      </c>
      <c r="AL583" s="7">
        <f>IF(D583="M",WeightSDS!P$5*$AJ583^7+WeightSDS!Q$5*$AJ583^6+WeightSDS!R$5*$AJ583^5+WeightSDS!S$5*$AJ583^4+WeightSDS!T$5*$AJ583^3+WeightSDS!U$5*$AJ583^2+WeightSDS!V$5*$AJ583+WeightSDS!W$5,IF($AJ583&lt;186,WeightSDS!P$8*$AJ583^7+WeightSDS!Q$8*$AJ583^6+WeightSDS!R$8*$AJ583^5+WeightSDS!S$8*$AJ583^4+WeightSDS!T$8*$AJ583^3+WeightSDS!U$8*$AJ583^2+WeightSDS!V$8*$AJ583+WeightSDS!W$8,WeightSDS!$U$9+WeightSDS!$V$9*($AJ583-WeightSDS!$W$9)))</f>
        <v>0.75407122999999998</v>
      </c>
      <c r="AM583" s="7">
        <f>IF(D583="M",IF($AJ583&lt;45,WeightSDS!M$23*$AJ583^10+WeightSDS!N$23*$AJ583^9+WeightSDS!O$23*$AJ583^8+WeightSDS!P$23*$AJ583^7+WeightSDS!Q$23*$AJ583^6+WeightSDS!R$23*$AJ583^5+WeightSDS!S$23*$AJ583^4+WeightSDS!T$23*$AJ583^3+WeightSDS!U$23*$AJ583^2+WeightSDS!V$23*$AJ583+WeightSDS!W$23,IF($AJ583&lt;153,WeightSDS!M$25*$AJ583^10+WeightSDS!N$25*$AJ583^9+WeightSDS!O$25*$AJ583^8+WeightSDS!P$25*$AJ583^7+WeightSDS!Q$25*$AJ583^6+WeightSDS!R$25*$AJ583^5+WeightSDS!S$25*$AJ583^4+WeightSDS!T$25*$AJ583^3+WeightSDS!U$25*$AJ583^2+WeightSDS!V$25*$AJ583+WeightSDS!W$25,WeightSDS!M$27+WeightSDS!N$27/(1+EXP(WeightSDS!O$27+WeightSDS!P$27*$AJ583)))),IF($AJ583&lt;43.8,WeightSDS!M$29*$AJ583^10+WeightSDS!N$29*$AJ583^9+WeightSDS!O$29*$AJ583^8+WeightSDS!P$29*$AJ583^7+WeightSDS!Q$29*$AJ583^6+WeightSDS!R$29*$AJ583^5+WeightSDS!S$29*$AJ583^4+WeightSDS!T$29*$AJ583^3+WeightSDS!U$29*$AJ583^2+WeightSDS!V$29*$AJ583+WeightSDS!W$29-0.010431*(1-$AJ583/210),IF($AJ583&lt;123,WeightSDS!M$30*$AJ583^10+WeightSDS!N$30*$AJ583^9+WeightSDS!O$30*$AJ583^8+WeightSDS!P$30*$AJ583^7+WeightSDS!Q$30*$AJ583^6+WeightSDS!R$30*$AJ583^5+WeightSDS!S$30*$AJ583^4+WeightSDS!T$30*$AJ583^3+WeightSDS!U$30*$AJ583^2+WeightSDS!V$30*$AJ583+WeightSDS!W$30-0.010431*(1-1/$AJ583),WeightSDS!M$32+WeightSDS!N$32/(1+EXP(WeightSDS!O$32+WeightSDS!P$32*$AJ583))-0.010431*(1-$AJ583/210))))</f>
        <v>2.9500001032655536</v>
      </c>
      <c r="AN583" s="7">
        <f>IF(D583="M",IF($AJ583&lt;162,WeightSDS!P$12*$AJ583^7+WeightSDS!Q$12*$AJ583^6+WeightSDS!R$12*$AJ583^5+WeightSDS!S$12*$AJ583^4+WeightSDS!T$12*$AJ583^3+WeightSDS!U$12*$AJ583^2+WeightSDS!V$12*$AJ583+WeightSDS!W$12,WeightSDS!P$14*$AJ583^7+WeightSDS!Q$14*$AJ583^6+WeightSDS!R$14*$AJ583^5+WeightSDS!S$14*$AJ583^4+WeightSDS!T$14*$AJ583^3+WeightSDS!U$14*$AJ583^2+WeightSDS!V$14*$AJ583+WeightSDS!W$14),IF($AJ583&lt;156,WeightSDS!O$17*$AJ583^8+WeightSDS!P$17*$AJ583^7+WeightSDS!Q$17*$AJ583^6+WeightSDS!R$17*$AJ583^5+WeightSDS!S$17*$AJ583^4+WeightSDS!T$17*$AJ583^3+WeightSDS!U$17*$AJ583^2+WeightSDS!V$17*$AJ583+WeightSDS!W$17,IF($AJ583&lt;186,WeightSDS!$U$18+(WeightSDS!$V$18-WeightSDS!$U$18)/24*($AJ583-186)+WeightSDS!$W$18*(-$AJ583+186)^2-0.005,WeightSDS!$U$18+(WeightSDS!$V$18-WeightSDS!$U$18)/24*($AJ583-186)-0.005)))</f>
        <v>0.14604529399999999</v>
      </c>
      <c r="AQ583" s="7">
        <f t="shared" si="207"/>
        <v>0.56299999999999994</v>
      </c>
      <c r="AR583" s="7">
        <f t="shared" si="208"/>
        <v>69</v>
      </c>
      <c r="AS583" s="7">
        <f t="shared" si="209"/>
        <v>0.51</v>
      </c>
    </row>
    <row r="584" spans="2:45" s="7" customFormat="1" x14ac:dyDescent="0.15">
      <c r="B584" s="118"/>
      <c r="C584" s="118"/>
      <c r="D584" s="118"/>
      <c r="E584" s="30"/>
      <c r="F584" s="30"/>
      <c r="G584" s="119"/>
      <c r="H584" s="119"/>
      <c r="I584" s="78"/>
      <c r="J584" s="11" t="str">
        <f t="shared" si="200"/>
        <v/>
      </c>
      <c r="K584" s="2" t="str">
        <f t="shared" si="210"/>
        <v/>
      </c>
      <c r="L584" s="2" t="str">
        <f t="shared" si="201"/>
        <v/>
      </c>
      <c r="M584" s="2" t="str">
        <f t="shared" si="211"/>
        <v/>
      </c>
      <c r="N584" s="2" t="str">
        <f t="shared" si="212"/>
        <v/>
      </c>
      <c r="O584" s="2" t="str">
        <f t="shared" si="213"/>
        <v/>
      </c>
      <c r="P584" s="11" t="str">
        <f t="shared" si="214"/>
        <v/>
      </c>
      <c r="Q584" s="11" t="str">
        <f t="shared" si="215"/>
        <v/>
      </c>
      <c r="R584" s="2" t="str">
        <f t="shared" si="216"/>
        <v/>
      </c>
      <c r="S584" s="11" t="str">
        <f t="shared" si="217"/>
        <v/>
      </c>
      <c r="T584" s="175" t="str">
        <f t="shared" si="218"/>
        <v/>
      </c>
      <c r="U584" s="11" t="str">
        <f t="shared" si="219"/>
        <v/>
      </c>
      <c r="V584" s="136"/>
      <c r="W584" s="136"/>
      <c r="X584" s="139">
        <f t="shared" si="202"/>
        <v>0</v>
      </c>
      <c r="Y584" s="31">
        <f t="shared" si="203"/>
        <v>0</v>
      </c>
      <c r="Z584" s="31"/>
      <c r="AA584" s="140">
        <f t="shared" si="204"/>
        <v>0</v>
      </c>
      <c r="AB584" s="12"/>
      <c r="AC584" s="8">
        <f t="shared" si="205"/>
        <v>9.0359999999999996</v>
      </c>
      <c r="AD584" s="8">
        <f t="shared" si="206"/>
        <v>-184.49199999999999</v>
      </c>
      <c r="AE584"/>
      <c r="AF584" t="e">
        <f>IF(D584="M",IF(AI584&lt;78,LMS!$D$5*AI584^3+LMS!$E$5*AI584^2+LMS!$F$5*AI584+LMS!$G$5,IF(AI584&lt;150,LMS!$D$6*AI584^3+LMS!$E$6*AI584^2+LMS!$F$6*AI584+LMS!$G$6,LMS!$D$7*AI584^3+LMS!$E$7*AI584^2+LMS!$F$7*AI584+LMS!$G$7)),IF(AI584&lt;69,LMS!$D$9*AI584^3+LMS!$E$9*AI584^2+LMS!$F$9*AI584+LMS!$G$9,IF(AI584&lt;150,LMS!$D$10*AI584^3+LMS!$E$10*AI584^2+LMS!$F$10*AI584+LMS!$G$10,LMS!$D$11*AI584^3+LMS!$E$11*AI584^2+LMS!$F$11*AI584+LMS!$G$11)))</f>
        <v>#VALUE!</v>
      </c>
      <c r="AG584" t="e">
        <f>IF(D584="M",(IF(AI584&lt;2.5,LMS!$D$21*AI584^3+LMS!$E$21*AI584^2+LMS!$F$21*AI584+LMS!$G$21,IF(AI584&lt;9.5,LMS!$D$22*AI584^3+LMS!$E$22*AI584^2+LMS!$F$22*AI584+LMS!$G$22,IF(AI584&lt;26.75,LMS!$D$23*AI584^3+LMS!$E$23*AI584^2+LMS!$F$23*AI584+LMS!$G$23,IF(AI584&lt;90,LMS!$D$24*AI584^3+LMS!$E$24*AI584^2+LMS!$F$24*AI584+LMS!$G$24,LMS!$D$25*AI584^3+LMS!$E$25*AI584^2+LMS!$F$25*AI584+LMS!$G$25))))),(IF(AI584&lt;2.5,LMS!$D$27*AI584^3+LMS!$E$27*AI584^2+LMS!$F$27*AI584+LMS!$G$27,IF(AI584&lt;9.5,LMS!$D$28*AI584^3+LMS!$E$28*AI584^2+LMS!$F$28*AI584+LMS!$G$28,IF(AI584&lt;26.75,LMS!$D$29*AI584^3+LMS!$E$29*AI584^2+LMS!$F$29*AI584+LMS!$G$29,IF(AI584&lt;90,LMS!$D$30*AI584^3+LMS!$E$30*AI584^2+LMS!$F$30*AI584+LMS!$G$30,IF(AI584&lt;150,LMS!$D$31*AI584^3+LMS!$E$31*AI584^2+LMS!$F$31*AI584+LMS!$G$31,LMS!$D$32*AI584^3+LMS!$E$32*AI584^2+LMS!$F$32*AI584+LMS!$G$32)))))))</f>
        <v>#VALUE!</v>
      </c>
      <c r="AH584" t="e">
        <f>IF(D584="M",(IF(AI584&lt;90,LMS!$D$14*AI584^3+LMS!$E$14*AI584^2+LMS!$F$14*AI584+LMS!$G$14,LMS!$D$15*AI584^3+LMS!$E$15*AI584^2+LMS!$F$15*AI584+LMS!$G$15)),(IF(AI584&lt;90,LMS!$D$17*AI584^3+LMS!$E$17*AI584^2+LMS!$F$17*AI584+LMS!$G$17,LMS!$D$18*AI584^3+LMS!$E$18*AI584^2+LMS!$F$18*AI584+LMS!$G$18)))</f>
        <v>#VALUE!</v>
      </c>
      <c r="AI584" s="7" t="e">
        <f t="shared" si="199"/>
        <v>#VALUE!</v>
      </c>
      <c r="AJ584" s="7">
        <f t="shared" si="220"/>
        <v>0</v>
      </c>
      <c r="AL584" s="7">
        <f>IF(D584="M",WeightSDS!P$5*$AJ584^7+WeightSDS!Q$5*$AJ584^6+WeightSDS!R$5*$AJ584^5+WeightSDS!S$5*$AJ584^4+WeightSDS!T$5*$AJ584^3+WeightSDS!U$5*$AJ584^2+WeightSDS!V$5*$AJ584+WeightSDS!W$5,IF($AJ584&lt;186,WeightSDS!P$8*$AJ584^7+WeightSDS!Q$8*$AJ584^6+WeightSDS!R$8*$AJ584^5+WeightSDS!S$8*$AJ584^4+WeightSDS!T$8*$AJ584^3+WeightSDS!U$8*$AJ584^2+WeightSDS!V$8*$AJ584+WeightSDS!W$8,WeightSDS!$U$9+WeightSDS!$V$9*($AJ584-WeightSDS!$W$9)))</f>
        <v>0.75407122999999998</v>
      </c>
      <c r="AM584" s="7">
        <f>IF(D584="M",IF($AJ584&lt;45,WeightSDS!M$23*$AJ584^10+WeightSDS!N$23*$AJ584^9+WeightSDS!O$23*$AJ584^8+WeightSDS!P$23*$AJ584^7+WeightSDS!Q$23*$AJ584^6+WeightSDS!R$23*$AJ584^5+WeightSDS!S$23*$AJ584^4+WeightSDS!T$23*$AJ584^3+WeightSDS!U$23*$AJ584^2+WeightSDS!V$23*$AJ584+WeightSDS!W$23,IF($AJ584&lt;153,WeightSDS!M$25*$AJ584^10+WeightSDS!N$25*$AJ584^9+WeightSDS!O$25*$AJ584^8+WeightSDS!P$25*$AJ584^7+WeightSDS!Q$25*$AJ584^6+WeightSDS!R$25*$AJ584^5+WeightSDS!S$25*$AJ584^4+WeightSDS!T$25*$AJ584^3+WeightSDS!U$25*$AJ584^2+WeightSDS!V$25*$AJ584+WeightSDS!W$25,WeightSDS!M$27+WeightSDS!N$27/(1+EXP(WeightSDS!O$27+WeightSDS!P$27*$AJ584)))),IF($AJ584&lt;43.8,WeightSDS!M$29*$AJ584^10+WeightSDS!N$29*$AJ584^9+WeightSDS!O$29*$AJ584^8+WeightSDS!P$29*$AJ584^7+WeightSDS!Q$29*$AJ584^6+WeightSDS!R$29*$AJ584^5+WeightSDS!S$29*$AJ584^4+WeightSDS!T$29*$AJ584^3+WeightSDS!U$29*$AJ584^2+WeightSDS!V$29*$AJ584+WeightSDS!W$29-0.010431*(1-$AJ584/210),IF($AJ584&lt;123,WeightSDS!M$30*$AJ584^10+WeightSDS!N$30*$AJ584^9+WeightSDS!O$30*$AJ584^8+WeightSDS!P$30*$AJ584^7+WeightSDS!Q$30*$AJ584^6+WeightSDS!R$30*$AJ584^5+WeightSDS!S$30*$AJ584^4+WeightSDS!T$30*$AJ584^3+WeightSDS!U$30*$AJ584^2+WeightSDS!V$30*$AJ584+WeightSDS!W$30-0.010431*(1-1/$AJ584),WeightSDS!M$32+WeightSDS!N$32/(1+EXP(WeightSDS!O$32+WeightSDS!P$32*$AJ584))-0.010431*(1-$AJ584/210))))</f>
        <v>2.9500001032655536</v>
      </c>
      <c r="AN584" s="7">
        <f>IF(D584="M",IF($AJ584&lt;162,WeightSDS!P$12*$AJ584^7+WeightSDS!Q$12*$AJ584^6+WeightSDS!R$12*$AJ584^5+WeightSDS!S$12*$AJ584^4+WeightSDS!T$12*$AJ584^3+WeightSDS!U$12*$AJ584^2+WeightSDS!V$12*$AJ584+WeightSDS!W$12,WeightSDS!P$14*$AJ584^7+WeightSDS!Q$14*$AJ584^6+WeightSDS!R$14*$AJ584^5+WeightSDS!S$14*$AJ584^4+WeightSDS!T$14*$AJ584^3+WeightSDS!U$14*$AJ584^2+WeightSDS!V$14*$AJ584+WeightSDS!W$14),IF($AJ584&lt;156,WeightSDS!O$17*$AJ584^8+WeightSDS!P$17*$AJ584^7+WeightSDS!Q$17*$AJ584^6+WeightSDS!R$17*$AJ584^5+WeightSDS!S$17*$AJ584^4+WeightSDS!T$17*$AJ584^3+WeightSDS!U$17*$AJ584^2+WeightSDS!V$17*$AJ584+WeightSDS!W$17,IF($AJ584&lt;186,WeightSDS!$U$18+(WeightSDS!$V$18-WeightSDS!$U$18)/24*($AJ584-186)+WeightSDS!$W$18*(-$AJ584+186)^2-0.005,WeightSDS!$U$18+(WeightSDS!$V$18-WeightSDS!$U$18)/24*($AJ584-186)-0.005)))</f>
        <v>0.14604529399999999</v>
      </c>
      <c r="AQ584" s="7">
        <f t="shared" si="207"/>
        <v>0.56299999999999994</v>
      </c>
      <c r="AR584" s="7">
        <f t="shared" si="208"/>
        <v>69</v>
      </c>
      <c r="AS584" s="7">
        <f t="shared" si="209"/>
        <v>0.51</v>
      </c>
    </row>
    <row r="585" spans="2:45" s="7" customFormat="1" x14ac:dyDescent="0.15">
      <c r="B585" s="118"/>
      <c r="C585" s="118"/>
      <c r="D585" s="118"/>
      <c r="E585" s="30"/>
      <c r="F585" s="30"/>
      <c r="G585" s="119"/>
      <c r="H585" s="119"/>
      <c r="I585" s="78"/>
      <c r="J585" s="11" t="str">
        <f t="shared" si="200"/>
        <v/>
      </c>
      <c r="K585" s="2" t="str">
        <f t="shared" si="210"/>
        <v/>
      </c>
      <c r="L585" s="2" t="str">
        <f t="shared" si="201"/>
        <v/>
      </c>
      <c r="M585" s="2" t="str">
        <f t="shared" si="211"/>
        <v/>
      </c>
      <c r="N585" s="2" t="str">
        <f t="shared" si="212"/>
        <v/>
      </c>
      <c r="O585" s="2" t="str">
        <f t="shared" si="213"/>
        <v/>
      </c>
      <c r="P585" s="11" t="str">
        <f t="shared" si="214"/>
        <v/>
      </c>
      <c r="Q585" s="11" t="str">
        <f t="shared" si="215"/>
        <v/>
      </c>
      <c r="R585" s="2" t="str">
        <f t="shared" si="216"/>
        <v/>
      </c>
      <c r="S585" s="11" t="str">
        <f t="shared" si="217"/>
        <v/>
      </c>
      <c r="T585" s="175" t="str">
        <f t="shared" si="218"/>
        <v/>
      </c>
      <c r="U585" s="11" t="str">
        <f t="shared" si="219"/>
        <v/>
      </c>
      <c r="V585" s="136"/>
      <c r="W585" s="136"/>
      <c r="X585" s="139">
        <f t="shared" si="202"/>
        <v>0</v>
      </c>
      <c r="Y585" s="31">
        <f t="shared" si="203"/>
        <v>0</v>
      </c>
      <c r="Z585" s="31"/>
      <c r="AA585" s="140">
        <f t="shared" si="204"/>
        <v>0</v>
      </c>
      <c r="AB585" s="12"/>
      <c r="AC585" s="8">
        <f t="shared" si="205"/>
        <v>9.0359999999999996</v>
      </c>
      <c r="AD585" s="8">
        <f t="shared" si="206"/>
        <v>-184.49199999999999</v>
      </c>
      <c r="AE585"/>
      <c r="AF585" t="e">
        <f>IF(D585="M",IF(AI585&lt;78,LMS!$D$5*AI585^3+LMS!$E$5*AI585^2+LMS!$F$5*AI585+LMS!$G$5,IF(AI585&lt;150,LMS!$D$6*AI585^3+LMS!$E$6*AI585^2+LMS!$F$6*AI585+LMS!$G$6,LMS!$D$7*AI585^3+LMS!$E$7*AI585^2+LMS!$F$7*AI585+LMS!$G$7)),IF(AI585&lt;69,LMS!$D$9*AI585^3+LMS!$E$9*AI585^2+LMS!$F$9*AI585+LMS!$G$9,IF(AI585&lt;150,LMS!$D$10*AI585^3+LMS!$E$10*AI585^2+LMS!$F$10*AI585+LMS!$G$10,LMS!$D$11*AI585^3+LMS!$E$11*AI585^2+LMS!$F$11*AI585+LMS!$G$11)))</f>
        <v>#VALUE!</v>
      </c>
      <c r="AG585" t="e">
        <f>IF(D585="M",(IF(AI585&lt;2.5,LMS!$D$21*AI585^3+LMS!$E$21*AI585^2+LMS!$F$21*AI585+LMS!$G$21,IF(AI585&lt;9.5,LMS!$D$22*AI585^3+LMS!$E$22*AI585^2+LMS!$F$22*AI585+LMS!$G$22,IF(AI585&lt;26.75,LMS!$D$23*AI585^3+LMS!$E$23*AI585^2+LMS!$F$23*AI585+LMS!$G$23,IF(AI585&lt;90,LMS!$D$24*AI585^3+LMS!$E$24*AI585^2+LMS!$F$24*AI585+LMS!$G$24,LMS!$D$25*AI585^3+LMS!$E$25*AI585^2+LMS!$F$25*AI585+LMS!$G$25))))),(IF(AI585&lt;2.5,LMS!$D$27*AI585^3+LMS!$E$27*AI585^2+LMS!$F$27*AI585+LMS!$G$27,IF(AI585&lt;9.5,LMS!$D$28*AI585^3+LMS!$E$28*AI585^2+LMS!$F$28*AI585+LMS!$G$28,IF(AI585&lt;26.75,LMS!$D$29*AI585^3+LMS!$E$29*AI585^2+LMS!$F$29*AI585+LMS!$G$29,IF(AI585&lt;90,LMS!$D$30*AI585^3+LMS!$E$30*AI585^2+LMS!$F$30*AI585+LMS!$G$30,IF(AI585&lt;150,LMS!$D$31*AI585^3+LMS!$E$31*AI585^2+LMS!$F$31*AI585+LMS!$G$31,LMS!$D$32*AI585^3+LMS!$E$32*AI585^2+LMS!$F$32*AI585+LMS!$G$32)))))))</f>
        <v>#VALUE!</v>
      </c>
      <c r="AH585" t="e">
        <f>IF(D585="M",(IF(AI585&lt;90,LMS!$D$14*AI585^3+LMS!$E$14*AI585^2+LMS!$F$14*AI585+LMS!$G$14,LMS!$D$15*AI585^3+LMS!$E$15*AI585^2+LMS!$F$15*AI585+LMS!$G$15)),(IF(AI585&lt;90,LMS!$D$17*AI585^3+LMS!$E$17*AI585^2+LMS!$F$17*AI585+LMS!$G$17,LMS!$D$18*AI585^3+LMS!$E$18*AI585^2+LMS!$F$18*AI585+LMS!$G$18)))</f>
        <v>#VALUE!</v>
      </c>
      <c r="AI585" s="7" t="e">
        <f t="shared" si="199"/>
        <v>#VALUE!</v>
      </c>
      <c r="AJ585" s="7">
        <f t="shared" si="220"/>
        <v>0</v>
      </c>
      <c r="AL585" s="7">
        <f>IF(D585="M",WeightSDS!P$5*$AJ585^7+WeightSDS!Q$5*$AJ585^6+WeightSDS!R$5*$AJ585^5+WeightSDS!S$5*$AJ585^4+WeightSDS!T$5*$AJ585^3+WeightSDS!U$5*$AJ585^2+WeightSDS!V$5*$AJ585+WeightSDS!W$5,IF($AJ585&lt;186,WeightSDS!P$8*$AJ585^7+WeightSDS!Q$8*$AJ585^6+WeightSDS!R$8*$AJ585^5+WeightSDS!S$8*$AJ585^4+WeightSDS!T$8*$AJ585^3+WeightSDS!U$8*$AJ585^2+WeightSDS!V$8*$AJ585+WeightSDS!W$8,WeightSDS!$U$9+WeightSDS!$V$9*($AJ585-WeightSDS!$W$9)))</f>
        <v>0.75407122999999998</v>
      </c>
      <c r="AM585" s="7">
        <f>IF(D585="M",IF($AJ585&lt;45,WeightSDS!M$23*$AJ585^10+WeightSDS!N$23*$AJ585^9+WeightSDS!O$23*$AJ585^8+WeightSDS!P$23*$AJ585^7+WeightSDS!Q$23*$AJ585^6+WeightSDS!R$23*$AJ585^5+WeightSDS!S$23*$AJ585^4+WeightSDS!T$23*$AJ585^3+WeightSDS!U$23*$AJ585^2+WeightSDS!V$23*$AJ585+WeightSDS!W$23,IF($AJ585&lt;153,WeightSDS!M$25*$AJ585^10+WeightSDS!N$25*$AJ585^9+WeightSDS!O$25*$AJ585^8+WeightSDS!P$25*$AJ585^7+WeightSDS!Q$25*$AJ585^6+WeightSDS!R$25*$AJ585^5+WeightSDS!S$25*$AJ585^4+WeightSDS!T$25*$AJ585^3+WeightSDS!U$25*$AJ585^2+WeightSDS!V$25*$AJ585+WeightSDS!W$25,WeightSDS!M$27+WeightSDS!N$27/(1+EXP(WeightSDS!O$27+WeightSDS!P$27*$AJ585)))),IF($AJ585&lt;43.8,WeightSDS!M$29*$AJ585^10+WeightSDS!N$29*$AJ585^9+WeightSDS!O$29*$AJ585^8+WeightSDS!P$29*$AJ585^7+WeightSDS!Q$29*$AJ585^6+WeightSDS!R$29*$AJ585^5+WeightSDS!S$29*$AJ585^4+WeightSDS!T$29*$AJ585^3+WeightSDS!U$29*$AJ585^2+WeightSDS!V$29*$AJ585+WeightSDS!W$29-0.010431*(1-$AJ585/210),IF($AJ585&lt;123,WeightSDS!M$30*$AJ585^10+WeightSDS!N$30*$AJ585^9+WeightSDS!O$30*$AJ585^8+WeightSDS!P$30*$AJ585^7+WeightSDS!Q$30*$AJ585^6+WeightSDS!R$30*$AJ585^5+WeightSDS!S$30*$AJ585^4+WeightSDS!T$30*$AJ585^3+WeightSDS!U$30*$AJ585^2+WeightSDS!V$30*$AJ585+WeightSDS!W$30-0.010431*(1-1/$AJ585),WeightSDS!M$32+WeightSDS!N$32/(1+EXP(WeightSDS!O$32+WeightSDS!P$32*$AJ585))-0.010431*(1-$AJ585/210))))</f>
        <v>2.9500001032655536</v>
      </c>
      <c r="AN585" s="7">
        <f>IF(D585="M",IF($AJ585&lt;162,WeightSDS!P$12*$AJ585^7+WeightSDS!Q$12*$AJ585^6+WeightSDS!R$12*$AJ585^5+WeightSDS!S$12*$AJ585^4+WeightSDS!T$12*$AJ585^3+WeightSDS!U$12*$AJ585^2+WeightSDS!V$12*$AJ585+WeightSDS!W$12,WeightSDS!P$14*$AJ585^7+WeightSDS!Q$14*$AJ585^6+WeightSDS!R$14*$AJ585^5+WeightSDS!S$14*$AJ585^4+WeightSDS!T$14*$AJ585^3+WeightSDS!U$14*$AJ585^2+WeightSDS!V$14*$AJ585+WeightSDS!W$14),IF($AJ585&lt;156,WeightSDS!O$17*$AJ585^8+WeightSDS!P$17*$AJ585^7+WeightSDS!Q$17*$AJ585^6+WeightSDS!R$17*$AJ585^5+WeightSDS!S$17*$AJ585^4+WeightSDS!T$17*$AJ585^3+WeightSDS!U$17*$AJ585^2+WeightSDS!V$17*$AJ585+WeightSDS!W$17,IF($AJ585&lt;186,WeightSDS!$U$18+(WeightSDS!$V$18-WeightSDS!$U$18)/24*($AJ585-186)+WeightSDS!$W$18*(-$AJ585+186)^2-0.005,WeightSDS!$U$18+(WeightSDS!$V$18-WeightSDS!$U$18)/24*($AJ585-186)-0.005)))</f>
        <v>0.14604529399999999</v>
      </c>
      <c r="AQ585" s="7">
        <f t="shared" si="207"/>
        <v>0.56299999999999994</v>
      </c>
      <c r="AR585" s="7">
        <f t="shared" si="208"/>
        <v>69</v>
      </c>
      <c r="AS585" s="7">
        <f t="shared" si="209"/>
        <v>0.51</v>
      </c>
    </row>
    <row r="586" spans="2:45" s="7" customFormat="1" x14ac:dyDescent="0.15">
      <c r="B586" s="118"/>
      <c r="C586" s="118"/>
      <c r="D586" s="118"/>
      <c r="E586" s="30"/>
      <c r="F586" s="30"/>
      <c r="G586" s="119"/>
      <c r="H586" s="119"/>
      <c r="I586" s="78"/>
      <c r="J586" s="11" t="str">
        <f t="shared" si="200"/>
        <v/>
      </c>
      <c r="K586" s="2" t="str">
        <f t="shared" si="210"/>
        <v/>
      </c>
      <c r="L586" s="2" t="str">
        <f t="shared" si="201"/>
        <v/>
      </c>
      <c r="M586" s="2" t="str">
        <f t="shared" si="211"/>
        <v/>
      </c>
      <c r="N586" s="2" t="str">
        <f t="shared" si="212"/>
        <v/>
      </c>
      <c r="O586" s="2" t="str">
        <f t="shared" si="213"/>
        <v/>
      </c>
      <c r="P586" s="11" t="str">
        <f t="shared" si="214"/>
        <v/>
      </c>
      <c r="Q586" s="11" t="str">
        <f t="shared" si="215"/>
        <v/>
      </c>
      <c r="R586" s="2" t="str">
        <f t="shared" si="216"/>
        <v/>
      </c>
      <c r="S586" s="11" t="str">
        <f t="shared" si="217"/>
        <v/>
      </c>
      <c r="T586" s="175" t="str">
        <f t="shared" si="218"/>
        <v/>
      </c>
      <c r="U586" s="11" t="str">
        <f t="shared" si="219"/>
        <v/>
      </c>
      <c r="V586" s="136"/>
      <c r="W586" s="136"/>
      <c r="X586" s="139">
        <f t="shared" si="202"/>
        <v>0</v>
      </c>
      <c r="Y586" s="31">
        <f t="shared" si="203"/>
        <v>0</v>
      </c>
      <c r="Z586" s="31"/>
      <c r="AA586" s="140">
        <f t="shared" si="204"/>
        <v>0</v>
      </c>
      <c r="AB586" s="12"/>
      <c r="AC586" s="8">
        <f t="shared" si="205"/>
        <v>9.0359999999999996</v>
      </c>
      <c r="AD586" s="8">
        <f t="shared" si="206"/>
        <v>-184.49199999999999</v>
      </c>
      <c r="AE586"/>
      <c r="AF586" t="e">
        <f>IF(D586="M",IF(AI586&lt;78,LMS!$D$5*AI586^3+LMS!$E$5*AI586^2+LMS!$F$5*AI586+LMS!$G$5,IF(AI586&lt;150,LMS!$D$6*AI586^3+LMS!$E$6*AI586^2+LMS!$F$6*AI586+LMS!$G$6,LMS!$D$7*AI586^3+LMS!$E$7*AI586^2+LMS!$F$7*AI586+LMS!$G$7)),IF(AI586&lt;69,LMS!$D$9*AI586^3+LMS!$E$9*AI586^2+LMS!$F$9*AI586+LMS!$G$9,IF(AI586&lt;150,LMS!$D$10*AI586^3+LMS!$E$10*AI586^2+LMS!$F$10*AI586+LMS!$G$10,LMS!$D$11*AI586^3+LMS!$E$11*AI586^2+LMS!$F$11*AI586+LMS!$G$11)))</f>
        <v>#VALUE!</v>
      </c>
      <c r="AG586" t="e">
        <f>IF(D586="M",(IF(AI586&lt;2.5,LMS!$D$21*AI586^3+LMS!$E$21*AI586^2+LMS!$F$21*AI586+LMS!$G$21,IF(AI586&lt;9.5,LMS!$D$22*AI586^3+LMS!$E$22*AI586^2+LMS!$F$22*AI586+LMS!$G$22,IF(AI586&lt;26.75,LMS!$D$23*AI586^3+LMS!$E$23*AI586^2+LMS!$F$23*AI586+LMS!$G$23,IF(AI586&lt;90,LMS!$D$24*AI586^3+LMS!$E$24*AI586^2+LMS!$F$24*AI586+LMS!$G$24,LMS!$D$25*AI586^3+LMS!$E$25*AI586^2+LMS!$F$25*AI586+LMS!$G$25))))),(IF(AI586&lt;2.5,LMS!$D$27*AI586^3+LMS!$E$27*AI586^2+LMS!$F$27*AI586+LMS!$G$27,IF(AI586&lt;9.5,LMS!$D$28*AI586^3+LMS!$E$28*AI586^2+LMS!$F$28*AI586+LMS!$G$28,IF(AI586&lt;26.75,LMS!$D$29*AI586^3+LMS!$E$29*AI586^2+LMS!$F$29*AI586+LMS!$G$29,IF(AI586&lt;90,LMS!$D$30*AI586^3+LMS!$E$30*AI586^2+LMS!$F$30*AI586+LMS!$G$30,IF(AI586&lt;150,LMS!$D$31*AI586^3+LMS!$E$31*AI586^2+LMS!$F$31*AI586+LMS!$G$31,LMS!$D$32*AI586^3+LMS!$E$32*AI586^2+LMS!$F$32*AI586+LMS!$G$32)))))))</f>
        <v>#VALUE!</v>
      </c>
      <c r="AH586" t="e">
        <f>IF(D586="M",(IF(AI586&lt;90,LMS!$D$14*AI586^3+LMS!$E$14*AI586^2+LMS!$F$14*AI586+LMS!$G$14,LMS!$D$15*AI586^3+LMS!$E$15*AI586^2+LMS!$F$15*AI586+LMS!$G$15)),(IF(AI586&lt;90,LMS!$D$17*AI586^3+LMS!$E$17*AI586^2+LMS!$F$17*AI586+LMS!$G$17,LMS!$D$18*AI586^3+LMS!$E$18*AI586^2+LMS!$F$18*AI586+LMS!$G$18)))</f>
        <v>#VALUE!</v>
      </c>
      <c r="AI586" s="7" t="e">
        <f t="shared" si="199"/>
        <v>#VALUE!</v>
      </c>
      <c r="AJ586" s="7">
        <f t="shared" si="220"/>
        <v>0</v>
      </c>
      <c r="AL586" s="7">
        <f>IF(D586="M",WeightSDS!P$5*$AJ586^7+WeightSDS!Q$5*$AJ586^6+WeightSDS!R$5*$AJ586^5+WeightSDS!S$5*$AJ586^4+WeightSDS!T$5*$AJ586^3+WeightSDS!U$5*$AJ586^2+WeightSDS!V$5*$AJ586+WeightSDS!W$5,IF($AJ586&lt;186,WeightSDS!P$8*$AJ586^7+WeightSDS!Q$8*$AJ586^6+WeightSDS!R$8*$AJ586^5+WeightSDS!S$8*$AJ586^4+WeightSDS!T$8*$AJ586^3+WeightSDS!U$8*$AJ586^2+WeightSDS!V$8*$AJ586+WeightSDS!W$8,WeightSDS!$U$9+WeightSDS!$V$9*($AJ586-WeightSDS!$W$9)))</f>
        <v>0.75407122999999998</v>
      </c>
      <c r="AM586" s="7">
        <f>IF(D586="M",IF($AJ586&lt;45,WeightSDS!M$23*$AJ586^10+WeightSDS!N$23*$AJ586^9+WeightSDS!O$23*$AJ586^8+WeightSDS!P$23*$AJ586^7+WeightSDS!Q$23*$AJ586^6+WeightSDS!R$23*$AJ586^5+WeightSDS!S$23*$AJ586^4+WeightSDS!T$23*$AJ586^3+WeightSDS!U$23*$AJ586^2+WeightSDS!V$23*$AJ586+WeightSDS!W$23,IF($AJ586&lt;153,WeightSDS!M$25*$AJ586^10+WeightSDS!N$25*$AJ586^9+WeightSDS!O$25*$AJ586^8+WeightSDS!P$25*$AJ586^7+WeightSDS!Q$25*$AJ586^6+WeightSDS!R$25*$AJ586^5+WeightSDS!S$25*$AJ586^4+WeightSDS!T$25*$AJ586^3+WeightSDS!U$25*$AJ586^2+WeightSDS!V$25*$AJ586+WeightSDS!W$25,WeightSDS!M$27+WeightSDS!N$27/(1+EXP(WeightSDS!O$27+WeightSDS!P$27*$AJ586)))),IF($AJ586&lt;43.8,WeightSDS!M$29*$AJ586^10+WeightSDS!N$29*$AJ586^9+WeightSDS!O$29*$AJ586^8+WeightSDS!P$29*$AJ586^7+WeightSDS!Q$29*$AJ586^6+WeightSDS!R$29*$AJ586^5+WeightSDS!S$29*$AJ586^4+WeightSDS!T$29*$AJ586^3+WeightSDS!U$29*$AJ586^2+WeightSDS!V$29*$AJ586+WeightSDS!W$29-0.010431*(1-$AJ586/210),IF($AJ586&lt;123,WeightSDS!M$30*$AJ586^10+WeightSDS!N$30*$AJ586^9+WeightSDS!O$30*$AJ586^8+WeightSDS!P$30*$AJ586^7+WeightSDS!Q$30*$AJ586^6+WeightSDS!R$30*$AJ586^5+WeightSDS!S$30*$AJ586^4+WeightSDS!T$30*$AJ586^3+WeightSDS!U$30*$AJ586^2+WeightSDS!V$30*$AJ586+WeightSDS!W$30-0.010431*(1-1/$AJ586),WeightSDS!M$32+WeightSDS!N$32/(1+EXP(WeightSDS!O$32+WeightSDS!P$32*$AJ586))-0.010431*(1-$AJ586/210))))</f>
        <v>2.9500001032655536</v>
      </c>
      <c r="AN586" s="7">
        <f>IF(D586="M",IF($AJ586&lt;162,WeightSDS!P$12*$AJ586^7+WeightSDS!Q$12*$AJ586^6+WeightSDS!R$12*$AJ586^5+WeightSDS!S$12*$AJ586^4+WeightSDS!T$12*$AJ586^3+WeightSDS!U$12*$AJ586^2+WeightSDS!V$12*$AJ586+WeightSDS!W$12,WeightSDS!P$14*$AJ586^7+WeightSDS!Q$14*$AJ586^6+WeightSDS!R$14*$AJ586^5+WeightSDS!S$14*$AJ586^4+WeightSDS!T$14*$AJ586^3+WeightSDS!U$14*$AJ586^2+WeightSDS!V$14*$AJ586+WeightSDS!W$14),IF($AJ586&lt;156,WeightSDS!O$17*$AJ586^8+WeightSDS!P$17*$AJ586^7+WeightSDS!Q$17*$AJ586^6+WeightSDS!R$17*$AJ586^5+WeightSDS!S$17*$AJ586^4+WeightSDS!T$17*$AJ586^3+WeightSDS!U$17*$AJ586^2+WeightSDS!V$17*$AJ586+WeightSDS!W$17,IF($AJ586&lt;186,WeightSDS!$U$18+(WeightSDS!$V$18-WeightSDS!$U$18)/24*($AJ586-186)+WeightSDS!$W$18*(-$AJ586+186)^2-0.005,WeightSDS!$U$18+(WeightSDS!$V$18-WeightSDS!$U$18)/24*($AJ586-186)-0.005)))</f>
        <v>0.14604529399999999</v>
      </c>
      <c r="AQ586" s="7">
        <f t="shared" si="207"/>
        <v>0.56299999999999994</v>
      </c>
      <c r="AR586" s="7">
        <f t="shared" si="208"/>
        <v>69</v>
      </c>
      <c r="AS586" s="7">
        <f t="shared" si="209"/>
        <v>0.51</v>
      </c>
    </row>
    <row r="587" spans="2:45" s="7" customFormat="1" x14ac:dyDescent="0.15">
      <c r="B587" s="118"/>
      <c r="C587" s="118"/>
      <c r="D587" s="118"/>
      <c r="E587" s="30"/>
      <c r="F587" s="30"/>
      <c r="G587" s="119"/>
      <c r="H587" s="119"/>
      <c r="I587" s="78"/>
      <c r="J587" s="11" t="str">
        <f t="shared" si="200"/>
        <v/>
      </c>
      <c r="K587" s="2" t="str">
        <f t="shared" si="210"/>
        <v/>
      </c>
      <c r="L587" s="2" t="str">
        <f t="shared" si="201"/>
        <v/>
      </c>
      <c r="M587" s="2" t="str">
        <f t="shared" si="211"/>
        <v/>
      </c>
      <c r="N587" s="2" t="str">
        <f t="shared" si="212"/>
        <v/>
      </c>
      <c r="O587" s="2" t="str">
        <f t="shared" si="213"/>
        <v/>
      </c>
      <c r="P587" s="11" t="str">
        <f t="shared" si="214"/>
        <v/>
      </c>
      <c r="Q587" s="11" t="str">
        <f t="shared" si="215"/>
        <v/>
      </c>
      <c r="R587" s="2" t="str">
        <f t="shared" si="216"/>
        <v/>
      </c>
      <c r="S587" s="11" t="str">
        <f t="shared" si="217"/>
        <v/>
      </c>
      <c r="T587" s="175" t="str">
        <f t="shared" si="218"/>
        <v/>
      </c>
      <c r="U587" s="11" t="str">
        <f t="shared" si="219"/>
        <v/>
      </c>
      <c r="V587" s="136"/>
      <c r="W587" s="136"/>
      <c r="X587" s="139">
        <f t="shared" si="202"/>
        <v>0</v>
      </c>
      <c r="Y587" s="31">
        <f t="shared" si="203"/>
        <v>0</v>
      </c>
      <c r="Z587" s="31"/>
      <c r="AA587" s="140">
        <f t="shared" si="204"/>
        <v>0</v>
      </c>
      <c r="AB587" s="12"/>
      <c r="AC587" s="8">
        <f t="shared" si="205"/>
        <v>9.0359999999999996</v>
      </c>
      <c r="AD587" s="8">
        <f t="shared" si="206"/>
        <v>-184.49199999999999</v>
      </c>
      <c r="AE587"/>
      <c r="AF587" t="e">
        <f>IF(D587="M",IF(AI587&lt;78,LMS!$D$5*AI587^3+LMS!$E$5*AI587^2+LMS!$F$5*AI587+LMS!$G$5,IF(AI587&lt;150,LMS!$D$6*AI587^3+LMS!$E$6*AI587^2+LMS!$F$6*AI587+LMS!$G$6,LMS!$D$7*AI587^3+LMS!$E$7*AI587^2+LMS!$F$7*AI587+LMS!$G$7)),IF(AI587&lt;69,LMS!$D$9*AI587^3+LMS!$E$9*AI587^2+LMS!$F$9*AI587+LMS!$G$9,IF(AI587&lt;150,LMS!$D$10*AI587^3+LMS!$E$10*AI587^2+LMS!$F$10*AI587+LMS!$G$10,LMS!$D$11*AI587^3+LMS!$E$11*AI587^2+LMS!$F$11*AI587+LMS!$G$11)))</f>
        <v>#VALUE!</v>
      </c>
      <c r="AG587" t="e">
        <f>IF(D587="M",(IF(AI587&lt;2.5,LMS!$D$21*AI587^3+LMS!$E$21*AI587^2+LMS!$F$21*AI587+LMS!$G$21,IF(AI587&lt;9.5,LMS!$D$22*AI587^3+LMS!$E$22*AI587^2+LMS!$F$22*AI587+LMS!$G$22,IF(AI587&lt;26.75,LMS!$D$23*AI587^3+LMS!$E$23*AI587^2+LMS!$F$23*AI587+LMS!$G$23,IF(AI587&lt;90,LMS!$D$24*AI587^3+LMS!$E$24*AI587^2+LMS!$F$24*AI587+LMS!$G$24,LMS!$D$25*AI587^3+LMS!$E$25*AI587^2+LMS!$F$25*AI587+LMS!$G$25))))),(IF(AI587&lt;2.5,LMS!$D$27*AI587^3+LMS!$E$27*AI587^2+LMS!$F$27*AI587+LMS!$G$27,IF(AI587&lt;9.5,LMS!$D$28*AI587^3+LMS!$E$28*AI587^2+LMS!$F$28*AI587+LMS!$G$28,IF(AI587&lt;26.75,LMS!$D$29*AI587^3+LMS!$E$29*AI587^2+LMS!$F$29*AI587+LMS!$G$29,IF(AI587&lt;90,LMS!$D$30*AI587^3+LMS!$E$30*AI587^2+LMS!$F$30*AI587+LMS!$G$30,IF(AI587&lt;150,LMS!$D$31*AI587^3+LMS!$E$31*AI587^2+LMS!$F$31*AI587+LMS!$G$31,LMS!$D$32*AI587^3+LMS!$E$32*AI587^2+LMS!$F$32*AI587+LMS!$G$32)))))))</f>
        <v>#VALUE!</v>
      </c>
      <c r="AH587" t="e">
        <f>IF(D587="M",(IF(AI587&lt;90,LMS!$D$14*AI587^3+LMS!$E$14*AI587^2+LMS!$F$14*AI587+LMS!$G$14,LMS!$D$15*AI587^3+LMS!$E$15*AI587^2+LMS!$F$15*AI587+LMS!$G$15)),(IF(AI587&lt;90,LMS!$D$17*AI587^3+LMS!$E$17*AI587^2+LMS!$F$17*AI587+LMS!$G$17,LMS!$D$18*AI587^3+LMS!$E$18*AI587^2+LMS!$F$18*AI587+LMS!$G$18)))</f>
        <v>#VALUE!</v>
      </c>
      <c r="AI587" s="7" t="e">
        <f t="shared" si="199"/>
        <v>#VALUE!</v>
      </c>
      <c r="AJ587" s="7">
        <f t="shared" si="220"/>
        <v>0</v>
      </c>
      <c r="AL587" s="7">
        <f>IF(D587="M",WeightSDS!P$5*$AJ587^7+WeightSDS!Q$5*$AJ587^6+WeightSDS!R$5*$AJ587^5+WeightSDS!S$5*$AJ587^4+WeightSDS!T$5*$AJ587^3+WeightSDS!U$5*$AJ587^2+WeightSDS!V$5*$AJ587+WeightSDS!W$5,IF($AJ587&lt;186,WeightSDS!P$8*$AJ587^7+WeightSDS!Q$8*$AJ587^6+WeightSDS!R$8*$AJ587^5+WeightSDS!S$8*$AJ587^4+WeightSDS!T$8*$AJ587^3+WeightSDS!U$8*$AJ587^2+WeightSDS!V$8*$AJ587+WeightSDS!W$8,WeightSDS!$U$9+WeightSDS!$V$9*($AJ587-WeightSDS!$W$9)))</f>
        <v>0.75407122999999998</v>
      </c>
      <c r="AM587" s="7">
        <f>IF(D587="M",IF($AJ587&lt;45,WeightSDS!M$23*$AJ587^10+WeightSDS!N$23*$AJ587^9+WeightSDS!O$23*$AJ587^8+WeightSDS!P$23*$AJ587^7+WeightSDS!Q$23*$AJ587^6+WeightSDS!R$23*$AJ587^5+WeightSDS!S$23*$AJ587^4+WeightSDS!T$23*$AJ587^3+WeightSDS!U$23*$AJ587^2+WeightSDS!V$23*$AJ587+WeightSDS!W$23,IF($AJ587&lt;153,WeightSDS!M$25*$AJ587^10+WeightSDS!N$25*$AJ587^9+WeightSDS!O$25*$AJ587^8+WeightSDS!P$25*$AJ587^7+WeightSDS!Q$25*$AJ587^6+WeightSDS!R$25*$AJ587^5+WeightSDS!S$25*$AJ587^4+WeightSDS!T$25*$AJ587^3+WeightSDS!U$25*$AJ587^2+WeightSDS!V$25*$AJ587+WeightSDS!W$25,WeightSDS!M$27+WeightSDS!N$27/(1+EXP(WeightSDS!O$27+WeightSDS!P$27*$AJ587)))),IF($AJ587&lt;43.8,WeightSDS!M$29*$AJ587^10+WeightSDS!N$29*$AJ587^9+WeightSDS!O$29*$AJ587^8+WeightSDS!P$29*$AJ587^7+WeightSDS!Q$29*$AJ587^6+WeightSDS!R$29*$AJ587^5+WeightSDS!S$29*$AJ587^4+WeightSDS!T$29*$AJ587^3+WeightSDS!U$29*$AJ587^2+WeightSDS!V$29*$AJ587+WeightSDS!W$29-0.010431*(1-$AJ587/210),IF($AJ587&lt;123,WeightSDS!M$30*$AJ587^10+WeightSDS!N$30*$AJ587^9+WeightSDS!O$30*$AJ587^8+WeightSDS!P$30*$AJ587^7+WeightSDS!Q$30*$AJ587^6+WeightSDS!R$30*$AJ587^5+WeightSDS!S$30*$AJ587^4+WeightSDS!T$30*$AJ587^3+WeightSDS!U$30*$AJ587^2+WeightSDS!V$30*$AJ587+WeightSDS!W$30-0.010431*(1-1/$AJ587),WeightSDS!M$32+WeightSDS!N$32/(1+EXP(WeightSDS!O$32+WeightSDS!P$32*$AJ587))-0.010431*(1-$AJ587/210))))</f>
        <v>2.9500001032655536</v>
      </c>
      <c r="AN587" s="7">
        <f>IF(D587="M",IF($AJ587&lt;162,WeightSDS!P$12*$AJ587^7+WeightSDS!Q$12*$AJ587^6+WeightSDS!R$12*$AJ587^5+WeightSDS!S$12*$AJ587^4+WeightSDS!T$12*$AJ587^3+WeightSDS!U$12*$AJ587^2+WeightSDS!V$12*$AJ587+WeightSDS!W$12,WeightSDS!P$14*$AJ587^7+WeightSDS!Q$14*$AJ587^6+WeightSDS!R$14*$AJ587^5+WeightSDS!S$14*$AJ587^4+WeightSDS!T$14*$AJ587^3+WeightSDS!U$14*$AJ587^2+WeightSDS!V$14*$AJ587+WeightSDS!W$14),IF($AJ587&lt;156,WeightSDS!O$17*$AJ587^8+WeightSDS!P$17*$AJ587^7+WeightSDS!Q$17*$AJ587^6+WeightSDS!R$17*$AJ587^5+WeightSDS!S$17*$AJ587^4+WeightSDS!T$17*$AJ587^3+WeightSDS!U$17*$AJ587^2+WeightSDS!V$17*$AJ587+WeightSDS!W$17,IF($AJ587&lt;186,WeightSDS!$U$18+(WeightSDS!$V$18-WeightSDS!$U$18)/24*($AJ587-186)+WeightSDS!$W$18*(-$AJ587+186)^2-0.005,WeightSDS!$U$18+(WeightSDS!$V$18-WeightSDS!$U$18)/24*($AJ587-186)-0.005)))</f>
        <v>0.14604529399999999</v>
      </c>
      <c r="AQ587" s="7">
        <f t="shared" si="207"/>
        <v>0.56299999999999994</v>
      </c>
      <c r="AR587" s="7">
        <f t="shared" si="208"/>
        <v>69</v>
      </c>
      <c r="AS587" s="7">
        <f t="shared" si="209"/>
        <v>0.51</v>
      </c>
    </row>
    <row r="588" spans="2:45" s="7" customFormat="1" x14ac:dyDescent="0.15">
      <c r="B588" s="118"/>
      <c r="C588" s="118"/>
      <c r="D588" s="118"/>
      <c r="E588" s="30"/>
      <c r="F588" s="30"/>
      <c r="G588" s="119"/>
      <c r="H588" s="119"/>
      <c r="I588" s="78"/>
      <c r="J588" s="11" t="str">
        <f t="shared" si="200"/>
        <v/>
      </c>
      <c r="K588" s="2" t="str">
        <f t="shared" si="210"/>
        <v/>
      </c>
      <c r="L588" s="2" t="str">
        <f t="shared" si="201"/>
        <v/>
      </c>
      <c r="M588" s="2" t="str">
        <f t="shared" si="211"/>
        <v/>
      </c>
      <c r="N588" s="2" t="str">
        <f t="shared" si="212"/>
        <v/>
      </c>
      <c r="O588" s="2" t="str">
        <f t="shared" si="213"/>
        <v/>
      </c>
      <c r="P588" s="11" t="str">
        <f t="shared" si="214"/>
        <v/>
      </c>
      <c r="Q588" s="11" t="str">
        <f t="shared" si="215"/>
        <v/>
      </c>
      <c r="R588" s="2" t="str">
        <f t="shared" si="216"/>
        <v/>
      </c>
      <c r="S588" s="11" t="str">
        <f t="shared" si="217"/>
        <v/>
      </c>
      <c r="T588" s="175" t="str">
        <f t="shared" si="218"/>
        <v/>
      </c>
      <c r="U588" s="11" t="str">
        <f t="shared" si="219"/>
        <v/>
      </c>
      <c r="V588" s="136"/>
      <c r="W588" s="136"/>
      <c r="X588" s="139">
        <f t="shared" si="202"/>
        <v>0</v>
      </c>
      <c r="Y588" s="31">
        <f t="shared" si="203"/>
        <v>0</v>
      </c>
      <c r="Z588" s="31"/>
      <c r="AA588" s="140">
        <f t="shared" si="204"/>
        <v>0</v>
      </c>
      <c r="AB588" s="12"/>
      <c r="AC588" s="8">
        <f t="shared" si="205"/>
        <v>9.0359999999999996</v>
      </c>
      <c r="AD588" s="8">
        <f t="shared" si="206"/>
        <v>-184.49199999999999</v>
      </c>
      <c r="AE588"/>
      <c r="AF588" t="e">
        <f>IF(D588="M",IF(AI588&lt;78,LMS!$D$5*AI588^3+LMS!$E$5*AI588^2+LMS!$F$5*AI588+LMS!$G$5,IF(AI588&lt;150,LMS!$D$6*AI588^3+LMS!$E$6*AI588^2+LMS!$F$6*AI588+LMS!$G$6,LMS!$D$7*AI588^3+LMS!$E$7*AI588^2+LMS!$F$7*AI588+LMS!$G$7)),IF(AI588&lt;69,LMS!$D$9*AI588^3+LMS!$E$9*AI588^2+LMS!$F$9*AI588+LMS!$G$9,IF(AI588&lt;150,LMS!$D$10*AI588^3+LMS!$E$10*AI588^2+LMS!$F$10*AI588+LMS!$G$10,LMS!$D$11*AI588^3+LMS!$E$11*AI588^2+LMS!$F$11*AI588+LMS!$G$11)))</f>
        <v>#VALUE!</v>
      </c>
      <c r="AG588" t="e">
        <f>IF(D588="M",(IF(AI588&lt;2.5,LMS!$D$21*AI588^3+LMS!$E$21*AI588^2+LMS!$F$21*AI588+LMS!$G$21,IF(AI588&lt;9.5,LMS!$D$22*AI588^3+LMS!$E$22*AI588^2+LMS!$F$22*AI588+LMS!$G$22,IF(AI588&lt;26.75,LMS!$D$23*AI588^3+LMS!$E$23*AI588^2+LMS!$F$23*AI588+LMS!$G$23,IF(AI588&lt;90,LMS!$D$24*AI588^3+LMS!$E$24*AI588^2+LMS!$F$24*AI588+LMS!$G$24,LMS!$D$25*AI588^3+LMS!$E$25*AI588^2+LMS!$F$25*AI588+LMS!$G$25))))),(IF(AI588&lt;2.5,LMS!$D$27*AI588^3+LMS!$E$27*AI588^2+LMS!$F$27*AI588+LMS!$G$27,IF(AI588&lt;9.5,LMS!$D$28*AI588^3+LMS!$E$28*AI588^2+LMS!$F$28*AI588+LMS!$G$28,IF(AI588&lt;26.75,LMS!$D$29*AI588^3+LMS!$E$29*AI588^2+LMS!$F$29*AI588+LMS!$G$29,IF(AI588&lt;90,LMS!$D$30*AI588^3+LMS!$E$30*AI588^2+LMS!$F$30*AI588+LMS!$G$30,IF(AI588&lt;150,LMS!$D$31*AI588^3+LMS!$E$31*AI588^2+LMS!$F$31*AI588+LMS!$G$31,LMS!$D$32*AI588^3+LMS!$E$32*AI588^2+LMS!$F$32*AI588+LMS!$G$32)))))))</f>
        <v>#VALUE!</v>
      </c>
      <c r="AH588" t="e">
        <f>IF(D588="M",(IF(AI588&lt;90,LMS!$D$14*AI588^3+LMS!$E$14*AI588^2+LMS!$F$14*AI588+LMS!$G$14,LMS!$D$15*AI588^3+LMS!$E$15*AI588^2+LMS!$F$15*AI588+LMS!$G$15)),(IF(AI588&lt;90,LMS!$D$17*AI588^3+LMS!$E$17*AI588^2+LMS!$F$17*AI588+LMS!$G$17,LMS!$D$18*AI588^3+LMS!$E$18*AI588^2+LMS!$F$18*AI588+LMS!$G$18)))</f>
        <v>#VALUE!</v>
      </c>
      <c r="AI588" s="7" t="e">
        <f t="shared" si="199"/>
        <v>#VALUE!</v>
      </c>
      <c r="AJ588" s="7">
        <f t="shared" si="220"/>
        <v>0</v>
      </c>
      <c r="AL588" s="7">
        <f>IF(D588="M",WeightSDS!P$5*$AJ588^7+WeightSDS!Q$5*$AJ588^6+WeightSDS!R$5*$AJ588^5+WeightSDS!S$5*$AJ588^4+WeightSDS!T$5*$AJ588^3+WeightSDS!U$5*$AJ588^2+WeightSDS!V$5*$AJ588+WeightSDS!W$5,IF($AJ588&lt;186,WeightSDS!P$8*$AJ588^7+WeightSDS!Q$8*$AJ588^6+WeightSDS!R$8*$AJ588^5+WeightSDS!S$8*$AJ588^4+WeightSDS!T$8*$AJ588^3+WeightSDS!U$8*$AJ588^2+WeightSDS!V$8*$AJ588+WeightSDS!W$8,WeightSDS!$U$9+WeightSDS!$V$9*($AJ588-WeightSDS!$W$9)))</f>
        <v>0.75407122999999998</v>
      </c>
      <c r="AM588" s="7">
        <f>IF(D588="M",IF($AJ588&lt;45,WeightSDS!M$23*$AJ588^10+WeightSDS!N$23*$AJ588^9+WeightSDS!O$23*$AJ588^8+WeightSDS!P$23*$AJ588^7+WeightSDS!Q$23*$AJ588^6+WeightSDS!R$23*$AJ588^5+WeightSDS!S$23*$AJ588^4+WeightSDS!T$23*$AJ588^3+WeightSDS!U$23*$AJ588^2+WeightSDS!V$23*$AJ588+WeightSDS!W$23,IF($AJ588&lt;153,WeightSDS!M$25*$AJ588^10+WeightSDS!N$25*$AJ588^9+WeightSDS!O$25*$AJ588^8+WeightSDS!P$25*$AJ588^7+WeightSDS!Q$25*$AJ588^6+WeightSDS!R$25*$AJ588^5+WeightSDS!S$25*$AJ588^4+WeightSDS!T$25*$AJ588^3+WeightSDS!U$25*$AJ588^2+WeightSDS!V$25*$AJ588+WeightSDS!W$25,WeightSDS!M$27+WeightSDS!N$27/(1+EXP(WeightSDS!O$27+WeightSDS!P$27*$AJ588)))),IF($AJ588&lt;43.8,WeightSDS!M$29*$AJ588^10+WeightSDS!N$29*$AJ588^9+WeightSDS!O$29*$AJ588^8+WeightSDS!P$29*$AJ588^7+WeightSDS!Q$29*$AJ588^6+WeightSDS!R$29*$AJ588^5+WeightSDS!S$29*$AJ588^4+WeightSDS!T$29*$AJ588^3+WeightSDS!U$29*$AJ588^2+WeightSDS!V$29*$AJ588+WeightSDS!W$29-0.010431*(1-$AJ588/210),IF($AJ588&lt;123,WeightSDS!M$30*$AJ588^10+WeightSDS!N$30*$AJ588^9+WeightSDS!O$30*$AJ588^8+WeightSDS!P$30*$AJ588^7+WeightSDS!Q$30*$AJ588^6+WeightSDS!R$30*$AJ588^5+WeightSDS!S$30*$AJ588^4+WeightSDS!T$30*$AJ588^3+WeightSDS!U$30*$AJ588^2+WeightSDS!V$30*$AJ588+WeightSDS!W$30-0.010431*(1-1/$AJ588),WeightSDS!M$32+WeightSDS!N$32/(1+EXP(WeightSDS!O$32+WeightSDS!P$32*$AJ588))-0.010431*(1-$AJ588/210))))</f>
        <v>2.9500001032655536</v>
      </c>
      <c r="AN588" s="7">
        <f>IF(D588="M",IF($AJ588&lt;162,WeightSDS!P$12*$AJ588^7+WeightSDS!Q$12*$AJ588^6+WeightSDS!R$12*$AJ588^5+WeightSDS!S$12*$AJ588^4+WeightSDS!T$12*$AJ588^3+WeightSDS!U$12*$AJ588^2+WeightSDS!V$12*$AJ588+WeightSDS!W$12,WeightSDS!P$14*$AJ588^7+WeightSDS!Q$14*$AJ588^6+WeightSDS!R$14*$AJ588^5+WeightSDS!S$14*$AJ588^4+WeightSDS!T$14*$AJ588^3+WeightSDS!U$14*$AJ588^2+WeightSDS!V$14*$AJ588+WeightSDS!W$14),IF($AJ588&lt;156,WeightSDS!O$17*$AJ588^8+WeightSDS!P$17*$AJ588^7+WeightSDS!Q$17*$AJ588^6+WeightSDS!R$17*$AJ588^5+WeightSDS!S$17*$AJ588^4+WeightSDS!T$17*$AJ588^3+WeightSDS!U$17*$AJ588^2+WeightSDS!V$17*$AJ588+WeightSDS!W$17,IF($AJ588&lt;186,WeightSDS!$U$18+(WeightSDS!$V$18-WeightSDS!$U$18)/24*($AJ588-186)+WeightSDS!$W$18*(-$AJ588+186)^2-0.005,WeightSDS!$U$18+(WeightSDS!$V$18-WeightSDS!$U$18)/24*($AJ588-186)-0.005)))</f>
        <v>0.14604529399999999</v>
      </c>
      <c r="AQ588" s="7">
        <f t="shared" si="207"/>
        <v>0.56299999999999994</v>
      </c>
      <c r="AR588" s="7">
        <f t="shared" si="208"/>
        <v>69</v>
      </c>
      <c r="AS588" s="7">
        <f t="shared" si="209"/>
        <v>0.51</v>
      </c>
    </row>
    <row r="589" spans="2:45" s="7" customFormat="1" x14ac:dyDescent="0.15">
      <c r="B589" s="118"/>
      <c r="C589" s="118"/>
      <c r="D589" s="118"/>
      <c r="E589" s="30"/>
      <c r="F589" s="30"/>
      <c r="G589" s="119"/>
      <c r="H589" s="119"/>
      <c r="I589" s="78"/>
      <c r="J589" s="11" t="str">
        <f t="shared" si="200"/>
        <v/>
      </c>
      <c r="K589" s="2" t="str">
        <f t="shared" si="210"/>
        <v/>
      </c>
      <c r="L589" s="2" t="str">
        <f t="shared" si="201"/>
        <v/>
      </c>
      <c r="M589" s="2" t="str">
        <f t="shared" si="211"/>
        <v/>
      </c>
      <c r="N589" s="2" t="str">
        <f t="shared" si="212"/>
        <v/>
      </c>
      <c r="O589" s="2" t="str">
        <f t="shared" si="213"/>
        <v/>
      </c>
      <c r="P589" s="11" t="str">
        <f t="shared" si="214"/>
        <v/>
      </c>
      <c r="Q589" s="11" t="str">
        <f t="shared" si="215"/>
        <v/>
      </c>
      <c r="R589" s="2" t="str">
        <f t="shared" si="216"/>
        <v/>
      </c>
      <c r="S589" s="11" t="str">
        <f t="shared" si="217"/>
        <v/>
      </c>
      <c r="T589" s="175" t="str">
        <f t="shared" si="218"/>
        <v/>
      </c>
      <c r="U589" s="11" t="str">
        <f t="shared" si="219"/>
        <v/>
      </c>
      <c r="V589" s="136"/>
      <c r="W589" s="136"/>
      <c r="X589" s="139">
        <f t="shared" si="202"/>
        <v>0</v>
      </c>
      <c r="Y589" s="31">
        <f t="shared" si="203"/>
        <v>0</v>
      </c>
      <c r="Z589" s="31"/>
      <c r="AA589" s="140">
        <f t="shared" si="204"/>
        <v>0</v>
      </c>
      <c r="AB589" s="12"/>
      <c r="AC589" s="8">
        <f t="shared" si="205"/>
        <v>9.0359999999999996</v>
      </c>
      <c r="AD589" s="8">
        <f t="shared" si="206"/>
        <v>-184.49199999999999</v>
      </c>
      <c r="AE589"/>
      <c r="AF589" t="e">
        <f>IF(D589="M",IF(AI589&lt;78,LMS!$D$5*AI589^3+LMS!$E$5*AI589^2+LMS!$F$5*AI589+LMS!$G$5,IF(AI589&lt;150,LMS!$D$6*AI589^3+LMS!$E$6*AI589^2+LMS!$F$6*AI589+LMS!$G$6,LMS!$D$7*AI589^3+LMS!$E$7*AI589^2+LMS!$F$7*AI589+LMS!$G$7)),IF(AI589&lt;69,LMS!$D$9*AI589^3+LMS!$E$9*AI589^2+LMS!$F$9*AI589+LMS!$G$9,IF(AI589&lt;150,LMS!$D$10*AI589^3+LMS!$E$10*AI589^2+LMS!$F$10*AI589+LMS!$G$10,LMS!$D$11*AI589^3+LMS!$E$11*AI589^2+LMS!$F$11*AI589+LMS!$G$11)))</f>
        <v>#VALUE!</v>
      </c>
      <c r="AG589" t="e">
        <f>IF(D589="M",(IF(AI589&lt;2.5,LMS!$D$21*AI589^3+LMS!$E$21*AI589^2+LMS!$F$21*AI589+LMS!$G$21,IF(AI589&lt;9.5,LMS!$D$22*AI589^3+LMS!$E$22*AI589^2+LMS!$F$22*AI589+LMS!$G$22,IF(AI589&lt;26.75,LMS!$D$23*AI589^3+LMS!$E$23*AI589^2+LMS!$F$23*AI589+LMS!$G$23,IF(AI589&lt;90,LMS!$D$24*AI589^3+LMS!$E$24*AI589^2+LMS!$F$24*AI589+LMS!$G$24,LMS!$D$25*AI589^3+LMS!$E$25*AI589^2+LMS!$F$25*AI589+LMS!$G$25))))),(IF(AI589&lt;2.5,LMS!$D$27*AI589^3+LMS!$E$27*AI589^2+LMS!$F$27*AI589+LMS!$G$27,IF(AI589&lt;9.5,LMS!$D$28*AI589^3+LMS!$E$28*AI589^2+LMS!$F$28*AI589+LMS!$G$28,IF(AI589&lt;26.75,LMS!$D$29*AI589^3+LMS!$E$29*AI589^2+LMS!$F$29*AI589+LMS!$G$29,IF(AI589&lt;90,LMS!$D$30*AI589^3+LMS!$E$30*AI589^2+LMS!$F$30*AI589+LMS!$G$30,IF(AI589&lt;150,LMS!$D$31*AI589^3+LMS!$E$31*AI589^2+LMS!$F$31*AI589+LMS!$G$31,LMS!$D$32*AI589^3+LMS!$E$32*AI589^2+LMS!$F$32*AI589+LMS!$G$32)))))))</f>
        <v>#VALUE!</v>
      </c>
      <c r="AH589" t="e">
        <f>IF(D589="M",(IF(AI589&lt;90,LMS!$D$14*AI589^3+LMS!$E$14*AI589^2+LMS!$F$14*AI589+LMS!$G$14,LMS!$D$15*AI589^3+LMS!$E$15*AI589^2+LMS!$F$15*AI589+LMS!$G$15)),(IF(AI589&lt;90,LMS!$D$17*AI589^3+LMS!$E$17*AI589^2+LMS!$F$17*AI589+LMS!$G$17,LMS!$D$18*AI589^3+LMS!$E$18*AI589^2+LMS!$F$18*AI589+LMS!$G$18)))</f>
        <v>#VALUE!</v>
      </c>
      <c r="AI589" s="7" t="e">
        <f t="shared" si="199"/>
        <v>#VALUE!</v>
      </c>
      <c r="AJ589" s="7">
        <f t="shared" si="220"/>
        <v>0</v>
      </c>
      <c r="AL589" s="7">
        <f>IF(D589="M",WeightSDS!P$5*$AJ589^7+WeightSDS!Q$5*$AJ589^6+WeightSDS!R$5*$AJ589^5+WeightSDS!S$5*$AJ589^4+WeightSDS!T$5*$AJ589^3+WeightSDS!U$5*$AJ589^2+WeightSDS!V$5*$AJ589+WeightSDS!W$5,IF($AJ589&lt;186,WeightSDS!P$8*$AJ589^7+WeightSDS!Q$8*$AJ589^6+WeightSDS!R$8*$AJ589^5+WeightSDS!S$8*$AJ589^4+WeightSDS!T$8*$AJ589^3+WeightSDS!U$8*$AJ589^2+WeightSDS!V$8*$AJ589+WeightSDS!W$8,WeightSDS!$U$9+WeightSDS!$V$9*($AJ589-WeightSDS!$W$9)))</f>
        <v>0.75407122999999998</v>
      </c>
      <c r="AM589" s="7">
        <f>IF(D589="M",IF($AJ589&lt;45,WeightSDS!M$23*$AJ589^10+WeightSDS!N$23*$AJ589^9+WeightSDS!O$23*$AJ589^8+WeightSDS!P$23*$AJ589^7+WeightSDS!Q$23*$AJ589^6+WeightSDS!R$23*$AJ589^5+WeightSDS!S$23*$AJ589^4+WeightSDS!T$23*$AJ589^3+WeightSDS!U$23*$AJ589^2+WeightSDS!V$23*$AJ589+WeightSDS!W$23,IF($AJ589&lt;153,WeightSDS!M$25*$AJ589^10+WeightSDS!N$25*$AJ589^9+WeightSDS!O$25*$AJ589^8+WeightSDS!P$25*$AJ589^7+WeightSDS!Q$25*$AJ589^6+WeightSDS!R$25*$AJ589^5+WeightSDS!S$25*$AJ589^4+WeightSDS!T$25*$AJ589^3+WeightSDS!U$25*$AJ589^2+WeightSDS!V$25*$AJ589+WeightSDS!W$25,WeightSDS!M$27+WeightSDS!N$27/(1+EXP(WeightSDS!O$27+WeightSDS!P$27*$AJ589)))),IF($AJ589&lt;43.8,WeightSDS!M$29*$AJ589^10+WeightSDS!N$29*$AJ589^9+WeightSDS!O$29*$AJ589^8+WeightSDS!P$29*$AJ589^7+WeightSDS!Q$29*$AJ589^6+WeightSDS!R$29*$AJ589^5+WeightSDS!S$29*$AJ589^4+WeightSDS!T$29*$AJ589^3+WeightSDS!U$29*$AJ589^2+WeightSDS!V$29*$AJ589+WeightSDS!W$29-0.010431*(1-$AJ589/210),IF($AJ589&lt;123,WeightSDS!M$30*$AJ589^10+WeightSDS!N$30*$AJ589^9+WeightSDS!O$30*$AJ589^8+WeightSDS!P$30*$AJ589^7+WeightSDS!Q$30*$AJ589^6+WeightSDS!R$30*$AJ589^5+WeightSDS!S$30*$AJ589^4+WeightSDS!T$30*$AJ589^3+WeightSDS!U$30*$AJ589^2+WeightSDS!V$30*$AJ589+WeightSDS!W$30-0.010431*(1-1/$AJ589),WeightSDS!M$32+WeightSDS!N$32/(1+EXP(WeightSDS!O$32+WeightSDS!P$32*$AJ589))-0.010431*(1-$AJ589/210))))</f>
        <v>2.9500001032655536</v>
      </c>
      <c r="AN589" s="7">
        <f>IF(D589="M",IF($AJ589&lt;162,WeightSDS!P$12*$AJ589^7+WeightSDS!Q$12*$AJ589^6+WeightSDS!R$12*$AJ589^5+WeightSDS!S$12*$AJ589^4+WeightSDS!T$12*$AJ589^3+WeightSDS!U$12*$AJ589^2+WeightSDS!V$12*$AJ589+WeightSDS!W$12,WeightSDS!P$14*$AJ589^7+WeightSDS!Q$14*$AJ589^6+WeightSDS!R$14*$AJ589^5+WeightSDS!S$14*$AJ589^4+WeightSDS!T$14*$AJ589^3+WeightSDS!U$14*$AJ589^2+WeightSDS!V$14*$AJ589+WeightSDS!W$14),IF($AJ589&lt;156,WeightSDS!O$17*$AJ589^8+WeightSDS!P$17*$AJ589^7+WeightSDS!Q$17*$AJ589^6+WeightSDS!R$17*$AJ589^5+WeightSDS!S$17*$AJ589^4+WeightSDS!T$17*$AJ589^3+WeightSDS!U$17*$AJ589^2+WeightSDS!V$17*$AJ589+WeightSDS!W$17,IF($AJ589&lt;186,WeightSDS!$U$18+(WeightSDS!$V$18-WeightSDS!$U$18)/24*($AJ589-186)+WeightSDS!$W$18*(-$AJ589+186)^2-0.005,WeightSDS!$U$18+(WeightSDS!$V$18-WeightSDS!$U$18)/24*($AJ589-186)-0.005)))</f>
        <v>0.14604529399999999</v>
      </c>
      <c r="AQ589" s="7">
        <f t="shared" si="207"/>
        <v>0.56299999999999994</v>
      </c>
      <c r="AR589" s="7">
        <f t="shared" si="208"/>
        <v>69</v>
      </c>
      <c r="AS589" s="7">
        <f t="shared" si="209"/>
        <v>0.51</v>
      </c>
    </row>
    <row r="590" spans="2:45" s="7" customFormat="1" x14ac:dyDescent="0.15">
      <c r="B590" s="118"/>
      <c r="C590" s="118"/>
      <c r="D590" s="118"/>
      <c r="E590" s="30"/>
      <c r="F590" s="30"/>
      <c r="G590" s="119"/>
      <c r="H590" s="119"/>
      <c r="I590" s="78"/>
      <c r="J590" s="11" t="str">
        <f t="shared" si="200"/>
        <v/>
      </c>
      <c r="K590" s="2" t="str">
        <f t="shared" si="210"/>
        <v/>
      </c>
      <c r="L590" s="2" t="str">
        <f t="shared" si="201"/>
        <v/>
      </c>
      <c r="M590" s="2" t="str">
        <f t="shared" si="211"/>
        <v/>
      </c>
      <c r="N590" s="2" t="str">
        <f t="shared" si="212"/>
        <v/>
      </c>
      <c r="O590" s="2" t="str">
        <f t="shared" si="213"/>
        <v/>
      </c>
      <c r="P590" s="11" t="str">
        <f t="shared" si="214"/>
        <v/>
      </c>
      <c r="Q590" s="11" t="str">
        <f t="shared" si="215"/>
        <v/>
      </c>
      <c r="R590" s="2" t="str">
        <f t="shared" si="216"/>
        <v/>
      </c>
      <c r="S590" s="11" t="str">
        <f t="shared" si="217"/>
        <v/>
      </c>
      <c r="T590" s="175" t="str">
        <f t="shared" si="218"/>
        <v/>
      </c>
      <c r="U590" s="11" t="str">
        <f t="shared" si="219"/>
        <v/>
      </c>
      <c r="V590" s="136"/>
      <c r="W590" s="136"/>
      <c r="X590" s="139">
        <f t="shared" si="202"/>
        <v>0</v>
      </c>
      <c r="Y590" s="31">
        <f t="shared" si="203"/>
        <v>0</v>
      </c>
      <c r="Z590" s="31"/>
      <c r="AA590" s="140">
        <f t="shared" si="204"/>
        <v>0</v>
      </c>
      <c r="AB590" s="12"/>
      <c r="AC590" s="8">
        <f t="shared" si="205"/>
        <v>9.0359999999999996</v>
      </c>
      <c r="AD590" s="8">
        <f t="shared" si="206"/>
        <v>-184.49199999999999</v>
      </c>
      <c r="AE590"/>
      <c r="AF590" t="e">
        <f>IF(D590="M",IF(AI590&lt;78,LMS!$D$5*AI590^3+LMS!$E$5*AI590^2+LMS!$F$5*AI590+LMS!$G$5,IF(AI590&lt;150,LMS!$D$6*AI590^3+LMS!$E$6*AI590^2+LMS!$F$6*AI590+LMS!$G$6,LMS!$D$7*AI590^3+LMS!$E$7*AI590^2+LMS!$F$7*AI590+LMS!$G$7)),IF(AI590&lt;69,LMS!$D$9*AI590^3+LMS!$E$9*AI590^2+LMS!$F$9*AI590+LMS!$G$9,IF(AI590&lt;150,LMS!$D$10*AI590^3+LMS!$E$10*AI590^2+LMS!$F$10*AI590+LMS!$G$10,LMS!$D$11*AI590^3+LMS!$E$11*AI590^2+LMS!$F$11*AI590+LMS!$G$11)))</f>
        <v>#VALUE!</v>
      </c>
      <c r="AG590" t="e">
        <f>IF(D590="M",(IF(AI590&lt;2.5,LMS!$D$21*AI590^3+LMS!$E$21*AI590^2+LMS!$F$21*AI590+LMS!$G$21,IF(AI590&lt;9.5,LMS!$D$22*AI590^3+LMS!$E$22*AI590^2+LMS!$F$22*AI590+LMS!$G$22,IF(AI590&lt;26.75,LMS!$D$23*AI590^3+LMS!$E$23*AI590^2+LMS!$F$23*AI590+LMS!$G$23,IF(AI590&lt;90,LMS!$D$24*AI590^3+LMS!$E$24*AI590^2+LMS!$F$24*AI590+LMS!$G$24,LMS!$D$25*AI590^3+LMS!$E$25*AI590^2+LMS!$F$25*AI590+LMS!$G$25))))),(IF(AI590&lt;2.5,LMS!$D$27*AI590^3+LMS!$E$27*AI590^2+LMS!$F$27*AI590+LMS!$G$27,IF(AI590&lt;9.5,LMS!$D$28*AI590^3+LMS!$E$28*AI590^2+LMS!$F$28*AI590+LMS!$G$28,IF(AI590&lt;26.75,LMS!$D$29*AI590^3+LMS!$E$29*AI590^2+LMS!$F$29*AI590+LMS!$G$29,IF(AI590&lt;90,LMS!$D$30*AI590^3+LMS!$E$30*AI590^2+LMS!$F$30*AI590+LMS!$G$30,IF(AI590&lt;150,LMS!$D$31*AI590^3+LMS!$E$31*AI590^2+LMS!$F$31*AI590+LMS!$G$31,LMS!$D$32*AI590^3+LMS!$E$32*AI590^2+LMS!$F$32*AI590+LMS!$G$32)))))))</f>
        <v>#VALUE!</v>
      </c>
      <c r="AH590" t="e">
        <f>IF(D590="M",(IF(AI590&lt;90,LMS!$D$14*AI590^3+LMS!$E$14*AI590^2+LMS!$F$14*AI590+LMS!$G$14,LMS!$D$15*AI590^3+LMS!$E$15*AI590^2+LMS!$F$15*AI590+LMS!$G$15)),(IF(AI590&lt;90,LMS!$D$17*AI590^3+LMS!$E$17*AI590^2+LMS!$F$17*AI590+LMS!$G$17,LMS!$D$18*AI590^3+LMS!$E$18*AI590^2+LMS!$F$18*AI590+LMS!$G$18)))</f>
        <v>#VALUE!</v>
      </c>
      <c r="AI590" s="7" t="e">
        <f t="shared" si="199"/>
        <v>#VALUE!</v>
      </c>
      <c r="AJ590" s="7">
        <f t="shared" si="220"/>
        <v>0</v>
      </c>
      <c r="AL590" s="7">
        <f>IF(D590="M",WeightSDS!P$5*$AJ590^7+WeightSDS!Q$5*$AJ590^6+WeightSDS!R$5*$AJ590^5+WeightSDS!S$5*$AJ590^4+WeightSDS!T$5*$AJ590^3+WeightSDS!U$5*$AJ590^2+WeightSDS!V$5*$AJ590+WeightSDS!W$5,IF($AJ590&lt;186,WeightSDS!P$8*$AJ590^7+WeightSDS!Q$8*$AJ590^6+WeightSDS!R$8*$AJ590^5+WeightSDS!S$8*$AJ590^4+WeightSDS!T$8*$AJ590^3+WeightSDS!U$8*$AJ590^2+WeightSDS!V$8*$AJ590+WeightSDS!W$8,WeightSDS!$U$9+WeightSDS!$V$9*($AJ590-WeightSDS!$W$9)))</f>
        <v>0.75407122999999998</v>
      </c>
      <c r="AM590" s="7">
        <f>IF(D590="M",IF($AJ590&lt;45,WeightSDS!M$23*$AJ590^10+WeightSDS!N$23*$AJ590^9+WeightSDS!O$23*$AJ590^8+WeightSDS!P$23*$AJ590^7+WeightSDS!Q$23*$AJ590^6+WeightSDS!R$23*$AJ590^5+WeightSDS!S$23*$AJ590^4+WeightSDS!T$23*$AJ590^3+WeightSDS!U$23*$AJ590^2+WeightSDS!V$23*$AJ590+WeightSDS!W$23,IF($AJ590&lt;153,WeightSDS!M$25*$AJ590^10+WeightSDS!N$25*$AJ590^9+WeightSDS!O$25*$AJ590^8+WeightSDS!P$25*$AJ590^7+WeightSDS!Q$25*$AJ590^6+WeightSDS!R$25*$AJ590^5+WeightSDS!S$25*$AJ590^4+WeightSDS!T$25*$AJ590^3+WeightSDS!U$25*$AJ590^2+WeightSDS!V$25*$AJ590+WeightSDS!W$25,WeightSDS!M$27+WeightSDS!N$27/(1+EXP(WeightSDS!O$27+WeightSDS!P$27*$AJ590)))),IF($AJ590&lt;43.8,WeightSDS!M$29*$AJ590^10+WeightSDS!N$29*$AJ590^9+WeightSDS!O$29*$AJ590^8+WeightSDS!P$29*$AJ590^7+WeightSDS!Q$29*$AJ590^6+WeightSDS!R$29*$AJ590^5+WeightSDS!S$29*$AJ590^4+WeightSDS!T$29*$AJ590^3+WeightSDS!U$29*$AJ590^2+WeightSDS!V$29*$AJ590+WeightSDS!W$29-0.010431*(1-$AJ590/210),IF($AJ590&lt;123,WeightSDS!M$30*$AJ590^10+WeightSDS!N$30*$AJ590^9+WeightSDS!O$30*$AJ590^8+WeightSDS!P$30*$AJ590^7+WeightSDS!Q$30*$AJ590^6+WeightSDS!R$30*$AJ590^5+WeightSDS!S$30*$AJ590^4+WeightSDS!T$30*$AJ590^3+WeightSDS!U$30*$AJ590^2+WeightSDS!V$30*$AJ590+WeightSDS!W$30-0.010431*(1-1/$AJ590),WeightSDS!M$32+WeightSDS!N$32/(1+EXP(WeightSDS!O$32+WeightSDS!P$32*$AJ590))-0.010431*(1-$AJ590/210))))</f>
        <v>2.9500001032655536</v>
      </c>
      <c r="AN590" s="7">
        <f>IF(D590="M",IF($AJ590&lt;162,WeightSDS!P$12*$AJ590^7+WeightSDS!Q$12*$AJ590^6+WeightSDS!R$12*$AJ590^5+WeightSDS!S$12*$AJ590^4+WeightSDS!T$12*$AJ590^3+WeightSDS!U$12*$AJ590^2+WeightSDS!V$12*$AJ590+WeightSDS!W$12,WeightSDS!P$14*$AJ590^7+WeightSDS!Q$14*$AJ590^6+WeightSDS!R$14*$AJ590^5+WeightSDS!S$14*$AJ590^4+WeightSDS!T$14*$AJ590^3+WeightSDS!U$14*$AJ590^2+WeightSDS!V$14*$AJ590+WeightSDS!W$14),IF($AJ590&lt;156,WeightSDS!O$17*$AJ590^8+WeightSDS!P$17*$AJ590^7+WeightSDS!Q$17*$AJ590^6+WeightSDS!R$17*$AJ590^5+WeightSDS!S$17*$AJ590^4+WeightSDS!T$17*$AJ590^3+WeightSDS!U$17*$AJ590^2+WeightSDS!V$17*$AJ590+WeightSDS!W$17,IF($AJ590&lt;186,WeightSDS!$U$18+(WeightSDS!$V$18-WeightSDS!$U$18)/24*($AJ590-186)+WeightSDS!$W$18*(-$AJ590+186)^2-0.005,WeightSDS!$U$18+(WeightSDS!$V$18-WeightSDS!$U$18)/24*($AJ590-186)-0.005)))</f>
        <v>0.14604529399999999</v>
      </c>
      <c r="AQ590" s="7">
        <f t="shared" si="207"/>
        <v>0.56299999999999994</v>
      </c>
      <c r="AR590" s="7">
        <f t="shared" si="208"/>
        <v>69</v>
      </c>
      <c r="AS590" s="7">
        <f t="shared" si="209"/>
        <v>0.51</v>
      </c>
    </row>
    <row r="591" spans="2:45" s="7" customFormat="1" x14ac:dyDescent="0.15">
      <c r="B591" s="118"/>
      <c r="C591" s="118"/>
      <c r="D591" s="118"/>
      <c r="E591" s="30"/>
      <c r="F591" s="30"/>
      <c r="G591" s="119"/>
      <c r="H591" s="119"/>
      <c r="I591" s="78"/>
      <c r="J591" s="11" t="str">
        <f t="shared" si="200"/>
        <v/>
      </c>
      <c r="K591" s="2" t="str">
        <f t="shared" si="210"/>
        <v/>
      </c>
      <c r="L591" s="2" t="str">
        <f t="shared" si="201"/>
        <v/>
      </c>
      <c r="M591" s="2" t="str">
        <f t="shared" si="211"/>
        <v/>
      </c>
      <c r="N591" s="2" t="str">
        <f t="shared" si="212"/>
        <v/>
      </c>
      <c r="O591" s="2" t="str">
        <f t="shared" si="213"/>
        <v/>
      </c>
      <c r="P591" s="11" t="str">
        <f t="shared" si="214"/>
        <v/>
      </c>
      <c r="Q591" s="11" t="str">
        <f t="shared" si="215"/>
        <v/>
      </c>
      <c r="R591" s="2" t="str">
        <f t="shared" si="216"/>
        <v/>
      </c>
      <c r="S591" s="11" t="str">
        <f t="shared" si="217"/>
        <v/>
      </c>
      <c r="T591" s="175" t="str">
        <f t="shared" si="218"/>
        <v/>
      </c>
      <c r="U591" s="11" t="str">
        <f t="shared" si="219"/>
        <v/>
      </c>
      <c r="V591" s="136"/>
      <c r="W591" s="136"/>
      <c r="X591" s="139">
        <f t="shared" si="202"/>
        <v>0</v>
      </c>
      <c r="Y591" s="31">
        <f t="shared" si="203"/>
        <v>0</v>
      </c>
      <c r="Z591" s="31"/>
      <c r="AA591" s="140">
        <f t="shared" si="204"/>
        <v>0</v>
      </c>
      <c r="AB591" s="12"/>
      <c r="AC591" s="8">
        <f t="shared" si="205"/>
        <v>9.0359999999999996</v>
      </c>
      <c r="AD591" s="8">
        <f t="shared" si="206"/>
        <v>-184.49199999999999</v>
      </c>
      <c r="AE591"/>
      <c r="AF591" t="e">
        <f>IF(D591="M",IF(AI591&lt;78,LMS!$D$5*AI591^3+LMS!$E$5*AI591^2+LMS!$F$5*AI591+LMS!$G$5,IF(AI591&lt;150,LMS!$D$6*AI591^3+LMS!$E$6*AI591^2+LMS!$F$6*AI591+LMS!$G$6,LMS!$D$7*AI591^3+LMS!$E$7*AI591^2+LMS!$F$7*AI591+LMS!$G$7)),IF(AI591&lt;69,LMS!$D$9*AI591^3+LMS!$E$9*AI591^2+LMS!$F$9*AI591+LMS!$G$9,IF(AI591&lt;150,LMS!$D$10*AI591^3+LMS!$E$10*AI591^2+LMS!$F$10*AI591+LMS!$G$10,LMS!$D$11*AI591^3+LMS!$E$11*AI591^2+LMS!$F$11*AI591+LMS!$G$11)))</f>
        <v>#VALUE!</v>
      </c>
      <c r="AG591" t="e">
        <f>IF(D591="M",(IF(AI591&lt;2.5,LMS!$D$21*AI591^3+LMS!$E$21*AI591^2+LMS!$F$21*AI591+LMS!$G$21,IF(AI591&lt;9.5,LMS!$D$22*AI591^3+LMS!$E$22*AI591^2+LMS!$F$22*AI591+LMS!$G$22,IF(AI591&lt;26.75,LMS!$D$23*AI591^3+LMS!$E$23*AI591^2+LMS!$F$23*AI591+LMS!$G$23,IF(AI591&lt;90,LMS!$D$24*AI591^3+LMS!$E$24*AI591^2+LMS!$F$24*AI591+LMS!$G$24,LMS!$D$25*AI591^3+LMS!$E$25*AI591^2+LMS!$F$25*AI591+LMS!$G$25))))),(IF(AI591&lt;2.5,LMS!$D$27*AI591^3+LMS!$E$27*AI591^2+LMS!$F$27*AI591+LMS!$G$27,IF(AI591&lt;9.5,LMS!$D$28*AI591^3+LMS!$E$28*AI591^2+LMS!$F$28*AI591+LMS!$G$28,IF(AI591&lt;26.75,LMS!$D$29*AI591^3+LMS!$E$29*AI591^2+LMS!$F$29*AI591+LMS!$G$29,IF(AI591&lt;90,LMS!$D$30*AI591^3+LMS!$E$30*AI591^2+LMS!$F$30*AI591+LMS!$G$30,IF(AI591&lt;150,LMS!$D$31*AI591^3+LMS!$E$31*AI591^2+LMS!$F$31*AI591+LMS!$G$31,LMS!$D$32*AI591^3+LMS!$E$32*AI591^2+LMS!$F$32*AI591+LMS!$G$32)))))))</f>
        <v>#VALUE!</v>
      </c>
      <c r="AH591" t="e">
        <f>IF(D591="M",(IF(AI591&lt;90,LMS!$D$14*AI591^3+LMS!$E$14*AI591^2+LMS!$F$14*AI591+LMS!$G$14,LMS!$D$15*AI591^3+LMS!$E$15*AI591^2+LMS!$F$15*AI591+LMS!$G$15)),(IF(AI591&lt;90,LMS!$D$17*AI591^3+LMS!$E$17*AI591^2+LMS!$F$17*AI591+LMS!$G$17,LMS!$D$18*AI591^3+LMS!$E$18*AI591^2+LMS!$F$18*AI591+LMS!$G$18)))</f>
        <v>#VALUE!</v>
      </c>
      <c r="AI591" s="7" t="e">
        <f t="shared" si="199"/>
        <v>#VALUE!</v>
      </c>
      <c r="AJ591" s="7">
        <f t="shared" si="220"/>
        <v>0</v>
      </c>
      <c r="AL591" s="7">
        <f>IF(D591="M",WeightSDS!P$5*$AJ591^7+WeightSDS!Q$5*$AJ591^6+WeightSDS!R$5*$AJ591^5+WeightSDS!S$5*$AJ591^4+WeightSDS!T$5*$AJ591^3+WeightSDS!U$5*$AJ591^2+WeightSDS!V$5*$AJ591+WeightSDS!W$5,IF($AJ591&lt;186,WeightSDS!P$8*$AJ591^7+WeightSDS!Q$8*$AJ591^6+WeightSDS!R$8*$AJ591^5+WeightSDS!S$8*$AJ591^4+WeightSDS!T$8*$AJ591^3+WeightSDS!U$8*$AJ591^2+WeightSDS!V$8*$AJ591+WeightSDS!W$8,WeightSDS!$U$9+WeightSDS!$V$9*($AJ591-WeightSDS!$W$9)))</f>
        <v>0.75407122999999998</v>
      </c>
      <c r="AM591" s="7">
        <f>IF(D591="M",IF($AJ591&lt;45,WeightSDS!M$23*$AJ591^10+WeightSDS!N$23*$AJ591^9+WeightSDS!O$23*$AJ591^8+WeightSDS!P$23*$AJ591^7+WeightSDS!Q$23*$AJ591^6+WeightSDS!R$23*$AJ591^5+WeightSDS!S$23*$AJ591^4+WeightSDS!T$23*$AJ591^3+WeightSDS!U$23*$AJ591^2+WeightSDS!V$23*$AJ591+WeightSDS!W$23,IF($AJ591&lt;153,WeightSDS!M$25*$AJ591^10+WeightSDS!N$25*$AJ591^9+WeightSDS!O$25*$AJ591^8+WeightSDS!P$25*$AJ591^7+WeightSDS!Q$25*$AJ591^6+WeightSDS!R$25*$AJ591^5+WeightSDS!S$25*$AJ591^4+WeightSDS!T$25*$AJ591^3+WeightSDS!U$25*$AJ591^2+WeightSDS!V$25*$AJ591+WeightSDS!W$25,WeightSDS!M$27+WeightSDS!N$27/(1+EXP(WeightSDS!O$27+WeightSDS!P$27*$AJ591)))),IF($AJ591&lt;43.8,WeightSDS!M$29*$AJ591^10+WeightSDS!N$29*$AJ591^9+WeightSDS!O$29*$AJ591^8+WeightSDS!P$29*$AJ591^7+WeightSDS!Q$29*$AJ591^6+WeightSDS!R$29*$AJ591^5+WeightSDS!S$29*$AJ591^4+WeightSDS!T$29*$AJ591^3+WeightSDS!U$29*$AJ591^2+WeightSDS!V$29*$AJ591+WeightSDS!W$29-0.010431*(1-$AJ591/210),IF($AJ591&lt;123,WeightSDS!M$30*$AJ591^10+WeightSDS!N$30*$AJ591^9+WeightSDS!O$30*$AJ591^8+WeightSDS!P$30*$AJ591^7+WeightSDS!Q$30*$AJ591^6+WeightSDS!R$30*$AJ591^5+WeightSDS!S$30*$AJ591^4+WeightSDS!T$30*$AJ591^3+WeightSDS!U$30*$AJ591^2+WeightSDS!V$30*$AJ591+WeightSDS!W$30-0.010431*(1-1/$AJ591),WeightSDS!M$32+WeightSDS!N$32/(1+EXP(WeightSDS!O$32+WeightSDS!P$32*$AJ591))-0.010431*(1-$AJ591/210))))</f>
        <v>2.9500001032655536</v>
      </c>
      <c r="AN591" s="7">
        <f>IF(D591="M",IF($AJ591&lt;162,WeightSDS!P$12*$AJ591^7+WeightSDS!Q$12*$AJ591^6+WeightSDS!R$12*$AJ591^5+WeightSDS!S$12*$AJ591^4+WeightSDS!T$12*$AJ591^3+WeightSDS!U$12*$AJ591^2+WeightSDS!V$12*$AJ591+WeightSDS!W$12,WeightSDS!P$14*$AJ591^7+WeightSDS!Q$14*$AJ591^6+WeightSDS!R$14*$AJ591^5+WeightSDS!S$14*$AJ591^4+WeightSDS!T$14*$AJ591^3+WeightSDS!U$14*$AJ591^2+WeightSDS!V$14*$AJ591+WeightSDS!W$14),IF($AJ591&lt;156,WeightSDS!O$17*$AJ591^8+WeightSDS!P$17*$AJ591^7+WeightSDS!Q$17*$AJ591^6+WeightSDS!R$17*$AJ591^5+WeightSDS!S$17*$AJ591^4+WeightSDS!T$17*$AJ591^3+WeightSDS!U$17*$AJ591^2+WeightSDS!V$17*$AJ591+WeightSDS!W$17,IF($AJ591&lt;186,WeightSDS!$U$18+(WeightSDS!$V$18-WeightSDS!$U$18)/24*($AJ591-186)+WeightSDS!$W$18*(-$AJ591+186)^2-0.005,WeightSDS!$U$18+(WeightSDS!$V$18-WeightSDS!$U$18)/24*($AJ591-186)-0.005)))</f>
        <v>0.14604529399999999</v>
      </c>
      <c r="AQ591" s="7">
        <f t="shared" si="207"/>
        <v>0.56299999999999994</v>
      </c>
      <c r="AR591" s="7">
        <f t="shared" si="208"/>
        <v>69</v>
      </c>
      <c r="AS591" s="7">
        <f t="shared" si="209"/>
        <v>0.51</v>
      </c>
    </row>
    <row r="592" spans="2:45" s="7" customFormat="1" x14ac:dyDescent="0.15">
      <c r="B592" s="118"/>
      <c r="C592" s="118"/>
      <c r="D592" s="118"/>
      <c r="E592" s="30"/>
      <c r="F592" s="30"/>
      <c r="G592" s="119"/>
      <c r="H592" s="119"/>
      <c r="I592" s="78"/>
      <c r="J592" s="11" t="str">
        <f t="shared" si="200"/>
        <v/>
      </c>
      <c r="K592" s="2" t="str">
        <f t="shared" si="210"/>
        <v/>
      </c>
      <c r="L592" s="2" t="str">
        <f t="shared" si="201"/>
        <v/>
      </c>
      <c r="M592" s="2" t="str">
        <f t="shared" si="211"/>
        <v/>
      </c>
      <c r="N592" s="2" t="str">
        <f t="shared" si="212"/>
        <v/>
      </c>
      <c r="O592" s="2" t="str">
        <f t="shared" si="213"/>
        <v/>
      </c>
      <c r="P592" s="11" t="str">
        <f t="shared" si="214"/>
        <v/>
      </c>
      <c r="Q592" s="11" t="str">
        <f t="shared" si="215"/>
        <v/>
      </c>
      <c r="R592" s="2" t="str">
        <f t="shared" si="216"/>
        <v/>
      </c>
      <c r="S592" s="11" t="str">
        <f t="shared" si="217"/>
        <v/>
      </c>
      <c r="T592" s="175" t="str">
        <f t="shared" si="218"/>
        <v/>
      </c>
      <c r="U592" s="11" t="str">
        <f t="shared" si="219"/>
        <v/>
      </c>
      <c r="V592" s="136"/>
      <c r="W592" s="136"/>
      <c r="X592" s="139">
        <f t="shared" si="202"/>
        <v>0</v>
      </c>
      <c r="Y592" s="31">
        <f t="shared" si="203"/>
        <v>0</v>
      </c>
      <c r="Z592" s="31"/>
      <c r="AA592" s="140">
        <f t="shared" si="204"/>
        <v>0</v>
      </c>
      <c r="AB592" s="12"/>
      <c r="AC592" s="8">
        <f t="shared" si="205"/>
        <v>9.0359999999999996</v>
      </c>
      <c r="AD592" s="8">
        <f t="shared" si="206"/>
        <v>-184.49199999999999</v>
      </c>
      <c r="AE592"/>
      <c r="AF592" t="e">
        <f>IF(D592="M",IF(AI592&lt;78,LMS!$D$5*AI592^3+LMS!$E$5*AI592^2+LMS!$F$5*AI592+LMS!$G$5,IF(AI592&lt;150,LMS!$D$6*AI592^3+LMS!$E$6*AI592^2+LMS!$F$6*AI592+LMS!$G$6,LMS!$D$7*AI592^3+LMS!$E$7*AI592^2+LMS!$F$7*AI592+LMS!$G$7)),IF(AI592&lt;69,LMS!$D$9*AI592^3+LMS!$E$9*AI592^2+LMS!$F$9*AI592+LMS!$G$9,IF(AI592&lt;150,LMS!$D$10*AI592^3+LMS!$E$10*AI592^2+LMS!$F$10*AI592+LMS!$G$10,LMS!$D$11*AI592^3+LMS!$E$11*AI592^2+LMS!$F$11*AI592+LMS!$G$11)))</f>
        <v>#VALUE!</v>
      </c>
      <c r="AG592" t="e">
        <f>IF(D592="M",(IF(AI592&lt;2.5,LMS!$D$21*AI592^3+LMS!$E$21*AI592^2+LMS!$F$21*AI592+LMS!$G$21,IF(AI592&lt;9.5,LMS!$D$22*AI592^3+LMS!$E$22*AI592^2+LMS!$F$22*AI592+LMS!$G$22,IF(AI592&lt;26.75,LMS!$D$23*AI592^3+LMS!$E$23*AI592^2+LMS!$F$23*AI592+LMS!$G$23,IF(AI592&lt;90,LMS!$D$24*AI592^3+LMS!$E$24*AI592^2+LMS!$F$24*AI592+LMS!$G$24,LMS!$D$25*AI592^3+LMS!$E$25*AI592^2+LMS!$F$25*AI592+LMS!$G$25))))),(IF(AI592&lt;2.5,LMS!$D$27*AI592^3+LMS!$E$27*AI592^2+LMS!$F$27*AI592+LMS!$G$27,IF(AI592&lt;9.5,LMS!$D$28*AI592^3+LMS!$E$28*AI592^2+LMS!$F$28*AI592+LMS!$G$28,IF(AI592&lt;26.75,LMS!$D$29*AI592^3+LMS!$E$29*AI592^2+LMS!$F$29*AI592+LMS!$G$29,IF(AI592&lt;90,LMS!$D$30*AI592^3+LMS!$E$30*AI592^2+LMS!$F$30*AI592+LMS!$G$30,IF(AI592&lt;150,LMS!$D$31*AI592^3+LMS!$E$31*AI592^2+LMS!$F$31*AI592+LMS!$G$31,LMS!$D$32*AI592^3+LMS!$E$32*AI592^2+LMS!$F$32*AI592+LMS!$G$32)))))))</f>
        <v>#VALUE!</v>
      </c>
      <c r="AH592" t="e">
        <f>IF(D592="M",(IF(AI592&lt;90,LMS!$D$14*AI592^3+LMS!$E$14*AI592^2+LMS!$F$14*AI592+LMS!$G$14,LMS!$D$15*AI592^3+LMS!$E$15*AI592^2+LMS!$F$15*AI592+LMS!$G$15)),(IF(AI592&lt;90,LMS!$D$17*AI592^3+LMS!$E$17*AI592^2+LMS!$F$17*AI592+LMS!$G$17,LMS!$D$18*AI592^3+LMS!$E$18*AI592^2+LMS!$F$18*AI592+LMS!$G$18)))</f>
        <v>#VALUE!</v>
      </c>
      <c r="AI592" s="7" t="e">
        <f t="shared" si="199"/>
        <v>#VALUE!</v>
      </c>
      <c r="AJ592" s="7">
        <f t="shared" si="220"/>
        <v>0</v>
      </c>
      <c r="AL592" s="7">
        <f>IF(D592="M",WeightSDS!P$5*$AJ592^7+WeightSDS!Q$5*$AJ592^6+WeightSDS!R$5*$AJ592^5+WeightSDS!S$5*$AJ592^4+WeightSDS!T$5*$AJ592^3+WeightSDS!U$5*$AJ592^2+WeightSDS!V$5*$AJ592+WeightSDS!W$5,IF($AJ592&lt;186,WeightSDS!P$8*$AJ592^7+WeightSDS!Q$8*$AJ592^6+WeightSDS!R$8*$AJ592^5+WeightSDS!S$8*$AJ592^4+WeightSDS!T$8*$AJ592^3+WeightSDS!U$8*$AJ592^2+WeightSDS!V$8*$AJ592+WeightSDS!W$8,WeightSDS!$U$9+WeightSDS!$V$9*($AJ592-WeightSDS!$W$9)))</f>
        <v>0.75407122999999998</v>
      </c>
      <c r="AM592" s="7">
        <f>IF(D592="M",IF($AJ592&lt;45,WeightSDS!M$23*$AJ592^10+WeightSDS!N$23*$AJ592^9+WeightSDS!O$23*$AJ592^8+WeightSDS!P$23*$AJ592^7+WeightSDS!Q$23*$AJ592^6+WeightSDS!R$23*$AJ592^5+WeightSDS!S$23*$AJ592^4+WeightSDS!T$23*$AJ592^3+WeightSDS!U$23*$AJ592^2+WeightSDS!V$23*$AJ592+WeightSDS!W$23,IF($AJ592&lt;153,WeightSDS!M$25*$AJ592^10+WeightSDS!N$25*$AJ592^9+WeightSDS!O$25*$AJ592^8+WeightSDS!P$25*$AJ592^7+WeightSDS!Q$25*$AJ592^6+WeightSDS!R$25*$AJ592^5+WeightSDS!S$25*$AJ592^4+WeightSDS!T$25*$AJ592^3+WeightSDS!U$25*$AJ592^2+WeightSDS!V$25*$AJ592+WeightSDS!W$25,WeightSDS!M$27+WeightSDS!N$27/(1+EXP(WeightSDS!O$27+WeightSDS!P$27*$AJ592)))),IF($AJ592&lt;43.8,WeightSDS!M$29*$AJ592^10+WeightSDS!N$29*$AJ592^9+WeightSDS!O$29*$AJ592^8+WeightSDS!P$29*$AJ592^7+WeightSDS!Q$29*$AJ592^6+WeightSDS!R$29*$AJ592^5+WeightSDS!S$29*$AJ592^4+WeightSDS!T$29*$AJ592^3+WeightSDS!U$29*$AJ592^2+WeightSDS!V$29*$AJ592+WeightSDS!W$29-0.010431*(1-$AJ592/210),IF($AJ592&lt;123,WeightSDS!M$30*$AJ592^10+WeightSDS!N$30*$AJ592^9+WeightSDS!O$30*$AJ592^8+WeightSDS!P$30*$AJ592^7+WeightSDS!Q$30*$AJ592^6+WeightSDS!R$30*$AJ592^5+WeightSDS!S$30*$AJ592^4+WeightSDS!T$30*$AJ592^3+WeightSDS!U$30*$AJ592^2+WeightSDS!V$30*$AJ592+WeightSDS!W$30-0.010431*(1-1/$AJ592),WeightSDS!M$32+WeightSDS!N$32/(1+EXP(WeightSDS!O$32+WeightSDS!P$32*$AJ592))-0.010431*(1-$AJ592/210))))</f>
        <v>2.9500001032655536</v>
      </c>
      <c r="AN592" s="7">
        <f>IF(D592="M",IF($AJ592&lt;162,WeightSDS!P$12*$AJ592^7+WeightSDS!Q$12*$AJ592^6+WeightSDS!R$12*$AJ592^5+WeightSDS!S$12*$AJ592^4+WeightSDS!T$12*$AJ592^3+WeightSDS!U$12*$AJ592^2+WeightSDS!V$12*$AJ592+WeightSDS!W$12,WeightSDS!P$14*$AJ592^7+WeightSDS!Q$14*$AJ592^6+WeightSDS!R$14*$AJ592^5+WeightSDS!S$14*$AJ592^4+WeightSDS!T$14*$AJ592^3+WeightSDS!U$14*$AJ592^2+WeightSDS!V$14*$AJ592+WeightSDS!W$14),IF($AJ592&lt;156,WeightSDS!O$17*$AJ592^8+WeightSDS!P$17*$AJ592^7+WeightSDS!Q$17*$AJ592^6+WeightSDS!R$17*$AJ592^5+WeightSDS!S$17*$AJ592^4+WeightSDS!T$17*$AJ592^3+WeightSDS!U$17*$AJ592^2+WeightSDS!V$17*$AJ592+WeightSDS!W$17,IF($AJ592&lt;186,WeightSDS!$U$18+(WeightSDS!$V$18-WeightSDS!$U$18)/24*($AJ592-186)+WeightSDS!$W$18*(-$AJ592+186)^2-0.005,WeightSDS!$U$18+(WeightSDS!$V$18-WeightSDS!$U$18)/24*($AJ592-186)-0.005)))</f>
        <v>0.14604529399999999</v>
      </c>
      <c r="AQ592" s="7">
        <f t="shared" si="207"/>
        <v>0.56299999999999994</v>
      </c>
      <c r="AR592" s="7">
        <f t="shared" si="208"/>
        <v>69</v>
      </c>
      <c r="AS592" s="7">
        <f t="shared" si="209"/>
        <v>0.51</v>
      </c>
    </row>
    <row r="593" spans="2:45" s="7" customFormat="1" x14ac:dyDescent="0.15">
      <c r="B593" s="118"/>
      <c r="C593" s="118"/>
      <c r="D593" s="118"/>
      <c r="E593" s="30"/>
      <c r="F593" s="30"/>
      <c r="G593" s="119"/>
      <c r="H593" s="119"/>
      <c r="I593" s="78"/>
      <c r="J593" s="11" t="str">
        <f t="shared" si="200"/>
        <v/>
      </c>
      <c r="K593" s="2" t="str">
        <f t="shared" si="210"/>
        <v/>
      </c>
      <c r="L593" s="2" t="str">
        <f t="shared" si="201"/>
        <v/>
      </c>
      <c r="M593" s="2" t="str">
        <f t="shared" si="211"/>
        <v/>
      </c>
      <c r="N593" s="2" t="str">
        <f t="shared" si="212"/>
        <v/>
      </c>
      <c r="O593" s="2" t="str">
        <f t="shared" si="213"/>
        <v/>
      </c>
      <c r="P593" s="11" t="str">
        <f t="shared" si="214"/>
        <v/>
      </c>
      <c r="Q593" s="11" t="str">
        <f t="shared" si="215"/>
        <v/>
      </c>
      <c r="R593" s="2" t="str">
        <f t="shared" si="216"/>
        <v/>
      </c>
      <c r="S593" s="11" t="str">
        <f t="shared" si="217"/>
        <v/>
      </c>
      <c r="T593" s="175" t="str">
        <f t="shared" si="218"/>
        <v/>
      </c>
      <c r="U593" s="11" t="str">
        <f t="shared" si="219"/>
        <v/>
      </c>
      <c r="V593" s="136"/>
      <c r="W593" s="136"/>
      <c r="X593" s="139">
        <f t="shared" si="202"/>
        <v>0</v>
      </c>
      <c r="Y593" s="31">
        <f t="shared" si="203"/>
        <v>0</v>
      </c>
      <c r="Z593" s="31"/>
      <c r="AA593" s="140">
        <f t="shared" si="204"/>
        <v>0</v>
      </c>
      <c r="AB593" s="12"/>
      <c r="AC593" s="8">
        <f t="shared" si="205"/>
        <v>9.0359999999999996</v>
      </c>
      <c r="AD593" s="8">
        <f t="shared" si="206"/>
        <v>-184.49199999999999</v>
      </c>
      <c r="AE593"/>
      <c r="AF593" t="e">
        <f>IF(D593="M",IF(AI593&lt;78,LMS!$D$5*AI593^3+LMS!$E$5*AI593^2+LMS!$F$5*AI593+LMS!$G$5,IF(AI593&lt;150,LMS!$D$6*AI593^3+LMS!$E$6*AI593^2+LMS!$F$6*AI593+LMS!$G$6,LMS!$D$7*AI593^3+LMS!$E$7*AI593^2+LMS!$F$7*AI593+LMS!$G$7)),IF(AI593&lt;69,LMS!$D$9*AI593^3+LMS!$E$9*AI593^2+LMS!$F$9*AI593+LMS!$G$9,IF(AI593&lt;150,LMS!$D$10*AI593^3+LMS!$E$10*AI593^2+LMS!$F$10*AI593+LMS!$G$10,LMS!$D$11*AI593^3+LMS!$E$11*AI593^2+LMS!$F$11*AI593+LMS!$G$11)))</f>
        <v>#VALUE!</v>
      </c>
      <c r="AG593" t="e">
        <f>IF(D593="M",(IF(AI593&lt;2.5,LMS!$D$21*AI593^3+LMS!$E$21*AI593^2+LMS!$F$21*AI593+LMS!$G$21,IF(AI593&lt;9.5,LMS!$D$22*AI593^3+LMS!$E$22*AI593^2+LMS!$F$22*AI593+LMS!$G$22,IF(AI593&lt;26.75,LMS!$D$23*AI593^3+LMS!$E$23*AI593^2+LMS!$F$23*AI593+LMS!$G$23,IF(AI593&lt;90,LMS!$D$24*AI593^3+LMS!$E$24*AI593^2+LMS!$F$24*AI593+LMS!$G$24,LMS!$D$25*AI593^3+LMS!$E$25*AI593^2+LMS!$F$25*AI593+LMS!$G$25))))),(IF(AI593&lt;2.5,LMS!$D$27*AI593^3+LMS!$E$27*AI593^2+LMS!$F$27*AI593+LMS!$G$27,IF(AI593&lt;9.5,LMS!$D$28*AI593^3+LMS!$E$28*AI593^2+LMS!$F$28*AI593+LMS!$G$28,IF(AI593&lt;26.75,LMS!$D$29*AI593^3+LMS!$E$29*AI593^2+LMS!$F$29*AI593+LMS!$G$29,IF(AI593&lt;90,LMS!$D$30*AI593^3+LMS!$E$30*AI593^2+LMS!$F$30*AI593+LMS!$G$30,IF(AI593&lt;150,LMS!$D$31*AI593^3+LMS!$E$31*AI593^2+LMS!$F$31*AI593+LMS!$G$31,LMS!$D$32*AI593^3+LMS!$E$32*AI593^2+LMS!$F$32*AI593+LMS!$G$32)))))))</f>
        <v>#VALUE!</v>
      </c>
      <c r="AH593" t="e">
        <f>IF(D593="M",(IF(AI593&lt;90,LMS!$D$14*AI593^3+LMS!$E$14*AI593^2+LMS!$F$14*AI593+LMS!$G$14,LMS!$D$15*AI593^3+LMS!$E$15*AI593^2+LMS!$F$15*AI593+LMS!$G$15)),(IF(AI593&lt;90,LMS!$D$17*AI593^3+LMS!$E$17*AI593^2+LMS!$F$17*AI593+LMS!$G$17,LMS!$D$18*AI593^3+LMS!$E$18*AI593^2+LMS!$F$18*AI593+LMS!$G$18)))</f>
        <v>#VALUE!</v>
      </c>
      <c r="AI593" s="7" t="e">
        <f t="shared" si="199"/>
        <v>#VALUE!</v>
      </c>
      <c r="AJ593" s="7">
        <f t="shared" si="220"/>
        <v>0</v>
      </c>
      <c r="AL593" s="7">
        <f>IF(D593="M",WeightSDS!P$5*$AJ593^7+WeightSDS!Q$5*$AJ593^6+WeightSDS!R$5*$AJ593^5+WeightSDS!S$5*$AJ593^4+WeightSDS!T$5*$AJ593^3+WeightSDS!U$5*$AJ593^2+WeightSDS!V$5*$AJ593+WeightSDS!W$5,IF($AJ593&lt;186,WeightSDS!P$8*$AJ593^7+WeightSDS!Q$8*$AJ593^6+WeightSDS!R$8*$AJ593^5+WeightSDS!S$8*$AJ593^4+WeightSDS!T$8*$AJ593^3+WeightSDS!U$8*$AJ593^2+WeightSDS!V$8*$AJ593+WeightSDS!W$8,WeightSDS!$U$9+WeightSDS!$V$9*($AJ593-WeightSDS!$W$9)))</f>
        <v>0.75407122999999998</v>
      </c>
      <c r="AM593" s="7">
        <f>IF(D593="M",IF($AJ593&lt;45,WeightSDS!M$23*$AJ593^10+WeightSDS!N$23*$AJ593^9+WeightSDS!O$23*$AJ593^8+WeightSDS!P$23*$AJ593^7+WeightSDS!Q$23*$AJ593^6+WeightSDS!R$23*$AJ593^5+WeightSDS!S$23*$AJ593^4+WeightSDS!T$23*$AJ593^3+WeightSDS!U$23*$AJ593^2+WeightSDS!V$23*$AJ593+WeightSDS!W$23,IF($AJ593&lt;153,WeightSDS!M$25*$AJ593^10+WeightSDS!N$25*$AJ593^9+WeightSDS!O$25*$AJ593^8+WeightSDS!P$25*$AJ593^7+WeightSDS!Q$25*$AJ593^6+WeightSDS!R$25*$AJ593^5+WeightSDS!S$25*$AJ593^4+WeightSDS!T$25*$AJ593^3+WeightSDS!U$25*$AJ593^2+WeightSDS!V$25*$AJ593+WeightSDS!W$25,WeightSDS!M$27+WeightSDS!N$27/(1+EXP(WeightSDS!O$27+WeightSDS!P$27*$AJ593)))),IF($AJ593&lt;43.8,WeightSDS!M$29*$AJ593^10+WeightSDS!N$29*$AJ593^9+WeightSDS!O$29*$AJ593^8+WeightSDS!P$29*$AJ593^7+WeightSDS!Q$29*$AJ593^6+WeightSDS!R$29*$AJ593^5+WeightSDS!S$29*$AJ593^4+WeightSDS!T$29*$AJ593^3+WeightSDS!U$29*$AJ593^2+WeightSDS!V$29*$AJ593+WeightSDS!W$29-0.010431*(1-$AJ593/210),IF($AJ593&lt;123,WeightSDS!M$30*$AJ593^10+WeightSDS!N$30*$AJ593^9+WeightSDS!O$30*$AJ593^8+WeightSDS!P$30*$AJ593^7+WeightSDS!Q$30*$AJ593^6+WeightSDS!R$30*$AJ593^5+WeightSDS!S$30*$AJ593^4+WeightSDS!T$30*$AJ593^3+WeightSDS!U$30*$AJ593^2+WeightSDS!V$30*$AJ593+WeightSDS!W$30-0.010431*(1-1/$AJ593),WeightSDS!M$32+WeightSDS!N$32/(1+EXP(WeightSDS!O$32+WeightSDS!P$32*$AJ593))-0.010431*(1-$AJ593/210))))</f>
        <v>2.9500001032655536</v>
      </c>
      <c r="AN593" s="7">
        <f>IF(D593="M",IF($AJ593&lt;162,WeightSDS!P$12*$AJ593^7+WeightSDS!Q$12*$AJ593^6+WeightSDS!R$12*$AJ593^5+WeightSDS!S$12*$AJ593^4+WeightSDS!T$12*$AJ593^3+WeightSDS!U$12*$AJ593^2+WeightSDS!V$12*$AJ593+WeightSDS!W$12,WeightSDS!P$14*$AJ593^7+WeightSDS!Q$14*$AJ593^6+WeightSDS!R$14*$AJ593^5+WeightSDS!S$14*$AJ593^4+WeightSDS!T$14*$AJ593^3+WeightSDS!U$14*$AJ593^2+WeightSDS!V$14*$AJ593+WeightSDS!W$14),IF($AJ593&lt;156,WeightSDS!O$17*$AJ593^8+WeightSDS!P$17*$AJ593^7+WeightSDS!Q$17*$AJ593^6+WeightSDS!R$17*$AJ593^5+WeightSDS!S$17*$AJ593^4+WeightSDS!T$17*$AJ593^3+WeightSDS!U$17*$AJ593^2+WeightSDS!V$17*$AJ593+WeightSDS!W$17,IF($AJ593&lt;186,WeightSDS!$U$18+(WeightSDS!$V$18-WeightSDS!$U$18)/24*($AJ593-186)+WeightSDS!$W$18*(-$AJ593+186)^2-0.005,WeightSDS!$U$18+(WeightSDS!$V$18-WeightSDS!$U$18)/24*($AJ593-186)-0.005)))</f>
        <v>0.14604529399999999</v>
      </c>
      <c r="AQ593" s="7">
        <f t="shared" si="207"/>
        <v>0.56299999999999994</v>
      </c>
      <c r="AR593" s="7">
        <f t="shared" si="208"/>
        <v>69</v>
      </c>
      <c r="AS593" s="7">
        <f t="shared" si="209"/>
        <v>0.51</v>
      </c>
    </row>
    <row r="594" spans="2:45" s="7" customFormat="1" x14ac:dyDescent="0.15">
      <c r="B594" s="118"/>
      <c r="C594" s="118"/>
      <c r="D594" s="118"/>
      <c r="E594" s="30"/>
      <c r="F594" s="30"/>
      <c r="G594" s="119"/>
      <c r="H594" s="119"/>
      <c r="I594" s="78"/>
      <c r="J594" s="11" t="str">
        <f t="shared" si="200"/>
        <v/>
      </c>
      <c r="K594" s="2" t="str">
        <f t="shared" si="210"/>
        <v/>
      </c>
      <c r="L594" s="2" t="str">
        <f t="shared" si="201"/>
        <v/>
      </c>
      <c r="M594" s="2" t="str">
        <f t="shared" si="211"/>
        <v/>
      </c>
      <c r="N594" s="2" t="str">
        <f t="shared" si="212"/>
        <v/>
      </c>
      <c r="O594" s="2" t="str">
        <f t="shared" si="213"/>
        <v/>
      </c>
      <c r="P594" s="11" t="str">
        <f t="shared" si="214"/>
        <v/>
      </c>
      <c r="Q594" s="11" t="str">
        <f t="shared" si="215"/>
        <v/>
      </c>
      <c r="R594" s="2" t="str">
        <f t="shared" si="216"/>
        <v/>
      </c>
      <c r="S594" s="11" t="str">
        <f t="shared" si="217"/>
        <v/>
      </c>
      <c r="T594" s="175" t="str">
        <f t="shared" si="218"/>
        <v/>
      </c>
      <c r="U594" s="11" t="str">
        <f t="shared" si="219"/>
        <v/>
      </c>
      <c r="V594" s="136"/>
      <c r="W594" s="136"/>
      <c r="X594" s="139">
        <f t="shared" si="202"/>
        <v>0</v>
      </c>
      <c r="Y594" s="31">
        <f t="shared" si="203"/>
        <v>0</v>
      </c>
      <c r="Z594" s="31"/>
      <c r="AA594" s="140">
        <f t="shared" si="204"/>
        <v>0</v>
      </c>
      <c r="AB594" s="12"/>
      <c r="AC594" s="8">
        <f t="shared" si="205"/>
        <v>9.0359999999999996</v>
      </c>
      <c r="AD594" s="8">
        <f t="shared" si="206"/>
        <v>-184.49199999999999</v>
      </c>
      <c r="AE594"/>
      <c r="AF594" t="e">
        <f>IF(D594="M",IF(AI594&lt;78,LMS!$D$5*AI594^3+LMS!$E$5*AI594^2+LMS!$F$5*AI594+LMS!$G$5,IF(AI594&lt;150,LMS!$D$6*AI594^3+LMS!$E$6*AI594^2+LMS!$F$6*AI594+LMS!$G$6,LMS!$D$7*AI594^3+LMS!$E$7*AI594^2+LMS!$F$7*AI594+LMS!$G$7)),IF(AI594&lt;69,LMS!$D$9*AI594^3+LMS!$E$9*AI594^2+LMS!$F$9*AI594+LMS!$G$9,IF(AI594&lt;150,LMS!$D$10*AI594^3+LMS!$E$10*AI594^2+LMS!$F$10*AI594+LMS!$G$10,LMS!$D$11*AI594^3+LMS!$E$11*AI594^2+LMS!$F$11*AI594+LMS!$G$11)))</f>
        <v>#VALUE!</v>
      </c>
      <c r="AG594" t="e">
        <f>IF(D594="M",(IF(AI594&lt;2.5,LMS!$D$21*AI594^3+LMS!$E$21*AI594^2+LMS!$F$21*AI594+LMS!$G$21,IF(AI594&lt;9.5,LMS!$D$22*AI594^3+LMS!$E$22*AI594^2+LMS!$F$22*AI594+LMS!$G$22,IF(AI594&lt;26.75,LMS!$D$23*AI594^3+LMS!$E$23*AI594^2+LMS!$F$23*AI594+LMS!$G$23,IF(AI594&lt;90,LMS!$D$24*AI594^3+LMS!$E$24*AI594^2+LMS!$F$24*AI594+LMS!$G$24,LMS!$D$25*AI594^3+LMS!$E$25*AI594^2+LMS!$F$25*AI594+LMS!$G$25))))),(IF(AI594&lt;2.5,LMS!$D$27*AI594^3+LMS!$E$27*AI594^2+LMS!$F$27*AI594+LMS!$G$27,IF(AI594&lt;9.5,LMS!$D$28*AI594^3+LMS!$E$28*AI594^2+LMS!$F$28*AI594+LMS!$G$28,IF(AI594&lt;26.75,LMS!$D$29*AI594^3+LMS!$E$29*AI594^2+LMS!$F$29*AI594+LMS!$G$29,IF(AI594&lt;90,LMS!$D$30*AI594^3+LMS!$E$30*AI594^2+LMS!$F$30*AI594+LMS!$G$30,IF(AI594&lt;150,LMS!$D$31*AI594^3+LMS!$E$31*AI594^2+LMS!$F$31*AI594+LMS!$G$31,LMS!$D$32*AI594^3+LMS!$E$32*AI594^2+LMS!$F$32*AI594+LMS!$G$32)))))))</f>
        <v>#VALUE!</v>
      </c>
      <c r="AH594" t="e">
        <f>IF(D594="M",(IF(AI594&lt;90,LMS!$D$14*AI594^3+LMS!$E$14*AI594^2+LMS!$F$14*AI594+LMS!$G$14,LMS!$D$15*AI594^3+LMS!$E$15*AI594^2+LMS!$F$15*AI594+LMS!$G$15)),(IF(AI594&lt;90,LMS!$D$17*AI594^3+LMS!$E$17*AI594^2+LMS!$F$17*AI594+LMS!$G$17,LMS!$D$18*AI594^3+LMS!$E$18*AI594^2+LMS!$F$18*AI594+LMS!$G$18)))</f>
        <v>#VALUE!</v>
      </c>
      <c r="AI594" s="7" t="e">
        <f t="shared" si="199"/>
        <v>#VALUE!</v>
      </c>
      <c r="AJ594" s="7">
        <f t="shared" si="220"/>
        <v>0</v>
      </c>
      <c r="AL594" s="7">
        <f>IF(D594="M",WeightSDS!P$5*$AJ594^7+WeightSDS!Q$5*$AJ594^6+WeightSDS!R$5*$AJ594^5+WeightSDS!S$5*$AJ594^4+WeightSDS!T$5*$AJ594^3+WeightSDS!U$5*$AJ594^2+WeightSDS!V$5*$AJ594+WeightSDS!W$5,IF($AJ594&lt;186,WeightSDS!P$8*$AJ594^7+WeightSDS!Q$8*$AJ594^6+WeightSDS!R$8*$AJ594^5+WeightSDS!S$8*$AJ594^4+WeightSDS!T$8*$AJ594^3+WeightSDS!U$8*$AJ594^2+WeightSDS!V$8*$AJ594+WeightSDS!W$8,WeightSDS!$U$9+WeightSDS!$V$9*($AJ594-WeightSDS!$W$9)))</f>
        <v>0.75407122999999998</v>
      </c>
      <c r="AM594" s="7">
        <f>IF(D594="M",IF($AJ594&lt;45,WeightSDS!M$23*$AJ594^10+WeightSDS!N$23*$AJ594^9+WeightSDS!O$23*$AJ594^8+WeightSDS!P$23*$AJ594^7+WeightSDS!Q$23*$AJ594^6+WeightSDS!R$23*$AJ594^5+WeightSDS!S$23*$AJ594^4+WeightSDS!T$23*$AJ594^3+WeightSDS!U$23*$AJ594^2+WeightSDS!V$23*$AJ594+WeightSDS!W$23,IF($AJ594&lt;153,WeightSDS!M$25*$AJ594^10+WeightSDS!N$25*$AJ594^9+WeightSDS!O$25*$AJ594^8+WeightSDS!P$25*$AJ594^7+WeightSDS!Q$25*$AJ594^6+WeightSDS!R$25*$AJ594^5+WeightSDS!S$25*$AJ594^4+WeightSDS!T$25*$AJ594^3+WeightSDS!U$25*$AJ594^2+WeightSDS!V$25*$AJ594+WeightSDS!W$25,WeightSDS!M$27+WeightSDS!N$27/(1+EXP(WeightSDS!O$27+WeightSDS!P$27*$AJ594)))),IF($AJ594&lt;43.8,WeightSDS!M$29*$AJ594^10+WeightSDS!N$29*$AJ594^9+WeightSDS!O$29*$AJ594^8+WeightSDS!P$29*$AJ594^7+WeightSDS!Q$29*$AJ594^6+WeightSDS!R$29*$AJ594^5+WeightSDS!S$29*$AJ594^4+WeightSDS!T$29*$AJ594^3+WeightSDS!U$29*$AJ594^2+WeightSDS!V$29*$AJ594+WeightSDS!W$29-0.010431*(1-$AJ594/210),IF($AJ594&lt;123,WeightSDS!M$30*$AJ594^10+WeightSDS!N$30*$AJ594^9+WeightSDS!O$30*$AJ594^8+WeightSDS!P$30*$AJ594^7+WeightSDS!Q$30*$AJ594^6+WeightSDS!R$30*$AJ594^5+WeightSDS!S$30*$AJ594^4+WeightSDS!T$30*$AJ594^3+WeightSDS!U$30*$AJ594^2+WeightSDS!V$30*$AJ594+WeightSDS!W$30-0.010431*(1-1/$AJ594),WeightSDS!M$32+WeightSDS!N$32/(1+EXP(WeightSDS!O$32+WeightSDS!P$32*$AJ594))-0.010431*(1-$AJ594/210))))</f>
        <v>2.9500001032655536</v>
      </c>
      <c r="AN594" s="7">
        <f>IF(D594="M",IF($AJ594&lt;162,WeightSDS!P$12*$AJ594^7+WeightSDS!Q$12*$AJ594^6+WeightSDS!R$12*$AJ594^5+WeightSDS!S$12*$AJ594^4+WeightSDS!T$12*$AJ594^3+WeightSDS!U$12*$AJ594^2+WeightSDS!V$12*$AJ594+WeightSDS!W$12,WeightSDS!P$14*$AJ594^7+WeightSDS!Q$14*$AJ594^6+WeightSDS!R$14*$AJ594^5+WeightSDS!S$14*$AJ594^4+WeightSDS!T$14*$AJ594^3+WeightSDS!U$14*$AJ594^2+WeightSDS!V$14*$AJ594+WeightSDS!W$14),IF($AJ594&lt;156,WeightSDS!O$17*$AJ594^8+WeightSDS!P$17*$AJ594^7+WeightSDS!Q$17*$AJ594^6+WeightSDS!R$17*$AJ594^5+WeightSDS!S$17*$AJ594^4+WeightSDS!T$17*$AJ594^3+WeightSDS!U$17*$AJ594^2+WeightSDS!V$17*$AJ594+WeightSDS!W$17,IF($AJ594&lt;186,WeightSDS!$U$18+(WeightSDS!$V$18-WeightSDS!$U$18)/24*($AJ594-186)+WeightSDS!$W$18*(-$AJ594+186)^2-0.005,WeightSDS!$U$18+(WeightSDS!$V$18-WeightSDS!$U$18)/24*($AJ594-186)-0.005)))</f>
        <v>0.14604529399999999</v>
      </c>
      <c r="AQ594" s="7">
        <f t="shared" si="207"/>
        <v>0.56299999999999994</v>
      </c>
      <c r="AR594" s="7">
        <f t="shared" si="208"/>
        <v>69</v>
      </c>
      <c r="AS594" s="7">
        <f t="shared" si="209"/>
        <v>0.51</v>
      </c>
    </row>
    <row r="595" spans="2:45" s="7" customFormat="1" x14ac:dyDescent="0.15">
      <c r="B595" s="118"/>
      <c r="C595" s="118"/>
      <c r="D595" s="118"/>
      <c r="E595" s="30"/>
      <c r="F595" s="30"/>
      <c r="G595" s="119"/>
      <c r="H595" s="119"/>
      <c r="I595" s="78"/>
      <c r="J595" s="11" t="str">
        <f t="shared" si="200"/>
        <v/>
      </c>
      <c r="K595" s="2" t="str">
        <f t="shared" si="210"/>
        <v/>
      </c>
      <c r="L595" s="2" t="str">
        <f t="shared" si="201"/>
        <v/>
      </c>
      <c r="M595" s="2" t="str">
        <f t="shared" si="211"/>
        <v/>
      </c>
      <c r="N595" s="2" t="str">
        <f t="shared" si="212"/>
        <v/>
      </c>
      <c r="O595" s="2" t="str">
        <f t="shared" si="213"/>
        <v/>
      </c>
      <c r="P595" s="11" t="str">
        <f t="shared" si="214"/>
        <v/>
      </c>
      <c r="Q595" s="11" t="str">
        <f t="shared" si="215"/>
        <v/>
      </c>
      <c r="R595" s="2" t="str">
        <f t="shared" si="216"/>
        <v/>
      </c>
      <c r="S595" s="11" t="str">
        <f t="shared" si="217"/>
        <v/>
      </c>
      <c r="T595" s="175" t="str">
        <f t="shared" si="218"/>
        <v/>
      </c>
      <c r="U595" s="11" t="str">
        <f t="shared" si="219"/>
        <v/>
      </c>
      <c r="V595" s="136"/>
      <c r="W595" s="136"/>
      <c r="X595" s="139">
        <f t="shared" si="202"/>
        <v>0</v>
      </c>
      <c r="Y595" s="31">
        <f t="shared" si="203"/>
        <v>0</v>
      </c>
      <c r="Z595" s="31"/>
      <c r="AA595" s="140">
        <f t="shared" si="204"/>
        <v>0</v>
      </c>
      <c r="AB595" s="12"/>
      <c r="AC595" s="8">
        <f t="shared" si="205"/>
        <v>9.0359999999999996</v>
      </c>
      <c r="AD595" s="8">
        <f t="shared" si="206"/>
        <v>-184.49199999999999</v>
      </c>
      <c r="AE595"/>
      <c r="AF595" t="e">
        <f>IF(D595="M",IF(AI595&lt;78,LMS!$D$5*AI595^3+LMS!$E$5*AI595^2+LMS!$F$5*AI595+LMS!$G$5,IF(AI595&lt;150,LMS!$D$6*AI595^3+LMS!$E$6*AI595^2+LMS!$F$6*AI595+LMS!$G$6,LMS!$D$7*AI595^3+LMS!$E$7*AI595^2+LMS!$F$7*AI595+LMS!$G$7)),IF(AI595&lt;69,LMS!$D$9*AI595^3+LMS!$E$9*AI595^2+LMS!$F$9*AI595+LMS!$G$9,IF(AI595&lt;150,LMS!$D$10*AI595^3+LMS!$E$10*AI595^2+LMS!$F$10*AI595+LMS!$G$10,LMS!$D$11*AI595^3+LMS!$E$11*AI595^2+LMS!$F$11*AI595+LMS!$G$11)))</f>
        <v>#VALUE!</v>
      </c>
      <c r="AG595" t="e">
        <f>IF(D595="M",(IF(AI595&lt;2.5,LMS!$D$21*AI595^3+LMS!$E$21*AI595^2+LMS!$F$21*AI595+LMS!$G$21,IF(AI595&lt;9.5,LMS!$D$22*AI595^3+LMS!$E$22*AI595^2+LMS!$F$22*AI595+LMS!$G$22,IF(AI595&lt;26.75,LMS!$D$23*AI595^3+LMS!$E$23*AI595^2+LMS!$F$23*AI595+LMS!$G$23,IF(AI595&lt;90,LMS!$D$24*AI595^3+LMS!$E$24*AI595^2+LMS!$F$24*AI595+LMS!$G$24,LMS!$D$25*AI595^3+LMS!$E$25*AI595^2+LMS!$F$25*AI595+LMS!$G$25))))),(IF(AI595&lt;2.5,LMS!$D$27*AI595^3+LMS!$E$27*AI595^2+LMS!$F$27*AI595+LMS!$G$27,IF(AI595&lt;9.5,LMS!$D$28*AI595^3+LMS!$E$28*AI595^2+LMS!$F$28*AI595+LMS!$G$28,IF(AI595&lt;26.75,LMS!$D$29*AI595^3+LMS!$E$29*AI595^2+LMS!$F$29*AI595+LMS!$G$29,IF(AI595&lt;90,LMS!$D$30*AI595^3+LMS!$E$30*AI595^2+LMS!$F$30*AI595+LMS!$G$30,IF(AI595&lt;150,LMS!$D$31*AI595^3+LMS!$E$31*AI595^2+LMS!$F$31*AI595+LMS!$G$31,LMS!$D$32*AI595^3+LMS!$E$32*AI595^2+LMS!$F$32*AI595+LMS!$G$32)))))))</f>
        <v>#VALUE!</v>
      </c>
      <c r="AH595" t="e">
        <f>IF(D595="M",(IF(AI595&lt;90,LMS!$D$14*AI595^3+LMS!$E$14*AI595^2+LMS!$F$14*AI595+LMS!$G$14,LMS!$D$15*AI595^3+LMS!$E$15*AI595^2+LMS!$F$15*AI595+LMS!$G$15)),(IF(AI595&lt;90,LMS!$D$17*AI595^3+LMS!$E$17*AI595^2+LMS!$F$17*AI595+LMS!$G$17,LMS!$D$18*AI595^3+LMS!$E$18*AI595^2+LMS!$F$18*AI595+LMS!$G$18)))</f>
        <v>#VALUE!</v>
      </c>
      <c r="AI595" s="7" t="e">
        <f t="shared" si="199"/>
        <v>#VALUE!</v>
      </c>
      <c r="AJ595" s="7">
        <f t="shared" si="220"/>
        <v>0</v>
      </c>
      <c r="AL595" s="7">
        <f>IF(D595="M",WeightSDS!P$5*$AJ595^7+WeightSDS!Q$5*$AJ595^6+WeightSDS!R$5*$AJ595^5+WeightSDS!S$5*$AJ595^4+WeightSDS!T$5*$AJ595^3+WeightSDS!U$5*$AJ595^2+WeightSDS!V$5*$AJ595+WeightSDS!W$5,IF($AJ595&lt;186,WeightSDS!P$8*$AJ595^7+WeightSDS!Q$8*$AJ595^6+WeightSDS!R$8*$AJ595^5+WeightSDS!S$8*$AJ595^4+WeightSDS!T$8*$AJ595^3+WeightSDS!U$8*$AJ595^2+WeightSDS!V$8*$AJ595+WeightSDS!W$8,WeightSDS!$U$9+WeightSDS!$V$9*($AJ595-WeightSDS!$W$9)))</f>
        <v>0.75407122999999998</v>
      </c>
      <c r="AM595" s="7">
        <f>IF(D595="M",IF($AJ595&lt;45,WeightSDS!M$23*$AJ595^10+WeightSDS!N$23*$AJ595^9+WeightSDS!O$23*$AJ595^8+WeightSDS!P$23*$AJ595^7+WeightSDS!Q$23*$AJ595^6+WeightSDS!R$23*$AJ595^5+WeightSDS!S$23*$AJ595^4+WeightSDS!T$23*$AJ595^3+WeightSDS!U$23*$AJ595^2+WeightSDS!V$23*$AJ595+WeightSDS!W$23,IF($AJ595&lt;153,WeightSDS!M$25*$AJ595^10+WeightSDS!N$25*$AJ595^9+WeightSDS!O$25*$AJ595^8+WeightSDS!P$25*$AJ595^7+WeightSDS!Q$25*$AJ595^6+WeightSDS!R$25*$AJ595^5+WeightSDS!S$25*$AJ595^4+WeightSDS!T$25*$AJ595^3+WeightSDS!U$25*$AJ595^2+WeightSDS!V$25*$AJ595+WeightSDS!W$25,WeightSDS!M$27+WeightSDS!N$27/(1+EXP(WeightSDS!O$27+WeightSDS!P$27*$AJ595)))),IF($AJ595&lt;43.8,WeightSDS!M$29*$AJ595^10+WeightSDS!N$29*$AJ595^9+WeightSDS!O$29*$AJ595^8+WeightSDS!P$29*$AJ595^7+WeightSDS!Q$29*$AJ595^6+WeightSDS!R$29*$AJ595^5+WeightSDS!S$29*$AJ595^4+WeightSDS!T$29*$AJ595^3+WeightSDS!U$29*$AJ595^2+WeightSDS!V$29*$AJ595+WeightSDS!W$29-0.010431*(1-$AJ595/210),IF($AJ595&lt;123,WeightSDS!M$30*$AJ595^10+WeightSDS!N$30*$AJ595^9+WeightSDS!O$30*$AJ595^8+WeightSDS!P$30*$AJ595^7+WeightSDS!Q$30*$AJ595^6+WeightSDS!R$30*$AJ595^5+WeightSDS!S$30*$AJ595^4+WeightSDS!T$30*$AJ595^3+WeightSDS!U$30*$AJ595^2+WeightSDS!V$30*$AJ595+WeightSDS!W$30-0.010431*(1-1/$AJ595),WeightSDS!M$32+WeightSDS!N$32/(1+EXP(WeightSDS!O$32+WeightSDS!P$32*$AJ595))-0.010431*(1-$AJ595/210))))</f>
        <v>2.9500001032655536</v>
      </c>
      <c r="AN595" s="7">
        <f>IF(D595="M",IF($AJ595&lt;162,WeightSDS!P$12*$AJ595^7+WeightSDS!Q$12*$AJ595^6+WeightSDS!R$12*$AJ595^5+WeightSDS!S$12*$AJ595^4+WeightSDS!T$12*$AJ595^3+WeightSDS!U$12*$AJ595^2+WeightSDS!V$12*$AJ595+WeightSDS!W$12,WeightSDS!P$14*$AJ595^7+WeightSDS!Q$14*$AJ595^6+WeightSDS!R$14*$AJ595^5+WeightSDS!S$14*$AJ595^4+WeightSDS!T$14*$AJ595^3+WeightSDS!U$14*$AJ595^2+WeightSDS!V$14*$AJ595+WeightSDS!W$14),IF($AJ595&lt;156,WeightSDS!O$17*$AJ595^8+WeightSDS!P$17*$AJ595^7+WeightSDS!Q$17*$AJ595^6+WeightSDS!R$17*$AJ595^5+WeightSDS!S$17*$AJ595^4+WeightSDS!T$17*$AJ595^3+WeightSDS!U$17*$AJ595^2+WeightSDS!V$17*$AJ595+WeightSDS!W$17,IF($AJ595&lt;186,WeightSDS!$U$18+(WeightSDS!$V$18-WeightSDS!$U$18)/24*($AJ595-186)+WeightSDS!$W$18*(-$AJ595+186)^2-0.005,WeightSDS!$U$18+(WeightSDS!$V$18-WeightSDS!$U$18)/24*($AJ595-186)-0.005)))</f>
        <v>0.14604529399999999</v>
      </c>
      <c r="AQ595" s="7">
        <f t="shared" si="207"/>
        <v>0.56299999999999994</v>
      </c>
      <c r="AR595" s="7">
        <f t="shared" si="208"/>
        <v>69</v>
      </c>
      <c r="AS595" s="7">
        <f t="shared" si="209"/>
        <v>0.51</v>
      </c>
    </row>
    <row r="596" spans="2:45" s="7" customFormat="1" x14ac:dyDescent="0.15">
      <c r="B596" s="118"/>
      <c r="C596" s="118"/>
      <c r="D596" s="118"/>
      <c r="E596" s="30"/>
      <c r="F596" s="30"/>
      <c r="G596" s="119"/>
      <c r="H596" s="119"/>
      <c r="I596" s="78"/>
      <c r="J596" s="11" t="str">
        <f t="shared" si="200"/>
        <v/>
      </c>
      <c r="K596" s="2" t="str">
        <f t="shared" si="210"/>
        <v/>
      </c>
      <c r="L596" s="2" t="str">
        <f t="shared" si="201"/>
        <v/>
      </c>
      <c r="M596" s="2" t="str">
        <f t="shared" si="211"/>
        <v/>
      </c>
      <c r="N596" s="2" t="str">
        <f t="shared" si="212"/>
        <v/>
      </c>
      <c r="O596" s="2" t="str">
        <f t="shared" si="213"/>
        <v/>
      </c>
      <c r="P596" s="11" t="str">
        <f t="shared" si="214"/>
        <v/>
      </c>
      <c r="Q596" s="11" t="str">
        <f t="shared" si="215"/>
        <v/>
      </c>
      <c r="R596" s="2" t="str">
        <f t="shared" si="216"/>
        <v/>
      </c>
      <c r="S596" s="11" t="str">
        <f t="shared" si="217"/>
        <v/>
      </c>
      <c r="T596" s="175" t="str">
        <f t="shared" si="218"/>
        <v/>
      </c>
      <c r="U596" s="11" t="str">
        <f t="shared" si="219"/>
        <v/>
      </c>
      <c r="V596" s="136"/>
      <c r="W596" s="136"/>
      <c r="X596" s="139">
        <f t="shared" si="202"/>
        <v>0</v>
      </c>
      <c r="Y596" s="31">
        <f t="shared" si="203"/>
        <v>0</v>
      </c>
      <c r="Z596" s="31"/>
      <c r="AA596" s="140">
        <f t="shared" si="204"/>
        <v>0</v>
      </c>
      <c r="AB596" s="12"/>
      <c r="AC596" s="8">
        <f t="shared" si="205"/>
        <v>9.0359999999999996</v>
      </c>
      <c r="AD596" s="8">
        <f t="shared" si="206"/>
        <v>-184.49199999999999</v>
      </c>
      <c r="AE596"/>
      <c r="AF596" t="e">
        <f>IF(D596="M",IF(AI596&lt;78,LMS!$D$5*AI596^3+LMS!$E$5*AI596^2+LMS!$F$5*AI596+LMS!$G$5,IF(AI596&lt;150,LMS!$D$6*AI596^3+LMS!$E$6*AI596^2+LMS!$F$6*AI596+LMS!$G$6,LMS!$D$7*AI596^3+LMS!$E$7*AI596^2+LMS!$F$7*AI596+LMS!$G$7)),IF(AI596&lt;69,LMS!$D$9*AI596^3+LMS!$E$9*AI596^2+LMS!$F$9*AI596+LMS!$G$9,IF(AI596&lt;150,LMS!$D$10*AI596^3+LMS!$E$10*AI596^2+LMS!$F$10*AI596+LMS!$G$10,LMS!$D$11*AI596^3+LMS!$E$11*AI596^2+LMS!$F$11*AI596+LMS!$G$11)))</f>
        <v>#VALUE!</v>
      </c>
      <c r="AG596" t="e">
        <f>IF(D596="M",(IF(AI596&lt;2.5,LMS!$D$21*AI596^3+LMS!$E$21*AI596^2+LMS!$F$21*AI596+LMS!$G$21,IF(AI596&lt;9.5,LMS!$D$22*AI596^3+LMS!$E$22*AI596^2+LMS!$F$22*AI596+LMS!$G$22,IF(AI596&lt;26.75,LMS!$D$23*AI596^3+LMS!$E$23*AI596^2+LMS!$F$23*AI596+LMS!$G$23,IF(AI596&lt;90,LMS!$D$24*AI596^3+LMS!$E$24*AI596^2+LMS!$F$24*AI596+LMS!$G$24,LMS!$D$25*AI596^3+LMS!$E$25*AI596^2+LMS!$F$25*AI596+LMS!$G$25))))),(IF(AI596&lt;2.5,LMS!$D$27*AI596^3+LMS!$E$27*AI596^2+LMS!$F$27*AI596+LMS!$G$27,IF(AI596&lt;9.5,LMS!$D$28*AI596^3+LMS!$E$28*AI596^2+LMS!$F$28*AI596+LMS!$G$28,IF(AI596&lt;26.75,LMS!$D$29*AI596^3+LMS!$E$29*AI596^2+LMS!$F$29*AI596+LMS!$G$29,IF(AI596&lt;90,LMS!$D$30*AI596^3+LMS!$E$30*AI596^2+LMS!$F$30*AI596+LMS!$G$30,IF(AI596&lt;150,LMS!$D$31*AI596^3+LMS!$E$31*AI596^2+LMS!$F$31*AI596+LMS!$G$31,LMS!$D$32*AI596^3+LMS!$E$32*AI596^2+LMS!$F$32*AI596+LMS!$G$32)))))))</f>
        <v>#VALUE!</v>
      </c>
      <c r="AH596" t="e">
        <f>IF(D596="M",(IF(AI596&lt;90,LMS!$D$14*AI596^3+LMS!$E$14*AI596^2+LMS!$F$14*AI596+LMS!$G$14,LMS!$D$15*AI596^3+LMS!$E$15*AI596^2+LMS!$F$15*AI596+LMS!$G$15)),(IF(AI596&lt;90,LMS!$D$17*AI596^3+LMS!$E$17*AI596^2+LMS!$F$17*AI596+LMS!$G$17,LMS!$D$18*AI596^3+LMS!$E$18*AI596^2+LMS!$F$18*AI596+LMS!$G$18)))</f>
        <v>#VALUE!</v>
      </c>
      <c r="AI596" s="7" t="e">
        <f t="shared" si="199"/>
        <v>#VALUE!</v>
      </c>
      <c r="AJ596" s="7">
        <f t="shared" si="220"/>
        <v>0</v>
      </c>
      <c r="AL596" s="7">
        <f>IF(D596="M",WeightSDS!P$5*$AJ596^7+WeightSDS!Q$5*$AJ596^6+WeightSDS!R$5*$AJ596^5+WeightSDS!S$5*$AJ596^4+WeightSDS!T$5*$AJ596^3+WeightSDS!U$5*$AJ596^2+WeightSDS!V$5*$AJ596+WeightSDS!W$5,IF($AJ596&lt;186,WeightSDS!P$8*$AJ596^7+WeightSDS!Q$8*$AJ596^6+WeightSDS!R$8*$AJ596^5+WeightSDS!S$8*$AJ596^4+WeightSDS!T$8*$AJ596^3+WeightSDS!U$8*$AJ596^2+WeightSDS!V$8*$AJ596+WeightSDS!W$8,WeightSDS!$U$9+WeightSDS!$V$9*($AJ596-WeightSDS!$W$9)))</f>
        <v>0.75407122999999998</v>
      </c>
      <c r="AM596" s="7">
        <f>IF(D596="M",IF($AJ596&lt;45,WeightSDS!M$23*$AJ596^10+WeightSDS!N$23*$AJ596^9+WeightSDS!O$23*$AJ596^8+WeightSDS!P$23*$AJ596^7+WeightSDS!Q$23*$AJ596^6+WeightSDS!R$23*$AJ596^5+WeightSDS!S$23*$AJ596^4+WeightSDS!T$23*$AJ596^3+WeightSDS!U$23*$AJ596^2+WeightSDS!V$23*$AJ596+WeightSDS!W$23,IF($AJ596&lt;153,WeightSDS!M$25*$AJ596^10+WeightSDS!N$25*$AJ596^9+WeightSDS!O$25*$AJ596^8+WeightSDS!P$25*$AJ596^7+WeightSDS!Q$25*$AJ596^6+WeightSDS!R$25*$AJ596^5+WeightSDS!S$25*$AJ596^4+WeightSDS!T$25*$AJ596^3+WeightSDS!U$25*$AJ596^2+WeightSDS!V$25*$AJ596+WeightSDS!W$25,WeightSDS!M$27+WeightSDS!N$27/(1+EXP(WeightSDS!O$27+WeightSDS!P$27*$AJ596)))),IF($AJ596&lt;43.8,WeightSDS!M$29*$AJ596^10+WeightSDS!N$29*$AJ596^9+WeightSDS!O$29*$AJ596^8+WeightSDS!P$29*$AJ596^7+WeightSDS!Q$29*$AJ596^6+WeightSDS!R$29*$AJ596^5+WeightSDS!S$29*$AJ596^4+WeightSDS!T$29*$AJ596^3+WeightSDS!U$29*$AJ596^2+WeightSDS!V$29*$AJ596+WeightSDS!W$29-0.010431*(1-$AJ596/210),IF($AJ596&lt;123,WeightSDS!M$30*$AJ596^10+WeightSDS!N$30*$AJ596^9+WeightSDS!O$30*$AJ596^8+WeightSDS!P$30*$AJ596^7+WeightSDS!Q$30*$AJ596^6+WeightSDS!R$30*$AJ596^5+WeightSDS!S$30*$AJ596^4+WeightSDS!T$30*$AJ596^3+WeightSDS!U$30*$AJ596^2+WeightSDS!V$30*$AJ596+WeightSDS!W$30-0.010431*(1-1/$AJ596),WeightSDS!M$32+WeightSDS!N$32/(1+EXP(WeightSDS!O$32+WeightSDS!P$32*$AJ596))-0.010431*(1-$AJ596/210))))</f>
        <v>2.9500001032655536</v>
      </c>
      <c r="AN596" s="7">
        <f>IF(D596="M",IF($AJ596&lt;162,WeightSDS!P$12*$AJ596^7+WeightSDS!Q$12*$AJ596^6+WeightSDS!R$12*$AJ596^5+WeightSDS!S$12*$AJ596^4+WeightSDS!T$12*$AJ596^3+WeightSDS!U$12*$AJ596^2+WeightSDS!V$12*$AJ596+WeightSDS!W$12,WeightSDS!P$14*$AJ596^7+WeightSDS!Q$14*$AJ596^6+WeightSDS!R$14*$AJ596^5+WeightSDS!S$14*$AJ596^4+WeightSDS!T$14*$AJ596^3+WeightSDS!U$14*$AJ596^2+WeightSDS!V$14*$AJ596+WeightSDS!W$14),IF($AJ596&lt;156,WeightSDS!O$17*$AJ596^8+WeightSDS!P$17*$AJ596^7+WeightSDS!Q$17*$AJ596^6+WeightSDS!R$17*$AJ596^5+WeightSDS!S$17*$AJ596^4+WeightSDS!T$17*$AJ596^3+WeightSDS!U$17*$AJ596^2+WeightSDS!V$17*$AJ596+WeightSDS!W$17,IF($AJ596&lt;186,WeightSDS!$U$18+(WeightSDS!$V$18-WeightSDS!$U$18)/24*($AJ596-186)+WeightSDS!$W$18*(-$AJ596+186)^2-0.005,WeightSDS!$U$18+(WeightSDS!$V$18-WeightSDS!$U$18)/24*($AJ596-186)-0.005)))</f>
        <v>0.14604529399999999</v>
      </c>
      <c r="AQ596" s="7">
        <f t="shared" si="207"/>
        <v>0.56299999999999994</v>
      </c>
      <c r="AR596" s="7">
        <f t="shared" si="208"/>
        <v>69</v>
      </c>
      <c r="AS596" s="7">
        <f t="shared" si="209"/>
        <v>0.51</v>
      </c>
    </row>
    <row r="597" spans="2:45" s="7" customFormat="1" x14ac:dyDescent="0.15">
      <c r="B597" s="118"/>
      <c r="C597" s="118"/>
      <c r="D597" s="118"/>
      <c r="E597" s="30"/>
      <c r="F597" s="30"/>
      <c r="G597" s="119"/>
      <c r="H597" s="119"/>
      <c r="I597" s="78"/>
      <c r="J597" s="11" t="str">
        <f t="shared" si="200"/>
        <v/>
      </c>
      <c r="K597" s="2" t="str">
        <f t="shared" si="210"/>
        <v/>
      </c>
      <c r="L597" s="2" t="str">
        <f t="shared" si="201"/>
        <v/>
      </c>
      <c r="M597" s="2" t="str">
        <f t="shared" si="211"/>
        <v/>
      </c>
      <c r="N597" s="2" t="str">
        <f t="shared" si="212"/>
        <v/>
      </c>
      <c r="O597" s="2" t="str">
        <f t="shared" si="213"/>
        <v/>
      </c>
      <c r="P597" s="11" t="str">
        <f t="shared" si="214"/>
        <v/>
      </c>
      <c r="Q597" s="11" t="str">
        <f t="shared" si="215"/>
        <v/>
      </c>
      <c r="R597" s="2" t="str">
        <f t="shared" si="216"/>
        <v/>
      </c>
      <c r="S597" s="11" t="str">
        <f t="shared" si="217"/>
        <v/>
      </c>
      <c r="T597" s="175" t="str">
        <f t="shared" si="218"/>
        <v/>
      </c>
      <c r="U597" s="11" t="str">
        <f t="shared" si="219"/>
        <v/>
      </c>
      <c r="V597" s="136"/>
      <c r="W597" s="136"/>
      <c r="X597" s="139">
        <f t="shared" si="202"/>
        <v>0</v>
      </c>
      <c r="Y597" s="31">
        <f t="shared" si="203"/>
        <v>0</v>
      </c>
      <c r="Z597" s="31"/>
      <c r="AA597" s="140">
        <f t="shared" si="204"/>
        <v>0</v>
      </c>
      <c r="AB597" s="12"/>
      <c r="AC597" s="8">
        <f t="shared" si="205"/>
        <v>9.0359999999999996</v>
      </c>
      <c r="AD597" s="8">
        <f t="shared" si="206"/>
        <v>-184.49199999999999</v>
      </c>
      <c r="AE597"/>
      <c r="AF597" t="e">
        <f>IF(D597="M",IF(AI597&lt;78,LMS!$D$5*AI597^3+LMS!$E$5*AI597^2+LMS!$F$5*AI597+LMS!$G$5,IF(AI597&lt;150,LMS!$D$6*AI597^3+LMS!$E$6*AI597^2+LMS!$F$6*AI597+LMS!$G$6,LMS!$D$7*AI597^3+LMS!$E$7*AI597^2+LMS!$F$7*AI597+LMS!$G$7)),IF(AI597&lt;69,LMS!$D$9*AI597^3+LMS!$E$9*AI597^2+LMS!$F$9*AI597+LMS!$G$9,IF(AI597&lt;150,LMS!$D$10*AI597^3+LMS!$E$10*AI597^2+LMS!$F$10*AI597+LMS!$G$10,LMS!$D$11*AI597^3+LMS!$E$11*AI597^2+LMS!$F$11*AI597+LMS!$G$11)))</f>
        <v>#VALUE!</v>
      </c>
      <c r="AG597" t="e">
        <f>IF(D597="M",(IF(AI597&lt;2.5,LMS!$D$21*AI597^3+LMS!$E$21*AI597^2+LMS!$F$21*AI597+LMS!$G$21,IF(AI597&lt;9.5,LMS!$D$22*AI597^3+LMS!$E$22*AI597^2+LMS!$F$22*AI597+LMS!$G$22,IF(AI597&lt;26.75,LMS!$D$23*AI597^3+LMS!$E$23*AI597^2+LMS!$F$23*AI597+LMS!$G$23,IF(AI597&lt;90,LMS!$D$24*AI597^3+LMS!$E$24*AI597^2+LMS!$F$24*AI597+LMS!$G$24,LMS!$D$25*AI597^3+LMS!$E$25*AI597^2+LMS!$F$25*AI597+LMS!$G$25))))),(IF(AI597&lt;2.5,LMS!$D$27*AI597^3+LMS!$E$27*AI597^2+LMS!$F$27*AI597+LMS!$G$27,IF(AI597&lt;9.5,LMS!$D$28*AI597^3+LMS!$E$28*AI597^2+LMS!$F$28*AI597+LMS!$G$28,IF(AI597&lt;26.75,LMS!$D$29*AI597^3+LMS!$E$29*AI597^2+LMS!$F$29*AI597+LMS!$G$29,IF(AI597&lt;90,LMS!$D$30*AI597^3+LMS!$E$30*AI597^2+LMS!$F$30*AI597+LMS!$G$30,IF(AI597&lt;150,LMS!$D$31*AI597^3+LMS!$E$31*AI597^2+LMS!$F$31*AI597+LMS!$G$31,LMS!$D$32*AI597^3+LMS!$E$32*AI597^2+LMS!$F$32*AI597+LMS!$G$32)))))))</f>
        <v>#VALUE!</v>
      </c>
      <c r="AH597" t="e">
        <f>IF(D597="M",(IF(AI597&lt;90,LMS!$D$14*AI597^3+LMS!$E$14*AI597^2+LMS!$F$14*AI597+LMS!$G$14,LMS!$D$15*AI597^3+LMS!$E$15*AI597^2+LMS!$F$15*AI597+LMS!$G$15)),(IF(AI597&lt;90,LMS!$D$17*AI597^3+LMS!$E$17*AI597^2+LMS!$F$17*AI597+LMS!$G$17,LMS!$D$18*AI597^3+LMS!$E$18*AI597^2+LMS!$F$18*AI597+LMS!$G$18)))</f>
        <v>#VALUE!</v>
      </c>
      <c r="AI597" s="7" t="e">
        <f t="shared" si="199"/>
        <v>#VALUE!</v>
      </c>
      <c r="AJ597" s="7">
        <f t="shared" si="220"/>
        <v>0</v>
      </c>
      <c r="AL597" s="7">
        <f>IF(D597="M",WeightSDS!P$5*$AJ597^7+WeightSDS!Q$5*$AJ597^6+WeightSDS!R$5*$AJ597^5+WeightSDS!S$5*$AJ597^4+WeightSDS!T$5*$AJ597^3+WeightSDS!U$5*$AJ597^2+WeightSDS!V$5*$AJ597+WeightSDS!W$5,IF($AJ597&lt;186,WeightSDS!P$8*$AJ597^7+WeightSDS!Q$8*$AJ597^6+WeightSDS!R$8*$AJ597^5+WeightSDS!S$8*$AJ597^4+WeightSDS!T$8*$AJ597^3+WeightSDS!U$8*$AJ597^2+WeightSDS!V$8*$AJ597+WeightSDS!W$8,WeightSDS!$U$9+WeightSDS!$V$9*($AJ597-WeightSDS!$W$9)))</f>
        <v>0.75407122999999998</v>
      </c>
      <c r="AM597" s="7">
        <f>IF(D597="M",IF($AJ597&lt;45,WeightSDS!M$23*$AJ597^10+WeightSDS!N$23*$AJ597^9+WeightSDS!O$23*$AJ597^8+WeightSDS!P$23*$AJ597^7+WeightSDS!Q$23*$AJ597^6+WeightSDS!R$23*$AJ597^5+WeightSDS!S$23*$AJ597^4+WeightSDS!T$23*$AJ597^3+WeightSDS!U$23*$AJ597^2+WeightSDS!V$23*$AJ597+WeightSDS!W$23,IF($AJ597&lt;153,WeightSDS!M$25*$AJ597^10+WeightSDS!N$25*$AJ597^9+WeightSDS!O$25*$AJ597^8+WeightSDS!P$25*$AJ597^7+WeightSDS!Q$25*$AJ597^6+WeightSDS!R$25*$AJ597^5+WeightSDS!S$25*$AJ597^4+WeightSDS!T$25*$AJ597^3+WeightSDS!U$25*$AJ597^2+WeightSDS!V$25*$AJ597+WeightSDS!W$25,WeightSDS!M$27+WeightSDS!N$27/(1+EXP(WeightSDS!O$27+WeightSDS!P$27*$AJ597)))),IF($AJ597&lt;43.8,WeightSDS!M$29*$AJ597^10+WeightSDS!N$29*$AJ597^9+WeightSDS!O$29*$AJ597^8+WeightSDS!P$29*$AJ597^7+WeightSDS!Q$29*$AJ597^6+WeightSDS!R$29*$AJ597^5+WeightSDS!S$29*$AJ597^4+WeightSDS!T$29*$AJ597^3+WeightSDS!U$29*$AJ597^2+WeightSDS!V$29*$AJ597+WeightSDS!W$29-0.010431*(1-$AJ597/210),IF($AJ597&lt;123,WeightSDS!M$30*$AJ597^10+WeightSDS!N$30*$AJ597^9+WeightSDS!O$30*$AJ597^8+WeightSDS!P$30*$AJ597^7+WeightSDS!Q$30*$AJ597^6+WeightSDS!R$30*$AJ597^5+WeightSDS!S$30*$AJ597^4+WeightSDS!T$30*$AJ597^3+WeightSDS!U$30*$AJ597^2+WeightSDS!V$30*$AJ597+WeightSDS!W$30-0.010431*(1-1/$AJ597),WeightSDS!M$32+WeightSDS!N$32/(1+EXP(WeightSDS!O$32+WeightSDS!P$32*$AJ597))-0.010431*(1-$AJ597/210))))</f>
        <v>2.9500001032655536</v>
      </c>
      <c r="AN597" s="7">
        <f>IF(D597="M",IF($AJ597&lt;162,WeightSDS!P$12*$AJ597^7+WeightSDS!Q$12*$AJ597^6+WeightSDS!R$12*$AJ597^5+WeightSDS!S$12*$AJ597^4+WeightSDS!T$12*$AJ597^3+WeightSDS!U$12*$AJ597^2+WeightSDS!V$12*$AJ597+WeightSDS!W$12,WeightSDS!P$14*$AJ597^7+WeightSDS!Q$14*$AJ597^6+WeightSDS!R$14*$AJ597^5+WeightSDS!S$14*$AJ597^4+WeightSDS!T$14*$AJ597^3+WeightSDS!U$14*$AJ597^2+WeightSDS!V$14*$AJ597+WeightSDS!W$14),IF($AJ597&lt;156,WeightSDS!O$17*$AJ597^8+WeightSDS!P$17*$AJ597^7+WeightSDS!Q$17*$AJ597^6+WeightSDS!R$17*$AJ597^5+WeightSDS!S$17*$AJ597^4+WeightSDS!T$17*$AJ597^3+WeightSDS!U$17*$AJ597^2+WeightSDS!V$17*$AJ597+WeightSDS!W$17,IF($AJ597&lt;186,WeightSDS!$U$18+(WeightSDS!$V$18-WeightSDS!$U$18)/24*($AJ597-186)+WeightSDS!$W$18*(-$AJ597+186)^2-0.005,WeightSDS!$U$18+(WeightSDS!$V$18-WeightSDS!$U$18)/24*($AJ597-186)-0.005)))</f>
        <v>0.14604529399999999</v>
      </c>
      <c r="AQ597" s="7">
        <f t="shared" si="207"/>
        <v>0.56299999999999994</v>
      </c>
      <c r="AR597" s="7">
        <f t="shared" si="208"/>
        <v>69</v>
      </c>
      <c r="AS597" s="7">
        <f t="shared" si="209"/>
        <v>0.51</v>
      </c>
    </row>
    <row r="598" spans="2:45" s="7" customFormat="1" x14ac:dyDescent="0.15">
      <c r="B598" s="118"/>
      <c r="C598" s="118"/>
      <c r="D598" s="118"/>
      <c r="E598" s="30"/>
      <c r="F598" s="30"/>
      <c r="G598" s="119"/>
      <c r="H598" s="119"/>
      <c r="I598" s="78"/>
      <c r="J598" s="11" t="str">
        <f t="shared" si="200"/>
        <v/>
      </c>
      <c r="K598" s="2" t="str">
        <f t="shared" si="210"/>
        <v/>
      </c>
      <c r="L598" s="2" t="str">
        <f t="shared" si="201"/>
        <v/>
      </c>
      <c r="M598" s="2" t="str">
        <f t="shared" si="211"/>
        <v/>
      </c>
      <c r="N598" s="2" t="str">
        <f t="shared" si="212"/>
        <v/>
      </c>
      <c r="O598" s="2" t="str">
        <f t="shared" si="213"/>
        <v/>
      </c>
      <c r="P598" s="11" t="str">
        <f t="shared" si="214"/>
        <v/>
      </c>
      <c r="Q598" s="11" t="str">
        <f t="shared" si="215"/>
        <v/>
      </c>
      <c r="R598" s="2" t="str">
        <f t="shared" si="216"/>
        <v/>
      </c>
      <c r="S598" s="11" t="str">
        <f t="shared" si="217"/>
        <v/>
      </c>
      <c r="T598" s="175" t="str">
        <f t="shared" si="218"/>
        <v/>
      </c>
      <c r="U598" s="11" t="str">
        <f t="shared" si="219"/>
        <v/>
      </c>
      <c r="V598" s="136"/>
      <c r="W598" s="136"/>
      <c r="X598" s="139">
        <f t="shared" si="202"/>
        <v>0</v>
      </c>
      <c r="Y598" s="31">
        <f t="shared" si="203"/>
        <v>0</v>
      </c>
      <c r="Z598" s="31"/>
      <c r="AA598" s="140">
        <f t="shared" si="204"/>
        <v>0</v>
      </c>
      <c r="AB598" s="12"/>
      <c r="AC598" s="8">
        <f t="shared" si="205"/>
        <v>9.0359999999999996</v>
      </c>
      <c r="AD598" s="8">
        <f t="shared" si="206"/>
        <v>-184.49199999999999</v>
      </c>
      <c r="AE598"/>
      <c r="AF598" t="e">
        <f>IF(D598="M",IF(AI598&lt;78,LMS!$D$5*AI598^3+LMS!$E$5*AI598^2+LMS!$F$5*AI598+LMS!$G$5,IF(AI598&lt;150,LMS!$D$6*AI598^3+LMS!$E$6*AI598^2+LMS!$F$6*AI598+LMS!$G$6,LMS!$D$7*AI598^3+LMS!$E$7*AI598^2+LMS!$F$7*AI598+LMS!$G$7)),IF(AI598&lt;69,LMS!$D$9*AI598^3+LMS!$E$9*AI598^2+LMS!$F$9*AI598+LMS!$G$9,IF(AI598&lt;150,LMS!$D$10*AI598^3+LMS!$E$10*AI598^2+LMS!$F$10*AI598+LMS!$G$10,LMS!$D$11*AI598^3+LMS!$E$11*AI598^2+LMS!$F$11*AI598+LMS!$G$11)))</f>
        <v>#VALUE!</v>
      </c>
      <c r="AG598" t="e">
        <f>IF(D598="M",(IF(AI598&lt;2.5,LMS!$D$21*AI598^3+LMS!$E$21*AI598^2+LMS!$F$21*AI598+LMS!$G$21,IF(AI598&lt;9.5,LMS!$D$22*AI598^3+LMS!$E$22*AI598^2+LMS!$F$22*AI598+LMS!$G$22,IF(AI598&lt;26.75,LMS!$D$23*AI598^3+LMS!$E$23*AI598^2+LMS!$F$23*AI598+LMS!$G$23,IF(AI598&lt;90,LMS!$D$24*AI598^3+LMS!$E$24*AI598^2+LMS!$F$24*AI598+LMS!$G$24,LMS!$D$25*AI598^3+LMS!$E$25*AI598^2+LMS!$F$25*AI598+LMS!$G$25))))),(IF(AI598&lt;2.5,LMS!$D$27*AI598^3+LMS!$E$27*AI598^2+LMS!$F$27*AI598+LMS!$G$27,IF(AI598&lt;9.5,LMS!$D$28*AI598^3+LMS!$E$28*AI598^2+LMS!$F$28*AI598+LMS!$G$28,IF(AI598&lt;26.75,LMS!$D$29*AI598^3+LMS!$E$29*AI598^2+LMS!$F$29*AI598+LMS!$G$29,IF(AI598&lt;90,LMS!$D$30*AI598^3+LMS!$E$30*AI598^2+LMS!$F$30*AI598+LMS!$G$30,IF(AI598&lt;150,LMS!$D$31*AI598^3+LMS!$E$31*AI598^2+LMS!$F$31*AI598+LMS!$G$31,LMS!$D$32*AI598^3+LMS!$E$32*AI598^2+LMS!$F$32*AI598+LMS!$G$32)))))))</f>
        <v>#VALUE!</v>
      </c>
      <c r="AH598" t="e">
        <f>IF(D598="M",(IF(AI598&lt;90,LMS!$D$14*AI598^3+LMS!$E$14*AI598^2+LMS!$F$14*AI598+LMS!$G$14,LMS!$D$15*AI598^3+LMS!$E$15*AI598^2+LMS!$F$15*AI598+LMS!$G$15)),(IF(AI598&lt;90,LMS!$D$17*AI598^3+LMS!$E$17*AI598^2+LMS!$F$17*AI598+LMS!$G$17,LMS!$D$18*AI598^3+LMS!$E$18*AI598^2+LMS!$F$18*AI598+LMS!$G$18)))</f>
        <v>#VALUE!</v>
      </c>
      <c r="AI598" s="7" t="e">
        <f t="shared" si="199"/>
        <v>#VALUE!</v>
      </c>
      <c r="AJ598" s="7">
        <f t="shared" si="220"/>
        <v>0</v>
      </c>
      <c r="AL598" s="7">
        <f>IF(D598="M",WeightSDS!P$5*$AJ598^7+WeightSDS!Q$5*$AJ598^6+WeightSDS!R$5*$AJ598^5+WeightSDS!S$5*$AJ598^4+WeightSDS!T$5*$AJ598^3+WeightSDS!U$5*$AJ598^2+WeightSDS!V$5*$AJ598+WeightSDS!W$5,IF($AJ598&lt;186,WeightSDS!P$8*$AJ598^7+WeightSDS!Q$8*$AJ598^6+WeightSDS!R$8*$AJ598^5+WeightSDS!S$8*$AJ598^4+WeightSDS!T$8*$AJ598^3+WeightSDS!U$8*$AJ598^2+WeightSDS!V$8*$AJ598+WeightSDS!W$8,WeightSDS!$U$9+WeightSDS!$V$9*($AJ598-WeightSDS!$W$9)))</f>
        <v>0.75407122999999998</v>
      </c>
      <c r="AM598" s="7">
        <f>IF(D598="M",IF($AJ598&lt;45,WeightSDS!M$23*$AJ598^10+WeightSDS!N$23*$AJ598^9+WeightSDS!O$23*$AJ598^8+WeightSDS!P$23*$AJ598^7+WeightSDS!Q$23*$AJ598^6+WeightSDS!R$23*$AJ598^5+WeightSDS!S$23*$AJ598^4+WeightSDS!T$23*$AJ598^3+WeightSDS!U$23*$AJ598^2+WeightSDS!V$23*$AJ598+WeightSDS!W$23,IF($AJ598&lt;153,WeightSDS!M$25*$AJ598^10+WeightSDS!N$25*$AJ598^9+WeightSDS!O$25*$AJ598^8+WeightSDS!P$25*$AJ598^7+WeightSDS!Q$25*$AJ598^6+WeightSDS!R$25*$AJ598^5+WeightSDS!S$25*$AJ598^4+WeightSDS!T$25*$AJ598^3+WeightSDS!U$25*$AJ598^2+WeightSDS!V$25*$AJ598+WeightSDS!W$25,WeightSDS!M$27+WeightSDS!N$27/(1+EXP(WeightSDS!O$27+WeightSDS!P$27*$AJ598)))),IF($AJ598&lt;43.8,WeightSDS!M$29*$AJ598^10+WeightSDS!N$29*$AJ598^9+WeightSDS!O$29*$AJ598^8+WeightSDS!P$29*$AJ598^7+WeightSDS!Q$29*$AJ598^6+WeightSDS!R$29*$AJ598^5+WeightSDS!S$29*$AJ598^4+WeightSDS!T$29*$AJ598^3+WeightSDS!U$29*$AJ598^2+WeightSDS!V$29*$AJ598+WeightSDS!W$29-0.010431*(1-$AJ598/210),IF($AJ598&lt;123,WeightSDS!M$30*$AJ598^10+WeightSDS!N$30*$AJ598^9+WeightSDS!O$30*$AJ598^8+WeightSDS!P$30*$AJ598^7+WeightSDS!Q$30*$AJ598^6+WeightSDS!R$30*$AJ598^5+WeightSDS!S$30*$AJ598^4+WeightSDS!T$30*$AJ598^3+WeightSDS!U$30*$AJ598^2+WeightSDS!V$30*$AJ598+WeightSDS!W$30-0.010431*(1-1/$AJ598),WeightSDS!M$32+WeightSDS!N$32/(1+EXP(WeightSDS!O$32+WeightSDS!P$32*$AJ598))-0.010431*(1-$AJ598/210))))</f>
        <v>2.9500001032655536</v>
      </c>
      <c r="AN598" s="7">
        <f>IF(D598="M",IF($AJ598&lt;162,WeightSDS!P$12*$AJ598^7+WeightSDS!Q$12*$AJ598^6+WeightSDS!R$12*$AJ598^5+WeightSDS!S$12*$AJ598^4+WeightSDS!T$12*$AJ598^3+WeightSDS!U$12*$AJ598^2+WeightSDS!V$12*$AJ598+WeightSDS!W$12,WeightSDS!P$14*$AJ598^7+WeightSDS!Q$14*$AJ598^6+WeightSDS!R$14*$AJ598^5+WeightSDS!S$14*$AJ598^4+WeightSDS!T$14*$AJ598^3+WeightSDS!U$14*$AJ598^2+WeightSDS!V$14*$AJ598+WeightSDS!W$14),IF($AJ598&lt;156,WeightSDS!O$17*$AJ598^8+WeightSDS!P$17*$AJ598^7+WeightSDS!Q$17*$AJ598^6+WeightSDS!R$17*$AJ598^5+WeightSDS!S$17*$AJ598^4+WeightSDS!T$17*$AJ598^3+WeightSDS!U$17*$AJ598^2+WeightSDS!V$17*$AJ598+WeightSDS!W$17,IF($AJ598&lt;186,WeightSDS!$U$18+(WeightSDS!$V$18-WeightSDS!$U$18)/24*($AJ598-186)+WeightSDS!$W$18*(-$AJ598+186)^2-0.005,WeightSDS!$U$18+(WeightSDS!$V$18-WeightSDS!$U$18)/24*($AJ598-186)-0.005)))</f>
        <v>0.14604529399999999</v>
      </c>
      <c r="AQ598" s="7">
        <f t="shared" si="207"/>
        <v>0.56299999999999994</v>
      </c>
      <c r="AR598" s="7">
        <f t="shared" si="208"/>
        <v>69</v>
      </c>
      <c r="AS598" s="7">
        <f t="shared" si="209"/>
        <v>0.51</v>
      </c>
    </row>
    <row r="599" spans="2:45" s="7" customFormat="1" x14ac:dyDescent="0.15">
      <c r="B599" s="118"/>
      <c r="C599" s="118"/>
      <c r="D599" s="118"/>
      <c r="E599" s="30"/>
      <c r="F599" s="30"/>
      <c r="G599" s="119"/>
      <c r="H599" s="119"/>
      <c r="I599" s="78"/>
      <c r="J599" s="11" t="str">
        <f t="shared" si="200"/>
        <v/>
      </c>
      <c r="K599" s="2" t="str">
        <f t="shared" si="210"/>
        <v/>
      </c>
      <c r="L599" s="2" t="str">
        <f t="shared" si="201"/>
        <v/>
      </c>
      <c r="M599" s="2" t="str">
        <f t="shared" si="211"/>
        <v/>
      </c>
      <c r="N599" s="2" t="str">
        <f t="shared" si="212"/>
        <v/>
      </c>
      <c r="O599" s="2" t="str">
        <f t="shared" si="213"/>
        <v/>
      </c>
      <c r="P599" s="11" t="str">
        <f t="shared" si="214"/>
        <v/>
      </c>
      <c r="Q599" s="11" t="str">
        <f t="shared" si="215"/>
        <v/>
      </c>
      <c r="R599" s="2" t="str">
        <f t="shared" si="216"/>
        <v/>
      </c>
      <c r="S599" s="11" t="str">
        <f t="shared" si="217"/>
        <v/>
      </c>
      <c r="T599" s="175" t="str">
        <f t="shared" si="218"/>
        <v/>
      </c>
      <c r="U599" s="11" t="str">
        <f t="shared" si="219"/>
        <v/>
      </c>
      <c r="V599" s="136"/>
      <c r="W599" s="136"/>
      <c r="X599" s="139">
        <f t="shared" si="202"/>
        <v>0</v>
      </c>
      <c r="Y599" s="31">
        <f t="shared" si="203"/>
        <v>0</v>
      </c>
      <c r="Z599" s="31"/>
      <c r="AA599" s="140">
        <f t="shared" si="204"/>
        <v>0</v>
      </c>
      <c r="AB599" s="12"/>
      <c r="AC599" s="8">
        <f t="shared" si="205"/>
        <v>9.0359999999999996</v>
      </c>
      <c r="AD599" s="8">
        <f t="shared" si="206"/>
        <v>-184.49199999999999</v>
      </c>
      <c r="AE599"/>
      <c r="AF599" t="e">
        <f>IF(D599="M",IF(AI599&lt;78,LMS!$D$5*AI599^3+LMS!$E$5*AI599^2+LMS!$F$5*AI599+LMS!$G$5,IF(AI599&lt;150,LMS!$D$6*AI599^3+LMS!$E$6*AI599^2+LMS!$F$6*AI599+LMS!$G$6,LMS!$D$7*AI599^3+LMS!$E$7*AI599^2+LMS!$F$7*AI599+LMS!$G$7)),IF(AI599&lt;69,LMS!$D$9*AI599^3+LMS!$E$9*AI599^2+LMS!$F$9*AI599+LMS!$G$9,IF(AI599&lt;150,LMS!$D$10*AI599^3+LMS!$E$10*AI599^2+LMS!$F$10*AI599+LMS!$G$10,LMS!$D$11*AI599^3+LMS!$E$11*AI599^2+LMS!$F$11*AI599+LMS!$G$11)))</f>
        <v>#VALUE!</v>
      </c>
      <c r="AG599" t="e">
        <f>IF(D599="M",(IF(AI599&lt;2.5,LMS!$D$21*AI599^3+LMS!$E$21*AI599^2+LMS!$F$21*AI599+LMS!$G$21,IF(AI599&lt;9.5,LMS!$D$22*AI599^3+LMS!$E$22*AI599^2+LMS!$F$22*AI599+LMS!$G$22,IF(AI599&lt;26.75,LMS!$D$23*AI599^3+LMS!$E$23*AI599^2+LMS!$F$23*AI599+LMS!$G$23,IF(AI599&lt;90,LMS!$D$24*AI599^3+LMS!$E$24*AI599^2+LMS!$F$24*AI599+LMS!$G$24,LMS!$D$25*AI599^3+LMS!$E$25*AI599^2+LMS!$F$25*AI599+LMS!$G$25))))),(IF(AI599&lt;2.5,LMS!$D$27*AI599^3+LMS!$E$27*AI599^2+LMS!$F$27*AI599+LMS!$G$27,IF(AI599&lt;9.5,LMS!$D$28*AI599^3+LMS!$E$28*AI599^2+LMS!$F$28*AI599+LMS!$G$28,IF(AI599&lt;26.75,LMS!$D$29*AI599^3+LMS!$E$29*AI599^2+LMS!$F$29*AI599+LMS!$G$29,IF(AI599&lt;90,LMS!$D$30*AI599^3+LMS!$E$30*AI599^2+LMS!$F$30*AI599+LMS!$G$30,IF(AI599&lt;150,LMS!$D$31*AI599^3+LMS!$E$31*AI599^2+LMS!$F$31*AI599+LMS!$G$31,LMS!$D$32*AI599^3+LMS!$E$32*AI599^2+LMS!$F$32*AI599+LMS!$G$32)))))))</f>
        <v>#VALUE!</v>
      </c>
      <c r="AH599" t="e">
        <f>IF(D599="M",(IF(AI599&lt;90,LMS!$D$14*AI599^3+LMS!$E$14*AI599^2+LMS!$F$14*AI599+LMS!$G$14,LMS!$D$15*AI599^3+LMS!$E$15*AI599^2+LMS!$F$15*AI599+LMS!$G$15)),(IF(AI599&lt;90,LMS!$D$17*AI599^3+LMS!$E$17*AI599^2+LMS!$F$17*AI599+LMS!$G$17,LMS!$D$18*AI599^3+LMS!$E$18*AI599^2+LMS!$F$18*AI599+LMS!$G$18)))</f>
        <v>#VALUE!</v>
      </c>
      <c r="AI599" s="7" t="e">
        <f t="shared" si="199"/>
        <v>#VALUE!</v>
      </c>
      <c r="AJ599" s="7">
        <f t="shared" si="220"/>
        <v>0</v>
      </c>
      <c r="AL599" s="7">
        <f>IF(D599="M",WeightSDS!P$5*$AJ599^7+WeightSDS!Q$5*$AJ599^6+WeightSDS!R$5*$AJ599^5+WeightSDS!S$5*$AJ599^4+WeightSDS!T$5*$AJ599^3+WeightSDS!U$5*$AJ599^2+WeightSDS!V$5*$AJ599+WeightSDS!W$5,IF($AJ599&lt;186,WeightSDS!P$8*$AJ599^7+WeightSDS!Q$8*$AJ599^6+WeightSDS!R$8*$AJ599^5+WeightSDS!S$8*$AJ599^4+WeightSDS!T$8*$AJ599^3+WeightSDS!U$8*$AJ599^2+WeightSDS!V$8*$AJ599+WeightSDS!W$8,WeightSDS!$U$9+WeightSDS!$V$9*($AJ599-WeightSDS!$W$9)))</f>
        <v>0.75407122999999998</v>
      </c>
      <c r="AM599" s="7">
        <f>IF(D599="M",IF($AJ599&lt;45,WeightSDS!M$23*$AJ599^10+WeightSDS!N$23*$AJ599^9+WeightSDS!O$23*$AJ599^8+WeightSDS!P$23*$AJ599^7+WeightSDS!Q$23*$AJ599^6+WeightSDS!R$23*$AJ599^5+WeightSDS!S$23*$AJ599^4+WeightSDS!T$23*$AJ599^3+WeightSDS!U$23*$AJ599^2+WeightSDS!V$23*$AJ599+WeightSDS!W$23,IF($AJ599&lt;153,WeightSDS!M$25*$AJ599^10+WeightSDS!N$25*$AJ599^9+WeightSDS!O$25*$AJ599^8+WeightSDS!P$25*$AJ599^7+WeightSDS!Q$25*$AJ599^6+WeightSDS!R$25*$AJ599^5+WeightSDS!S$25*$AJ599^4+WeightSDS!T$25*$AJ599^3+WeightSDS!U$25*$AJ599^2+WeightSDS!V$25*$AJ599+WeightSDS!W$25,WeightSDS!M$27+WeightSDS!N$27/(1+EXP(WeightSDS!O$27+WeightSDS!P$27*$AJ599)))),IF($AJ599&lt;43.8,WeightSDS!M$29*$AJ599^10+WeightSDS!N$29*$AJ599^9+WeightSDS!O$29*$AJ599^8+WeightSDS!P$29*$AJ599^7+WeightSDS!Q$29*$AJ599^6+WeightSDS!R$29*$AJ599^5+WeightSDS!S$29*$AJ599^4+WeightSDS!T$29*$AJ599^3+WeightSDS!U$29*$AJ599^2+WeightSDS!V$29*$AJ599+WeightSDS!W$29-0.010431*(1-$AJ599/210),IF($AJ599&lt;123,WeightSDS!M$30*$AJ599^10+WeightSDS!N$30*$AJ599^9+WeightSDS!O$30*$AJ599^8+WeightSDS!P$30*$AJ599^7+WeightSDS!Q$30*$AJ599^6+WeightSDS!R$30*$AJ599^5+WeightSDS!S$30*$AJ599^4+WeightSDS!T$30*$AJ599^3+WeightSDS!U$30*$AJ599^2+WeightSDS!V$30*$AJ599+WeightSDS!W$30-0.010431*(1-1/$AJ599),WeightSDS!M$32+WeightSDS!N$32/(1+EXP(WeightSDS!O$32+WeightSDS!P$32*$AJ599))-0.010431*(1-$AJ599/210))))</f>
        <v>2.9500001032655536</v>
      </c>
      <c r="AN599" s="7">
        <f>IF(D599="M",IF($AJ599&lt;162,WeightSDS!P$12*$AJ599^7+WeightSDS!Q$12*$AJ599^6+WeightSDS!R$12*$AJ599^5+WeightSDS!S$12*$AJ599^4+WeightSDS!T$12*$AJ599^3+WeightSDS!U$12*$AJ599^2+WeightSDS!V$12*$AJ599+WeightSDS!W$12,WeightSDS!P$14*$AJ599^7+WeightSDS!Q$14*$AJ599^6+WeightSDS!R$14*$AJ599^5+WeightSDS!S$14*$AJ599^4+WeightSDS!T$14*$AJ599^3+WeightSDS!U$14*$AJ599^2+WeightSDS!V$14*$AJ599+WeightSDS!W$14),IF($AJ599&lt;156,WeightSDS!O$17*$AJ599^8+WeightSDS!P$17*$AJ599^7+WeightSDS!Q$17*$AJ599^6+WeightSDS!R$17*$AJ599^5+WeightSDS!S$17*$AJ599^4+WeightSDS!T$17*$AJ599^3+WeightSDS!U$17*$AJ599^2+WeightSDS!V$17*$AJ599+WeightSDS!W$17,IF($AJ599&lt;186,WeightSDS!$U$18+(WeightSDS!$V$18-WeightSDS!$U$18)/24*($AJ599-186)+WeightSDS!$W$18*(-$AJ599+186)^2-0.005,WeightSDS!$U$18+(WeightSDS!$V$18-WeightSDS!$U$18)/24*($AJ599-186)-0.005)))</f>
        <v>0.14604529399999999</v>
      </c>
      <c r="AQ599" s="7">
        <f t="shared" si="207"/>
        <v>0.56299999999999994</v>
      </c>
      <c r="AR599" s="7">
        <f t="shared" si="208"/>
        <v>69</v>
      </c>
      <c r="AS599" s="7">
        <f t="shared" si="209"/>
        <v>0.51</v>
      </c>
    </row>
    <row r="600" spans="2:45" s="7" customFormat="1" x14ac:dyDescent="0.15">
      <c r="B600" s="118"/>
      <c r="C600" s="118"/>
      <c r="D600" s="118"/>
      <c r="E600" s="30"/>
      <c r="F600" s="30"/>
      <c r="G600" s="119"/>
      <c r="H600" s="119"/>
      <c r="I600" s="78"/>
      <c r="J600" s="11" t="str">
        <f t="shared" si="200"/>
        <v/>
      </c>
      <c r="K600" s="2" t="str">
        <f t="shared" si="210"/>
        <v/>
      </c>
      <c r="L600" s="2" t="str">
        <f t="shared" si="201"/>
        <v/>
      </c>
      <c r="M600" s="2" t="str">
        <f t="shared" si="211"/>
        <v/>
      </c>
      <c r="N600" s="2" t="str">
        <f t="shared" si="212"/>
        <v/>
      </c>
      <c r="O600" s="2" t="str">
        <f t="shared" si="213"/>
        <v/>
      </c>
      <c r="P600" s="11" t="str">
        <f t="shared" si="214"/>
        <v/>
      </c>
      <c r="Q600" s="11" t="str">
        <f t="shared" si="215"/>
        <v/>
      </c>
      <c r="R600" s="2" t="str">
        <f t="shared" si="216"/>
        <v/>
      </c>
      <c r="S600" s="11" t="str">
        <f t="shared" si="217"/>
        <v/>
      </c>
      <c r="T600" s="175" t="str">
        <f t="shared" si="218"/>
        <v/>
      </c>
      <c r="U600" s="11" t="str">
        <f t="shared" si="219"/>
        <v/>
      </c>
      <c r="V600" s="136"/>
      <c r="W600" s="136"/>
      <c r="X600" s="139">
        <f t="shared" si="202"/>
        <v>0</v>
      </c>
      <c r="Y600" s="31">
        <f t="shared" si="203"/>
        <v>0</v>
      </c>
      <c r="Z600" s="31"/>
      <c r="AA600" s="140">
        <f t="shared" si="204"/>
        <v>0</v>
      </c>
      <c r="AB600" s="12"/>
      <c r="AC600" s="8">
        <f t="shared" si="205"/>
        <v>9.0359999999999996</v>
      </c>
      <c r="AD600" s="8">
        <f t="shared" si="206"/>
        <v>-184.49199999999999</v>
      </c>
      <c r="AE600"/>
      <c r="AF600" t="e">
        <f>IF(D600="M",IF(AI600&lt;78,LMS!$D$5*AI600^3+LMS!$E$5*AI600^2+LMS!$F$5*AI600+LMS!$G$5,IF(AI600&lt;150,LMS!$D$6*AI600^3+LMS!$E$6*AI600^2+LMS!$F$6*AI600+LMS!$G$6,LMS!$D$7*AI600^3+LMS!$E$7*AI600^2+LMS!$F$7*AI600+LMS!$G$7)),IF(AI600&lt;69,LMS!$D$9*AI600^3+LMS!$E$9*AI600^2+LMS!$F$9*AI600+LMS!$G$9,IF(AI600&lt;150,LMS!$D$10*AI600^3+LMS!$E$10*AI600^2+LMS!$F$10*AI600+LMS!$G$10,LMS!$D$11*AI600^3+LMS!$E$11*AI600^2+LMS!$F$11*AI600+LMS!$G$11)))</f>
        <v>#VALUE!</v>
      </c>
      <c r="AG600" t="e">
        <f>IF(D600="M",(IF(AI600&lt;2.5,LMS!$D$21*AI600^3+LMS!$E$21*AI600^2+LMS!$F$21*AI600+LMS!$G$21,IF(AI600&lt;9.5,LMS!$D$22*AI600^3+LMS!$E$22*AI600^2+LMS!$F$22*AI600+LMS!$G$22,IF(AI600&lt;26.75,LMS!$D$23*AI600^3+LMS!$E$23*AI600^2+LMS!$F$23*AI600+LMS!$G$23,IF(AI600&lt;90,LMS!$D$24*AI600^3+LMS!$E$24*AI600^2+LMS!$F$24*AI600+LMS!$G$24,LMS!$D$25*AI600^3+LMS!$E$25*AI600^2+LMS!$F$25*AI600+LMS!$G$25))))),(IF(AI600&lt;2.5,LMS!$D$27*AI600^3+LMS!$E$27*AI600^2+LMS!$F$27*AI600+LMS!$G$27,IF(AI600&lt;9.5,LMS!$D$28*AI600^3+LMS!$E$28*AI600^2+LMS!$F$28*AI600+LMS!$G$28,IF(AI600&lt;26.75,LMS!$D$29*AI600^3+LMS!$E$29*AI600^2+LMS!$F$29*AI600+LMS!$G$29,IF(AI600&lt;90,LMS!$D$30*AI600^3+LMS!$E$30*AI600^2+LMS!$F$30*AI600+LMS!$G$30,IF(AI600&lt;150,LMS!$D$31*AI600^3+LMS!$E$31*AI600^2+LMS!$F$31*AI600+LMS!$G$31,LMS!$D$32*AI600^3+LMS!$E$32*AI600^2+LMS!$F$32*AI600+LMS!$G$32)))))))</f>
        <v>#VALUE!</v>
      </c>
      <c r="AH600" t="e">
        <f>IF(D600="M",(IF(AI600&lt;90,LMS!$D$14*AI600^3+LMS!$E$14*AI600^2+LMS!$F$14*AI600+LMS!$G$14,LMS!$D$15*AI600^3+LMS!$E$15*AI600^2+LMS!$F$15*AI600+LMS!$G$15)),(IF(AI600&lt;90,LMS!$D$17*AI600^3+LMS!$E$17*AI600^2+LMS!$F$17*AI600+LMS!$G$17,LMS!$D$18*AI600^3+LMS!$E$18*AI600^2+LMS!$F$18*AI600+LMS!$G$18)))</f>
        <v>#VALUE!</v>
      </c>
      <c r="AI600" s="7" t="e">
        <f t="shared" si="199"/>
        <v>#VALUE!</v>
      </c>
      <c r="AJ600" s="7">
        <f t="shared" si="220"/>
        <v>0</v>
      </c>
      <c r="AL600" s="7">
        <f>IF(D600="M",WeightSDS!P$5*$AJ600^7+WeightSDS!Q$5*$AJ600^6+WeightSDS!R$5*$AJ600^5+WeightSDS!S$5*$AJ600^4+WeightSDS!T$5*$AJ600^3+WeightSDS!U$5*$AJ600^2+WeightSDS!V$5*$AJ600+WeightSDS!W$5,IF($AJ600&lt;186,WeightSDS!P$8*$AJ600^7+WeightSDS!Q$8*$AJ600^6+WeightSDS!R$8*$AJ600^5+WeightSDS!S$8*$AJ600^4+WeightSDS!T$8*$AJ600^3+WeightSDS!U$8*$AJ600^2+WeightSDS!V$8*$AJ600+WeightSDS!W$8,WeightSDS!$U$9+WeightSDS!$V$9*($AJ600-WeightSDS!$W$9)))</f>
        <v>0.75407122999999998</v>
      </c>
      <c r="AM600" s="7">
        <f>IF(D600="M",IF($AJ600&lt;45,WeightSDS!M$23*$AJ600^10+WeightSDS!N$23*$AJ600^9+WeightSDS!O$23*$AJ600^8+WeightSDS!P$23*$AJ600^7+WeightSDS!Q$23*$AJ600^6+WeightSDS!R$23*$AJ600^5+WeightSDS!S$23*$AJ600^4+WeightSDS!T$23*$AJ600^3+WeightSDS!U$23*$AJ600^2+WeightSDS!V$23*$AJ600+WeightSDS!W$23,IF($AJ600&lt;153,WeightSDS!M$25*$AJ600^10+WeightSDS!N$25*$AJ600^9+WeightSDS!O$25*$AJ600^8+WeightSDS!P$25*$AJ600^7+WeightSDS!Q$25*$AJ600^6+WeightSDS!R$25*$AJ600^5+WeightSDS!S$25*$AJ600^4+WeightSDS!T$25*$AJ600^3+WeightSDS!U$25*$AJ600^2+WeightSDS!V$25*$AJ600+WeightSDS!W$25,WeightSDS!M$27+WeightSDS!N$27/(1+EXP(WeightSDS!O$27+WeightSDS!P$27*$AJ600)))),IF($AJ600&lt;43.8,WeightSDS!M$29*$AJ600^10+WeightSDS!N$29*$AJ600^9+WeightSDS!O$29*$AJ600^8+WeightSDS!P$29*$AJ600^7+WeightSDS!Q$29*$AJ600^6+WeightSDS!R$29*$AJ600^5+WeightSDS!S$29*$AJ600^4+WeightSDS!T$29*$AJ600^3+WeightSDS!U$29*$AJ600^2+WeightSDS!V$29*$AJ600+WeightSDS!W$29-0.010431*(1-$AJ600/210),IF($AJ600&lt;123,WeightSDS!M$30*$AJ600^10+WeightSDS!N$30*$AJ600^9+WeightSDS!O$30*$AJ600^8+WeightSDS!P$30*$AJ600^7+WeightSDS!Q$30*$AJ600^6+WeightSDS!R$30*$AJ600^5+WeightSDS!S$30*$AJ600^4+WeightSDS!T$30*$AJ600^3+WeightSDS!U$30*$AJ600^2+WeightSDS!V$30*$AJ600+WeightSDS!W$30-0.010431*(1-1/$AJ600),WeightSDS!M$32+WeightSDS!N$32/(1+EXP(WeightSDS!O$32+WeightSDS!P$32*$AJ600))-0.010431*(1-$AJ600/210))))</f>
        <v>2.9500001032655536</v>
      </c>
      <c r="AN600" s="7">
        <f>IF(D600="M",IF($AJ600&lt;162,WeightSDS!P$12*$AJ600^7+WeightSDS!Q$12*$AJ600^6+WeightSDS!R$12*$AJ600^5+WeightSDS!S$12*$AJ600^4+WeightSDS!T$12*$AJ600^3+WeightSDS!U$12*$AJ600^2+WeightSDS!V$12*$AJ600+WeightSDS!W$12,WeightSDS!P$14*$AJ600^7+WeightSDS!Q$14*$AJ600^6+WeightSDS!R$14*$AJ600^5+WeightSDS!S$14*$AJ600^4+WeightSDS!T$14*$AJ600^3+WeightSDS!U$14*$AJ600^2+WeightSDS!V$14*$AJ600+WeightSDS!W$14),IF($AJ600&lt;156,WeightSDS!O$17*$AJ600^8+WeightSDS!P$17*$AJ600^7+WeightSDS!Q$17*$AJ600^6+WeightSDS!R$17*$AJ600^5+WeightSDS!S$17*$AJ600^4+WeightSDS!T$17*$AJ600^3+WeightSDS!U$17*$AJ600^2+WeightSDS!V$17*$AJ600+WeightSDS!W$17,IF($AJ600&lt;186,WeightSDS!$U$18+(WeightSDS!$V$18-WeightSDS!$U$18)/24*($AJ600-186)+WeightSDS!$W$18*(-$AJ600+186)^2-0.005,WeightSDS!$U$18+(WeightSDS!$V$18-WeightSDS!$U$18)/24*($AJ600-186)-0.005)))</f>
        <v>0.14604529399999999</v>
      </c>
      <c r="AQ600" s="7">
        <f t="shared" si="207"/>
        <v>0.56299999999999994</v>
      </c>
      <c r="AR600" s="7">
        <f t="shared" si="208"/>
        <v>69</v>
      </c>
      <c r="AS600" s="7">
        <f t="shared" si="209"/>
        <v>0.51</v>
      </c>
    </row>
    <row r="601" spans="2:45" s="7" customFormat="1" x14ac:dyDescent="0.15">
      <c r="B601" s="118"/>
      <c r="C601" s="118"/>
      <c r="D601" s="118"/>
      <c r="E601" s="30"/>
      <c r="F601" s="30"/>
      <c r="G601" s="119"/>
      <c r="H601" s="119"/>
      <c r="I601" s="78"/>
      <c r="J601" s="11" t="str">
        <f t="shared" si="200"/>
        <v/>
      </c>
      <c r="K601" s="2" t="str">
        <f t="shared" si="210"/>
        <v/>
      </c>
      <c r="L601" s="2" t="str">
        <f t="shared" si="201"/>
        <v/>
      </c>
      <c r="M601" s="2" t="str">
        <f t="shared" si="211"/>
        <v/>
      </c>
      <c r="N601" s="2" t="str">
        <f t="shared" si="212"/>
        <v/>
      </c>
      <c r="O601" s="2" t="str">
        <f t="shared" si="213"/>
        <v/>
      </c>
      <c r="P601" s="11" t="str">
        <f t="shared" si="214"/>
        <v/>
      </c>
      <c r="Q601" s="11" t="str">
        <f t="shared" si="215"/>
        <v/>
      </c>
      <c r="R601" s="2" t="str">
        <f t="shared" si="216"/>
        <v/>
      </c>
      <c r="S601" s="11" t="str">
        <f t="shared" si="217"/>
        <v/>
      </c>
      <c r="T601" s="175" t="str">
        <f t="shared" si="218"/>
        <v/>
      </c>
      <c r="U601" s="11" t="str">
        <f t="shared" si="219"/>
        <v/>
      </c>
      <c r="V601" s="136"/>
      <c r="W601" s="136"/>
      <c r="X601" s="139">
        <f t="shared" si="202"/>
        <v>0</v>
      </c>
      <c r="Y601" s="31">
        <f t="shared" si="203"/>
        <v>0</v>
      </c>
      <c r="Z601" s="31"/>
      <c r="AA601" s="140">
        <f t="shared" si="204"/>
        <v>0</v>
      </c>
      <c r="AB601" s="12"/>
      <c r="AC601" s="8">
        <f t="shared" si="205"/>
        <v>9.0359999999999996</v>
      </c>
      <c r="AD601" s="8">
        <f t="shared" si="206"/>
        <v>-184.49199999999999</v>
      </c>
      <c r="AE601"/>
      <c r="AF601" t="e">
        <f>IF(D601="M",IF(AI601&lt;78,LMS!$D$5*AI601^3+LMS!$E$5*AI601^2+LMS!$F$5*AI601+LMS!$G$5,IF(AI601&lt;150,LMS!$D$6*AI601^3+LMS!$E$6*AI601^2+LMS!$F$6*AI601+LMS!$G$6,LMS!$D$7*AI601^3+LMS!$E$7*AI601^2+LMS!$F$7*AI601+LMS!$G$7)),IF(AI601&lt;69,LMS!$D$9*AI601^3+LMS!$E$9*AI601^2+LMS!$F$9*AI601+LMS!$G$9,IF(AI601&lt;150,LMS!$D$10*AI601^3+LMS!$E$10*AI601^2+LMS!$F$10*AI601+LMS!$G$10,LMS!$D$11*AI601^3+LMS!$E$11*AI601^2+LMS!$F$11*AI601+LMS!$G$11)))</f>
        <v>#VALUE!</v>
      </c>
      <c r="AG601" t="e">
        <f>IF(D601="M",(IF(AI601&lt;2.5,LMS!$D$21*AI601^3+LMS!$E$21*AI601^2+LMS!$F$21*AI601+LMS!$G$21,IF(AI601&lt;9.5,LMS!$D$22*AI601^3+LMS!$E$22*AI601^2+LMS!$F$22*AI601+LMS!$G$22,IF(AI601&lt;26.75,LMS!$D$23*AI601^3+LMS!$E$23*AI601^2+LMS!$F$23*AI601+LMS!$G$23,IF(AI601&lt;90,LMS!$D$24*AI601^3+LMS!$E$24*AI601^2+LMS!$F$24*AI601+LMS!$G$24,LMS!$D$25*AI601^3+LMS!$E$25*AI601^2+LMS!$F$25*AI601+LMS!$G$25))))),(IF(AI601&lt;2.5,LMS!$D$27*AI601^3+LMS!$E$27*AI601^2+LMS!$F$27*AI601+LMS!$G$27,IF(AI601&lt;9.5,LMS!$D$28*AI601^3+LMS!$E$28*AI601^2+LMS!$F$28*AI601+LMS!$G$28,IF(AI601&lt;26.75,LMS!$D$29*AI601^3+LMS!$E$29*AI601^2+LMS!$F$29*AI601+LMS!$G$29,IF(AI601&lt;90,LMS!$D$30*AI601^3+LMS!$E$30*AI601^2+LMS!$F$30*AI601+LMS!$G$30,IF(AI601&lt;150,LMS!$D$31*AI601^3+LMS!$E$31*AI601^2+LMS!$F$31*AI601+LMS!$G$31,LMS!$D$32*AI601^3+LMS!$E$32*AI601^2+LMS!$F$32*AI601+LMS!$G$32)))))))</f>
        <v>#VALUE!</v>
      </c>
      <c r="AH601" t="e">
        <f>IF(D601="M",(IF(AI601&lt;90,LMS!$D$14*AI601^3+LMS!$E$14*AI601^2+LMS!$F$14*AI601+LMS!$G$14,LMS!$D$15*AI601^3+LMS!$E$15*AI601^2+LMS!$F$15*AI601+LMS!$G$15)),(IF(AI601&lt;90,LMS!$D$17*AI601^3+LMS!$E$17*AI601^2+LMS!$F$17*AI601+LMS!$G$17,LMS!$D$18*AI601^3+LMS!$E$18*AI601^2+LMS!$F$18*AI601+LMS!$G$18)))</f>
        <v>#VALUE!</v>
      </c>
      <c r="AI601" s="7" t="e">
        <f t="shared" si="199"/>
        <v>#VALUE!</v>
      </c>
      <c r="AJ601" s="7">
        <f t="shared" si="220"/>
        <v>0</v>
      </c>
      <c r="AL601" s="7">
        <f>IF(D601="M",WeightSDS!P$5*$AJ601^7+WeightSDS!Q$5*$AJ601^6+WeightSDS!R$5*$AJ601^5+WeightSDS!S$5*$AJ601^4+WeightSDS!T$5*$AJ601^3+WeightSDS!U$5*$AJ601^2+WeightSDS!V$5*$AJ601+WeightSDS!W$5,IF($AJ601&lt;186,WeightSDS!P$8*$AJ601^7+WeightSDS!Q$8*$AJ601^6+WeightSDS!R$8*$AJ601^5+WeightSDS!S$8*$AJ601^4+WeightSDS!T$8*$AJ601^3+WeightSDS!U$8*$AJ601^2+WeightSDS!V$8*$AJ601+WeightSDS!W$8,WeightSDS!$U$9+WeightSDS!$V$9*($AJ601-WeightSDS!$W$9)))</f>
        <v>0.75407122999999998</v>
      </c>
      <c r="AM601" s="7">
        <f>IF(D601="M",IF($AJ601&lt;45,WeightSDS!M$23*$AJ601^10+WeightSDS!N$23*$AJ601^9+WeightSDS!O$23*$AJ601^8+WeightSDS!P$23*$AJ601^7+WeightSDS!Q$23*$AJ601^6+WeightSDS!R$23*$AJ601^5+WeightSDS!S$23*$AJ601^4+WeightSDS!T$23*$AJ601^3+WeightSDS!U$23*$AJ601^2+WeightSDS!V$23*$AJ601+WeightSDS!W$23,IF($AJ601&lt;153,WeightSDS!M$25*$AJ601^10+WeightSDS!N$25*$AJ601^9+WeightSDS!O$25*$AJ601^8+WeightSDS!P$25*$AJ601^7+WeightSDS!Q$25*$AJ601^6+WeightSDS!R$25*$AJ601^5+WeightSDS!S$25*$AJ601^4+WeightSDS!T$25*$AJ601^3+WeightSDS!U$25*$AJ601^2+WeightSDS!V$25*$AJ601+WeightSDS!W$25,WeightSDS!M$27+WeightSDS!N$27/(1+EXP(WeightSDS!O$27+WeightSDS!P$27*$AJ601)))),IF($AJ601&lt;43.8,WeightSDS!M$29*$AJ601^10+WeightSDS!N$29*$AJ601^9+WeightSDS!O$29*$AJ601^8+WeightSDS!P$29*$AJ601^7+WeightSDS!Q$29*$AJ601^6+WeightSDS!R$29*$AJ601^5+WeightSDS!S$29*$AJ601^4+WeightSDS!T$29*$AJ601^3+WeightSDS!U$29*$AJ601^2+WeightSDS!V$29*$AJ601+WeightSDS!W$29-0.010431*(1-$AJ601/210),IF($AJ601&lt;123,WeightSDS!M$30*$AJ601^10+WeightSDS!N$30*$AJ601^9+WeightSDS!O$30*$AJ601^8+WeightSDS!P$30*$AJ601^7+WeightSDS!Q$30*$AJ601^6+WeightSDS!R$30*$AJ601^5+WeightSDS!S$30*$AJ601^4+WeightSDS!T$30*$AJ601^3+WeightSDS!U$30*$AJ601^2+WeightSDS!V$30*$AJ601+WeightSDS!W$30-0.010431*(1-1/$AJ601),WeightSDS!M$32+WeightSDS!N$32/(1+EXP(WeightSDS!O$32+WeightSDS!P$32*$AJ601))-0.010431*(1-$AJ601/210))))</f>
        <v>2.9500001032655536</v>
      </c>
      <c r="AN601" s="7">
        <f>IF(D601="M",IF($AJ601&lt;162,WeightSDS!P$12*$AJ601^7+WeightSDS!Q$12*$AJ601^6+WeightSDS!R$12*$AJ601^5+WeightSDS!S$12*$AJ601^4+WeightSDS!T$12*$AJ601^3+WeightSDS!U$12*$AJ601^2+WeightSDS!V$12*$AJ601+WeightSDS!W$12,WeightSDS!P$14*$AJ601^7+WeightSDS!Q$14*$AJ601^6+WeightSDS!R$14*$AJ601^5+WeightSDS!S$14*$AJ601^4+WeightSDS!T$14*$AJ601^3+WeightSDS!U$14*$AJ601^2+WeightSDS!V$14*$AJ601+WeightSDS!W$14),IF($AJ601&lt;156,WeightSDS!O$17*$AJ601^8+WeightSDS!P$17*$AJ601^7+WeightSDS!Q$17*$AJ601^6+WeightSDS!R$17*$AJ601^5+WeightSDS!S$17*$AJ601^4+WeightSDS!T$17*$AJ601^3+WeightSDS!U$17*$AJ601^2+WeightSDS!V$17*$AJ601+WeightSDS!W$17,IF($AJ601&lt;186,WeightSDS!$U$18+(WeightSDS!$V$18-WeightSDS!$U$18)/24*($AJ601-186)+WeightSDS!$W$18*(-$AJ601+186)^2-0.005,WeightSDS!$U$18+(WeightSDS!$V$18-WeightSDS!$U$18)/24*($AJ601-186)-0.005)))</f>
        <v>0.14604529399999999</v>
      </c>
      <c r="AQ601" s="7">
        <f t="shared" si="207"/>
        <v>0.56299999999999994</v>
      </c>
      <c r="AR601" s="7">
        <f t="shared" si="208"/>
        <v>69</v>
      </c>
      <c r="AS601" s="7">
        <f t="shared" si="209"/>
        <v>0.51</v>
      </c>
    </row>
    <row r="602" spans="2:45" s="7" customFormat="1" x14ac:dyDescent="0.15">
      <c r="B602" s="118"/>
      <c r="C602" s="118"/>
      <c r="D602" s="118"/>
      <c r="E602" s="30"/>
      <c r="F602" s="30"/>
      <c r="G602" s="119"/>
      <c r="H602" s="119"/>
      <c r="I602" s="78"/>
      <c r="J602" s="11" t="str">
        <f t="shared" si="200"/>
        <v/>
      </c>
      <c r="K602" s="2" t="str">
        <f t="shared" si="210"/>
        <v/>
      </c>
      <c r="L602" s="2" t="str">
        <f t="shared" si="201"/>
        <v/>
      </c>
      <c r="M602" s="2" t="str">
        <f t="shared" si="211"/>
        <v/>
      </c>
      <c r="N602" s="2" t="str">
        <f t="shared" si="212"/>
        <v/>
      </c>
      <c r="O602" s="2" t="str">
        <f t="shared" si="213"/>
        <v/>
      </c>
      <c r="P602" s="11" t="str">
        <f t="shared" si="214"/>
        <v/>
      </c>
      <c r="Q602" s="11" t="str">
        <f t="shared" si="215"/>
        <v/>
      </c>
      <c r="R602" s="2" t="str">
        <f t="shared" si="216"/>
        <v/>
      </c>
      <c r="S602" s="11" t="str">
        <f t="shared" si="217"/>
        <v/>
      </c>
      <c r="T602" s="175" t="str">
        <f t="shared" si="218"/>
        <v/>
      </c>
      <c r="U602" s="11" t="str">
        <f t="shared" si="219"/>
        <v/>
      </c>
      <c r="V602" s="136"/>
      <c r="W602" s="136"/>
      <c r="X602" s="139">
        <f t="shared" si="202"/>
        <v>0</v>
      </c>
      <c r="Y602" s="31">
        <f t="shared" si="203"/>
        <v>0</v>
      </c>
      <c r="Z602" s="31"/>
      <c r="AA602" s="140">
        <f t="shared" si="204"/>
        <v>0</v>
      </c>
      <c r="AB602" s="12"/>
      <c r="AC602" s="8">
        <f t="shared" si="205"/>
        <v>9.0359999999999996</v>
      </c>
      <c r="AD602" s="8">
        <f t="shared" si="206"/>
        <v>-184.49199999999999</v>
      </c>
      <c r="AE602"/>
      <c r="AF602" t="e">
        <f>IF(D602="M",IF(AI602&lt;78,LMS!$D$5*AI602^3+LMS!$E$5*AI602^2+LMS!$F$5*AI602+LMS!$G$5,IF(AI602&lt;150,LMS!$D$6*AI602^3+LMS!$E$6*AI602^2+LMS!$F$6*AI602+LMS!$G$6,LMS!$D$7*AI602^3+LMS!$E$7*AI602^2+LMS!$F$7*AI602+LMS!$G$7)),IF(AI602&lt;69,LMS!$D$9*AI602^3+LMS!$E$9*AI602^2+LMS!$F$9*AI602+LMS!$G$9,IF(AI602&lt;150,LMS!$D$10*AI602^3+LMS!$E$10*AI602^2+LMS!$F$10*AI602+LMS!$G$10,LMS!$D$11*AI602^3+LMS!$E$11*AI602^2+LMS!$F$11*AI602+LMS!$G$11)))</f>
        <v>#VALUE!</v>
      </c>
      <c r="AG602" t="e">
        <f>IF(D602="M",(IF(AI602&lt;2.5,LMS!$D$21*AI602^3+LMS!$E$21*AI602^2+LMS!$F$21*AI602+LMS!$G$21,IF(AI602&lt;9.5,LMS!$D$22*AI602^3+LMS!$E$22*AI602^2+LMS!$F$22*AI602+LMS!$G$22,IF(AI602&lt;26.75,LMS!$D$23*AI602^3+LMS!$E$23*AI602^2+LMS!$F$23*AI602+LMS!$G$23,IF(AI602&lt;90,LMS!$D$24*AI602^3+LMS!$E$24*AI602^2+LMS!$F$24*AI602+LMS!$G$24,LMS!$D$25*AI602^3+LMS!$E$25*AI602^2+LMS!$F$25*AI602+LMS!$G$25))))),(IF(AI602&lt;2.5,LMS!$D$27*AI602^3+LMS!$E$27*AI602^2+LMS!$F$27*AI602+LMS!$G$27,IF(AI602&lt;9.5,LMS!$D$28*AI602^3+LMS!$E$28*AI602^2+LMS!$F$28*AI602+LMS!$G$28,IF(AI602&lt;26.75,LMS!$D$29*AI602^3+LMS!$E$29*AI602^2+LMS!$F$29*AI602+LMS!$G$29,IF(AI602&lt;90,LMS!$D$30*AI602^3+LMS!$E$30*AI602^2+LMS!$F$30*AI602+LMS!$G$30,IF(AI602&lt;150,LMS!$D$31*AI602^3+LMS!$E$31*AI602^2+LMS!$F$31*AI602+LMS!$G$31,LMS!$D$32*AI602^3+LMS!$E$32*AI602^2+LMS!$F$32*AI602+LMS!$G$32)))))))</f>
        <v>#VALUE!</v>
      </c>
      <c r="AH602" t="e">
        <f>IF(D602="M",(IF(AI602&lt;90,LMS!$D$14*AI602^3+LMS!$E$14*AI602^2+LMS!$F$14*AI602+LMS!$G$14,LMS!$D$15*AI602^3+LMS!$E$15*AI602^2+LMS!$F$15*AI602+LMS!$G$15)),(IF(AI602&lt;90,LMS!$D$17*AI602^3+LMS!$E$17*AI602^2+LMS!$F$17*AI602+LMS!$G$17,LMS!$D$18*AI602^3+LMS!$E$18*AI602^2+LMS!$F$18*AI602+LMS!$G$18)))</f>
        <v>#VALUE!</v>
      </c>
      <c r="AI602" s="7" t="e">
        <f t="shared" si="199"/>
        <v>#VALUE!</v>
      </c>
      <c r="AJ602" s="7">
        <f t="shared" si="220"/>
        <v>0</v>
      </c>
      <c r="AL602" s="7">
        <f>IF(D602="M",WeightSDS!P$5*$AJ602^7+WeightSDS!Q$5*$AJ602^6+WeightSDS!R$5*$AJ602^5+WeightSDS!S$5*$AJ602^4+WeightSDS!T$5*$AJ602^3+WeightSDS!U$5*$AJ602^2+WeightSDS!V$5*$AJ602+WeightSDS!W$5,IF($AJ602&lt;186,WeightSDS!P$8*$AJ602^7+WeightSDS!Q$8*$AJ602^6+WeightSDS!R$8*$AJ602^5+WeightSDS!S$8*$AJ602^4+WeightSDS!T$8*$AJ602^3+WeightSDS!U$8*$AJ602^2+WeightSDS!V$8*$AJ602+WeightSDS!W$8,WeightSDS!$U$9+WeightSDS!$V$9*($AJ602-WeightSDS!$W$9)))</f>
        <v>0.75407122999999998</v>
      </c>
      <c r="AM602" s="7">
        <f>IF(D602="M",IF($AJ602&lt;45,WeightSDS!M$23*$AJ602^10+WeightSDS!N$23*$AJ602^9+WeightSDS!O$23*$AJ602^8+WeightSDS!P$23*$AJ602^7+WeightSDS!Q$23*$AJ602^6+WeightSDS!R$23*$AJ602^5+WeightSDS!S$23*$AJ602^4+WeightSDS!T$23*$AJ602^3+WeightSDS!U$23*$AJ602^2+WeightSDS!V$23*$AJ602+WeightSDS!W$23,IF($AJ602&lt;153,WeightSDS!M$25*$AJ602^10+WeightSDS!N$25*$AJ602^9+WeightSDS!O$25*$AJ602^8+WeightSDS!P$25*$AJ602^7+WeightSDS!Q$25*$AJ602^6+WeightSDS!R$25*$AJ602^5+WeightSDS!S$25*$AJ602^4+WeightSDS!T$25*$AJ602^3+WeightSDS!U$25*$AJ602^2+WeightSDS!V$25*$AJ602+WeightSDS!W$25,WeightSDS!M$27+WeightSDS!N$27/(1+EXP(WeightSDS!O$27+WeightSDS!P$27*$AJ602)))),IF($AJ602&lt;43.8,WeightSDS!M$29*$AJ602^10+WeightSDS!N$29*$AJ602^9+WeightSDS!O$29*$AJ602^8+WeightSDS!P$29*$AJ602^7+WeightSDS!Q$29*$AJ602^6+WeightSDS!R$29*$AJ602^5+WeightSDS!S$29*$AJ602^4+WeightSDS!T$29*$AJ602^3+WeightSDS!U$29*$AJ602^2+WeightSDS!V$29*$AJ602+WeightSDS!W$29-0.010431*(1-$AJ602/210),IF($AJ602&lt;123,WeightSDS!M$30*$AJ602^10+WeightSDS!N$30*$AJ602^9+WeightSDS!O$30*$AJ602^8+WeightSDS!P$30*$AJ602^7+WeightSDS!Q$30*$AJ602^6+WeightSDS!R$30*$AJ602^5+WeightSDS!S$30*$AJ602^4+WeightSDS!T$30*$AJ602^3+WeightSDS!U$30*$AJ602^2+WeightSDS!V$30*$AJ602+WeightSDS!W$30-0.010431*(1-1/$AJ602),WeightSDS!M$32+WeightSDS!N$32/(1+EXP(WeightSDS!O$32+WeightSDS!P$32*$AJ602))-0.010431*(1-$AJ602/210))))</f>
        <v>2.9500001032655536</v>
      </c>
      <c r="AN602" s="7">
        <f>IF(D602="M",IF($AJ602&lt;162,WeightSDS!P$12*$AJ602^7+WeightSDS!Q$12*$AJ602^6+WeightSDS!R$12*$AJ602^5+WeightSDS!S$12*$AJ602^4+WeightSDS!T$12*$AJ602^3+WeightSDS!U$12*$AJ602^2+WeightSDS!V$12*$AJ602+WeightSDS!W$12,WeightSDS!P$14*$AJ602^7+WeightSDS!Q$14*$AJ602^6+WeightSDS!R$14*$AJ602^5+WeightSDS!S$14*$AJ602^4+WeightSDS!T$14*$AJ602^3+WeightSDS!U$14*$AJ602^2+WeightSDS!V$14*$AJ602+WeightSDS!W$14),IF($AJ602&lt;156,WeightSDS!O$17*$AJ602^8+WeightSDS!P$17*$AJ602^7+WeightSDS!Q$17*$AJ602^6+WeightSDS!R$17*$AJ602^5+WeightSDS!S$17*$AJ602^4+WeightSDS!T$17*$AJ602^3+WeightSDS!U$17*$AJ602^2+WeightSDS!V$17*$AJ602+WeightSDS!W$17,IF($AJ602&lt;186,WeightSDS!$U$18+(WeightSDS!$V$18-WeightSDS!$U$18)/24*($AJ602-186)+WeightSDS!$W$18*(-$AJ602+186)^2-0.005,WeightSDS!$U$18+(WeightSDS!$V$18-WeightSDS!$U$18)/24*($AJ602-186)-0.005)))</f>
        <v>0.14604529399999999</v>
      </c>
      <c r="AQ602" s="7">
        <f t="shared" si="207"/>
        <v>0.56299999999999994</v>
      </c>
      <c r="AR602" s="7">
        <f t="shared" si="208"/>
        <v>69</v>
      </c>
      <c r="AS602" s="7">
        <f t="shared" si="209"/>
        <v>0.51</v>
      </c>
    </row>
    <row r="603" spans="2:45" s="7" customFormat="1" x14ac:dyDescent="0.15">
      <c r="B603" s="118"/>
      <c r="C603" s="118"/>
      <c r="D603" s="118"/>
      <c r="E603" s="30"/>
      <c r="F603" s="30"/>
      <c r="G603" s="119"/>
      <c r="H603" s="119"/>
      <c r="I603" s="78"/>
      <c r="J603" s="11" t="str">
        <f t="shared" si="200"/>
        <v/>
      </c>
      <c r="K603" s="2" t="str">
        <f t="shared" si="210"/>
        <v/>
      </c>
      <c r="L603" s="2" t="str">
        <f t="shared" si="201"/>
        <v/>
      </c>
      <c r="M603" s="2" t="str">
        <f t="shared" si="211"/>
        <v/>
      </c>
      <c r="N603" s="2" t="str">
        <f t="shared" si="212"/>
        <v/>
      </c>
      <c r="O603" s="2" t="str">
        <f t="shared" si="213"/>
        <v/>
      </c>
      <c r="P603" s="11" t="str">
        <f t="shared" si="214"/>
        <v/>
      </c>
      <c r="Q603" s="11" t="str">
        <f t="shared" si="215"/>
        <v/>
      </c>
      <c r="R603" s="2" t="str">
        <f t="shared" si="216"/>
        <v/>
      </c>
      <c r="S603" s="11" t="str">
        <f t="shared" si="217"/>
        <v/>
      </c>
      <c r="T603" s="175" t="str">
        <f t="shared" si="218"/>
        <v/>
      </c>
      <c r="U603" s="11" t="str">
        <f t="shared" si="219"/>
        <v/>
      </c>
      <c r="V603" s="136"/>
      <c r="W603" s="136"/>
      <c r="X603" s="139">
        <f t="shared" si="202"/>
        <v>0</v>
      </c>
      <c r="Y603" s="31">
        <f t="shared" si="203"/>
        <v>0</v>
      </c>
      <c r="Z603" s="31"/>
      <c r="AA603" s="140">
        <f t="shared" si="204"/>
        <v>0</v>
      </c>
      <c r="AB603" s="12"/>
      <c r="AC603" s="8">
        <f t="shared" si="205"/>
        <v>9.0359999999999996</v>
      </c>
      <c r="AD603" s="8">
        <f t="shared" si="206"/>
        <v>-184.49199999999999</v>
      </c>
      <c r="AE603"/>
      <c r="AF603" t="e">
        <f>IF(D603="M",IF(AI603&lt;78,LMS!$D$5*AI603^3+LMS!$E$5*AI603^2+LMS!$F$5*AI603+LMS!$G$5,IF(AI603&lt;150,LMS!$D$6*AI603^3+LMS!$E$6*AI603^2+LMS!$F$6*AI603+LMS!$G$6,LMS!$D$7*AI603^3+LMS!$E$7*AI603^2+LMS!$F$7*AI603+LMS!$G$7)),IF(AI603&lt;69,LMS!$D$9*AI603^3+LMS!$E$9*AI603^2+LMS!$F$9*AI603+LMS!$G$9,IF(AI603&lt;150,LMS!$D$10*AI603^3+LMS!$E$10*AI603^2+LMS!$F$10*AI603+LMS!$G$10,LMS!$D$11*AI603^3+LMS!$E$11*AI603^2+LMS!$F$11*AI603+LMS!$G$11)))</f>
        <v>#VALUE!</v>
      </c>
      <c r="AG603" t="e">
        <f>IF(D603="M",(IF(AI603&lt;2.5,LMS!$D$21*AI603^3+LMS!$E$21*AI603^2+LMS!$F$21*AI603+LMS!$G$21,IF(AI603&lt;9.5,LMS!$D$22*AI603^3+LMS!$E$22*AI603^2+LMS!$F$22*AI603+LMS!$G$22,IF(AI603&lt;26.75,LMS!$D$23*AI603^3+LMS!$E$23*AI603^2+LMS!$F$23*AI603+LMS!$G$23,IF(AI603&lt;90,LMS!$D$24*AI603^3+LMS!$E$24*AI603^2+LMS!$F$24*AI603+LMS!$G$24,LMS!$D$25*AI603^3+LMS!$E$25*AI603^2+LMS!$F$25*AI603+LMS!$G$25))))),(IF(AI603&lt;2.5,LMS!$D$27*AI603^3+LMS!$E$27*AI603^2+LMS!$F$27*AI603+LMS!$G$27,IF(AI603&lt;9.5,LMS!$D$28*AI603^3+LMS!$E$28*AI603^2+LMS!$F$28*AI603+LMS!$G$28,IF(AI603&lt;26.75,LMS!$D$29*AI603^3+LMS!$E$29*AI603^2+LMS!$F$29*AI603+LMS!$G$29,IF(AI603&lt;90,LMS!$D$30*AI603^3+LMS!$E$30*AI603^2+LMS!$F$30*AI603+LMS!$G$30,IF(AI603&lt;150,LMS!$D$31*AI603^3+LMS!$E$31*AI603^2+LMS!$F$31*AI603+LMS!$G$31,LMS!$D$32*AI603^3+LMS!$E$32*AI603^2+LMS!$F$32*AI603+LMS!$G$32)))))))</f>
        <v>#VALUE!</v>
      </c>
      <c r="AH603" t="e">
        <f>IF(D603="M",(IF(AI603&lt;90,LMS!$D$14*AI603^3+LMS!$E$14*AI603^2+LMS!$F$14*AI603+LMS!$G$14,LMS!$D$15*AI603^3+LMS!$E$15*AI603^2+LMS!$F$15*AI603+LMS!$G$15)),(IF(AI603&lt;90,LMS!$D$17*AI603^3+LMS!$E$17*AI603^2+LMS!$F$17*AI603+LMS!$G$17,LMS!$D$18*AI603^3+LMS!$E$18*AI603^2+LMS!$F$18*AI603+LMS!$G$18)))</f>
        <v>#VALUE!</v>
      </c>
      <c r="AI603" s="7" t="e">
        <f t="shared" si="199"/>
        <v>#VALUE!</v>
      </c>
      <c r="AJ603" s="7">
        <f t="shared" si="220"/>
        <v>0</v>
      </c>
      <c r="AL603" s="7">
        <f>IF(D603="M",WeightSDS!P$5*$AJ603^7+WeightSDS!Q$5*$AJ603^6+WeightSDS!R$5*$AJ603^5+WeightSDS!S$5*$AJ603^4+WeightSDS!T$5*$AJ603^3+WeightSDS!U$5*$AJ603^2+WeightSDS!V$5*$AJ603+WeightSDS!W$5,IF($AJ603&lt;186,WeightSDS!P$8*$AJ603^7+WeightSDS!Q$8*$AJ603^6+WeightSDS!R$8*$AJ603^5+WeightSDS!S$8*$AJ603^4+WeightSDS!T$8*$AJ603^3+WeightSDS!U$8*$AJ603^2+WeightSDS!V$8*$AJ603+WeightSDS!W$8,WeightSDS!$U$9+WeightSDS!$V$9*($AJ603-WeightSDS!$W$9)))</f>
        <v>0.75407122999999998</v>
      </c>
      <c r="AM603" s="7">
        <f>IF(D603="M",IF($AJ603&lt;45,WeightSDS!M$23*$AJ603^10+WeightSDS!N$23*$AJ603^9+WeightSDS!O$23*$AJ603^8+WeightSDS!P$23*$AJ603^7+WeightSDS!Q$23*$AJ603^6+WeightSDS!R$23*$AJ603^5+WeightSDS!S$23*$AJ603^4+WeightSDS!T$23*$AJ603^3+WeightSDS!U$23*$AJ603^2+WeightSDS!V$23*$AJ603+WeightSDS!W$23,IF($AJ603&lt;153,WeightSDS!M$25*$AJ603^10+WeightSDS!N$25*$AJ603^9+WeightSDS!O$25*$AJ603^8+WeightSDS!P$25*$AJ603^7+WeightSDS!Q$25*$AJ603^6+WeightSDS!R$25*$AJ603^5+WeightSDS!S$25*$AJ603^4+WeightSDS!T$25*$AJ603^3+WeightSDS!U$25*$AJ603^2+WeightSDS!V$25*$AJ603+WeightSDS!W$25,WeightSDS!M$27+WeightSDS!N$27/(1+EXP(WeightSDS!O$27+WeightSDS!P$27*$AJ603)))),IF($AJ603&lt;43.8,WeightSDS!M$29*$AJ603^10+WeightSDS!N$29*$AJ603^9+WeightSDS!O$29*$AJ603^8+WeightSDS!P$29*$AJ603^7+WeightSDS!Q$29*$AJ603^6+WeightSDS!R$29*$AJ603^5+WeightSDS!S$29*$AJ603^4+WeightSDS!T$29*$AJ603^3+WeightSDS!U$29*$AJ603^2+WeightSDS!V$29*$AJ603+WeightSDS!W$29-0.010431*(1-$AJ603/210),IF($AJ603&lt;123,WeightSDS!M$30*$AJ603^10+WeightSDS!N$30*$AJ603^9+WeightSDS!O$30*$AJ603^8+WeightSDS!P$30*$AJ603^7+WeightSDS!Q$30*$AJ603^6+WeightSDS!R$30*$AJ603^5+WeightSDS!S$30*$AJ603^4+WeightSDS!T$30*$AJ603^3+WeightSDS!U$30*$AJ603^2+WeightSDS!V$30*$AJ603+WeightSDS!W$30-0.010431*(1-1/$AJ603),WeightSDS!M$32+WeightSDS!N$32/(1+EXP(WeightSDS!O$32+WeightSDS!P$32*$AJ603))-0.010431*(1-$AJ603/210))))</f>
        <v>2.9500001032655536</v>
      </c>
      <c r="AN603" s="7">
        <f>IF(D603="M",IF($AJ603&lt;162,WeightSDS!P$12*$AJ603^7+WeightSDS!Q$12*$AJ603^6+WeightSDS!R$12*$AJ603^5+WeightSDS!S$12*$AJ603^4+WeightSDS!T$12*$AJ603^3+WeightSDS!U$12*$AJ603^2+WeightSDS!V$12*$AJ603+WeightSDS!W$12,WeightSDS!P$14*$AJ603^7+WeightSDS!Q$14*$AJ603^6+WeightSDS!R$14*$AJ603^5+WeightSDS!S$14*$AJ603^4+WeightSDS!T$14*$AJ603^3+WeightSDS!U$14*$AJ603^2+WeightSDS!V$14*$AJ603+WeightSDS!W$14),IF($AJ603&lt;156,WeightSDS!O$17*$AJ603^8+WeightSDS!P$17*$AJ603^7+WeightSDS!Q$17*$AJ603^6+WeightSDS!R$17*$AJ603^5+WeightSDS!S$17*$AJ603^4+WeightSDS!T$17*$AJ603^3+WeightSDS!U$17*$AJ603^2+WeightSDS!V$17*$AJ603+WeightSDS!W$17,IF($AJ603&lt;186,WeightSDS!$U$18+(WeightSDS!$V$18-WeightSDS!$U$18)/24*($AJ603-186)+WeightSDS!$W$18*(-$AJ603+186)^2-0.005,WeightSDS!$U$18+(WeightSDS!$V$18-WeightSDS!$U$18)/24*($AJ603-186)-0.005)))</f>
        <v>0.14604529399999999</v>
      </c>
      <c r="AQ603" s="7">
        <f t="shared" si="207"/>
        <v>0.56299999999999994</v>
      </c>
      <c r="AR603" s="7">
        <f t="shared" si="208"/>
        <v>69</v>
      </c>
      <c r="AS603" s="7">
        <f t="shared" si="209"/>
        <v>0.51</v>
      </c>
    </row>
    <row r="604" spans="2:45" s="7" customFormat="1" x14ac:dyDescent="0.15">
      <c r="B604" s="118"/>
      <c r="C604" s="118"/>
      <c r="D604" s="118"/>
      <c r="E604" s="30"/>
      <c r="F604" s="30"/>
      <c r="G604" s="119"/>
      <c r="H604" s="119"/>
      <c r="I604" s="78"/>
      <c r="J604" s="11" t="str">
        <f t="shared" si="200"/>
        <v/>
      </c>
      <c r="K604" s="2" t="str">
        <f t="shared" si="210"/>
        <v/>
      </c>
      <c r="L604" s="2" t="str">
        <f t="shared" si="201"/>
        <v/>
      </c>
      <c r="M604" s="2" t="str">
        <f t="shared" si="211"/>
        <v/>
      </c>
      <c r="N604" s="2" t="str">
        <f t="shared" si="212"/>
        <v/>
      </c>
      <c r="O604" s="2" t="str">
        <f t="shared" si="213"/>
        <v/>
      </c>
      <c r="P604" s="11" t="str">
        <f t="shared" si="214"/>
        <v/>
      </c>
      <c r="Q604" s="11" t="str">
        <f t="shared" si="215"/>
        <v/>
      </c>
      <c r="R604" s="2" t="str">
        <f t="shared" si="216"/>
        <v/>
      </c>
      <c r="S604" s="11" t="str">
        <f t="shared" si="217"/>
        <v/>
      </c>
      <c r="T604" s="175" t="str">
        <f t="shared" si="218"/>
        <v/>
      </c>
      <c r="U604" s="11" t="str">
        <f t="shared" si="219"/>
        <v/>
      </c>
      <c r="V604" s="136"/>
      <c r="W604" s="136"/>
      <c r="X604" s="139">
        <f t="shared" si="202"/>
        <v>0</v>
      </c>
      <c r="Y604" s="31">
        <f t="shared" si="203"/>
        <v>0</v>
      </c>
      <c r="Z604" s="31"/>
      <c r="AA604" s="140">
        <f t="shared" si="204"/>
        <v>0</v>
      </c>
      <c r="AB604" s="12"/>
      <c r="AC604" s="8">
        <f t="shared" si="205"/>
        <v>9.0359999999999996</v>
      </c>
      <c r="AD604" s="8">
        <f t="shared" si="206"/>
        <v>-184.49199999999999</v>
      </c>
      <c r="AE604"/>
      <c r="AF604" t="e">
        <f>IF(D604="M",IF(AI604&lt;78,LMS!$D$5*AI604^3+LMS!$E$5*AI604^2+LMS!$F$5*AI604+LMS!$G$5,IF(AI604&lt;150,LMS!$D$6*AI604^3+LMS!$E$6*AI604^2+LMS!$F$6*AI604+LMS!$G$6,LMS!$D$7*AI604^3+LMS!$E$7*AI604^2+LMS!$F$7*AI604+LMS!$G$7)),IF(AI604&lt;69,LMS!$D$9*AI604^3+LMS!$E$9*AI604^2+LMS!$F$9*AI604+LMS!$G$9,IF(AI604&lt;150,LMS!$D$10*AI604^3+LMS!$E$10*AI604^2+LMS!$F$10*AI604+LMS!$G$10,LMS!$D$11*AI604^3+LMS!$E$11*AI604^2+LMS!$F$11*AI604+LMS!$G$11)))</f>
        <v>#VALUE!</v>
      </c>
      <c r="AG604" t="e">
        <f>IF(D604="M",(IF(AI604&lt;2.5,LMS!$D$21*AI604^3+LMS!$E$21*AI604^2+LMS!$F$21*AI604+LMS!$G$21,IF(AI604&lt;9.5,LMS!$D$22*AI604^3+LMS!$E$22*AI604^2+LMS!$F$22*AI604+LMS!$G$22,IF(AI604&lt;26.75,LMS!$D$23*AI604^3+LMS!$E$23*AI604^2+LMS!$F$23*AI604+LMS!$G$23,IF(AI604&lt;90,LMS!$D$24*AI604^3+LMS!$E$24*AI604^2+LMS!$F$24*AI604+LMS!$G$24,LMS!$D$25*AI604^3+LMS!$E$25*AI604^2+LMS!$F$25*AI604+LMS!$G$25))))),(IF(AI604&lt;2.5,LMS!$D$27*AI604^3+LMS!$E$27*AI604^2+LMS!$F$27*AI604+LMS!$G$27,IF(AI604&lt;9.5,LMS!$D$28*AI604^3+LMS!$E$28*AI604^2+LMS!$F$28*AI604+LMS!$G$28,IF(AI604&lt;26.75,LMS!$D$29*AI604^3+LMS!$E$29*AI604^2+LMS!$F$29*AI604+LMS!$G$29,IF(AI604&lt;90,LMS!$D$30*AI604^3+LMS!$E$30*AI604^2+LMS!$F$30*AI604+LMS!$G$30,IF(AI604&lt;150,LMS!$D$31*AI604^3+LMS!$E$31*AI604^2+LMS!$F$31*AI604+LMS!$G$31,LMS!$D$32*AI604^3+LMS!$E$32*AI604^2+LMS!$F$32*AI604+LMS!$G$32)))))))</f>
        <v>#VALUE!</v>
      </c>
      <c r="AH604" t="e">
        <f>IF(D604="M",(IF(AI604&lt;90,LMS!$D$14*AI604^3+LMS!$E$14*AI604^2+LMS!$F$14*AI604+LMS!$G$14,LMS!$D$15*AI604^3+LMS!$E$15*AI604^2+LMS!$F$15*AI604+LMS!$G$15)),(IF(AI604&lt;90,LMS!$D$17*AI604^3+LMS!$E$17*AI604^2+LMS!$F$17*AI604+LMS!$G$17,LMS!$D$18*AI604^3+LMS!$E$18*AI604^2+LMS!$F$18*AI604+LMS!$G$18)))</f>
        <v>#VALUE!</v>
      </c>
      <c r="AI604" s="7" t="e">
        <f t="shared" si="199"/>
        <v>#VALUE!</v>
      </c>
      <c r="AJ604" s="7">
        <f t="shared" si="220"/>
        <v>0</v>
      </c>
      <c r="AL604" s="7">
        <f>IF(D604="M",WeightSDS!P$5*$AJ604^7+WeightSDS!Q$5*$AJ604^6+WeightSDS!R$5*$AJ604^5+WeightSDS!S$5*$AJ604^4+WeightSDS!T$5*$AJ604^3+WeightSDS!U$5*$AJ604^2+WeightSDS!V$5*$AJ604+WeightSDS!W$5,IF($AJ604&lt;186,WeightSDS!P$8*$AJ604^7+WeightSDS!Q$8*$AJ604^6+WeightSDS!R$8*$AJ604^5+WeightSDS!S$8*$AJ604^4+WeightSDS!T$8*$AJ604^3+WeightSDS!U$8*$AJ604^2+WeightSDS!V$8*$AJ604+WeightSDS!W$8,WeightSDS!$U$9+WeightSDS!$V$9*($AJ604-WeightSDS!$W$9)))</f>
        <v>0.75407122999999998</v>
      </c>
      <c r="AM604" s="7">
        <f>IF(D604="M",IF($AJ604&lt;45,WeightSDS!M$23*$AJ604^10+WeightSDS!N$23*$AJ604^9+WeightSDS!O$23*$AJ604^8+WeightSDS!P$23*$AJ604^7+WeightSDS!Q$23*$AJ604^6+WeightSDS!R$23*$AJ604^5+WeightSDS!S$23*$AJ604^4+WeightSDS!T$23*$AJ604^3+WeightSDS!U$23*$AJ604^2+WeightSDS!V$23*$AJ604+WeightSDS!W$23,IF($AJ604&lt;153,WeightSDS!M$25*$AJ604^10+WeightSDS!N$25*$AJ604^9+WeightSDS!O$25*$AJ604^8+WeightSDS!P$25*$AJ604^7+WeightSDS!Q$25*$AJ604^6+WeightSDS!R$25*$AJ604^5+WeightSDS!S$25*$AJ604^4+WeightSDS!T$25*$AJ604^3+WeightSDS!U$25*$AJ604^2+WeightSDS!V$25*$AJ604+WeightSDS!W$25,WeightSDS!M$27+WeightSDS!N$27/(1+EXP(WeightSDS!O$27+WeightSDS!P$27*$AJ604)))),IF($AJ604&lt;43.8,WeightSDS!M$29*$AJ604^10+WeightSDS!N$29*$AJ604^9+WeightSDS!O$29*$AJ604^8+WeightSDS!P$29*$AJ604^7+WeightSDS!Q$29*$AJ604^6+WeightSDS!R$29*$AJ604^5+WeightSDS!S$29*$AJ604^4+WeightSDS!T$29*$AJ604^3+WeightSDS!U$29*$AJ604^2+WeightSDS!V$29*$AJ604+WeightSDS!W$29-0.010431*(1-$AJ604/210),IF($AJ604&lt;123,WeightSDS!M$30*$AJ604^10+WeightSDS!N$30*$AJ604^9+WeightSDS!O$30*$AJ604^8+WeightSDS!P$30*$AJ604^7+WeightSDS!Q$30*$AJ604^6+WeightSDS!R$30*$AJ604^5+WeightSDS!S$30*$AJ604^4+WeightSDS!T$30*$AJ604^3+WeightSDS!U$30*$AJ604^2+WeightSDS!V$30*$AJ604+WeightSDS!W$30-0.010431*(1-1/$AJ604),WeightSDS!M$32+WeightSDS!N$32/(1+EXP(WeightSDS!O$32+WeightSDS!P$32*$AJ604))-0.010431*(1-$AJ604/210))))</f>
        <v>2.9500001032655536</v>
      </c>
      <c r="AN604" s="7">
        <f>IF(D604="M",IF($AJ604&lt;162,WeightSDS!P$12*$AJ604^7+WeightSDS!Q$12*$AJ604^6+WeightSDS!R$12*$AJ604^5+WeightSDS!S$12*$AJ604^4+WeightSDS!T$12*$AJ604^3+WeightSDS!U$12*$AJ604^2+WeightSDS!V$12*$AJ604+WeightSDS!W$12,WeightSDS!P$14*$AJ604^7+WeightSDS!Q$14*$AJ604^6+WeightSDS!R$14*$AJ604^5+WeightSDS!S$14*$AJ604^4+WeightSDS!T$14*$AJ604^3+WeightSDS!U$14*$AJ604^2+WeightSDS!V$14*$AJ604+WeightSDS!W$14),IF($AJ604&lt;156,WeightSDS!O$17*$AJ604^8+WeightSDS!P$17*$AJ604^7+WeightSDS!Q$17*$AJ604^6+WeightSDS!R$17*$AJ604^5+WeightSDS!S$17*$AJ604^4+WeightSDS!T$17*$AJ604^3+WeightSDS!U$17*$AJ604^2+WeightSDS!V$17*$AJ604+WeightSDS!W$17,IF($AJ604&lt;186,WeightSDS!$U$18+(WeightSDS!$V$18-WeightSDS!$U$18)/24*($AJ604-186)+WeightSDS!$W$18*(-$AJ604+186)^2-0.005,WeightSDS!$U$18+(WeightSDS!$V$18-WeightSDS!$U$18)/24*($AJ604-186)-0.005)))</f>
        <v>0.14604529399999999</v>
      </c>
      <c r="AQ604" s="7">
        <f t="shared" si="207"/>
        <v>0.56299999999999994</v>
      </c>
      <c r="AR604" s="7">
        <f t="shared" si="208"/>
        <v>69</v>
      </c>
      <c r="AS604" s="7">
        <f t="shared" si="209"/>
        <v>0.51</v>
      </c>
    </row>
    <row r="605" spans="2:45" s="7" customFormat="1" x14ac:dyDescent="0.15">
      <c r="B605" s="118"/>
      <c r="C605" s="118"/>
      <c r="D605" s="118"/>
      <c r="E605" s="30"/>
      <c r="F605" s="30"/>
      <c r="G605" s="119"/>
      <c r="H605" s="119"/>
      <c r="I605" s="78"/>
      <c r="J605" s="11" t="str">
        <f t="shared" si="200"/>
        <v/>
      </c>
      <c r="K605" s="2" t="str">
        <f t="shared" si="210"/>
        <v/>
      </c>
      <c r="L605" s="2" t="str">
        <f t="shared" si="201"/>
        <v/>
      </c>
      <c r="M605" s="2" t="str">
        <f t="shared" si="211"/>
        <v/>
      </c>
      <c r="N605" s="2" t="str">
        <f t="shared" si="212"/>
        <v/>
      </c>
      <c r="O605" s="2" t="str">
        <f t="shared" si="213"/>
        <v/>
      </c>
      <c r="P605" s="11" t="str">
        <f t="shared" si="214"/>
        <v/>
      </c>
      <c r="Q605" s="11" t="str">
        <f t="shared" si="215"/>
        <v/>
      </c>
      <c r="R605" s="2" t="str">
        <f t="shared" si="216"/>
        <v/>
      </c>
      <c r="S605" s="11" t="str">
        <f t="shared" si="217"/>
        <v/>
      </c>
      <c r="T605" s="175" t="str">
        <f t="shared" si="218"/>
        <v/>
      </c>
      <c r="U605" s="11" t="str">
        <f t="shared" si="219"/>
        <v/>
      </c>
      <c r="V605" s="136"/>
      <c r="W605" s="136"/>
      <c r="X605" s="139">
        <f t="shared" si="202"/>
        <v>0</v>
      </c>
      <c r="Y605" s="31">
        <f t="shared" si="203"/>
        <v>0</v>
      </c>
      <c r="Z605" s="31"/>
      <c r="AA605" s="140">
        <f t="shared" si="204"/>
        <v>0</v>
      </c>
      <c r="AB605" s="12"/>
      <c r="AC605" s="8">
        <f t="shared" si="205"/>
        <v>9.0359999999999996</v>
      </c>
      <c r="AD605" s="8">
        <f t="shared" si="206"/>
        <v>-184.49199999999999</v>
      </c>
      <c r="AE605"/>
      <c r="AF605" t="e">
        <f>IF(D605="M",IF(AI605&lt;78,LMS!$D$5*AI605^3+LMS!$E$5*AI605^2+LMS!$F$5*AI605+LMS!$G$5,IF(AI605&lt;150,LMS!$D$6*AI605^3+LMS!$E$6*AI605^2+LMS!$F$6*AI605+LMS!$G$6,LMS!$D$7*AI605^3+LMS!$E$7*AI605^2+LMS!$F$7*AI605+LMS!$G$7)),IF(AI605&lt;69,LMS!$D$9*AI605^3+LMS!$E$9*AI605^2+LMS!$F$9*AI605+LMS!$G$9,IF(AI605&lt;150,LMS!$D$10*AI605^3+LMS!$E$10*AI605^2+LMS!$F$10*AI605+LMS!$G$10,LMS!$D$11*AI605^3+LMS!$E$11*AI605^2+LMS!$F$11*AI605+LMS!$G$11)))</f>
        <v>#VALUE!</v>
      </c>
      <c r="AG605" t="e">
        <f>IF(D605="M",(IF(AI605&lt;2.5,LMS!$D$21*AI605^3+LMS!$E$21*AI605^2+LMS!$F$21*AI605+LMS!$G$21,IF(AI605&lt;9.5,LMS!$D$22*AI605^3+LMS!$E$22*AI605^2+LMS!$F$22*AI605+LMS!$G$22,IF(AI605&lt;26.75,LMS!$D$23*AI605^3+LMS!$E$23*AI605^2+LMS!$F$23*AI605+LMS!$G$23,IF(AI605&lt;90,LMS!$D$24*AI605^3+LMS!$E$24*AI605^2+LMS!$F$24*AI605+LMS!$G$24,LMS!$D$25*AI605^3+LMS!$E$25*AI605^2+LMS!$F$25*AI605+LMS!$G$25))))),(IF(AI605&lt;2.5,LMS!$D$27*AI605^3+LMS!$E$27*AI605^2+LMS!$F$27*AI605+LMS!$G$27,IF(AI605&lt;9.5,LMS!$D$28*AI605^3+LMS!$E$28*AI605^2+LMS!$F$28*AI605+LMS!$G$28,IF(AI605&lt;26.75,LMS!$D$29*AI605^3+LMS!$E$29*AI605^2+LMS!$F$29*AI605+LMS!$G$29,IF(AI605&lt;90,LMS!$D$30*AI605^3+LMS!$E$30*AI605^2+LMS!$F$30*AI605+LMS!$G$30,IF(AI605&lt;150,LMS!$D$31*AI605^3+LMS!$E$31*AI605^2+LMS!$F$31*AI605+LMS!$G$31,LMS!$D$32*AI605^3+LMS!$E$32*AI605^2+LMS!$F$32*AI605+LMS!$G$32)))))))</f>
        <v>#VALUE!</v>
      </c>
      <c r="AH605" t="e">
        <f>IF(D605="M",(IF(AI605&lt;90,LMS!$D$14*AI605^3+LMS!$E$14*AI605^2+LMS!$F$14*AI605+LMS!$G$14,LMS!$D$15*AI605^3+LMS!$E$15*AI605^2+LMS!$F$15*AI605+LMS!$G$15)),(IF(AI605&lt;90,LMS!$D$17*AI605^3+LMS!$E$17*AI605^2+LMS!$F$17*AI605+LMS!$G$17,LMS!$D$18*AI605^3+LMS!$E$18*AI605^2+LMS!$F$18*AI605+LMS!$G$18)))</f>
        <v>#VALUE!</v>
      </c>
      <c r="AI605" s="7" t="e">
        <f t="shared" si="199"/>
        <v>#VALUE!</v>
      </c>
      <c r="AJ605" s="7">
        <f t="shared" si="220"/>
        <v>0</v>
      </c>
      <c r="AL605" s="7">
        <f>IF(D605="M",WeightSDS!P$5*$AJ605^7+WeightSDS!Q$5*$AJ605^6+WeightSDS!R$5*$AJ605^5+WeightSDS!S$5*$AJ605^4+WeightSDS!T$5*$AJ605^3+WeightSDS!U$5*$AJ605^2+WeightSDS!V$5*$AJ605+WeightSDS!W$5,IF($AJ605&lt;186,WeightSDS!P$8*$AJ605^7+WeightSDS!Q$8*$AJ605^6+WeightSDS!R$8*$AJ605^5+WeightSDS!S$8*$AJ605^4+WeightSDS!T$8*$AJ605^3+WeightSDS!U$8*$AJ605^2+WeightSDS!V$8*$AJ605+WeightSDS!W$8,WeightSDS!$U$9+WeightSDS!$V$9*($AJ605-WeightSDS!$W$9)))</f>
        <v>0.75407122999999998</v>
      </c>
      <c r="AM605" s="7">
        <f>IF(D605="M",IF($AJ605&lt;45,WeightSDS!M$23*$AJ605^10+WeightSDS!N$23*$AJ605^9+WeightSDS!O$23*$AJ605^8+WeightSDS!P$23*$AJ605^7+WeightSDS!Q$23*$AJ605^6+WeightSDS!R$23*$AJ605^5+WeightSDS!S$23*$AJ605^4+WeightSDS!T$23*$AJ605^3+WeightSDS!U$23*$AJ605^2+WeightSDS!V$23*$AJ605+WeightSDS!W$23,IF($AJ605&lt;153,WeightSDS!M$25*$AJ605^10+WeightSDS!N$25*$AJ605^9+WeightSDS!O$25*$AJ605^8+WeightSDS!P$25*$AJ605^7+WeightSDS!Q$25*$AJ605^6+WeightSDS!R$25*$AJ605^5+WeightSDS!S$25*$AJ605^4+WeightSDS!T$25*$AJ605^3+WeightSDS!U$25*$AJ605^2+WeightSDS!V$25*$AJ605+WeightSDS!W$25,WeightSDS!M$27+WeightSDS!N$27/(1+EXP(WeightSDS!O$27+WeightSDS!P$27*$AJ605)))),IF($AJ605&lt;43.8,WeightSDS!M$29*$AJ605^10+WeightSDS!N$29*$AJ605^9+WeightSDS!O$29*$AJ605^8+WeightSDS!P$29*$AJ605^7+WeightSDS!Q$29*$AJ605^6+WeightSDS!R$29*$AJ605^5+WeightSDS!S$29*$AJ605^4+WeightSDS!T$29*$AJ605^3+WeightSDS!U$29*$AJ605^2+WeightSDS!V$29*$AJ605+WeightSDS!W$29-0.010431*(1-$AJ605/210),IF($AJ605&lt;123,WeightSDS!M$30*$AJ605^10+WeightSDS!N$30*$AJ605^9+WeightSDS!O$30*$AJ605^8+WeightSDS!P$30*$AJ605^7+WeightSDS!Q$30*$AJ605^6+WeightSDS!R$30*$AJ605^5+WeightSDS!S$30*$AJ605^4+WeightSDS!T$30*$AJ605^3+WeightSDS!U$30*$AJ605^2+WeightSDS!V$30*$AJ605+WeightSDS!W$30-0.010431*(1-1/$AJ605),WeightSDS!M$32+WeightSDS!N$32/(1+EXP(WeightSDS!O$32+WeightSDS!P$32*$AJ605))-0.010431*(1-$AJ605/210))))</f>
        <v>2.9500001032655536</v>
      </c>
      <c r="AN605" s="7">
        <f>IF(D605="M",IF($AJ605&lt;162,WeightSDS!P$12*$AJ605^7+WeightSDS!Q$12*$AJ605^6+WeightSDS!R$12*$AJ605^5+WeightSDS!S$12*$AJ605^4+WeightSDS!T$12*$AJ605^3+WeightSDS!U$12*$AJ605^2+WeightSDS!V$12*$AJ605+WeightSDS!W$12,WeightSDS!P$14*$AJ605^7+WeightSDS!Q$14*$AJ605^6+WeightSDS!R$14*$AJ605^5+WeightSDS!S$14*$AJ605^4+WeightSDS!T$14*$AJ605^3+WeightSDS!U$14*$AJ605^2+WeightSDS!V$14*$AJ605+WeightSDS!W$14),IF($AJ605&lt;156,WeightSDS!O$17*$AJ605^8+WeightSDS!P$17*$AJ605^7+WeightSDS!Q$17*$AJ605^6+WeightSDS!R$17*$AJ605^5+WeightSDS!S$17*$AJ605^4+WeightSDS!T$17*$AJ605^3+WeightSDS!U$17*$AJ605^2+WeightSDS!V$17*$AJ605+WeightSDS!W$17,IF($AJ605&lt;186,WeightSDS!$U$18+(WeightSDS!$V$18-WeightSDS!$U$18)/24*($AJ605-186)+WeightSDS!$W$18*(-$AJ605+186)^2-0.005,WeightSDS!$U$18+(WeightSDS!$V$18-WeightSDS!$U$18)/24*($AJ605-186)-0.005)))</f>
        <v>0.14604529399999999</v>
      </c>
      <c r="AQ605" s="7">
        <f t="shared" si="207"/>
        <v>0.56299999999999994</v>
      </c>
      <c r="AR605" s="7">
        <f t="shared" si="208"/>
        <v>69</v>
      </c>
      <c r="AS605" s="7">
        <f t="shared" si="209"/>
        <v>0.51</v>
      </c>
    </row>
    <row r="606" spans="2:45" s="7" customFormat="1" x14ac:dyDescent="0.15">
      <c r="B606" s="118"/>
      <c r="C606" s="118"/>
      <c r="D606" s="118"/>
      <c r="E606" s="30"/>
      <c r="F606" s="30"/>
      <c r="G606" s="119"/>
      <c r="H606" s="119"/>
      <c r="I606" s="78"/>
      <c r="J606" s="11" t="str">
        <f t="shared" si="200"/>
        <v/>
      </c>
      <c r="K606" s="2" t="str">
        <f t="shared" si="210"/>
        <v/>
      </c>
      <c r="L606" s="2" t="str">
        <f t="shared" si="201"/>
        <v/>
      </c>
      <c r="M606" s="2" t="str">
        <f t="shared" si="211"/>
        <v/>
      </c>
      <c r="N606" s="2" t="str">
        <f t="shared" si="212"/>
        <v/>
      </c>
      <c r="O606" s="2" t="str">
        <f t="shared" si="213"/>
        <v/>
      </c>
      <c r="P606" s="11" t="str">
        <f t="shared" si="214"/>
        <v/>
      </c>
      <c r="Q606" s="11" t="str">
        <f t="shared" si="215"/>
        <v/>
      </c>
      <c r="R606" s="2" t="str">
        <f t="shared" si="216"/>
        <v/>
      </c>
      <c r="S606" s="11" t="str">
        <f t="shared" si="217"/>
        <v/>
      </c>
      <c r="T606" s="175" t="str">
        <f t="shared" si="218"/>
        <v/>
      </c>
      <c r="U606" s="11" t="str">
        <f t="shared" si="219"/>
        <v/>
      </c>
      <c r="V606" s="136"/>
      <c r="W606" s="136"/>
      <c r="X606" s="139">
        <f t="shared" si="202"/>
        <v>0</v>
      </c>
      <c r="Y606" s="31">
        <f t="shared" si="203"/>
        <v>0</v>
      </c>
      <c r="Z606" s="31"/>
      <c r="AA606" s="140">
        <f t="shared" si="204"/>
        <v>0</v>
      </c>
      <c r="AB606" s="12"/>
      <c r="AC606" s="8">
        <f t="shared" si="205"/>
        <v>9.0359999999999996</v>
      </c>
      <c r="AD606" s="8">
        <f t="shared" si="206"/>
        <v>-184.49199999999999</v>
      </c>
      <c r="AE606"/>
      <c r="AF606" t="e">
        <f>IF(D606="M",IF(AI606&lt;78,LMS!$D$5*AI606^3+LMS!$E$5*AI606^2+LMS!$F$5*AI606+LMS!$G$5,IF(AI606&lt;150,LMS!$D$6*AI606^3+LMS!$E$6*AI606^2+LMS!$F$6*AI606+LMS!$G$6,LMS!$D$7*AI606^3+LMS!$E$7*AI606^2+LMS!$F$7*AI606+LMS!$G$7)),IF(AI606&lt;69,LMS!$D$9*AI606^3+LMS!$E$9*AI606^2+LMS!$F$9*AI606+LMS!$G$9,IF(AI606&lt;150,LMS!$D$10*AI606^3+LMS!$E$10*AI606^2+LMS!$F$10*AI606+LMS!$G$10,LMS!$D$11*AI606^3+LMS!$E$11*AI606^2+LMS!$F$11*AI606+LMS!$G$11)))</f>
        <v>#VALUE!</v>
      </c>
      <c r="AG606" t="e">
        <f>IF(D606="M",(IF(AI606&lt;2.5,LMS!$D$21*AI606^3+LMS!$E$21*AI606^2+LMS!$F$21*AI606+LMS!$G$21,IF(AI606&lt;9.5,LMS!$D$22*AI606^3+LMS!$E$22*AI606^2+LMS!$F$22*AI606+LMS!$G$22,IF(AI606&lt;26.75,LMS!$D$23*AI606^3+LMS!$E$23*AI606^2+LMS!$F$23*AI606+LMS!$G$23,IF(AI606&lt;90,LMS!$D$24*AI606^3+LMS!$E$24*AI606^2+LMS!$F$24*AI606+LMS!$G$24,LMS!$D$25*AI606^3+LMS!$E$25*AI606^2+LMS!$F$25*AI606+LMS!$G$25))))),(IF(AI606&lt;2.5,LMS!$D$27*AI606^3+LMS!$E$27*AI606^2+LMS!$F$27*AI606+LMS!$G$27,IF(AI606&lt;9.5,LMS!$D$28*AI606^3+LMS!$E$28*AI606^2+LMS!$F$28*AI606+LMS!$G$28,IF(AI606&lt;26.75,LMS!$D$29*AI606^3+LMS!$E$29*AI606^2+LMS!$F$29*AI606+LMS!$G$29,IF(AI606&lt;90,LMS!$D$30*AI606^3+LMS!$E$30*AI606^2+LMS!$F$30*AI606+LMS!$G$30,IF(AI606&lt;150,LMS!$D$31*AI606^3+LMS!$E$31*AI606^2+LMS!$F$31*AI606+LMS!$G$31,LMS!$D$32*AI606^3+LMS!$E$32*AI606^2+LMS!$F$32*AI606+LMS!$G$32)))))))</f>
        <v>#VALUE!</v>
      </c>
      <c r="AH606" t="e">
        <f>IF(D606="M",(IF(AI606&lt;90,LMS!$D$14*AI606^3+LMS!$E$14*AI606^2+LMS!$F$14*AI606+LMS!$G$14,LMS!$D$15*AI606^3+LMS!$E$15*AI606^2+LMS!$F$15*AI606+LMS!$G$15)),(IF(AI606&lt;90,LMS!$D$17*AI606^3+LMS!$E$17*AI606^2+LMS!$F$17*AI606+LMS!$G$17,LMS!$D$18*AI606^3+LMS!$E$18*AI606^2+LMS!$F$18*AI606+LMS!$G$18)))</f>
        <v>#VALUE!</v>
      </c>
      <c r="AI606" s="7" t="e">
        <f t="shared" si="199"/>
        <v>#VALUE!</v>
      </c>
      <c r="AJ606" s="7">
        <f t="shared" si="220"/>
        <v>0</v>
      </c>
      <c r="AL606" s="7">
        <f>IF(D606="M",WeightSDS!P$5*$AJ606^7+WeightSDS!Q$5*$AJ606^6+WeightSDS!R$5*$AJ606^5+WeightSDS!S$5*$AJ606^4+WeightSDS!T$5*$AJ606^3+WeightSDS!U$5*$AJ606^2+WeightSDS!V$5*$AJ606+WeightSDS!W$5,IF($AJ606&lt;186,WeightSDS!P$8*$AJ606^7+WeightSDS!Q$8*$AJ606^6+WeightSDS!R$8*$AJ606^5+WeightSDS!S$8*$AJ606^4+WeightSDS!T$8*$AJ606^3+WeightSDS!U$8*$AJ606^2+WeightSDS!V$8*$AJ606+WeightSDS!W$8,WeightSDS!$U$9+WeightSDS!$V$9*($AJ606-WeightSDS!$W$9)))</f>
        <v>0.75407122999999998</v>
      </c>
      <c r="AM606" s="7">
        <f>IF(D606="M",IF($AJ606&lt;45,WeightSDS!M$23*$AJ606^10+WeightSDS!N$23*$AJ606^9+WeightSDS!O$23*$AJ606^8+WeightSDS!P$23*$AJ606^7+WeightSDS!Q$23*$AJ606^6+WeightSDS!R$23*$AJ606^5+WeightSDS!S$23*$AJ606^4+WeightSDS!T$23*$AJ606^3+WeightSDS!U$23*$AJ606^2+WeightSDS!V$23*$AJ606+WeightSDS!W$23,IF($AJ606&lt;153,WeightSDS!M$25*$AJ606^10+WeightSDS!N$25*$AJ606^9+WeightSDS!O$25*$AJ606^8+WeightSDS!P$25*$AJ606^7+WeightSDS!Q$25*$AJ606^6+WeightSDS!R$25*$AJ606^5+WeightSDS!S$25*$AJ606^4+WeightSDS!T$25*$AJ606^3+WeightSDS!U$25*$AJ606^2+WeightSDS!V$25*$AJ606+WeightSDS!W$25,WeightSDS!M$27+WeightSDS!N$27/(1+EXP(WeightSDS!O$27+WeightSDS!P$27*$AJ606)))),IF($AJ606&lt;43.8,WeightSDS!M$29*$AJ606^10+WeightSDS!N$29*$AJ606^9+WeightSDS!O$29*$AJ606^8+WeightSDS!P$29*$AJ606^7+WeightSDS!Q$29*$AJ606^6+WeightSDS!R$29*$AJ606^5+WeightSDS!S$29*$AJ606^4+WeightSDS!T$29*$AJ606^3+WeightSDS!U$29*$AJ606^2+WeightSDS!V$29*$AJ606+WeightSDS!W$29-0.010431*(1-$AJ606/210),IF($AJ606&lt;123,WeightSDS!M$30*$AJ606^10+WeightSDS!N$30*$AJ606^9+WeightSDS!O$30*$AJ606^8+WeightSDS!P$30*$AJ606^7+WeightSDS!Q$30*$AJ606^6+WeightSDS!R$30*$AJ606^5+WeightSDS!S$30*$AJ606^4+WeightSDS!T$30*$AJ606^3+WeightSDS!U$30*$AJ606^2+WeightSDS!V$30*$AJ606+WeightSDS!W$30-0.010431*(1-1/$AJ606),WeightSDS!M$32+WeightSDS!N$32/(1+EXP(WeightSDS!O$32+WeightSDS!P$32*$AJ606))-0.010431*(1-$AJ606/210))))</f>
        <v>2.9500001032655536</v>
      </c>
      <c r="AN606" s="7">
        <f>IF(D606="M",IF($AJ606&lt;162,WeightSDS!P$12*$AJ606^7+WeightSDS!Q$12*$AJ606^6+WeightSDS!R$12*$AJ606^5+WeightSDS!S$12*$AJ606^4+WeightSDS!T$12*$AJ606^3+WeightSDS!U$12*$AJ606^2+WeightSDS!V$12*$AJ606+WeightSDS!W$12,WeightSDS!P$14*$AJ606^7+WeightSDS!Q$14*$AJ606^6+WeightSDS!R$14*$AJ606^5+WeightSDS!S$14*$AJ606^4+WeightSDS!T$14*$AJ606^3+WeightSDS!U$14*$AJ606^2+WeightSDS!V$14*$AJ606+WeightSDS!W$14),IF($AJ606&lt;156,WeightSDS!O$17*$AJ606^8+WeightSDS!P$17*$AJ606^7+WeightSDS!Q$17*$AJ606^6+WeightSDS!R$17*$AJ606^5+WeightSDS!S$17*$AJ606^4+WeightSDS!T$17*$AJ606^3+WeightSDS!U$17*$AJ606^2+WeightSDS!V$17*$AJ606+WeightSDS!W$17,IF($AJ606&lt;186,WeightSDS!$U$18+(WeightSDS!$V$18-WeightSDS!$U$18)/24*($AJ606-186)+WeightSDS!$W$18*(-$AJ606+186)^2-0.005,WeightSDS!$U$18+(WeightSDS!$V$18-WeightSDS!$U$18)/24*($AJ606-186)-0.005)))</f>
        <v>0.14604529399999999</v>
      </c>
      <c r="AQ606" s="7">
        <f t="shared" si="207"/>
        <v>0.56299999999999994</v>
      </c>
      <c r="AR606" s="7">
        <f t="shared" si="208"/>
        <v>69</v>
      </c>
      <c r="AS606" s="7">
        <f t="shared" si="209"/>
        <v>0.51</v>
      </c>
    </row>
    <row r="607" spans="2:45" s="7" customFormat="1" x14ac:dyDescent="0.15">
      <c r="B607" s="118"/>
      <c r="C607" s="118"/>
      <c r="D607" s="118"/>
      <c r="E607" s="30"/>
      <c r="F607" s="30"/>
      <c r="G607" s="119"/>
      <c r="H607" s="119"/>
      <c r="I607" s="78"/>
      <c r="J607" s="11" t="str">
        <f t="shared" si="200"/>
        <v/>
      </c>
      <c r="K607" s="2" t="str">
        <f t="shared" si="210"/>
        <v/>
      </c>
      <c r="L607" s="2" t="str">
        <f t="shared" si="201"/>
        <v/>
      </c>
      <c r="M607" s="2" t="str">
        <f t="shared" si="211"/>
        <v/>
      </c>
      <c r="N607" s="2" t="str">
        <f t="shared" si="212"/>
        <v/>
      </c>
      <c r="O607" s="2" t="str">
        <f t="shared" si="213"/>
        <v/>
      </c>
      <c r="P607" s="11" t="str">
        <f t="shared" si="214"/>
        <v/>
      </c>
      <c r="Q607" s="11" t="str">
        <f t="shared" si="215"/>
        <v/>
      </c>
      <c r="R607" s="2" t="str">
        <f t="shared" si="216"/>
        <v/>
      </c>
      <c r="S607" s="11" t="str">
        <f t="shared" si="217"/>
        <v/>
      </c>
      <c r="T607" s="175" t="str">
        <f t="shared" si="218"/>
        <v/>
      </c>
      <c r="U607" s="11" t="str">
        <f t="shared" si="219"/>
        <v/>
      </c>
      <c r="V607" s="136"/>
      <c r="W607" s="136"/>
      <c r="X607" s="139">
        <f t="shared" si="202"/>
        <v>0</v>
      </c>
      <c r="Y607" s="31">
        <f t="shared" si="203"/>
        <v>0</v>
      </c>
      <c r="Z607" s="31"/>
      <c r="AA607" s="140">
        <f t="shared" si="204"/>
        <v>0</v>
      </c>
      <c r="AB607" s="12"/>
      <c r="AC607" s="8">
        <f t="shared" si="205"/>
        <v>9.0359999999999996</v>
      </c>
      <c r="AD607" s="8">
        <f t="shared" si="206"/>
        <v>-184.49199999999999</v>
      </c>
      <c r="AE607"/>
      <c r="AF607" t="e">
        <f>IF(D607="M",IF(AI607&lt;78,LMS!$D$5*AI607^3+LMS!$E$5*AI607^2+LMS!$F$5*AI607+LMS!$G$5,IF(AI607&lt;150,LMS!$D$6*AI607^3+LMS!$E$6*AI607^2+LMS!$F$6*AI607+LMS!$G$6,LMS!$D$7*AI607^3+LMS!$E$7*AI607^2+LMS!$F$7*AI607+LMS!$G$7)),IF(AI607&lt;69,LMS!$D$9*AI607^3+LMS!$E$9*AI607^2+LMS!$F$9*AI607+LMS!$G$9,IF(AI607&lt;150,LMS!$D$10*AI607^3+LMS!$E$10*AI607^2+LMS!$F$10*AI607+LMS!$G$10,LMS!$D$11*AI607^3+LMS!$E$11*AI607^2+LMS!$F$11*AI607+LMS!$G$11)))</f>
        <v>#VALUE!</v>
      </c>
      <c r="AG607" t="e">
        <f>IF(D607="M",(IF(AI607&lt;2.5,LMS!$D$21*AI607^3+LMS!$E$21*AI607^2+LMS!$F$21*AI607+LMS!$G$21,IF(AI607&lt;9.5,LMS!$D$22*AI607^3+LMS!$E$22*AI607^2+LMS!$F$22*AI607+LMS!$G$22,IF(AI607&lt;26.75,LMS!$D$23*AI607^3+LMS!$E$23*AI607^2+LMS!$F$23*AI607+LMS!$G$23,IF(AI607&lt;90,LMS!$D$24*AI607^3+LMS!$E$24*AI607^2+LMS!$F$24*AI607+LMS!$G$24,LMS!$D$25*AI607^3+LMS!$E$25*AI607^2+LMS!$F$25*AI607+LMS!$G$25))))),(IF(AI607&lt;2.5,LMS!$D$27*AI607^3+LMS!$E$27*AI607^2+LMS!$F$27*AI607+LMS!$G$27,IF(AI607&lt;9.5,LMS!$D$28*AI607^3+LMS!$E$28*AI607^2+LMS!$F$28*AI607+LMS!$G$28,IF(AI607&lt;26.75,LMS!$D$29*AI607^3+LMS!$E$29*AI607^2+LMS!$F$29*AI607+LMS!$G$29,IF(AI607&lt;90,LMS!$D$30*AI607^3+LMS!$E$30*AI607^2+LMS!$F$30*AI607+LMS!$G$30,IF(AI607&lt;150,LMS!$D$31*AI607^3+LMS!$E$31*AI607^2+LMS!$F$31*AI607+LMS!$G$31,LMS!$D$32*AI607^3+LMS!$E$32*AI607^2+LMS!$F$32*AI607+LMS!$G$32)))))))</f>
        <v>#VALUE!</v>
      </c>
      <c r="AH607" t="e">
        <f>IF(D607="M",(IF(AI607&lt;90,LMS!$D$14*AI607^3+LMS!$E$14*AI607^2+LMS!$F$14*AI607+LMS!$G$14,LMS!$D$15*AI607^3+LMS!$E$15*AI607^2+LMS!$F$15*AI607+LMS!$G$15)),(IF(AI607&lt;90,LMS!$D$17*AI607^3+LMS!$E$17*AI607^2+LMS!$F$17*AI607+LMS!$G$17,LMS!$D$18*AI607^3+LMS!$E$18*AI607^2+LMS!$F$18*AI607+LMS!$G$18)))</f>
        <v>#VALUE!</v>
      </c>
      <c r="AI607" s="7" t="e">
        <f t="shared" si="199"/>
        <v>#VALUE!</v>
      </c>
      <c r="AJ607" s="7">
        <f t="shared" si="220"/>
        <v>0</v>
      </c>
      <c r="AL607" s="7">
        <f>IF(D607="M",WeightSDS!P$5*$AJ607^7+WeightSDS!Q$5*$AJ607^6+WeightSDS!R$5*$AJ607^5+WeightSDS!S$5*$AJ607^4+WeightSDS!T$5*$AJ607^3+WeightSDS!U$5*$AJ607^2+WeightSDS!V$5*$AJ607+WeightSDS!W$5,IF($AJ607&lt;186,WeightSDS!P$8*$AJ607^7+WeightSDS!Q$8*$AJ607^6+WeightSDS!R$8*$AJ607^5+WeightSDS!S$8*$AJ607^4+WeightSDS!T$8*$AJ607^3+WeightSDS!U$8*$AJ607^2+WeightSDS!V$8*$AJ607+WeightSDS!W$8,WeightSDS!$U$9+WeightSDS!$V$9*($AJ607-WeightSDS!$W$9)))</f>
        <v>0.75407122999999998</v>
      </c>
      <c r="AM607" s="7">
        <f>IF(D607="M",IF($AJ607&lt;45,WeightSDS!M$23*$AJ607^10+WeightSDS!N$23*$AJ607^9+WeightSDS!O$23*$AJ607^8+WeightSDS!P$23*$AJ607^7+WeightSDS!Q$23*$AJ607^6+WeightSDS!R$23*$AJ607^5+WeightSDS!S$23*$AJ607^4+WeightSDS!T$23*$AJ607^3+WeightSDS!U$23*$AJ607^2+WeightSDS!V$23*$AJ607+WeightSDS!W$23,IF($AJ607&lt;153,WeightSDS!M$25*$AJ607^10+WeightSDS!N$25*$AJ607^9+WeightSDS!O$25*$AJ607^8+WeightSDS!P$25*$AJ607^7+WeightSDS!Q$25*$AJ607^6+WeightSDS!R$25*$AJ607^5+WeightSDS!S$25*$AJ607^4+WeightSDS!T$25*$AJ607^3+WeightSDS!U$25*$AJ607^2+WeightSDS!V$25*$AJ607+WeightSDS!W$25,WeightSDS!M$27+WeightSDS!N$27/(1+EXP(WeightSDS!O$27+WeightSDS!P$27*$AJ607)))),IF($AJ607&lt;43.8,WeightSDS!M$29*$AJ607^10+WeightSDS!N$29*$AJ607^9+WeightSDS!O$29*$AJ607^8+WeightSDS!P$29*$AJ607^7+WeightSDS!Q$29*$AJ607^6+WeightSDS!R$29*$AJ607^5+WeightSDS!S$29*$AJ607^4+WeightSDS!T$29*$AJ607^3+WeightSDS!U$29*$AJ607^2+WeightSDS!V$29*$AJ607+WeightSDS!W$29-0.010431*(1-$AJ607/210),IF($AJ607&lt;123,WeightSDS!M$30*$AJ607^10+WeightSDS!N$30*$AJ607^9+WeightSDS!O$30*$AJ607^8+WeightSDS!P$30*$AJ607^7+WeightSDS!Q$30*$AJ607^6+WeightSDS!R$30*$AJ607^5+WeightSDS!S$30*$AJ607^4+WeightSDS!T$30*$AJ607^3+WeightSDS!U$30*$AJ607^2+WeightSDS!V$30*$AJ607+WeightSDS!W$30-0.010431*(1-1/$AJ607),WeightSDS!M$32+WeightSDS!N$32/(1+EXP(WeightSDS!O$32+WeightSDS!P$32*$AJ607))-0.010431*(1-$AJ607/210))))</f>
        <v>2.9500001032655536</v>
      </c>
      <c r="AN607" s="7">
        <f>IF(D607="M",IF($AJ607&lt;162,WeightSDS!P$12*$AJ607^7+WeightSDS!Q$12*$AJ607^6+WeightSDS!R$12*$AJ607^5+WeightSDS!S$12*$AJ607^4+WeightSDS!T$12*$AJ607^3+WeightSDS!U$12*$AJ607^2+WeightSDS!V$12*$AJ607+WeightSDS!W$12,WeightSDS!P$14*$AJ607^7+WeightSDS!Q$14*$AJ607^6+WeightSDS!R$14*$AJ607^5+WeightSDS!S$14*$AJ607^4+WeightSDS!T$14*$AJ607^3+WeightSDS!U$14*$AJ607^2+WeightSDS!V$14*$AJ607+WeightSDS!W$14),IF($AJ607&lt;156,WeightSDS!O$17*$AJ607^8+WeightSDS!P$17*$AJ607^7+WeightSDS!Q$17*$AJ607^6+WeightSDS!R$17*$AJ607^5+WeightSDS!S$17*$AJ607^4+WeightSDS!T$17*$AJ607^3+WeightSDS!U$17*$AJ607^2+WeightSDS!V$17*$AJ607+WeightSDS!W$17,IF($AJ607&lt;186,WeightSDS!$U$18+(WeightSDS!$V$18-WeightSDS!$U$18)/24*($AJ607-186)+WeightSDS!$W$18*(-$AJ607+186)^2-0.005,WeightSDS!$U$18+(WeightSDS!$V$18-WeightSDS!$U$18)/24*($AJ607-186)-0.005)))</f>
        <v>0.14604529399999999</v>
      </c>
      <c r="AQ607" s="7">
        <f t="shared" si="207"/>
        <v>0.56299999999999994</v>
      </c>
      <c r="AR607" s="7">
        <f t="shared" si="208"/>
        <v>69</v>
      </c>
      <c r="AS607" s="7">
        <f t="shared" si="209"/>
        <v>0.51</v>
      </c>
    </row>
    <row r="608" spans="2:45" s="7" customFormat="1" x14ac:dyDescent="0.15">
      <c r="B608" s="118"/>
      <c r="C608" s="118"/>
      <c r="D608" s="118"/>
      <c r="E608" s="30"/>
      <c r="F608" s="30"/>
      <c r="G608" s="119"/>
      <c r="H608" s="119"/>
      <c r="I608" s="78"/>
      <c r="J608" s="11" t="str">
        <f t="shared" si="200"/>
        <v/>
      </c>
      <c r="K608" s="2" t="str">
        <f t="shared" si="210"/>
        <v/>
      </c>
      <c r="L608" s="2" t="str">
        <f t="shared" si="201"/>
        <v/>
      </c>
      <c r="M608" s="2" t="str">
        <f t="shared" si="211"/>
        <v/>
      </c>
      <c r="N608" s="2" t="str">
        <f t="shared" si="212"/>
        <v/>
      </c>
      <c r="O608" s="2" t="str">
        <f t="shared" si="213"/>
        <v/>
      </c>
      <c r="P608" s="11" t="str">
        <f t="shared" si="214"/>
        <v/>
      </c>
      <c r="Q608" s="11" t="str">
        <f t="shared" si="215"/>
        <v/>
      </c>
      <c r="R608" s="2" t="str">
        <f t="shared" si="216"/>
        <v/>
      </c>
      <c r="S608" s="11" t="str">
        <f t="shared" si="217"/>
        <v/>
      </c>
      <c r="T608" s="175" t="str">
        <f t="shared" si="218"/>
        <v/>
      </c>
      <c r="U608" s="11" t="str">
        <f t="shared" si="219"/>
        <v/>
      </c>
      <c r="V608" s="136"/>
      <c r="W608" s="136"/>
      <c r="X608" s="139">
        <f t="shared" si="202"/>
        <v>0</v>
      </c>
      <c r="Y608" s="31">
        <f t="shared" si="203"/>
        <v>0</v>
      </c>
      <c r="Z608" s="31"/>
      <c r="AA608" s="140">
        <f t="shared" si="204"/>
        <v>0</v>
      </c>
      <c r="AB608" s="12"/>
      <c r="AC608" s="8">
        <f t="shared" si="205"/>
        <v>9.0359999999999996</v>
      </c>
      <c r="AD608" s="8">
        <f t="shared" si="206"/>
        <v>-184.49199999999999</v>
      </c>
      <c r="AE608"/>
      <c r="AF608" t="e">
        <f>IF(D608="M",IF(AI608&lt;78,LMS!$D$5*AI608^3+LMS!$E$5*AI608^2+LMS!$F$5*AI608+LMS!$G$5,IF(AI608&lt;150,LMS!$D$6*AI608^3+LMS!$E$6*AI608^2+LMS!$F$6*AI608+LMS!$G$6,LMS!$D$7*AI608^3+LMS!$E$7*AI608^2+LMS!$F$7*AI608+LMS!$G$7)),IF(AI608&lt;69,LMS!$D$9*AI608^3+LMS!$E$9*AI608^2+LMS!$F$9*AI608+LMS!$G$9,IF(AI608&lt;150,LMS!$D$10*AI608^3+LMS!$E$10*AI608^2+LMS!$F$10*AI608+LMS!$G$10,LMS!$D$11*AI608^3+LMS!$E$11*AI608^2+LMS!$F$11*AI608+LMS!$G$11)))</f>
        <v>#VALUE!</v>
      </c>
      <c r="AG608" t="e">
        <f>IF(D608="M",(IF(AI608&lt;2.5,LMS!$D$21*AI608^3+LMS!$E$21*AI608^2+LMS!$F$21*AI608+LMS!$G$21,IF(AI608&lt;9.5,LMS!$D$22*AI608^3+LMS!$E$22*AI608^2+LMS!$F$22*AI608+LMS!$G$22,IF(AI608&lt;26.75,LMS!$D$23*AI608^3+LMS!$E$23*AI608^2+LMS!$F$23*AI608+LMS!$G$23,IF(AI608&lt;90,LMS!$D$24*AI608^3+LMS!$E$24*AI608^2+LMS!$F$24*AI608+LMS!$G$24,LMS!$D$25*AI608^3+LMS!$E$25*AI608^2+LMS!$F$25*AI608+LMS!$G$25))))),(IF(AI608&lt;2.5,LMS!$D$27*AI608^3+LMS!$E$27*AI608^2+LMS!$F$27*AI608+LMS!$G$27,IF(AI608&lt;9.5,LMS!$D$28*AI608^3+LMS!$E$28*AI608^2+LMS!$F$28*AI608+LMS!$G$28,IF(AI608&lt;26.75,LMS!$D$29*AI608^3+LMS!$E$29*AI608^2+LMS!$F$29*AI608+LMS!$G$29,IF(AI608&lt;90,LMS!$D$30*AI608^3+LMS!$E$30*AI608^2+LMS!$F$30*AI608+LMS!$G$30,IF(AI608&lt;150,LMS!$D$31*AI608^3+LMS!$E$31*AI608^2+LMS!$F$31*AI608+LMS!$G$31,LMS!$D$32*AI608^3+LMS!$E$32*AI608^2+LMS!$F$32*AI608+LMS!$G$32)))))))</f>
        <v>#VALUE!</v>
      </c>
      <c r="AH608" t="e">
        <f>IF(D608="M",(IF(AI608&lt;90,LMS!$D$14*AI608^3+LMS!$E$14*AI608^2+LMS!$F$14*AI608+LMS!$G$14,LMS!$D$15*AI608^3+LMS!$E$15*AI608^2+LMS!$F$15*AI608+LMS!$G$15)),(IF(AI608&lt;90,LMS!$D$17*AI608^3+LMS!$E$17*AI608^2+LMS!$F$17*AI608+LMS!$G$17,LMS!$D$18*AI608^3+LMS!$E$18*AI608^2+LMS!$F$18*AI608+LMS!$G$18)))</f>
        <v>#VALUE!</v>
      </c>
      <c r="AI608" s="7" t="e">
        <f t="shared" si="199"/>
        <v>#VALUE!</v>
      </c>
      <c r="AJ608" s="7">
        <f t="shared" si="220"/>
        <v>0</v>
      </c>
      <c r="AL608" s="7">
        <f>IF(D608="M",WeightSDS!P$5*$AJ608^7+WeightSDS!Q$5*$AJ608^6+WeightSDS!R$5*$AJ608^5+WeightSDS!S$5*$AJ608^4+WeightSDS!T$5*$AJ608^3+WeightSDS!U$5*$AJ608^2+WeightSDS!V$5*$AJ608+WeightSDS!W$5,IF($AJ608&lt;186,WeightSDS!P$8*$AJ608^7+WeightSDS!Q$8*$AJ608^6+WeightSDS!R$8*$AJ608^5+WeightSDS!S$8*$AJ608^4+WeightSDS!T$8*$AJ608^3+WeightSDS!U$8*$AJ608^2+WeightSDS!V$8*$AJ608+WeightSDS!W$8,WeightSDS!$U$9+WeightSDS!$V$9*($AJ608-WeightSDS!$W$9)))</f>
        <v>0.75407122999999998</v>
      </c>
      <c r="AM608" s="7">
        <f>IF(D608="M",IF($AJ608&lt;45,WeightSDS!M$23*$AJ608^10+WeightSDS!N$23*$AJ608^9+WeightSDS!O$23*$AJ608^8+WeightSDS!P$23*$AJ608^7+WeightSDS!Q$23*$AJ608^6+WeightSDS!R$23*$AJ608^5+WeightSDS!S$23*$AJ608^4+WeightSDS!T$23*$AJ608^3+WeightSDS!U$23*$AJ608^2+WeightSDS!V$23*$AJ608+WeightSDS!W$23,IF($AJ608&lt;153,WeightSDS!M$25*$AJ608^10+WeightSDS!N$25*$AJ608^9+WeightSDS!O$25*$AJ608^8+WeightSDS!P$25*$AJ608^7+WeightSDS!Q$25*$AJ608^6+WeightSDS!R$25*$AJ608^5+WeightSDS!S$25*$AJ608^4+WeightSDS!T$25*$AJ608^3+WeightSDS!U$25*$AJ608^2+WeightSDS!V$25*$AJ608+WeightSDS!W$25,WeightSDS!M$27+WeightSDS!N$27/(1+EXP(WeightSDS!O$27+WeightSDS!P$27*$AJ608)))),IF($AJ608&lt;43.8,WeightSDS!M$29*$AJ608^10+WeightSDS!N$29*$AJ608^9+WeightSDS!O$29*$AJ608^8+WeightSDS!P$29*$AJ608^7+WeightSDS!Q$29*$AJ608^6+WeightSDS!R$29*$AJ608^5+WeightSDS!S$29*$AJ608^4+WeightSDS!T$29*$AJ608^3+WeightSDS!U$29*$AJ608^2+WeightSDS!V$29*$AJ608+WeightSDS!W$29-0.010431*(1-$AJ608/210),IF($AJ608&lt;123,WeightSDS!M$30*$AJ608^10+WeightSDS!N$30*$AJ608^9+WeightSDS!O$30*$AJ608^8+WeightSDS!P$30*$AJ608^7+WeightSDS!Q$30*$AJ608^6+WeightSDS!R$30*$AJ608^5+WeightSDS!S$30*$AJ608^4+WeightSDS!T$30*$AJ608^3+WeightSDS!U$30*$AJ608^2+WeightSDS!V$30*$AJ608+WeightSDS!W$30-0.010431*(1-1/$AJ608),WeightSDS!M$32+WeightSDS!N$32/(1+EXP(WeightSDS!O$32+WeightSDS!P$32*$AJ608))-0.010431*(1-$AJ608/210))))</f>
        <v>2.9500001032655536</v>
      </c>
      <c r="AN608" s="7">
        <f>IF(D608="M",IF($AJ608&lt;162,WeightSDS!P$12*$AJ608^7+WeightSDS!Q$12*$AJ608^6+WeightSDS!R$12*$AJ608^5+WeightSDS!S$12*$AJ608^4+WeightSDS!T$12*$AJ608^3+WeightSDS!U$12*$AJ608^2+WeightSDS!V$12*$AJ608+WeightSDS!W$12,WeightSDS!P$14*$AJ608^7+WeightSDS!Q$14*$AJ608^6+WeightSDS!R$14*$AJ608^5+WeightSDS!S$14*$AJ608^4+WeightSDS!T$14*$AJ608^3+WeightSDS!U$14*$AJ608^2+WeightSDS!V$14*$AJ608+WeightSDS!W$14),IF($AJ608&lt;156,WeightSDS!O$17*$AJ608^8+WeightSDS!P$17*$AJ608^7+WeightSDS!Q$17*$AJ608^6+WeightSDS!R$17*$AJ608^5+WeightSDS!S$17*$AJ608^4+WeightSDS!T$17*$AJ608^3+WeightSDS!U$17*$AJ608^2+WeightSDS!V$17*$AJ608+WeightSDS!W$17,IF($AJ608&lt;186,WeightSDS!$U$18+(WeightSDS!$V$18-WeightSDS!$U$18)/24*($AJ608-186)+WeightSDS!$W$18*(-$AJ608+186)^2-0.005,WeightSDS!$U$18+(WeightSDS!$V$18-WeightSDS!$U$18)/24*($AJ608-186)-0.005)))</f>
        <v>0.14604529399999999</v>
      </c>
      <c r="AQ608" s="7">
        <f t="shared" si="207"/>
        <v>0.56299999999999994</v>
      </c>
      <c r="AR608" s="7">
        <f t="shared" si="208"/>
        <v>69</v>
      </c>
      <c r="AS608" s="7">
        <f t="shared" si="209"/>
        <v>0.51</v>
      </c>
    </row>
    <row r="609" spans="2:45" s="7" customFormat="1" x14ac:dyDescent="0.15">
      <c r="B609" s="118"/>
      <c r="C609" s="118"/>
      <c r="D609" s="118"/>
      <c r="E609" s="30"/>
      <c r="F609" s="30"/>
      <c r="G609" s="119"/>
      <c r="H609" s="119"/>
      <c r="I609" s="78"/>
      <c r="J609" s="11" t="str">
        <f t="shared" si="200"/>
        <v/>
      </c>
      <c r="K609" s="2" t="str">
        <f t="shared" si="210"/>
        <v/>
      </c>
      <c r="L609" s="2" t="str">
        <f t="shared" si="201"/>
        <v/>
      </c>
      <c r="M609" s="2" t="str">
        <f t="shared" si="211"/>
        <v/>
      </c>
      <c r="N609" s="2" t="str">
        <f t="shared" si="212"/>
        <v/>
      </c>
      <c r="O609" s="2" t="str">
        <f t="shared" si="213"/>
        <v/>
      </c>
      <c r="P609" s="11" t="str">
        <f t="shared" si="214"/>
        <v/>
      </c>
      <c r="Q609" s="11" t="str">
        <f t="shared" si="215"/>
        <v/>
      </c>
      <c r="R609" s="2" t="str">
        <f t="shared" si="216"/>
        <v/>
      </c>
      <c r="S609" s="11" t="str">
        <f t="shared" si="217"/>
        <v/>
      </c>
      <c r="T609" s="175" t="str">
        <f t="shared" si="218"/>
        <v/>
      </c>
      <c r="U609" s="11" t="str">
        <f t="shared" si="219"/>
        <v/>
      </c>
      <c r="V609" s="136"/>
      <c r="W609" s="136"/>
      <c r="X609" s="139">
        <f t="shared" si="202"/>
        <v>0</v>
      </c>
      <c r="Y609" s="31">
        <f t="shared" si="203"/>
        <v>0</v>
      </c>
      <c r="Z609" s="31"/>
      <c r="AA609" s="140">
        <f t="shared" si="204"/>
        <v>0</v>
      </c>
      <c r="AB609" s="12"/>
      <c r="AC609" s="8">
        <f t="shared" si="205"/>
        <v>9.0359999999999996</v>
      </c>
      <c r="AD609" s="8">
        <f t="shared" si="206"/>
        <v>-184.49199999999999</v>
      </c>
      <c r="AE609"/>
      <c r="AF609" t="e">
        <f>IF(D609="M",IF(AI609&lt;78,LMS!$D$5*AI609^3+LMS!$E$5*AI609^2+LMS!$F$5*AI609+LMS!$G$5,IF(AI609&lt;150,LMS!$D$6*AI609^3+LMS!$E$6*AI609^2+LMS!$F$6*AI609+LMS!$G$6,LMS!$D$7*AI609^3+LMS!$E$7*AI609^2+LMS!$F$7*AI609+LMS!$G$7)),IF(AI609&lt;69,LMS!$D$9*AI609^3+LMS!$E$9*AI609^2+LMS!$F$9*AI609+LMS!$G$9,IF(AI609&lt;150,LMS!$D$10*AI609^3+LMS!$E$10*AI609^2+LMS!$F$10*AI609+LMS!$G$10,LMS!$D$11*AI609^3+LMS!$E$11*AI609^2+LMS!$F$11*AI609+LMS!$G$11)))</f>
        <v>#VALUE!</v>
      </c>
      <c r="AG609" t="e">
        <f>IF(D609="M",(IF(AI609&lt;2.5,LMS!$D$21*AI609^3+LMS!$E$21*AI609^2+LMS!$F$21*AI609+LMS!$G$21,IF(AI609&lt;9.5,LMS!$D$22*AI609^3+LMS!$E$22*AI609^2+LMS!$F$22*AI609+LMS!$G$22,IF(AI609&lt;26.75,LMS!$D$23*AI609^3+LMS!$E$23*AI609^2+LMS!$F$23*AI609+LMS!$G$23,IF(AI609&lt;90,LMS!$D$24*AI609^3+LMS!$E$24*AI609^2+LMS!$F$24*AI609+LMS!$G$24,LMS!$D$25*AI609^3+LMS!$E$25*AI609^2+LMS!$F$25*AI609+LMS!$G$25))))),(IF(AI609&lt;2.5,LMS!$D$27*AI609^3+LMS!$E$27*AI609^2+LMS!$F$27*AI609+LMS!$G$27,IF(AI609&lt;9.5,LMS!$D$28*AI609^3+LMS!$E$28*AI609^2+LMS!$F$28*AI609+LMS!$G$28,IF(AI609&lt;26.75,LMS!$D$29*AI609^3+LMS!$E$29*AI609^2+LMS!$F$29*AI609+LMS!$G$29,IF(AI609&lt;90,LMS!$D$30*AI609^3+LMS!$E$30*AI609^2+LMS!$F$30*AI609+LMS!$G$30,IF(AI609&lt;150,LMS!$D$31*AI609^3+LMS!$E$31*AI609^2+LMS!$F$31*AI609+LMS!$G$31,LMS!$D$32*AI609^3+LMS!$E$32*AI609^2+LMS!$F$32*AI609+LMS!$G$32)))))))</f>
        <v>#VALUE!</v>
      </c>
      <c r="AH609" t="e">
        <f>IF(D609="M",(IF(AI609&lt;90,LMS!$D$14*AI609^3+LMS!$E$14*AI609^2+LMS!$F$14*AI609+LMS!$G$14,LMS!$D$15*AI609^3+LMS!$E$15*AI609^2+LMS!$F$15*AI609+LMS!$G$15)),(IF(AI609&lt;90,LMS!$D$17*AI609^3+LMS!$E$17*AI609^2+LMS!$F$17*AI609+LMS!$G$17,LMS!$D$18*AI609^3+LMS!$E$18*AI609^2+LMS!$F$18*AI609+LMS!$G$18)))</f>
        <v>#VALUE!</v>
      </c>
      <c r="AI609" s="7" t="e">
        <f t="shared" si="199"/>
        <v>#VALUE!</v>
      </c>
      <c r="AJ609" s="7">
        <f t="shared" si="220"/>
        <v>0</v>
      </c>
      <c r="AL609" s="7">
        <f>IF(D609="M",WeightSDS!P$5*$AJ609^7+WeightSDS!Q$5*$AJ609^6+WeightSDS!R$5*$AJ609^5+WeightSDS!S$5*$AJ609^4+WeightSDS!T$5*$AJ609^3+WeightSDS!U$5*$AJ609^2+WeightSDS!V$5*$AJ609+WeightSDS!W$5,IF($AJ609&lt;186,WeightSDS!P$8*$AJ609^7+WeightSDS!Q$8*$AJ609^6+WeightSDS!R$8*$AJ609^5+WeightSDS!S$8*$AJ609^4+WeightSDS!T$8*$AJ609^3+WeightSDS!U$8*$AJ609^2+WeightSDS!V$8*$AJ609+WeightSDS!W$8,WeightSDS!$U$9+WeightSDS!$V$9*($AJ609-WeightSDS!$W$9)))</f>
        <v>0.75407122999999998</v>
      </c>
      <c r="AM609" s="7">
        <f>IF(D609="M",IF($AJ609&lt;45,WeightSDS!M$23*$AJ609^10+WeightSDS!N$23*$AJ609^9+WeightSDS!O$23*$AJ609^8+WeightSDS!P$23*$AJ609^7+WeightSDS!Q$23*$AJ609^6+WeightSDS!R$23*$AJ609^5+WeightSDS!S$23*$AJ609^4+WeightSDS!T$23*$AJ609^3+WeightSDS!U$23*$AJ609^2+WeightSDS!V$23*$AJ609+WeightSDS!W$23,IF($AJ609&lt;153,WeightSDS!M$25*$AJ609^10+WeightSDS!N$25*$AJ609^9+WeightSDS!O$25*$AJ609^8+WeightSDS!P$25*$AJ609^7+WeightSDS!Q$25*$AJ609^6+WeightSDS!R$25*$AJ609^5+WeightSDS!S$25*$AJ609^4+WeightSDS!T$25*$AJ609^3+WeightSDS!U$25*$AJ609^2+WeightSDS!V$25*$AJ609+WeightSDS!W$25,WeightSDS!M$27+WeightSDS!N$27/(1+EXP(WeightSDS!O$27+WeightSDS!P$27*$AJ609)))),IF($AJ609&lt;43.8,WeightSDS!M$29*$AJ609^10+WeightSDS!N$29*$AJ609^9+WeightSDS!O$29*$AJ609^8+WeightSDS!P$29*$AJ609^7+WeightSDS!Q$29*$AJ609^6+WeightSDS!R$29*$AJ609^5+WeightSDS!S$29*$AJ609^4+WeightSDS!T$29*$AJ609^3+WeightSDS!U$29*$AJ609^2+WeightSDS!V$29*$AJ609+WeightSDS!W$29-0.010431*(1-$AJ609/210),IF($AJ609&lt;123,WeightSDS!M$30*$AJ609^10+WeightSDS!N$30*$AJ609^9+WeightSDS!O$30*$AJ609^8+WeightSDS!P$30*$AJ609^7+WeightSDS!Q$30*$AJ609^6+WeightSDS!R$30*$AJ609^5+WeightSDS!S$30*$AJ609^4+WeightSDS!T$30*$AJ609^3+WeightSDS!U$30*$AJ609^2+WeightSDS!V$30*$AJ609+WeightSDS!W$30-0.010431*(1-1/$AJ609),WeightSDS!M$32+WeightSDS!N$32/(1+EXP(WeightSDS!O$32+WeightSDS!P$32*$AJ609))-0.010431*(1-$AJ609/210))))</f>
        <v>2.9500001032655536</v>
      </c>
      <c r="AN609" s="7">
        <f>IF(D609="M",IF($AJ609&lt;162,WeightSDS!P$12*$AJ609^7+WeightSDS!Q$12*$AJ609^6+WeightSDS!R$12*$AJ609^5+WeightSDS!S$12*$AJ609^4+WeightSDS!T$12*$AJ609^3+WeightSDS!U$12*$AJ609^2+WeightSDS!V$12*$AJ609+WeightSDS!W$12,WeightSDS!P$14*$AJ609^7+WeightSDS!Q$14*$AJ609^6+WeightSDS!R$14*$AJ609^5+WeightSDS!S$14*$AJ609^4+WeightSDS!T$14*$AJ609^3+WeightSDS!U$14*$AJ609^2+WeightSDS!V$14*$AJ609+WeightSDS!W$14),IF($AJ609&lt;156,WeightSDS!O$17*$AJ609^8+WeightSDS!P$17*$AJ609^7+WeightSDS!Q$17*$AJ609^6+WeightSDS!R$17*$AJ609^5+WeightSDS!S$17*$AJ609^4+WeightSDS!T$17*$AJ609^3+WeightSDS!U$17*$AJ609^2+WeightSDS!V$17*$AJ609+WeightSDS!W$17,IF($AJ609&lt;186,WeightSDS!$U$18+(WeightSDS!$V$18-WeightSDS!$U$18)/24*($AJ609-186)+WeightSDS!$W$18*(-$AJ609+186)^2-0.005,WeightSDS!$U$18+(WeightSDS!$V$18-WeightSDS!$U$18)/24*($AJ609-186)-0.005)))</f>
        <v>0.14604529399999999</v>
      </c>
      <c r="AQ609" s="7">
        <f t="shared" si="207"/>
        <v>0.56299999999999994</v>
      </c>
      <c r="AR609" s="7">
        <f t="shared" si="208"/>
        <v>69</v>
      </c>
      <c r="AS609" s="7">
        <f t="shared" si="209"/>
        <v>0.51</v>
      </c>
    </row>
    <row r="610" spans="2:45" s="7" customFormat="1" x14ac:dyDescent="0.15">
      <c r="B610" s="118"/>
      <c r="C610" s="118"/>
      <c r="D610" s="118"/>
      <c r="E610" s="30"/>
      <c r="F610" s="30"/>
      <c r="G610" s="119"/>
      <c r="H610" s="119"/>
      <c r="I610" s="78"/>
      <c r="J610" s="11" t="str">
        <f t="shared" si="200"/>
        <v/>
      </c>
      <c r="K610" s="2" t="str">
        <f t="shared" si="210"/>
        <v/>
      </c>
      <c r="L610" s="2" t="str">
        <f t="shared" si="201"/>
        <v/>
      </c>
      <c r="M610" s="2" t="str">
        <f t="shared" si="211"/>
        <v/>
      </c>
      <c r="N610" s="2" t="str">
        <f t="shared" si="212"/>
        <v/>
      </c>
      <c r="O610" s="2" t="str">
        <f t="shared" si="213"/>
        <v/>
      </c>
      <c r="P610" s="11" t="str">
        <f t="shared" si="214"/>
        <v/>
      </c>
      <c r="Q610" s="11" t="str">
        <f t="shared" si="215"/>
        <v/>
      </c>
      <c r="R610" s="2" t="str">
        <f t="shared" si="216"/>
        <v/>
      </c>
      <c r="S610" s="11" t="str">
        <f t="shared" si="217"/>
        <v/>
      </c>
      <c r="T610" s="175" t="str">
        <f t="shared" si="218"/>
        <v/>
      </c>
      <c r="U610" s="11" t="str">
        <f t="shared" si="219"/>
        <v/>
      </c>
      <c r="V610" s="136"/>
      <c r="W610" s="136"/>
      <c r="X610" s="139">
        <f t="shared" si="202"/>
        <v>0</v>
      </c>
      <c r="Y610" s="31">
        <f t="shared" si="203"/>
        <v>0</v>
      </c>
      <c r="Z610" s="31"/>
      <c r="AA610" s="140">
        <f t="shared" si="204"/>
        <v>0</v>
      </c>
      <c r="AB610" s="12"/>
      <c r="AC610" s="8">
        <f t="shared" si="205"/>
        <v>9.0359999999999996</v>
      </c>
      <c r="AD610" s="8">
        <f t="shared" si="206"/>
        <v>-184.49199999999999</v>
      </c>
      <c r="AE610"/>
      <c r="AF610" t="e">
        <f>IF(D610="M",IF(AI610&lt;78,LMS!$D$5*AI610^3+LMS!$E$5*AI610^2+LMS!$F$5*AI610+LMS!$G$5,IF(AI610&lt;150,LMS!$D$6*AI610^3+LMS!$E$6*AI610^2+LMS!$F$6*AI610+LMS!$G$6,LMS!$D$7*AI610^3+LMS!$E$7*AI610^2+LMS!$F$7*AI610+LMS!$G$7)),IF(AI610&lt;69,LMS!$D$9*AI610^3+LMS!$E$9*AI610^2+LMS!$F$9*AI610+LMS!$G$9,IF(AI610&lt;150,LMS!$D$10*AI610^3+LMS!$E$10*AI610^2+LMS!$F$10*AI610+LMS!$G$10,LMS!$D$11*AI610^3+LMS!$E$11*AI610^2+LMS!$F$11*AI610+LMS!$G$11)))</f>
        <v>#VALUE!</v>
      </c>
      <c r="AG610" t="e">
        <f>IF(D610="M",(IF(AI610&lt;2.5,LMS!$D$21*AI610^3+LMS!$E$21*AI610^2+LMS!$F$21*AI610+LMS!$G$21,IF(AI610&lt;9.5,LMS!$D$22*AI610^3+LMS!$E$22*AI610^2+LMS!$F$22*AI610+LMS!$G$22,IF(AI610&lt;26.75,LMS!$D$23*AI610^3+LMS!$E$23*AI610^2+LMS!$F$23*AI610+LMS!$G$23,IF(AI610&lt;90,LMS!$D$24*AI610^3+LMS!$E$24*AI610^2+LMS!$F$24*AI610+LMS!$G$24,LMS!$D$25*AI610^3+LMS!$E$25*AI610^2+LMS!$F$25*AI610+LMS!$G$25))))),(IF(AI610&lt;2.5,LMS!$D$27*AI610^3+LMS!$E$27*AI610^2+LMS!$F$27*AI610+LMS!$G$27,IF(AI610&lt;9.5,LMS!$D$28*AI610^3+LMS!$E$28*AI610^2+LMS!$F$28*AI610+LMS!$G$28,IF(AI610&lt;26.75,LMS!$D$29*AI610^3+LMS!$E$29*AI610^2+LMS!$F$29*AI610+LMS!$G$29,IF(AI610&lt;90,LMS!$D$30*AI610^3+LMS!$E$30*AI610^2+LMS!$F$30*AI610+LMS!$G$30,IF(AI610&lt;150,LMS!$D$31*AI610^3+LMS!$E$31*AI610^2+LMS!$F$31*AI610+LMS!$G$31,LMS!$D$32*AI610^3+LMS!$E$32*AI610^2+LMS!$F$32*AI610+LMS!$G$32)))))))</f>
        <v>#VALUE!</v>
      </c>
      <c r="AH610" t="e">
        <f>IF(D610="M",(IF(AI610&lt;90,LMS!$D$14*AI610^3+LMS!$E$14*AI610^2+LMS!$F$14*AI610+LMS!$G$14,LMS!$D$15*AI610^3+LMS!$E$15*AI610^2+LMS!$F$15*AI610+LMS!$G$15)),(IF(AI610&lt;90,LMS!$D$17*AI610^3+LMS!$E$17*AI610^2+LMS!$F$17*AI610+LMS!$G$17,LMS!$D$18*AI610^3+LMS!$E$18*AI610^2+LMS!$F$18*AI610+LMS!$G$18)))</f>
        <v>#VALUE!</v>
      </c>
      <c r="AI610" s="7" t="e">
        <f t="shared" si="199"/>
        <v>#VALUE!</v>
      </c>
      <c r="AJ610" s="7">
        <f t="shared" si="220"/>
        <v>0</v>
      </c>
      <c r="AL610" s="7">
        <f>IF(D610="M",WeightSDS!P$5*$AJ610^7+WeightSDS!Q$5*$AJ610^6+WeightSDS!R$5*$AJ610^5+WeightSDS!S$5*$AJ610^4+WeightSDS!T$5*$AJ610^3+WeightSDS!U$5*$AJ610^2+WeightSDS!V$5*$AJ610+WeightSDS!W$5,IF($AJ610&lt;186,WeightSDS!P$8*$AJ610^7+WeightSDS!Q$8*$AJ610^6+WeightSDS!R$8*$AJ610^5+WeightSDS!S$8*$AJ610^4+WeightSDS!T$8*$AJ610^3+WeightSDS!U$8*$AJ610^2+WeightSDS!V$8*$AJ610+WeightSDS!W$8,WeightSDS!$U$9+WeightSDS!$V$9*($AJ610-WeightSDS!$W$9)))</f>
        <v>0.75407122999999998</v>
      </c>
      <c r="AM610" s="7">
        <f>IF(D610="M",IF($AJ610&lt;45,WeightSDS!M$23*$AJ610^10+WeightSDS!N$23*$AJ610^9+WeightSDS!O$23*$AJ610^8+WeightSDS!P$23*$AJ610^7+WeightSDS!Q$23*$AJ610^6+WeightSDS!R$23*$AJ610^5+WeightSDS!S$23*$AJ610^4+WeightSDS!T$23*$AJ610^3+WeightSDS!U$23*$AJ610^2+WeightSDS!V$23*$AJ610+WeightSDS!W$23,IF($AJ610&lt;153,WeightSDS!M$25*$AJ610^10+WeightSDS!N$25*$AJ610^9+WeightSDS!O$25*$AJ610^8+WeightSDS!P$25*$AJ610^7+WeightSDS!Q$25*$AJ610^6+WeightSDS!R$25*$AJ610^5+WeightSDS!S$25*$AJ610^4+WeightSDS!T$25*$AJ610^3+WeightSDS!U$25*$AJ610^2+WeightSDS!V$25*$AJ610+WeightSDS!W$25,WeightSDS!M$27+WeightSDS!N$27/(1+EXP(WeightSDS!O$27+WeightSDS!P$27*$AJ610)))),IF($AJ610&lt;43.8,WeightSDS!M$29*$AJ610^10+WeightSDS!N$29*$AJ610^9+WeightSDS!O$29*$AJ610^8+WeightSDS!P$29*$AJ610^7+WeightSDS!Q$29*$AJ610^6+WeightSDS!R$29*$AJ610^5+WeightSDS!S$29*$AJ610^4+WeightSDS!T$29*$AJ610^3+WeightSDS!U$29*$AJ610^2+WeightSDS!V$29*$AJ610+WeightSDS!W$29-0.010431*(1-$AJ610/210),IF($AJ610&lt;123,WeightSDS!M$30*$AJ610^10+WeightSDS!N$30*$AJ610^9+WeightSDS!O$30*$AJ610^8+WeightSDS!P$30*$AJ610^7+WeightSDS!Q$30*$AJ610^6+WeightSDS!R$30*$AJ610^5+WeightSDS!S$30*$AJ610^4+WeightSDS!T$30*$AJ610^3+WeightSDS!U$30*$AJ610^2+WeightSDS!V$30*$AJ610+WeightSDS!W$30-0.010431*(1-1/$AJ610),WeightSDS!M$32+WeightSDS!N$32/(1+EXP(WeightSDS!O$32+WeightSDS!P$32*$AJ610))-0.010431*(1-$AJ610/210))))</f>
        <v>2.9500001032655536</v>
      </c>
      <c r="AN610" s="7">
        <f>IF(D610="M",IF($AJ610&lt;162,WeightSDS!P$12*$AJ610^7+WeightSDS!Q$12*$AJ610^6+WeightSDS!R$12*$AJ610^5+WeightSDS!S$12*$AJ610^4+WeightSDS!T$12*$AJ610^3+WeightSDS!U$12*$AJ610^2+WeightSDS!V$12*$AJ610+WeightSDS!W$12,WeightSDS!P$14*$AJ610^7+WeightSDS!Q$14*$AJ610^6+WeightSDS!R$14*$AJ610^5+WeightSDS!S$14*$AJ610^4+WeightSDS!T$14*$AJ610^3+WeightSDS!U$14*$AJ610^2+WeightSDS!V$14*$AJ610+WeightSDS!W$14),IF($AJ610&lt;156,WeightSDS!O$17*$AJ610^8+WeightSDS!P$17*$AJ610^7+WeightSDS!Q$17*$AJ610^6+WeightSDS!R$17*$AJ610^5+WeightSDS!S$17*$AJ610^4+WeightSDS!T$17*$AJ610^3+WeightSDS!U$17*$AJ610^2+WeightSDS!V$17*$AJ610+WeightSDS!W$17,IF($AJ610&lt;186,WeightSDS!$U$18+(WeightSDS!$V$18-WeightSDS!$U$18)/24*($AJ610-186)+WeightSDS!$W$18*(-$AJ610+186)^2-0.005,WeightSDS!$U$18+(WeightSDS!$V$18-WeightSDS!$U$18)/24*($AJ610-186)-0.005)))</f>
        <v>0.14604529399999999</v>
      </c>
      <c r="AQ610" s="7">
        <f t="shared" si="207"/>
        <v>0.56299999999999994</v>
      </c>
      <c r="AR610" s="7">
        <f t="shared" si="208"/>
        <v>69</v>
      </c>
      <c r="AS610" s="7">
        <f t="shared" si="209"/>
        <v>0.51</v>
      </c>
    </row>
    <row r="611" spans="2:45" s="7" customFormat="1" x14ac:dyDescent="0.15">
      <c r="B611" s="118"/>
      <c r="C611" s="118"/>
      <c r="D611" s="118"/>
      <c r="E611" s="30"/>
      <c r="F611" s="30"/>
      <c r="G611" s="119"/>
      <c r="H611" s="119"/>
      <c r="I611" s="78"/>
      <c r="J611" s="11" t="str">
        <f t="shared" si="200"/>
        <v/>
      </c>
      <c r="K611" s="2" t="str">
        <f t="shared" si="210"/>
        <v/>
      </c>
      <c r="L611" s="2" t="str">
        <f t="shared" si="201"/>
        <v/>
      </c>
      <c r="M611" s="2" t="str">
        <f t="shared" si="211"/>
        <v/>
      </c>
      <c r="N611" s="2" t="str">
        <f t="shared" si="212"/>
        <v/>
      </c>
      <c r="O611" s="2" t="str">
        <f t="shared" si="213"/>
        <v/>
      </c>
      <c r="P611" s="11" t="str">
        <f t="shared" si="214"/>
        <v/>
      </c>
      <c r="Q611" s="11" t="str">
        <f t="shared" si="215"/>
        <v/>
      </c>
      <c r="R611" s="2" t="str">
        <f t="shared" si="216"/>
        <v/>
      </c>
      <c r="S611" s="11" t="str">
        <f t="shared" si="217"/>
        <v/>
      </c>
      <c r="T611" s="175" t="str">
        <f t="shared" si="218"/>
        <v/>
      </c>
      <c r="U611" s="11" t="str">
        <f t="shared" si="219"/>
        <v/>
      </c>
      <c r="V611" s="136"/>
      <c r="W611" s="136"/>
      <c r="X611" s="139">
        <f t="shared" si="202"/>
        <v>0</v>
      </c>
      <c r="Y611" s="31">
        <f t="shared" si="203"/>
        <v>0</v>
      </c>
      <c r="Z611" s="31"/>
      <c r="AA611" s="140">
        <f t="shared" si="204"/>
        <v>0</v>
      </c>
      <c r="AB611" s="12"/>
      <c r="AC611" s="8">
        <f t="shared" si="205"/>
        <v>9.0359999999999996</v>
      </c>
      <c r="AD611" s="8">
        <f t="shared" si="206"/>
        <v>-184.49199999999999</v>
      </c>
      <c r="AE611"/>
      <c r="AF611" t="e">
        <f>IF(D611="M",IF(AI611&lt;78,LMS!$D$5*AI611^3+LMS!$E$5*AI611^2+LMS!$F$5*AI611+LMS!$G$5,IF(AI611&lt;150,LMS!$D$6*AI611^3+LMS!$E$6*AI611^2+LMS!$F$6*AI611+LMS!$G$6,LMS!$D$7*AI611^3+LMS!$E$7*AI611^2+LMS!$F$7*AI611+LMS!$G$7)),IF(AI611&lt;69,LMS!$D$9*AI611^3+LMS!$E$9*AI611^2+LMS!$F$9*AI611+LMS!$G$9,IF(AI611&lt;150,LMS!$D$10*AI611^3+LMS!$E$10*AI611^2+LMS!$F$10*AI611+LMS!$G$10,LMS!$D$11*AI611^3+LMS!$E$11*AI611^2+LMS!$F$11*AI611+LMS!$G$11)))</f>
        <v>#VALUE!</v>
      </c>
      <c r="AG611" t="e">
        <f>IF(D611="M",(IF(AI611&lt;2.5,LMS!$D$21*AI611^3+LMS!$E$21*AI611^2+LMS!$F$21*AI611+LMS!$G$21,IF(AI611&lt;9.5,LMS!$D$22*AI611^3+LMS!$E$22*AI611^2+LMS!$F$22*AI611+LMS!$G$22,IF(AI611&lt;26.75,LMS!$D$23*AI611^3+LMS!$E$23*AI611^2+LMS!$F$23*AI611+LMS!$G$23,IF(AI611&lt;90,LMS!$D$24*AI611^3+LMS!$E$24*AI611^2+LMS!$F$24*AI611+LMS!$G$24,LMS!$D$25*AI611^3+LMS!$E$25*AI611^2+LMS!$F$25*AI611+LMS!$G$25))))),(IF(AI611&lt;2.5,LMS!$D$27*AI611^3+LMS!$E$27*AI611^2+LMS!$F$27*AI611+LMS!$G$27,IF(AI611&lt;9.5,LMS!$D$28*AI611^3+LMS!$E$28*AI611^2+LMS!$F$28*AI611+LMS!$G$28,IF(AI611&lt;26.75,LMS!$D$29*AI611^3+LMS!$E$29*AI611^2+LMS!$F$29*AI611+LMS!$G$29,IF(AI611&lt;90,LMS!$D$30*AI611^3+LMS!$E$30*AI611^2+LMS!$F$30*AI611+LMS!$G$30,IF(AI611&lt;150,LMS!$D$31*AI611^3+LMS!$E$31*AI611^2+LMS!$F$31*AI611+LMS!$G$31,LMS!$D$32*AI611^3+LMS!$E$32*AI611^2+LMS!$F$32*AI611+LMS!$G$32)))))))</f>
        <v>#VALUE!</v>
      </c>
      <c r="AH611" t="e">
        <f>IF(D611="M",(IF(AI611&lt;90,LMS!$D$14*AI611^3+LMS!$E$14*AI611^2+LMS!$F$14*AI611+LMS!$G$14,LMS!$D$15*AI611^3+LMS!$E$15*AI611^2+LMS!$F$15*AI611+LMS!$G$15)),(IF(AI611&lt;90,LMS!$D$17*AI611^3+LMS!$E$17*AI611^2+LMS!$F$17*AI611+LMS!$G$17,LMS!$D$18*AI611^3+LMS!$E$18*AI611^2+LMS!$F$18*AI611+LMS!$G$18)))</f>
        <v>#VALUE!</v>
      </c>
      <c r="AI611" s="7" t="e">
        <f t="shared" si="199"/>
        <v>#VALUE!</v>
      </c>
      <c r="AJ611" s="7">
        <f t="shared" si="220"/>
        <v>0</v>
      </c>
      <c r="AL611" s="7">
        <f>IF(D611="M",WeightSDS!P$5*$AJ611^7+WeightSDS!Q$5*$AJ611^6+WeightSDS!R$5*$AJ611^5+WeightSDS!S$5*$AJ611^4+WeightSDS!T$5*$AJ611^3+WeightSDS!U$5*$AJ611^2+WeightSDS!V$5*$AJ611+WeightSDS!W$5,IF($AJ611&lt;186,WeightSDS!P$8*$AJ611^7+WeightSDS!Q$8*$AJ611^6+WeightSDS!R$8*$AJ611^5+WeightSDS!S$8*$AJ611^4+WeightSDS!T$8*$AJ611^3+WeightSDS!U$8*$AJ611^2+WeightSDS!V$8*$AJ611+WeightSDS!W$8,WeightSDS!$U$9+WeightSDS!$V$9*($AJ611-WeightSDS!$W$9)))</f>
        <v>0.75407122999999998</v>
      </c>
      <c r="AM611" s="7">
        <f>IF(D611="M",IF($AJ611&lt;45,WeightSDS!M$23*$AJ611^10+WeightSDS!N$23*$AJ611^9+WeightSDS!O$23*$AJ611^8+WeightSDS!P$23*$AJ611^7+WeightSDS!Q$23*$AJ611^6+WeightSDS!R$23*$AJ611^5+WeightSDS!S$23*$AJ611^4+WeightSDS!T$23*$AJ611^3+WeightSDS!U$23*$AJ611^2+WeightSDS!V$23*$AJ611+WeightSDS!W$23,IF($AJ611&lt;153,WeightSDS!M$25*$AJ611^10+WeightSDS!N$25*$AJ611^9+WeightSDS!O$25*$AJ611^8+WeightSDS!P$25*$AJ611^7+WeightSDS!Q$25*$AJ611^6+WeightSDS!R$25*$AJ611^5+WeightSDS!S$25*$AJ611^4+WeightSDS!T$25*$AJ611^3+WeightSDS!U$25*$AJ611^2+WeightSDS!V$25*$AJ611+WeightSDS!W$25,WeightSDS!M$27+WeightSDS!N$27/(1+EXP(WeightSDS!O$27+WeightSDS!P$27*$AJ611)))),IF($AJ611&lt;43.8,WeightSDS!M$29*$AJ611^10+WeightSDS!N$29*$AJ611^9+WeightSDS!O$29*$AJ611^8+WeightSDS!P$29*$AJ611^7+WeightSDS!Q$29*$AJ611^6+WeightSDS!R$29*$AJ611^5+WeightSDS!S$29*$AJ611^4+WeightSDS!T$29*$AJ611^3+WeightSDS!U$29*$AJ611^2+WeightSDS!V$29*$AJ611+WeightSDS!W$29-0.010431*(1-$AJ611/210),IF($AJ611&lt;123,WeightSDS!M$30*$AJ611^10+WeightSDS!N$30*$AJ611^9+WeightSDS!O$30*$AJ611^8+WeightSDS!P$30*$AJ611^7+WeightSDS!Q$30*$AJ611^6+WeightSDS!R$30*$AJ611^5+WeightSDS!S$30*$AJ611^4+WeightSDS!T$30*$AJ611^3+WeightSDS!U$30*$AJ611^2+WeightSDS!V$30*$AJ611+WeightSDS!W$30-0.010431*(1-1/$AJ611),WeightSDS!M$32+WeightSDS!N$32/(1+EXP(WeightSDS!O$32+WeightSDS!P$32*$AJ611))-0.010431*(1-$AJ611/210))))</f>
        <v>2.9500001032655536</v>
      </c>
      <c r="AN611" s="7">
        <f>IF(D611="M",IF($AJ611&lt;162,WeightSDS!P$12*$AJ611^7+WeightSDS!Q$12*$AJ611^6+WeightSDS!R$12*$AJ611^5+WeightSDS!S$12*$AJ611^4+WeightSDS!T$12*$AJ611^3+WeightSDS!U$12*$AJ611^2+WeightSDS!V$12*$AJ611+WeightSDS!W$12,WeightSDS!P$14*$AJ611^7+WeightSDS!Q$14*$AJ611^6+WeightSDS!R$14*$AJ611^5+WeightSDS!S$14*$AJ611^4+WeightSDS!T$14*$AJ611^3+WeightSDS!U$14*$AJ611^2+WeightSDS!V$14*$AJ611+WeightSDS!W$14),IF($AJ611&lt;156,WeightSDS!O$17*$AJ611^8+WeightSDS!P$17*$AJ611^7+WeightSDS!Q$17*$AJ611^6+WeightSDS!R$17*$AJ611^5+WeightSDS!S$17*$AJ611^4+WeightSDS!T$17*$AJ611^3+WeightSDS!U$17*$AJ611^2+WeightSDS!V$17*$AJ611+WeightSDS!W$17,IF($AJ611&lt;186,WeightSDS!$U$18+(WeightSDS!$V$18-WeightSDS!$U$18)/24*($AJ611-186)+WeightSDS!$W$18*(-$AJ611+186)^2-0.005,WeightSDS!$U$18+(WeightSDS!$V$18-WeightSDS!$U$18)/24*($AJ611-186)-0.005)))</f>
        <v>0.14604529399999999</v>
      </c>
      <c r="AQ611" s="7">
        <f t="shared" si="207"/>
        <v>0.56299999999999994</v>
      </c>
      <c r="AR611" s="7">
        <f t="shared" si="208"/>
        <v>69</v>
      </c>
      <c r="AS611" s="7">
        <f t="shared" si="209"/>
        <v>0.51</v>
      </c>
    </row>
    <row r="612" spans="2:45" s="7" customFormat="1" x14ac:dyDescent="0.15">
      <c r="B612" s="118"/>
      <c r="C612" s="118"/>
      <c r="D612" s="118"/>
      <c r="E612" s="30"/>
      <c r="F612" s="30"/>
      <c r="G612" s="119"/>
      <c r="H612" s="119"/>
      <c r="I612" s="78"/>
      <c r="J612" s="11" t="str">
        <f t="shared" si="200"/>
        <v/>
      </c>
      <c r="K612" s="2" t="str">
        <f t="shared" si="210"/>
        <v/>
      </c>
      <c r="L612" s="2" t="str">
        <f t="shared" si="201"/>
        <v/>
      </c>
      <c r="M612" s="2" t="str">
        <f t="shared" si="211"/>
        <v/>
      </c>
      <c r="N612" s="2" t="str">
        <f t="shared" si="212"/>
        <v/>
      </c>
      <c r="O612" s="2" t="str">
        <f t="shared" si="213"/>
        <v/>
      </c>
      <c r="P612" s="11" t="str">
        <f t="shared" si="214"/>
        <v/>
      </c>
      <c r="Q612" s="11" t="str">
        <f t="shared" si="215"/>
        <v/>
      </c>
      <c r="R612" s="2" t="str">
        <f t="shared" si="216"/>
        <v/>
      </c>
      <c r="S612" s="11" t="str">
        <f t="shared" si="217"/>
        <v/>
      </c>
      <c r="T612" s="175" t="str">
        <f t="shared" si="218"/>
        <v/>
      </c>
      <c r="U612" s="11" t="str">
        <f t="shared" si="219"/>
        <v/>
      </c>
      <c r="V612" s="136"/>
      <c r="W612" s="136"/>
      <c r="X612" s="139">
        <f t="shared" si="202"/>
        <v>0</v>
      </c>
      <c r="Y612" s="31">
        <f t="shared" si="203"/>
        <v>0</v>
      </c>
      <c r="Z612" s="31"/>
      <c r="AA612" s="140">
        <f t="shared" si="204"/>
        <v>0</v>
      </c>
      <c r="AB612" s="12"/>
      <c r="AC612" s="8">
        <f t="shared" si="205"/>
        <v>9.0359999999999996</v>
      </c>
      <c r="AD612" s="8">
        <f t="shared" si="206"/>
        <v>-184.49199999999999</v>
      </c>
      <c r="AE612"/>
      <c r="AF612" t="e">
        <f>IF(D612="M",IF(AI612&lt;78,LMS!$D$5*AI612^3+LMS!$E$5*AI612^2+LMS!$F$5*AI612+LMS!$G$5,IF(AI612&lt;150,LMS!$D$6*AI612^3+LMS!$E$6*AI612^2+LMS!$F$6*AI612+LMS!$G$6,LMS!$D$7*AI612^3+LMS!$E$7*AI612^2+LMS!$F$7*AI612+LMS!$G$7)),IF(AI612&lt;69,LMS!$D$9*AI612^3+LMS!$E$9*AI612^2+LMS!$F$9*AI612+LMS!$G$9,IF(AI612&lt;150,LMS!$D$10*AI612^3+LMS!$E$10*AI612^2+LMS!$F$10*AI612+LMS!$G$10,LMS!$D$11*AI612^3+LMS!$E$11*AI612^2+LMS!$F$11*AI612+LMS!$G$11)))</f>
        <v>#VALUE!</v>
      </c>
      <c r="AG612" t="e">
        <f>IF(D612="M",(IF(AI612&lt;2.5,LMS!$D$21*AI612^3+LMS!$E$21*AI612^2+LMS!$F$21*AI612+LMS!$G$21,IF(AI612&lt;9.5,LMS!$D$22*AI612^3+LMS!$E$22*AI612^2+LMS!$F$22*AI612+LMS!$G$22,IF(AI612&lt;26.75,LMS!$D$23*AI612^3+LMS!$E$23*AI612^2+LMS!$F$23*AI612+LMS!$G$23,IF(AI612&lt;90,LMS!$D$24*AI612^3+LMS!$E$24*AI612^2+LMS!$F$24*AI612+LMS!$G$24,LMS!$D$25*AI612^3+LMS!$E$25*AI612^2+LMS!$F$25*AI612+LMS!$G$25))))),(IF(AI612&lt;2.5,LMS!$D$27*AI612^3+LMS!$E$27*AI612^2+LMS!$F$27*AI612+LMS!$G$27,IF(AI612&lt;9.5,LMS!$D$28*AI612^3+LMS!$E$28*AI612^2+LMS!$F$28*AI612+LMS!$G$28,IF(AI612&lt;26.75,LMS!$D$29*AI612^3+LMS!$E$29*AI612^2+LMS!$F$29*AI612+LMS!$G$29,IF(AI612&lt;90,LMS!$D$30*AI612^3+LMS!$E$30*AI612^2+LMS!$F$30*AI612+LMS!$G$30,IF(AI612&lt;150,LMS!$D$31*AI612^3+LMS!$E$31*AI612^2+LMS!$F$31*AI612+LMS!$G$31,LMS!$D$32*AI612^3+LMS!$E$32*AI612^2+LMS!$F$32*AI612+LMS!$G$32)))))))</f>
        <v>#VALUE!</v>
      </c>
      <c r="AH612" t="e">
        <f>IF(D612="M",(IF(AI612&lt;90,LMS!$D$14*AI612^3+LMS!$E$14*AI612^2+LMS!$F$14*AI612+LMS!$G$14,LMS!$D$15*AI612^3+LMS!$E$15*AI612^2+LMS!$F$15*AI612+LMS!$G$15)),(IF(AI612&lt;90,LMS!$D$17*AI612^3+LMS!$E$17*AI612^2+LMS!$F$17*AI612+LMS!$G$17,LMS!$D$18*AI612^3+LMS!$E$18*AI612^2+LMS!$F$18*AI612+LMS!$G$18)))</f>
        <v>#VALUE!</v>
      </c>
      <c r="AI612" s="7" t="e">
        <f t="shared" si="199"/>
        <v>#VALUE!</v>
      </c>
      <c r="AJ612" s="7">
        <f t="shared" si="220"/>
        <v>0</v>
      </c>
      <c r="AL612" s="7">
        <f>IF(D612="M",WeightSDS!P$5*$AJ612^7+WeightSDS!Q$5*$AJ612^6+WeightSDS!R$5*$AJ612^5+WeightSDS!S$5*$AJ612^4+WeightSDS!T$5*$AJ612^3+WeightSDS!U$5*$AJ612^2+WeightSDS!V$5*$AJ612+WeightSDS!W$5,IF($AJ612&lt;186,WeightSDS!P$8*$AJ612^7+WeightSDS!Q$8*$AJ612^6+WeightSDS!R$8*$AJ612^5+WeightSDS!S$8*$AJ612^4+WeightSDS!T$8*$AJ612^3+WeightSDS!U$8*$AJ612^2+WeightSDS!V$8*$AJ612+WeightSDS!W$8,WeightSDS!$U$9+WeightSDS!$V$9*($AJ612-WeightSDS!$W$9)))</f>
        <v>0.75407122999999998</v>
      </c>
      <c r="AM612" s="7">
        <f>IF(D612="M",IF($AJ612&lt;45,WeightSDS!M$23*$AJ612^10+WeightSDS!N$23*$AJ612^9+WeightSDS!O$23*$AJ612^8+WeightSDS!P$23*$AJ612^7+WeightSDS!Q$23*$AJ612^6+WeightSDS!R$23*$AJ612^5+WeightSDS!S$23*$AJ612^4+WeightSDS!T$23*$AJ612^3+WeightSDS!U$23*$AJ612^2+WeightSDS!V$23*$AJ612+WeightSDS!W$23,IF($AJ612&lt;153,WeightSDS!M$25*$AJ612^10+WeightSDS!N$25*$AJ612^9+WeightSDS!O$25*$AJ612^8+WeightSDS!P$25*$AJ612^7+WeightSDS!Q$25*$AJ612^6+WeightSDS!R$25*$AJ612^5+WeightSDS!S$25*$AJ612^4+WeightSDS!T$25*$AJ612^3+WeightSDS!U$25*$AJ612^2+WeightSDS!V$25*$AJ612+WeightSDS!W$25,WeightSDS!M$27+WeightSDS!N$27/(1+EXP(WeightSDS!O$27+WeightSDS!P$27*$AJ612)))),IF($AJ612&lt;43.8,WeightSDS!M$29*$AJ612^10+WeightSDS!N$29*$AJ612^9+WeightSDS!O$29*$AJ612^8+WeightSDS!P$29*$AJ612^7+WeightSDS!Q$29*$AJ612^6+WeightSDS!R$29*$AJ612^5+WeightSDS!S$29*$AJ612^4+WeightSDS!T$29*$AJ612^3+WeightSDS!U$29*$AJ612^2+WeightSDS!V$29*$AJ612+WeightSDS!W$29-0.010431*(1-$AJ612/210),IF($AJ612&lt;123,WeightSDS!M$30*$AJ612^10+WeightSDS!N$30*$AJ612^9+WeightSDS!O$30*$AJ612^8+WeightSDS!P$30*$AJ612^7+WeightSDS!Q$30*$AJ612^6+WeightSDS!R$30*$AJ612^5+WeightSDS!S$30*$AJ612^4+WeightSDS!T$30*$AJ612^3+WeightSDS!U$30*$AJ612^2+WeightSDS!V$30*$AJ612+WeightSDS!W$30-0.010431*(1-1/$AJ612),WeightSDS!M$32+WeightSDS!N$32/(1+EXP(WeightSDS!O$32+WeightSDS!P$32*$AJ612))-0.010431*(1-$AJ612/210))))</f>
        <v>2.9500001032655536</v>
      </c>
      <c r="AN612" s="7">
        <f>IF(D612="M",IF($AJ612&lt;162,WeightSDS!P$12*$AJ612^7+WeightSDS!Q$12*$AJ612^6+WeightSDS!R$12*$AJ612^5+WeightSDS!S$12*$AJ612^4+WeightSDS!T$12*$AJ612^3+WeightSDS!U$12*$AJ612^2+WeightSDS!V$12*$AJ612+WeightSDS!W$12,WeightSDS!P$14*$AJ612^7+WeightSDS!Q$14*$AJ612^6+WeightSDS!R$14*$AJ612^5+WeightSDS!S$14*$AJ612^4+WeightSDS!T$14*$AJ612^3+WeightSDS!U$14*$AJ612^2+WeightSDS!V$14*$AJ612+WeightSDS!W$14),IF($AJ612&lt;156,WeightSDS!O$17*$AJ612^8+WeightSDS!P$17*$AJ612^7+WeightSDS!Q$17*$AJ612^6+WeightSDS!R$17*$AJ612^5+WeightSDS!S$17*$AJ612^4+WeightSDS!T$17*$AJ612^3+WeightSDS!U$17*$AJ612^2+WeightSDS!V$17*$AJ612+WeightSDS!W$17,IF($AJ612&lt;186,WeightSDS!$U$18+(WeightSDS!$V$18-WeightSDS!$U$18)/24*($AJ612-186)+WeightSDS!$W$18*(-$AJ612+186)^2-0.005,WeightSDS!$U$18+(WeightSDS!$V$18-WeightSDS!$U$18)/24*($AJ612-186)-0.005)))</f>
        <v>0.14604529399999999</v>
      </c>
      <c r="AQ612" s="7">
        <f t="shared" si="207"/>
        <v>0.56299999999999994</v>
      </c>
      <c r="AR612" s="7">
        <f t="shared" si="208"/>
        <v>69</v>
      </c>
      <c r="AS612" s="7">
        <f t="shared" si="209"/>
        <v>0.51</v>
      </c>
    </row>
    <row r="613" spans="2:45" s="7" customFormat="1" x14ac:dyDescent="0.15">
      <c r="B613" s="118"/>
      <c r="C613" s="118"/>
      <c r="D613" s="118"/>
      <c r="E613" s="30"/>
      <c r="F613" s="30"/>
      <c r="G613" s="119"/>
      <c r="H613" s="119"/>
      <c r="I613" s="78"/>
      <c r="J613" s="11" t="str">
        <f t="shared" si="200"/>
        <v/>
      </c>
      <c r="K613" s="2" t="str">
        <f t="shared" si="210"/>
        <v/>
      </c>
      <c r="L613" s="2" t="str">
        <f t="shared" si="201"/>
        <v/>
      </c>
      <c r="M613" s="2" t="str">
        <f t="shared" si="211"/>
        <v/>
      </c>
      <c r="N613" s="2" t="str">
        <f t="shared" si="212"/>
        <v/>
      </c>
      <c r="O613" s="2" t="str">
        <f t="shared" si="213"/>
        <v/>
      </c>
      <c r="P613" s="11" t="str">
        <f t="shared" si="214"/>
        <v/>
      </c>
      <c r="Q613" s="11" t="str">
        <f t="shared" si="215"/>
        <v/>
      </c>
      <c r="R613" s="2" t="str">
        <f t="shared" si="216"/>
        <v/>
      </c>
      <c r="S613" s="11" t="str">
        <f t="shared" si="217"/>
        <v/>
      </c>
      <c r="T613" s="175" t="str">
        <f t="shared" si="218"/>
        <v/>
      </c>
      <c r="U613" s="11" t="str">
        <f t="shared" si="219"/>
        <v/>
      </c>
      <c r="V613" s="136"/>
      <c r="W613" s="136"/>
      <c r="X613" s="139">
        <f t="shared" si="202"/>
        <v>0</v>
      </c>
      <c r="Y613" s="31">
        <f t="shared" si="203"/>
        <v>0</v>
      </c>
      <c r="Z613" s="31"/>
      <c r="AA613" s="140">
        <f t="shared" si="204"/>
        <v>0</v>
      </c>
      <c r="AB613" s="12"/>
      <c r="AC613" s="8">
        <f t="shared" si="205"/>
        <v>9.0359999999999996</v>
      </c>
      <c r="AD613" s="8">
        <f t="shared" si="206"/>
        <v>-184.49199999999999</v>
      </c>
      <c r="AE613"/>
      <c r="AF613" t="e">
        <f>IF(D613="M",IF(AI613&lt;78,LMS!$D$5*AI613^3+LMS!$E$5*AI613^2+LMS!$F$5*AI613+LMS!$G$5,IF(AI613&lt;150,LMS!$D$6*AI613^3+LMS!$E$6*AI613^2+LMS!$F$6*AI613+LMS!$G$6,LMS!$D$7*AI613^3+LMS!$E$7*AI613^2+LMS!$F$7*AI613+LMS!$G$7)),IF(AI613&lt;69,LMS!$D$9*AI613^3+LMS!$E$9*AI613^2+LMS!$F$9*AI613+LMS!$G$9,IF(AI613&lt;150,LMS!$D$10*AI613^3+LMS!$E$10*AI613^2+LMS!$F$10*AI613+LMS!$G$10,LMS!$D$11*AI613^3+LMS!$E$11*AI613^2+LMS!$F$11*AI613+LMS!$G$11)))</f>
        <v>#VALUE!</v>
      </c>
      <c r="AG613" t="e">
        <f>IF(D613="M",(IF(AI613&lt;2.5,LMS!$D$21*AI613^3+LMS!$E$21*AI613^2+LMS!$F$21*AI613+LMS!$G$21,IF(AI613&lt;9.5,LMS!$D$22*AI613^3+LMS!$E$22*AI613^2+LMS!$F$22*AI613+LMS!$G$22,IF(AI613&lt;26.75,LMS!$D$23*AI613^3+LMS!$E$23*AI613^2+LMS!$F$23*AI613+LMS!$G$23,IF(AI613&lt;90,LMS!$D$24*AI613^3+LMS!$E$24*AI613^2+LMS!$F$24*AI613+LMS!$G$24,LMS!$D$25*AI613^3+LMS!$E$25*AI613^2+LMS!$F$25*AI613+LMS!$G$25))))),(IF(AI613&lt;2.5,LMS!$D$27*AI613^3+LMS!$E$27*AI613^2+LMS!$F$27*AI613+LMS!$G$27,IF(AI613&lt;9.5,LMS!$D$28*AI613^3+LMS!$E$28*AI613^2+LMS!$F$28*AI613+LMS!$G$28,IF(AI613&lt;26.75,LMS!$D$29*AI613^3+LMS!$E$29*AI613^2+LMS!$F$29*AI613+LMS!$G$29,IF(AI613&lt;90,LMS!$D$30*AI613^3+LMS!$E$30*AI613^2+LMS!$F$30*AI613+LMS!$G$30,IF(AI613&lt;150,LMS!$D$31*AI613^3+LMS!$E$31*AI613^2+LMS!$F$31*AI613+LMS!$G$31,LMS!$D$32*AI613^3+LMS!$E$32*AI613^2+LMS!$F$32*AI613+LMS!$G$32)))))))</f>
        <v>#VALUE!</v>
      </c>
      <c r="AH613" t="e">
        <f>IF(D613="M",(IF(AI613&lt;90,LMS!$D$14*AI613^3+LMS!$E$14*AI613^2+LMS!$F$14*AI613+LMS!$G$14,LMS!$D$15*AI613^3+LMS!$E$15*AI613^2+LMS!$F$15*AI613+LMS!$G$15)),(IF(AI613&lt;90,LMS!$D$17*AI613^3+LMS!$E$17*AI613^2+LMS!$F$17*AI613+LMS!$G$17,LMS!$D$18*AI613^3+LMS!$E$18*AI613^2+LMS!$F$18*AI613+LMS!$G$18)))</f>
        <v>#VALUE!</v>
      </c>
      <c r="AI613" s="7" t="e">
        <f t="shared" si="199"/>
        <v>#VALUE!</v>
      </c>
      <c r="AJ613" s="7">
        <f t="shared" si="220"/>
        <v>0</v>
      </c>
      <c r="AL613" s="7">
        <f>IF(D613="M",WeightSDS!P$5*$AJ613^7+WeightSDS!Q$5*$AJ613^6+WeightSDS!R$5*$AJ613^5+WeightSDS!S$5*$AJ613^4+WeightSDS!T$5*$AJ613^3+WeightSDS!U$5*$AJ613^2+WeightSDS!V$5*$AJ613+WeightSDS!W$5,IF($AJ613&lt;186,WeightSDS!P$8*$AJ613^7+WeightSDS!Q$8*$AJ613^6+WeightSDS!R$8*$AJ613^5+WeightSDS!S$8*$AJ613^4+WeightSDS!T$8*$AJ613^3+WeightSDS!U$8*$AJ613^2+WeightSDS!V$8*$AJ613+WeightSDS!W$8,WeightSDS!$U$9+WeightSDS!$V$9*($AJ613-WeightSDS!$W$9)))</f>
        <v>0.75407122999999998</v>
      </c>
      <c r="AM613" s="7">
        <f>IF(D613="M",IF($AJ613&lt;45,WeightSDS!M$23*$AJ613^10+WeightSDS!N$23*$AJ613^9+WeightSDS!O$23*$AJ613^8+WeightSDS!P$23*$AJ613^7+WeightSDS!Q$23*$AJ613^6+WeightSDS!R$23*$AJ613^5+WeightSDS!S$23*$AJ613^4+WeightSDS!T$23*$AJ613^3+WeightSDS!U$23*$AJ613^2+WeightSDS!V$23*$AJ613+WeightSDS!W$23,IF($AJ613&lt;153,WeightSDS!M$25*$AJ613^10+WeightSDS!N$25*$AJ613^9+WeightSDS!O$25*$AJ613^8+WeightSDS!P$25*$AJ613^7+WeightSDS!Q$25*$AJ613^6+WeightSDS!R$25*$AJ613^5+WeightSDS!S$25*$AJ613^4+WeightSDS!T$25*$AJ613^3+WeightSDS!U$25*$AJ613^2+WeightSDS!V$25*$AJ613+WeightSDS!W$25,WeightSDS!M$27+WeightSDS!N$27/(1+EXP(WeightSDS!O$27+WeightSDS!P$27*$AJ613)))),IF($AJ613&lt;43.8,WeightSDS!M$29*$AJ613^10+WeightSDS!N$29*$AJ613^9+WeightSDS!O$29*$AJ613^8+WeightSDS!P$29*$AJ613^7+WeightSDS!Q$29*$AJ613^6+WeightSDS!R$29*$AJ613^5+WeightSDS!S$29*$AJ613^4+WeightSDS!T$29*$AJ613^3+WeightSDS!U$29*$AJ613^2+WeightSDS!V$29*$AJ613+WeightSDS!W$29-0.010431*(1-$AJ613/210),IF($AJ613&lt;123,WeightSDS!M$30*$AJ613^10+WeightSDS!N$30*$AJ613^9+WeightSDS!O$30*$AJ613^8+WeightSDS!P$30*$AJ613^7+WeightSDS!Q$30*$AJ613^6+WeightSDS!R$30*$AJ613^5+WeightSDS!S$30*$AJ613^4+WeightSDS!T$30*$AJ613^3+WeightSDS!U$30*$AJ613^2+WeightSDS!V$30*$AJ613+WeightSDS!W$30-0.010431*(1-1/$AJ613),WeightSDS!M$32+WeightSDS!N$32/(1+EXP(WeightSDS!O$32+WeightSDS!P$32*$AJ613))-0.010431*(1-$AJ613/210))))</f>
        <v>2.9500001032655536</v>
      </c>
      <c r="AN613" s="7">
        <f>IF(D613="M",IF($AJ613&lt;162,WeightSDS!P$12*$AJ613^7+WeightSDS!Q$12*$AJ613^6+WeightSDS!R$12*$AJ613^5+WeightSDS!S$12*$AJ613^4+WeightSDS!T$12*$AJ613^3+WeightSDS!U$12*$AJ613^2+WeightSDS!V$12*$AJ613+WeightSDS!W$12,WeightSDS!P$14*$AJ613^7+WeightSDS!Q$14*$AJ613^6+WeightSDS!R$14*$AJ613^5+WeightSDS!S$14*$AJ613^4+WeightSDS!T$14*$AJ613^3+WeightSDS!U$14*$AJ613^2+WeightSDS!V$14*$AJ613+WeightSDS!W$14),IF($AJ613&lt;156,WeightSDS!O$17*$AJ613^8+WeightSDS!P$17*$AJ613^7+WeightSDS!Q$17*$AJ613^6+WeightSDS!R$17*$AJ613^5+WeightSDS!S$17*$AJ613^4+WeightSDS!T$17*$AJ613^3+WeightSDS!U$17*$AJ613^2+WeightSDS!V$17*$AJ613+WeightSDS!W$17,IF($AJ613&lt;186,WeightSDS!$U$18+(WeightSDS!$V$18-WeightSDS!$U$18)/24*($AJ613-186)+WeightSDS!$W$18*(-$AJ613+186)^2-0.005,WeightSDS!$U$18+(WeightSDS!$V$18-WeightSDS!$U$18)/24*($AJ613-186)-0.005)))</f>
        <v>0.14604529399999999</v>
      </c>
      <c r="AQ613" s="7">
        <f t="shared" si="207"/>
        <v>0.56299999999999994</v>
      </c>
      <c r="AR613" s="7">
        <f t="shared" si="208"/>
        <v>69</v>
      </c>
      <c r="AS613" s="7">
        <f t="shared" si="209"/>
        <v>0.51</v>
      </c>
    </row>
    <row r="614" spans="2:45" s="7" customFormat="1" x14ac:dyDescent="0.15">
      <c r="B614" s="118"/>
      <c r="C614" s="118"/>
      <c r="D614" s="118"/>
      <c r="E614" s="30"/>
      <c r="F614" s="30"/>
      <c r="G614" s="119"/>
      <c r="H614" s="119"/>
      <c r="I614" s="78"/>
      <c r="J614" s="11" t="str">
        <f t="shared" si="200"/>
        <v/>
      </c>
      <c r="K614" s="2" t="str">
        <f t="shared" si="210"/>
        <v/>
      </c>
      <c r="L614" s="2" t="str">
        <f t="shared" si="201"/>
        <v/>
      </c>
      <c r="M614" s="2" t="str">
        <f t="shared" si="211"/>
        <v/>
      </c>
      <c r="N614" s="2" t="str">
        <f t="shared" si="212"/>
        <v/>
      </c>
      <c r="O614" s="2" t="str">
        <f t="shared" si="213"/>
        <v/>
      </c>
      <c r="P614" s="11" t="str">
        <f t="shared" si="214"/>
        <v/>
      </c>
      <c r="Q614" s="11" t="str">
        <f t="shared" si="215"/>
        <v/>
      </c>
      <c r="R614" s="2" t="str">
        <f t="shared" si="216"/>
        <v/>
      </c>
      <c r="S614" s="11" t="str">
        <f t="shared" si="217"/>
        <v/>
      </c>
      <c r="T614" s="175" t="str">
        <f t="shared" si="218"/>
        <v/>
      </c>
      <c r="U614" s="11" t="str">
        <f t="shared" si="219"/>
        <v/>
      </c>
      <c r="V614" s="136"/>
      <c r="W614" s="136"/>
      <c r="X614" s="139">
        <f t="shared" si="202"/>
        <v>0</v>
      </c>
      <c r="Y614" s="31">
        <f t="shared" si="203"/>
        <v>0</v>
      </c>
      <c r="Z614" s="31"/>
      <c r="AA614" s="140">
        <f t="shared" si="204"/>
        <v>0</v>
      </c>
      <c r="AB614" s="12"/>
      <c r="AC614" s="8">
        <f t="shared" si="205"/>
        <v>9.0359999999999996</v>
      </c>
      <c r="AD614" s="8">
        <f t="shared" si="206"/>
        <v>-184.49199999999999</v>
      </c>
      <c r="AE614"/>
      <c r="AF614" t="e">
        <f>IF(D614="M",IF(AI614&lt;78,LMS!$D$5*AI614^3+LMS!$E$5*AI614^2+LMS!$F$5*AI614+LMS!$G$5,IF(AI614&lt;150,LMS!$D$6*AI614^3+LMS!$E$6*AI614^2+LMS!$F$6*AI614+LMS!$G$6,LMS!$D$7*AI614^3+LMS!$E$7*AI614^2+LMS!$F$7*AI614+LMS!$G$7)),IF(AI614&lt;69,LMS!$D$9*AI614^3+LMS!$E$9*AI614^2+LMS!$F$9*AI614+LMS!$G$9,IF(AI614&lt;150,LMS!$D$10*AI614^3+LMS!$E$10*AI614^2+LMS!$F$10*AI614+LMS!$G$10,LMS!$D$11*AI614^3+LMS!$E$11*AI614^2+LMS!$F$11*AI614+LMS!$G$11)))</f>
        <v>#VALUE!</v>
      </c>
      <c r="AG614" t="e">
        <f>IF(D614="M",(IF(AI614&lt;2.5,LMS!$D$21*AI614^3+LMS!$E$21*AI614^2+LMS!$F$21*AI614+LMS!$G$21,IF(AI614&lt;9.5,LMS!$D$22*AI614^3+LMS!$E$22*AI614^2+LMS!$F$22*AI614+LMS!$G$22,IF(AI614&lt;26.75,LMS!$D$23*AI614^3+LMS!$E$23*AI614^2+LMS!$F$23*AI614+LMS!$G$23,IF(AI614&lt;90,LMS!$D$24*AI614^3+LMS!$E$24*AI614^2+LMS!$F$24*AI614+LMS!$G$24,LMS!$D$25*AI614^3+LMS!$E$25*AI614^2+LMS!$F$25*AI614+LMS!$G$25))))),(IF(AI614&lt;2.5,LMS!$D$27*AI614^3+LMS!$E$27*AI614^2+LMS!$F$27*AI614+LMS!$G$27,IF(AI614&lt;9.5,LMS!$D$28*AI614^3+LMS!$E$28*AI614^2+LMS!$F$28*AI614+LMS!$G$28,IF(AI614&lt;26.75,LMS!$D$29*AI614^3+LMS!$E$29*AI614^2+LMS!$F$29*AI614+LMS!$G$29,IF(AI614&lt;90,LMS!$D$30*AI614^3+LMS!$E$30*AI614^2+LMS!$F$30*AI614+LMS!$G$30,IF(AI614&lt;150,LMS!$D$31*AI614^3+LMS!$E$31*AI614^2+LMS!$F$31*AI614+LMS!$G$31,LMS!$D$32*AI614^3+LMS!$E$32*AI614^2+LMS!$F$32*AI614+LMS!$G$32)))))))</f>
        <v>#VALUE!</v>
      </c>
      <c r="AH614" t="e">
        <f>IF(D614="M",(IF(AI614&lt;90,LMS!$D$14*AI614^3+LMS!$E$14*AI614^2+LMS!$F$14*AI614+LMS!$G$14,LMS!$D$15*AI614^3+LMS!$E$15*AI614^2+LMS!$F$15*AI614+LMS!$G$15)),(IF(AI614&lt;90,LMS!$D$17*AI614^3+LMS!$E$17*AI614^2+LMS!$F$17*AI614+LMS!$G$17,LMS!$D$18*AI614^3+LMS!$E$18*AI614^2+LMS!$F$18*AI614+LMS!$G$18)))</f>
        <v>#VALUE!</v>
      </c>
      <c r="AI614" s="7" t="e">
        <f t="shared" si="199"/>
        <v>#VALUE!</v>
      </c>
      <c r="AJ614" s="7">
        <f t="shared" si="220"/>
        <v>0</v>
      </c>
      <c r="AL614" s="7">
        <f>IF(D614="M",WeightSDS!P$5*$AJ614^7+WeightSDS!Q$5*$AJ614^6+WeightSDS!R$5*$AJ614^5+WeightSDS!S$5*$AJ614^4+WeightSDS!T$5*$AJ614^3+WeightSDS!U$5*$AJ614^2+WeightSDS!V$5*$AJ614+WeightSDS!W$5,IF($AJ614&lt;186,WeightSDS!P$8*$AJ614^7+WeightSDS!Q$8*$AJ614^6+WeightSDS!R$8*$AJ614^5+WeightSDS!S$8*$AJ614^4+WeightSDS!T$8*$AJ614^3+WeightSDS!U$8*$AJ614^2+WeightSDS!V$8*$AJ614+WeightSDS!W$8,WeightSDS!$U$9+WeightSDS!$V$9*($AJ614-WeightSDS!$W$9)))</f>
        <v>0.75407122999999998</v>
      </c>
      <c r="AM614" s="7">
        <f>IF(D614="M",IF($AJ614&lt;45,WeightSDS!M$23*$AJ614^10+WeightSDS!N$23*$AJ614^9+WeightSDS!O$23*$AJ614^8+WeightSDS!P$23*$AJ614^7+WeightSDS!Q$23*$AJ614^6+WeightSDS!R$23*$AJ614^5+WeightSDS!S$23*$AJ614^4+WeightSDS!T$23*$AJ614^3+WeightSDS!U$23*$AJ614^2+WeightSDS!V$23*$AJ614+WeightSDS!W$23,IF($AJ614&lt;153,WeightSDS!M$25*$AJ614^10+WeightSDS!N$25*$AJ614^9+WeightSDS!O$25*$AJ614^8+WeightSDS!P$25*$AJ614^7+WeightSDS!Q$25*$AJ614^6+WeightSDS!R$25*$AJ614^5+WeightSDS!S$25*$AJ614^4+WeightSDS!T$25*$AJ614^3+WeightSDS!U$25*$AJ614^2+WeightSDS!V$25*$AJ614+WeightSDS!W$25,WeightSDS!M$27+WeightSDS!N$27/(1+EXP(WeightSDS!O$27+WeightSDS!P$27*$AJ614)))),IF($AJ614&lt;43.8,WeightSDS!M$29*$AJ614^10+WeightSDS!N$29*$AJ614^9+WeightSDS!O$29*$AJ614^8+WeightSDS!P$29*$AJ614^7+WeightSDS!Q$29*$AJ614^6+WeightSDS!R$29*$AJ614^5+WeightSDS!S$29*$AJ614^4+WeightSDS!T$29*$AJ614^3+WeightSDS!U$29*$AJ614^2+WeightSDS!V$29*$AJ614+WeightSDS!W$29-0.010431*(1-$AJ614/210),IF($AJ614&lt;123,WeightSDS!M$30*$AJ614^10+WeightSDS!N$30*$AJ614^9+WeightSDS!O$30*$AJ614^8+WeightSDS!P$30*$AJ614^7+WeightSDS!Q$30*$AJ614^6+WeightSDS!R$30*$AJ614^5+WeightSDS!S$30*$AJ614^4+WeightSDS!T$30*$AJ614^3+WeightSDS!U$30*$AJ614^2+WeightSDS!V$30*$AJ614+WeightSDS!W$30-0.010431*(1-1/$AJ614),WeightSDS!M$32+WeightSDS!N$32/(1+EXP(WeightSDS!O$32+WeightSDS!P$32*$AJ614))-0.010431*(1-$AJ614/210))))</f>
        <v>2.9500001032655536</v>
      </c>
      <c r="AN614" s="7">
        <f>IF(D614="M",IF($AJ614&lt;162,WeightSDS!P$12*$AJ614^7+WeightSDS!Q$12*$AJ614^6+WeightSDS!R$12*$AJ614^5+WeightSDS!S$12*$AJ614^4+WeightSDS!T$12*$AJ614^3+WeightSDS!U$12*$AJ614^2+WeightSDS!V$12*$AJ614+WeightSDS!W$12,WeightSDS!P$14*$AJ614^7+WeightSDS!Q$14*$AJ614^6+WeightSDS!R$14*$AJ614^5+WeightSDS!S$14*$AJ614^4+WeightSDS!T$14*$AJ614^3+WeightSDS!U$14*$AJ614^2+WeightSDS!V$14*$AJ614+WeightSDS!W$14),IF($AJ614&lt;156,WeightSDS!O$17*$AJ614^8+WeightSDS!P$17*$AJ614^7+WeightSDS!Q$17*$AJ614^6+WeightSDS!R$17*$AJ614^5+WeightSDS!S$17*$AJ614^4+WeightSDS!T$17*$AJ614^3+WeightSDS!U$17*$AJ614^2+WeightSDS!V$17*$AJ614+WeightSDS!W$17,IF($AJ614&lt;186,WeightSDS!$U$18+(WeightSDS!$V$18-WeightSDS!$U$18)/24*($AJ614-186)+WeightSDS!$W$18*(-$AJ614+186)^2-0.005,WeightSDS!$U$18+(WeightSDS!$V$18-WeightSDS!$U$18)/24*($AJ614-186)-0.005)))</f>
        <v>0.14604529399999999</v>
      </c>
      <c r="AQ614" s="7">
        <f t="shared" si="207"/>
        <v>0.56299999999999994</v>
      </c>
      <c r="AR614" s="7">
        <f t="shared" si="208"/>
        <v>69</v>
      </c>
      <c r="AS614" s="7">
        <f t="shared" si="209"/>
        <v>0.51</v>
      </c>
    </row>
    <row r="615" spans="2:45" s="7" customFormat="1" x14ac:dyDescent="0.15">
      <c r="B615" s="118"/>
      <c r="C615" s="118"/>
      <c r="D615" s="118"/>
      <c r="E615" s="30"/>
      <c r="F615" s="30"/>
      <c r="G615" s="119"/>
      <c r="H615" s="119"/>
      <c r="I615" s="78"/>
      <c r="J615" s="11" t="str">
        <f t="shared" si="200"/>
        <v/>
      </c>
      <c r="K615" s="2" t="str">
        <f t="shared" si="210"/>
        <v/>
      </c>
      <c r="L615" s="2" t="str">
        <f t="shared" si="201"/>
        <v/>
      </c>
      <c r="M615" s="2" t="str">
        <f t="shared" si="211"/>
        <v/>
      </c>
      <c r="N615" s="2" t="str">
        <f t="shared" si="212"/>
        <v/>
      </c>
      <c r="O615" s="2" t="str">
        <f t="shared" si="213"/>
        <v/>
      </c>
      <c r="P615" s="11" t="str">
        <f t="shared" si="214"/>
        <v/>
      </c>
      <c r="Q615" s="11" t="str">
        <f t="shared" si="215"/>
        <v/>
      </c>
      <c r="R615" s="2" t="str">
        <f t="shared" si="216"/>
        <v/>
      </c>
      <c r="S615" s="11" t="str">
        <f t="shared" si="217"/>
        <v/>
      </c>
      <c r="T615" s="175" t="str">
        <f t="shared" si="218"/>
        <v/>
      </c>
      <c r="U615" s="11" t="str">
        <f t="shared" si="219"/>
        <v/>
      </c>
      <c r="V615" s="136"/>
      <c r="W615" s="136"/>
      <c r="X615" s="139">
        <f t="shared" si="202"/>
        <v>0</v>
      </c>
      <c r="Y615" s="31">
        <f t="shared" si="203"/>
        <v>0</v>
      </c>
      <c r="Z615" s="31"/>
      <c r="AA615" s="140">
        <f t="shared" si="204"/>
        <v>0</v>
      </c>
      <c r="AB615" s="12"/>
      <c r="AC615" s="8">
        <f t="shared" si="205"/>
        <v>9.0359999999999996</v>
      </c>
      <c r="AD615" s="8">
        <f t="shared" si="206"/>
        <v>-184.49199999999999</v>
      </c>
      <c r="AE615"/>
      <c r="AF615" t="e">
        <f>IF(D615="M",IF(AI615&lt;78,LMS!$D$5*AI615^3+LMS!$E$5*AI615^2+LMS!$F$5*AI615+LMS!$G$5,IF(AI615&lt;150,LMS!$D$6*AI615^3+LMS!$E$6*AI615^2+LMS!$F$6*AI615+LMS!$G$6,LMS!$D$7*AI615^3+LMS!$E$7*AI615^2+LMS!$F$7*AI615+LMS!$G$7)),IF(AI615&lt;69,LMS!$D$9*AI615^3+LMS!$E$9*AI615^2+LMS!$F$9*AI615+LMS!$G$9,IF(AI615&lt;150,LMS!$D$10*AI615^3+LMS!$E$10*AI615^2+LMS!$F$10*AI615+LMS!$G$10,LMS!$D$11*AI615^3+LMS!$E$11*AI615^2+LMS!$F$11*AI615+LMS!$G$11)))</f>
        <v>#VALUE!</v>
      </c>
      <c r="AG615" t="e">
        <f>IF(D615="M",(IF(AI615&lt;2.5,LMS!$D$21*AI615^3+LMS!$E$21*AI615^2+LMS!$F$21*AI615+LMS!$G$21,IF(AI615&lt;9.5,LMS!$D$22*AI615^3+LMS!$E$22*AI615^2+LMS!$F$22*AI615+LMS!$G$22,IF(AI615&lt;26.75,LMS!$D$23*AI615^3+LMS!$E$23*AI615^2+LMS!$F$23*AI615+LMS!$G$23,IF(AI615&lt;90,LMS!$D$24*AI615^3+LMS!$E$24*AI615^2+LMS!$F$24*AI615+LMS!$G$24,LMS!$D$25*AI615^3+LMS!$E$25*AI615^2+LMS!$F$25*AI615+LMS!$G$25))))),(IF(AI615&lt;2.5,LMS!$D$27*AI615^3+LMS!$E$27*AI615^2+LMS!$F$27*AI615+LMS!$G$27,IF(AI615&lt;9.5,LMS!$D$28*AI615^3+LMS!$E$28*AI615^2+LMS!$F$28*AI615+LMS!$G$28,IF(AI615&lt;26.75,LMS!$D$29*AI615^3+LMS!$E$29*AI615^2+LMS!$F$29*AI615+LMS!$G$29,IF(AI615&lt;90,LMS!$D$30*AI615^3+LMS!$E$30*AI615^2+LMS!$F$30*AI615+LMS!$G$30,IF(AI615&lt;150,LMS!$D$31*AI615^3+LMS!$E$31*AI615^2+LMS!$F$31*AI615+LMS!$G$31,LMS!$D$32*AI615^3+LMS!$E$32*AI615^2+LMS!$F$32*AI615+LMS!$G$32)))))))</f>
        <v>#VALUE!</v>
      </c>
      <c r="AH615" t="e">
        <f>IF(D615="M",(IF(AI615&lt;90,LMS!$D$14*AI615^3+LMS!$E$14*AI615^2+LMS!$F$14*AI615+LMS!$G$14,LMS!$D$15*AI615^3+LMS!$E$15*AI615^2+LMS!$F$15*AI615+LMS!$G$15)),(IF(AI615&lt;90,LMS!$D$17*AI615^3+LMS!$E$17*AI615^2+LMS!$F$17*AI615+LMS!$G$17,LMS!$D$18*AI615^3+LMS!$E$18*AI615^2+LMS!$F$18*AI615+LMS!$G$18)))</f>
        <v>#VALUE!</v>
      </c>
      <c r="AI615" s="7" t="e">
        <f t="shared" si="199"/>
        <v>#VALUE!</v>
      </c>
      <c r="AJ615" s="7">
        <f t="shared" si="220"/>
        <v>0</v>
      </c>
      <c r="AL615" s="7">
        <f>IF(D615="M",WeightSDS!P$5*$AJ615^7+WeightSDS!Q$5*$AJ615^6+WeightSDS!R$5*$AJ615^5+WeightSDS!S$5*$AJ615^4+WeightSDS!T$5*$AJ615^3+WeightSDS!U$5*$AJ615^2+WeightSDS!V$5*$AJ615+WeightSDS!W$5,IF($AJ615&lt;186,WeightSDS!P$8*$AJ615^7+WeightSDS!Q$8*$AJ615^6+WeightSDS!R$8*$AJ615^5+WeightSDS!S$8*$AJ615^4+WeightSDS!T$8*$AJ615^3+WeightSDS!U$8*$AJ615^2+WeightSDS!V$8*$AJ615+WeightSDS!W$8,WeightSDS!$U$9+WeightSDS!$V$9*($AJ615-WeightSDS!$W$9)))</f>
        <v>0.75407122999999998</v>
      </c>
      <c r="AM615" s="7">
        <f>IF(D615="M",IF($AJ615&lt;45,WeightSDS!M$23*$AJ615^10+WeightSDS!N$23*$AJ615^9+WeightSDS!O$23*$AJ615^8+WeightSDS!P$23*$AJ615^7+WeightSDS!Q$23*$AJ615^6+WeightSDS!R$23*$AJ615^5+WeightSDS!S$23*$AJ615^4+WeightSDS!T$23*$AJ615^3+WeightSDS!U$23*$AJ615^2+WeightSDS!V$23*$AJ615+WeightSDS!W$23,IF($AJ615&lt;153,WeightSDS!M$25*$AJ615^10+WeightSDS!N$25*$AJ615^9+WeightSDS!O$25*$AJ615^8+WeightSDS!P$25*$AJ615^7+WeightSDS!Q$25*$AJ615^6+WeightSDS!R$25*$AJ615^5+WeightSDS!S$25*$AJ615^4+WeightSDS!T$25*$AJ615^3+WeightSDS!U$25*$AJ615^2+WeightSDS!V$25*$AJ615+WeightSDS!W$25,WeightSDS!M$27+WeightSDS!N$27/(1+EXP(WeightSDS!O$27+WeightSDS!P$27*$AJ615)))),IF($AJ615&lt;43.8,WeightSDS!M$29*$AJ615^10+WeightSDS!N$29*$AJ615^9+WeightSDS!O$29*$AJ615^8+WeightSDS!P$29*$AJ615^7+WeightSDS!Q$29*$AJ615^6+WeightSDS!R$29*$AJ615^5+WeightSDS!S$29*$AJ615^4+WeightSDS!T$29*$AJ615^3+WeightSDS!U$29*$AJ615^2+WeightSDS!V$29*$AJ615+WeightSDS!W$29-0.010431*(1-$AJ615/210),IF($AJ615&lt;123,WeightSDS!M$30*$AJ615^10+WeightSDS!N$30*$AJ615^9+WeightSDS!O$30*$AJ615^8+WeightSDS!P$30*$AJ615^7+WeightSDS!Q$30*$AJ615^6+WeightSDS!R$30*$AJ615^5+WeightSDS!S$30*$AJ615^4+WeightSDS!T$30*$AJ615^3+WeightSDS!U$30*$AJ615^2+WeightSDS!V$30*$AJ615+WeightSDS!W$30-0.010431*(1-1/$AJ615),WeightSDS!M$32+WeightSDS!N$32/(1+EXP(WeightSDS!O$32+WeightSDS!P$32*$AJ615))-0.010431*(1-$AJ615/210))))</f>
        <v>2.9500001032655536</v>
      </c>
      <c r="AN615" s="7">
        <f>IF(D615="M",IF($AJ615&lt;162,WeightSDS!P$12*$AJ615^7+WeightSDS!Q$12*$AJ615^6+WeightSDS!R$12*$AJ615^5+WeightSDS!S$12*$AJ615^4+WeightSDS!T$12*$AJ615^3+WeightSDS!U$12*$AJ615^2+WeightSDS!V$12*$AJ615+WeightSDS!W$12,WeightSDS!P$14*$AJ615^7+WeightSDS!Q$14*$AJ615^6+WeightSDS!R$14*$AJ615^5+WeightSDS!S$14*$AJ615^4+WeightSDS!T$14*$AJ615^3+WeightSDS!U$14*$AJ615^2+WeightSDS!V$14*$AJ615+WeightSDS!W$14),IF($AJ615&lt;156,WeightSDS!O$17*$AJ615^8+WeightSDS!P$17*$AJ615^7+WeightSDS!Q$17*$AJ615^6+WeightSDS!R$17*$AJ615^5+WeightSDS!S$17*$AJ615^4+WeightSDS!T$17*$AJ615^3+WeightSDS!U$17*$AJ615^2+WeightSDS!V$17*$AJ615+WeightSDS!W$17,IF($AJ615&lt;186,WeightSDS!$U$18+(WeightSDS!$V$18-WeightSDS!$U$18)/24*($AJ615-186)+WeightSDS!$W$18*(-$AJ615+186)^2-0.005,WeightSDS!$U$18+(WeightSDS!$V$18-WeightSDS!$U$18)/24*($AJ615-186)-0.005)))</f>
        <v>0.14604529399999999</v>
      </c>
      <c r="AQ615" s="7">
        <f t="shared" si="207"/>
        <v>0.56299999999999994</v>
      </c>
      <c r="AR615" s="7">
        <f t="shared" si="208"/>
        <v>69</v>
      </c>
      <c r="AS615" s="7">
        <f t="shared" si="209"/>
        <v>0.51</v>
      </c>
    </row>
    <row r="616" spans="2:45" s="7" customFormat="1" x14ac:dyDescent="0.15">
      <c r="B616" s="118"/>
      <c r="C616" s="118"/>
      <c r="D616" s="118"/>
      <c r="E616" s="30"/>
      <c r="F616" s="30"/>
      <c r="G616" s="119"/>
      <c r="H616" s="119"/>
      <c r="I616" s="78"/>
      <c r="J616" s="11" t="str">
        <f t="shared" si="200"/>
        <v/>
      </c>
      <c r="K616" s="2" t="str">
        <f t="shared" si="210"/>
        <v/>
      </c>
      <c r="L616" s="2" t="str">
        <f t="shared" si="201"/>
        <v/>
      </c>
      <c r="M616" s="2" t="str">
        <f t="shared" si="211"/>
        <v/>
      </c>
      <c r="N616" s="2" t="str">
        <f t="shared" si="212"/>
        <v/>
      </c>
      <c r="O616" s="2" t="str">
        <f t="shared" si="213"/>
        <v/>
      </c>
      <c r="P616" s="11" t="str">
        <f t="shared" si="214"/>
        <v/>
      </c>
      <c r="Q616" s="11" t="str">
        <f t="shared" si="215"/>
        <v/>
      </c>
      <c r="R616" s="2" t="str">
        <f t="shared" si="216"/>
        <v/>
      </c>
      <c r="S616" s="11" t="str">
        <f t="shared" si="217"/>
        <v/>
      </c>
      <c r="T616" s="175" t="str">
        <f t="shared" si="218"/>
        <v/>
      </c>
      <c r="U616" s="11" t="str">
        <f t="shared" si="219"/>
        <v/>
      </c>
      <c r="V616" s="136"/>
      <c r="W616" s="136"/>
      <c r="X616" s="139">
        <f t="shared" si="202"/>
        <v>0</v>
      </c>
      <c r="Y616" s="31">
        <f t="shared" si="203"/>
        <v>0</v>
      </c>
      <c r="Z616" s="31"/>
      <c r="AA616" s="140">
        <f t="shared" si="204"/>
        <v>0</v>
      </c>
      <c r="AB616" s="12"/>
      <c r="AC616" s="8">
        <f t="shared" si="205"/>
        <v>9.0359999999999996</v>
      </c>
      <c r="AD616" s="8">
        <f t="shared" si="206"/>
        <v>-184.49199999999999</v>
      </c>
      <c r="AE616"/>
      <c r="AF616" t="e">
        <f>IF(D616="M",IF(AI616&lt;78,LMS!$D$5*AI616^3+LMS!$E$5*AI616^2+LMS!$F$5*AI616+LMS!$G$5,IF(AI616&lt;150,LMS!$D$6*AI616^3+LMS!$E$6*AI616^2+LMS!$F$6*AI616+LMS!$G$6,LMS!$D$7*AI616^3+LMS!$E$7*AI616^2+LMS!$F$7*AI616+LMS!$G$7)),IF(AI616&lt;69,LMS!$D$9*AI616^3+LMS!$E$9*AI616^2+LMS!$F$9*AI616+LMS!$G$9,IF(AI616&lt;150,LMS!$D$10*AI616^3+LMS!$E$10*AI616^2+LMS!$F$10*AI616+LMS!$G$10,LMS!$D$11*AI616^3+LMS!$E$11*AI616^2+LMS!$F$11*AI616+LMS!$G$11)))</f>
        <v>#VALUE!</v>
      </c>
      <c r="AG616" t="e">
        <f>IF(D616="M",(IF(AI616&lt;2.5,LMS!$D$21*AI616^3+LMS!$E$21*AI616^2+LMS!$F$21*AI616+LMS!$G$21,IF(AI616&lt;9.5,LMS!$D$22*AI616^3+LMS!$E$22*AI616^2+LMS!$F$22*AI616+LMS!$G$22,IF(AI616&lt;26.75,LMS!$D$23*AI616^3+LMS!$E$23*AI616^2+LMS!$F$23*AI616+LMS!$G$23,IF(AI616&lt;90,LMS!$D$24*AI616^3+LMS!$E$24*AI616^2+LMS!$F$24*AI616+LMS!$G$24,LMS!$D$25*AI616^3+LMS!$E$25*AI616^2+LMS!$F$25*AI616+LMS!$G$25))))),(IF(AI616&lt;2.5,LMS!$D$27*AI616^3+LMS!$E$27*AI616^2+LMS!$F$27*AI616+LMS!$G$27,IF(AI616&lt;9.5,LMS!$D$28*AI616^3+LMS!$E$28*AI616^2+LMS!$F$28*AI616+LMS!$G$28,IF(AI616&lt;26.75,LMS!$D$29*AI616^3+LMS!$E$29*AI616^2+LMS!$F$29*AI616+LMS!$G$29,IF(AI616&lt;90,LMS!$D$30*AI616^3+LMS!$E$30*AI616^2+LMS!$F$30*AI616+LMS!$G$30,IF(AI616&lt;150,LMS!$D$31*AI616^3+LMS!$E$31*AI616^2+LMS!$F$31*AI616+LMS!$G$31,LMS!$D$32*AI616^3+LMS!$E$32*AI616^2+LMS!$F$32*AI616+LMS!$G$32)))))))</f>
        <v>#VALUE!</v>
      </c>
      <c r="AH616" t="e">
        <f>IF(D616="M",(IF(AI616&lt;90,LMS!$D$14*AI616^3+LMS!$E$14*AI616^2+LMS!$F$14*AI616+LMS!$G$14,LMS!$D$15*AI616^3+LMS!$E$15*AI616^2+LMS!$F$15*AI616+LMS!$G$15)),(IF(AI616&lt;90,LMS!$D$17*AI616^3+LMS!$E$17*AI616^2+LMS!$F$17*AI616+LMS!$G$17,LMS!$D$18*AI616^3+LMS!$E$18*AI616^2+LMS!$F$18*AI616+LMS!$G$18)))</f>
        <v>#VALUE!</v>
      </c>
      <c r="AI616" s="7" t="e">
        <f t="shared" si="199"/>
        <v>#VALUE!</v>
      </c>
      <c r="AJ616" s="7">
        <f t="shared" si="220"/>
        <v>0</v>
      </c>
      <c r="AL616" s="7">
        <f>IF(D616="M",WeightSDS!P$5*$AJ616^7+WeightSDS!Q$5*$AJ616^6+WeightSDS!R$5*$AJ616^5+WeightSDS!S$5*$AJ616^4+WeightSDS!T$5*$AJ616^3+WeightSDS!U$5*$AJ616^2+WeightSDS!V$5*$AJ616+WeightSDS!W$5,IF($AJ616&lt;186,WeightSDS!P$8*$AJ616^7+WeightSDS!Q$8*$AJ616^6+WeightSDS!R$8*$AJ616^5+WeightSDS!S$8*$AJ616^4+WeightSDS!T$8*$AJ616^3+WeightSDS!U$8*$AJ616^2+WeightSDS!V$8*$AJ616+WeightSDS!W$8,WeightSDS!$U$9+WeightSDS!$V$9*($AJ616-WeightSDS!$W$9)))</f>
        <v>0.75407122999999998</v>
      </c>
      <c r="AM616" s="7">
        <f>IF(D616="M",IF($AJ616&lt;45,WeightSDS!M$23*$AJ616^10+WeightSDS!N$23*$AJ616^9+WeightSDS!O$23*$AJ616^8+WeightSDS!P$23*$AJ616^7+WeightSDS!Q$23*$AJ616^6+WeightSDS!R$23*$AJ616^5+WeightSDS!S$23*$AJ616^4+WeightSDS!T$23*$AJ616^3+WeightSDS!U$23*$AJ616^2+WeightSDS!V$23*$AJ616+WeightSDS!W$23,IF($AJ616&lt;153,WeightSDS!M$25*$AJ616^10+WeightSDS!N$25*$AJ616^9+WeightSDS!O$25*$AJ616^8+WeightSDS!P$25*$AJ616^7+WeightSDS!Q$25*$AJ616^6+WeightSDS!R$25*$AJ616^5+WeightSDS!S$25*$AJ616^4+WeightSDS!T$25*$AJ616^3+WeightSDS!U$25*$AJ616^2+WeightSDS!V$25*$AJ616+WeightSDS!W$25,WeightSDS!M$27+WeightSDS!N$27/(1+EXP(WeightSDS!O$27+WeightSDS!P$27*$AJ616)))),IF($AJ616&lt;43.8,WeightSDS!M$29*$AJ616^10+WeightSDS!N$29*$AJ616^9+WeightSDS!O$29*$AJ616^8+WeightSDS!P$29*$AJ616^7+WeightSDS!Q$29*$AJ616^6+WeightSDS!R$29*$AJ616^5+WeightSDS!S$29*$AJ616^4+WeightSDS!T$29*$AJ616^3+WeightSDS!U$29*$AJ616^2+WeightSDS!V$29*$AJ616+WeightSDS!W$29-0.010431*(1-$AJ616/210),IF($AJ616&lt;123,WeightSDS!M$30*$AJ616^10+WeightSDS!N$30*$AJ616^9+WeightSDS!O$30*$AJ616^8+WeightSDS!P$30*$AJ616^7+WeightSDS!Q$30*$AJ616^6+WeightSDS!R$30*$AJ616^5+WeightSDS!S$30*$AJ616^4+WeightSDS!T$30*$AJ616^3+WeightSDS!U$30*$AJ616^2+WeightSDS!V$30*$AJ616+WeightSDS!W$30-0.010431*(1-1/$AJ616),WeightSDS!M$32+WeightSDS!N$32/(1+EXP(WeightSDS!O$32+WeightSDS!P$32*$AJ616))-0.010431*(1-$AJ616/210))))</f>
        <v>2.9500001032655536</v>
      </c>
      <c r="AN616" s="7">
        <f>IF(D616="M",IF($AJ616&lt;162,WeightSDS!P$12*$AJ616^7+WeightSDS!Q$12*$AJ616^6+WeightSDS!R$12*$AJ616^5+WeightSDS!S$12*$AJ616^4+WeightSDS!T$12*$AJ616^3+WeightSDS!U$12*$AJ616^2+WeightSDS!V$12*$AJ616+WeightSDS!W$12,WeightSDS!P$14*$AJ616^7+WeightSDS!Q$14*$AJ616^6+WeightSDS!R$14*$AJ616^5+WeightSDS!S$14*$AJ616^4+WeightSDS!T$14*$AJ616^3+WeightSDS!U$14*$AJ616^2+WeightSDS!V$14*$AJ616+WeightSDS!W$14),IF($AJ616&lt;156,WeightSDS!O$17*$AJ616^8+WeightSDS!P$17*$AJ616^7+WeightSDS!Q$17*$AJ616^6+WeightSDS!R$17*$AJ616^5+WeightSDS!S$17*$AJ616^4+WeightSDS!T$17*$AJ616^3+WeightSDS!U$17*$AJ616^2+WeightSDS!V$17*$AJ616+WeightSDS!W$17,IF($AJ616&lt;186,WeightSDS!$U$18+(WeightSDS!$V$18-WeightSDS!$U$18)/24*($AJ616-186)+WeightSDS!$W$18*(-$AJ616+186)^2-0.005,WeightSDS!$U$18+(WeightSDS!$V$18-WeightSDS!$U$18)/24*($AJ616-186)-0.005)))</f>
        <v>0.14604529399999999</v>
      </c>
      <c r="AQ616" s="7">
        <f t="shared" si="207"/>
        <v>0.56299999999999994</v>
      </c>
      <c r="AR616" s="7">
        <f t="shared" si="208"/>
        <v>69</v>
      </c>
      <c r="AS616" s="7">
        <f t="shared" si="209"/>
        <v>0.51</v>
      </c>
    </row>
    <row r="617" spans="2:45" s="7" customFormat="1" x14ac:dyDescent="0.15">
      <c r="B617" s="118"/>
      <c r="C617" s="118"/>
      <c r="D617" s="118"/>
      <c r="E617" s="30"/>
      <c r="F617" s="30"/>
      <c r="G617" s="119"/>
      <c r="H617" s="119"/>
      <c r="I617" s="78"/>
      <c r="J617" s="11" t="str">
        <f t="shared" si="200"/>
        <v/>
      </c>
      <c r="K617" s="2" t="str">
        <f t="shared" si="210"/>
        <v/>
      </c>
      <c r="L617" s="2" t="str">
        <f t="shared" si="201"/>
        <v/>
      </c>
      <c r="M617" s="2" t="str">
        <f t="shared" si="211"/>
        <v/>
      </c>
      <c r="N617" s="2" t="str">
        <f t="shared" si="212"/>
        <v/>
      </c>
      <c r="O617" s="2" t="str">
        <f t="shared" si="213"/>
        <v/>
      </c>
      <c r="P617" s="11" t="str">
        <f t="shared" si="214"/>
        <v/>
      </c>
      <c r="Q617" s="11" t="str">
        <f t="shared" si="215"/>
        <v/>
      </c>
      <c r="R617" s="2" t="str">
        <f t="shared" si="216"/>
        <v/>
      </c>
      <c r="S617" s="11" t="str">
        <f t="shared" si="217"/>
        <v/>
      </c>
      <c r="T617" s="175" t="str">
        <f t="shared" si="218"/>
        <v/>
      </c>
      <c r="U617" s="11" t="str">
        <f t="shared" si="219"/>
        <v/>
      </c>
      <c r="V617" s="136"/>
      <c r="W617" s="136"/>
      <c r="X617" s="139">
        <f t="shared" si="202"/>
        <v>0</v>
      </c>
      <c r="Y617" s="31">
        <f t="shared" si="203"/>
        <v>0</v>
      </c>
      <c r="Z617" s="31"/>
      <c r="AA617" s="140">
        <f t="shared" si="204"/>
        <v>0</v>
      </c>
      <c r="AB617" s="12"/>
      <c r="AC617" s="8">
        <f t="shared" si="205"/>
        <v>9.0359999999999996</v>
      </c>
      <c r="AD617" s="8">
        <f t="shared" si="206"/>
        <v>-184.49199999999999</v>
      </c>
      <c r="AE617"/>
      <c r="AF617" t="e">
        <f>IF(D617="M",IF(AI617&lt;78,LMS!$D$5*AI617^3+LMS!$E$5*AI617^2+LMS!$F$5*AI617+LMS!$G$5,IF(AI617&lt;150,LMS!$D$6*AI617^3+LMS!$E$6*AI617^2+LMS!$F$6*AI617+LMS!$G$6,LMS!$D$7*AI617^3+LMS!$E$7*AI617^2+LMS!$F$7*AI617+LMS!$G$7)),IF(AI617&lt;69,LMS!$D$9*AI617^3+LMS!$E$9*AI617^2+LMS!$F$9*AI617+LMS!$G$9,IF(AI617&lt;150,LMS!$D$10*AI617^3+LMS!$E$10*AI617^2+LMS!$F$10*AI617+LMS!$G$10,LMS!$D$11*AI617^3+LMS!$E$11*AI617^2+LMS!$F$11*AI617+LMS!$G$11)))</f>
        <v>#VALUE!</v>
      </c>
      <c r="AG617" t="e">
        <f>IF(D617="M",(IF(AI617&lt;2.5,LMS!$D$21*AI617^3+LMS!$E$21*AI617^2+LMS!$F$21*AI617+LMS!$G$21,IF(AI617&lt;9.5,LMS!$D$22*AI617^3+LMS!$E$22*AI617^2+LMS!$F$22*AI617+LMS!$G$22,IF(AI617&lt;26.75,LMS!$D$23*AI617^3+LMS!$E$23*AI617^2+LMS!$F$23*AI617+LMS!$G$23,IF(AI617&lt;90,LMS!$D$24*AI617^3+LMS!$E$24*AI617^2+LMS!$F$24*AI617+LMS!$G$24,LMS!$D$25*AI617^3+LMS!$E$25*AI617^2+LMS!$F$25*AI617+LMS!$G$25))))),(IF(AI617&lt;2.5,LMS!$D$27*AI617^3+LMS!$E$27*AI617^2+LMS!$F$27*AI617+LMS!$G$27,IF(AI617&lt;9.5,LMS!$D$28*AI617^3+LMS!$E$28*AI617^2+LMS!$F$28*AI617+LMS!$G$28,IF(AI617&lt;26.75,LMS!$D$29*AI617^3+LMS!$E$29*AI617^2+LMS!$F$29*AI617+LMS!$G$29,IF(AI617&lt;90,LMS!$D$30*AI617^3+LMS!$E$30*AI617^2+LMS!$F$30*AI617+LMS!$G$30,IF(AI617&lt;150,LMS!$D$31*AI617^3+LMS!$E$31*AI617^2+LMS!$F$31*AI617+LMS!$G$31,LMS!$D$32*AI617^3+LMS!$E$32*AI617^2+LMS!$F$32*AI617+LMS!$G$32)))))))</f>
        <v>#VALUE!</v>
      </c>
      <c r="AH617" t="e">
        <f>IF(D617="M",(IF(AI617&lt;90,LMS!$D$14*AI617^3+LMS!$E$14*AI617^2+LMS!$F$14*AI617+LMS!$G$14,LMS!$D$15*AI617^3+LMS!$E$15*AI617^2+LMS!$F$15*AI617+LMS!$G$15)),(IF(AI617&lt;90,LMS!$D$17*AI617^3+LMS!$E$17*AI617^2+LMS!$F$17*AI617+LMS!$G$17,LMS!$D$18*AI617^3+LMS!$E$18*AI617^2+LMS!$F$18*AI617+LMS!$G$18)))</f>
        <v>#VALUE!</v>
      </c>
      <c r="AI617" s="7" t="e">
        <f t="shared" si="199"/>
        <v>#VALUE!</v>
      </c>
      <c r="AJ617" s="7">
        <f t="shared" si="220"/>
        <v>0</v>
      </c>
      <c r="AL617" s="7">
        <f>IF(D617="M",WeightSDS!P$5*$AJ617^7+WeightSDS!Q$5*$AJ617^6+WeightSDS!R$5*$AJ617^5+WeightSDS!S$5*$AJ617^4+WeightSDS!T$5*$AJ617^3+WeightSDS!U$5*$AJ617^2+WeightSDS!V$5*$AJ617+WeightSDS!W$5,IF($AJ617&lt;186,WeightSDS!P$8*$AJ617^7+WeightSDS!Q$8*$AJ617^6+WeightSDS!R$8*$AJ617^5+WeightSDS!S$8*$AJ617^4+WeightSDS!T$8*$AJ617^3+WeightSDS!U$8*$AJ617^2+WeightSDS!V$8*$AJ617+WeightSDS!W$8,WeightSDS!$U$9+WeightSDS!$V$9*($AJ617-WeightSDS!$W$9)))</f>
        <v>0.75407122999999998</v>
      </c>
      <c r="AM617" s="7">
        <f>IF(D617="M",IF($AJ617&lt;45,WeightSDS!M$23*$AJ617^10+WeightSDS!N$23*$AJ617^9+WeightSDS!O$23*$AJ617^8+WeightSDS!P$23*$AJ617^7+WeightSDS!Q$23*$AJ617^6+WeightSDS!R$23*$AJ617^5+WeightSDS!S$23*$AJ617^4+WeightSDS!T$23*$AJ617^3+WeightSDS!U$23*$AJ617^2+WeightSDS!V$23*$AJ617+WeightSDS!W$23,IF($AJ617&lt;153,WeightSDS!M$25*$AJ617^10+WeightSDS!N$25*$AJ617^9+WeightSDS!O$25*$AJ617^8+WeightSDS!P$25*$AJ617^7+WeightSDS!Q$25*$AJ617^6+WeightSDS!R$25*$AJ617^5+WeightSDS!S$25*$AJ617^4+WeightSDS!T$25*$AJ617^3+WeightSDS!U$25*$AJ617^2+WeightSDS!V$25*$AJ617+WeightSDS!W$25,WeightSDS!M$27+WeightSDS!N$27/(1+EXP(WeightSDS!O$27+WeightSDS!P$27*$AJ617)))),IF($AJ617&lt;43.8,WeightSDS!M$29*$AJ617^10+WeightSDS!N$29*$AJ617^9+WeightSDS!O$29*$AJ617^8+WeightSDS!P$29*$AJ617^7+WeightSDS!Q$29*$AJ617^6+WeightSDS!R$29*$AJ617^5+WeightSDS!S$29*$AJ617^4+WeightSDS!T$29*$AJ617^3+WeightSDS!U$29*$AJ617^2+WeightSDS!V$29*$AJ617+WeightSDS!W$29-0.010431*(1-$AJ617/210),IF($AJ617&lt;123,WeightSDS!M$30*$AJ617^10+WeightSDS!N$30*$AJ617^9+WeightSDS!O$30*$AJ617^8+WeightSDS!P$30*$AJ617^7+WeightSDS!Q$30*$AJ617^6+WeightSDS!R$30*$AJ617^5+WeightSDS!S$30*$AJ617^4+WeightSDS!T$30*$AJ617^3+WeightSDS!U$30*$AJ617^2+WeightSDS!V$30*$AJ617+WeightSDS!W$30-0.010431*(1-1/$AJ617),WeightSDS!M$32+WeightSDS!N$32/(1+EXP(WeightSDS!O$32+WeightSDS!P$32*$AJ617))-0.010431*(1-$AJ617/210))))</f>
        <v>2.9500001032655536</v>
      </c>
      <c r="AN617" s="7">
        <f>IF(D617="M",IF($AJ617&lt;162,WeightSDS!P$12*$AJ617^7+WeightSDS!Q$12*$AJ617^6+WeightSDS!R$12*$AJ617^5+WeightSDS!S$12*$AJ617^4+WeightSDS!T$12*$AJ617^3+WeightSDS!U$12*$AJ617^2+WeightSDS!V$12*$AJ617+WeightSDS!W$12,WeightSDS!P$14*$AJ617^7+WeightSDS!Q$14*$AJ617^6+WeightSDS!R$14*$AJ617^5+WeightSDS!S$14*$AJ617^4+WeightSDS!T$14*$AJ617^3+WeightSDS!U$14*$AJ617^2+WeightSDS!V$14*$AJ617+WeightSDS!W$14),IF($AJ617&lt;156,WeightSDS!O$17*$AJ617^8+WeightSDS!P$17*$AJ617^7+WeightSDS!Q$17*$AJ617^6+WeightSDS!R$17*$AJ617^5+WeightSDS!S$17*$AJ617^4+WeightSDS!T$17*$AJ617^3+WeightSDS!U$17*$AJ617^2+WeightSDS!V$17*$AJ617+WeightSDS!W$17,IF($AJ617&lt;186,WeightSDS!$U$18+(WeightSDS!$V$18-WeightSDS!$U$18)/24*($AJ617-186)+WeightSDS!$W$18*(-$AJ617+186)^2-0.005,WeightSDS!$U$18+(WeightSDS!$V$18-WeightSDS!$U$18)/24*($AJ617-186)-0.005)))</f>
        <v>0.14604529399999999</v>
      </c>
      <c r="AQ617" s="7">
        <f t="shared" si="207"/>
        <v>0.56299999999999994</v>
      </c>
      <c r="AR617" s="7">
        <f t="shared" si="208"/>
        <v>69</v>
      </c>
      <c r="AS617" s="7">
        <f t="shared" si="209"/>
        <v>0.51</v>
      </c>
    </row>
    <row r="618" spans="2:45" s="7" customFormat="1" x14ac:dyDescent="0.15">
      <c r="B618" s="118"/>
      <c r="C618" s="118"/>
      <c r="D618" s="118"/>
      <c r="E618" s="30"/>
      <c r="F618" s="30"/>
      <c r="G618" s="119"/>
      <c r="H618" s="119"/>
      <c r="I618" s="78"/>
      <c r="J618" s="11" t="str">
        <f t="shared" si="200"/>
        <v/>
      </c>
      <c r="K618" s="2" t="str">
        <f t="shared" si="210"/>
        <v/>
      </c>
      <c r="L618" s="2" t="str">
        <f t="shared" si="201"/>
        <v/>
      </c>
      <c r="M618" s="2" t="str">
        <f t="shared" si="211"/>
        <v/>
      </c>
      <c r="N618" s="2" t="str">
        <f t="shared" si="212"/>
        <v/>
      </c>
      <c r="O618" s="2" t="str">
        <f t="shared" si="213"/>
        <v/>
      </c>
      <c r="P618" s="11" t="str">
        <f t="shared" si="214"/>
        <v/>
      </c>
      <c r="Q618" s="11" t="str">
        <f t="shared" si="215"/>
        <v/>
      </c>
      <c r="R618" s="2" t="str">
        <f t="shared" si="216"/>
        <v/>
      </c>
      <c r="S618" s="11" t="str">
        <f t="shared" si="217"/>
        <v/>
      </c>
      <c r="T618" s="175" t="str">
        <f t="shared" si="218"/>
        <v/>
      </c>
      <c r="U618" s="11" t="str">
        <f t="shared" si="219"/>
        <v/>
      </c>
      <c r="V618" s="136"/>
      <c r="W618" s="136"/>
      <c r="X618" s="139">
        <f t="shared" si="202"/>
        <v>0</v>
      </c>
      <c r="Y618" s="31">
        <f t="shared" si="203"/>
        <v>0</v>
      </c>
      <c r="Z618" s="31"/>
      <c r="AA618" s="140">
        <f t="shared" si="204"/>
        <v>0</v>
      </c>
      <c r="AB618" s="12"/>
      <c r="AC618" s="8">
        <f t="shared" si="205"/>
        <v>9.0359999999999996</v>
      </c>
      <c r="AD618" s="8">
        <f t="shared" si="206"/>
        <v>-184.49199999999999</v>
      </c>
      <c r="AE618"/>
      <c r="AF618" t="e">
        <f>IF(D618="M",IF(AI618&lt;78,LMS!$D$5*AI618^3+LMS!$E$5*AI618^2+LMS!$F$5*AI618+LMS!$G$5,IF(AI618&lt;150,LMS!$D$6*AI618^3+LMS!$E$6*AI618^2+LMS!$F$6*AI618+LMS!$G$6,LMS!$D$7*AI618^3+LMS!$E$7*AI618^2+LMS!$F$7*AI618+LMS!$G$7)),IF(AI618&lt;69,LMS!$D$9*AI618^3+LMS!$E$9*AI618^2+LMS!$F$9*AI618+LMS!$G$9,IF(AI618&lt;150,LMS!$D$10*AI618^3+LMS!$E$10*AI618^2+LMS!$F$10*AI618+LMS!$G$10,LMS!$D$11*AI618^3+LMS!$E$11*AI618^2+LMS!$F$11*AI618+LMS!$G$11)))</f>
        <v>#VALUE!</v>
      </c>
      <c r="AG618" t="e">
        <f>IF(D618="M",(IF(AI618&lt;2.5,LMS!$D$21*AI618^3+LMS!$E$21*AI618^2+LMS!$F$21*AI618+LMS!$G$21,IF(AI618&lt;9.5,LMS!$D$22*AI618^3+LMS!$E$22*AI618^2+LMS!$F$22*AI618+LMS!$G$22,IF(AI618&lt;26.75,LMS!$D$23*AI618^3+LMS!$E$23*AI618^2+LMS!$F$23*AI618+LMS!$G$23,IF(AI618&lt;90,LMS!$D$24*AI618^3+LMS!$E$24*AI618^2+LMS!$F$24*AI618+LMS!$G$24,LMS!$D$25*AI618^3+LMS!$E$25*AI618^2+LMS!$F$25*AI618+LMS!$G$25))))),(IF(AI618&lt;2.5,LMS!$D$27*AI618^3+LMS!$E$27*AI618^2+LMS!$F$27*AI618+LMS!$G$27,IF(AI618&lt;9.5,LMS!$D$28*AI618^3+LMS!$E$28*AI618^2+LMS!$F$28*AI618+LMS!$G$28,IF(AI618&lt;26.75,LMS!$D$29*AI618^3+LMS!$E$29*AI618^2+LMS!$F$29*AI618+LMS!$G$29,IF(AI618&lt;90,LMS!$D$30*AI618^3+LMS!$E$30*AI618^2+LMS!$F$30*AI618+LMS!$G$30,IF(AI618&lt;150,LMS!$D$31*AI618^3+LMS!$E$31*AI618^2+LMS!$F$31*AI618+LMS!$G$31,LMS!$D$32*AI618^3+LMS!$E$32*AI618^2+LMS!$F$32*AI618+LMS!$G$32)))))))</f>
        <v>#VALUE!</v>
      </c>
      <c r="AH618" t="e">
        <f>IF(D618="M",(IF(AI618&lt;90,LMS!$D$14*AI618^3+LMS!$E$14*AI618^2+LMS!$F$14*AI618+LMS!$G$14,LMS!$D$15*AI618^3+LMS!$E$15*AI618^2+LMS!$F$15*AI618+LMS!$G$15)),(IF(AI618&lt;90,LMS!$D$17*AI618^3+LMS!$E$17*AI618^2+LMS!$F$17*AI618+LMS!$G$17,LMS!$D$18*AI618^3+LMS!$E$18*AI618^2+LMS!$F$18*AI618+LMS!$G$18)))</f>
        <v>#VALUE!</v>
      </c>
      <c r="AI618" s="7" t="e">
        <f t="shared" si="199"/>
        <v>#VALUE!</v>
      </c>
      <c r="AJ618" s="7">
        <f t="shared" si="220"/>
        <v>0</v>
      </c>
      <c r="AL618" s="7">
        <f>IF(D618="M",WeightSDS!P$5*$AJ618^7+WeightSDS!Q$5*$AJ618^6+WeightSDS!R$5*$AJ618^5+WeightSDS!S$5*$AJ618^4+WeightSDS!T$5*$AJ618^3+WeightSDS!U$5*$AJ618^2+WeightSDS!V$5*$AJ618+WeightSDS!W$5,IF($AJ618&lt;186,WeightSDS!P$8*$AJ618^7+WeightSDS!Q$8*$AJ618^6+WeightSDS!R$8*$AJ618^5+WeightSDS!S$8*$AJ618^4+WeightSDS!T$8*$AJ618^3+WeightSDS!U$8*$AJ618^2+WeightSDS!V$8*$AJ618+WeightSDS!W$8,WeightSDS!$U$9+WeightSDS!$V$9*($AJ618-WeightSDS!$W$9)))</f>
        <v>0.75407122999999998</v>
      </c>
      <c r="AM618" s="7">
        <f>IF(D618="M",IF($AJ618&lt;45,WeightSDS!M$23*$AJ618^10+WeightSDS!N$23*$AJ618^9+WeightSDS!O$23*$AJ618^8+WeightSDS!P$23*$AJ618^7+WeightSDS!Q$23*$AJ618^6+WeightSDS!R$23*$AJ618^5+WeightSDS!S$23*$AJ618^4+WeightSDS!T$23*$AJ618^3+WeightSDS!U$23*$AJ618^2+WeightSDS!V$23*$AJ618+WeightSDS!W$23,IF($AJ618&lt;153,WeightSDS!M$25*$AJ618^10+WeightSDS!N$25*$AJ618^9+WeightSDS!O$25*$AJ618^8+WeightSDS!P$25*$AJ618^7+WeightSDS!Q$25*$AJ618^6+WeightSDS!R$25*$AJ618^5+WeightSDS!S$25*$AJ618^4+WeightSDS!T$25*$AJ618^3+WeightSDS!U$25*$AJ618^2+WeightSDS!V$25*$AJ618+WeightSDS!W$25,WeightSDS!M$27+WeightSDS!N$27/(1+EXP(WeightSDS!O$27+WeightSDS!P$27*$AJ618)))),IF($AJ618&lt;43.8,WeightSDS!M$29*$AJ618^10+WeightSDS!N$29*$AJ618^9+WeightSDS!O$29*$AJ618^8+WeightSDS!P$29*$AJ618^7+WeightSDS!Q$29*$AJ618^6+WeightSDS!R$29*$AJ618^5+WeightSDS!S$29*$AJ618^4+WeightSDS!T$29*$AJ618^3+WeightSDS!U$29*$AJ618^2+WeightSDS!V$29*$AJ618+WeightSDS!W$29-0.010431*(1-$AJ618/210),IF($AJ618&lt;123,WeightSDS!M$30*$AJ618^10+WeightSDS!N$30*$AJ618^9+WeightSDS!O$30*$AJ618^8+WeightSDS!P$30*$AJ618^7+WeightSDS!Q$30*$AJ618^6+WeightSDS!R$30*$AJ618^5+WeightSDS!S$30*$AJ618^4+WeightSDS!T$30*$AJ618^3+WeightSDS!U$30*$AJ618^2+WeightSDS!V$30*$AJ618+WeightSDS!W$30-0.010431*(1-1/$AJ618),WeightSDS!M$32+WeightSDS!N$32/(1+EXP(WeightSDS!O$32+WeightSDS!P$32*$AJ618))-0.010431*(1-$AJ618/210))))</f>
        <v>2.9500001032655536</v>
      </c>
      <c r="AN618" s="7">
        <f>IF(D618="M",IF($AJ618&lt;162,WeightSDS!P$12*$AJ618^7+WeightSDS!Q$12*$AJ618^6+WeightSDS!R$12*$AJ618^5+WeightSDS!S$12*$AJ618^4+WeightSDS!T$12*$AJ618^3+WeightSDS!U$12*$AJ618^2+WeightSDS!V$12*$AJ618+WeightSDS!W$12,WeightSDS!P$14*$AJ618^7+WeightSDS!Q$14*$AJ618^6+WeightSDS!R$14*$AJ618^5+WeightSDS!S$14*$AJ618^4+WeightSDS!T$14*$AJ618^3+WeightSDS!U$14*$AJ618^2+WeightSDS!V$14*$AJ618+WeightSDS!W$14),IF($AJ618&lt;156,WeightSDS!O$17*$AJ618^8+WeightSDS!P$17*$AJ618^7+WeightSDS!Q$17*$AJ618^6+WeightSDS!R$17*$AJ618^5+WeightSDS!S$17*$AJ618^4+WeightSDS!T$17*$AJ618^3+WeightSDS!U$17*$AJ618^2+WeightSDS!V$17*$AJ618+WeightSDS!W$17,IF($AJ618&lt;186,WeightSDS!$U$18+(WeightSDS!$V$18-WeightSDS!$U$18)/24*($AJ618-186)+WeightSDS!$W$18*(-$AJ618+186)^2-0.005,WeightSDS!$U$18+(WeightSDS!$V$18-WeightSDS!$U$18)/24*($AJ618-186)-0.005)))</f>
        <v>0.14604529399999999</v>
      </c>
      <c r="AQ618" s="7">
        <f t="shared" si="207"/>
        <v>0.56299999999999994</v>
      </c>
      <c r="AR618" s="7">
        <f t="shared" si="208"/>
        <v>69</v>
      </c>
      <c r="AS618" s="7">
        <f t="shared" si="209"/>
        <v>0.51</v>
      </c>
    </row>
    <row r="619" spans="2:45" s="7" customFormat="1" x14ac:dyDescent="0.15">
      <c r="B619" s="118"/>
      <c r="C619" s="118"/>
      <c r="D619" s="118"/>
      <c r="E619" s="30"/>
      <c r="F619" s="30"/>
      <c r="G619" s="119"/>
      <c r="H619" s="119"/>
      <c r="I619" s="78"/>
      <c r="J619" s="11" t="str">
        <f t="shared" si="200"/>
        <v/>
      </c>
      <c r="K619" s="2" t="str">
        <f t="shared" si="210"/>
        <v/>
      </c>
      <c r="L619" s="2" t="str">
        <f t="shared" si="201"/>
        <v/>
      </c>
      <c r="M619" s="2" t="str">
        <f t="shared" si="211"/>
        <v/>
      </c>
      <c r="N619" s="2" t="str">
        <f t="shared" si="212"/>
        <v/>
      </c>
      <c r="O619" s="2" t="str">
        <f t="shared" si="213"/>
        <v/>
      </c>
      <c r="P619" s="11" t="str">
        <f t="shared" si="214"/>
        <v/>
      </c>
      <c r="Q619" s="11" t="str">
        <f t="shared" si="215"/>
        <v/>
      </c>
      <c r="R619" s="2" t="str">
        <f t="shared" si="216"/>
        <v/>
      </c>
      <c r="S619" s="11" t="str">
        <f t="shared" si="217"/>
        <v/>
      </c>
      <c r="T619" s="175" t="str">
        <f t="shared" si="218"/>
        <v/>
      </c>
      <c r="U619" s="11" t="str">
        <f t="shared" si="219"/>
        <v/>
      </c>
      <c r="V619" s="136"/>
      <c r="W619" s="136"/>
      <c r="X619" s="139">
        <f t="shared" si="202"/>
        <v>0</v>
      </c>
      <c r="Y619" s="31">
        <f t="shared" si="203"/>
        <v>0</v>
      </c>
      <c r="Z619" s="31"/>
      <c r="AA619" s="140">
        <f t="shared" si="204"/>
        <v>0</v>
      </c>
      <c r="AB619" s="12"/>
      <c r="AC619" s="8">
        <f t="shared" si="205"/>
        <v>9.0359999999999996</v>
      </c>
      <c r="AD619" s="8">
        <f t="shared" si="206"/>
        <v>-184.49199999999999</v>
      </c>
      <c r="AE619"/>
      <c r="AF619" t="e">
        <f>IF(D619="M",IF(AI619&lt;78,LMS!$D$5*AI619^3+LMS!$E$5*AI619^2+LMS!$F$5*AI619+LMS!$G$5,IF(AI619&lt;150,LMS!$D$6*AI619^3+LMS!$E$6*AI619^2+LMS!$F$6*AI619+LMS!$G$6,LMS!$D$7*AI619^3+LMS!$E$7*AI619^2+LMS!$F$7*AI619+LMS!$G$7)),IF(AI619&lt;69,LMS!$D$9*AI619^3+LMS!$E$9*AI619^2+LMS!$F$9*AI619+LMS!$G$9,IF(AI619&lt;150,LMS!$D$10*AI619^3+LMS!$E$10*AI619^2+LMS!$F$10*AI619+LMS!$G$10,LMS!$D$11*AI619^3+LMS!$E$11*AI619^2+LMS!$F$11*AI619+LMS!$G$11)))</f>
        <v>#VALUE!</v>
      </c>
      <c r="AG619" t="e">
        <f>IF(D619="M",(IF(AI619&lt;2.5,LMS!$D$21*AI619^3+LMS!$E$21*AI619^2+LMS!$F$21*AI619+LMS!$G$21,IF(AI619&lt;9.5,LMS!$D$22*AI619^3+LMS!$E$22*AI619^2+LMS!$F$22*AI619+LMS!$G$22,IF(AI619&lt;26.75,LMS!$D$23*AI619^3+LMS!$E$23*AI619^2+LMS!$F$23*AI619+LMS!$G$23,IF(AI619&lt;90,LMS!$D$24*AI619^3+LMS!$E$24*AI619^2+LMS!$F$24*AI619+LMS!$G$24,LMS!$D$25*AI619^3+LMS!$E$25*AI619^2+LMS!$F$25*AI619+LMS!$G$25))))),(IF(AI619&lt;2.5,LMS!$D$27*AI619^3+LMS!$E$27*AI619^2+LMS!$F$27*AI619+LMS!$G$27,IF(AI619&lt;9.5,LMS!$D$28*AI619^3+LMS!$E$28*AI619^2+LMS!$F$28*AI619+LMS!$G$28,IF(AI619&lt;26.75,LMS!$D$29*AI619^3+LMS!$E$29*AI619^2+LMS!$F$29*AI619+LMS!$G$29,IF(AI619&lt;90,LMS!$D$30*AI619^3+LMS!$E$30*AI619^2+LMS!$F$30*AI619+LMS!$G$30,IF(AI619&lt;150,LMS!$D$31*AI619^3+LMS!$E$31*AI619^2+LMS!$F$31*AI619+LMS!$G$31,LMS!$D$32*AI619^3+LMS!$E$32*AI619^2+LMS!$F$32*AI619+LMS!$G$32)))))))</f>
        <v>#VALUE!</v>
      </c>
      <c r="AH619" t="e">
        <f>IF(D619="M",(IF(AI619&lt;90,LMS!$D$14*AI619^3+LMS!$E$14*AI619^2+LMS!$F$14*AI619+LMS!$G$14,LMS!$D$15*AI619^3+LMS!$E$15*AI619^2+LMS!$F$15*AI619+LMS!$G$15)),(IF(AI619&lt;90,LMS!$D$17*AI619^3+LMS!$E$17*AI619^2+LMS!$F$17*AI619+LMS!$G$17,LMS!$D$18*AI619^3+LMS!$E$18*AI619^2+LMS!$F$18*AI619+LMS!$G$18)))</f>
        <v>#VALUE!</v>
      </c>
      <c r="AI619" s="7" t="e">
        <f t="shared" si="199"/>
        <v>#VALUE!</v>
      </c>
      <c r="AJ619" s="7">
        <f t="shared" si="220"/>
        <v>0</v>
      </c>
      <c r="AL619" s="7">
        <f>IF(D619="M",WeightSDS!P$5*$AJ619^7+WeightSDS!Q$5*$AJ619^6+WeightSDS!R$5*$AJ619^5+WeightSDS!S$5*$AJ619^4+WeightSDS!T$5*$AJ619^3+WeightSDS!U$5*$AJ619^2+WeightSDS!V$5*$AJ619+WeightSDS!W$5,IF($AJ619&lt;186,WeightSDS!P$8*$AJ619^7+WeightSDS!Q$8*$AJ619^6+WeightSDS!R$8*$AJ619^5+WeightSDS!S$8*$AJ619^4+WeightSDS!T$8*$AJ619^3+WeightSDS!U$8*$AJ619^2+WeightSDS!V$8*$AJ619+WeightSDS!W$8,WeightSDS!$U$9+WeightSDS!$V$9*($AJ619-WeightSDS!$W$9)))</f>
        <v>0.75407122999999998</v>
      </c>
      <c r="AM619" s="7">
        <f>IF(D619="M",IF($AJ619&lt;45,WeightSDS!M$23*$AJ619^10+WeightSDS!N$23*$AJ619^9+WeightSDS!O$23*$AJ619^8+WeightSDS!P$23*$AJ619^7+WeightSDS!Q$23*$AJ619^6+WeightSDS!R$23*$AJ619^5+WeightSDS!S$23*$AJ619^4+WeightSDS!T$23*$AJ619^3+WeightSDS!U$23*$AJ619^2+WeightSDS!V$23*$AJ619+WeightSDS!W$23,IF($AJ619&lt;153,WeightSDS!M$25*$AJ619^10+WeightSDS!N$25*$AJ619^9+WeightSDS!O$25*$AJ619^8+WeightSDS!P$25*$AJ619^7+WeightSDS!Q$25*$AJ619^6+WeightSDS!R$25*$AJ619^5+WeightSDS!S$25*$AJ619^4+WeightSDS!T$25*$AJ619^3+WeightSDS!U$25*$AJ619^2+WeightSDS!V$25*$AJ619+WeightSDS!W$25,WeightSDS!M$27+WeightSDS!N$27/(1+EXP(WeightSDS!O$27+WeightSDS!P$27*$AJ619)))),IF($AJ619&lt;43.8,WeightSDS!M$29*$AJ619^10+WeightSDS!N$29*$AJ619^9+WeightSDS!O$29*$AJ619^8+WeightSDS!P$29*$AJ619^7+WeightSDS!Q$29*$AJ619^6+WeightSDS!R$29*$AJ619^5+WeightSDS!S$29*$AJ619^4+WeightSDS!T$29*$AJ619^3+WeightSDS!U$29*$AJ619^2+WeightSDS!V$29*$AJ619+WeightSDS!W$29-0.010431*(1-$AJ619/210),IF($AJ619&lt;123,WeightSDS!M$30*$AJ619^10+WeightSDS!N$30*$AJ619^9+WeightSDS!O$30*$AJ619^8+WeightSDS!P$30*$AJ619^7+WeightSDS!Q$30*$AJ619^6+WeightSDS!R$30*$AJ619^5+WeightSDS!S$30*$AJ619^4+WeightSDS!T$30*$AJ619^3+WeightSDS!U$30*$AJ619^2+WeightSDS!V$30*$AJ619+WeightSDS!W$30-0.010431*(1-1/$AJ619),WeightSDS!M$32+WeightSDS!N$32/(1+EXP(WeightSDS!O$32+WeightSDS!P$32*$AJ619))-0.010431*(1-$AJ619/210))))</f>
        <v>2.9500001032655536</v>
      </c>
      <c r="AN619" s="7">
        <f>IF(D619="M",IF($AJ619&lt;162,WeightSDS!P$12*$AJ619^7+WeightSDS!Q$12*$AJ619^6+WeightSDS!R$12*$AJ619^5+WeightSDS!S$12*$AJ619^4+WeightSDS!T$12*$AJ619^3+WeightSDS!U$12*$AJ619^2+WeightSDS!V$12*$AJ619+WeightSDS!W$12,WeightSDS!P$14*$AJ619^7+WeightSDS!Q$14*$AJ619^6+WeightSDS!R$14*$AJ619^5+WeightSDS!S$14*$AJ619^4+WeightSDS!T$14*$AJ619^3+WeightSDS!U$14*$AJ619^2+WeightSDS!V$14*$AJ619+WeightSDS!W$14),IF($AJ619&lt;156,WeightSDS!O$17*$AJ619^8+WeightSDS!P$17*$AJ619^7+WeightSDS!Q$17*$AJ619^6+WeightSDS!R$17*$AJ619^5+WeightSDS!S$17*$AJ619^4+WeightSDS!T$17*$AJ619^3+WeightSDS!U$17*$AJ619^2+WeightSDS!V$17*$AJ619+WeightSDS!W$17,IF($AJ619&lt;186,WeightSDS!$U$18+(WeightSDS!$V$18-WeightSDS!$U$18)/24*($AJ619-186)+WeightSDS!$W$18*(-$AJ619+186)^2-0.005,WeightSDS!$U$18+(WeightSDS!$V$18-WeightSDS!$U$18)/24*($AJ619-186)-0.005)))</f>
        <v>0.14604529399999999</v>
      </c>
      <c r="AQ619" s="7">
        <f t="shared" si="207"/>
        <v>0.56299999999999994</v>
      </c>
      <c r="AR619" s="7">
        <f t="shared" si="208"/>
        <v>69</v>
      </c>
      <c r="AS619" s="7">
        <f t="shared" si="209"/>
        <v>0.51</v>
      </c>
    </row>
    <row r="620" spans="2:45" s="7" customFormat="1" x14ac:dyDescent="0.15">
      <c r="B620" s="118"/>
      <c r="C620" s="118"/>
      <c r="D620" s="118"/>
      <c r="E620" s="30"/>
      <c r="F620" s="30"/>
      <c r="G620" s="119"/>
      <c r="H620" s="119"/>
      <c r="I620" s="78"/>
      <c r="J620" s="11" t="str">
        <f t="shared" si="200"/>
        <v/>
      </c>
      <c r="K620" s="2" t="str">
        <f t="shared" si="210"/>
        <v/>
      </c>
      <c r="L620" s="2" t="str">
        <f t="shared" si="201"/>
        <v/>
      </c>
      <c r="M620" s="2" t="str">
        <f t="shared" si="211"/>
        <v/>
      </c>
      <c r="N620" s="2" t="str">
        <f t="shared" si="212"/>
        <v/>
      </c>
      <c r="O620" s="2" t="str">
        <f t="shared" si="213"/>
        <v/>
      </c>
      <c r="P620" s="11" t="str">
        <f t="shared" si="214"/>
        <v/>
      </c>
      <c r="Q620" s="11" t="str">
        <f t="shared" si="215"/>
        <v/>
      </c>
      <c r="R620" s="2" t="str">
        <f t="shared" si="216"/>
        <v/>
      </c>
      <c r="S620" s="11" t="str">
        <f t="shared" si="217"/>
        <v/>
      </c>
      <c r="T620" s="175" t="str">
        <f t="shared" si="218"/>
        <v/>
      </c>
      <c r="U620" s="11" t="str">
        <f t="shared" si="219"/>
        <v/>
      </c>
      <c r="V620" s="136"/>
      <c r="W620" s="136"/>
      <c r="X620" s="139">
        <f t="shared" si="202"/>
        <v>0</v>
      </c>
      <c r="Y620" s="31">
        <f t="shared" si="203"/>
        <v>0</v>
      </c>
      <c r="Z620" s="31"/>
      <c r="AA620" s="140">
        <f t="shared" si="204"/>
        <v>0</v>
      </c>
      <c r="AB620" s="12"/>
      <c r="AC620" s="8">
        <f t="shared" si="205"/>
        <v>9.0359999999999996</v>
      </c>
      <c r="AD620" s="8">
        <f t="shared" si="206"/>
        <v>-184.49199999999999</v>
      </c>
      <c r="AE620"/>
      <c r="AF620" t="e">
        <f>IF(D620="M",IF(AI620&lt;78,LMS!$D$5*AI620^3+LMS!$E$5*AI620^2+LMS!$F$5*AI620+LMS!$G$5,IF(AI620&lt;150,LMS!$D$6*AI620^3+LMS!$E$6*AI620^2+LMS!$F$6*AI620+LMS!$G$6,LMS!$D$7*AI620^3+LMS!$E$7*AI620^2+LMS!$F$7*AI620+LMS!$G$7)),IF(AI620&lt;69,LMS!$D$9*AI620^3+LMS!$E$9*AI620^2+LMS!$F$9*AI620+LMS!$G$9,IF(AI620&lt;150,LMS!$D$10*AI620^3+LMS!$E$10*AI620^2+LMS!$F$10*AI620+LMS!$G$10,LMS!$D$11*AI620^3+LMS!$E$11*AI620^2+LMS!$F$11*AI620+LMS!$G$11)))</f>
        <v>#VALUE!</v>
      </c>
      <c r="AG620" t="e">
        <f>IF(D620="M",(IF(AI620&lt;2.5,LMS!$D$21*AI620^3+LMS!$E$21*AI620^2+LMS!$F$21*AI620+LMS!$G$21,IF(AI620&lt;9.5,LMS!$D$22*AI620^3+LMS!$E$22*AI620^2+LMS!$F$22*AI620+LMS!$G$22,IF(AI620&lt;26.75,LMS!$D$23*AI620^3+LMS!$E$23*AI620^2+LMS!$F$23*AI620+LMS!$G$23,IF(AI620&lt;90,LMS!$D$24*AI620^3+LMS!$E$24*AI620^2+LMS!$F$24*AI620+LMS!$G$24,LMS!$D$25*AI620^3+LMS!$E$25*AI620^2+LMS!$F$25*AI620+LMS!$G$25))))),(IF(AI620&lt;2.5,LMS!$D$27*AI620^3+LMS!$E$27*AI620^2+LMS!$F$27*AI620+LMS!$G$27,IF(AI620&lt;9.5,LMS!$D$28*AI620^3+LMS!$E$28*AI620^2+LMS!$F$28*AI620+LMS!$G$28,IF(AI620&lt;26.75,LMS!$D$29*AI620^3+LMS!$E$29*AI620^2+LMS!$F$29*AI620+LMS!$G$29,IF(AI620&lt;90,LMS!$D$30*AI620^3+LMS!$E$30*AI620^2+LMS!$F$30*AI620+LMS!$G$30,IF(AI620&lt;150,LMS!$D$31*AI620^3+LMS!$E$31*AI620^2+LMS!$F$31*AI620+LMS!$G$31,LMS!$D$32*AI620^3+LMS!$E$32*AI620^2+LMS!$F$32*AI620+LMS!$G$32)))))))</f>
        <v>#VALUE!</v>
      </c>
      <c r="AH620" t="e">
        <f>IF(D620="M",(IF(AI620&lt;90,LMS!$D$14*AI620^3+LMS!$E$14*AI620^2+LMS!$F$14*AI620+LMS!$G$14,LMS!$D$15*AI620^3+LMS!$E$15*AI620^2+LMS!$F$15*AI620+LMS!$G$15)),(IF(AI620&lt;90,LMS!$D$17*AI620^3+LMS!$E$17*AI620^2+LMS!$F$17*AI620+LMS!$G$17,LMS!$D$18*AI620^3+LMS!$E$18*AI620^2+LMS!$F$18*AI620+LMS!$G$18)))</f>
        <v>#VALUE!</v>
      </c>
      <c r="AI620" s="7" t="e">
        <f t="shared" si="199"/>
        <v>#VALUE!</v>
      </c>
      <c r="AJ620" s="7">
        <f t="shared" si="220"/>
        <v>0</v>
      </c>
      <c r="AL620" s="7">
        <f>IF(D620="M",WeightSDS!P$5*$AJ620^7+WeightSDS!Q$5*$AJ620^6+WeightSDS!R$5*$AJ620^5+WeightSDS!S$5*$AJ620^4+WeightSDS!T$5*$AJ620^3+WeightSDS!U$5*$AJ620^2+WeightSDS!V$5*$AJ620+WeightSDS!W$5,IF($AJ620&lt;186,WeightSDS!P$8*$AJ620^7+WeightSDS!Q$8*$AJ620^6+WeightSDS!R$8*$AJ620^5+WeightSDS!S$8*$AJ620^4+WeightSDS!T$8*$AJ620^3+WeightSDS!U$8*$AJ620^2+WeightSDS!V$8*$AJ620+WeightSDS!W$8,WeightSDS!$U$9+WeightSDS!$V$9*($AJ620-WeightSDS!$W$9)))</f>
        <v>0.75407122999999998</v>
      </c>
      <c r="AM620" s="7">
        <f>IF(D620="M",IF($AJ620&lt;45,WeightSDS!M$23*$AJ620^10+WeightSDS!N$23*$AJ620^9+WeightSDS!O$23*$AJ620^8+WeightSDS!P$23*$AJ620^7+WeightSDS!Q$23*$AJ620^6+WeightSDS!R$23*$AJ620^5+WeightSDS!S$23*$AJ620^4+WeightSDS!T$23*$AJ620^3+WeightSDS!U$23*$AJ620^2+WeightSDS!V$23*$AJ620+WeightSDS!W$23,IF($AJ620&lt;153,WeightSDS!M$25*$AJ620^10+WeightSDS!N$25*$AJ620^9+WeightSDS!O$25*$AJ620^8+WeightSDS!P$25*$AJ620^7+WeightSDS!Q$25*$AJ620^6+WeightSDS!R$25*$AJ620^5+WeightSDS!S$25*$AJ620^4+WeightSDS!T$25*$AJ620^3+WeightSDS!U$25*$AJ620^2+WeightSDS!V$25*$AJ620+WeightSDS!W$25,WeightSDS!M$27+WeightSDS!N$27/(1+EXP(WeightSDS!O$27+WeightSDS!P$27*$AJ620)))),IF($AJ620&lt;43.8,WeightSDS!M$29*$AJ620^10+WeightSDS!N$29*$AJ620^9+WeightSDS!O$29*$AJ620^8+WeightSDS!P$29*$AJ620^7+WeightSDS!Q$29*$AJ620^6+WeightSDS!R$29*$AJ620^5+WeightSDS!S$29*$AJ620^4+WeightSDS!T$29*$AJ620^3+WeightSDS!U$29*$AJ620^2+WeightSDS!V$29*$AJ620+WeightSDS!W$29-0.010431*(1-$AJ620/210),IF($AJ620&lt;123,WeightSDS!M$30*$AJ620^10+WeightSDS!N$30*$AJ620^9+WeightSDS!O$30*$AJ620^8+WeightSDS!P$30*$AJ620^7+WeightSDS!Q$30*$AJ620^6+WeightSDS!R$30*$AJ620^5+WeightSDS!S$30*$AJ620^4+WeightSDS!T$30*$AJ620^3+WeightSDS!U$30*$AJ620^2+WeightSDS!V$30*$AJ620+WeightSDS!W$30-0.010431*(1-1/$AJ620),WeightSDS!M$32+WeightSDS!N$32/(1+EXP(WeightSDS!O$32+WeightSDS!P$32*$AJ620))-0.010431*(1-$AJ620/210))))</f>
        <v>2.9500001032655536</v>
      </c>
      <c r="AN620" s="7">
        <f>IF(D620="M",IF($AJ620&lt;162,WeightSDS!P$12*$AJ620^7+WeightSDS!Q$12*$AJ620^6+WeightSDS!R$12*$AJ620^5+WeightSDS!S$12*$AJ620^4+WeightSDS!T$12*$AJ620^3+WeightSDS!U$12*$AJ620^2+WeightSDS!V$12*$AJ620+WeightSDS!W$12,WeightSDS!P$14*$AJ620^7+WeightSDS!Q$14*$AJ620^6+WeightSDS!R$14*$AJ620^5+WeightSDS!S$14*$AJ620^4+WeightSDS!T$14*$AJ620^3+WeightSDS!U$14*$AJ620^2+WeightSDS!V$14*$AJ620+WeightSDS!W$14),IF($AJ620&lt;156,WeightSDS!O$17*$AJ620^8+WeightSDS!P$17*$AJ620^7+WeightSDS!Q$17*$AJ620^6+WeightSDS!R$17*$AJ620^5+WeightSDS!S$17*$AJ620^4+WeightSDS!T$17*$AJ620^3+WeightSDS!U$17*$AJ620^2+WeightSDS!V$17*$AJ620+WeightSDS!W$17,IF($AJ620&lt;186,WeightSDS!$U$18+(WeightSDS!$V$18-WeightSDS!$U$18)/24*($AJ620-186)+WeightSDS!$W$18*(-$AJ620+186)^2-0.005,WeightSDS!$U$18+(WeightSDS!$V$18-WeightSDS!$U$18)/24*($AJ620-186)-0.005)))</f>
        <v>0.14604529399999999</v>
      </c>
      <c r="AQ620" s="7">
        <f t="shared" si="207"/>
        <v>0.56299999999999994</v>
      </c>
      <c r="AR620" s="7">
        <f t="shared" si="208"/>
        <v>69</v>
      </c>
      <c r="AS620" s="7">
        <f t="shared" si="209"/>
        <v>0.51</v>
      </c>
    </row>
    <row r="621" spans="2:45" s="7" customFormat="1" x14ac:dyDescent="0.15">
      <c r="B621" s="118"/>
      <c r="C621" s="118"/>
      <c r="D621" s="118"/>
      <c r="E621" s="30"/>
      <c r="F621" s="30"/>
      <c r="G621" s="119"/>
      <c r="H621" s="119"/>
      <c r="I621" s="78"/>
      <c r="J621" s="11" t="str">
        <f t="shared" si="200"/>
        <v/>
      </c>
      <c r="K621" s="2" t="str">
        <f t="shared" si="210"/>
        <v/>
      </c>
      <c r="L621" s="2" t="str">
        <f t="shared" si="201"/>
        <v/>
      </c>
      <c r="M621" s="2" t="str">
        <f t="shared" si="211"/>
        <v/>
      </c>
      <c r="N621" s="2" t="str">
        <f t="shared" si="212"/>
        <v/>
      </c>
      <c r="O621" s="2" t="str">
        <f t="shared" si="213"/>
        <v/>
      </c>
      <c r="P621" s="11" t="str">
        <f t="shared" si="214"/>
        <v/>
      </c>
      <c r="Q621" s="11" t="str">
        <f t="shared" si="215"/>
        <v/>
      </c>
      <c r="R621" s="2" t="str">
        <f t="shared" si="216"/>
        <v/>
      </c>
      <c r="S621" s="11" t="str">
        <f t="shared" si="217"/>
        <v/>
      </c>
      <c r="T621" s="175" t="str">
        <f t="shared" si="218"/>
        <v/>
      </c>
      <c r="U621" s="11" t="str">
        <f t="shared" si="219"/>
        <v/>
      </c>
      <c r="V621" s="136"/>
      <c r="W621" s="136"/>
      <c r="X621" s="139">
        <f t="shared" si="202"/>
        <v>0</v>
      </c>
      <c r="Y621" s="31">
        <f t="shared" si="203"/>
        <v>0</v>
      </c>
      <c r="Z621" s="31"/>
      <c r="AA621" s="140">
        <f t="shared" si="204"/>
        <v>0</v>
      </c>
      <c r="AB621" s="12"/>
      <c r="AC621" s="8">
        <f t="shared" si="205"/>
        <v>9.0359999999999996</v>
      </c>
      <c r="AD621" s="8">
        <f t="shared" si="206"/>
        <v>-184.49199999999999</v>
      </c>
      <c r="AE621"/>
      <c r="AF621" t="e">
        <f>IF(D621="M",IF(AI621&lt;78,LMS!$D$5*AI621^3+LMS!$E$5*AI621^2+LMS!$F$5*AI621+LMS!$G$5,IF(AI621&lt;150,LMS!$D$6*AI621^3+LMS!$E$6*AI621^2+LMS!$F$6*AI621+LMS!$G$6,LMS!$D$7*AI621^3+LMS!$E$7*AI621^2+LMS!$F$7*AI621+LMS!$G$7)),IF(AI621&lt;69,LMS!$D$9*AI621^3+LMS!$E$9*AI621^2+LMS!$F$9*AI621+LMS!$G$9,IF(AI621&lt;150,LMS!$D$10*AI621^3+LMS!$E$10*AI621^2+LMS!$F$10*AI621+LMS!$G$10,LMS!$D$11*AI621^3+LMS!$E$11*AI621^2+LMS!$F$11*AI621+LMS!$G$11)))</f>
        <v>#VALUE!</v>
      </c>
      <c r="AG621" t="e">
        <f>IF(D621="M",(IF(AI621&lt;2.5,LMS!$D$21*AI621^3+LMS!$E$21*AI621^2+LMS!$F$21*AI621+LMS!$G$21,IF(AI621&lt;9.5,LMS!$D$22*AI621^3+LMS!$E$22*AI621^2+LMS!$F$22*AI621+LMS!$G$22,IF(AI621&lt;26.75,LMS!$D$23*AI621^3+LMS!$E$23*AI621^2+LMS!$F$23*AI621+LMS!$G$23,IF(AI621&lt;90,LMS!$D$24*AI621^3+LMS!$E$24*AI621^2+LMS!$F$24*AI621+LMS!$G$24,LMS!$D$25*AI621^3+LMS!$E$25*AI621^2+LMS!$F$25*AI621+LMS!$G$25))))),(IF(AI621&lt;2.5,LMS!$D$27*AI621^3+LMS!$E$27*AI621^2+LMS!$F$27*AI621+LMS!$G$27,IF(AI621&lt;9.5,LMS!$D$28*AI621^3+LMS!$E$28*AI621^2+LMS!$F$28*AI621+LMS!$G$28,IF(AI621&lt;26.75,LMS!$D$29*AI621^3+LMS!$E$29*AI621^2+LMS!$F$29*AI621+LMS!$G$29,IF(AI621&lt;90,LMS!$D$30*AI621^3+LMS!$E$30*AI621^2+LMS!$F$30*AI621+LMS!$G$30,IF(AI621&lt;150,LMS!$D$31*AI621^3+LMS!$E$31*AI621^2+LMS!$F$31*AI621+LMS!$G$31,LMS!$D$32*AI621^3+LMS!$E$32*AI621^2+LMS!$F$32*AI621+LMS!$G$32)))))))</f>
        <v>#VALUE!</v>
      </c>
      <c r="AH621" t="e">
        <f>IF(D621="M",(IF(AI621&lt;90,LMS!$D$14*AI621^3+LMS!$E$14*AI621^2+LMS!$F$14*AI621+LMS!$G$14,LMS!$D$15*AI621^3+LMS!$E$15*AI621^2+LMS!$F$15*AI621+LMS!$G$15)),(IF(AI621&lt;90,LMS!$D$17*AI621^3+LMS!$E$17*AI621^2+LMS!$F$17*AI621+LMS!$G$17,LMS!$D$18*AI621^3+LMS!$E$18*AI621^2+LMS!$F$18*AI621+LMS!$G$18)))</f>
        <v>#VALUE!</v>
      </c>
      <c r="AI621" s="7" t="e">
        <f t="shared" si="199"/>
        <v>#VALUE!</v>
      </c>
      <c r="AJ621" s="7">
        <f t="shared" si="220"/>
        <v>0</v>
      </c>
      <c r="AL621" s="7">
        <f>IF(D621="M",WeightSDS!P$5*$AJ621^7+WeightSDS!Q$5*$AJ621^6+WeightSDS!R$5*$AJ621^5+WeightSDS!S$5*$AJ621^4+WeightSDS!T$5*$AJ621^3+WeightSDS!U$5*$AJ621^2+WeightSDS!V$5*$AJ621+WeightSDS!W$5,IF($AJ621&lt;186,WeightSDS!P$8*$AJ621^7+WeightSDS!Q$8*$AJ621^6+WeightSDS!R$8*$AJ621^5+WeightSDS!S$8*$AJ621^4+WeightSDS!T$8*$AJ621^3+WeightSDS!U$8*$AJ621^2+WeightSDS!V$8*$AJ621+WeightSDS!W$8,WeightSDS!$U$9+WeightSDS!$V$9*($AJ621-WeightSDS!$W$9)))</f>
        <v>0.75407122999999998</v>
      </c>
      <c r="AM621" s="7">
        <f>IF(D621="M",IF($AJ621&lt;45,WeightSDS!M$23*$AJ621^10+WeightSDS!N$23*$AJ621^9+WeightSDS!O$23*$AJ621^8+WeightSDS!P$23*$AJ621^7+WeightSDS!Q$23*$AJ621^6+WeightSDS!R$23*$AJ621^5+WeightSDS!S$23*$AJ621^4+WeightSDS!T$23*$AJ621^3+WeightSDS!U$23*$AJ621^2+WeightSDS!V$23*$AJ621+WeightSDS!W$23,IF($AJ621&lt;153,WeightSDS!M$25*$AJ621^10+WeightSDS!N$25*$AJ621^9+WeightSDS!O$25*$AJ621^8+WeightSDS!P$25*$AJ621^7+WeightSDS!Q$25*$AJ621^6+WeightSDS!R$25*$AJ621^5+WeightSDS!S$25*$AJ621^4+WeightSDS!T$25*$AJ621^3+WeightSDS!U$25*$AJ621^2+WeightSDS!V$25*$AJ621+WeightSDS!W$25,WeightSDS!M$27+WeightSDS!N$27/(1+EXP(WeightSDS!O$27+WeightSDS!P$27*$AJ621)))),IF($AJ621&lt;43.8,WeightSDS!M$29*$AJ621^10+WeightSDS!N$29*$AJ621^9+WeightSDS!O$29*$AJ621^8+WeightSDS!P$29*$AJ621^7+WeightSDS!Q$29*$AJ621^6+WeightSDS!R$29*$AJ621^5+WeightSDS!S$29*$AJ621^4+WeightSDS!T$29*$AJ621^3+WeightSDS!U$29*$AJ621^2+WeightSDS!V$29*$AJ621+WeightSDS!W$29-0.010431*(1-$AJ621/210),IF($AJ621&lt;123,WeightSDS!M$30*$AJ621^10+WeightSDS!N$30*$AJ621^9+WeightSDS!O$30*$AJ621^8+WeightSDS!P$30*$AJ621^7+WeightSDS!Q$30*$AJ621^6+WeightSDS!R$30*$AJ621^5+WeightSDS!S$30*$AJ621^4+WeightSDS!T$30*$AJ621^3+WeightSDS!U$30*$AJ621^2+WeightSDS!V$30*$AJ621+WeightSDS!W$30-0.010431*(1-1/$AJ621),WeightSDS!M$32+WeightSDS!N$32/(1+EXP(WeightSDS!O$32+WeightSDS!P$32*$AJ621))-0.010431*(1-$AJ621/210))))</f>
        <v>2.9500001032655536</v>
      </c>
      <c r="AN621" s="7">
        <f>IF(D621="M",IF($AJ621&lt;162,WeightSDS!P$12*$AJ621^7+WeightSDS!Q$12*$AJ621^6+WeightSDS!R$12*$AJ621^5+WeightSDS!S$12*$AJ621^4+WeightSDS!T$12*$AJ621^3+WeightSDS!U$12*$AJ621^2+WeightSDS!V$12*$AJ621+WeightSDS!W$12,WeightSDS!P$14*$AJ621^7+WeightSDS!Q$14*$AJ621^6+WeightSDS!R$14*$AJ621^5+WeightSDS!S$14*$AJ621^4+WeightSDS!T$14*$AJ621^3+WeightSDS!U$14*$AJ621^2+WeightSDS!V$14*$AJ621+WeightSDS!W$14),IF($AJ621&lt;156,WeightSDS!O$17*$AJ621^8+WeightSDS!P$17*$AJ621^7+WeightSDS!Q$17*$AJ621^6+WeightSDS!R$17*$AJ621^5+WeightSDS!S$17*$AJ621^4+WeightSDS!T$17*$AJ621^3+WeightSDS!U$17*$AJ621^2+WeightSDS!V$17*$AJ621+WeightSDS!W$17,IF($AJ621&lt;186,WeightSDS!$U$18+(WeightSDS!$V$18-WeightSDS!$U$18)/24*($AJ621-186)+WeightSDS!$W$18*(-$AJ621+186)^2-0.005,WeightSDS!$U$18+(WeightSDS!$V$18-WeightSDS!$U$18)/24*($AJ621-186)-0.005)))</f>
        <v>0.14604529399999999</v>
      </c>
      <c r="AQ621" s="7">
        <f t="shared" si="207"/>
        <v>0.56299999999999994</v>
      </c>
      <c r="AR621" s="7">
        <f t="shared" si="208"/>
        <v>69</v>
      </c>
      <c r="AS621" s="7">
        <f t="shared" si="209"/>
        <v>0.51</v>
      </c>
    </row>
    <row r="622" spans="2:45" s="7" customFormat="1" x14ac:dyDescent="0.15">
      <c r="B622" s="118"/>
      <c r="C622" s="118"/>
      <c r="D622" s="118"/>
      <c r="E622" s="30"/>
      <c r="F622" s="30"/>
      <c r="G622" s="119"/>
      <c r="H622" s="119"/>
      <c r="I622" s="78"/>
      <c r="J622" s="11" t="str">
        <f t="shared" si="200"/>
        <v/>
      </c>
      <c r="K622" s="2" t="str">
        <f t="shared" si="210"/>
        <v/>
      </c>
      <c r="L622" s="2" t="str">
        <f t="shared" si="201"/>
        <v/>
      </c>
      <c r="M622" s="2" t="str">
        <f t="shared" si="211"/>
        <v/>
      </c>
      <c r="N622" s="2" t="str">
        <f t="shared" si="212"/>
        <v/>
      </c>
      <c r="O622" s="2" t="str">
        <f t="shared" si="213"/>
        <v/>
      </c>
      <c r="P622" s="11" t="str">
        <f t="shared" si="214"/>
        <v/>
      </c>
      <c r="Q622" s="11" t="str">
        <f t="shared" si="215"/>
        <v/>
      </c>
      <c r="R622" s="2" t="str">
        <f t="shared" si="216"/>
        <v/>
      </c>
      <c r="S622" s="11" t="str">
        <f t="shared" si="217"/>
        <v/>
      </c>
      <c r="T622" s="175" t="str">
        <f t="shared" si="218"/>
        <v/>
      </c>
      <c r="U622" s="11" t="str">
        <f t="shared" si="219"/>
        <v/>
      </c>
      <c r="V622" s="136"/>
      <c r="W622" s="136"/>
      <c r="X622" s="139">
        <f t="shared" si="202"/>
        <v>0</v>
      </c>
      <c r="Y622" s="31">
        <f t="shared" si="203"/>
        <v>0</v>
      </c>
      <c r="Z622" s="31"/>
      <c r="AA622" s="140">
        <f t="shared" si="204"/>
        <v>0</v>
      </c>
      <c r="AB622" s="12"/>
      <c r="AC622" s="8">
        <f t="shared" si="205"/>
        <v>9.0359999999999996</v>
      </c>
      <c r="AD622" s="8">
        <f t="shared" si="206"/>
        <v>-184.49199999999999</v>
      </c>
      <c r="AE622"/>
      <c r="AF622" t="e">
        <f>IF(D622="M",IF(AI622&lt;78,LMS!$D$5*AI622^3+LMS!$E$5*AI622^2+LMS!$F$5*AI622+LMS!$G$5,IF(AI622&lt;150,LMS!$D$6*AI622^3+LMS!$E$6*AI622^2+LMS!$F$6*AI622+LMS!$G$6,LMS!$D$7*AI622^3+LMS!$E$7*AI622^2+LMS!$F$7*AI622+LMS!$G$7)),IF(AI622&lt;69,LMS!$D$9*AI622^3+LMS!$E$9*AI622^2+LMS!$F$9*AI622+LMS!$G$9,IF(AI622&lt;150,LMS!$D$10*AI622^3+LMS!$E$10*AI622^2+LMS!$F$10*AI622+LMS!$G$10,LMS!$D$11*AI622^3+LMS!$E$11*AI622^2+LMS!$F$11*AI622+LMS!$G$11)))</f>
        <v>#VALUE!</v>
      </c>
      <c r="AG622" t="e">
        <f>IF(D622="M",(IF(AI622&lt;2.5,LMS!$D$21*AI622^3+LMS!$E$21*AI622^2+LMS!$F$21*AI622+LMS!$G$21,IF(AI622&lt;9.5,LMS!$D$22*AI622^3+LMS!$E$22*AI622^2+LMS!$F$22*AI622+LMS!$G$22,IF(AI622&lt;26.75,LMS!$D$23*AI622^3+LMS!$E$23*AI622^2+LMS!$F$23*AI622+LMS!$G$23,IF(AI622&lt;90,LMS!$D$24*AI622^3+LMS!$E$24*AI622^2+LMS!$F$24*AI622+LMS!$G$24,LMS!$D$25*AI622^3+LMS!$E$25*AI622^2+LMS!$F$25*AI622+LMS!$G$25))))),(IF(AI622&lt;2.5,LMS!$D$27*AI622^3+LMS!$E$27*AI622^2+LMS!$F$27*AI622+LMS!$G$27,IF(AI622&lt;9.5,LMS!$D$28*AI622^3+LMS!$E$28*AI622^2+LMS!$F$28*AI622+LMS!$G$28,IF(AI622&lt;26.75,LMS!$D$29*AI622^3+LMS!$E$29*AI622^2+LMS!$F$29*AI622+LMS!$G$29,IF(AI622&lt;90,LMS!$D$30*AI622^3+LMS!$E$30*AI622^2+LMS!$F$30*AI622+LMS!$G$30,IF(AI622&lt;150,LMS!$D$31*AI622^3+LMS!$E$31*AI622^2+LMS!$F$31*AI622+LMS!$G$31,LMS!$D$32*AI622^3+LMS!$E$32*AI622^2+LMS!$F$32*AI622+LMS!$G$32)))))))</f>
        <v>#VALUE!</v>
      </c>
      <c r="AH622" t="e">
        <f>IF(D622="M",(IF(AI622&lt;90,LMS!$D$14*AI622^3+LMS!$E$14*AI622^2+LMS!$F$14*AI622+LMS!$G$14,LMS!$D$15*AI622^3+LMS!$E$15*AI622^2+LMS!$F$15*AI622+LMS!$G$15)),(IF(AI622&lt;90,LMS!$D$17*AI622^3+LMS!$E$17*AI622^2+LMS!$F$17*AI622+LMS!$G$17,LMS!$D$18*AI622^3+LMS!$E$18*AI622^2+LMS!$F$18*AI622+LMS!$G$18)))</f>
        <v>#VALUE!</v>
      </c>
      <c r="AI622" s="7" t="e">
        <f t="shared" si="199"/>
        <v>#VALUE!</v>
      </c>
      <c r="AJ622" s="7">
        <f t="shared" si="220"/>
        <v>0</v>
      </c>
      <c r="AL622" s="7">
        <f>IF(D622="M",WeightSDS!P$5*$AJ622^7+WeightSDS!Q$5*$AJ622^6+WeightSDS!R$5*$AJ622^5+WeightSDS!S$5*$AJ622^4+WeightSDS!T$5*$AJ622^3+WeightSDS!U$5*$AJ622^2+WeightSDS!V$5*$AJ622+WeightSDS!W$5,IF($AJ622&lt;186,WeightSDS!P$8*$AJ622^7+WeightSDS!Q$8*$AJ622^6+WeightSDS!R$8*$AJ622^5+WeightSDS!S$8*$AJ622^4+WeightSDS!T$8*$AJ622^3+WeightSDS!U$8*$AJ622^2+WeightSDS!V$8*$AJ622+WeightSDS!W$8,WeightSDS!$U$9+WeightSDS!$V$9*($AJ622-WeightSDS!$W$9)))</f>
        <v>0.75407122999999998</v>
      </c>
      <c r="AM622" s="7">
        <f>IF(D622="M",IF($AJ622&lt;45,WeightSDS!M$23*$AJ622^10+WeightSDS!N$23*$AJ622^9+WeightSDS!O$23*$AJ622^8+WeightSDS!P$23*$AJ622^7+WeightSDS!Q$23*$AJ622^6+WeightSDS!R$23*$AJ622^5+WeightSDS!S$23*$AJ622^4+WeightSDS!T$23*$AJ622^3+WeightSDS!U$23*$AJ622^2+WeightSDS!V$23*$AJ622+WeightSDS!W$23,IF($AJ622&lt;153,WeightSDS!M$25*$AJ622^10+WeightSDS!N$25*$AJ622^9+WeightSDS!O$25*$AJ622^8+WeightSDS!P$25*$AJ622^7+WeightSDS!Q$25*$AJ622^6+WeightSDS!R$25*$AJ622^5+WeightSDS!S$25*$AJ622^4+WeightSDS!T$25*$AJ622^3+WeightSDS!U$25*$AJ622^2+WeightSDS!V$25*$AJ622+WeightSDS!W$25,WeightSDS!M$27+WeightSDS!N$27/(1+EXP(WeightSDS!O$27+WeightSDS!P$27*$AJ622)))),IF($AJ622&lt;43.8,WeightSDS!M$29*$AJ622^10+WeightSDS!N$29*$AJ622^9+WeightSDS!O$29*$AJ622^8+WeightSDS!P$29*$AJ622^7+WeightSDS!Q$29*$AJ622^6+WeightSDS!R$29*$AJ622^5+WeightSDS!S$29*$AJ622^4+WeightSDS!T$29*$AJ622^3+WeightSDS!U$29*$AJ622^2+WeightSDS!V$29*$AJ622+WeightSDS!W$29-0.010431*(1-$AJ622/210),IF($AJ622&lt;123,WeightSDS!M$30*$AJ622^10+WeightSDS!N$30*$AJ622^9+WeightSDS!O$30*$AJ622^8+WeightSDS!P$30*$AJ622^7+WeightSDS!Q$30*$AJ622^6+WeightSDS!R$30*$AJ622^5+WeightSDS!S$30*$AJ622^4+WeightSDS!T$30*$AJ622^3+WeightSDS!U$30*$AJ622^2+WeightSDS!V$30*$AJ622+WeightSDS!W$30-0.010431*(1-1/$AJ622),WeightSDS!M$32+WeightSDS!N$32/(1+EXP(WeightSDS!O$32+WeightSDS!P$32*$AJ622))-0.010431*(1-$AJ622/210))))</f>
        <v>2.9500001032655536</v>
      </c>
      <c r="AN622" s="7">
        <f>IF(D622="M",IF($AJ622&lt;162,WeightSDS!P$12*$AJ622^7+WeightSDS!Q$12*$AJ622^6+WeightSDS!R$12*$AJ622^5+WeightSDS!S$12*$AJ622^4+WeightSDS!T$12*$AJ622^3+WeightSDS!U$12*$AJ622^2+WeightSDS!V$12*$AJ622+WeightSDS!W$12,WeightSDS!P$14*$AJ622^7+WeightSDS!Q$14*$AJ622^6+WeightSDS!R$14*$AJ622^5+WeightSDS!S$14*$AJ622^4+WeightSDS!T$14*$AJ622^3+WeightSDS!U$14*$AJ622^2+WeightSDS!V$14*$AJ622+WeightSDS!W$14),IF($AJ622&lt;156,WeightSDS!O$17*$AJ622^8+WeightSDS!P$17*$AJ622^7+WeightSDS!Q$17*$AJ622^6+WeightSDS!R$17*$AJ622^5+WeightSDS!S$17*$AJ622^4+WeightSDS!T$17*$AJ622^3+WeightSDS!U$17*$AJ622^2+WeightSDS!V$17*$AJ622+WeightSDS!W$17,IF($AJ622&lt;186,WeightSDS!$U$18+(WeightSDS!$V$18-WeightSDS!$U$18)/24*($AJ622-186)+WeightSDS!$W$18*(-$AJ622+186)^2-0.005,WeightSDS!$U$18+(WeightSDS!$V$18-WeightSDS!$U$18)/24*($AJ622-186)-0.005)))</f>
        <v>0.14604529399999999</v>
      </c>
      <c r="AQ622" s="7">
        <f t="shared" si="207"/>
        <v>0.56299999999999994</v>
      </c>
      <c r="AR622" s="7">
        <f t="shared" si="208"/>
        <v>69</v>
      </c>
      <c r="AS622" s="7">
        <f t="shared" si="209"/>
        <v>0.51</v>
      </c>
    </row>
    <row r="623" spans="2:45" s="7" customFormat="1" x14ac:dyDescent="0.15">
      <c r="B623" s="118"/>
      <c r="C623" s="118"/>
      <c r="D623" s="118"/>
      <c r="E623" s="30"/>
      <c r="F623" s="30"/>
      <c r="G623" s="119"/>
      <c r="H623" s="119"/>
      <c r="I623" s="78"/>
      <c r="J623" s="11" t="str">
        <f t="shared" si="200"/>
        <v/>
      </c>
      <c r="K623" s="2" t="str">
        <f t="shared" si="210"/>
        <v/>
      </c>
      <c r="L623" s="2" t="str">
        <f t="shared" si="201"/>
        <v/>
      </c>
      <c r="M623" s="2" t="str">
        <f t="shared" si="211"/>
        <v/>
      </c>
      <c r="N623" s="2" t="str">
        <f t="shared" si="212"/>
        <v/>
      </c>
      <c r="O623" s="2" t="str">
        <f t="shared" si="213"/>
        <v/>
      </c>
      <c r="P623" s="11" t="str">
        <f t="shared" si="214"/>
        <v/>
      </c>
      <c r="Q623" s="11" t="str">
        <f t="shared" si="215"/>
        <v/>
      </c>
      <c r="R623" s="2" t="str">
        <f t="shared" si="216"/>
        <v/>
      </c>
      <c r="S623" s="11" t="str">
        <f t="shared" si="217"/>
        <v/>
      </c>
      <c r="T623" s="175" t="str">
        <f t="shared" si="218"/>
        <v/>
      </c>
      <c r="U623" s="11" t="str">
        <f t="shared" si="219"/>
        <v/>
      </c>
      <c r="V623" s="136"/>
      <c r="W623" s="136"/>
      <c r="X623" s="139">
        <f t="shared" si="202"/>
        <v>0</v>
      </c>
      <c r="Y623" s="31">
        <f t="shared" si="203"/>
        <v>0</v>
      </c>
      <c r="Z623" s="31"/>
      <c r="AA623" s="140">
        <f t="shared" si="204"/>
        <v>0</v>
      </c>
      <c r="AB623" s="12"/>
      <c r="AC623" s="8">
        <f t="shared" si="205"/>
        <v>9.0359999999999996</v>
      </c>
      <c r="AD623" s="8">
        <f t="shared" si="206"/>
        <v>-184.49199999999999</v>
      </c>
      <c r="AE623"/>
      <c r="AF623" t="e">
        <f>IF(D623="M",IF(AI623&lt;78,LMS!$D$5*AI623^3+LMS!$E$5*AI623^2+LMS!$F$5*AI623+LMS!$G$5,IF(AI623&lt;150,LMS!$D$6*AI623^3+LMS!$E$6*AI623^2+LMS!$F$6*AI623+LMS!$G$6,LMS!$D$7*AI623^3+LMS!$E$7*AI623^2+LMS!$F$7*AI623+LMS!$G$7)),IF(AI623&lt;69,LMS!$D$9*AI623^3+LMS!$E$9*AI623^2+LMS!$F$9*AI623+LMS!$G$9,IF(AI623&lt;150,LMS!$D$10*AI623^3+LMS!$E$10*AI623^2+LMS!$F$10*AI623+LMS!$G$10,LMS!$D$11*AI623^3+LMS!$E$11*AI623^2+LMS!$F$11*AI623+LMS!$G$11)))</f>
        <v>#VALUE!</v>
      </c>
      <c r="AG623" t="e">
        <f>IF(D623="M",(IF(AI623&lt;2.5,LMS!$D$21*AI623^3+LMS!$E$21*AI623^2+LMS!$F$21*AI623+LMS!$G$21,IF(AI623&lt;9.5,LMS!$D$22*AI623^3+LMS!$E$22*AI623^2+LMS!$F$22*AI623+LMS!$G$22,IF(AI623&lt;26.75,LMS!$D$23*AI623^3+LMS!$E$23*AI623^2+LMS!$F$23*AI623+LMS!$G$23,IF(AI623&lt;90,LMS!$D$24*AI623^3+LMS!$E$24*AI623^2+LMS!$F$24*AI623+LMS!$G$24,LMS!$D$25*AI623^3+LMS!$E$25*AI623^2+LMS!$F$25*AI623+LMS!$G$25))))),(IF(AI623&lt;2.5,LMS!$D$27*AI623^3+LMS!$E$27*AI623^2+LMS!$F$27*AI623+LMS!$G$27,IF(AI623&lt;9.5,LMS!$D$28*AI623^3+LMS!$E$28*AI623^2+LMS!$F$28*AI623+LMS!$G$28,IF(AI623&lt;26.75,LMS!$D$29*AI623^3+LMS!$E$29*AI623^2+LMS!$F$29*AI623+LMS!$G$29,IF(AI623&lt;90,LMS!$D$30*AI623^3+LMS!$E$30*AI623^2+LMS!$F$30*AI623+LMS!$G$30,IF(AI623&lt;150,LMS!$D$31*AI623^3+LMS!$E$31*AI623^2+LMS!$F$31*AI623+LMS!$G$31,LMS!$D$32*AI623^3+LMS!$E$32*AI623^2+LMS!$F$32*AI623+LMS!$G$32)))))))</f>
        <v>#VALUE!</v>
      </c>
      <c r="AH623" t="e">
        <f>IF(D623="M",(IF(AI623&lt;90,LMS!$D$14*AI623^3+LMS!$E$14*AI623^2+LMS!$F$14*AI623+LMS!$G$14,LMS!$D$15*AI623^3+LMS!$E$15*AI623^2+LMS!$F$15*AI623+LMS!$G$15)),(IF(AI623&lt;90,LMS!$D$17*AI623^3+LMS!$E$17*AI623^2+LMS!$F$17*AI623+LMS!$G$17,LMS!$D$18*AI623^3+LMS!$E$18*AI623^2+LMS!$F$18*AI623+LMS!$G$18)))</f>
        <v>#VALUE!</v>
      </c>
      <c r="AI623" s="7" t="e">
        <f t="shared" si="199"/>
        <v>#VALUE!</v>
      </c>
      <c r="AJ623" s="7">
        <f t="shared" si="220"/>
        <v>0</v>
      </c>
      <c r="AL623" s="7">
        <f>IF(D623="M",WeightSDS!P$5*$AJ623^7+WeightSDS!Q$5*$AJ623^6+WeightSDS!R$5*$AJ623^5+WeightSDS!S$5*$AJ623^4+WeightSDS!T$5*$AJ623^3+WeightSDS!U$5*$AJ623^2+WeightSDS!V$5*$AJ623+WeightSDS!W$5,IF($AJ623&lt;186,WeightSDS!P$8*$AJ623^7+WeightSDS!Q$8*$AJ623^6+WeightSDS!R$8*$AJ623^5+WeightSDS!S$8*$AJ623^4+WeightSDS!T$8*$AJ623^3+WeightSDS!U$8*$AJ623^2+WeightSDS!V$8*$AJ623+WeightSDS!W$8,WeightSDS!$U$9+WeightSDS!$V$9*($AJ623-WeightSDS!$W$9)))</f>
        <v>0.75407122999999998</v>
      </c>
      <c r="AM623" s="7">
        <f>IF(D623="M",IF($AJ623&lt;45,WeightSDS!M$23*$AJ623^10+WeightSDS!N$23*$AJ623^9+WeightSDS!O$23*$AJ623^8+WeightSDS!P$23*$AJ623^7+WeightSDS!Q$23*$AJ623^6+WeightSDS!R$23*$AJ623^5+WeightSDS!S$23*$AJ623^4+WeightSDS!T$23*$AJ623^3+WeightSDS!U$23*$AJ623^2+WeightSDS!V$23*$AJ623+WeightSDS!W$23,IF($AJ623&lt;153,WeightSDS!M$25*$AJ623^10+WeightSDS!N$25*$AJ623^9+WeightSDS!O$25*$AJ623^8+WeightSDS!P$25*$AJ623^7+WeightSDS!Q$25*$AJ623^6+WeightSDS!R$25*$AJ623^5+WeightSDS!S$25*$AJ623^4+WeightSDS!T$25*$AJ623^3+WeightSDS!U$25*$AJ623^2+WeightSDS!V$25*$AJ623+WeightSDS!W$25,WeightSDS!M$27+WeightSDS!N$27/(1+EXP(WeightSDS!O$27+WeightSDS!P$27*$AJ623)))),IF($AJ623&lt;43.8,WeightSDS!M$29*$AJ623^10+WeightSDS!N$29*$AJ623^9+WeightSDS!O$29*$AJ623^8+WeightSDS!P$29*$AJ623^7+WeightSDS!Q$29*$AJ623^6+WeightSDS!R$29*$AJ623^5+WeightSDS!S$29*$AJ623^4+WeightSDS!T$29*$AJ623^3+WeightSDS!U$29*$AJ623^2+WeightSDS!V$29*$AJ623+WeightSDS!W$29-0.010431*(1-$AJ623/210),IF($AJ623&lt;123,WeightSDS!M$30*$AJ623^10+WeightSDS!N$30*$AJ623^9+WeightSDS!O$30*$AJ623^8+WeightSDS!P$30*$AJ623^7+WeightSDS!Q$30*$AJ623^6+WeightSDS!R$30*$AJ623^5+WeightSDS!S$30*$AJ623^4+WeightSDS!T$30*$AJ623^3+WeightSDS!U$30*$AJ623^2+WeightSDS!V$30*$AJ623+WeightSDS!W$30-0.010431*(1-1/$AJ623),WeightSDS!M$32+WeightSDS!N$32/(1+EXP(WeightSDS!O$32+WeightSDS!P$32*$AJ623))-0.010431*(1-$AJ623/210))))</f>
        <v>2.9500001032655536</v>
      </c>
      <c r="AN623" s="7">
        <f>IF(D623="M",IF($AJ623&lt;162,WeightSDS!P$12*$AJ623^7+WeightSDS!Q$12*$AJ623^6+WeightSDS!R$12*$AJ623^5+WeightSDS!S$12*$AJ623^4+WeightSDS!T$12*$AJ623^3+WeightSDS!U$12*$AJ623^2+WeightSDS!V$12*$AJ623+WeightSDS!W$12,WeightSDS!P$14*$AJ623^7+WeightSDS!Q$14*$AJ623^6+WeightSDS!R$14*$AJ623^5+WeightSDS!S$14*$AJ623^4+WeightSDS!T$14*$AJ623^3+WeightSDS!U$14*$AJ623^2+WeightSDS!V$14*$AJ623+WeightSDS!W$14),IF($AJ623&lt;156,WeightSDS!O$17*$AJ623^8+WeightSDS!P$17*$AJ623^7+WeightSDS!Q$17*$AJ623^6+WeightSDS!R$17*$AJ623^5+WeightSDS!S$17*$AJ623^4+WeightSDS!T$17*$AJ623^3+WeightSDS!U$17*$AJ623^2+WeightSDS!V$17*$AJ623+WeightSDS!W$17,IF($AJ623&lt;186,WeightSDS!$U$18+(WeightSDS!$V$18-WeightSDS!$U$18)/24*($AJ623-186)+WeightSDS!$W$18*(-$AJ623+186)^2-0.005,WeightSDS!$U$18+(WeightSDS!$V$18-WeightSDS!$U$18)/24*($AJ623-186)-0.005)))</f>
        <v>0.14604529399999999</v>
      </c>
      <c r="AQ623" s="7">
        <f t="shared" si="207"/>
        <v>0.56299999999999994</v>
      </c>
      <c r="AR623" s="7">
        <f t="shared" si="208"/>
        <v>69</v>
      </c>
      <c r="AS623" s="7">
        <f t="shared" si="209"/>
        <v>0.51</v>
      </c>
    </row>
    <row r="624" spans="2:45" s="7" customFormat="1" x14ac:dyDescent="0.15">
      <c r="B624" s="118"/>
      <c r="C624" s="118"/>
      <c r="D624" s="118"/>
      <c r="E624" s="30"/>
      <c r="F624" s="30"/>
      <c r="G624" s="119"/>
      <c r="H624" s="119"/>
      <c r="I624" s="78"/>
      <c r="J624" s="11" t="str">
        <f t="shared" si="200"/>
        <v/>
      </c>
      <c r="K624" s="2" t="str">
        <f t="shared" si="210"/>
        <v/>
      </c>
      <c r="L624" s="2" t="str">
        <f t="shared" si="201"/>
        <v/>
      </c>
      <c r="M624" s="2" t="str">
        <f t="shared" si="211"/>
        <v/>
      </c>
      <c r="N624" s="2" t="str">
        <f t="shared" si="212"/>
        <v/>
      </c>
      <c r="O624" s="2" t="str">
        <f t="shared" si="213"/>
        <v/>
      </c>
      <c r="P624" s="11" t="str">
        <f t="shared" si="214"/>
        <v/>
      </c>
      <c r="Q624" s="11" t="str">
        <f t="shared" si="215"/>
        <v/>
      </c>
      <c r="R624" s="2" t="str">
        <f t="shared" si="216"/>
        <v/>
      </c>
      <c r="S624" s="11" t="str">
        <f t="shared" si="217"/>
        <v/>
      </c>
      <c r="T624" s="175" t="str">
        <f t="shared" si="218"/>
        <v/>
      </c>
      <c r="U624" s="11" t="str">
        <f t="shared" si="219"/>
        <v/>
      </c>
      <c r="V624" s="136"/>
      <c r="W624" s="136"/>
      <c r="X624" s="139">
        <f t="shared" si="202"/>
        <v>0</v>
      </c>
      <c r="Y624" s="31">
        <f t="shared" si="203"/>
        <v>0</v>
      </c>
      <c r="Z624" s="31"/>
      <c r="AA624" s="140">
        <f t="shared" si="204"/>
        <v>0</v>
      </c>
      <c r="AB624" s="12"/>
      <c r="AC624" s="8">
        <f t="shared" si="205"/>
        <v>9.0359999999999996</v>
      </c>
      <c r="AD624" s="8">
        <f t="shared" si="206"/>
        <v>-184.49199999999999</v>
      </c>
      <c r="AE624"/>
      <c r="AF624" t="e">
        <f>IF(D624="M",IF(AI624&lt;78,LMS!$D$5*AI624^3+LMS!$E$5*AI624^2+LMS!$F$5*AI624+LMS!$G$5,IF(AI624&lt;150,LMS!$D$6*AI624^3+LMS!$E$6*AI624^2+LMS!$F$6*AI624+LMS!$G$6,LMS!$D$7*AI624^3+LMS!$E$7*AI624^2+LMS!$F$7*AI624+LMS!$G$7)),IF(AI624&lt;69,LMS!$D$9*AI624^3+LMS!$E$9*AI624^2+LMS!$F$9*AI624+LMS!$G$9,IF(AI624&lt;150,LMS!$D$10*AI624^3+LMS!$E$10*AI624^2+LMS!$F$10*AI624+LMS!$G$10,LMS!$D$11*AI624^3+LMS!$E$11*AI624^2+LMS!$F$11*AI624+LMS!$G$11)))</f>
        <v>#VALUE!</v>
      </c>
      <c r="AG624" t="e">
        <f>IF(D624="M",(IF(AI624&lt;2.5,LMS!$D$21*AI624^3+LMS!$E$21*AI624^2+LMS!$F$21*AI624+LMS!$G$21,IF(AI624&lt;9.5,LMS!$D$22*AI624^3+LMS!$E$22*AI624^2+LMS!$F$22*AI624+LMS!$G$22,IF(AI624&lt;26.75,LMS!$D$23*AI624^3+LMS!$E$23*AI624^2+LMS!$F$23*AI624+LMS!$G$23,IF(AI624&lt;90,LMS!$D$24*AI624^3+LMS!$E$24*AI624^2+LMS!$F$24*AI624+LMS!$G$24,LMS!$D$25*AI624^3+LMS!$E$25*AI624^2+LMS!$F$25*AI624+LMS!$G$25))))),(IF(AI624&lt;2.5,LMS!$D$27*AI624^3+LMS!$E$27*AI624^2+LMS!$F$27*AI624+LMS!$G$27,IF(AI624&lt;9.5,LMS!$D$28*AI624^3+LMS!$E$28*AI624^2+LMS!$F$28*AI624+LMS!$G$28,IF(AI624&lt;26.75,LMS!$D$29*AI624^3+LMS!$E$29*AI624^2+LMS!$F$29*AI624+LMS!$G$29,IF(AI624&lt;90,LMS!$D$30*AI624^3+LMS!$E$30*AI624^2+LMS!$F$30*AI624+LMS!$G$30,IF(AI624&lt;150,LMS!$D$31*AI624^3+LMS!$E$31*AI624^2+LMS!$F$31*AI624+LMS!$G$31,LMS!$D$32*AI624^3+LMS!$E$32*AI624^2+LMS!$F$32*AI624+LMS!$G$32)))))))</f>
        <v>#VALUE!</v>
      </c>
      <c r="AH624" t="e">
        <f>IF(D624="M",(IF(AI624&lt;90,LMS!$D$14*AI624^3+LMS!$E$14*AI624^2+LMS!$F$14*AI624+LMS!$G$14,LMS!$D$15*AI624^3+LMS!$E$15*AI624^2+LMS!$F$15*AI624+LMS!$G$15)),(IF(AI624&lt;90,LMS!$D$17*AI624^3+LMS!$E$17*AI624^2+LMS!$F$17*AI624+LMS!$G$17,LMS!$D$18*AI624^3+LMS!$E$18*AI624^2+LMS!$F$18*AI624+LMS!$G$18)))</f>
        <v>#VALUE!</v>
      </c>
      <c r="AI624" s="7" t="e">
        <f t="shared" si="199"/>
        <v>#VALUE!</v>
      </c>
      <c r="AJ624" s="7">
        <f t="shared" si="220"/>
        <v>0</v>
      </c>
      <c r="AL624" s="7">
        <f>IF(D624="M",WeightSDS!P$5*$AJ624^7+WeightSDS!Q$5*$AJ624^6+WeightSDS!R$5*$AJ624^5+WeightSDS!S$5*$AJ624^4+WeightSDS!T$5*$AJ624^3+WeightSDS!U$5*$AJ624^2+WeightSDS!V$5*$AJ624+WeightSDS!W$5,IF($AJ624&lt;186,WeightSDS!P$8*$AJ624^7+WeightSDS!Q$8*$AJ624^6+WeightSDS!R$8*$AJ624^5+WeightSDS!S$8*$AJ624^4+WeightSDS!T$8*$AJ624^3+WeightSDS!U$8*$AJ624^2+WeightSDS!V$8*$AJ624+WeightSDS!W$8,WeightSDS!$U$9+WeightSDS!$V$9*($AJ624-WeightSDS!$W$9)))</f>
        <v>0.75407122999999998</v>
      </c>
      <c r="AM624" s="7">
        <f>IF(D624="M",IF($AJ624&lt;45,WeightSDS!M$23*$AJ624^10+WeightSDS!N$23*$AJ624^9+WeightSDS!O$23*$AJ624^8+WeightSDS!P$23*$AJ624^7+WeightSDS!Q$23*$AJ624^6+WeightSDS!R$23*$AJ624^5+WeightSDS!S$23*$AJ624^4+WeightSDS!T$23*$AJ624^3+WeightSDS!U$23*$AJ624^2+WeightSDS!V$23*$AJ624+WeightSDS!W$23,IF($AJ624&lt;153,WeightSDS!M$25*$AJ624^10+WeightSDS!N$25*$AJ624^9+WeightSDS!O$25*$AJ624^8+WeightSDS!P$25*$AJ624^7+WeightSDS!Q$25*$AJ624^6+WeightSDS!R$25*$AJ624^5+WeightSDS!S$25*$AJ624^4+WeightSDS!T$25*$AJ624^3+WeightSDS!U$25*$AJ624^2+WeightSDS!V$25*$AJ624+WeightSDS!W$25,WeightSDS!M$27+WeightSDS!N$27/(1+EXP(WeightSDS!O$27+WeightSDS!P$27*$AJ624)))),IF($AJ624&lt;43.8,WeightSDS!M$29*$AJ624^10+WeightSDS!N$29*$AJ624^9+WeightSDS!O$29*$AJ624^8+WeightSDS!P$29*$AJ624^7+WeightSDS!Q$29*$AJ624^6+WeightSDS!R$29*$AJ624^5+WeightSDS!S$29*$AJ624^4+WeightSDS!T$29*$AJ624^3+WeightSDS!U$29*$AJ624^2+WeightSDS!V$29*$AJ624+WeightSDS!W$29-0.010431*(1-$AJ624/210),IF($AJ624&lt;123,WeightSDS!M$30*$AJ624^10+WeightSDS!N$30*$AJ624^9+WeightSDS!O$30*$AJ624^8+WeightSDS!P$30*$AJ624^7+WeightSDS!Q$30*$AJ624^6+WeightSDS!R$30*$AJ624^5+WeightSDS!S$30*$AJ624^4+WeightSDS!T$30*$AJ624^3+WeightSDS!U$30*$AJ624^2+WeightSDS!V$30*$AJ624+WeightSDS!W$30-0.010431*(1-1/$AJ624),WeightSDS!M$32+WeightSDS!N$32/(1+EXP(WeightSDS!O$32+WeightSDS!P$32*$AJ624))-0.010431*(1-$AJ624/210))))</f>
        <v>2.9500001032655536</v>
      </c>
      <c r="AN624" s="7">
        <f>IF(D624="M",IF($AJ624&lt;162,WeightSDS!P$12*$AJ624^7+WeightSDS!Q$12*$AJ624^6+WeightSDS!R$12*$AJ624^5+WeightSDS!S$12*$AJ624^4+WeightSDS!T$12*$AJ624^3+WeightSDS!U$12*$AJ624^2+WeightSDS!V$12*$AJ624+WeightSDS!W$12,WeightSDS!P$14*$AJ624^7+WeightSDS!Q$14*$AJ624^6+WeightSDS!R$14*$AJ624^5+WeightSDS!S$14*$AJ624^4+WeightSDS!T$14*$AJ624^3+WeightSDS!U$14*$AJ624^2+WeightSDS!V$14*$AJ624+WeightSDS!W$14),IF($AJ624&lt;156,WeightSDS!O$17*$AJ624^8+WeightSDS!P$17*$AJ624^7+WeightSDS!Q$17*$AJ624^6+WeightSDS!R$17*$AJ624^5+WeightSDS!S$17*$AJ624^4+WeightSDS!T$17*$AJ624^3+WeightSDS!U$17*$AJ624^2+WeightSDS!V$17*$AJ624+WeightSDS!W$17,IF($AJ624&lt;186,WeightSDS!$U$18+(WeightSDS!$V$18-WeightSDS!$U$18)/24*($AJ624-186)+WeightSDS!$W$18*(-$AJ624+186)^2-0.005,WeightSDS!$U$18+(WeightSDS!$V$18-WeightSDS!$U$18)/24*($AJ624-186)-0.005)))</f>
        <v>0.14604529399999999</v>
      </c>
      <c r="AQ624" s="7">
        <f t="shared" si="207"/>
        <v>0.56299999999999994</v>
      </c>
      <c r="AR624" s="7">
        <f t="shared" si="208"/>
        <v>69</v>
      </c>
      <c r="AS624" s="7">
        <f t="shared" si="209"/>
        <v>0.51</v>
      </c>
    </row>
    <row r="625" spans="2:45" s="7" customFormat="1" x14ac:dyDescent="0.15">
      <c r="B625" s="118"/>
      <c r="C625" s="118"/>
      <c r="D625" s="118"/>
      <c r="E625" s="30"/>
      <c r="F625" s="30"/>
      <c r="G625" s="119"/>
      <c r="H625" s="119"/>
      <c r="I625" s="78"/>
      <c r="J625" s="11" t="str">
        <f t="shared" si="200"/>
        <v/>
      </c>
      <c r="K625" s="2" t="str">
        <f t="shared" si="210"/>
        <v/>
      </c>
      <c r="L625" s="2" t="str">
        <f t="shared" si="201"/>
        <v/>
      </c>
      <c r="M625" s="2" t="str">
        <f t="shared" si="211"/>
        <v/>
      </c>
      <c r="N625" s="2" t="str">
        <f t="shared" si="212"/>
        <v/>
      </c>
      <c r="O625" s="2" t="str">
        <f t="shared" si="213"/>
        <v/>
      </c>
      <c r="P625" s="11" t="str">
        <f t="shared" si="214"/>
        <v/>
      </c>
      <c r="Q625" s="11" t="str">
        <f t="shared" si="215"/>
        <v/>
      </c>
      <c r="R625" s="2" t="str">
        <f t="shared" si="216"/>
        <v/>
      </c>
      <c r="S625" s="11" t="str">
        <f t="shared" si="217"/>
        <v/>
      </c>
      <c r="T625" s="175" t="str">
        <f t="shared" si="218"/>
        <v/>
      </c>
      <c r="U625" s="11" t="str">
        <f t="shared" si="219"/>
        <v/>
      </c>
      <c r="V625" s="136"/>
      <c r="W625" s="136"/>
      <c r="X625" s="139">
        <f t="shared" si="202"/>
        <v>0</v>
      </c>
      <c r="Y625" s="31">
        <f t="shared" si="203"/>
        <v>0</v>
      </c>
      <c r="Z625" s="31"/>
      <c r="AA625" s="140">
        <f t="shared" si="204"/>
        <v>0</v>
      </c>
      <c r="AB625" s="12"/>
      <c r="AC625" s="8">
        <f t="shared" si="205"/>
        <v>9.0359999999999996</v>
      </c>
      <c r="AD625" s="8">
        <f t="shared" si="206"/>
        <v>-184.49199999999999</v>
      </c>
      <c r="AE625"/>
      <c r="AF625" t="e">
        <f>IF(D625="M",IF(AI625&lt;78,LMS!$D$5*AI625^3+LMS!$E$5*AI625^2+LMS!$F$5*AI625+LMS!$G$5,IF(AI625&lt;150,LMS!$D$6*AI625^3+LMS!$E$6*AI625^2+LMS!$F$6*AI625+LMS!$G$6,LMS!$D$7*AI625^3+LMS!$E$7*AI625^2+LMS!$F$7*AI625+LMS!$G$7)),IF(AI625&lt;69,LMS!$D$9*AI625^3+LMS!$E$9*AI625^2+LMS!$F$9*AI625+LMS!$G$9,IF(AI625&lt;150,LMS!$D$10*AI625^3+LMS!$E$10*AI625^2+LMS!$F$10*AI625+LMS!$G$10,LMS!$D$11*AI625^3+LMS!$E$11*AI625^2+LMS!$F$11*AI625+LMS!$G$11)))</f>
        <v>#VALUE!</v>
      </c>
      <c r="AG625" t="e">
        <f>IF(D625="M",(IF(AI625&lt;2.5,LMS!$D$21*AI625^3+LMS!$E$21*AI625^2+LMS!$F$21*AI625+LMS!$G$21,IF(AI625&lt;9.5,LMS!$D$22*AI625^3+LMS!$E$22*AI625^2+LMS!$F$22*AI625+LMS!$G$22,IF(AI625&lt;26.75,LMS!$D$23*AI625^3+LMS!$E$23*AI625^2+LMS!$F$23*AI625+LMS!$G$23,IF(AI625&lt;90,LMS!$D$24*AI625^3+LMS!$E$24*AI625^2+LMS!$F$24*AI625+LMS!$G$24,LMS!$D$25*AI625^3+LMS!$E$25*AI625^2+LMS!$F$25*AI625+LMS!$G$25))))),(IF(AI625&lt;2.5,LMS!$D$27*AI625^3+LMS!$E$27*AI625^2+LMS!$F$27*AI625+LMS!$G$27,IF(AI625&lt;9.5,LMS!$D$28*AI625^3+LMS!$E$28*AI625^2+LMS!$F$28*AI625+LMS!$G$28,IF(AI625&lt;26.75,LMS!$D$29*AI625^3+LMS!$E$29*AI625^2+LMS!$F$29*AI625+LMS!$G$29,IF(AI625&lt;90,LMS!$D$30*AI625^3+LMS!$E$30*AI625^2+LMS!$F$30*AI625+LMS!$G$30,IF(AI625&lt;150,LMS!$D$31*AI625^3+LMS!$E$31*AI625^2+LMS!$F$31*AI625+LMS!$G$31,LMS!$D$32*AI625^3+LMS!$E$32*AI625^2+LMS!$F$32*AI625+LMS!$G$32)))))))</f>
        <v>#VALUE!</v>
      </c>
      <c r="AH625" t="e">
        <f>IF(D625="M",(IF(AI625&lt;90,LMS!$D$14*AI625^3+LMS!$E$14*AI625^2+LMS!$F$14*AI625+LMS!$G$14,LMS!$D$15*AI625^3+LMS!$E$15*AI625^2+LMS!$F$15*AI625+LMS!$G$15)),(IF(AI625&lt;90,LMS!$D$17*AI625^3+LMS!$E$17*AI625^2+LMS!$F$17*AI625+LMS!$G$17,LMS!$D$18*AI625^3+LMS!$E$18*AI625^2+LMS!$F$18*AI625+LMS!$G$18)))</f>
        <v>#VALUE!</v>
      </c>
      <c r="AI625" s="7" t="e">
        <f t="shared" si="199"/>
        <v>#VALUE!</v>
      </c>
      <c r="AJ625" s="7">
        <f t="shared" si="220"/>
        <v>0</v>
      </c>
      <c r="AL625" s="7">
        <f>IF(D625="M",WeightSDS!P$5*$AJ625^7+WeightSDS!Q$5*$AJ625^6+WeightSDS!R$5*$AJ625^5+WeightSDS!S$5*$AJ625^4+WeightSDS!T$5*$AJ625^3+WeightSDS!U$5*$AJ625^2+WeightSDS!V$5*$AJ625+WeightSDS!W$5,IF($AJ625&lt;186,WeightSDS!P$8*$AJ625^7+WeightSDS!Q$8*$AJ625^6+WeightSDS!R$8*$AJ625^5+WeightSDS!S$8*$AJ625^4+WeightSDS!T$8*$AJ625^3+WeightSDS!U$8*$AJ625^2+WeightSDS!V$8*$AJ625+WeightSDS!W$8,WeightSDS!$U$9+WeightSDS!$V$9*($AJ625-WeightSDS!$W$9)))</f>
        <v>0.75407122999999998</v>
      </c>
      <c r="AM625" s="7">
        <f>IF(D625="M",IF($AJ625&lt;45,WeightSDS!M$23*$AJ625^10+WeightSDS!N$23*$AJ625^9+WeightSDS!O$23*$AJ625^8+WeightSDS!P$23*$AJ625^7+WeightSDS!Q$23*$AJ625^6+WeightSDS!R$23*$AJ625^5+WeightSDS!S$23*$AJ625^4+WeightSDS!T$23*$AJ625^3+WeightSDS!U$23*$AJ625^2+WeightSDS!V$23*$AJ625+WeightSDS!W$23,IF($AJ625&lt;153,WeightSDS!M$25*$AJ625^10+WeightSDS!N$25*$AJ625^9+WeightSDS!O$25*$AJ625^8+WeightSDS!P$25*$AJ625^7+WeightSDS!Q$25*$AJ625^6+WeightSDS!R$25*$AJ625^5+WeightSDS!S$25*$AJ625^4+WeightSDS!T$25*$AJ625^3+WeightSDS!U$25*$AJ625^2+WeightSDS!V$25*$AJ625+WeightSDS!W$25,WeightSDS!M$27+WeightSDS!N$27/(1+EXP(WeightSDS!O$27+WeightSDS!P$27*$AJ625)))),IF($AJ625&lt;43.8,WeightSDS!M$29*$AJ625^10+WeightSDS!N$29*$AJ625^9+WeightSDS!O$29*$AJ625^8+WeightSDS!P$29*$AJ625^7+WeightSDS!Q$29*$AJ625^6+WeightSDS!R$29*$AJ625^5+WeightSDS!S$29*$AJ625^4+WeightSDS!T$29*$AJ625^3+WeightSDS!U$29*$AJ625^2+WeightSDS!V$29*$AJ625+WeightSDS!W$29-0.010431*(1-$AJ625/210),IF($AJ625&lt;123,WeightSDS!M$30*$AJ625^10+WeightSDS!N$30*$AJ625^9+WeightSDS!O$30*$AJ625^8+WeightSDS!P$30*$AJ625^7+WeightSDS!Q$30*$AJ625^6+WeightSDS!R$30*$AJ625^5+WeightSDS!S$30*$AJ625^4+WeightSDS!T$30*$AJ625^3+WeightSDS!U$30*$AJ625^2+WeightSDS!V$30*$AJ625+WeightSDS!W$30-0.010431*(1-1/$AJ625),WeightSDS!M$32+WeightSDS!N$32/(1+EXP(WeightSDS!O$32+WeightSDS!P$32*$AJ625))-0.010431*(1-$AJ625/210))))</f>
        <v>2.9500001032655536</v>
      </c>
      <c r="AN625" s="7">
        <f>IF(D625="M",IF($AJ625&lt;162,WeightSDS!P$12*$AJ625^7+WeightSDS!Q$12*$AJ625^6+WeightSDS!R$12*$AJ625^5+WeightSDS!S$12*$AJ625^4+WeightSDS!T$12*$AJ625^3+WeightSDS!U$12*$AJ625^2+WeightSDS!V$12*$AJ625+WeightSDS!W$12,WeightSDS!P$14*$AJ625^7+WeightSDS!Q$14*$AJ625^6+WeightSDS!R$14*$AJ625^5+WeightSDS!S$14*$AJ625^4+WeightSDS!T$14*$AJ625^3+WeightSDS!U$14*$AJ625^2+WeightSDS!V$14*$AJ625+WeightSDS!W$14),IF($AJ625&lt;156,WeightSDS!O$17*$AJ625^8+WeightSDS!P$17*$AJ625^7+WeightSDS!Q$17*$AJ625^6+WeightSDS!R$17*$AJ625^5+WeightSDS!S$17*$AJ625^4+WeightSDS!T$17*$AJ625^3+WeightSDS!U$17*$AJ625^2+WeightSDS!V$17*$AJ625+WeightSDS!W$17,IF($AJ625&lt;186,WeightSDS!$U$18+(WeightSDS!$V$18-WeightSDS!$U$18)/24*($AJ625-186)+WeightSDS!$W$18*(-$AJ625+186)^2-0.005,WeightSDS!$U$18+(WeightSDS!$V$18-WeightSDS!$U$18)/24*($AJ625-186)-0.005)))</f>
        <v>0.14604529399999999</v>
      </c>
      <c r="AQ625" s="7">
        <f t="shared" si="207"/>
        <v>0.56299999999999994</v>
      </c>
      <c r="AR625" s="7">
        <f t="shared" si="208"/>
        <v>69</v>
      </c>
      <c r="AS625" s="7">
        <f t="shared" si="209"/>
        <v>0.51</v>
      </c>
    </row>
    <row r="626" spans="2:45" s="7" customFormat="1" x14ac:dyDescent="0.15">
      <c r="B626" s="118"/>
      <c r="C626" s="118"/>
      <c r="D626" s="118"/>
      <c r="E626" s="30"/>
      <c r="F626" s="30"/>
      <c r="G626" s="119"/>
      <c r="H626" s="119"/>
      <c r="I626" s="78"/>
      <c r="J626" s="11" t="str">
        <f t="shared" si="200"/>
        <v/>
      </c>
      <c r="K626" s="2" t="str">
        <f t="shared" si="210"/>
        <v/>
      </c>
      <c r="L626" s="2" t="str">
        <f t="shared" si="201"/>
        <v/>
      </c>
      <c r="M626" s="2" t="str">
        <f t="shared" si="211"/>
        <v/>
      </c>
      <c r="N626" s="2" t="str">
        <f t="shared" si="212"/>
        <v/>
      </c>
      <c r="O626" s="2" t="str">
        <f t="shared" si="213"/>
        <v/>
      </c>
      <c r="P626" s="11" t="str">
        <f t="shared" si="214"/>
        <v/>
      </c>
      <c r="Q626" s="11" t="str">
        <f t="shared" si="215"/>
        <v/>
      </c>
      <c r="R626" s="2" t="str">
        <f t="shared" si="216"/>
        <v/>
      </c>
      <c r="S626" s="11" t="str">
        <f t="shared" si="217"/>
        <v/>
      </c>
      <c r="T626" s="175" t="str">
        <f t="shared" si="218"/>
        <v/>
      </c>
      <c r="U626" s="11" t="str">
        <f t="shared" si="219"/>
        <v/>
      </c>
      <c r="V626" s="136"/>
      <c r="W626" s="136"/>
      <c r="X626" s="139">
        <f t="shared" si="202"/>
        <v>0</v>
      </c>
      <c r="Y626" s="31">
        <f t="shared" si="203"/>
        <v>0</v>
      </c>
      <c r="Z626" s="31"/>
      <c r="AA626" s="140">
        <f t="shared" si="204"/>
        <v>0</v>
      </c>
      <c r="AB626" s="12"/>
      <c r="AC626" s="8">
        <f t="shared" si="205"/>
        <v>9.0359999999999996</v>
      </c>
      <c r="AD626" s="8">
        <f t="shared" si="206"/>
        <v>-184.49199999999999</v>
      </c>
      <c r="AE626"/>
      <c r="AF626" t="e">
        <f>IF(D626="M",IF(AI626&lt;78,LMS!$D$5*AI626^3+LMS!$E$5*AI626^2+LMS!$F$5*AI626+LMS!$G$5,IF(AI626&lt;150,LMS!$D$6*AI626^3+LMS!$E$6*AI626^2+LMS!$F$6*AI626+LMS!$G$6,LMS!$D$7*AI626^3+LMS!$E$7*AI626^2+LMS!$F$7*AI626+LMS!$G$7)),IF(AI626&lt;69,LMS!$D$9*AI626^3+LMS!$E$9*AI626^2+LMS!$F$9*AI626+LMS!$G$9,IF(AI626&lt;150,LMS!$D$10*AI626^3+LMS!$E$10*AI626^2+LMS!$F$10*AI626+LMS!$G$10,LMS!$D$11*AI626^3+LMS!$E$11*AI626^2+LMS!$F$11*AI626+LMS!$G$11)))</f>
        <v>#VALUE!</v>
      </c>
      <c r="AG626" t="e">
        <f>IF(D626="M",(IF(AI626&lt;2.5,LMS!$D$21*AI626^3+LMS!$E$21*AI626^2+LMS!$F$21*AI626+LMS!$G$21,IF(AI626&lt;9.5,LMS!$D$22*AI626^3+LMS!$E$22*AI626^2+LMS!$F$22*AI626+LMS!$G$22,IF(AI626&lt;26.75,LMS!$D$23*AI626^3+LMS!$E$23*AI626^2+LMS!$F$23*AI626+LMS!$G$23,IF(AI626&lt;90,LMS!$D$24*AI626^3+LMS!$E$24*AI626^2+LMS!$F$24*AI626+LMS!$G$24,LMS!$D$25*AI626^3+LMS!$E$25*AI626^2+LMS!$F$25*AI626+LMS!$G$25))))),(IF(AI626&lt;2.5,LMS!$D$27*AI626^3+LMS!$E$27*AI626^2+LMS!$F$27*AI626+LMS!$G$27,IF(AI626&lt;9.5,LMS!$D$28*AI626^3+LMS!$E$28*AI626^2+LMS!$F$28*AI626+LMS!$G$28,IF(AI626&lt;26.75,LMS!$D$29*AI626^3+LMS!$E$29*AI626^2+LMS!$F$29*AI626+LMS!$G$29,IF(AI626&lt;90,LMS!$D$30*AI626^3+LMS!$E$30*AI626^2+LMS!$F$30*AI626+LMS!$G$30,IF(AI626&lt;150,LMS!$D$31*AI626^3+LMS!$E$31*AI626^2+LMS!$F$31*AI626+LMS!$G$31,LMS!$D$32*AI626^3+LMS!$E$32*AI626^2+LMS!$F$32*AI626+LMS!$G$32)))))))</f>
        <v>#VALUE!</v>
      </c>
      <c r="AH626" t="e">
        <f>IF(D626="M",(IF(AI626&lt;90,LMS!$D$14*AI626^3+LMS!$E$14*AI626^2+LMS!$F$14*AI626+LMS!$G$14,LMS!$D$15*AI626^3+LMS!$E$15*AI626^2+LMS!$F$15*AI626+LMS!$G$15)),(IF(AI626&lt;90,LMS!$D$17*AI626^3+LMS!$E$17*AI626^2+LMS!$F$17*AI626+LMS!$G$17,LMS!$D$18*AI626^3+LMS!$E$18*AI626^2+LMS!$F$18*AI626+LMS!$G$18)))</f>
        <v>#VALUE!</v>
      </c>
      <c r="AI626" s="7" t="e">
        <f t="shared" si="199"/>
        <v>#VALUE!</v>
      </c>
      <c r="AJ626" s="7">
        <f t="shared" si="220"/>
        <v>0</v>
      </c>
      <c r="AL626" s="7">
        <f>IF(D626="M",WeightSDS!P$5*$AJ626^7+WeightSDS!Q$5*$AJ626^6+WeightSDS!R$5*$AJ626^5+WeightSDS!S$5*$AJ626^4+WeightSDS!T$5*$AJ626^3+WeightSDS!U$5*$AJ626^2+WeightSDS!V$5*$AJ626+WeightSDS!W$5,IF($AJ626&lt;186,WeightSDS!P$8*$AJ626^7+WeightSDS!Q$8*$AJ626^6+WeightSDS!R$8*$AJ626^5+WeightSDS!S$8*$AJ626^4+WeightSDS!T$8*$AJ626^3+WeightSDS!U$8*$AJ626^2+WeightSDS!V$8*$AJ626+WeightSDS!W$8,WeightSDS!$U$9+WeightSDS!$V$9*($AJ626-WeightSDS!$W$9)))</f>
        <v>0.75407122999999998</v>
      </c>
      <c r="AM626" s="7">
        <f>IF(D626="M",IF($AJ626&lt;45,WeightSDS!M$23*$AJ626^10+WeightSDS!N$23*$AJ626^9+WeightSDS!O$23*$AJ626^8+WeightSDS!P$23*$AJ626^7+WeightSDS!Q$23*$AJ626^6+WeightSDS!R$23*$AJ626^5+WeightSDS!S$23*$AJ626^4+WeightSDS!T$23*$AJ626^3+WeightSDS!U$23*$AJ626^2+WeightSDS!V$23*$AJ626+WeightSDS!W$23,IF($AJ626&lt;153,WeightSDS!M$25*$AJ626^10+WeightSDS!N$25*$AJ626^9+WeightSDS!O$25*$AJ626^8+WeightSDS!P$25*$AJ626^7+WeightSDS!Q$25*$AJ626^6+WeightSDS!R$25*$AJ626^5+WeightSDS!S$25*$AJ626^4+WeightSDS!T$25*$AJ626^3+WeightSDS!U$25*$AJ626^2+WeightSDS!V$25*$AJ626+WeightSDS!W$25,WeightSDS!M$27+WeightSDS!N$27/(1+EXP(WeightSDS!O$27+WeightSDS!P$27*$AJ626)))),IF($AJ626&lt;43.8,WeightSDS!M$29*$AJ626^10+WeightSDS!N$29*$AJ626^9+WeightSDS!O$29*$AJ626^8+WeightSDS!P$29*$AJ626^7+WeightSDS!Q$29*$AJ626^6+WeightSDS!R$29*$AJ626^5+WeightSDS!S$29*$AJ626^4+WeightSDS!T$29*$AJ626^3+WeightSDS!U$29*$AJ626^2+WeightSDS!V$29*$AJ626+WeightSDS!W$29-0.010431*(1-$AJ626/210),IF($AJ626&lt;123,WeightSDS!M$30*$AJ626^10+WeightSDS!N$30*$AJ626^9+WeightSDS!O$30*$AJ626^8+WeightSDS!P$30*$AJ626^7+WeightSDS!Q$30*$AJ626^6+WeightSDS!R$30*$AJ626^5+WeightSDS!S$30*$AJ626^4+WeightSDS!T$30*$AJ626^3+WeightSDS!U$30*$AJ626^2+WeightSDS!V$30*$AJ626+WeightSDS!W$30-0.010431*(1-1/$AJ626),WeightSDS!M$32+WeightSDS!N$32/(1+EXP(WeightSDS!O$32+WeightSDS!P$32*$AJ626))-0.010431*(1-$AJ626/210))))</f>
        <v>2.9500001032655536</v>
      </c>
      <c r="AN626" s="7">
        <f>IF(D626="M",IF($AJ626&lt;162,WeightSDS!P$12*$AJ626^7+WeightSDS!Q$12*$AJ626^6+WeightSDS!R$12*$AJ626^5+WeightSDS!S$12*$AJ626^4+WeightSDS!T$12*$AJ626^3+WeightSDS!U$12*$AJ626^2+WeightSDS!V$12*$AJ626+WeightSDS!W$12,WeightSDS!P$14*$AJ626^7+WeightSDS!Q$14*$AJ626^6+WeightSDS!R$14*$AJ626^5+WeightSDS!S$14*$AJ626^4+WeightSDS!T$14*$AJ626^3+WeightSDS!U$14*$AJ626^2+WeightSDS!V$14*$AJ626+WeightSDS!W$14),IF($AJ626&lt;156,WeightSDS!O$17*$AJ626^8+WeightSDS!P$17*$AJ626^7+WeightSDS!Q$17*$AJ626^6+WeightSDS!R$17*$AJ626^5+WeightSDS!S$17*$AJ626^4+WeightSDS!T$17*$AJ626^3+WeightSDS!U$17*$AJ626^2+WeightSDS!V$17*$AJ626+WeightSDS!W$17,IF($AJ626&lt;186,WeightSDS!$U$18+(WeightSDS!$V$18-WeightSDS!$U$18)/24*($AJ626-186)+WeightSDS!$W$18*(-$AJ626+186)^2-0.005,WeightSDS!$U$18+(WeightSDS!$V$18-WeightSDS!$U$18)/24*($AJ626-186)-0.005)))</f>
        <v>0.14604529399999999</v>
      </c>
      <c r="AQ626" s="7">
        <f t="shared" si="207"/>
        <v>0.56299999999999994</v>
      </c>
      <c r="AR626" s="7">
        <f t="shared" si="208"/>
        <v>69</v>
      </c>
      <c r="AS626" s="7">
        <f t="shared" si="209"/>
        <v>0.51</v>
      </c>
    </row>
    <row r="627" spans="2:45" s="7" customFormat="1" x14ac:dyDescent="0.15">
      <c r="B627" s="118"/>
      <c r="C627" s="118"/>
      <c r="D627" s="118"/>
      <c r="E627" s="30"/>
      <c r="F627" s="30"/>
      <c r="G627" s="119"/>
      <c r="H627" s="119"/>
      <c r="I627" s="78"/>
      <c r="J627" s="11" t="str">
        <f t="shared" si="200"/>
        <v/>
      </c>
      <c r="K627" s="2" t="str">
        <f t="shared" si="210"/>
        <v/>
      </c>
      <c r="L627" s="2" t="str">
        <f t="shared" si="201"/>
        <v/>
      </c>
      <c r="M627" s="2" t="str">
        <f t="shared" si="211"/>
        <v/>
      </c>
      <c r="N627" s="2" t="str">
        <f t="shared" si="212"/>
        <v/>
      </c>
      <c r="O627" s="2" t="str">
        <f t="shared" si="213"/>
        <v/>
      </c>
      <c r="P627" s="11" t="str">
        <f t="shared" si="214"/>
        <v/>
      </c>
      <c r="Q627" s="11" t="str">
        <f t="shared" si="215"/>
        <v/>
      </c>
      <c r="R627" s="2" t="str">
        <f t="shared" si="216"/>
        <v/>
      </c>
      <c r="S627" s="11" t="str">
        <f t="shared" si="217"/>
        <v/>
      </c>
      <c r="T627" s="175" t="str">
        <f t="shared" si="218"/>
        <v/>
      </c>
      <c r="U627" s="11" t="str">
        <f t="shared" si="219"/>
        <v/>
      </c>
      <c r="V627" s="136"/>
      <c r="W627" s="136"/>
      <c r="X627" s="139">
        <f t="shared" si="202"/>
        <v>0</v>
      </c>
      <c r="Y627" s="31">
        <f t="shared" si="203"/>
        <v>0</v>
      </c>
      <c r="Z627" s="31"/>
      <c r="AA627" s="140">
        <f t="shared" si="204"/>
        <v>0</v>
      </c>
      <c r="AB627" s="12"/>
      <c r="AC627" s="8">
        <f t="shared" si="205"/>
        <v>9.0359999999999996</v>
      </c>
      <c r="AD627" s="8">
        <f t="shared" si="206"/>
        <v>-184.49199999999999</v>
      </c>
      <c r="AE627"/>
      <c r="AF627" t="e">
        <f>IF(D627="M",IF(AI627&lt;78,LMS!$D$5*AI627^3+LMS!$E$5*AI627^2+LMS!$F$5*AI627+LMS!$G$5,IF(AI627&lt;150,LMS!$D$6*AI627^3+LMS!$E$6*AI627^2+LMS!$F$6*AI627+LMS!$G$6,LMS!$D$7*AI627^3+LMS!$E$7*AI627^2+LMS!$F$7*AI627+LMS!$G$7)),IF(AI627&lt;69,LMS!$D$9*AI627^3+LMS!$E$9*AI627^2+LMS!$F$9*AI627+LMS!$G$9,IF(AI627&lt;150,LMS!$D$10*AI627^3+LMS!$E$10*AI627^2+LMS!$F$10*AI627+LMS!$G$10,LMS!$D$11*AI627^3+LMS!$E$11*AI627^2+LMS!$F$11*AI627+LMS!$G$11)))</f>
        <v>#VALUE!</v>
      </c>
      <c r="AG627" t="e">
        <f>IF(D627="M",(IF(AI627&lt;2.5,LMS!$D$21*AI627^3+LMS!$E$21*AI627^2+LMS!$F$21*AI627+LMS!$G$21,IF(AI627&lt;9.5,LMS!$D$22*AI627^3+LMS!$E$22*AI627^2+LMS!$F$22*AI627+LMS!$G$22,IF(AI627&lt;26.75,LMS!$D$23*AI627^3+LMS!$E$23*AI627^2+LMS!$F$23*AI627+LMS!$G$23,IF(AI627&lt;90,LMS!$D$24*AI627^3+LMS!$E$24*AI627^2+LMS!$F$24*AI627+LMS!$G$24,LMS!$D$25*AI627^3+LMS!$E$25*AI627^2+LMS!$F$25*AI627+LMS!$G$25))))),(IF(AI627&lt;2.5,LMS!$D$27*AI627^3+LMS!$E$27*AI627^2+LMS!$F$27*AI627+LMS!$G$27,IF(AI627&lt;9.5,LMS!$D$28*AI627^3+LMS!$E$28*AI627^2+LMS!$F$28*AI627+LMS!$G$28,IF(AI627&lt;26.75,LMS!$D$29*AI627^3+LMS!$E$29*AI627^2+LMS!$F$29*AI627+LMS!$G$29,IF(AI627&lt;90,LMS!$D$30*AI627^3+LMS!$E$30*AI627^2+LMS!$F$30*AI627+LMS!$G$30,IF(AI627&lt;150,LMS!$D$31*AI627^3+LMS!$E$31*AI627^2+LMS!$F$31*AI627+LMS!$G$31,LMS!$D$32*AI627^3+LMS!$E$32*AI627^2+LMS!$F$32*AI627+LMS!$G$32)))))))</f>
        <v>#VALUE!</v>
      </c>
      <c r="AH627" t="e">
        <f>IF(D627="M",(IF(AI627&lt;90,LMS!$D$14*AI627^3+LMS!$E$14*AI627^2+LMS!$F$14*AI627+LMS!$G$14,LMS!$D$15*AI627^3+LMS!$E$15*AI627^2+LMS!$F$15*AI627+LMS!$G$15)),(IF(AI627&lt;90,LMS!$D$17*AI627^3+LMS!$E$17*AI627^2+LMS!$F$17*AI627+LMS!$G$17,LMS!$D$18*AI627^3+LMS!$E$18*AI627^2+LMS!$F$18*AI627+LMS!$G$18)))</f>
        <v>#VALUE!</v>
      </c>
      <c r="AI627" s="7" t="e">
        <f t="shared" si="199"/>
        <v>#VALUE!</v>
      </c>
      <c r="AJ627" s="7">
        <f t="shared" si="220"/>
        <v>0</v>
      </c>
      <c r="AL627" s="7">
        <f>IF(D627="M",WeightSDS!P$5*$AJ627^7+WeightSDS!Q$5*$AJ627^6+WeightSDS!R$5*$AJ627^5+WeightSDS!S$5*$AJ627^4+WeightSDS!T$5*$AJ627^3+WeightSDS!U$5*$AJ627^2+WeightSDS!V$5*$AJ627+WeightSDS!W$5,IF($AJ627&lt;186,WeightSDS!P$8*$AJ627^7+WeightSDS!Q$8*$AJ627^6+WeightSDS!R$8*$AJ627^5+WeightSDS!S$8*$AJ627^4+WeightSDS!T$8*$AJ627^3+WeightSDS!U$8*$AJ627^2+WeightSDS!V$8*$AJ627+WeightSDS!W$8,WeightSDS!$U$9+WeightSDS!$V$9*($AJ627-WeightSDS!$W$9)))</f>
        <v>0.75407122999999998</v>
      </c>
      <c r="AM627" s="7">
        <f>IF(D627="M",IF($AJ627&lt;45,WeightSDS!M$23*$AJ627^10+WeightSDS!N$23*$AJ627^9+WeightSDS!O$23*$AJ627^8+WeightSDS!P$23*$AJ627^7+WeightSDS!Q$23*$AJ627^6+WeightSDS!R$23*$AJ627^5+WeightSDS!S$23*$AJ627^4+WeightSDS!T$23*$AJ627^3+WeightSDS!U$23*$AJ627^2+WeightSDS!V$23*$AJ627+WeightSDS!W$23,IF($AJ627&lt;153,WeightSDS!M$25*$AJ627^10+WeightSDS!N$25*$AJ627^9+WeightSDS!O$25*$AJ627^8+WeightSDS!P$25*$AJ627^7+WeightSDS!Q$25*$AJ627^6+WeightSDS!R$25*$AJ627^5+WeightSDS!S$25*$AJ627^4+WeightSDS!T$25*$AJ627^3+WeightSDS!U$25*$AJ627^2+WeightSDS!V$25*$AJ627+WeightSDS!W$25,WeightSDS!M$27+WeightSDS!N$27/(1+EXP(WeightSDS!O$27+WeightSDS!P$27*$AJ627)))),IF($AJ627&lt;43.8,WeightSDS!M$29*$AJ627^10+WeightSDS!N$29*$AJ627^9+WeightSDS!O$29*$AJ627^8+WeightSDS!P$29*$AJ627^7+WeightSDS!Q$29*$AJ627^6+WeightSDS!R$29*$AJ627^5+WeightSDS!S$29*$AJ627^4+WeightSDS!T$29*$AJ627^3+WeightSDS!U$29*$AJ627^2+WeightSDS!V$29*$AJ627+WeightSDS!W$29-0.010431*(1-$AJ627/210),IF($AJ627&lt;123,WeightSDS!M$30*$AJ627^10+WeightSDS!N$30*$AJ627^9+WeightSDS!O$30*$AJ627^8+WeightSDS!P$30*$AJ627^7+WeightSDS!Q$30*$AJ627^6+WeightSDS!R$30*$AJ627^5+WeightSDS!S$30*$AJ627^4+WeightSDS!T$30*$AJ627^3+WeightSDS!U$30*$AJ627^2+WeightSDS!V$30*$AJ627+WeightSDS!W$30-0.010431*(1-1/$AJ627),WeightSDS!M$32+WeightSDS!N$32/(1+EXP(WeightSDS!O$32+WeightSDS!P$32*$AJ627))-0.010431*(1-$AJ627/210))))</f>
        <v>2.9500001032655536</v>
      </c>
      <c r="AN627" s="7">
        <f>IF(D627="M",IF($AJ627&lt;162,WeightSDS!P$12*$AJ627^7+WeightSDS!Q$12*$AJ627^6+WeightSDS!R$12*$AJ627^5+WeightSDS!S$12*$AJ627^4+WeightSDS!T$12*$AJ627^3+WeightSDS!U$12*$AJ627^2+WeightSDS!V$12*$AJ627+WeightSDS!W$12,WeightSDS!P$14*$AJ627^7+WeightSDS!Q$14*$AJ627^6+WeightSDS!R$14*$AJ627^5+WeightSDS!S$14*$AJ627^4+WeightSDS!T$14*$AJ627^3+WeightSDS!U$14*$AJ627^2+WeightSDS!V$14*$AJ627+WeightSDS!W$14),IF($AJ627&lt;156,WeightSDS!O$17*$AJ627^8+WeightSDS!P$17*$AJ627^7+WeightSDS!Q$17*$AJ627^6+WeightSDS!R$17*$AJ627^5+WeightSDS!S$17*$AJ627^4+WeightSDS!T$17*$AJ627^3+WeightSDS!U$17*$AJ627^2+WeightSDS!V$17*$AJ627+WeightSDS!W$17,IF($AJ627&lt;186,WeightSDS!$U$18+(WeightSDS!$V$18-WeightSDS!$U$18)/24*($AJ627-186)+WeightSDS!$W$18*(-$AJ627+186)^2-0.005,WeightSDS!$U$18+(WeightSDS!$V$18-WeightSDS!$U$18)/24*($AJ627-186)-0.005)))</f>
        <v>0.14604529399999999</v>
      </c>
      <c r="AQ627" s="7">
        <f t="shared" si="207"/>
        <v>0.56299999999999994</v>
      </c>
      <c r="AR627" s="7">
        <f t="shared" si="208"/>
        <v>69</v>
      </c>
      <c r="AS627" s="7">
        <f t="shared" si="209"/>
        <v>0.51</v>
      </c>
    </row>
    <row r="628" spans="2:45" s="7" customFormat="1" x14ac:dyDescent="0.15">
      <c r="B628" s="118"/>
      <c r="C628" s="118"/>
      <c r="D628" s="118"/>
      <c r="E628" s="30"/>
      <c r="F628" s="30"/>
      <c r="G628" s="119"/>
      <c r="H628" s="119"/>
      <c r="I628" s="78"/>
      <c r="J628" s="11" t="str">
        <f t="shared" si="200"/>
        <v/>
      </c>
      <c r="K628" s="2" t="str">
        <f t="shared" si="210"/>
        <v/>
      </c>
      <c r="L628" s="2" t="str">
        <f t="shared" si="201"/>
        <v/>
      </c>
      <c r="M628" s="2" t="str">
        <f t="shared" si="211"/>
        <v/>
      </c>
      <c r="N628" s="2" t="str">
        <f t="shared" si="212"/>
        <v/>
      </c>
      <c r="O628" s="2" t="str">
        <f t="shared" si="213"/>
        <v/>
      </c>
      <c r="P628" s="11" t="str">
        <f t="shared" si="214"/>
        <v/>
      </c>
      <c r="Q628" s="11" t="str">
        <f t="shared" si="215"/>
        <v/>
      </c>
      <c r="R628" s="2" t="str">
        <f t="shared" si="216"/>
        <v/>
      </c>
      <c r="S628" s="11" t="str">
        <f t="shared" si="217"/>
        <v/>
      </c>
      <c r="T628" s="175" t="str">
        <f t="shared" si="218"/>
        <v/>
      </c>
      <c r="U628" s="11" t="str">
        <f t="shared" si="219"/>
        <v/>
      </c>
      <c r="V628" s="136"/>
      <c r="W628" s="136"/>
      <c r="X628" s="139">
        <f t="shared" si="202"/>
        <v>0</v>
      </c>
      <c r="Y628" s="31">
        <f t="shared" si="203"/>
        <v>0</v>
      </c>
      <c r="Z628" s="31"/>
      <c r="AA628" s="140">
        <f t="shared" si="204"/>
        <v>0</v>
      </c>
      <c r="AB628" s="12"/>
      <c r="AC628" s="8">
        <f t="shared" si="205"/>
        <v>9.0359999999999996</v>
      </c>
      <c r="AD628" s="8">
        <f t="shared" si="206"/>
        <v>-184.49199999999999</v>
      </c>
      <c r="AE628"/>
      <c r="AF628" t="e">
        <f>IF(D628="M",IF(AI628&lt;78,LMS!$D$5*AI628^3+LMS!$E$5*AI628^2+LMS!$F$5*AI628+LMS!$G$5,IF(AI628&lt;150,LMS!$D$6*AI628^3+LMS!$E$6*AI628^2+LMS!$F$6*AI628+LMS!$G$6,LMS!$D$7*AI628^3+LMS!$E$7*AI628^2+LMS!$F$7*AI628+LMS!$G$7)),IF(AI628&lt;69,LMS!$D$9*AI628^3+LMS!$E$9*AI628^2+LMS!$F$9*AI628+LMS!$G$9,IF(AI628&lt;150,LMS!$D$10*AI628^3+LMS!$E$10*AI628^2+LMS!$F$10*AI628+LMS!$G$10,LMS!$D$11*AI628^3+LMS!$E$11*AI628^2+LMS!$F$11*AI628+LMS!$G$11)))</f>
        <v>#VALUE!</v>
      </c>
      <c r="AG628" t="e">
        <f>IF(D628="M",(IF(AI628&lt;2.5,LMS!$D$21*AI628^3+LMS!$E$21*AI628^2+LMS!$F$21*AI628+LMS!$G$21,IF(AI628&lt;9.5,LMS!$D$22*AI628^3+LMS!$E$22*AI628^2+LMS!$F$22*AI628+LMS!$G$22,IF(AI628&lt;26.75,LMS!$D$23*AI628^3+LMS!$E$23*AI628^2+LMS!$F$23*AI628+LMS!$G$23,IF(AI628&lt;90,LMS!$D$24*AI628^3+LMS!$E$24*AI628^2+LMS!$F$24*AI628+LMS!$G$24,LMS!$D$25*AI628^3+LMS!$E$25*AI628^2+LMS!$F$25*AI628+LMS!$G$25))))),(IF(AI628&lt;2.5,LMS!$D$27*AI628^3+LMS!$E$27*AI628^2+LMS!$F$27*AI628+LMS!$G$27,IF(AI628&lt;9.5,LMS!$D$28*AI628^3+LMS!$E$28*AI628^2+LMS!$F$28*AI628+LMS!$G$28,IF(AI628&lt;26.75,LMS!$D$29*AI628^3+LMS!$E$29*AI628^2+LMS!$F$29*AI628+LMS!$G$29,IF(AI628&lt;90,LMS!$D$30*AI628^3+LMS!$E$30*AI628^2+LMS!$F$30*AI628+LMS!$G$30,IF(AI628&lt;150,LMS!$D$31*AI628^3+LMS!$E$31*AI628^2+LMS!$F$31*AI628+LMS!$G$31,LMS!$D$32*AI628^3+LMS!$E$32*AI628^2+LMS!$F$32*AI628+LMS!$G$32)))))))</f>
        <v>#VALUE!</v>
      </c>
      <c r="AH628" t="e">
        <f>IF(D628="M",(IF(AI628&lt;90,LMS!$D$14*AI628^3+LMS!$E$14*AI628^2+LMS!$F$14*AI628+LMS!$G$14,LMS!$D$15*AI628^3+LMS!$E$15*AI628^2+LMS!$F$15*AI628+LMS!$G$15)),(IF(AI628&lt;90,LMS!$D$17*AI628^3+LMS!$E$17*AI628^2+LMS!$F$17*AI628+LMS!$G$17,LMS!$D$18*AI628^3+LMS!$E$18*AI628^2+LMS!$F$18*AI628+LMS!$G$18)))</f>
        <v>#VALUE!</v>
      </c>
      <c r="AI628" s="7" t="e">
        <f t="shared" si="199"/>
        <v>#VALUE!</v>
      </c>
      <c r="AJ628" s="7">
        <f t="shared" si="220"/>
        <v>0</v>
      </c>
      <c r="AL628" s="7">
        <f>IF(D628="M",WeightSDS!P$5*$AJ628^7+WeightSDS!Q$5*$AJ628^6+WeightSDS!R$5*$AJ628^5+WeightSDS!S$5*$AJ628^4+WeightSDS!T$5*$AJ628^3+WeightSDS!U$5*$AJ628^2+WeightSDS!V$5*$AJ628+WeightSDS!W$5,IF($AJ628&lt;186,WeightSDS!P$8*$AJ628^7+WeightSDS!Q$8*$AJ628^6+WeightSDS!R$8*$AJ628^5+WeightSDS!S$8*$AJ628^4+WeightSDS!T$8*$AJ628^3+WeightSDS!U$8*$AJ628^2+WeightSDS!V$8*$AJ628+WeightSDS!W$8,WeightSDS!$U$9+WeightSDS!$V$9*($AJ628-WeightSDS!$W$9)))</f>
        <v>0.75407122999999998</v>
      </c>
      <c r="AM628" s="7">
        <f>IF(D628="M",IF($AJ628&lt;45,WeightSDS!M$23*$AJ628^10+WeightSDS!N$23*$AJ628^9+WeightSDS!O$23*$AJ628^8+WeightSDS!P$23*$AJ628^7+WeightSDS!Q$23*$AJ628^6+WeightSDS!R$23*$AJ628^5+WeightSDS!S$23*$AJ628^4+WeightSDS!T$23*$AJ628^3+WeightSDS!U$23*$AJ628^2+WeightSDS!V$23*$AJ628+WeightSDS!W$23,IF($AJ628&lt;153,WeightSDS!M$25*$AJ628^10+WeightSDS!N$25*$AJ628^9+WeightSDS!O$25*$AJ628^8+WeightSDS!P$25*$AJ628^7+WeightSDS!Q$25*$AJ628^6+WeightSDS!R$25*$AJ628^5+WeightSDS!S$25*$AJ628^4+WeightSDS!T$25*$AJ628^3+WeightSDS!U$25*$AJ628^2+WeightSDS!V$25*$AJ628+WeightSDS!W$25,WeightSDS!M$27+WeightSDS!N$27/(1+EXP(WeightSDS!O$27+WeightSDS!P$27*$AJ628)))),IF($AJ628&lt;43.8,WeightSDS!M$29*$AJ628^10+WeightSDS!N$29*$AJ628^9+WeightSDS!O$29*$AJ628^8+WeightSDS!P$29*$AJ628^7+WeightSDS!Q$29*$AJ628^6+WeightSDS!R$29*$AJ628^5+WeightSDS!S$29*$AJ628^4+WeightSDS!T$29*$AJ628^3+WeightSDS!U$29*$AJ628^2+WeightSDS!V$29*$AJ628+WeightSDS!W$29-0.010431*(1-$AJ628/210),IF($AJ628&lt;123,WeightSDS!M$30*$AJ628^10+WeightSDS!N$30*$AJ628^9+WeightSDS!O$30*$AJ628^8+WeightSDS!P$30*$AJ628^7+WeightSDS!Q$30*$AJ628^6+WeightSDS!R$30*$AJ628^5+WeightSDS!S$30*$AJ628^4+WeightSDS!T$30*$AJ628^3+WeightSDS!U$30*$AJ628^2+WeightSDS!V$30*$AJ628+WeightSDS!W$30-0.010431*(1-1/$AJ628),WeightSDS!M$32+WeightSDS!N$32/(1+EXP(WeightSDS!O$32+WeightSDS!P$32*$AJ628))-0.010431*(1-$AJ628/210))))</f>
        <v>2.9500001032655536</v>
      </c>
      <c r="AN628" s="7">
        <f>IF(D628="M",IF($AJ628&lt;162,WeightSDS!P$12*$AJ628^7+WeightSDS!Q$12*$AJ628^6+WeightSDS!R$12*$AJ628^5+WeightSDS!S$12*$AJ628^4+WeightSDS!T$12*$AJ628^3+WeightSDS!U$12*$AJ628^2+WeightSDS!V$12*$AJ628+WeightSDS!W$12,WeightSDS!P$14*$AJ628^7+WeightSDS!Q$14*$AJ628^6+WeightSDS!R$14*$AJ628^5+WeightSDS!S$14*$AJ628^4+WeightSDS!T$14*$AJ628^3+WeightSDS!U$14*$AJ628^2+WeightSDS!V$14*$AJ628+WeightSDS!W$14),IF($AJ628&lt;156,WeightSDS!O$17*$AJ628^8+WeightSDS!P$17*$AJ628^7+WeightSDS!Q$17*$AJ628^6+WeightSDS!R$17*$AJ628^5+WeightSDS!S$17*$AJ628^4+WeightSDS!T$17*$AJ628^3+WeightSDS!U$17*$AJ628^2+WeightSDS!V$17*$AJ628+WeightSDS!W$17,IF($AJ628&lt;186,WeightSDS!$U$18+(WeightSDS!$V$18-WeightSDS!$U$18)/24*($AJ628-186)+WeightSDS!$W$18*(-$AJ628+186)^2-0.005,WeightSDS!$U$18+(WeightSDS!$V$18-WeightSDS!$U$18)/24*($AJ628-186)-0.005)))</f>
        <v>0.14604529399999999</v>
      </c>
      <c r="AQ628" s="7">
        <f t="shared" si="207"/>
        <v>0.56299999999999994</v>
      </c>
      <c r="AR628" s="7">
        <f t="shared" si="208"/>
        <v>69</v>
      </c>
      <c r="AS628" s="7">
        <f t="shared" si="209"/>
        <v>0.51</v>
      </c>
    </row>
    <row r="629" spans="2:45" s="7" customFormat="1" x14ac:dyDescent="0.15">
      <c r="B629" s="118"/>
      <c r="C629" s="118"/>
      <c r="D629" s="118"/>
      <c r="E629" s="30"/>
      <c r="F629" s="30"/>
      <c r="G629" s="119"/>
      <c r="H629" s="119"/>
      <c r="I629" s="78"/>
      <c r="J629" s="11" t="str">
        <f t="shared" si="200"/>
        <v/>
      </c>
      <c r="K629" s="2" t="str">
        <f t="shared" si="210"/>
        <v/>
      </c>
      <c r="L629" s="2" t="str">
        <f t="shared" si="201"/>
        <v/>
      </c>
      <c r="M629" s="2" t="str">
        <f t="shared" si="211"/>
        <v/>
      </c>
      <c r="N629" s="2" t="str">
        <f t="shared" si="212"/>
        <v/>
      </c>
      <c r="O629" s="2" t="str">
        <f t="shared" si="213"/>
        <v/>
      </c>
      <c r="P629" s="11" t="str">
        <f t="shared" si="214"/>
        <v/>
      </c>
      <c r="Q629" s="11" t="str">
        <f t="shared" si="215"/>
        <v/>
      </c>
      <c r="R629" s="2" t="str">
        <f t="shared" si="216"/>
        <v/>
      </c>
      <c r="S629" s="11" t="str">
        <f t="shared" si="217"/>
        <v/>
      </c>
      <c r="T629" s="175" t="str">
        <f t="shared" si="218"/>
        <v/>
      </c>
      <c r="U629" s="11" t="str">
        <f t="shared" si="219"/>
        <v/>
      </c>
      <c r="V629" s="136"/>
      <c r="W629" s="136"/>
      <c r="X629" s="139">
        <f t="shared" si="202"/>
        <v>0</v>
      </c>
      <c r="Y629" s="31">
        <f t="shared" si="203"/>
        <v>0</v>
      </c>
      <c r="Z629" s="31"/>
      <c r="AA629" s="140">
        <f t="shared" si="204"/>
        <v>0</v>
      </c>
      <c r="AB629" s="12"/>
      <c r="AC629" s="8">
        <f t="shared" si="205"/>
        <v>9.0359999999999996</v>
      </c>
      <c r="AD629" s="8">
        <f t="shared" si="206"/>
        <v>-184.49199999999999</v>
      </c>
      <c r="AE629"/>
      <c r="AF629" t="e">
        <f>IF(D629="M",IF(AI629&lt;78,LMS!$D$5*AI629^3+LMS!$E$5*AI629^2+LMS!$F$5*AI629+LMS!$G$5,IF(AI629&lt;150,LMS!$D$6*AI629^3+LMS!$E$6*AI629^2+LMS!$F$6*AI629+LMS!$G$6,LMS!$D$7*AI629^3+LMS!$E$7*AI629^2+LMS!$F$7*AI629+LMS!$G$7)),IF(AI629&lt;69,LMS!$D$9*AI629^3+LMS!$E$9*AI629^2+LMS!$F$9*AI629+LMS!$G$9,IF(AI629&lt;150,LMS!$D$10*AI629^3+LMS!$E$10*AI629^2+LMS!$F$10*AI629+LMS!$G$10,LMS!$D$11*AI629^3+LMS!$E$11*AI629^2+LMS!$F$11*AI629+LMS!$G$11)))</f>
        <v>#VALUE!</v>
      </c>
      <c r="AG629" t="e">
        <f>IF(D629="M",(IF(AI629&lt;2.5,LMS!$D$21*AI629^3+LMS!$E$21*AI629^2+LMS!$F$21*AI629+LMS!$G$21,IF(AI629&lt;9.5,LMS!$D$22*AI629^3+LMS!$E$22*AI629^2+LMS!$F$22*AI629+LMS!$G$22,IF(AI629&lt;26.75,LMS!$D$23*AI629^3+LMS!$E$23*AI629^2+LMS!$F$23*AI629+LMS!$G$23,IF(AI629&lt;90,LMS!$D$24*AI629^3+LMS!$E$24*AI629^2+LMS!$F$24*AI629+LMS!$G$24,LMS!$D$25*AI629^3+LMS!$E$25*AI629^2+LMS!$F$25*AI629+LMS!$G$25))))),(IF(AI629&lt;2.5,LMS!$D$27*AI629^3+LMS!$E$27*AI629^2+LMS!$F$27*AI629+LMS!$G$27,IF(AI629&lt;9.5,LMS!$D$28*AI629^3+LMS!$E$28*AI629^2+LMS!$F$28*AI629+LMS!$G$28,IF(AI629&lt;26.75,LMS!$D$29*AI629^3+LMS!$E$29*AI629^2+LMS!$F$29*AI629+LMS!$G$29,IF(AI629&lt;90,LMS!$D$30*AI629^3+LMS!$E$30*AI629^2+LMS!$F$30*AI629+LMS!$G$30,IF(AI629&lt;150,LMS!$D$31*AI629^3+LMS!$E$31*AI629^2+LMS!$F$31*AI629+LMS!$G$31,LMS!$D$32*AI629^3+LMS!$E$32*AI629^2+LMS!$F$32*AI629+LMS!$G$32)))))))</f>
        <v>#VALUE!</v>
      </c>
      <c r="AH629" t="e">
        <f>IF(D629="M",(IF(AI629&lt;90,LMS!$D$14*AI629^3+LMS!$E$14*AI629^2+LMS!$F$14*AI629+LMS!$G$14,LMS!$D$15*AI629^3+LMS!$E$15*AI629^2+LMS!$F$15*AI629+LMS!$G$15)),(IF(AI629&lt;90,LMS!$D$17*AI629^3+LMS!$E$17*AI629^2+LMS!$F$17*AI629+LMS!$G$17,LMS!$D$18*AI629^3+LMS!$E$18*AI629^2+LMS!$F$18*AI629+LMS!$G$18)))</f>
        <v>#VALUE!</v>
      </c>
      <c r="AI629" s="7" t="e">
        <f t="shared" si="199"/>
        <v>#VALUE!</v>
      </c>
      <c r="AJ629" s="7">
        <f t="shared" si="220"/>
        <v>0</v>
      </c>
      <c r="AL629" s="7">
        <f>IF(D629="M",WeightSDS!P$5*$AJ629^7+WeightSDS!Q$5*$AJ629^6+WeightSDS!R$5*$AJ629^5+WeightSDS!S$5*$AJ629^4+WeightSDS!T$5*$AJ629^3+WeightSDS!U$5*$AJ629^2+WeightSDS!V$5*$AJ629+WeightSDS!W$5,IF($AJ629&lt;186,WeightSDS!P$8*$AJ629^7+WeightSDS!Q$8*$AJ629^6+WeightSDS!R$8*$AJ629^5+WeightSDS!S$8*$AJ629^4+WeightSDS!T$8*$AJ629^3+WeightSDS!U$8*$AJ629^2+WeightSDS!V$8*$AJ629+WeightSDS!W$8,WeightSDS!$U$9+WeightSDS!$V$9*($AJ629-WeightSDS!$W$9)))</f>
        <v>0.75407122999999998</v>
      </c>
      <c r="AM629" s="7">
        <f>IF(D629="M",IF($AJ629&lt;45,WeightSDS!M$23*$AJ629^10+WeightSDS!N$23*$AJ629^9+WeightSDS!O$23*$AJ629^8+WeightSDS!P$23*$AJ629^7+WeightSDS!Q$23*$AJ629^6+WeightSDS!R$23*$AJ629^5+WeightSDS!S$23*$AJ629^4+WeightSDS!T$23*$AJ629^3+WeightSDS!U$23*$AJ629^2+WeightSDS!V$23*$AJ629+WeightSDS!W$23,IF($AJ629&lt;153,WeightSDS!M$25*$AJ629^10+WeightSDS!N$25*$AJ629^9+WeightSDS!O$25*$AJ629^8+WeightSDS!P$25*$AJ629^7+WeightSDS!Q$25*$AJ629^6+WeightSDS!R$25*$AJ629^5+WeightSDS!S$25*$AJ629^4+WeightSDS!T$25*$AJ629^3+WeightSDS!U$25*$AJ629^2+WeightSDS!V$25*$AJ629+WeightSDS!W$25,WeightSDS!M$27+WeightSDS!N$27/(1+EXP(WeightSDS!O$27+WeightSDS!P$27*$AJ629)))),IF($AJ629&lt;43.8,WeightSDS!M$29*$AJ629^10+WeightSDS!N$29*$AJ629^9+WeightSDS!O$29*$AJ629^8+WeightSDS!P$29*$AJ629^7+WeightSDS!Q$29*$AJ629^6+WeightSDS!R$29*$AJ629^5+WeightSDS!S$29*$AJ629^4+WeightSDS!T$29*$AJ629^3+WeightSDS!U$29*$AJ629^2+WeightSDS!V$29*$AJ629+WeightSDS!W$29-0.010431*(1-$AJ629/210),IF($AJ629&lt;123,WeightSDS!M$30*$AJ629^10+WeightSDS!N$30*$AJ629^9+WeightSDS!O$30*$AJ629^8+WeightSDS!P$30*$AJ629^7+WeightSDS!Q$30*$AJ629^6+WeightSDS!R$30*$AJ629^5+WeightSDS!S$30*$AJ629^4+WeightSDS!T$30*$AJ629^3+WeightSDS!U$30*$AJ629^2+WeightSDS!V$30*$AJ629+WeightSDS!W$30-0.010431*(1-1/$AJ629),WeightSDS!M$32+WeightSDS!N$32/(1+EXP(WeightSDS!O$32+WeightSDS!P$32*$AJ629))-0.010431*(1-$AJ629/210))))</f>
        <v>2.9500001032655536</v>
      </c>
      <c r="AN629" s="7">
        <f>IF(D629="M",IF($AJ629&lt;162,WeightSDS!P$12*$AJ629^7+WeightSDS!Q$12*$AJ629^6+WeightSDS!R$12*$AJ629^5+WeightSDS!S$12*$AJ629^4+WeightSDS!T$12*$AJ629^3+WeightSDS!U$12*$AJ629^2+WeightSDS!V$12*$AJ629+WeightSDS!W$12,WeightSDS!P$14*$AJ629^7+WeightSDS!Q$14*$AJ629^6+WeightSDS!R$14*$AJ629^5+WeightSDS!S$14*$AJ629^4+WeightSDS!T$14*$AJ629^3+WeightSDS!U$14*$AJ629^2+WeightSDS!V$14*$AJ629+WeightSDS!W$14),IF($AJ629&lt;156,WeightSDS!O$17*$AJ629^8+WeightSDS!P$17*$AJ629^7+WeightSDS!Q$17*$AJ629^6+WeightSDS!R$17*$AJ629^5+WeightSDS!S$17*$AJ629^4+WeightSDS!T$17*$AJ629^3+WeightSDS!U$17*$AJ629^2+WeightSDS!V$17*$AJ629+WeightSDS!W$17,IF($AJ629&lt;186,WeightSDS!$U$18+(WeightSDS!$V$18-WeightSDS!$U$18)/24*($AJ629-186)+WeightSDS!$W$18*(-$AJ629+186)^2-0.005,WeightSDS!$U$18+(WeightSDS!$V$18-WeightSDS!$U$18)/24*($AJ629-186)-0.005)))</f>
        <v>0.14604529399999999</v>
      </c>
      <c r="AQ629" s="7">
        <f t="shared" si="207"/>
        <v>0.56299999999999994</v>
      </c>
      <c r="AR629" s="7">
        <f t="shared" si="208"/>
        <v>69</v>
      </c>
      <c r="AS629" s="7">
        <f t="shared" si="209"/>
        <v>0.51</v>
      </c>
    </row>
    <row r="630" spans="2:45" s="7" customFormat="1" x14ac:dyDescent="0.15">
      <c r="B630" s="118"/>
      <c r="C630" s="118"/>
      <c r="D630" s="118"/>
      <c r="E630" s="30"/>
      <c r="F630" s="30"/>
      <c r="G630" s="119"/>
      <c r="H630" s="119"/>
      <c r="I630" s="78"/>
      <c r="J630" s="11" t="str">
        <f t="shared" si="200"/>
        <v/>
      </c>
      <c r="K630" s="2" t="str">
        <f t="shared" si="210"/>
        <v/>
      </c>
      <c r="L630" s="2" t="str">
        <f t="shared" si="201"/>
        <v/>
      </c>
      <c r="M630" s="2" t="str">
        <f t="shared" si="211"/>
        <v/>
      </c>
      <c r="N630" s="2" t="str">
        <f t="shared" si="212"/>
        <v/>
      </c>
      <c r="O630" s="2" t="str">
        <f t="shared" si="213"/>
        <v/>
      </c>
      <c r="P630" s="11" t="str">
        <f t="shared" si="214"/>
        <v/>
      </c>
      <c r="Q630" s="11" t="str">
        <f t="shared" si="215"/>
        <v/>
      </c>
      <c r="R630" s="2" t="str">
        <f t="shared" si="216"/>
        <v/>
      </c>
      <c r="S630" s="11" t="str">
        <f t="shared" si="217"/>
        <v/>
      </c>
      <c r="T630" s="175" t="str">
        <f t="shared" si="218"/>
        <v/>
      </c>
      <c r="U630" s="11" t="str">
        <f t="shared" si="219"/>
        <v/>
      </c>
      <c r="V630" s="136"/>
      <c r="W630" s="136"/>
      <c r="X630" s="139">
        <f t="shared" si="202"/>
        <v>0</v>
      </c>
      <c r="Y630" s="31">
        <f t="shared" si="203"/>
        <v>0</v>
      </c>
      <c r="Z630" s="31"/>
      <c r="AA630" s="140">
        <f t="shared" si="204"/>
        <v>0</v>
      </c>
      <c r="AB630" s="12"/>
      <c r="AC630" s="8">
        <f t="shared" si="205"/>
        <v>9.0359999999999996</v>
      </c>
      <c r="AD630" s="8">
        <f t="shared" si="206"/>
        <v>-184.49199999999999</v>
      </c>
      <c r="AE630"/>
      <c r="AF630" t="e">
        <f>IF(D630="M",IF(AI630&lt;78,LMS!$D$5*AI630^3+LMS!$E$5*AI630^2+LMS!$F$5*AI630+LMS!$G$5,IF(AI630&lt;150,LMS!$D$6*AI630^3+LMS!$E$6*AI630^2+LMS!$F$6*AI630+LMS!$G$6,LMS!$D$7*AI630^3+LMS!$E$7*AI630^2+LMS!$F$7*AI630+LMS!$G$7)),IF(AI630&lt;69,LMS!$D$9*AI630^3+LMS!$E$9*AI630^2+LMS!$F$9*AI630+LMS!$G$9,IF(AI630&lt;150,LMS!$D$10*AI630^3+LMS!$E$10*AI630^2+LMS!$F$10*AI630+LMS!$G$10,LMS!$D$11*AI630^3+LMS!$E$11*AI630^2+LMS!$F$11*AI630+LMS!$G$11)))</f>
        <v>#VALUE!</v>
      </c>
      <c r="AG630" t="e">
        <f>IF(D630="M",(IF(AI630&lt;2.5,LMS!$D$21*AI630^3+LMS!$E$21*AI630^2+LMS!$F$21*AI630+LMS!$G$21,IF(AI630&lt;9.5,LMS!$D$22*AI630^3+LMS!$E$22*AI630^2+LMS!$F$22*AI630+LMS!$G$22,IF(AI630&lt;26.75,LMS!$D$23*AI630^3+LMS!$E$23*AI630^2+LMS!$F$23*AI630+LMS!$G$23,IF(AI630&lt;90,LMS!$D$24*AI630^3+LMS!$E$24*AI630^2+LMS!$F$24*AI630+LMS!$G$24,LMS!$D$25*AI630^3+LMS!$E$25*AI630^2+LMS!$F$25*AI630+LMS!$G$25))))),(IF(AI630&lt;2.5,LMS!$D$27*AI630^3+LMS!$E$27*AI630^2+LMS!$F$27*AI630+LMS!$G$27,IF(AI630&lt;9.5,LMS!$D$28*AI630^3+LMS!$E$28*AI630^2+LMS!$F$28*AI630+LMS!$G$28,IF(AI630&lt;26.75,LMS!$D$29*AI630^3+LMS!$E$29*AI630^2+LMS!$F$29*AI630+LMS!$G$29,IF(AI630&lt;90,LMS!$D$30*AI630^3+LMS!$E$30*AI630^2+LMS!$F$30*AI630+LMS!$G$30,IF(AI630&lt;150,LMS!$D$31*AI630^3+LMS!$E$31*AI630^2+LMS!$F$31*AI630+LMS!$G$31,LMS!$D$32*AI630^3+LMS!$E$32*AI630^2+LMS!$F$32*AI630+LMS!$G$32)))))))</f>
        <v>#VALUE!</v>
      </c>
      <c r="AH630" t="e">
        <f>IF(D630="M",(IF(AI630&lt;90,LMS!$D$14*AI630^3+LMS!$E$14*AI630^2+LMS!$F$14*AI630+LMS!$G$14,LMS!$D$15*AI630^3+LMS!$E$15*AI630^2+LMS!$F$15*AI630+LMS!$G$15)),(IF(AI630&lt;90,LMS!$D$17*AI630^3+LMS!$E$17*AI630^2+LMS!$F$17*AI630+LMS!$G$17,LMS!$D$18*AI630^3+LMS!$E$18*AI630^2+LMS!$F$18*AI630+LMS!$G$18)))</f>
        <v>#VALUE!</v>
      </c>
      <c r="AI630" s="7" t="e">
        <f t="shared" si="199"/>
        <v>#VALUE!</v>
      </c>
      <c r="AJ630" s="7">
        <f t="shared" si="220"/>
        <v>0</v>
      </c>
      <c r="AL630" s="7">
        <f>IF(D630="M",WeightSDS!P$5*$AJ630^7+WeightSDS!Q$5*$AJ630^6+WeightSDS!R$5*$AJ630^5+WeightSDS!S$5*$AJ630^4+WeightSDS!T$5*$AJ630^3+WeightSDS!U$5*$AJ630^2+WeightSDS!V$5*$AJ630+WeightSDS!W$5,IF($AJ630&lt;186,WeightSDS!P$8*$AJ630^7+WeightSDS!Q$8*$AJ630^6+WeightSDS!R$8*$AJ630^5+WeightSDS!S$8*$AJ630^4+WeightSDS!T$8*$AJ630^3+WeightSDS!U$8*$AJ630^2+WeightSDS!V$8*$AJ630+WeightSDS!W$8,WeightSDS!$U$9+WeightSDS!$V$9*($AJ630-WeightSDS!$W$9)))</f>
        <v>0.75407122999999998</v>
      </c>
      <c r="AM630" s="7">
        <f>IF(D630="M",IF($AJ630&lt;45,WeightSDS!M$23*$AJ630^10+WeightSDS!N$23*$AJ630^9+WeightSDS!O$23*$AJ630^8+WeightSDS!P$23*$AJ630^7+WeightSDS!Q$23*$AJ630^6+WeightSDS!R$23*$AJ630^5+WeightSDS!S$23*$AJ630^4+WeightSDS!T$23*$AJ630^3+WeightSDS!U$23*$AJ630^2+WeightSDS!V$23*$AJ630+WeightSDS!W$23,IF($AJ630&lt;153,WeightSDS!M$25*$AJ630^10+WeightSDS!N$25*$AJ630^9+WeightSDS!O$25*$AJ630^8+WeightSDS!P$25*$AJ630^7+WeightSDS!Q$25*$AJ630^6+WeightSDS!R$25*$AJ630^5+WeightSDS!S$25*$AJ630^4+WeightSDS!T$25*$AJ630^3+WeightSDS!U$25*$AJ630^2+WeightSDS!V$25*$AJ630+WeightSDS!W$25,WeightSDS!M$27+WeightSDS!N$27/(1+EXP(WeightSDS!O$27+WeightSDS!P$27*$AJ630)))),IF($AJ630&lt;43.8,WeightSDS!M$29*$AJ630^10+WeightSDS!N$29*$AJ630^9+WeightSDS!O$29*$AJ630^8+WeightSDS!P$29*$AJ630^7+WeightSDS!Q$29*$AJ630^6+WeightSDS!R$29*$AJ630^5+WeightSDS!S$29*$AJ630^4+WeightSDS!T$29*$AJ630^3+WeightSDS!U$29*$AJ630^2+WeightSDS!V$29*$AJ630+WeightSDS!W$29-0.010431*(1-$AJ630/210),IF($AJ630&lt;123,WeightSDS!M$30*$AJ630^10+WeightSDS!N$30*$AJ630^9+WeightSDS!O$30*$AJ630^8+WeightSDS!P$30*$AJ630^7+WeightSDS!Q$30*$AJ630^6+WeightSDS!R$30*$AJ630^5+WeightSDS!S$30*$AJ630^4+WeightSDS!T$30*$AJ630^3+WeightSDS!U$30*$AJ630^2+WeightSDS!V$30*$AJ630+WeightSDS!W$30-0.010431*(1-1/$AJ630),WeightSDS!M$32+WeightSDS!N$32/(1+EXP(WeightSDS!O$32+WeightSDS!P$32*$AJ630))-0.010431*(1-$AJ630/210))))</f>
        <v>2.9500001032655536</v>
      </c>
      <c r="AN630" s="7">
        <f>IF(D630="M",IF($AJ630&lt;162,WeightSDS!P$12*$AJ630^7+WeightSDS!Q$12*$AJ630^6+WeightSDS!R$12*$AJ630^5+WeightSDS!S$12*$AJ630^4+WeightSDS!T$12*$AJ630^3+WeightSDS!U$12*$AJ630^2+WeightSDS!V$12*$AJ630+WeightSDS!W$12,WeightSDS!P$14*$AJ630^7+WeightSDS!Q$14*$AJ630^6+WeightSDS!R$14*$AJ630^5+WeightSDS!S$14*$AJ630^4+WeightSDS!T$14*$AJ630^3+WeightSDS!U$14*$AJ630^2+WeightSDS!V$14*$AJ630+WeightSDS!W$14),IF($AJ630&lt;156,WeightSDS!O$17*$AJ630^8+WeightSDS!P$17*$AJ630^7+WeightSDS!Q$17*$AJ630^6+WeightSDS!R$17*$AJ630^5+WeightSDS!S$17*$AJ630^4+WeightSDS!T$17*$AJ630^3+WeightSDS!U$17*$AJ630^2+WeightSDS!V$17*$AJ630+WeightSDS!W$17,IF($AJ630&lt;186,WeightSDS!$U$18+(WeightSDS!$V$18-WeightSDS!$U$18)/24*($AJ630-186)+WeightSDS!$W$18*(-$AJ630+186)^2-0.005,WeightSDS!$U$18+(WeightSDS!$V$18-WeightSDS!$U$18)/24*($AJ630-186)-0.005)))</f>
        <v>0.14604529399999999</v>
      </c>
      <c r="AQ630" s="7">
        <f t="shared" si="207"/>
        <v>0.56299999999999994</v>
      </c>
      <c r="AR630" s="7">
        <f t="shared" si="208"/>
        <v>69</v>
      </c>
      <c r="AS630" s="7">
        <f t="shared" si="209"/>
        <v>0.51</v>
      </c>
    </row>
    <row r="631" spans="2:45" s="7" customFormat="1" x14ac:dyDescent="0.15">
      <c r="B631" s="118"/>
      <c r="C631" s="118"/>
      <c r="D631" s="118"/>
      <c r="E631" s="30"/>
      <c r="F631" s="30"/>
      <c r="G631" s="119"/>
      <c r="H631" s="119"/>
      <c r="I631" s="78"/>
      <c r="J631" s="11" t="str">
        <f t="shared" si="200"/>
        <v/>
      </c>
      <c r="K631" s="2" t="str">
        <f t="shared" si="210"/>
        <v/>
      </c>
      <c r="L631" s="2" t="str">
        <f t="shared" si="201"/>
        <v/>
      </c>
      <c r="M631" s="2" t="str">
        <f t="shared" si="211"/>
        <v/>
      </c>
      <c r="N631" s="2" t="str">
        <f t="shared" si="212"/>
        <v/>
      </c>
      <c r="O631" s="2" t="str">
        <f t="shared" si="213"/>
        <v/>
      </c>
      <c r="P631" s="11" t="str">
        <f t="shared" si="214"/>
        <v/>
      </c>
      <c r="Q631" s="11" t="str">
        <f t="shared" si="215"/>
        <v/>
      </c>
      <c r="R631" s="2" t="str">
        <f t="shared" si="216"/>
        <v/>
      </c>
      <c r="S631" s="11" t="str">
        <f t="shared" si="217"/>
        <v/>
      </c>
      <c r="T631" s="175" t="str">
        <f t="shared" si="218"/>
        <v/>
      </c>
      <c r="U631" s="11" t="str">
        <f t="shared" si="219"/>
        <v/>
      </c>
      <c r="V631" s="136"/>
      <c r="W631" s="136"/>
      <c r="X631" s="139">
        <f t="shared" si="202"/>
        <v>0</v>
      </c>
      <c r="Y631" s="31">
        <f t="shared" si="203"/>
        <v>0</v>
      </c>
      <c r="Z631" s="31"/>
      <c r="AA631" s="140">
        <f t="shared" si="204"/>
        <v>0</v>
      </c>
      <c r="AB631" s="12"/>
      <c r="AC631" s="8">
        <f t="shared" si="205"/>
        <v>9.0359999999999996</v>
      </c>
      <c r="AD631" s="8">
        <f t="shared" si="206"/>
        <v>-184.49199999999999</v>
      </c>
      <c r="AE631"/>
      <c r="AF631" t="e">
        <f>IF(D631="M",IF(AI631&lt;78,LMS!$D$5*AI631^3+LMS!$E$5*AI631^2+LMS!$F$5*AI631+LMS!$G$5,IF(AI631&lt;150,LMS!$D$6*AI631^3+LMS!$E$6*AI631^2+LMS!$F$6*AI631+LMS!$G$6,LMS!$D$7*AI631^3+LMS!$E$7*AI631^2+LMS!$F$7*AI631+LMS!$G$7)),IF(AI631&lt;69,LMS!$D$9*AI631^3+LMS!$E$9*AI631^2+LMS!$F$9*AI631+LMS!$G$9,IF(AI631&lt;150,LMS!$D$10*AI631^3+LMS!$E$10*AI631^2+LMS!$F$10*AI631+LMS!$G$10,LMS!$D$11*AI631^3+LMS!$E$11*AI631^2+LMS!$F$11*AI631+LMS!$G$11)))</f>
        <v>#VALUE!</v>
      </c>
      <c r="AG631" t="e">
        <f>IF(D631="M",(IF(AI631&lt;2.5,LMS!$D$21*AI631^3+LMS!$E$21*AI631^2+LMS!$F$21*AI631+LMS!$G$21,IF(AI631&lt;9.5,LMS!$D$22*AI631^3+LMS!$E$22*AI631^2+LMS!$F$22*AI631+LMS!$G$22,IF(AI631&lt;26.75,LMS!$D$23*AI631^3+LMS!$E$23*AI631^2+LMS!$F$23*AI631+LMS!$G$23,IF(AI631&lt;90,LMS!$D$24*AI631^3+LMS!$E$24*AI631^2+LMS!$F$24*AI631+LMS!$G$24,LMS!$D$25*AI631^3+LMS!$E$25*AI631^2+LMS!$F$25*AI631+LMS!$G$25))))),(IF(AI631&lt;2.5,LMS!$D$27*AI631^3+LMS!$E$27*AI631^2+LMS!$F$27*AI631+LMS!$G$27,IF(AI631&lt;9.5,LMS!$D$28*AI631^3+LMS!$E$28*AI631^2+LMS!$F$28*AI631+LMS!$G$28,IF(AI631&lt;26.75,LMS!$D$29*AI631^3+LMS!$E$29*AI631^2+LMS!$F$29*AI631+LMS!$G$29,IF(AI631&lt;90,LMS!$D$30*AI631^3+LMS!$E$30*AI631^2+LMS!$F$30*AI631+LMS!$G$30,IF(AI631&lt;150,LMS!$D$31*AI631^3+LMS!$E$31*AI631^2+LMS!$F$31*AI631+LMS!$G$31,LMS!$D$32*AI631^3+LMS!$E$32*AI631^2+LMS!$F$32*AI631+LMS!$G$32)))))))</f>
        <v>#VALUE!</v>
      </c>
      <c r="AH631" t="e">
        <f>IF(D631="M",(IF(AI631&lt;90,LMS!$D$14*AI631^3+LMS!$E$14*AI631^2+LMS!$F$14*AI631+LMS!$G$14,LMS!$D$15*AI631^3+LMS!$E$15*AI631^2+LMS!$F$15*AI631+LMS!$G$15)),(IF(AI631&lt;90,LMS!$D$17*AI631^3+LMS!$E$17*AI631^2+LMS!$F$17*AI631+LMS!$G$17,LMS!$D$18*AI631^3+LMS!$E$18*AI631^2+LMS!$F$18*AI631+LMS!$G$18)))</f>
        <v>#VALUE!</v>
      </c>
      <c r="AI631" s="7" t="e">
        <f t="shared" si="199"/>
        <v>#VALUE!</v>
      </c>
      <c r="AJ631" s="7">
        <f t="shared" si="220"/>
        <v>0</v>
      </c>
      <c r="AL631" s="7">
        <f>IF(D631="M",WeightSDS!P$5*$AJ631^7+WeightSDS!Q$5*$AJ631^6+WeightSDS!R$5*$AJ631^5+WeightSDS!S$5*$AJ631^4+WeightSDS!T$5*$AJ631^3+WeightSDS!U$5*$AJ631^2+WeightSDS!V$5*$AJ631+WeightSDS!W$5,IF($AJ631&lt;186,WeightSDS!P$8*$AJ631^7+WeightSDS!Q$8*$AJ631^6+WeightSDS!R$8*$AJ631^5+WeightSDS!S$8*$AJ631^4+WeightSDS!T$8*$AJ631^3+WeightSDS!U$8*$AJ631^2+WeightSDS!V$8*$AJ631+WeightSDS!W$8,WeightSDS!$U$9+WeightSDS!$V$9*($AJ631-WeightSDS!$W$9)))</f>
        <v>0.75407122999999998</v>
      </c>
      <c r="AM631" s="7">
        <f>IF(D631="M",IF($AJ631&lt;45,WeightSDS!M$23*$AJ631^10+WeightSDS!N$23*$AJ631^9+WeightSDS!O$23*$AJ631^8+WeightSDS!P$23*$AJ631^7+WeightSDS!Q$23*$AJ631^6+WeightSDS!R$23*$AJ631^5+WeightSDS!S$23*$AJ631^4+WeightSDS!T$23*$AJ631^3+WeightSDS!U$23*$AJ631^2+WeightSDS!V$23*$AJ631+WeightSDS!W$23,IF($AJ631&lt;153,WeightSDS!M$25*$AJ631^10+WeightSDS!N$25*$AJ631^9+WeightSDS!O$25*$AJ631^8+WeightSDS!P$25*$AJ631^7+WeightSDS!Q$25*$AJ631^6+WeightSDS!R$25*$AJ631^5+WeightSDS!S$25*$AJ631^4+WeightSDS!T$25*$AJ631^3+WeightSDS!U$25*$AJ631^2+WeightSDS!V$25*$AJ631+WeightSDS!W$25,WeightSDS!M$27+WeightSDS!N$27/(1+EXP(WeightSDS!O$27+WeightSDS!P$27*$AJ631)))),IF($AJ631&lt;43.8,WeightSDS!M$29*$AJ631^10+WeightSDS!N$29*$AJ631^9+WeightSDS!O$29*$AJ631^8+WeightSDS!P$29*$AJ631^7+WeightSDS!Q$29*$AJ631^6+WeightSDS!R$29*$AJ631^5+WeightSDS!S$29*$AJ631^4+WeightSDS!T$29*$AJ631^3+WeightSDS!U$29*$AJ631^2+WeightSDS!V$29*$AJ631+WeightSDS!W$29-0.010431*(1-$AJ631/210),IF($AJ631&lt;123,WeightSDS!M$30*$AJ631^10+WeightSDS!N$30*$AJ631^9+WeightSDS!O$30*$AJ631^8+WeightSDS!P$30*$AJ631^7+WeightSDS!Q$30*$AJ631^6+WeightSDS!R$30*$AJ631^5+WeightSDS!S$30*$AJ631^4+WeightSDS!T$30*$AJ631^3+WeightSDS!U$30*$AJ631^2+WeightSDS!V$30*$AJ631+WeightSDS!W$30-0.010431*(1-1/$AJ631),WeightSDS!M$32+WeightSDS!N$32/(1+EXP(WeightSDS!O$32+WeightSDS!P$32*$AJ631))-0.010431*(1-$AJ631/210))))</f>
        <v>2.9500001032655536</v>
      </c>
      <c r="AN631" s="7">
        <f>IF(D631="M",IF($AJ631&lt;162,WeightSDS!P$12*$AJ631^7+WeightSDS!Q$12*$AJ631^6+WeightSDS!R$12*$AJ631^5+WeightSDS!S$12*$AJ631^4+WeightSDS!T$12*$AJ631^3+WeightSDS!U$12*$AJ631^2+WeightSDS!V$12*$AJ631+WeightSDS!W$12,WeightSDS!P$14*$AJ631^7+WeightSDS!Q$14*$AJ631^6+WeightSDS!R$14*$AJ631^5+WeightSDS!S$14*$AJ631^4+WeightSDS!T$14*$AJ631^3+WeightSDS!U$14*$AJ631^2+WeightSDS!V$14*$AJ631+WeightSDS!W$14),IF($AJ631&lt;156,WeightSDS!O$17*$AJ631^8+WeightSDS!P$17*$AJ631^7+WeightSDS!Q$17*$AJ631^6+WeightSDS!R$17*$AJ631^5+WeightSDS!S$17*$AJ631^4+WeightSDS!T$17*$AJ631^3+WeightSDS!U$17*$AJ631^2+WeightSDS!V$17*$AJ631+WeightSDS!W$17,IF($AJ631&lt;186,WeightSDS!$U$18+(WeightSDS!$V$18-WeightSDS!$U$18)/24*($AJ631-186)+WeightSDS!$W$18*(-$AJ631+186)^2-0.005,WeightSDS!$U$18+(WeightSDS!$V$18-WeightSDS!$U$18)/24*($AJ631-186)-0.005)))</f>
        <v>0.14604529399999999</v>
      </c>
      <c r="AQ631" s="7">
        <f t="shared" si="207"/>
        <v>0.56299999999999994</v>
      </c>
      <c r="AR631" s="7">
        <f t="shared" si="208"/>
        <v>69</v>
      </c>
      <c r="AS631" s="7">
        <f t="shared" si="209"/>
        <v>0.51</v>
      </c>
    </row>
    <row r="632" spans="2:45" s="7" customFormat="1" x14ac:dyDescent="0.15">
      <c r="B632" s="118"/>
      <c r="C632" s="118"/>
      <c r="D632" s="118"/>
      <c r="E632" s="30"/>
      <c r="F632" s="30"/>
      <c r="G632" s="119"/>
      <c r="H632" s="119"/>
      <c r="I632" s="78"/>
      <c r="J632" s="11" t="str">
        <f t="shared" si="200"/>
        <v/>
      </c>
      <c r="K632" s="2" t="str">
        <f t="shared" si="210"/>
        <v/>
      </c>
      <c r="L632" s="2" t="str">
        <f t="shared" si="201"/>
        <v/>
      </c>
      <c r="M632" s="2" t="str">
        <f t="shared" si="211"/>
        <v/>
      </c>
      <c r="N632" s="2" t="str">
        <f t="shared" si="212"/>
        <v/>
      </c>
      <c r="O632" s="2" t="str">
        <f t="shared" si="213"/>
        <v/>
      </c>
      <c r="P632" s="11" t="str">
        <f t="shared" si="214"/>
        <v/>
      </c>
      <c r="Q632" s="11" t="str">
        <f t="shared" si="215"/>
        <v/>
      </c>
      <c r="R632" s="2" t="str">
        <f t="shared" si="216"/>
        <v/>
      </c>
      <c r="S632" s="11" t="str">
        <f t="shared" si="217"/>
        <v/>
      </c>
      <c r="T632" s="175" t="str">
        <f t="shared" si="218"/>
        <v/>
      </c>
      <c r="U632" s="11" t="str">
        <f t="shared" si="219"/>
        <v/>
      </c>
      <c r="V632" s="136"/>
      <c r="W632" s="136"/>
      <c r="X632" s="139">
        <f t="shared" si="202"/>
        <v>0</v>
      </c>
      <c r="Y632" s="31">
        <f t="shared" si="203"/>
        <v>0</v>
      </c>
      <c r="Z632" s="31"/>
      <c r="AA632" s="140">
        <f t="shared" si="204"/>
        <v>0</v>
      </c>
      <c r="AB632" s="12"/>
      <c r="AC632" s="8">
        <f t="shared" si="205"/>
        <v>9.0359999999999996</v>
      </c>
      <c r="AD632" s="8">
        <f t="shared" si="206"/>
        <v>-184.49199999999999</v>
      </c>
      <c r="AE632"/>
      <c r="AF632" t="e">
        <f>IF(D632="M",IF(AI632&lt;78,LMS!$D$5*AI632^3+LMS!$E$5*AI632^2+LMS!$F$5*AI632+LMS!$G$5,IF(AI632&lt;150,LMS!$D$6*AI632^3+LMS!$E$6*AI632^2+LMS!$F$6*AI632+LMS!$G$6,LMS!$D$7*AI632^3+LMS!$E$7*AI632^2+LMS!$F$7*AI632+LMS!$G$7)),IF(AI632&lt;69,LMS!$D$9*AI632^3+LMS!$E$9*AI632^2+LMS!$F$9*AI632+LMS!$G$9,IF(AI632&lt;150,LMS!$D$10*AI632^3+LMS!$E$10*AI632^2+LMS!$F$10*AI632+LMS!$G$10,LMS!$D$11*AI632^3+LMS!$E$11*AI632^2+LMS!$F$11*AI632+LMS!$G$11)))</f>
        <v>#VALUE!</v>
      </c>
      <c r="AG632" t="e">
        <f>IF(D632="M",(IF(AI632&lt;2.5,LMS!$D$21*AI632^3+LMS!$E$21*AI632^2+LMS!$F$21*AI632+LMS!$G$21,IF(AI632&lt;9.5,LMS!$D$22*AI632^3+LMS!$E$22*AI632^2+LMS!$F$22*AI632+LMS!$G$22,IF(AI632&lt;26.75,LMS!$D$23*AI632^3+LMS!$E$23*AI632^2+LMS!$F$23*AI632+LMS!$G$23,IF(AI632&lt;90,LMS!$D$24*AI632^3+LMS!$E$24*AI632^2+LMS!$F$24*AI632+LMS!$G$24,LMS!$D$25*AI632^3+LMS!$E$25*AI632^2+LMS!$F$25*AI632+LMS!$G$25))))),(IF(AI632&lt;2.5,LMS!$D$27*AI632^3+LMS!$E$27*AI632^2+LMS!$F$27*AI632+LMS!$G$27,IF(AI632&lt;9.5,LMS!$D$28*AI632^3+LMS!$E$28*AI632^2+LMS!$F$28*AI632+LMS!$G$28,IF(AI632&lt;26.75,LMS!$D$29*AI632^3+LMS!$E$29*AI632^2+LMS!$F$29*AI632+LMS!$G$29,IF(AI632&lt;90,LMS!$D$30*AI632^3+LMS!$E$30*AI632^2+LMS!$F$30*AI632+LMS!$G$30,IF(AI632&lt;150,LMS!$D$31*AI632^3+LMS!$E$31*AI632^2+LMS!$F$31*AI632+LMS!$G$31,LMS!$D$32*AI632^3+LMS!$E$32*AI632^2+LMS!$F$32*AI632+LMS!$G$32)))))))</f>
        <v>#VALUE!</v>
      </c>
      <c r="AH632" t="e">
        <f>IF(D632="M",(IF(AI632&lt;90,LMS!$D$14*AI632^3+LMS!$E$14*AI632^2+LMS!$F$14*AI632+LMS!$G$14,LMS!$D$15*AI632^3+LMS!$E$15*AI632^2+LMS!$F$15*AI632+LMS!$G$15)),(IF(AI632&lt;90,LMS!$D$17*AI632^3+LMS!$E$17*AI632^2+LMS!$F$17*AI632+LMS!$G$17,LMS!$D$18*AI632^3+LMS!$E$18*AI632^2+LMS!$F$18*AI632+LMS!$G$18)))</f>
        <v>#VALUE!</v>
      </c>
      <c r="AI632" s="7" t="e">
        <f t="shared" si="199"/>
        <v>#VALUE!</v>
      </c>
      <c r="AJ632" s="7">
        <f t="shared" si="220"/>
        <v>0</v>
      </c>
      <c r="AL632" s="7">
        <f>IF(D632="M",WeightSDS!P$5*$AJ632^7+WeightSDS!Q$5*$AJ632^6+WeightSDS!R$5*$AJ632^5+WeightSDS!S$5*$AJ632^4+WeightSDS!T$5*$AJ632^3+WeightSDS!U$5*$AJ632^2+WeightSDS!V$5*$AJ632+WeightSDS!W$5,IF($AJ632&lt;186,WeightSDS!P$8*$AJ632^7+WeightSDS!Q$8*$AJ632^6+WeightSDS!R$8*$AJ632^5+WeightSDS!S$8*$AJ632^4+WeightSDS!T$8*$AJ632^3+WeightSDS!U$8*$AJ632^2+WeightSDS!V$8*$AJ632+WeightSDS!W$8,WeightSDS!$U$9+WeightSDS!$V$9*($AJ632-WeightSDS!$W$9)))</f>
        <v>0.75407122999999998</v>
      </c>
      <c r="AM632" s="7">
        <f>IF(D632="M",IF($AJ632&lt;45,WeightSDS!M$23*$AJ632^10+WeightSDS!N$23*$AJ632^9+WeightSDS!O$23*$AJ632^8+WeightSDS!P$23*$AJ632^7+WeightSDS!Q$23*$AJ632^6+WeightSDS!R$23*$AJ632^5+WeightSDS!S$23*$AJ632^4+WeightSDS!T$23*$AJ632^3+WeightSDS!U$23*$AJ632^2+WeightSDS!V$23*$AJ632+WeightSDS!W$23,IF($AJ632&lt;153,WeightSDS!M$25*$AJ632^10+WeightSDS!N$25*$AJ632^9+WeightSDS!O$25*$AJ632^8+WeightSDS!P$25*$AJ632^7+WeightSDS!Q$25*$AJ632^6+WeightSDS!R$25*$AJ632^5+WeightSDS!S$25*$AJ632^4+WeightSDS!T$25*$AJ632^3+WeightSDS!U$25*$AJ632^2+WeightSDS!V$25*$AJ632+WeightSDS!W$25,WeightSDS!M$27+WeightSDS!N$27/(1+EXP(WeightSDS!O$27+WeightSDS!P$27*$AJ632)))),IF($AJ632&lt;43.8,WeightSDS!M$29*$AJ632^10+WeightSDS!N$29*$AJ632^9+WeightSDS!O$29*$AJ632^8+WeightSDS!P$29*$AJ632^7+WeightSDS!Q$29*$AJ632^6+WeightSDS!R$29*$AJ632^5+WeightSDS!S$29*$AJ632^4+WeightSDS!T$29*$AJ632^3+WeightSDS!U$29*$AJ632^2+WeightSDS!V$29*$AJ632+WeightSDS!W$29-0.010431*(1-$AJ632/210),IF($AJ632&lt;123,WeightSDS!M$30*$AJ632^10+WeightSDS!N$30*$AJ632^9+WeightSDS!O$30*$AJ632^8+WeightSDS!P$30*$AJ632^7+WeightSDS!Q$30*$AJ632^6+WeightSDS!R$30*$AJ632^5+WeightSDS!S$30*$AJ632^4+WeightSDS!T$30*$AJ632^3+WeightSDS!U$30*$AJ632^2+WeightSDS!V$30*$AJ632+WeightSDS!W$30-0.010431*(1-1/$AJ632),WeightSDS!M$32+WeightSDS!N$32/(1+EXP(WeightSDS!O$32+WeightSDS!P$32*$AJ632))-0.010431*(1-$AJ632/210))))</f>
        <v>2.9500001032655536</v>
      </c>
      <c r="AN632" s="7">
        <f>IF(D632="M",IF($AJ632&lt;162,WeightSDS!P$12*$AJ632^7+WeightSDS!Q$12*$AJ632^6+WeightSDS!R$12*$AJ632^5+WeightSDS!S$12*$AJ632^4+WeightSDS!T$12*$AJ632^3+WeightSDS!U$12*$AJ632^2+WeightSDS!V$12*$AJ632+WeightSDS!W$12,WeightSDS!P$14*$AJ632^7+WeightSDS!Q$14*$AJ632^6+WeightSDS!R$14*$AJ632^5+WeightSDS!S$14*$AJ632^4+WeightSDS!T$14*$AJ632^3+WeightSDS!U$14*$AJ632^2+WeightSDS!V$14*$AJ632+WeightSDS!W$14),IF($AJ632&lt;156,WeightSDS!O$17*$AJ632^8+WeightSDS!P$17*$AJ632^7+WeightSDS!Q$17*$AJ632^6+WeightSDS!R$17*$AJ632^5+WeightSDS!S$17*$AJ632^4+WeightSDS!T$17*$AJ632^3+WeightSDS!U$17*$AJ632^2+WeightSDS!V$17*$AJ632+WeightSDS!W$17,IF($AJ632&lt;186,WeightSDS!$U$18+(WeightSDS!$V$18-WeightSDS!$U$18)/24*($AJ632-186)+WeightSDS!$W$18*(-$AJ632+186)^2-0.005,WeightSDS!$U$18+(WeightSDS!$V$18-WeightSDS!$U$18)/24*($AJ632-186)-0.005)))</f>
        <v>0.14604529399999999</v>
      </c>
      <c r="AQ632" s="7">
        <f t="shared" si="207"/>
        <v>0.56299999999999994</v>
      </c>
      <c r="AR632" s="7">
        <f t="shared" si="208"/>
        <v>69</v>
      </c>
      <c r="AS632" s="7">
        <f t="shared" si="209"/>
        <v>0.51</v>
      </c>
    </row>
    <row r="633" spans="2:45" s="7" customFormat="1" x14ac:dyDescent="0.15">
      <c r="B633" s="118"/>
      <c r="C633" s="118"/>
      <c r="D633" s="118"/>
      <c r="E633" s="30"/>
      <c r="F633" s="30"/>
      <c r="G633" s="119"/>
      <c r="H633" s="119"/>
      <c r="I633" s="78"/>
      <c r="J633" s="11" t="str">
        <f t="shared" si="200"/>
        <v/>
      </c>
      <c r="K633" s="2" t="str">
        <f t="shared" si="210"/>
        <v/>
      </c>
      <c r="L633" s="2" t="str">
        <f t="shared" si="201"/>
        <v/>
      </c>
      <c r="M633" s="2" t="str">
        <f t="shared" si="211"/>
        <v/>
      </c>
      <c r="N633" s="2" t="str">
        <f t="shared" si="212"/>
        <v/>
      </c>
      <c r="O633" s="2" t="str">
        <f t="shared" si="213"/>
        <v/>
      </c>
      <c r="P633" s="11" t="str">
        <f t="shared" si="214"/>
        <v/>
      </c>
      <c r="Q633" s="11" t="str">
        <f t="shared" si="215"/>
        <v/>
      </c>
      <c r="R633" s="2" t="str">
        <f t="shared" si="216"/>
        <v/>
      </c>
      <c r="S633" s="11" t="str">
        <f t="shared" si="217"/>
        <v/>
      </c>
      <c r="T633" s="175" t="str">
        <f t="shared" si="218"/>
        <v/>
      </c>
      <c r="U633" s="11" t="str">
        <f t="shared" si="219"/>
        <v/>
      </c>
      <c r="V633" s="136"/>
      <c r="W633" s="136"/>
      <c r="X633" s="139">
        <f t="shared" si="202"/>
        <v>0</v>
      </c>
      <c r="Y633" s="31">
        <f t="shared" si="203"/>
        <v>0</v>
      </c>
      <c r="Z633" s="31"/>
      <c r="AA633" s="140">
        <f t="shared" si="204"/>
        <v>0</v>
      </c>
      <c r="AB633" s="12"/>
      <c r="AC633" s="8">
        <f t="shared" si="205"/>
        <v>9.0359999999999996</v>
      </c>
      <c r="AD633" s="8">
        <f t="shared" si="206"/>
        <v>-184.49199999999999</v>
      </c>
      <c r="AE633"/>
      <c r="AF633" t="e">
        <f>IF(D633="M",IF(AI633&lt;78,LMS!$D$5*AI633^3+LMS!$E$5*AI633^2+LMS!$F$5*AI633+LMS!$G$5,IF(AI633&lt;150,LMS!$D$6*AI633^3+LMS!$E$6*AI633^2+LMS!$F$6*AI633+LMS!$G$6,LMS!$D$7*AI633^3+LMS!$E$7*AI633^2+LMS!$F$7*AI633+LMS!$G$7)),IF(AI633&lt;69,LMS!$D$9*AI633^3+LMS!$E$9*AI633^2+LMS!$F$9*AI633+LMS!$G$9,IF(AI633&lt;150,LMS!$D$10*AI633^3+LMS!$E$10*AI633^2+LMS!$F$10*AI633+LMS!$G$10,LMS!$D$11*AI633^3+LMS!$E$11*AI633^2+LMS!$F$11*AI633+LMS!$G$11)))</f>
        <v>#VALUE!</v>
      </c>
      <c r="AG633" t="e">
        <f>IF(D633="M",(IF(AI633&lt;2.5,LMS!$D$21*AI633^3+LMS!$E$21*AI633^2+LMS!$F$21*AI633+LMS!$G$21,IF(AI633&lt;9.5,LMS!$D$22*AI633^3+LMS!$E$22*AI633^2+LMS!$F$22*AI633+LMS!$G$22,IF(AI633&lt;26.75,LMS!$D$23*AI633^3+LMS!$E$23*AI633^2+LMS!$F$23*AI633+LMS!$G$23,IF(AI633&lt;90,LMS!$D$24*AI633^3+LMS!$E$24*AI633^2+LMS!$F$24*AI633+LMS!$G$24,LMS!$D$25*AI633^3+LMS!$E$25*AI633^2+LMS!$F$25*AI633+LMS!$G$25))))),(IF(AI633&lt;2.5,LMS!$D$27*AI633^3+LMS!$E$27*AI633^2+LMS!$F$27*AI633+LMS!$G$27,IF(AI633&lt;9.5,LMS!$D$28*AI633^3+LMS!$E$28*AI633^2+LMS!$F$28*AI633+LMS!$G$28,IF(AI633&lt;26.75,LMS!$D$29*AI633^3+LMS!$E$29*AI633^2+LMS!$F$29*AI633+LMS!$G$29,IF(AI633&lt;90,LMS!$D$30*AI633^3+LMS!$E$30*AI633^2+LMS!$F$30*AI633+LMS!$G$30,IF(AI633&lt;150,LMS!$D$31*AI633^3+LMS!$E$31*AI633^2+LMS!$F$31*AI633+LMS!$G$31,LMS!$D$32*AI633^3+LMS!$E$32*AI633^2+LMS!$F$32*AI633+LMS!$G$32)))))))</f>
        <v>#VALUE!</v>
      </c>
      <c r="AH633" t="e">
        <f>IF(D633="M",(IF(AI633&lt;90,LMS!$D$14*AI633^3+LMS!$E$14*AI633^2+LMS!$F$14*AI633+LMS!$G$14,LMS!$D$15*AI633^3+LMS!$E$15*AI633^2+LMS!$F$15*AI633+LMS!$G$15)),(IF(AI633&lt;90,LMS!$D$17*AI633^3+LMS!$E$17*AI633^2+LMS!$F$17*AI633+LMS!$G$17,LMS!$D$18*AI633^3+LMS!$E$18*AI633^2+LMS!$F$18*AI633+LMS!$G$18)))</f>
        <v>#VALUE!</v>
      </c>
      <c r="AI633" s="7" t="e">
        <f t="shared" si="199"/>
        <v>#VALUE!</v>
      </c>
      <c r="AJ633" s="7">
        <f t="shared" si="220"/>
        <v>0</v>
      </c>
      <c r="AL633" s="7">
        <f>IF(D633="M",WeightSDS!P$5*$AJ633^7+WeightSDS!Q$5*$AJ633^6+WeightSDS!R$5*$AJ633^5+WeightSDS!S$5*$AJ633^4+WeightSDS!T$5*$AJ633^3+WeightSDS!U$5*$AJ633^2+WeightSDS!V$5*$AJ633+WeightSDS!W$5,IF($AJ633&lt;186,WeightSDS!P$8*$AJ633^7+WeightSDS!Q$8*$AJ633^6+WeightSDS!R$8*$AJ633^5+WeightSDS!S$8*$AJ633^4+WeightSDS!T$8*$AJ633^3+WeightSDS!U$8*$AJ633^2+WeightSDS!V$8*$AJ633+WeightSDS!W$8,WeightSDS!$U$9+WeightSDS!$V$9*($AJ633-WeightSDS!$W$9)))</f>
        <v>0.75407122999999998</v>
      </c>
      <c r="AM633" s="7">
        <f>IF(D633="M",IF($AJ633&lt;45,WeightSDS!M$23*$AJ633^10+WeightSDS!N$23*$AJ633^9+WeightSDS!O$23*$AJ633^8+WeightSDS!P$23*$AJ633^7+WeightSDS!Q$23*$AJ633^6+WeightSDS!R$23*$AJ633^5+WeightSDS!S$23*$AJ633^4+WeightSDS!T$23*$AJ633^3+WeightSDS!U$23*$AJ633^2+WeightSDS!V$23*$AJ633+WeightSDS!W$23,IF($AJ633&lt;153,WeightSDS!M$25*$AJ633^10+WeightSDS!N$25*$AJ633^9+WeightSDS!O$25*$AJ633^8+WeightSDS!P$25*$AJ633^7+WeightSDS!Q$25*$AJ633^6+WeightSDS!R$25*$AJ633^5+WeightSDS!S$25*$AJ633^4+WeightSDS!T$25*$AJ633^3+WeightSDS!U$25*$AJ633^2+WeightSDS!V$25*$AJ633+WeightSDS!W$25,WeightSDS!M$27+WeightSDS!N$27/(1+EXP(WeightSDS!O$27+WeightSDS!P$27*$AJ633)))),IF($AJ633&lt;43.8,WeightSDS!M$29*$AJ633^10+WeightSDS!N$29*$AJ633^9+WeightSDS!O$29*$AJ633^8+WeightSDS!P$29*$AJ633^7+WeightSDS!Q$29*$AJ633^6+WeightSDS!R$29*$AJ633^5+WeightSDS!S$29*$AJ633^4+WeightSDS!T$29*$AJ633^3+WeightSDS!U$29*$AJ633^2+WeightSDS!V$29*$AJ633+WeightSDS!W$29-0.010431*(1-$AJ633/210),IF($AJ633&lt;123,WeightSDS!M$30*$AJ633^10+WeightSDS!N$30*$AJ633^9+WeightSDS!O$30*$AJ633^8+WeightSDS!P$30*$AJ633^7+WeightSDS!Q$30*$AJ633^6+WeightSDS!R$30*$AJ633^5+WeightSDS!S$30*$AJ633^4+WeightSDS!T$30*$AJ633^3+WeightSDS!U$30*$AJ633^2+WeightSDS!V$30*$AJ633+WeightSDS!W$30-0.010431*(1-1/$AJ633),WeightSDS!M$32+WeightSDS!N$32/(1+EXP(WeightSDS!O$32+WeightSDS!P$32*$AJ633))-0.010431*(1-$AJ633/210))))</f>
        <v>2.9500001032655536</v>
      </c>
      <c r="AN633" s="7">
        <f>IF(D633="M",IF($AJ633&lt;162,WeightSDS!P$12*$AJ633^7+WeightSDS!Q$12*$AJ633^6+WeightSDS!R$12*$AJ633^5+WeightSDS!S$12*$AJ633^4+WeightSDS!T$12*$AJ633^3+WeightSDS!U$12*$AJ633^2+WeightSDS!V$12*$AJ633+WeightSDS!W$12,WeightSDS!P$14*$AJ633^7+WeightSDS!Q$14*$AJ633^6+WeightSDS!R$14*$AJ633^5+WeightSDS!S$14*$AJ633^4+WeightSDS!T$14*$AJ633^3+WeightSDS!U$14*$AJ633^2+WeightSDS!V$14*$AJ633+WeightSDS!W$14),IF($AJ633&lt;156,WeightSDS!O$17*$AJ633^8+WeightSDS!P$17*$AJ633^7+WeightSDS!Q$17*$AJ633^6+WeightSDS!R$17*$AJ633^5+WeightSDS!S$17*$AJ633^4+WeightSDS!T$17*$AJ633^3+WeightSDS!U$17*$AJ633^2+WeightSDS!V$17*$AJ633+WeightSDS!W$17,IF($AJ633&lt;186,WeightSDS!$U$18+(WeightSDS!$V$18-WeightSDS!$U$18)/24*($AJ633-186)+WeightSDS!$W$18*(-$AJ633+186)^2-0.005,WeightSDS!$U$18+(WeightSDS!$V$18-WeightSDS!$U$18)/24*($AJ633-186)-0.005)))</f>
        <v>0.14604529399999999</v>
      </c>
      <c r="AQ633" s="7">
        <f t="shared" si="207"/>
        <v>0.56299999999999994</v>
      </c>
      <c r="AR633" s="7">
        <f t="shared" si="208"/>
        <v>69</v>
      </c>
      <c r="AS633" s="7">
        <f t="shared" si="209"/>
        <v>0.51</v>
      </c>
    </row>
    <row r="634" spans="2:45" s="7" customFormat="1" x14ac:dyDescent="0.15">
      <c r="B634" s="118"/>
      <c r="C634" s="118"/>
      <c r="D634" s="118"/>
      <c r="E634" s="30"/>
      <c r="F634" s="30"/>
      <c r="G634" s="119"/>
      <c r="H634" s="119"/>
      <c r="I634" s="78"/>
      <c r="J634" s="11" t="str">
        <f t="shared" si="200"/>
        <v/>
      </c>
      <c r="K634" s="2" t="str">
        <f t="shared" si="210"/>
        <v/>
      </c>
      <c r="L634" s="2" t="str">
        <f t="shared" si="201"/>
        <v/>
      </c>
      <c r="M634" s="2" t="str">
        <f t="shared" si="211"/>
        <v/>
      </c>
      <c r="N634" s="2" t="str">
        <f t="shared" si="212"/>
        <v/>
      </c>
      <c r="O634" s="2" t="str">
        <f t="shared" si="213"/>
        <v/>
      </c>
      <c r="P634" s="11" t="str">
        <f t="shared" si="214"/>
        <v/>
      </c>
      <c r="Q634" s="11" t="str">
        <f t="shared" si="215"/>
        <v/>
      </c>
      <c r="R634" s="2" t="str">
        <f t="shared" si="216"/>
        <v/>
      </c>
      <c r="S634" s="11" t="str">
        <f t="shared" si="217"/>
        <v/>
      </c>
      <c r="T634" s="175" t="str">
        <f t="shared" si="218"/>
        <v/>
      </c>
      <c r="U634" s="11" t="str">
        <f t="shared" si="219"/>
        <v/>
      </c>
      <c r="V634" s="136"/>
      <c r="W634" s="136"/>
      <c r="X634" s="139">
        <f t="shared" si="202"/>
        <v>0</v>
      </c>
      <c r="Y634" s="31">
        <f t="shared" si="203"/>
        <v>0</v>
      </c>
      <c r="Z634" s="31"/>
      <c r="AA634" s="140">
        <f t="shared" si="204"/>
        <v>0</v>
      </c>
      <c r="AB634" s="12"/>
      <c r="AC634" s="8">
        <f t="shared" si="205"/>
        <v>9.0359999999999996</v>
      </c>
      <c r="AD634" s="8">
        <f t="shared" si="206"/>
        <v>-184.49199999999999</v>
      </c>
      <c r="AE634"/>
      <c r="AF634" t="e">
        <f>IF(D634="M",IF(AI634&lt;78,LMS!$D$5*AI634^3+LMS!$E$5*AI634^2+LMS!$F$5*AI634+LMS!$G$5,IF(AI634&lt;150,LMS!$D$6*AI634^3+LMS!$E$6*AI634^2+LMS!$F$6*AI634+LMS!$G$6,LMS!$D$7*AI634^3+LMS!$E$7*AI634^2+LMS!$F$7*AI634+LMS!$G$7)),IF(AI634&lt;69,LMS!$D$9*AI634^3+LMS!$E$9*AI634^2+LMS!$F$9*AI634+LMS!$G$9,IF(AI634&lt;150,LMS!$D$10*AI634^3+LMS!$E$10*AI634^2+LMS!$F$10*AI634+LMS!$G$10,LMS!$D$11*AI634^3+LMS!$E$11*AI634^2+LMS!$F$11*AI634+LMS!$G$11)))</f>
        <v>#VALUE!</v>
      </c>
      <c r="AG634" t="e">
        <f>IF(D634="M",(IF(AI634&lt;2.5,LMS!$D$21*AI634^3+LMS!$E$21*AI634^2+LMS!$F$21*AI634+LMS!$G$21,IF(AI634&lt;9.5,LMS!$D$22*AI634^3+LMS!$E$22*AI634^2+LMS!$F$22*AI634+LMS!$G$22,IF(AI634&lt;26.75,LMS!$D$23*AI634^3+LMS!$E$23*AI634^2+LMS!$F$23*AI634+LMS!$G$23,IF(AI634&lt;90,LMS!$D$24*AI634^3+LMS!$E$24*AI634^2+LMS!$F$24*AI634+LMS!$G$24,LMS!$D$25*AI634^3+LMS!$E$25*AI634^2+LMS!$F$25*AI634+LMS!$G$25))))),(IF(AI634&lt;2.5,LMS!$D$27*AI634^3+LMS!$E$27*AI634^2+LMS!$F$27*AI634+LMS!$G$27,IF(AI634&lt;9.5,LMS!$D$28*AI634^3+LMS!$E$28*AI634^2+LMS!$F$28*AI634+LMS!$G$28,IF(AI634&lt;26.75,LMS!$D$29*AI634^3+LMS!$E$29*AI634^2+LMS!$F$29*AI634+LMS!$G$29,IF(AI634&lt;90,LMS!$D$30*AI634^3+LMS!$E$30*AI634^2+LMS!$F$30*AI634+LMS!$G$30,IF(AI634&lt;150,LMS!$D$31*AI634^3+LMS!$E$31*AI634^2+LMS!$F$31*AI634+LMS!$G$31,LMS!$D$32*AI634^3+LMS!$E$32*AI634^2+LMS!$F$32*AI634+LMS!$G$32)))))))</f>
        <v>#VALUE!</v>
      </c>
      <c r="AH634" t="e">
        <f>IF(D634="M",(IF(AI634&lt;90,LMS!$D$14*AI634^3+LMS!$E$14*AI634^2+LMS!$F$14*AI634+LMS!$G$14,LMS!$D$15*AI634^3+LMS!$E$15*AI634^2+LMS!$F$15*AI634+LMS!$G$15)),(IF(AI634&lt;90,LMS!$D$17*AI634^3+LMS!$E$17*AI634^2+LMS!$F$17*AI634+LMS!$G$17,LMS!$D$18*AI634^3+LMS!$E$18*AI634^2+LMS!$F$18*AI634+LMS!$G$18)))</f>
        <v>#VALUE!</v>
      </c>
      <c r="AI634" s="7" t="e">
        <f t="shared" si="199"/>
        <v>#VALUE!</v>
      </c>
      <c r="AJ634" s="7">
        <f t="shared" si="220"/>
        <v>0</v>
      </c>
      <c r="AL634" s="7">
        <f>IF(D634="M",WeightSDS!P$5*$AJ634^7+WeightSDS!Q$5*$AJ634^6+WeightSDS!R$5*$AJ634^5+WeightSDS!S$5*$AJ634^4+WeightSDS!T$5*$AJ634^3+WeightSDS!U$5*$AJ634^2+WeightSDS!V$5*$AJ634+WeightSDS!W$5,IF($AJ634&lt;186,WeightSDS!P$8*$AJ634^7+WeightSDS!Q$8*$AJ634^6+WeightSDS!R$8*$AJ634^5+WeightSDS!S$8*$AJ634^4+WeightSDS!T$8*$AJ634^3+WeightSDS!U$8*$AJ634^2+WeightSDS!V$8*$AJ634+WeightSDS!W$8,WeightSDS!$U$9+WeightSDS!$V$9*($AJ634-WeightSDS!$W$9)))</f>
        <v>0.75407122999999998</v>
      </c>
      <c r="AM634" s="7">
        <f>IF(D634="M",IF($AJ634&lt;45,WeightSDS!M$23*$AJ634^10+WeightSDS!N$23*$AJ634^9+WeightSDS!O$23*$AJ634^8+WeightSDS!P$23*$AJ634^7+WeightSDS!Q$23*$AJ634^6+WeightSDS!R$23*$AJ634^5+WeightSDS!S$23*$AJ634^4+WeightSDS!T$23*$AJ634^3+WeightSDS!U$23*$AJ634^2+WeightSDS!V$23*$AJ634+WeightSDS!W$23,IF($AJ634&lt;153,WeightSDS!M$25*$AJ634^10+WeightSDS!N$25*$AJ634^9+WeightSDS!O$25*$AJ634^8+WeightSDS!P$25*$AJ634^7+WeightSDS!Q$25*$AJ634^6+WeightSDS!R$25*$AJ634^5+WeightSDS!S$25*$AJ634^4+WeightSDS!T$25*$AJ634^3+WeightSDS!U$25*$AJ634^2+WeightSDS!V$25*$AJ634+WeightSDS!W$25,WeightSDS!M$27+WeightSDS!N$27/(1+EXP(WeightSDS!O$27+WeightSDS!P$27*$AJ634)))),IF($AJ634&lt;43.8,WeightSDS!M$29*$AJ634^10+WeightSDS!N$29*$AJ634^9+WeightSDS!O$29*$AJ634^8+WeightSDS!P$29*$AJ634^7+WeightSDS!Q$29*$AJ634^6+WeightSDS!R$29*$AJ634^5+WeightSDS!S$29*$AJ634^4+WeightSDS!T$29*$AJ634^3+WeightSDS!U$29*$AJ634^2+WeightSDS!V$29*$AJ634+WeightSDS!W$29-0.010431*(1-$AJ634/210),IF($AJ634&lt;123,WeightSDS!M$30*$AJ634^10+WeightSDS!N$30*$AJ634^9+WeightSDS!O$30*$AJ634^8+WeightSDS!P$30*$AJ634^7+WeightSDS!Q$30*$AJ634^6+WeightSDS!R$30*$AJ634^5+WeightSDS!S$30*$AJ634^4+WeightSDS!T$30*$AJ634^3+WeightSDS!U$30*$AJ634^2+WeightSDS!V$30*$AJ634+WeightSDS!W$30-0.010431*(1-1/$AJ634),WeightSDS!M$32+WeightSDS!N$32/(1+EXP(WeightSDS!O$32+WeightSDS!P$32*$AJ634))-0.010431*(1-$AJ634/210))))</f>
        <v>2.9500001032655536</v>
      </c>
      <c r="AN634" s="7">
        <f>IF(D634="M",IF($AJ634&lt;162,WeightSDS!P$12*$AJ634^7+WeightSDS!Q$12*$AJ634^6+WeightSDS!R$12*$AJ634^5+WeightSDS!S$12*$AJ634^4+WeightSDS!T$12*$AJ634^3+WeightSDS!U$12*$AJ634^2+WeightSDS!V$12*$AJ634+WeightSDS!W$12,WeightSDS!P$14*$AJ634^7+WeightSDS!Q$14*$AJ634^6+WeightSDS!R$14*$AJ634^5+WeightSDS!S$14*$AJ634^4+WeightSDS!T$14*$AJ634^3+WeightSDS!U$14*$AJ634^2+WeightSDS!V$14*$AJ634+WeightSDS!W$14),IF($AJ634&lt;156,WeightSDS!O$17*$AJ634^8+WeightSDS!P$17*$AJ634^7+WeightSDS!Q$17*$AJ634^6+WeightSDS!R$17*$AJ634^5+WeightSDS!S$17*$AJ634^4+WeightSDS!T$17*$AJ634^3+WeightSDS!U$17*$AJ634^2+WeightSDS!V$17*$AJ634+WeightSDS!W$17,IF($AJ634&lt;186,WeightSDS!$U$18+(WeightSDS!$V$18-WeightSDS!$U$18)/24*($AJ634-186)+WeightSDS!$W$18*(-$AJ634+186)^2-0.005,WeightSDS!$U$18+(WeightSDS!$V$18-WeightSDS!$U$18)/24*($AJ634-186)-0.005)))</f>
        <v>0.14604529399999999</v>
      </c>
      <c r="AQ634" s="7">
        <f t="shared" si="207"/>
        <v>0.56299999999999994</v>
      </c>
      <c r="AR634" s="7">
        <f t="shared" si="208"/>
        <v>69</v>
      </c>
      <c r="AS634" s="7">
        <f t="shared" si="209"/>
        <v>0.51</v>
      </c>
    </row>
    <row r="635" spans="2:45" s="7" customFormat="1" x14ac:dyDescent="0.15">
      <c r="B635" s="118"/>
      <c r="C635" s="118"/>
      <c r="D635" s="118"/>
      <c r="E635" s="30"/>
      <c r="F635" s="30"/>
      <c r="G635" s="119"/>
      <c r="H635" s="119"/>
      <c r="I635" s="78"/>
      <c r="J635" s="11" t="str">
        <f t="shared" si="200"/>
        <v/>
      </c>
      <c r="K635" s="2" t="str">
        <f t="shared" si="210"/>
        <v/>
      </c>
      <c r="L635" s="2" t="str">
        <f t="shared" si="201"/>
        <v/>
      </c>
      <c r="M635" s="2" t="str">
        <f t="shared" si="211"/>
        <v/>
      </c>
      <c r="N635" s="2" t="str">
        <f t="shared" si="212"/>
        <v/>
      </c>
      <c r="O635" s="2" t="str">
        <f t="shared" si="213"/>
        <v/>
      </c>
      <c r="P635" s="11" t="str">
        <f t="shared" si="214"/>
        <v/>
      </c>
      <c r="Q635" s="11" t="str">
        <f t="shared" si="215"/>
        <v/>
      </c>
      <c r="R635" s="2" t="str">
        <f t="shared" si="216"/>
        <v/>
      </c>
      <c r="S635" s="11" t="str">
        <f t="shared" si="217"/>
        <v/>
      </c>
      <c r="T635" s="175" t="str">
        <f t="shared" si="218"/>
        <v/>
      </c>
      <c r="U635" s="11" t="str">
        <f t="shared" si="219"/>
        <v/>
      </c>
      <c r="V635" s="136"/>
      <c r="W635" s="136"/>
      <c r="X635" s="139">
        <f t="shared" si="202"/>
        <v>0</v>
      </c>
      <c r="Y635" s="31">
        <f t="shared" si="203"/>
        <v>0</v>
      </c>
      <c r="Z635" s="31"/>
      <c r="AA635" s="140">
        <f t="shared" si="204"/>
        <v>0</v>
      </c>
      <c r="AB635" s="12"/>
      <c r="AC635" s="8">
        <f t="shared" si="205"/>
        <v>9.0359999999999996</v>
      </c>
      <c r="AD635" s="8">
        <f t="shared" si="206"/>
        <v>-184.49199999999999</v>
      </c>
      <c r="AE635"/>
      <c r="AF635" t="e">
        <f>IF(D635="M",IF(AI635&lt;78,LMS!$D$5*AI635^3+LMS!$E$5*AI635^2+LMS!$F$5*AI635+LMS!$G$5,IF(AI635&lt;150,LMS!$D$6*AI635^3+LMS!$E$6*AI635^2+LMS!$F$6*AI635+LMS!$G$6,LMS!$D$7*AI635^3+LMS!$E$7*AI635^2+LMS!$F$7*AI635+LMS!$G$7)),IF(AI635&lt;69,LMS!$D$9*AI635^3+LMS!$E$9*AI635^2+LMS!$F$9*AI635+LMS!$G$9,IF(AI635&lt;150,LMS!$D$10*AI635^3+LMS!$E$10*AI635^2+LMS!$F$10*AI635+LMS!$G$10,LMS!$D$11*AI635^3+LMS!$E$11*AI635^2+LMS!$F$11*AI635+LMS!$G$11)))</f>
        <v>#VALUE!</v>
      </c>
      <c r="AG635" t="e">
        <f>IF(D635="M",(IF(AI635&lt;2.5,LMS!$D$21*AI635^3+LMS!$E$21*AI635^2+LMS!$F$21*AI635+LMS!$G$21,IF(AI635&lt;9.5,LMS!$D$22*AI635^3+LMS!$E$22*AI635^2+LMS!$F$22*AI635+LMS!$G$22,IF(AI635&lt;26.75,LMS!$D$23*AI635^3+LMS!$E$23*AI635^2+LMS!$F$23*AI635+LMS!$G$23,IF(AI635&lt;90,LMS!$D$24*AI635^3+LMS!$E$24*AI635^2+LMS!$F$24*AI635+LMS!$G$24,LMS!$D$25*AI635^3+LMS!$E$25*AI635^2+LMS!$F$25*AI635+LMS!$G$25))))),(IF(AI635&lt;2.5,LMS!$D$27*AI635^3+LMS!$E$27*AI635^2+LMS!$F$27*AI635+LMS!$G$27,IF(AI635&lt;9.5,LMS!$D$28*AI635^3+LMS!$E$28*AI635^2+LMS!$F$28*AI635+LMS!$G$28,IF(AI635&lt;26.75,LMS!$D$29*AI635^3+LMS!$E$29*AI635^2+LMS!$F$29*AI635+LMS!$G$29,IF(AI635&lt;90,LMS!$D$30*AI635^3+LMS!$E$30*AI635^2+LMS!$F$30*AI635+LMS!$G$30,IF(AI635&lt;150,LMS!$D$31*AI635^3+LMS!$E$31*AI635^2+LMS!$F$31*AI635+LMS!$G$31,LMS!$D$32*AI635^3+LMS!$E$32*AI635^2+LMS!$F$32*AI635+LMS!$G$32)))))))</f>
        <v>#VALUE!</v>
      </c>
      <c r="AH635" t="e">
        <f>IF(D635="M",(IF(AI635&lt;90,LMS!$D$14*AI635^3+LMS!$E$14*AI635^2+LMS!$F$14*AI635+LMS!$G$14,LMS!$D$15*AI635^3+LMS!$E$15*AI635^2+LMS!$F$15*AI635+LMS!$G$15)),(IF(AI635&lt;90,LMS!$D$17*AI635^3+LMS!$E$17*AI635^2+LMS!$F$17*AI635+LMS!$G$17,LMS!$D$18*AI635^3+LMS!$E$18*AI635^2+LMS!$F$18*AI635+LMS!$G$18)))</f>
        <v>#VALUE!</v>
      </c>
      <c r="AI635" s="7" t="e">
        <f t="shared" si="199"/>
        <v>#VALUE!</v>
      </c>
      <c r="AJ635" s="7">
        <f t="shared" si="220"/>
        <v>0</v>
      </c>
      <c r="AL635" s="7">
        <f>IF(D635="M",WeightSDS!P$5*$AJ635^7+WeightSDS!Q$5*$AJ635^6+WeightSDS!R$5*$AJ635^5+WeightSDS!S$5*$AJ635^4+WeightSDS!T$5*$AJ635^3+WeightSDS!U$5*$AJ635^2+WeightSDS!V$5*$AJ635+WeightSDS!W$5,IF($AJ635&lt;186,WeightSDS!P$8*$AJ635^7+WeightSDS!Q$8*$AJ635^6+WeightSDS!R$8*$AJ635^5+WeightSDS!S$8*$AJ635^4+WeightSDS!T$8*$AJ635^3+WeightSDS!U$8*$AJ635^2+WeightSDS!V$8*$AJ635+WeightSDS!W$8,WeightSDS!$U$9+WeightSDS!$V$9*($AJ635-WeightSDS!$W$9)))</f>
        <v>0.75407122999999998</v>
      </c>
      <c r="AM635" s="7">
        <f>IF(D635="M",IF($AJ635&lt;45,WeightSDS!M$23*$AJ635^10+WeightSDS!N$23*$AJ635^9+WeightSDS!O$23*$AJ635^8+WeightSDS!P$23*$AJ635^7+WeightSDS!Q$23*$AJ635^6+WeightSDS!R$23*$AJ635^5+WeightSDS!S$23*$AJ635^4+WeightSDS!T$23*$AJ635^3+WeightSDS!U$23*$AJ635^2+WeightSDS!V$23*$AJ635+WeightSDS!W$23,IF($AJ635&lt;153,WeightSDS!M$25*$AJ635^10+WeightSDS!N$25*$AJ635^9+WeightSDS!O$25*$AJ635^8+WeightSDS!P$25*$AJ635^7+WeightSDS!Q$25*$AJ635^6+WeightSDS!R$25*$AJ635^5+WeightSDS!S$25*$AJ635^4+WeightSDS!T$25*$AJ635^3+WeightSDS!U$25*$AJ635^2+WeightSDS!V$25*$AJ635+WeightSDS!W$25,WeightSDS!M$27+WeightSDS!N$27/(1+EXP(WeightSDS!O$27+WeightSDS!P$27*$AJ635)))),IF($AJ635&lt;43.8,WeightSDS!M$29*$AJ635^10+WeightSDS!N$29*$AJ635^9+WeightSDS!O$29*$AJ635^8+WeightSDS!P$29*$AJ635^7+WeightSDS!Q$29*$AJ635^6+WeightSDS!R$29*$AJ635^5+WeightSDS!S$29*$AJ635^4+WeightSDS!T$29*$AJ635^3+WeightSDS!U$29*$AJ635^2+WeightSDS!V$29*$AJ635+WeightSDS!W$29-0.010431*(1-$AJ635/210),IF($AJ635&lt;123,WeightSDS!M$30*$AJ635^10+WeightSDS!N$30*$AJ635^9+WeightSDS!O$30*$AJ635^8+WeightSDS!P$30*$AJ635^7+WeightSDS!Q$30*$AJ635^6+WeightSDS!R$30*$AJ635^5+WeightSDS!S$30*$AJ635^4+WeightSDS!T$30*$AJ635^3+WeightSDS!U$30*$AJ635^2+WeightSDS!V$30*$AJ635+WeightSDS!W$30-0.010431*(1-1/$AJ635),WeightSDS!M$32+WeightSDS!N$32/(1+EXP(WeightSDS!O$32+WeightSDS!P$32*$AJ635))-0.010431*(1-$AJ635/210))))</f>
        <v>2.9500001032655536</v>
      </c>
      <c r="AN635" s="7">
        <f>IF(D635="M",IF($AJ635&lt;162,WeightSDS!P$12*$AJ635^7+WeightSDS!Q$12*$AJ635^6+WeightSDS!R$12*$AJ635^5+WeightSDS!S$12*$AJ635^4+WeightSDS!T$12*$AJ635^3+WeightSDS!U$12*$AJ635^2+WeightSDS!V$12*$AJ635+WeightSDS!W$12,WeightSDS!P$14*$AJ635^7+WeightSDS!Q$14*$AJ635^6+WeightSDS!R$14*$AJ635^5+WeightSDS!S$14*$AJ635^4+WeightSDS!T$14*$AJ635^3+WeightSDS!U$14*$AJ635^2+WeightSDS!V$14*$AJ635+WeightSDS!W$14),IF($AJ635&lt;156,WeightSDS!O$17*$AJ635^8+WeightSDS!P$17*$AJ635^7+WeightSDS!Q$17*$AJ635^6+WeightSDS!R$17*$AJ635^5+WeightSDS!S$17*$AJ635^4+WeightSDS!T$17*$AJ635^3+WeightSDS!U$17*$AJ635^2+WeightSDS!V$17*$AJ635+WeightSDS!W$17,IF($AJ635&lt;186,WeightSDS!$U$18+(WeightSDS!$V$18-WeightSDS!$U$18)/24*($AJ635-186)+WeightSDS!$W$18*(-$AJ635+186)^2-0.005,WeightSDS!$U$18+(WeightSDS!$V$18-WeightSDS!$U$18)/24*($AJ635-186)-0.005)))</f>
        <v>0.14604529399999999</v>
      </c>
      <c r="AQ635" s="7">
        <f t="shared" si="207"/>
        <v>0.56299999999999994</v>
      </c>
      <c r="AR635" s="7">
        <f t="shared" si="208"/>
        <v>69</v>
      </c>
      <c r="AS635" s="7">
        <f t="shared" si="209"/>
        <v>0.51</v>
      </c>
    </row>
    <row r="636" spans="2:45" s="7" customFormat="1" x14ac:dyDescent="0.15">
      <c r="B636" s="118"/>
      <c r="C636" s="118"/>
      <c r="D636" s="118"/>
      <c r="E636" s="30"/>
      <c r="F636" s="30"/>
      <c r="G636" s="119"/>
      <c r="H636" s="119"/>
      <c r="I636" s="78"/>
      <c r="J636" s="11" t="str">
        <f t="shared" si="200"/>
        <v/>
      </c>
      <c r="K636" s="2" t="str">
        <f t="shared" si="210"/>
        <v/>
      </c>
      <c r="L636" s="2" t="str">
        <f t="shared" si="201"/>
        <v/>
      </c>
      <c r="M636" s="2" t="str">
        <f t="shared" si="211"/>
        <v/>
      </c>
      <c r="N636" s="2" t="str">
        <f t="shared" si="212"/>
        <v/>
      </c>
      <c r="O636" s="2" t="str">
        <f t="shared" si="213"/>
        <v/>
      </c>
      <c r="P636" s="11" t="str">
        <f t="shared" si="214"/>
        <v/>
      </c>
      <c r="Q636" s="11" t="str">
        <f t="shared" si="215"/>
        <v/>
      </c>
      <c r="R636" s="2" t="str">
        <f t="shared" si="216"/>
        <v/>
      </c>
      <c r="S636" s="11" t="str">
        <f t="shared" si="217"/>
        <v/>
      </c>
      <c r="T636" s="175" t="str">
        <f t="shared" si="218"/>
        <v/>
      </c>
      <c r="U636" s="11" t="str">
        <f t="shared" si="219"/>
        <v/>
      </c>
      <c r="V636" s="136"/>
      <c r="W636" s="136"/>
      <c r="X636" s="139">
        <f t="shared" si="202"/>
        <v>0</v>
      </c>
      <c r="Y636" s="31">
        <f t="shared" si="203"/>
        <v>0</v>
      </c>
      <c r="Z636" s="31"/>
      <c r="AA636" s="140">
        <f t="shared" si="204"/>
        <v>0</v>
      </c>
      <c r="AB636" s="12"/>
      <c r="AC636" s="8">
        <f t="shared" si="205"/>
        <v>9.0359999999999996</v>
      </c>
      <c r="AD636" s="8">
        <f t="shared" si="206"/>
        <v>-184.49199999999999</v>
      </c>
      <c r="AE636"/>
      <c r="AF636" t="e">
        <f>IF(D636="M",IF(AI636&lt;78,LMS!$D$5*AI636^3+LMS!$E$5*AI636^2+LMS!$F$5*AI636+LMS!$G$5,IF(AI636&lt;150,LMS!$D$6*AI636^3+LMS!$E$6*AI636^2+LMS!$F$6*AI636+LMS!$G$6,LMS!$D$7*AI636^3+LMS!$E$7*AI636^2+LMS!$F$7*AI636+LMS!$G$7)),IF(AI636&lt;69,LMS!$D$9*AI636^3+LMS!$E$9*AI636^2+LMS!$F$9*AI636+LMS!$G$9,IF(AI636&lt;150,LMS!$D$10*AI636^3+LMS!$E$10*AI636^2+LMS!$F$10*AI636+LMS!$G$10,LMS!$D$11*AI636^3+LMS!$E$11*AI636^2+LMS!$F$11*AI636+LMS!$G$11)))</f>
        <v>#VALUE!</v>
      </c>
      <c r="AG636" t="e">
        <f>IF(D636="M",(IF(AI636&lt;2.5,LMS!$D$21*AI636^3+LMS!$E$21*AI636^2+LMS!$F$21*AI636+LMS!$G$21,IF(AI636&lt;9.5,LMS!$D$22*AI636^3+LMS!$E$22*AI636^2+LMS!$F$22*AI636+LMS!$G$22,IF(AI636&lt;26.75,LMS!$D$23*AI636^3+LMS!$E$23*AI636^2+LMS!$F$23*AI636+LMS!$G$23,IF(AI636&lt;90,LMS!$D$24*AI636^3+LMS!$E$24*AI636^2+LMS!$F$24*AI636+LMS!$G$24,LMS!$D$25*AI636^3+LMS!$E$25*AI636^2+LMS!$F$25*AI636+LMS!$G$25))))),(IF(AI636&lt;2.5,LMS!$D$27*AI636^3+LMS!$E$27*AI636^2+LMS!$F$27*AI636+LMS!$G$27,IF(AI636&lt;9.5,LMS!$D$28*AI636^3+LMS!$E$28*AI636^2+LMS!$F$28*AI636+LMS!$G$28,IF(AI636&lt;26.75,LMS!$D$29*AI636^3+LMS!$E$29*AI636^2+LMS!$F$29*AI636+LMS!$G$29,IF(AI636&lt;90,LMS!$D$30*AI636^3+LMS!$E$30*AI636^2+LMS!$F$30*AI636+LMS!$G$30,IF(AI636&lt;150,LMS!$D$31*AI636^3+LMS!$E$31*AI636^2+LMS!$F$31*AI636+LMS!$G$31,LMS!$D$32*AI636^3+LMS!$E$32*AI636^2+LMS!$F$32*AI636+LMS!$G$32)))))))</f>
        <v>#VALUE!</v>
      </c>
      <c r="AH636" t="e">
        <f>IF(D636="M",(IF(AI636&lt;90,LMS!$D$14*AI636^3+LMS!$E$14*AI636^2+LMS!$F$14*AI636+LMS!$G$14,LMS!$D$15*AI636^3+LMS!$E$15*AI636^2+LMS!$F$15*AI636+LMS!$G$15)),(IF(AI636&lt;90,LMS!$D$17*AI636^3+LMS!$E$17*AI636^2+LMS!$F$17*AI636+LMS!$G$17,LMS!$D$18*AI636^3+LMS!$E$18*AI636^2+LMS!$F$18*AI636+LMS!$G$18)))</f>
        <v>#VALUE!</v>
      </c>
      <c r="AI636" s="7" t="e">
        <f t="shared" si="199"/>
        <v>#VALUE!</v>
      </c>
      <c r="AJ636" s="7">
        <f t="shared" si="220"/>
        <v>0</v>
      </c>
      <c r="AL636" s="7">
        <f>IF(D636="M",WeightSDS!P$5*$AJ636^7+WeightSDS!Q$5*$AJ636^6+WeightSDS!R$5*$AJ636^5+WeightSDS!S$5*$AJ636^4+WeightSDS!T$5*$AJ636^3+WeightSDS!U$5*$AJ636^2+WeightSDS!V$5*$AJ636+WeightSDS!W$5,IF($AJ636&lt;186,WeightSDS!P$8*$AJ636^7+WeightSDS!Q$8*$AJ636^6+WeightSDS!R$8*$AJ636^5+WeightSDS!S$8*$AJ636^4+WeightSDS!T$8*$AJ636^3+WeightSDS!U$8*$AJ636^2+WeightSDS!V$8*$AJ636+WeightSDS!W$8,WeightSDS!$U$9+WeightSDS!$V$9*($AJ636-WeightSDS!$W$9)))</f>
        <v>0.75407122999999998</v>
      </c>
      <c r="AM636" s="7">
        <f>IF(D636="M",IF($AJ636&lt;45,WeightSDS!M$23*$AJ636^10+WeightSDS!N$23*$AJ636^9+WeightSDS!O$23*$AJ636^8+WeightSDS!P$23*$AJ636^7+WeightSDS!Q$23*$AJ636^6+WeightSDS!R$23*$AJ636^5+WeightSDS!S$23*$AJ636^4+WeightSDS!T$23*$AJ636^3+WeightSDS!U$23*$AJ636^2+WeightSDS!V$23*$AJ636+WeightSDS!W$23,IF($AJ636&lt;153,WeightSDS!M$25*$AJ636^10+WeightSDS!N$25*$AJ636^9+WeightSDS!O$25*$AJ636^8+WeightSDS!P$25*$AJ636^7+WeightSDS!Q$25*$AJ636^6+WeightSDS!R$25*$AJ636^5+WeightSDS!S$25*$AJ636^4+WeightSDS!T$25*$AJ636^3+WeightSDS!U$25*$AJ636^2+WeightSDS!V$25*$AJ636+WeightSDS!W$25,WeightSDS!M$27+WeightSDS!N$27/(1+EXP(WeightSDS!O$27+WeightSDS!P$27*$AJ636)))),IF($AJ636&lt;43.8,WeightSDS!M$29*$AJ636^10+WeightSDS!N$29*$AJ636^9+WeightSDS!O$29*$AJ636^8+WeightSDS!P$29*$AJ636^7+WeightSDS!Q$29*$AJ636^6+WeightSDS!R$29*$AJ636^5+WeightSDS!S$29*$AJ636^4+WeightSDS!T$29*$AJ636^3+WeightSDS!U$29*$AJ636^2+WeightSDS!V$29*$AJ636+WeightSDS!W$29-0.010431*(1-$AJ636/210),IF($AJ636&lt;123,WeightSDS!M$30*$AJ636^10+WeightSDS!N$30*$AJ636^9+WeightSDS!O$30*$AJ636^8+WeightSDS!P$30*$AJ636^7+WeightSDS!Q$30*$AJ636^6+WeightSDS!R$30*$AJ636^5+WeightSDS!S$30*$AJ636^4+WeightSDS!T$30*$AJ636^3+WeightSDS!U$30*$AJ636^2+WeightSDS!V$30*$AJ636+WeightSDS!W$30-0.010431*(1-1/$AJ636),WeightSDS!M$32+WeightSDS!N$32/(1+EXP(WeightSDS!O$32+WeightSDS!P$32*$AJ636))-0.010431*(1-$AJ636/210))))</f>
        <v>2.9500001032655536</v>
      </c>
      <c r="AN636" s="7">
        <f>IF(D636="M",IF($AJ636&lt;162,WeightSDS!P$12*$AJ636^7+WeightSDS!Q$12*$AJ636^6+WeightSDS!R$12*$AJ636^5+WeightSDS!S$12*$AJ636^4+WeightSDS!T$12*$AJ636^3+WeightSDS!U$12*$AJ636^2+WeightSDS!V$12*$AJ636+WeightSDS!W$12,WeightSDS!P$14*$AJ636^7+WeightSDS!Q$14*$AJ636^6+WeightSDS!R$14*$AJ636^5+WeightSDS!S$14*$AJ636^4+WeightSDS!T$14*$AJ636^3+WeightSDS!U$14*$AJ636^2+WeightSDS!V$14*$AJ636+WeightSDS!W$14),IF($AJ636&lt;156,WeightSDS!O$17*$AJ636^8+WeightSDS!P$17*$AJ636^7+WeightSDS!Q$17*$AJ636^6+WeightSDS!R$17*$AJ636^5+WeightSDS!S$17*$AJ636^4+WeightSDS!T$17*$AJ636^3+WeightSDS!U$17*$AJ636^2+WeightSDS!V$17*$AJ636+WeightSDS!W$17,IF($AJ636&lt;186,WeightSDS!$U$18+(WeightSDS!$V$18-WeightSDS!$U$18)/24*($AJ636-186)+WeightSDS!$W$18*(-$AJ636+186)^2-0.005,WeightSDS!$U$18+(WeightSDS!$V$18-WeightSDS!$U$18)/24*($AJ636-186)-0.005)))</f>
        <v>0.14604529399999999</v>
      </c>
      <c r="AQ636" s="7">
        <f t="shared" si="207"/>
        <v>0.56299999999999994</v>
      </c>
      <c r="AR636" s="7">
        <f t="shared" si="208"/>
        <v>69</v>
      </c>
      <c r="AS636" s="7">
        <f t="shared" si="209"/>
        <v>0.51</v>
      </c>
    </row>
    <row r="637" spans="2:45" s="7" customFormat="1" x14ac:dyDescent="0.15">
      <c r="B637" s="118"/>
      <c r="C637" s="118"/>
      <c r="D637" s="118"/>
      <c r="E637" s="30"/>
      <c r="F637" s="30"/>
      <c r="G637" s="119"/>
      <c r="H637" s="119"/>
      <c r="I637" s="78"/>
      <c r="J637" s="11" t="str">
        <f t="shared" si="200"/>
        <v/>
      </c>
      <c r="K637" s="2" t="str">
        <f t="shared" si="210"/>
        <v/>
      </c>
      <c r="L637" s="2" t="str">
        <f t="shared" si="201"/>
        <v/>
      </c>
      <c r="M637" s="2" t="str">
        <f t="shared" si="211"/>
        <v/>
      </c>
      <c r="N637" s="2" t="str">
        <f t="shared" si="212"/>
        <v/>
      </c>
      <c r="O637" s="2" t="str">
        <f t="shared" si="213"/>
        <v/>
      </c>
      <c r="P637" s="11" t="str">
        <f t="shared" si="214"/>
        <v/>
      </c>
      <c r="Q637" s="11" t="str">
        <f t="shared" si="215"/>
        <v/>
      </c>
      <c r="R637" s="2" t="str">
        <f t="shared" si="216"/>
        <v/>
      </c>
      <c r="S637" s="11" t="str">
        <f t="shared" si="217"/>
        <v/>
      </c>
      <c r="T637" s="175" t="str">
        <f t="shared" si="218"/>
        <v/>
      </c>
      <c r="U637" s="11" t="str">
        <f t="shared" si="219"/>
        <v/>
      </c>
      <c r="V637" s="136"/>
      <c r="W637" s="136"/>
      <c r="X637" s="139">
        <f t="shared" si="202"/>
        <v>0</v>
      </c>
      <c r="Y637" s="31">
        <f t="shared" si="203"/>
        <v>0</v>
      </c>
      <c r="Z637" s="31"/>
      <c r="AA637" s="140">
        <f t="shared" si="204"/>
        <v>0</v>
      </c>
      <c r="AB637" s="12"/>
      <c r="AC637" s="8">
        <f t="shared" si="205"/>
        <v>9.0359999999999996</v>
      </c>
      <c r="AD637" s="8">
        <f t="shared" si="206"/>
        <v>-184.49199999999999</v>
      </c>
      <c r="AE637"/>
      <c r="AF637" t="e">
        <f>IF(D637="M",IF(AI637&lt;78,LMS!$D$5*AI637^3+LMS!$E$5*AI637^2+LMS!$F$5*AI637+LMS!$G$5,IF(AI637&lt;150,LMS!$D$6*AI637^3+LMS!$E$6*AI637^2+LMS!$F$6*AI637+LMS!$G$6,LMS!$D$7*AI637^3+LMS!$E$7*AI637^2+LMS!$F$7*AI637+LMS!$G$7)),IF(AI637&lt;69,LMS!$D$9*AI637^3+LMS!$E$9*AI637^2+LMS!$F$9*AI637+LMS!$G$9,IF(AI637&lt;150,LMS!$D$10*AI637^3+LMS!$E$10*AI637^2+LMS!$F$10*AI637+LMS!$G$10,LMS!$D$11*AI637^3+LMS!$E$11*AI637^2+LMS!$F$11*AI637+LMS!$G$11)))</f>
        <v>#VALUE!</v>
      </c>
      <c r="AG637" t="e">
        <f>IF(D637="M",(IF(AI637&lt;2.5,LMS!$D$21*AI637^3+LMS!$E$21*AI637^2+LMS!$F$21*AI637+LMS!$G$21,IF(AI637&lt;9.5,LMS!$D$22*AI637^3+LMS!$E$22*AI637^2+LMS!$F$22*AI637+LMS!$G$22,IF(AI637&lt;26.75,LMS!$D$23*AI637^3+LMS!$E$23*AI637^2+LMS!$F$23*AI637+LMS!$G$23,IF(AI637&lt;90,LMS!$D$24*AI637^3+LMS!$E$24*AI637^2+LMS!$F$24*AI637+LMS!$G$24,LMS!$D$25*AI637^3+LMS!$E$25*AI637^2+LMS!$F$25*AI637+LMS!$G$25))))),(IF(AI637&lt;2.5,LMS!$D$27*AI637^3+LMS!$E$27*AI637^2+LMS!$F$27*AI637+LMS!$G$27,IF(AI637&lt;9.5,LMS!$D$28*AI637^3+LMS!$E$28*AI637^2+LMS!$F$28*AI637+LMS!$G$28,IF(AI637&lt;26.75,LMS!$D$29*AI637^3+LMS!$E$29*AI637^2+LMS!$F$29*AI637+LMS!$G$29,IF(AI637&lt;90,LMS!$D$30*AI637^3+LMS!$E$30*AI637^2+LMS!$F$30*AI637+LMS!$G$30,IF(AI637&lt;150,LMS!$D$31*AI637^3+LMS!$E$31*AI637^2+LMS!$F$31*AI637+LMS!$G$31,LMS!$D$32*AI637^3+LMS!$E$32*AI637^2+LMS!$F$32*AI637+LMS!$G$32)))))))</f>
        <v>#VALUE!</v>
      </c>
      <c r="AH637" t="e">
        <f>IF(D637="M",(IF(AI637&lt;90,LMS!$D$14*AI637^3+LMS!$E$14*AI637^2+LMS!$F$14*AI637+LMS!$G$14,LMS!$D$15*AI637^3+LMS!$E$15*AI637^2+LMS!$F$15*AI637+LMS!$G$15)),(IF(AI637&lt;90,LMS!$D$17*AI637^3+LMS!$E$17*AI637^2+LMS!$F$17*AI637+LMS!$G$17,LMS!$D$18*AI637^3+LMS!$E$18*AI637^2+LMS!$F$18*AI637+LMS!$G$18)))</f>
        <v>#VALUE!</v>
      </c>
      <c r="AI637" s="7" t="e">
        <f t="shared" ref="AI637:AI700" si="221">T637*365.25/30.4375</f>
        <v>#VALUE!</v>
      </c>
      <c r="AJ637" s="7">
        <f t="shared" si="220"/>
        <v>0</v>
      </c>
      <c r="AL637" s="7">
        <f>IF(D637="M",WeightSDS!P$5*$AJ637^7+WeightSDS!Q$5*$AJ637^6+WeightSDS!R$5*$AJ637^5+WeightSDS!S$5*$AJ637^4+WeightSDS!T$5*$AJ637^3+WeightSDS!U$5*$AJ637^2+WeightSDS!V$5*$AJ637+WeightSDS!W$5,IF($AJ637&lt;186,WeightSDS!P$8*$AJ637^7+WeightSDS!Q$8*$AJ637^6+WeightSDS!R$8*$AJ637^5+WeightSDS!S$8*$AJ637^4+WeightSDS!T$8*$AJ637^3+WeightSDS!U$8*$AJ637^2+WeightSDS!V$8*$AJ637+WeightSDS!W$8,WeightSDS!$U$9+WeightSDS!$V$9*($AJ637-WeightSDS!$W$9)))</f>
        <v>0.75407122999999998</v>
      </c>
      <c r="AM637" s="7">
        <f>IF(D637="M",IF($AJ637&lt;45,WeightSDS!M$23*$AJ637^10+WeightSDS!N$23*$AJ637^9+WeightSDS!O$23*$AJ637^8+WeightSDS!P$23*$AJ637^7+WeightSDS!Q$23*$AJ637^6+WeightSDS!R$23*$AJ637^5+WeightSDS!S$23*$AJ637^4+WeightSDS!T$23*$AJ637^3+WeightSDS!U$23*$AJ637^2+WeightSDS!V$23*$AJ637+WeightSDS!W$23,IF($AJ637&lt;153,WeightSDS!M$25*$AJ637^10+WeightSDS!N$25*$AJ637^9+WeightSDS!O$25*$AJ637^8+WeightSDS!P$25*$AJ637^7+WeightSDS!Q$25*$AJ637^6+WeightSDS!R$25*$AJ637^5+WeightSDS!S$25*$AJ637^4+WeightSDS!T$25*$AJ637^3+WeightSDS!U$25*$AJ637^2+WeightSDS!V$25*$AJ637+WeightSDS!W$25,WeightSDS!M$27+WeightSDS!N$27/(1+EXP(WeightSDS!O$27+WeightSDS!P$27*$AJ637)))),IF($AJ637&lt;43.8,WeightSDS!M$29*$AJ637^10+WeightSDS!N$29*$AJ637^9+WeightSDS!O$29*$AJ637^8+WeightSDS!P$29*$AJ637^7+WeightSDS!Q$29*$AJ637^6+WeightSDS!R$29*$AJ637^5+WeightSDS!S$29*$AJ637^4+WeightSDS!T$29*$AJ637^3+WeightSDS!U$29*$AJ637^2+WeightSDS!V$29*$AJ637+WeightSDS!W$29-0.010431*(1-$AJ637/210),IF($AJ637&lt;123,WeightSDS!M$30*$AJ637^10+WeightSDS!N$30*$AJ637^9+WeightSDS!O$30*$AJ637^8+WeightSDS!P$30*$AJ637^7+WeightSDS!Q$30*$AJ637^6+WeightSDS!R$30*$AJ637^5+WeightSDS!S$30*$AJ637^4+WeightSDS!T$30*$AJ637^3+WeightSDS!U$30*$AJ637^2+WeightSDS!V$30*$AJ637+WeightSDS!W$30-0.010431*(1-1/$AJ637),WeightSDS!M$32+WeightSDS!N$32/(1+EXP(WeightSDS!O$32+WeightSDS!P$32*$AJ637))-0.010431*(1-$AJ637/210))))</f>
        <v>2.9500001032655536</v>
      </c>
      <c r="AN637" s="7">
        <f>IF(D637="M",IF($AJ637&lt;162,WeightSDS!P$12*$AJ637^7+WeightSDS!Q$12*$AJ637^6+WeightSDS!R$12*$AJ637^5+WeightSDS!S$12*$AJ637^4+WeightSDS!T$12*$AJ637^3+WeightSDS!U$12*$AJ637^2+WeightSDS!V$12*$AJ637+WeightSDS!W$12,WeightSDS!P$14*$AJ637^7+WeightSDS!Q$14*$AJ637^6+WeightSDS!R$14*$AJ637^5+WeightSDS!S$14*$AJ637^4+WeightSDS!T$14*$AJ637^3+WeightSDS!U$14*$AJ637^2+WeightSDS!V$14*$AJ637+WeightSDS!W$14),IF($AJ637&lt;156,WeightSDS!O$17*$AJ637^8+WeightSDS!P$17*$AJ637^7+WeightSDS!Q$17*$AJ637^6+WeightSDS!R$17*$AJ637^5+WeightSDS!S$17*$AJ637^4+WeightSDS!T$17*$AJ637^3+WeightSDS!U$17*$AJ637^2+WeightSDS!V$17*$AJ637+WeightSDS!W$17,IF($AJ637&lt;186,WeightSDS!$U$18+(WeightSDS!$V$18-WeightSDS!$U$18)/24*($AJ637-186)+WeightSDS!$W$18*(-$AJ637+186)^2-0.005,WeightSDS!$U$18+(WeightSDS!$V$18-WeightSDS!$U$18)/24*($AJ637-186)-0.005)))</f>
        <v>0.14604529399999999</v>
      </c>
      <c r="AQ637" s="7">
        <f t="shared" si="207"/>
        <v>0.56299999999999994</v>
      </c>
      <c r="AR637" s="7">
        <f t="shared" si="208"/>
        <v>69</v>
      </c>
      <c r="AS637" s="7">
        <f t="shared" si="209"/>
        <v>0.51</v>
      </c>
    </row>
    <row r="638" spans="2:45" s="7" customFormat="1" x14ac:dyDescent="0.15">
      <c r="B638" s="118"/>
      <c r="C638" s="118"/>
      <c r="D638" s="118"/>
      <c r="E638" s="30"/>
      <c r="F638" s="30"/>
      <c r="G638" s="119"/>
      <c r="H638" s="119"/>
      <c r="I638" s="78"/>
      <c r="J638" s="11" t="str">
        <f t="shared" si="200"/>
        <v/>
      </c>
      <c r="K638" s="2" t="str">
        <f t="shared" si="210"/>
        <v/>
      </c>
      <c r="L638" s="2" t="str">
        <f t="shared" si="201"/>
        <v/>
      </c>
      <c r="M638" s="2" t="str">
        <f t="shared" si="211"/>
        <v/>
      </c>
      <c r="N638" s="2" t="str">
        <f t="shared" si="212"/>
        <v/>
      </c>
      <c r="O638" s="2" t="str">
        <f t="shared" si="213"/>
        <v/>
      </c>
      <c r="P638" s="11" t="str">
        <f t="shared" si="214"/>
        <v/>
      </c>
      <c r="Q638" s="11" t="str">
        <f t="shared" si="215"/>
        <v/>
      </c>
      <c r="R638" s="2" t="str">
        <f t="shared" si="216"/>
        <v/>
      </c>
      <c r="S638" s="11" t="str">
        <f t="shared" si="217"/>
        <v/>
      </c>
      <c r="T638" s="175" t="str">
        <f t="shared" si="218"/>
        <v/>
      </c>
      <c r="U638" s="11" t="str">
        <f t="shared" si="219"/>
        <v/>
      </c>
      <c r="V638" s="136"/>
      <c r="W638" s="136"/>
      <c r="X638" s="139">
        <f t="shared" si="202"/>
        <v>0</v>
      </c>
      <c r="Y638" s="31">
        <f t="shared" si="203"/>
        <v>0</v>
      </c>
      <c r="Z638" s="31"/>
      <c r="AA638" s="140">
        <f t="shared" si="204"/>
        <v>0</v>
      </c>
      <c r="AB638" s="12"/>
      <c r="AC638" s="8">
        <f t="shared" si="205"/>
        <v>9.0359999999999996</v>
      </c>
      <c r="AD638" s="8">
        <f t="shared" si="206"/>
        <v>-184.49199999999999</v>
      </c>
      <c r="AE638"/>
      <c r="AF638" t="e">
        <f>IF(D638="M",IF(AI638&lt;78,LMS!$D$5*AI638^3+LMS!$E$5*AI638^2+LMS!$F$5*AI638+LMS!$G$5,IF(AI638&lt;150,LMS!$D$6*AI638^3+LMS!$E$6*AI638^2+LMS!$F$6*AI638+LMS!$G$6,LMS!$D$7*AI638^3+LMS!$E$7*AI638^2+LMS!$F$7*AI638+LMS!$G$7)),IF(AI638&lt;69,LMS!$D$9*AI638^3+LMS!$E$9*AI638^2+LMS!$F$9*AI638+LMS!$G$9,IF(AI638&lt;150,LMS!$D$10*AI638^3+LMS!$E$10*AI638^2+LMS!$F$10*AI638+LMS!$G$10,LMS!$D$11*AI638^3+LMS!$E$11*AI638^2+LMS!$F$11*AI638+LMS!$G$11)))</f>
        <v>#VALUE!</v>
      </c>
      <c r="AG638" t="e">
        <f>IF(D638="M",(IF(AI638&lt;2.5,LMS!$D$21*AI638^3+LMS!$E$21*AI638^2+LMS!$F$21*AI638+LMS!$G$21,IF(AI638&lt;9.5,LMS!$D$22*AI638^3+LMS!$E$22*AI638^2+LMS!$F$22*AI638+LMS!$G$22,IF(AI638&lt;26.75,LMS!$D$23*AI638^3+LMS!$E$23*AI638^2+LMS!$F$23*AI638+LMS!$G$23,IF(AI638&lt;90,LMS!$D$24*AI638^3+LMS!$E$24*AI638^2+LMS!$F$24*AI638+LMS!$G$24,LMS!$D$25*AI638^3+LMS!$E$25*AI638^2+LMS!$F$25*AI638+LMS!$G$25))))),(IF(AI638&lt;2.5,LMS!$D$27*AI638^3+LMS!$E$27*AI638^2+LMS!$F$27*AI638+LMS!$G$27,IF(AI638&lt;9.5,LMS!$D$28*AI638^3+LMS!$E$28*AI638^2+LMS!$F$28*AI638+LMS!$G$28,IF(AI638&lt;26.75,LMS!$D$29*AI638^3+LMS!$E$29*AI638^2+LMS!$F$29*AI638+LMS!$G$29,IF(AI638&lt;90,LMS!$D$30*AI638^3+LMS!$E$30*AI638^2+LMS!$F$30*AI638+LMS!$G$30,IF(AI638&lt;150,LMS!$D$31*AI638^3+LMS!$E$31*AI638^2+LMS!$F$31*AI638+LMS!$G$31,LMS!$D$32*AI638^3+LMS!$E$32*AI638^2+LMS!$F$32*AI638+LMS!$G$32)))))))</f>
        <v>#VALUE!</v>
      </c>
      <c r="AH638" t="e">
        <f>IF(D638="M",(IF(AI638&lt;90,LMS!$D$14*AI638^3+LMS!$E$14*AI638^2+LMS!$F$14*AI638+LMS!$G$14,LMS!$D$15*AI638^3+LMS!$E$15*AI638^2+LMS!$F$15*AI638+LMS!$G$15)),(IF(AI638&lt;90,LMS!$D$17*AI638^3+LMS!$E$17*AI638^2+LMS!$F$17*AI638+LMS!$G$17,LMS!$D$18*AI638^3+LMS!$E$18*AI638^2+LMS!$F$18*AI638+LMS!$G$18)))</f>
        <v>#VALUE!</v>
      </c>
      <c r="AI638" s="7" t="e">
        <f t="shared" si="221"/>
        <v>#VALUE!</v>
      </c>
      <c r="AJ638" s="7">
        <f t="shared" si="220"/>
        <v>0</v>
      </c>
      <c r="AL638" s="7">
        <f>IF(D638="M",WeightSDS!P$5*$AJ638^7+WeightSDS!Q$5*$AJ638^6+WeightSDS!R$5*$AJ638^5+WeightSDS!S$5*$AJ638^4+WeightSDS!T$5*$AJ638^3+WeightSDS!U$5*$AJ638^2+WeightSDS!V$5*$AJ638+WeightSDS!W$5,IF($AJ638&lt;186,WeightSDS!P$8*$AJ638^7+WeightSDS!Q$8*$AJ638^6+WeightSDS!R$8*$AJ638^5+WeightSDS!S$8*$AJ638^4+WeightSDS!T$8*$AJ638^3+WeightSDS!U$8*$AJ638^2+WeightSDS!V$8*$AJ638+WeightSDS!W$8,WeightSDS!$U$9+WeightSDS!$V$9*($AJ638-WeightSDS!$W$9)))</f>
        <v>0.75407122999999998</v>
      </c>
      <c r="AM638" s="7">
        <f>IF(D638="M",IF($AJ638&lt;45,WeightSDS!M$23*$AJ638^10+WeightSDS!N$23*$AJ638^9+WeightSDS!O$23*$AJ638^8+WeightSDS!P$23*$AJ638^7+WeightSDS!Q$23*$AJ638^6+WeightSDS!R$23*$AJ638^5+WeightSDS!S$23*$AJ638^4+WeightSDS!T$23*$AJ638^3+WeightSDS!U$23*$AJ638^2+WeightSDS!V$23*$AJ638+WeightSDS!W$23,IF($AJ638&lt;153,WeightSDS!M$25*$AJ638^10+WeightSDS!N$25*$AJ638^9+WeightSDS!O$25*$AJ638^8+WeightSDS!P$25*$AJ638^7+WeightSDS!Q$25*$AJ638^6+WeightSDS!R$25*$AJ638^5+WeightSDS!S$25*$AJ638^4+WeightSDS!T$25*$AJ638^3+WeightSDS!U$25*$AJ638^2+WeightSDS!V$25*$AJ638+WeightSDS!W$25,WeightSDS!M$27+WeightSDS!N$27/(1+EXP(WeightSDS!O$27+WeightSDS!P$27*$AJ638)))),IF($AJ638&lt;43.8,WeightSDS!M$29*$AJ638^10+WeightSDS!N$29*$AJ638^9+WeightSDS!O$29*$AJ638^8+WeightSDS!P$29*$AJ638^7+WeightSDS!Q$29*$AJ638^6+WeightSDS!R$29*$AJ638^5+WeightSDS!S$29*$AJ638^4+WeightSDS!T$29*$AJ638^3+WeightSDS!U$29*$AJ638^2+WeightSDS!V$29*$AJ638+WeightSDS!W$29-0.010431*(1-$AJ638/210),IF($AJ638&lt;123,WeightSDS!M$30*$AJ638^10+WeightSDS!N$30*$AJ638^9+WeightSDS!O$30*$AJ638^8+WeightSDS!P$30*$AJ638^7+WeightSDS!Q$30*$AJ638^6+WeightSDS!R$30*$AJ638^5+WeightSDS!S$30*$AJ638^4+WeightSDS!T$30*$AJ638^3+WeightSDS!U$30*$AJ638^2+WeightSDS!V$30*$AJ638+WeightSDS!W$30-0.010431*(1-1/$AJ638),WeightSDS!M$32+WeightSDS!N$32/(1+EXP(WeightSDS!O$32+WeightSDS!P$32*$AJ638))-0.010431*(1-$AJ638/210))))</f>
        <v>2.9500001032655536</v>
      </c>
      <c r="AN638" s="7">
        <f>IF(D638="M",IF($AJ638&lt;162,WeightSDS!P$12*$AJ638^7+WeightSDS!Q$12*$AJ638^6+WeightSDS!R$12*$AJ638^5+WeightSDS!S$12*$AJ638^4+WeightSDS!T$12*$AJ638^3+WeightSDS!U$12*$AJ638^2+WeightSDS!V$12*$AJ638+WeightSDS!W$12,WeightSDS!P$14*$AJ638^7+WeightSDS!Q$14*$AJ638^6+WeightSDS!R$14*$AJ638^5+WeightSDS!S$14*$AJ638^4+WeightSDS!T$14*$AJ638^3+WeightSDS!U$14*$AJ638^2+WeightSDS!V$14*$AJ638+WeightSDS!W$14),IF($AJ638&lt;156,WeightSDS!O$17*$AJ638^8+WeightSDS!P$17*$AJ638^7+WeightSDS!Q$17*$AJ638^6+WeightSDS!R$17*$AJ638^5+WeightSDS!S$17*$AJ638^4+WeightSDS!T$17*$AJ638^3+WeightSDS!U$17*$AJ638^2+WeightSDS!V$17*$AJ638+WeightSDS!W$17,IF($AJ638&lt;186,WeightSDS!$U$18+(WeightSDS!$V$18-WeightSDS!$U$18)/24*($AJ638-186)+WeightSDS!$W$18*(-$AJ638+186)^2-0.005,WeightSDS!$U$18+(WeightSDS!$V$18-WeightSDS!$U$18)/24*($AJ638-186)-0.005)))</f>
        <v>0.14604529399999999</v>
      </c>
      <c r="AQ638" s="7">
        <f t="shared" si="207"/>
        <v>0.56299999999999994</v>
      </c>
      <c r="AR638" s="7">
        <f t="shared" si="208"/>
        <v>69</v>
      </c>
      <c r="AS638" s="7">
        <f t="shared" si="209"/>
        <v>0.51</v>
      </c>
    </row>
    <row r="639" spans="2:45" s="7" customFormat="1" x14ac:dyDescent="0.15">
      <c r="B639" s="118"/>
      <c r="C639" s="118"/>
      <c r="D639" s="118"/>
      <c r="E639" s="30"/>
      <c r="F639" s="30"/>
      <c r="G639" s="119"/>
      <c r="H639" s="119"/>
      <c r="I639" s="78"/>
      <c r="J639" s="11" t="str">
        <f t="shared" si="200"/>
        <v/>
      </c>
      <c r="K639" s="2" t="str">
        <f t="shared" si="210"/>
        <v/>
      </c>
      <c r="L639" s="2" t="str">
        <f t="shared" si="201"/>
        <v/>
      </c>
      <c r="M639" s="2" t="str">
        <f t="shared" si="211"/>
        <v/>
      </c>
      <c r="N639" s="2" t="str">
        <f t="shared" si="212"/>
        <v/>
      </c>
      <c r="O639" s="2" t="str">
        <f t="shared" si="213"/>
        <v/>
      </c>
      <c r="P639" s="11" t="str">
        <f t="shared" si="214"/>
        <v/>
      </c>
      <c r="Q639" s="11" t="str">
        <f t="shared" si="215"/>
        <v/>
      </c>
      <c r="R639" s="2" t="str">
        <f t="shared" si="216"/>
        <v/>
      </c>
      <c r="S639" s="11" t="str">
        <f t="shared" si="217"/>
        <v/>
      </c>
      <c r="T639" s="175" t="str">
        <f t="shared" si="218"/>
        <v/>
      </c>
      <c r="U639" s="11" t="str">
        <f t="shared" si="219"/>
        <v/>
      </c>
      <c r="V639" s="136"/>
      <c r="W639" s="136"/>
      <c r="X639" s="139">
        <f t="shared" si="202"/>
        <v>0</v>
      </c>
      <c r="Y639" s="31">
        <f t="shared" si="203"/>
        <v>0</v>
      </c>
      <c r="Z639" s="31"/>
      <c r="AA639" s="140">
        <f t="shared" si="204"/>
        <v>0</v>
      </c>
      <c r="AB639" s="12"/>
      <c r="AC639" s="8">
        <f t="shared" si="205"/>
        <v>9.0359999999999996</v>
      </c>
      <c r="AD639" s="8">
        <f t="shared" si="206"/>
        <v>-184.49199999999999</v>
      </c>
      <c r="AE639"/>
      <c r="AF639" t="e">
        <f>IF(D639="M",IF(AI639&lt;78,LMS!$D$5*AI639^3+LMS!$E$5*AI639^2+LMS!$F$5*AI639+LMS!$G$5,IF(AI639&lt;150,LMS!$D$6*AI639^3+LMS!$E$6*AI639^2+LMS!$F$6*AI639+LMS!$G$6,LMS!$D$7*AI639^3+LMS!$E$7*AI639^2+LMS!$F$7*AI639+LMS!$G$7)),IF(AI639&lt;69,LMS!$D$9*AI639^3+LMS!$E$9*AI639^2+LMS!$F$9*AI639+LMS!$G$9,IF(AI639&lt;150,LMS!$D$10*AI639^3+LMS!$E$10*AI639^2+LMS!$F$10*AI639+LMS!$G$10,LMS!$D$11*AI639^3+LMS!$E$11*AI639^2+LMS!$F$11*AI639+LMS!$G$11)))</f>
        <v>#VALUE!</v>
      </c>
      <c r="AG639" t="e">
        <f>IF(D639="M",(IF(AI639&lt;2.5,LMS!$D$21*AI639^3+LMS!$E$21*AI639^2+LMS!$F$21*AI639+LMS!$G$21,IF(AI639&lt;9.5,LMS!$D$22*AI639^3+LMS!$E$22*AI639^2+LMS!$F$22*AI639+LMS!$G$22,IF(AI639&lt;26.75,LMS!$D$23*AI639^3+LMS!$E$23*AI639^2+LMS!$F$23*AI639+LMS!$G$23,IF(AI639&lt;90,LMS!$D$24*AI639^3+LMS!$E$24*AI639^2+LMS!$F$24*AI639+LMS!$G$24,LMS!$D$25*AI639^3+LMS!$E$25*AI639^2+LMS!$F$25*AI639+LMS!$G$25))))),(IF(AI639&lt;2.5,LMS!$D$27*AI639^3+LMS!$E$27*AI639^2+LMS!$F$27*AI639+LMS!$G$27,IF(AI639&lt;9.5,LMS!$D$28*AI639^3+LMS!$E$28*AI639^2+LMS!$F$28*AI639+LMS!$G$28,IF(AI639&lt;26.75,LMS!$D$29*AI639^3+LMS!$E$29*AI639^2+LMS!$F$29*AI639+LMS!$G$29,IF(AI639&lt;90,LMS!$D$30*AI639^3+LMS!$E$30*AI639^2+LMS!$F$30*AI639+LMS!$G$30,IF(AI639&lt;150,LMS!$D$31*AI639^3+LMS!$E$31*AI639^2+LMS!$F$31*AI639+LMS!$G$31,LMS!$D$32*AI639^3+LMS!$E$32*AI639^2+LMS!$F$32*AI639+LMS!$G$32)))))))</f>
        <v>#VALUE!</v>
      </c>
      <c r="AH639" t="e">
        <f>IF(D639="M",(IF(AI639&lt;90,LMS!$D$14*AI639^3+LMS!$E$14*AI639^2+LMS!$F$14*AI639+LMS!$G$14,LMS!$D$15*AI639^3+LMS!$E$15*AI639^2+LMS!$F$15*AI639+LMS!$G$15)),(IF(AI639&lt;90,LMS!$D$17*AI639^3+LMS!$E$17*AI639^2+LMS!$F$17*AI639+LMS!$G$17,LMS!$D$18*AI639^3+LMS!$E$18*AI639^2+LMS!$F$18*AI639+LMS!$G$18)))</f>
        <v>#VALUE!</v>
      </c>
      <c r="AI639" s="7" t="e">
        <f t="shared" si="221"/>
        <v>#VALUE!</v>
      </c>
      <c r="AJ639" s="7">
        <f t="shared" si="220"/>
        <v>0</v>
      </c>
      <c r="AL639" s="7">
        <f>IF(D639="M",WeightSDS!P$5*$AJ639^7+WeightSDS!Q$5*$AJ639^6+WeightSDS!R$5*$AJ639^5+WeightSDS!S$5*$AJ639^4+WeightSDS!T$5*$AJ639^3+WeightSDS!U$5*$AJ639^2+WeightSDS!V$5*$AJ639+WeightSDS!W$5,IF($AJ639&lt;186,WeightSDS!P$8*$AJ639^7+WeightSDS!Q$8*$AJ639^6+WeightSDS!R$8*$AJ639^5+WeightSDS!S$8*$AJ639^4+WeightSDS!T$8*$AJ639^3+WeightSDS!U$8*$AJ639^2+WeightSDS!V$8*$AJ639+WeightSDS!W$8,WeightSDS!$U$9+WeightSDS!$V$9*($AJ639-WeightSDS!$W$9)))</f>
        <v>0.75407122999999998</v>
      </c>
      <c r="AM639" s="7">
        <f>IF(D639="M",IF($AJ639&lt;45,WeightSDS!M$23*$AJ639^10+WeightSDS!N$23*$AJ639^9+WeightSDS!O$23*$AJ639^8+WeightSDS!P$23*$AJ639^7+WeightSDS!Q$23*$AJ639^6+WeightSDS!R$23*$AJ639^5+WeightSDS!S$23*$AJ639^4+WeightSDS!T$23*$AJ639^3+WeightSDS!U$23*$AJ639^2+WeightSDS!V$23*$AJ639+WeightSDS!W$23,IF($AJ639&lt;153,WeightSDS!M$25*$AJ639^10+WeightSDS!N$25*$AJ639^9+WeightSDS!O$25*$AJ639^8+WeightSDS!P$25*$AJ639^7+WeightSDS!Q$25*$AJ639^6+WeightSDS!R$25*$AJ639^5+WeightSDS!S$25*$AJ639^4+WeightSDS!T$25*$AJ639^3+WeightSDS!U$25*$AJ639^2+WeightSDS!V$25*$AJ639+WeightSDS!W$25,WeightSDS!M$27+WeightSDS!N$27/(1+EXP(WeightSDS!O$27+WeightSDS!P$27*$AJ639)))),IF($AJ639&lt;43.8,WeightSDS!M$29*$AJ639^10+WeightSDS!N$29*$AJ639^9+WeightSDS!O$29*$AJ639^8+WeightSDS!P$29*$AJ639^7+WeightSDS!Q$29*$AJ639^6+WeightSDS!R$29*$AJ639^5+WeightSDS!S$29*$AJ639^4+WeightSDS!T$29*$AJ639^3+WeightSDS!U$29*$AJ639^2+WeightSDS!V$29*$AJ639+WeightSDS!W$29-0.010431*(1-$AJ639/210),IF($AJ639&lt;123,WeightSDS!M$30*$AJ639^10+WeightSDS!N$30*$AJ639^9+WeightSDS!O$30*$AJ639^8+WeightSDS!P$30*$AJ639^7+WeightSDS!Q$30*$AJ639^6+WeightSDS!R$30*$AJ639^5+WeightSDS!S$30*$AJ639^4+WeightSDS!T$30*$AJ639^3+WeightSDS!U$30*$AJ639^2+WeightSDS!V$30*$AJ639+WeightSDS!W$30-0.010431*(1-1/$AJ639),WeightSDS!M$32+WeightSDS!N$32/(1+EXP(WeightSDS!O$32+WeightSDS!P$32*$AJ639))-0.010431*(1-$AJ639/210))))</f>
        <v>2.9500001032655536</v>
      </c>
      <c r="AN639" s="7">
        <f>IF(D639="M",IF($AJ639&lt;162,WeightSDS!P$12*$AJ639^7+WeightSDS!Q$12*$AJ639^6+WeightSDS!R$12*$AJ639^5+WeightSDS!S$12*$AJ639^4+WeightSDS!T$12*$AJ639^3+WeightSDS!U$12*$AJ639^2+WeightSDS!V$12*$AJ639+WeightSDS!W$12,WeightSDS!P$14*$AJ639^7+WeightSDS!Q$14*$AJ639^6+WeightSDS!R$14*$AJ639^5+WeightSDS!S$14*$AJ639^4+WeightSDS!T$14*$AJ639^3+WeightSDS!U$14*$AJ639^2+WeightSDS!V$14*$AJ639+WeightSDS!W$14),IF($AJ639&lt;156,WeightSDS!O$17*$AJ639^8+WeightSDS!P$17*$AJ639^7+WeightSDS!Q$17*$AJ639^6+WeightSDS!R$17*$AJ639^5+WeightSDS!S$17*$AJ639^4+WeightSDS!T$17*$AJ639^3+WeightSDS!U$17*$AJ639^2+WeightSDS!V$17*$AJ639+WeightSDS!W$17,IF($AJ639&lt;186,WeightSDS!$U$18+(WeightSDS!$V$18-WeightSDS!$U$18)/24*($AJ639-186)+WeightSDS!$W$18*(-$AJ639+186)^2-0.005,WeightSDS!$U$18+(WeightSDS!$V$18-WeightSDS!$U$18)/24*($AJ639-186)-0.005)))</f>
        <v>0.14604529399999999</v>
      </c>
      <c r="AQ639" s="7">
        <f t="shared" si="207"/>
        <v>0.56299999999999994</v>
      </c>
      <c r="AR639" s="7">
        <f t="shared" si="208"/>
        <v>69</v>
      </c>
      <c r="AS639" s="7">
        <f t="shared" si="209"/>
        <v>0.51</v>
      </c>
    </row>
    <row r="640" spans="2:45" s="7" customFormat="1" x14ac:dyDescent="0.15">
      <c r="B640" s="118"/>
      <c r="C640" s="118"/>
      <c r="D640" s="118"/>
      <c r="E640" s="30"/>
      <c r="F640" s="30"/>
      <c r="G640" s="119"/>
      <c r="H640" s="119"/>
      <c r="I640" s="78"/>
      <c r="J640" s="11" t="str">
        <f t="shared" si="200"/>
        <v/>
      </c>
      <c r="K640" s="2" t="str">
        <f t="shared" si="210"/>
        <v/>
      </c>
      <c r="L640" s="2" t="str">
        <f t="shared" si="201"/>
        <v/>
      </c>
      <c r="M640" s="2" t="str">
        <f t="shared" si="211"/>
        <v/>
      </c>
      <c r="N640" s="2" t="str">
        <f t="shared" si="212"/>
        <v/>
      </c>
      <c r="O640" s="2" t="str">
        <f t="shared" si="213"/>
        <v/>
      </c>
      <c r="P640" s="11" t="str">
        <f t="shared" si="214"/>
        <v/>
      </c>
      <c r="Q640" s="11" t="str">
        <f t="shared" si="215"/>
        <v/>
      </c>
      <c r="R640" s="2" t="str">
        <f t="shared" si="216"/>
        <v/>
      </c>
      <c r="S640" s="11" t="str">
        <f t="shared" si="217"/>
        <v/>
      </c>
      <c r="T640" s="175" t="str">
        <f t="shared" si="218"/>
        <v/>
      </c>
      <c r="U640" s="11" t="str">
        <f t="shared" si="219"/>
        <v/>
      </c>
      <c r="V640" s="136"/>
      <c r="W640" s="136"/>
      <c r="X640" s="139">
        <f t="shared" si="202"/>
        <v>0</v>
      </c>
      <c r="Y640" s="31">
        <f t="shared" si="203"/>
        <v>0</v>
      </c>
      <c r="Z640" s="31"/>
      <c r="AA640" s="140">
        <f t="shared" si="204"/>
        <v>0</v>
      </c>
      <c r="AB640" s="12"/>
      <c r="AC640" s="8">
        <f t="shared" si="205"/>
        <v>9.0359999999999996</v>
      </c>
      <c r="AD640" s="8">
        <f t="shared" si="206"/>
        <v>-184.49199999999999</v>
      </c>
      <c r="AE640"/>
      <c r="AF640" t="e">
        <f>IF(D640="M",IF(AI640&lt;78,LMS!$D$5*AI640^3+LMS!$E$5*AI640^2+LMS!$F$5*AI640+LMS!$G$5,IF(AI640&lt;150,LMS!$D$6*AI640^3+LMS!$E$6*AI640^2+LMS!$F$6*AI640+LMS!$G$6,LMS!$D$7*AI640^3+LMS!$E$7*AI640^2+LMS!$F$7*AI640+LMS!$G$7)),IF(AI640&lt;69,LMS!$D$9*AI640^3+LMS!$E$9*AI640^2+LMS!$F$9*AI640+LMS!$G$9,IF(AI640&lt;150,LMS!$D$10*AI640^3+LMS!$E$10*AI640^2+LMS!$F$10*AI640+LMS!$G$10,LMS!$D$11*AI640^3+LMS!$E$11*AI640^2+LMS!$F$11*AI640+LMS!$G$11)))</f>
        <v>#VALUE!</v>
      </c>
      <c r="AG640" t="e">
        <f>IF(D640="M",(IF(AI640&lt;2.5,LMS!$D$21*AI640^3+LMS!$E$21*AI640^2+LMS!$F$21*AI640+LMS!$G$21,IF(AI640&lt;9.5,LMS!$D$22*AI640^3+LMS!$E$22*AI640^2+LMS!$F$22*AI640+LMS!$G$22,IF(AI640&lt;26.75,LMS!$D$23*AI640^3+LMS!$E$23*AI640^2+LMS!$F$23*AI640+LMS!$G$23,IF(AI640&lt;90,LMS!$D$24*AI640^3+LMS!$E$24*AI640^2+LMS!$F$24*AI640+LMS!$G$24,LMS!$D$25*AI640^3+LMS!$E$25*AI640^2+LMS!$F$25*AI640+LMS!$G$25))))),(IF(AI640&lt;2.5,LMS!$D$27*AI640^3+LMS!$E$27*AI640^2+LMS!$F$27*AI640+LMS!$G$27,IF(AI640&lt;9.5,LMS!$D$28*AI640^3+LMS!$E$28*AI640^2+LMS!$F$28*AI640+LMS!$G$28,IF(AI640&lt;26.75,LMS!$D$29*AI640^3+LMS!$E$29*AI640^2+LMS!$F$29*AI640+LMS!$G$29,IF(AI640&lt;90,LMS!$D$30*AI640^3+LMS!$E$30*AI640^2+LMS!$F$30*AI640+LMS!$G$30,IF(AI640&lt;150,LMS!$D$31*AI640^3+LMS!$E$31*AI640^2+LMS!$F$31*AI640+LMS!$G$31,LMS!$D$32*AI640^3+LMS!$E$32*AI640^2+LMS!$F$32*AI640+LMS!$G$32)))))))</f>
        <v>#VALUE!</v>
      </c>
      <c r="AH640" t="e">
        <f>IF(D640="M",(IF(AI640&lt;90,LMS!$D$14*AI640^3+LMS!$E$14*AI640^2+LMS!$F$14*AI640+LMS!$G$14,LMS!$D$15*AI640^3+LMS!$E$15*AI640^2+LMS!$F$15*AI640+LMS!$G$15)),(IF(AI640&lt;90,LMS!$D$17*AI640^3+LMS!$E$17*AI640^2+LMS!$F$17*AI640+LMS!$G$17,LMS!$D$18*AI640^3+LMS!$E$18*AI640^2+LMS!$F$18*AI640+LMS!$G$18)))</f>
        <v>#VALUE!</v>
      </c>
      <c r="AI640" s="7" t="e">
        <f t="shared" si="221"/>
        <v>#VALUE!</v>
      </c>
      <c r="AJ640" s="7">
        <f t="shared" si="220"/>
        <v>0</v>
      </c>
      <c r="AL640" s="7">
        <f>IF(D640="M",WeightSDS!P$5*$AJ640^7+WeightSDS!Q$5*$AJ640^6+WeightSDS!R$5*$AJ640^5+WeightSDS!S$5*$AJ640^4+WeightSDS!T$5*$AJ640^3+WeightSDS!U$5*$AJ640^2+WeightSDS!V$5*$AJ640+WeightSDS!W$5,IF($AJ640&lt;186,WeightSDS!P$8*$AJ640^7+WeightSDS!Q$8*$AJ640^6+WeightSDS!R$8*$AJ640^5+WeightSDS!S$8*$AJ640^4+WeightSDS!T$8*$AJ640^3+WeightSDS!U$8*$AJ640^2+WeightSDS!V$8*$AJ640+WeightSDS!W$8,WeightSDS!$U$9+WeightSDS!$V$9*($AJ640-WeightSDS!$W$9)))</f>
        <v>0.75407122999999998</v>
      </c>
      <c r="AM640" s="7">
        <f>IF(D640="M",IF($AJ640&lt;45,WeightSDS!M$23*$AJ640^10+WeightSDS!N$23*$AJ640^9+WeightSDS!O$23*$AJ640^8+WeightSDS!P$23*$AJ640^7+WeightSDS!Q$23*$AJ640^6+WeightSDS!R$23*$AJ640^5+WeightSDS!S$23*$AJ640^4+WeightSDS!T$23*$AJ640^3+WeightSDS!U$23*$AJ640^2+WeightSDS!V$23*$AJ640+WeightSDS!W$23,IF($AJ640&lt;153,WeightSDS!M$25*$AJ640^10+WeightSDS!N$25*$AJ640^9+WeightSDS!O$25*$AJ640^8+WeightSDS!P$25*$AJ640^7+WeightSDS!Q$25*$AJ640^6+WeightSDS!R$25*$AJ640^5+WeightSDS!S$25*$AJ640^4+WeightSDS!T$25*$AJ640^3+WeightSDS!U$25*$AJ640^2+WeightSDS!V$25*$AJ640+WeightSDS!W$25,WeightSDS!M$27+WeightSDS!N$27/(1+EXP(WeightSDS!O$27+WeightSDS!P$27*$AJ640)))),IF($AJ640&lt;43.8,WeightSDS!M$29*$AJ640^10+WeightSDS!N$29*$AJ640^9+WeightSDS!O$29*$AJ640^8+WeightSDS!P$29*$AJ640^7+WeightSDS!Q$29*$AJ640^6+WeightSDS!R$29*$AJ640^5+WeightSDS!S$29*$AJ640^4+WeightSDS!T$29*$AJ640^3+WeightSDS!U$29*$AJ640^2+WeightSDS!V$29*$AJ640+WeightSDS!W$29-0.010431*(1-$AJ640/210),IF($AJ640&lt;123,WeightSDS!M$30*$AJ640^10+WeightSDS!N$30*$AJ640^9+WeightSDS!O$30*$AJ640^8+WeightSDS!P$30*$AJ640^7+WeightSDS!Q$30*$AJ640^6+WeightSDS!R$30*$AJ640^5+WeightSDS!S$30*$AJ640^4+WeightSDS!T$30*$AJ640^3+WeightSDS!U$30*$AJ640^2+WeightSDS!V$30*$AJ640+WeightSDS!W$30-0.010431*(1-1/$AJ640),WeightSDS!M$32+WeightSDS!N$32/(1+EXP(WeightSDS!O$32+WeightSDS!P$32*$AJ640))-0.010431*(1-$AJ640/210))))</f>
        <v>2.9500001032655536</v>
      </c>
      <c r="AN640" s="7">
        <f>IF(D640="M",IF($AJ640&lt;162,WeightSDS!P$12*$AJ640^7+WeightSDS!Q$12*$AJ640^6+WeightSDS!R$12*$AJ640^5+WeightSDS!S$12*$AJ640^4+WeightSDS!T$12*$AJ640^3+WeightSDS!U$12*$AJ640^2+WeightSDS!V$12*$AJ640+WeightSDS!W$12,WeightSDS!P$14*$AJ640^7+WeightSDS!Q$14*$AJ640^6+WeightSDS!R$14*$AJ640^5+WeightSDS!S$14*$AJ640^4+WeightSDS!T$14*$AJ640^3+WeightSDS!U$14*$AJ640^2+WeightSDS!V$14*$AJ640+WeightSDS!W$14),IF($AJ640&lt;156,WeightSDS!O$17*$AJ640^8+WeightSDS!P$17*$AJ640^7+WeightSDS!Q$17*$AJ640^6+WeightSDS!R$17*$AJ640^5+WeightSDS!S$17*$AJ640^4+WeightSDS!T$17*$AJ640^3+WeightSDS!U$17*$AJ640^2+WeightSDS!V$17*$AJ640+WeightSDS!W$17,IF($AJ640&lt;186,WeightSDS!$U$18+(WeightSDS!$V$18-WeightSDS!$U$18)/24*($AJ640-186)+WeightSDS!$W$18*(-$AJ640+186)^2-0.005,WeightSDS!$U$18+(WeightSDS!$V$18-WeightSDS!$U$18)/24*($AJ640-186)-0.005)))</f>
        <v>0.14604529399999999</v>
      </c>
      <c r="AQ640" s="7">
        <f t="shared" si="207"/>
        <v>0.56299999999999994</v>
      </c>
      <c r="AR640" s="7">
        <f t="shared" si="208"/>
        <v>69</v>
      </c>
      <c r="AS640" s="7">
        <f t="shared" si="209"/>
        <v>0.51</v>
      </c>
    </row>
    <row r="641" spans="2:45" s="7" customFormat="1" x14ac:dyDescent="0.15">
      <c r="B641" s="118"/>
      <c r="C641" s="118"/>
      <c r="D641" s="118"/>
      <c r="E641" s="30"/>
      <c r="F641" s="30"/>
      <c r="G641" s="119"/>
      <c r="H641" s="119"/>
      <c r="I641" s="78"/>
      <c r="J641" s="11" t="str">
        <f t="shared" si="200"/>
        <v/>
      </c>
      <c r="K641" s="2" t="str">
        <f t="shared" si="210"/>
        <v/>
      </c>
      <c r="L641" s="2" t="str">
        <f t="shared" si="201"/>
        <v/>
      </c>
      <c r="M641" s="2" t="str">
        <f t="shared" si="211"/>
        <v/>
      </c>
      <c r="N641" s="2" t="str">
        <f t="shared" si="212"/>
        <v/>
      </c>
      <c r="O641" s="2" t="str">
        <f t="shared" si="213"/>
        <v/>
      </c>
      <c r="P641" s="11" t="str">
        <f t="shared" si="214"/>
        <v/>
      </c>
      <c r="Q641" s="11" t="str">
        <f t="shared" si="215"/>
        <v/>
      </c>
      <c r="R641" s="2" t="str">
        <f t="shared" si="216"/>
        <v/>
      </c>
      <c r="S641" s="11" t="str">
        <f t="shared" si="217"/>
        <v/>
      </c>
      <c r="T641" s="175" t="str">
        <f t="shared" si="218"/>
        <v/>
      </c>
      <c r="U641" s="11" t="str">
        <f t="shared" si="219"/>
        <v/>
      </c>
      <c r="V641" s="136"/>
      <c r="W641" s="136"/>
      <c r="X641" s="139">
        <f t="shared" si="202"/>
        <v>0</v>
      </c>
      <c r="Y641" s="31">
        <f t="shared" si="203"/>
        <v>0</v>
      </c>
      <c r="Z641" s="31"/>
      <c r="AA641" s="140">
        <f t="shared" si="204"/>
        <v>0</v>
      </c>
      <c r="AB641" s="12"/>
      <c r="AC641" s="8">
        <f t="shared" si="205"/>
        <v>9.0359999999999996</v>
      </c>
      <c r="AD641" s="8">
        <f t="shared" si="206"/>
        <v>-184.49199999999999</v>
      </c>
      <c r="AE641"/>
      <c r="AF641" t="e">
        <f>IF(D641="M",IF(AI641&lt;78,LMS!$D$5*AI641^3+LMS!$E$5*AI641^2+LMS!$F$5*AI641+LMS!$G$5,IF(AI641&lt;150,LMS!$D$6*AI641^3+LMS!$E$6*AI641^2+LMS!$F$6*AI641+LMS!$G$6,LMS!$D$7*AI641^3+LMS!$E$7*AI641^2+LMS!$F$7*AI641+LMS!$G$7)),IF(AI641&lt;69,LMS!$D$9*AI641^3+LMS!$E$9*AI641^2+LMS!$F$9*AI641+LMS!$G$9,IF(AI641&lt;150,LMS!$D$10*AI641^3+LMS!$E$10*AI641^2+LMS!$F$10*AI641+LMS!$G$10,LMS!$D$11*AI641^3+LMS!$E$11*AI641^2+LMS!$F$11*AI641+LMS!$G$11)))</f>
        <v>#VALUE!</v>
      </c>
      <c r="AG641" t="e">
        <f>IF(D641="M",(IF(AI641&lt;2.5,LMS!$D$21*AI641^3+LMS!$E$21*AI641^2+LMS!$F$21*AI641+LMS!$G$21,IF(AI641&lt;9.5,LMS!$D$22*AI641^3+LMS!$E$22*AI641^2+LMS!$F$22*AI641+LMS!$G$22,IF(AI641&lt;26.75,LMS!$D$23*AI641^3+LMS!$E$23*AI641^2+LMS!$F$23*AI641+LMS!$G$23,IF(AI641&lt;90,LMS!$D$24*AI641^3+LMS!$E$24*AI641^2+LMS!$F$24*AI641+LMS!$G$24,LMS!$D$25*AI641^3+LMS!$E$25*AI641^2+LMS!$F$25*AI641+LMS!$G$25))))),(IF(AI641&lt;2.5,LMS!$D$27*AI641^3+LMS!$E$27*AI641^2+LMS!$F$27*AI641+LMS!$G$27,IF(AI641&lt;9.5,LMS!$D$28*AI641^3+LMS!$E$28*AI641^2+LMS!$F$28*AI641+LMS!$G$28,IF(AI641&lt;26.75,LMS!$D$29*AI641^3+LMS!$E$29*AI641^2+LMS!$F$29*AI641+LMS!$G$29,IF(AI641&lt;90,LMS!$D$30*AI641^3+LMS!$E$30*AI641^2+LMS!$F$30*AI641+LMS!$G$30,IF(AI641&lt;150,LMS!$D$31*AI641^3+LMS!$E$31*AI641^2+LMS!$F$31*AI641+LMS!$G$31,LMS!$D$32*AI641^3+LMS!$E$32*AI641^2+LMS!$F$32*AI641+LMS!$G$32)))))))</f>
        <v>#VALUE!</v>
      </c>
      <c r="AH641" t="e">
        <f>IF(D641="M",(IF(AI641&lt;90,LMS!$D$14*AI641^3+LMS!$E$14*AI641^2+LMS!$F$14*AI641+LMS!$G$14,LMS!$D$15*AI641^3+LMS!$E$15*AI641^2+LMS!$F$15*AI641+LMS!$G$15)),(IF(AI641&lt;90,LMS!$D$17*AI641^3+LMS!$E$17*AI641^2+LMS!$F$17*AI641+LMS!$G$17,LMS!$D$18*AI641^3+LMS!$E$18*AI641^2+LMS!$F$18*AI641+LMS!$G$18)))</f>
        <v>#VALUE!</v>
      </c>
      <c r="AI641" s="7" t="e">
        <f t="shared" si="221"/>
        <v>#VALUE!</v>
      </c>
      <c r="AJ641" s="7">
        <f t="shared" si="220"/>
        <v>0</v>
      </c>
      <c r="AL641" s="7">
        <f>IF(D641="M",WeightSDS!P$5*$AJ641^7+WeightSDS!Q$5*$AJ641^6+WeightSDS!R$5*$AJ641^5+WeightSDS!S$5*$AJ641^4+WeightSDS!T$5*$AJ641^3+WeightSDS!U$5*$AJ641^2+WeightSDS!V$5*$AJ641+WeightSDS!W$5,IF($AJ641&lt;186,WeightSDS!P$8*$AJ641^7+WeightSDS!Q$8*$AJ641^6+WeightSDS!R$8*$AJ641^5+WeightSDS!S$8*$AJ641^4+WeightSDS!T$8*$AJ641^3+WeightSDS!U$8*$AJ641^2+WeightSDS!V$8*$AJ641+WeightSDS!W$8,WeightSDS!$U$9+WeightSDS!$V$9*($AJ641-WeightSDS!$W$9)))</f>
        <v>0.75407122999999998</v>
      </c>
      <c r="AM641" s="7">
        <f>IF(D641="M",IF($AJ641&lt;45,WeightSDS!M$23*$AJ641^10+WeightSDS!N$23*$AJ641^9+WeightSDS!O$23*$AJ641^8+WeightSDS!P$23*$AJ641^7+WeightSDS!Q$23*$AJ641^6+WeightSDS!R$23*$AJ641^5+WeightSDS!S$23*$AJ641^4+WeightSDS!T$23*$AJ641^3+WeightSDS!U$23*$AJ641^2+WeightSDS!V$23*$AJ641+WeightSDS!W$23,IF($AJ641&lt;153,WeightSDS!M$25*$AJ641^10+WeightSDS!N$25*$AJ641^9+WeightSDS!O$25*$AJ641^8+WeightSDS!P$25*$AJ641^7+WeightSDS!Q$25*$AJ641^6+WeightSDS!R$25*$AJ641^5+WeightSDS!S$25*$AJ641^4+WeightSDS!T$25*$AJ641^3+WeightSDS!U$25*$AJ641^2+WeightSDS!V$25*$AJ641+WeightSDS!W$25,WeightSDS!M$27+WeightSDS!N$27/(1+EXP(WeightSDS!O$27+WeightSDS!P$27*$AJ641)))),IF($AJ641&lt;43.8,WeightSDS!M$29*$AJ641^10+WeightSDS!N$29*$AJ641^9+WeightSDS!O$29*$AJ641^8+WeightSDS!P$29*$AJ641^7+WeightSDS!Q$29*$AJ641^6+WeightSDS!R$29*$AJ641^5+WeightSDS!S$29*$AJ641^4+WeightSDS!T$29*$AJ641^3+WeightSDS!U$29*$AJ641^2+WeightSDS!V$29*$AJ641+WeightSDS!W$29-0.010431*(1-$AJ641/210),IF($AJ641&lt;123,WeightSDS!M$30*$AJ641^10+WeightSDS!N$30*$AJ641^9+WeightSDS!O$30*$AJ641^8+WeightSDS!P$30*$AJ641^7+WeightSDS!Q$30*$AJ641^6+WeightSDS!R$30*$AJ641^5+WeightSDS!S$30*$AJ641^4+WeightSDS!T$30*$AJ641^3+WeightSDS!U$30*$AJ641^2+WeightSDS!V$30*$AJ641+WeightSDS!W$30-0.010431*(1-1/$AJ641),WeightSDS!M$32+WeightSDS!N$32/(1+EXP(WeightSDS!O$32+WeightSDS!P$32*$AJ641))-0.010431*(1-$AJ641/210))))</f>
        <v>2.9500001032655536</v>
      </c>
      <c r="AN641" s="7">
        <f>IF(D641="M",IF($AJ641&lt;162,WeightSDS!P$12*$AJ641^7+WeightSDS!Q$12*$AJ641^6+WeightSDS!R$12*$AJ641^5+WeightSDS!S$12*$AJ641^4+WeightSDS!T$12*$AJ641^3+WeightSDS!U$12*$AJ641^2+WeightSDS!V$12*$AJ641+WeightSDS!W$12,WeightSDS!P$14*$AJ641^7+WeightSDS!Q$14*$AJ641^6+WeightSDS!R$14*$AJ641^5+WeightSDS!S$14*$AJ641^4+WeightSDS!T$14*$AJ641^3+WeightSDS!U$14*$AJ641^2+WeightSDS!V$14*$AJ641+WeightSDS!W$14),IF($AJ641&lt;156,WeightSDS!O$17*$AJ641^8+WeightSDS!P$17*$AJ641^7+WeightSDS!Q$17*$AJ641^6+WeightSDS!R$17*$AJ641^5+WeightSDS!S$17*$AJ641^4+WeightSDS!T$17*$AJ641^3+WeightSDS!U$17*$AJ641^2+WeightSDS!V$17*$AJ641+WeightSDS!W$17,IF($AJ641&lt;186,WeightSDS!$U$18+(WeightSDS!$V$18-WeightSDS!$U$18)/24*($AJ641-186)+WeightSDS!$W$18*(-$AJ641+186)^2-0.005,WeightSDS!$U$18+(WeightSDS!$V$18-WeightSDS!$U$18)/24*($AJ641-186)-0.005)))</f>
        <v>0.14604529399999999</v>
      </c>
      <c r="AQ641" s="7">
        <f t="shared" si="207"/>
        <v>0.56299999999999994</v>
      </c>
      <c r="AR641" s="7">
        <f t="shared" si="208"/>
        <v>69</v>
      </c>
      <c r="AS641" s="7">
        <f t="shared" si="209"/>
        <v>0.51</v>
      </c>
    </row>
    <row r="642" spans="2:45" s="7" customFormat="1" x14ac:dyDescent="0.15">
      <c r="B642" s="118"/>
      <c r="C642" s="118"/>
      <c r="D642" s="118"/>
      <c r="E642" s="30"/>
      <c r="F642" s="30"/>
      <c r="G642" s="119"/>
      <c r="H642" s="119"/>
      <c r="I642" s="78"/>
      <c r="J642" s="11" t="str">
        <f t="shared" si="200"/>
        <v/>
      </c>
      <c r="K642" s="2" t="str">
        <f t="shared" si="210"/>
        <v/>
      </c>
      <c r="L642" s="2" t="str">
        <f t="shared" si="201"/>
        <v/>
      </c>
      <c r="M642" s="2" t="str">
        <f t="shared" si="211"/>
        <v/>
      </c>
      <c r="N642" s="2" t="str">
        <f t="shared" si="212"/>
        <v/>
      </c>
      <c r="O642" s="2" t="str">
        <f t="shared" si="213"/>
        <v/>
      </c>
      <c r="P642" s="11" t="str">
        <f t="shared" si="214"/>
        <v/>
      </c>
      <c r="Q642" s="11" t="str">
        <f t="shared" si="215"/>
        <v/>
      </c>
      <c r="R642" s="2" t="str">
        <f t="shared" si="216"/>
        <v/>
      </c>
      <c r="S642" s="11" t="str">
        <f t="shared" si="217"/>
        <v/>
      </c>
      <c r="T642" s="175" t="str">
        <f t="shared" si="218"/>
        <v/>
      </c>
      <c r="U642" s="11" t="str">
        <f t="shared" si="219"/>
        <v/>
      </c>
      <c r="V642" s="136"/>
      <c r="W642" s="136"/>
      <c r="X642" s="139">
        <f t="shared" si="202"/>
        <v>0</v>
      </c>
      <c r="Y642" s="31">
        <f t="shared" si="203"/>
        <v>0</v>
      </c>
      <c r="Z642" s="31"/>
      <c r="AA642" s="140">
        <f t="shared" si="204"/>
        <v>0</v>
      </c>
      <c r="AB642" s="12"/>
      <c r="AC642" s="8">
        <f t="shared" si="205"/>
        <v>9.0359999999999996</v>
      </c>
      <c r="AD642" s="8">
        <f t="shared" si="206"/>
        <v>-184.49199999999999</v>
      </c>
      <c r="AE642"/>
      <c r="AF642" t="e">
        <f>IF(D642="M",IF(AI642&lt;78,LMS!$D$5*AI642^3+LMS!$E$5*AI642^2+LMS!$F$5*AI642+LMS!$G$5,IF(AI642&lt;150,LMS!$D$6*AI642^3+LMS!$E$6*AI642^2+LMS!$F$6*AI642+LMS!$G$6,LMS!$D$7*AI642^3+LMS!$E$7*AI642^2+LMS!$F$7*AI642+LMS!$G$7)),IF(AI642&lt;69,LMS!$D$9*AI642^3+LMS!$E$9*AI642^2+LMS!$F$9*AI642+LMS!$G$9,IF(AI642&lt;150,LMS!$D$10*AI642^3+LMS!$E$10*AI642^2+LMS!$F$10*AI642+LMS!$G$10,LMS!$D$11*AI642^3+LMS!$E$11*AI642^2+LMS!$F$11*AI642+LMS!$G$11)))</f>
        <v>#VALUE!</v>
      </c>
      <c r="AG642" t="e">
        <f>IF(D642="M",(IF(AI642&lt;2.5,LMS!$D$21*AI642^3+LMS!$E$21*AI642^2+LMS!$F$21*AI642+LMS!$G$21,IF(AI642&lt;9.5,LMS!$D$22*AI642^3+LMS!$E$22*AI642^2+LMS!$F$22*AI642+LMS!$G$22,IF(AI642&lt;26.75,LMS!$D$23*AI642^3+LMS!$E$23*AI642^2+LMS!$F$23*AI642+LMS!$G$23,IF(AI642&lt;90,LMS!$D$24*AI642^3+LMS!$E$24*AI642^2+LMS!$F$24*AI642+LMS!$G$24,LMS!$D$25*AI642^3+LMS!$E$25*AI642^2+LMS!$F$25*AI642+LMS!$G$25))))),(IF(AI642&lt;2.5,LMS!$D$27*AI642^3+LMS!$E$27*AI642^2+LMS!$F$27*AI642+LMS!$G$27,IF(AI642&lt;9.5,LMS!$D$28*AI642^3+LMS!$E$28*AI642^2+LMS!$F$28*AI642+LMS!$G$28,IF(AI642&lt;26.75,LMS!$D$29*AI642^3+LMS!$E$29*AI642^2+LMS!$F$29*AI642+LMS!$G$29,IF(AI642&lt;90,LMS!$D$30*AI642^3+LMS!$E$30*AI642^2+LMS!$F$30*AI642+LMS!$G$30,IF(AI642&lt;150,LMS!$D$31*AI642^3+LMS!$E$31*AI642^2+LMS!$F$31*AI642+LMS!$G$31,LMS!$D$32*AI642^3+LMS!$E$32*AI642^2+LMS!$F$32*AI642+LMS!$G$32)))))))</f>
        <v>#VALUE!</v>
      </c>
      <c r="AH642" t="e">
        <f>IF(D642="M",(IF(AI642&lt;90,LMS!$D$14*AI642^3+LMS!$E$14*AI642^2+LMS!$F$14*AI642+LMS!$G$14,LMS!$D$15*AI642^3+LMS!$E$15*AI642^2+LMS!$F$15*AI642+LMS!$G$15)),(IF(AI642&lt;90,LMS!$D$17*AI642^3+LMS!$E$17*AI642^2+LMS!$F$17*AI642+LMS!$G$17,LMS!$D$18*AI642^3+LMS!$E$18*AI642^2+LMS!$F$18*AI642+LMS!$G$18)))</f>
        <v>#VALUE!</v>
      </c>
      <c r="AI642" s="7" t="e">
        <f t="shared" si="221"/>
        <v>#VALUE!</v>
      </c>
      <c r="AJ642" s="7">
        <f t="shared" si="220"/>
        <v>0</v>
      </c>
      <c r="AL642" s="7">
        <f>IF(D642="M",WeightSDS!P$5*$AJ642^7+WeightSDS!Q$5*$AJ642^6+WeightSDS!R$5*$AJ642^5+WeightSDS!S$5*$AJ642^4+WeightSDS!T$5*$AJ642^3+WeightSDS!U$5*$AJ642^2+WeightSDS!V$5*$AJ642+WeightSDS!W$5,IF($AJ642&lt;186,WeightSDS!P$8*$AJ642^7+WeightSDS!Q$8*$AJ642^6+WeightSDS!R$8*$AJ642^5+WeightSDS!S$8*$AJ642^4+WeightSDS!T$8*$AJ642^3+WeightSDS!U$8*$AJ642^2+WeightSDS!V$8*$AJ642+WeightSDS!W$8,WeightSDS!$U$9+WeightSDS!$V$9*($AJ642-WeightSDS!$W$9)))</f>
        <v>0.75407122999999998</v>
      </c>
      <c r="AM642" s="7">
        <f>IF(D642="M",IF($AJ642&lt;45,WeightSDS!M$23*$AJ642^10+WeightSDS!N$23*$AJ642^9+WeightSDS!O$23*$AJ642^8+WeightSDS!P$23*$AJ642^7+WeightSDS!Q$23*$AJ642^6+WeightSDS!R$23*$AJ642^5+WeightSDS!S$23*$AJ642^4+WeightSDS!T$23*$AJ642^3+WeightSDS!U$23*$AJ642^2+WeightSDS!V$23*$AJ642+WeightSDS!W$23,IF($AJ642&lt;153,WeightSDS!M$25*$AJ642^10+WeightSDS!N$25*$AJ642^9+WeightSDS!O$25*$AJ642^8+WeightSDS!P$25*$AJ642^7+WeightSDS!Q$25*$AJ642^6+WeightSDS!R$25*$AJ642^5+WeightSDS!S$25*$AJ642^4+WeightSDS!T$25*$AJ642^3+WeightSDS!U$25*$AJ642^2+WeightSDS!V$25*$AJ642+WeightSDS!W$25,WeightSDS!M$27+WeightSDS!N$27/(1+EXP(WeightSDS!O$27+WeightSDS!P$27*$AJ642)))),IF($AJ642&lt;43.8,WeightSDS!M$29*$AJ642^10+WeightSDS!N$29*$AJ642^9+WeightSDS!O$29*$AJ642^8+WeightSDS!P$29*$AJ642^7+WeightSDS!Q$29*$AJ642^6+WeightSDS!R$29*$AJ642^5+WeightSDS!S$29*$AJ642^4+WeightSDS!T$29*$AJ642^3+WeightSDS!U$29*$AJ642^2+WeightSDS!V$29*$AJ642+WeightSDS!W$29-0.010431*(1-$AJ642/210),IF($AJ642&lt;123,WeightSDS!M$30*$AJ642^10+WeightSDS!N$30*$AJ642^9+WeightSDS!O$30*$AJ642^8+WeightSDS!P$30*$AJ642^7+WeightSDS!Q$30*$AJ642^6+WeightSDS!R$30*$AJ642^5+WeightSDS!S$30*$AJ642^4+WeightSDS!T$30*$AJ642^3+WeightSDS!U$30*$AJ642^2+WeightSDS!V$30*$AJ642+WeightSDS!W$30-0.010431*(1-1/$AJ642),WeightSDS!M$32+WeightSDS!N$32/(1+EXP(WeightSDS!O$32+WeightSDS!P$32*$AJ642))-0.010431*(1-$AJ642/210))))</f>
        <v>2.9500001032655536</v>
      </c>
      <c r="AN642" s="7">
        <f>IF(D642="M",IF($AJ642&lt;162,WeightSDS!P$12*$AJ642^7+WeightSDS!Q$12*$AJ642^6+WeightSDS!R$12*$AJ642^5+WeightSDS!S$12*$AJ642^4+WeightSDS!T$12*$AJ642^3+WeightSDS!U$12*$AJ642^2+WeightSDS!V$12*$AJ642+WeightSDS!W$12,WeightSDS!P$14*$AJ642^7+WeightSDS!Q$14*$AJ642^6+WeightSDS!R$14*$AJ642^5+WeightSDS!S$14*$AJ642^4+WeightSDS!T$14*$AJ642^3+WeightSDS!U$14*$AJ642^2+WeightSDS!V$14*$AJ642+WeightSDS!W$14),IF($AJ642&lt;156,WeightSDS!O$17*$AJ642^8+WeightSDS!P$17*$AJ642^7+WeightSDS!Q$17*$AJ642^6+WeightSDS!R$17*$AJ642^5+WeightSDS!S$17*$AJ642^4+WeightSDS!T$17*$AJ642^3+WeightSDS!U$17*$AJ642^2+WeightSDS!V$17*$AJ642+WeightSDS!W$17,IF($AJ642&lt;186,WeightSDS!$U$18+(WeightSDS!$V$18-WeightSDS!$U$18)/24*($AJ642-186)+WeightSDS!$W$18*(-$AJ642+186)^2-0.005,WeightSDS!$U$18+(WeightSDS!$V$18-WeightSDS!$U$18)/24*($AJ642-186)-0.005)))</f>
        <v>0.14604529399999999</v>
      </c>
      <c r="AQ642" s="7">
        <f t="shared" si="207"/>
        <v>0.56299999999999994</v>
      </c>
      <c r="AR642" s="7">
        <f t="shared" si="208"/>
        <v>69</v>
      </c>
      <c r="AS642" s="7">
        <f t="shared" si="209"/>
        <v>0.51</v>
      </c>
    </row>
    <row r="643" spans="2:45" s="7" customFormat="1" x14ac:dyDescent="0.15">
      <c r="B643" s="118"/>
      <c r="C643" s="118"/>
      <c r="D643" s="118"/>
      <c r="E643" s="30"/>
      <c r="F643" s="30"/>
      <c r="G643" s="119"/>
      <c r="H643" s="119"/>
      <c r="I643" s="78"/>
      <c r="J643" s="11" t="str">
        <f t="shared" ref="J643:J706" si="222">IF(COUNTA(D643,E643,F643,G643)=4,IF(X643+Y643/12&gt;17.583,"*",(G643-(INDEX(IF(D643="F",Hfemalemean,Hmalemean),Y643+1,INT(T643)+1))))/(INDEX(IF(D643="F",Hfemalesd,Hmalesd),Y643+1,INT(T643)+1)),"")</f>
        <v/>
      </c>
      <c r="K643" s="2" t="str">
        <f t="shared" si="210"/>
        <v/>
      </c>
      <c r="L643" s="2" t="str">
        <f t="shared" ref="L643:L706" si="223">IF(COUNTA(D643,E643,F643,G643,H643)&lt;5,"",IF(T643&lt;6,"*",IF(X643&gt;17,"*",(H643-G643*INDEX(IF(D643="F",muratafemale,muratamale),INT(T643)-4,1)-INDEX(IF(D643="F",muratafemale,muratamale),INT(T643)-4,2))/(G643*INDEX(IF(D643="F",muratafemale,muratamale),INT(T643)-4,1)+INDEX(IF(D643="F",muratafemale,muratamale),INT(T643)-4,2))*100)))</f>
        <v/>
      </c>
      <c r="M643" s="2" t="str">
        <f t="shared" si="211"/>
        <v/>
      </c>
      <c r="N643" s="2" t="str">
        <f t="shared" si="212"/>
        <v/>
      </c>
      <c r="O643" s="2" t="str">
        <f t="shared" si="213"/>
        <v/>
      </c>
      <c r="P643" s="11" t="str">
        <f t="shared" si="214"/>
        <v/>
      </c>
      <c r="Q643" s="11" t="str">
        <f t="shared" si="215"/>
        <v/>
      </c>
      <c r="R643" s="2" t="str">
        <f t="shared" si="216"/>
        <v/>
      </c>
      <c r="S643" s="11" t="str">
        <f t="shared" si="217"/>
        <v/>
      </c>
      <c r="T643" s="175" t="str">
        <f t="shared" si="218"/>
        <v/>
      </c>
      <c r="U643" s="11" t="str">
        <f t="shared" si="219"/>
        <v/>
      </c>
      <c r="V643" s="136"/>
      <c r="W643" s="136"/>
      <c r="X643" s="139">
        <f t="shared" ref="X643:X706" si="224">DATEDIF(E643,F643,"Y")</f>
        <v>0</v>
      </c>
      <c r="Y643" s="31">
        <f t="shared" ref="Y643:Y706" si="225">DATEDIF(E643,F643,"YM")</f>
        <v>0</v>
      </c>
      <c r="Z643" s="31"/>
      <c r="AA643" s="140">
        <f t="shared" ref="AA643:AA706" si="226">DATEDIF(E643,F643,"Y")+(F643-(DATE(YEAR(E643)+DATEDIF(E643,F643,"Y"),MONTH(E643),DAY(E643))))/(365+IF(MOD(YEAR((DATE(YEAR(F643)-1,MONTH(E643),DAY(E643)))),4)=0,IF((DATE(YEAR(F643)-1,MONTH(E643),DAY(E643)))&gt;DATE(YEAR((DATE(YEAR(F643)-1,MONTH(E643),DAY(E643)))),2,29),0,1),0)+IF(MOD(YEAR(F643),4)=0,IF(F643&gt;DATE(YEAR(F643),2,29),1,0),0))</f>
        <v>0</v>
      </c>
      <c r="AB643" s="12"/>
      <c r="AC643" s="8">
        <f t="shared" ref="AC643:AC706" si="227">IF(D643="M",2.06*10^-3*G643^2-0.1166*G643+6.5273,2.49*10^-3*G643^2-0.1858*G643+9.036)</f>
        <v>9.0359999999999996</v>
      </c>
      <c r="AD643" s="8">
        <f t="shared" ref="AD643:AD706" si="228">((G643/100)^3*INDEX(itoOI,IF(D643="M",0,3)+IF(G643&lt;140,1,IF(G643&lt;=149,2,3)),1)+(G643/100)^2*INDEX(itoOI,IF(D643="M",0,3)+IF(G643&lt;140,1,IF(G643&lt;=149,2,3)),2)+(G643/100)*INDEX(itoOI,IF(D643="M",0,3)+IF(G643&lt;140,1,IF(G643&lt;=149,2,3)),3)+INDEX(itoOI,IF(D643="M",0,3)+IF(G643&lt;140,1,IF(G643&lt;=149,2,3)),4))</f>
        <v>-184.49199999999999</v>
      </c>
      <c r="AE643"/>
      <c r="AF643" t="e">
        <f>IF(D643="M",IF(AI643&lt;78,LMS!$D$5*AI643^3+LMS!$E$5*AI643^2+LMS!$F$5*AI643+LMS!$G$5,IF(AI643&lt;150,LMS!$D$6*AI643^3+LMS!$E$6*AI643^2+LMS!$F$6*AI643+LMS!$G$6,LMS!$D$7*AI643^3+LMS!$E$7*AI643^2+LMS!$F$7*AI643+LMS!$G$7)),IF(AI643&lt;69,LMS!$D$9*AI643^3+LMS!$E$9*AI643^2+LMS!$F$9*AI643+LMS!$G$9,IF(AI643&lt;150,LMS!$D$10*AI643^3+LMS!$E$10*AI643^2+LMS!$F$10*AI643+LMS!$G$10,LMS!$D$11*AI643^3+LMS!$E$11*AI643^2+LMS!$F$11*AI643+LMS!$G$11)))</f>
        <v>#VALUE!</v>
      </c>
      <c r="AG643" t="e">
        <f>IF(D643="M",(IF(AI643&lt;2.5,LMS!$D$21*AI643^3+LMS!$E$21*AI643^2+LMS!$F$21*AI643+LMS!$G$21,IF(AI643&lt;9.5,LMS!$D$22*AI643^3+LMS!$E$22*AI643^2+LMS!$F$22*AI643+LMS!$G$22,IF(AI643&lt;26.75,LMS!$D$23*AI643^3+LMS!$E$23*AI643^2+LMS!$F$23*AI643+LMS!$G$23,IF(AI643&lt;90,LMS!$D$24*AI643^3+LMS!$E$24*AI643^2+LMS!$F$24*AI643+LMS!$G$24,LMS!$D$25*AI643^3+LMS!$E$25*AI643^2+LMS!$F$25*AI643+LMS!$G$25))))),(IF(AI643&lt;2.5,LMS!$D$27*AI643^3+LMS!$E$27*AI643^2+LMS!$F$27*AI643+LMS!$G$27,IF(AI643&lt;9.5,LMS!$D$28*AI643^3+LMS!$E$28*AI643^2+LMS!$F$28*AI643+LMS!$G$28,IF(AI643&lt;26.75,LMS!$D$29*AI643^3+LMS!$E$29*AI643^2+LMS!$F$29*AI643+LMS!$G$29,IF(AI643&lt;90,LMS!$D$30*AI643^3+LMS!$E$30*AI643^2+LMS!$F$30*AI643+LMS!$G$30,IF(AI643&lt;150,LMS!$D$31*AI643^3+LMS!$E$31*AI643^2+LMS!$F$31*AI643+LMS!$G$31,LMS!$D$32*AI643^3+LMS!$E$32*AI643^2+LMS!$F$32*AI643+LMS!$G$32)))))))</f>
        <v>#VALUE!</v>
      </c>
      <c r="AH643" t="e">
        <f>IF(D643="M",(IF(AI643&lt;90,LMS!$D$14*AI643^3+LMS!$E$14*AI643^2+LMS!$F$14*AI643+LMS!$G$14,LMS!$D$15*AI643^3+LMS!$E$15*AI643^2+LMS!$F$15*AI643+LMS!$G$15)),(IF(AI643&lt;90,LMS!$D$17*AI643^3+LMS!$E$17*AI643^2+LMS!$F$17*AI643+LMS!$G$17,LMS!$D$18*AI643^3+LMS!$E$18*AI643^2+LMS!$F$18*AI643+LMS!$G$18)))</f>
        <v>#VALUE!</v>
      </c>
      <c r="AI643" s="7" t="e">
        <f t="shared" si="221"/>
        <v>#VALUE!</v>
      </c>
      <c r="AJ643" s="7">
        <f t="shared" si="220"/>
        <v>0</v>
      </c>
      <c r="AL643" s="7">
        <f>IF(D643="M",WeightSDS!P$5*$AJ643^7+WeightSDS!Q$5*$AJ643^6+WeightSDS!R$5*$AJ643^5+WeightSDS!S$5*$AJ643^4+WeightSDS!T$5*$AJ643^3+WeightSDS!U$5*$AJ643^2+WeightSDS!V$5*$AJ643+WeightSDS!W$5,IF($AJ643&lt;186,WeightSDS!P$8*$AJ643^7+WeightSDS!Q$8*$AJ643^6+WeightSDS!R$8*$AJ643^5+WeightSDS!S$8*$AJ643^4+WeightSDS!T$8*$AJ643^3+WeightSDS!U$8*$AJ643^2+WeightSDS!V$8*$AJ643+WeightSDS!W$8,WeightSDS!$U$9+WeightSDS!$V$9*($AJ643-WeightSDS!$W$9)))</f>
        <v>0.75407122999999998</v>
      </c>
      <c r="AM643" s="7">
        <f>IF(D643="M",IF($AJ643&lt;45,WeightSDS!M$23*$AJ643^10+WeightSDS!N$23*$AJ643^9+WeightSDS!O$23*$AJ643^8+WeightSDS!P$23*$AJ643^7+WeightSDS!Q$23*$AJ643^6+WeightSDS!R$23*$AJ643^5+WeightSDS!S$23*$AJ643^4+WeightSDS!T$23*$AJ643^3+WeightSDS!U$23*$AJ643^2+WeightSDS!V$23*$AJ643+WeightSDS!W$23,IF($AJ643&lt;153,WeightSDS!M$25*$AJ643^10+WeightSDS!N$25*$AJ643^9+WeightSDS!O$25*$AJ643^8+WeightSDS!P$25*$AJ643^7+WeightSDS!Q$25*$AJ643^6+WeightSDS!R$25*$AJ643^5+WeightSDS!S$25*$AJ643^4+WeightSDS!T$25*$AJ643^3+WeightSDS!U$25*$AJ643^2+WeightSDS!V$25*$AJ643+WeightSDS!W$25,WeightSDS!M$27+WeightSDS!N$27/(1+EXP(WeightSDS!O$27+WeightSDS!P$27*$AJ643)))),IF($AJ643&lt;43.8,WeightSDS!M$29*$AJ643^10+WeightSDS!N$29*$AJ643^9+WeightSDS!O$29*$AJ643^8+WeightSDS!P$29*$AJ643^7+WeightSDS!Q$29*$AJ643^6+WeightSDS!R$29*$AJ643^5+WeightSDS!S$29*$AJ643^4+WeightSDS!T$29*$AJ643^3+WeightSDS!U$29*$AJ643^2+WeightSDS!V$29*$AJ643+WeightSDS!W$29-0.010431*(1-$AJ643/210),IF($AJ643&lt;123,WeightSDS!M$30*$AJ643^10+WeightSDS!N$30*$AJ643^9+WeightSDS!O$30*$AJ643^8+WeightSDS!P$30*$AJ643^7+WeightSDS!Q$30*$AJ643^6+WeightSDS!R$30*$AJ643^5+WeightSDS!S$30*$AJ643^4+WeightSDS!T$30*$AJ643^3+WeightSDS!U$30*$AJ643^2+WeightSDS!V$30*$AJ643+WeightSDS!W$30-0.010431*(1-1/$AJ643),WeightSDS!M$32+WeightSDS!N$32/(1+EXP(WeightSDS!O$32+WeightSDS!P$32*$AJ643))-0.010431*(1-$AJ643/210))))</f>
        <v>2.9500001032655536</v>
      </c>
      <c r="AN643" s="7">
        <f>IF(D643="M",IF($AJ643&lt;162,WeightSDS!P$12*$AJ643^7+WeightSDS!Q$12*$AJ643^6+WeightSDS!R$12*$AJ643^5+WeightSDS!S$12*$AJ643^4+WeightSDS!T$12*$AJ643^3+WeightSDS!U$12*$AJ643^2+WeightSDS!V$12*$AJ643+WeightSDS!W$12,WeightSDS!P$14*$AJ643^7+WeightSDS!Q$14*$AJ643^6+WeightSDS!R$14*$AJ643^5+WeightSDS!S$14*$AJ643^4+WeightSDS!T$14*$AJ643^3+WeightSDS!U$14*$AJ643^2+WeightSDS!V$14*$AJ643+WeightSDS!W$14),IF($AJ643&lt;156,WeightSDS!O$17*$AJ643^8+WeightSDS!P$17*$AJ643^7+WeightSDS!Q$17*$AJ643^6+WeightSDS!R$17*$AJ643^5+WeightSDS!S$17*$AJ643^4+WeightSDS!T$17*$AJ643^3+WeightSDS!U$17*$AJ643^2+WeightSDS!V$17*$AJ643+WeightSDS!W$17,IF($AJ643&lt;186,WeightSDS!$U$18+(WeightSDS!$V$18-WeightSDS!$U$18)/24*($AJ643-186)+WeightSDS!$W$18*(-$AJ643+186)^2-0.005,WeightSDS!$U$18+(WeightSDS!$V$18-WeightSDS!$U$18)/24*($AJ643-186)-0.005)))</f>
        <v>0.14604529399999999</v>
      </c>
      <c r="AQ643" s="7">
        <f t="shared" ref="AQ643:AQ706" si="229">INDEX(IF(D643="M",IGFmale, IGFfemale), Y643+1,1)</f>
        <v>0.56299999999999994</v>
      </c>
      <c r="AR643" s="7">
        <f t="shared" ref="AR643:AR706" si="230">INDEX(IF(D643="M",IGFmale, IGFfemale), Y643+1,2)</f>
        <v>69</v>
      </c>
      <c r="AS643" s="7">
        <f t="shared" ref="AS643:AS706" si="231">INDEX(IF(D643="M",IGFmale, IGFfemale), Y643+1,3)</f>
        <v>0.51</v>
      </c>
    </row>
    <row r="644" spans="2:45" s="7" customFormat="1" x14ac:dyDescent="0.15">
      <c r="B644" s="118"/>
      <c r="C644" s="118"/>
      <c r="D644" s="118"/>
      <c r="E644" s="30"/>
      <c r="F644" s="30"/>
      <c r="G644" s="119"/>
      <c r="H644" s="119"/>
      <c r="I644" s="78"/>
      <c r="J644" s="11" t="str">
        <f t="shared" si="222"/>
        <v/>
      </c>
      <c r="K644" s="2" t="str">
        <f t="shared" ref="K644:K707" si="232">IF(COUNTA(D644,E644,F644,G644,H644)=5,IF(T644&lt;1,"*",IF(T644&gt;=6,"*",IF(G644&gt;=120,"*",IF(G644&lt;70,"*",(H644-AC644)/AC644*100)))),"")</f>
        <v/>
      </c>
      <c r="L644" s="2" t="str">
        <f t="shared" si="223"/>
        <v/>
      </c>
      <c r="M644" s="2" t="str">
        <f t="shared" ref="M644:M707" si="233">IF(COUNTA(D644,E644,F644,G644,H644)=5,IF(G644&gt;=IF(D644="M",181,174),"*",IF(G644&lt;101,"*",IF(T644&lt;6,"*",IF(X644&gt;17.583,"*",(H644-AD644)/AD644*100)))),"")</f>
        <v/>
      </c>
      <c r="N644" s="2" t="str">
        <f t="shared" ref="N644:N707" si="234">IF(COUNTA(D644,E644,F644,G644,H644)=5,H644/G644^2*10000,"")</f>
        <v/>
      </c>
      <c r="O644" s="2" t="str">
        <f t="shared" ref="O644:O707" si="235">IF(COUNTA(D644,E644,F644,G644,H644)=5,IF(X644+Y644/12&gt;17.583,"*",NORMSDIST(((N644/AG644)^(AF644)-1)/AF644/AH644)*100),"")</f>
        <v/>
      </c>
      <c r="P644" s="11" t="str">
        <f t="shared" ref="P644:P707" si="236">IF(COUNTA(D644,E644,F644,G644,H644)=5,IF(X644+Y644/12&gt;17.583,"*",((N644/AG644)^(AF644)-1)/AF644/AH644),"")</f>
        <v/>
      </c>
      <c r="Q644" s="11" t="str">
        <f t="shared" ref="Q644:Q707" si="237">IF(COUNTA(D644,E644,F644,G644,H644)=5,IF(X644+Y644/12&gt;17.583,"   *",((H644/AM644)^(AL644)-1)/AL644/AN644),"")</f>
        <v/>
      </c>
      <c r="R644" s="2" t="str">
        <f t="shared" ref="R644:R707" si="238">IF(COUNTA(D644,E644,F644,I644)=4,IF(AA644&gt;77,"*",NORMSDIST(((I644/AR644)^(AQ644)-1)/AQ644/AS644)*100),"")</f>
        <v/>
      </c>
      <c r="S644" s="11" t="str">
        <f t="shared" ref="S644:S707" si="239">IF(COUNTA(D644,E644,F644,I644)=4,IF(AA644&gt;77,"*",((I644/AR644)^(AQ644)-1)/AQ644/AS644),"")</f>
        <v/>
      </c>
      <c r="T644" s="175" t="str">
        <f t="shared" ref="T644:T707" si="240">IF(COUNTA(E644,F644)=2,AA644,"")</f>
        <v/>
      </c>
      <c r="U644" s="11" t="str">
        <f t="shared" ref="U644:U707" si="241">IF(COUNTA(E644,F644)=2,IF(X644&lt;10,"0","")&amp;X644&amp;"歳"&amp;IF(Y644&lt;10,"0","")&amp;Y644&amp;"か月","")</f>
        <v/>
      </c>
      <c r="V644" s="136"/>
      <c r="W644" s="136"/>
      <c r="X644" s="139">
        <f t="shared" si="224"/>
        <v>0</v>
      </c>
      <c r="Y644" s="31">
        <f t="shared" si="225"/>
        <v>0</v>
      </c>
      <c r="Z644" s="31"/>
      <c r="AA644" s="140">
        <f t="shared" si="226"/>
        <v>0</v>
      </c>
      <c r="AB644" s="12"/>
      <c r="AC644" s="8">
        <f t="shared" si="227"/>
        <v>9.0359999999999996</v>
      </c>
      <c r="AD644" s="8">
        <f t="shared" si="228"/>
        <v>-184.49199999999999</v>
      </c>
      <c r="AE644"/>
      <c r="AF644" t="e">
        <f>IF(D644="M",IF(AI644&lt;78,LMS!$D$5*AI644^3+LMS!$E$5*AI644^2+LMS!$F$5*AI644+LMS!$G$5,IF(AI644&lt;150,LMS!$D$6*AI644^3+LMS!$E$6*AI644^2+LMS!$F$6*AI644+LMS!$G$6,LMS!$D$7*AI644^3+LMS!$E$7*AI644^2+LMS!$F$7*AI644+LMS!$G$7)),IF(AI644&lt;69,LMS!$D$9*AI644^3+LMS!$E$9*AI644^2+LMS!$F$9*AI644+LMS!$G$9,IF(AI644&lt;150,LMS!$D$10*AI644^3+LMS!$E$10*AI644^2+LMS!$F$10*AI644+LMS!$G$10,LMS!$D$11*AI644^3+LMS!$E$11*AI644^2+LMS!$F$11*AI644+LMS!$G$11)))</f>
        <v>#VALUE!</v>
      </c>
      <c r="AG644" t="e">
        <f>IF(D644="M",(IF(AI644&lt;2.5,LMS!$D$21*AI644^3+LMS!$E$21*AI644^2+LMS!$F$21*AI644+LMS!$G$21,IF(AI644&lt;9.5,LMS!$D$22*AI644^3+LMS!$E$22*AI644^2+LMS!$F$22*AI644+LMS!$G$22,IF(AI644&lt;26.75,LMS!$D$23*AI644^3+LMS!$E$23*AI644^2+LMS!$F$23*AI644+LMS!$G$23,IF(AI644&lt;90,LMS!$D$24*AI644^3+LMS!$E$24*AI644^2+LMS!$F$24*AI644+LMS!$G$24,LMS!$D$25*AI644^3+LMS!$E$25*AI644^2+LMS!$F$25*AI644+LMS!$G$25))))),(IF(AI644&lt;2.5,LMS!$D$27*AI644^3+LMS!$E$27*AI644^2+LMS!$F$27*AI644+LMS!$G$27,IF(AI644&lt;9.5,LMS!$D$28*AI644^3+LMS!$E$28*AI644^2+LMS!$F$28*AI644+LMS!$G$28,IF(AI644&lt;26.75,LMS!$D$29*AI644^3+LMS!$E$29*AI644^2+LMS!$F$29*AI644+LMS!$G$29,IF(AI644&lt;90,LMS!$D$30*AI644^3+LMS!$E$30*AI644^2+LMS!$F$30*AI644+LMS!$G$30,IF(AI644&lt;150,LMS!$D$31*AI644^3+LMS!$E$31*AI644^2+LMS!$F$31*AI644+LMS!$G$31,LMS!$D$32*AI644^3+LMS!$E$32*AI644^2+LMS!$F$32*AI644+LMS!$G$32)))))))</f>
        <v>#VALUE!</v>
      </c>
      <c r="AH644" t="e">
        <f>IF(D644="M",(IF(AI644&lt;90,LMS!$D$14*AI644^3+LMS!$E$14*AI644^2+LMS!$F$14*AI644+LMS!$G$14,LMS!$D$15*AI644^3+LMS!$E$15*AI644^2+LMS!$F$15*AI644+LMS!$G$15)),(IF(AI644&lt;90,LMS!$D$17*AI644^3+LMS!$E$17*AI644^2+LMS!$F$17*AI644+LMS!$G$17,LMS!$D$18*AI644^3+LMS!$E$18*AI644^2+LMS!$F$18*AI644+LMS!$G$18)))</f>
        <v>#VALUE!</v>
      </c>
      <c r="AI644" s="7" t="e">
        <f t="shared" si="221"/>
        <v>#VALUE!</v>
      </c>
      <c r="AJ644" s="7">
        <f t="shared" ref="AJ644:AJ707" si="242">X644*12+Y644</f>
        <v>0</v>
      </c>
      <c r="AL644" s="7">
        <f>IF(D644="M",WeightSDS!P$5*$AJ644^7+WeightSDS!Q$5*$AJ644^6+WeightSDS!R$5*$AJ644^5+WeightSDS!S$5*$AJ644^4+WeightSDS!T$5*$AJ644^3+WeightSDS!U$5*$AJ644^2+WeightSDS!V$5*$AJ644+WeightSDS!W$5,IF($AJ644&lt;186,WeightSDS!P$8*$AJ644^7+WeightSDS!Q$8*$AJ644^6+WeightSDS!R$8*$AJ644^5+WeightSDS!S$8*$AJ644^4+WeightSDS!T$8*$AJ644^3+WeightSDS!U$8*$AJ644^2+WeightSDS!V$8*$AJ644+WeightSDS!W$8,WeightSDS!$U$9+WeightSDS!$V$9*($AJ644-WeightSDS!$W$9)))</f>
        <v>0.75407122999999998</v>
      </c>
      <c r="AM644" s="7">
        <f>IF(D644="M",IF($AJ644&lt;45,WeightSDS!M$23*$AJ644^10+WeightSDS!N$23*$AJ644^9+WeightSDS!O$23*$AJ644^8+WeightSDS!P$23*$AJ644^7+WeightSDS!Q$23*$AJ644^6+WeightSDS!R$23*$AJ644^5+WeightSDS!S$23*$AJ644^4+WeightSDS!T$23*$AJ644^3+WeightSDS!U$23*$AJ644^2+WeightSDS!V$23*$AJ644+WeightSDS!W$23,IF($AJ644&lt;153,WeightSDS!M$25*$AJ644^10+WeightSDS!N$25*$AJ644^9+WeightSDS!O$25*$AJ644^8+WeightSDS!P$25*$AJ644^7+WeightSDS!Q$25*$AJ644^6+WeightSDS!R$25*$AJ644^5+WeightSDS!S$25*$AJ644^4+WeightSDS!T$25*$AJ644^3+WeightSDS!U$25*$AJ644^2+WeightSDS!V$25*$AJ644+WeightSDS!W$25,WeightSDS!M$27+WeightSDS!N$27/(1+EXP(WeightSDS!O$27+WeightSDS!P$27*$AJ644)))),IF($AJ644&lt;43.8,WeightSDS!M$29*$AJ644^10+WeightSDS!N$29*$AJ644^9+WeightSDS!O$29*$AJ644^8+WeightSDS!P$29*$AJ644^7+WeightSDS!Q$29*$AJ644^6+WeightSDS!R$29*$AJ644^5+WeightSDS!S$29*$AJ644^4+WeightSDS!T$29*$AJ644^3+WeightSDS!U$29*$AJ644^2+WeightSDS!V$29*$AJ644+WeightSDS!W$29-0.010431*(1-$AJ644/210),IF($AJ644&lt;123,WeightSDS!M$30*$AJ644^10+WeightSDS!N$30*$AJ644^9+WeightSDS!O$30*$AJ644^8+WeightSDS!P$30*$AJ644^7+WeightSDS!Q$30*$AJ644^6+WeightSDS!R$30*$AJ644^5+WeightSDS!S$30*$AJ644^4+WeightSDS!T$30*$AJ644^3+WeightSDS!U$30*$AJ644^2+WeightSDS!V$30*$AJ644+WeightSDS!W$30-0.010431*(1-1/$AJ644),WeightSDS!M$32+WeightSDS!N$32/(1+EXP(WeightSDS!O$32+WeightSDS!P$32*$AJ644))-0.010431*(1-$AJ644/210))))</f>
        <v>2.9500001032655536</v>
      </c>
      <c r="AN644" s="7">
        <f>IF(D644="M",IF($AJ644&lt;162,WeightSDS!P$12*$AJ644^7+WeightSDS!Q$12*$AJ644^6+WeightSDS!R$12*$AJ644^5+WeightSDS!S$12*$AJ644^4+WeightSDS!T$12*$AJ644^3+WeightSDS!U$12*$AJ644^2+WeightSDS!V$12*$AJ644+WeightSDS!W$12,WeightSDS!P$14*$AJ644^7+WeightSDS!Q$14*$AJ644^6+WeightSDS!R$14*$AJ644^5+WeightSDS!S$14*$AJ644^4+WeightSDS!T$14*$AJ644^3+WeightSDS!U$14*$AJ644^2+WeightSDS!V$14*$AJ644+WeightSDS!W$14),IF($AJ644&lt;156,WeightSDS!O$17*$AJ644^8+WeightSDS!P$17*$AJ644^7+WeightSDS!Q$17*$AJ644^6+WeightSDS!R$17*$AJ644^5+WeightSDS!S$17*$AJ644^4+WeightSDS!T$17*$AJ644^3+WeightSDS!U$17*$AJ644^2+WeightSDS!V$17*$AJ644+WeightSDS!W$17,IF($AJ644&lt;186,WeightSDS!$U$18+(WeightSDS!$V$18-WeightSDS!$U$18)/24*($AJ644-186)+WeightSDS!$W$18*(-$AJ644+186)^2-0.005,WeightSDS!$U$18+(WeightSDS!$V$18-WeightSDS!$U$18)/24*($AJ644-186)-0.005)))</f>
        <v>0.14604529399999999</v>
      </c>
      <c r="AQ644" s="7">
        <f t="shared" si="229"/>
        <v>0.56299999999999994</v>
      </c>
      <c r="AR644" s="7">
        <f t="shared" si="230"/>
        <v>69</v>
      </c>
      <c r="AS644" s="7">
        <f t="shared" si="231"/>
        <v>0.51</v>
      </c>
    </row>
    <row r="645" spans="2:45" s="7" customFormat="1" x14ac:dyDescent="0.15">
      <c r="B645" s="118"/>
      <c r="C645" s="118"/>
      <c r="D645" s="118"/>
      <c r="E645" s="30"/>
      <c r="F645" s="30"/>
      <c r="G645" s="119"/>
      <c r="H645" s="119"/>
      <c r="I645" s="78"/>
      <c r="J645" s="11" t="str">
        <f t="shared" si="222"/>
        <v/>
      </c>
      <c r="K645" s="2" t="str">
        <f t="shared" si="232"/>
        <v/>
      </c>
      <c r="L645" s="2" t="str">
        <f t="shared" si="223"/>
        <v/>
      </c>
      <c r="M645" s="2" t="str">
        <f t="shared" si="233"/>
        <v/>
      </c>
      <c r="N645" s="2" t="str">
        <f t="shared" si="234"/>
        <v/>
      </c>
      <c r="O645" s="2" t="str">
        <f t="shared" si="235"/>
        <v/>
      </c>
      <c r="P645" s="11" t="str">
        <f t="shared" si="236"/>
        <v/>
      </c>
      <c r="Q645" s="11" t="str">
        <f t="shared" si="237"/>
        <v/>
      </c>
      <c r="R645" s="2" t="str">
        <f t="shared" si="238"/>
        <v/>
      </c>
      <c r="S645" s="11" t="str">
        <f t="shared" si="239"/>
        <v/>
      </c>
      <c r="T645" s="175" t="str">
        <f t="shared" si="240"/>
        <v/>
      </c>
      <c r="U645" s="11" t="str">
        <f t="shared" si="241"/>
        <v/>
      </c>
      <c r="V645" s="136"/>
      <c r="W645" s="136"/>
      <c r="X645" s="139">
        <f t="shared" si="224"/>
        <v>0</v>
      </c>
      <c r="Y645" s="31">
        <f t="shared" si="225"/>
        <v>0</v>
      </c>
      <c r="Z645" s="31"/>
      <c r="AA645" s="140">
        <f t="shared" si="226"/>
        <v>0</v>
      </c>
      <c r="AB645" s="12"/>
      <c r="AC645" s="8">
        <f t="shared" si="227"/>
        <v>9.0359999999999996</v>
      </c>
      <c r="AD645" s="8">
        <f t="shared" si="228"/>
        <v>-184.49199999999999</v>
      </c>
      <c r="AE645"/>
      <c r="AF645" t="e">
        <f>IF(D645="M",IF(AI645&lt;78,LMS!$D$5*AI645^3+LMS!$E$5*AI645^2+LMS!$F$5*AI645+LMS!$G$5,IF(AI645&lt;150,LMS!$D$6*AI645^3+LMS!$E$6*AI645^2+LMS!$F$6*AI645+LMS!$G$6,LMS!$D$7*AI645^3+LMS!$E$7*AI645^2+LMS!$F$7*AI645+LMS!$G$7)),IF(AI645&lt;69,LMS!$D$9*AI645^3+LMS!$E$9*AI645^2+LMS!$F$9*AI645+LMS!$G$9,IF(AI645&lt;150,LMS!$D$10*AI645^3+LMS!$E$10*AI645^2+LMS!$F$10*AI645+LMS!$G$10,LMS!$D$11*AI645^3+LMS!$E$11*AI645^2+LMS!$F$11*AI645+LMS!$G$11)))</f>
        <v>#VALUE!</v>
      </c>
      <c r="AG645" t="e">
        <f>IF(D645="M",(IF(AI645&lt;2.5,LMS!$D$21*AI645^3+LMS!$E$21*AI645^2+LMS!$F$21*AI645+LMS!$G$21,IF(AI645&lt;9.5,LMS!$D$22*AI645^3+LMS!$E$22*AI645^2+LMS!$F$22*AI645+LMS!$G$22,IF(AI645&lt;26.75,LMS!$D$23*AI645^3+LMS!$E$23*AI645^2+LMS!$F$23*AI645+LMS!$G$23,IF(AI645&lt;90,LMS!$D$24*AI645^3+LMS!$E$24*AI645^2+LMS!$F$24*AI645+LMS!$G$24,LMS!$D$25*AI645^3+LMS!$E$25*AI645^2+LMS!$F$25*AI645+LMS!$G$25))))),(IF(AI645&lt;2.5,LMS!$D$27*AI645^3+LMS!$E$27*AI645^2+LMS!$F$27*AI645+LMS!$G$27,IF(AI645&lt;9.5,LMS!$D$28*AI645^3+LMS!$E$28*AI645^2+LMS!$F$28*AI645+LMS!$G$28,IF(AI645&lt;26.75,LMS!$D$29*AI645^3+LMS!$E$29*AI645^2+LMS!$F$29*AI645+LMS!$G$29,IF(AI645&lt;90,LMS!$D$30*AI645^3+LMS!$E$30*AI645^2+LMS!$F$30*AI645+LMS!$G$30,IF(AI645&lt;150,LMS!$D$31*AI645^3+LMS!$E$31*AI645^2+LMS!$F$31*AI645+LMS!$G$31,LMS!$D$32*AI645^3+LMS!$E$32*AI645^2+LMS!$F$32*AI645+LMS!$G$32)))))))</f>
        <v>#VALUE!</v>
      </c>
      <c r="AH645" t="e">
        <f>IF(D645="M",(IF(AI645&lt;90,LMS!$D$14*AI645^3+LMS!$E$14*AI645^2+LMS!$F$14*AI645+LMS!$G$14,LMS!$D$15*AI645^3+LMS!$E$15*AI645^2+LMS!$F$15*AI645+LMS!$G$15)),(IF(AI645&lt;90,LMS!$D$17*AI645^3+LMS!$E$17*AI645^2+LMS!$F$17*AI645+LMS!$G$17,LMS!$D$18*AI645^3+LMS!$E$18*AI645^2+LMS!$F$18*AI645+LMS!$G$18)))</f>
        <v>#VALUE!</v>
      </c>
      <c r="AI645" s="7" t="e">
        <f t="shared" si="221"/>
        <v>#VALUE!</v>
      </c>
      <c r="AJ645" s="7">
        <f t="shared" si="242"/>
        <v>0</v>
      </c>
      <c r="AL645" s="7">
        <f>IF(D645="M",WeightSDS!P$5*$AJ645^7+WeightSDS!Q$5*$AJ645^6+WeightSDS!R$5*$AJ645^5+WeightSDS!S$5*$AJ645^4+WeightSDS!T$5*$AJ645^3+WeightSDS!U$5*$AJ645^2+WeightSDS!V$5*$AJ645+WeightSDS!W$5,IF($AJ645&lt;186,WeightSDS!P$8*$AJ645^7+WeightSDS!Q$8*$AJ645^6+WeightSDS!R$8*$AJ645^5+WeightSDS!S$8*$AJ645^4+WeightSDS!T$8*$AJ645^3+WeightSDS!U$8*$AJ645^2+WeightSDS!V$8*$AJ645+WeightSDS!W$8,WeightSDS!$U$9+WeightSDS!$V$9*($AJ645-WeightSDS!$W$9)))</f>
        <v>0.75407122999999998</v>
      </c>
      <c r="AM645" s="7">
        <f>IF(D645="M",IF($AJ645&lt;45,WeightSDS!M$23*$AJ645^10+WeightSDS!N$23*$AJ645^9+WeightSDS!O$23*$AJ645^8+WeightSDS!P$23*$AJ645^7+WeightSDS!Q$23*$AJ645^6+WeightSDS!R$23*$AJ645^5+WeightSDS!S$23*$AJ645^4+WeightSDS!T$23*$AJ645^3+WeightSDS!U$23*$AJ645^2+WeightSDS!V$23*$AJ645+WeightSDS!W$23,IF($AJ645&lt;153,WeightSDS!M$25*$AJ645^10+WeightSDS!N$25*$AJ645^9+WeightSDS!O$25*$AJ645^8+WeightSDS!P$25*$AJ645^7+WeightSDS!Q$25*$AJ645^6+WeightSDS!R$25*$AJ645^5+WeightSDS!S$25*$AJ645^4+WeightSDS!T$25*$AJ645^3+WeightSDS!U$25*$AJ645^2+WeightSDS!V$25*$AJ645+WeightSDS!W$25,WeightSDS!M$27+WeightSDS!N$27/(1+EXP(WeightSDS!O$27+WeightSDS!P$27*$AJ645)))),IF($AJ645&lt;43.8,WeightSDS!M$29*$AJ645^10+WeightSDS!N$29*$AJ645^9+WeightSDS!O$29*$AJ645^8+WeightSDS!P$29*$AJ645^7+WeightSDS!Q$29*$AJ645^6+WeightSDS!R$29*$AJ645^5+WeightSDS!S$29*$AJ645^4+WeightSDS!T$29*$AJ645^3+WeightSDS!U$29*$AJ645^2+WeightSDS!V$29*$AJ645+WeightSDS!W$29-0.010431*(1-$AJ645/210),IF($AJ645&lt;123,WeightSDS!M$30*$AJ645^10+WeightSDS!N$30*$AJ645^9+WeightSDS!O$30*$AJ645^8+WeightSDS!P$30*$AJ645^7+WeightSDS!Q$30*$AJ645^6+WeightSDS!R$30*$AJ645^5+WeightSDS!S$30*$AJ645^4+WeightSDS!T$30*$AJ645^3+WeightSDS!U$30*$AJ645^2+WeightSDS!V$30*$AJ645+WeightSDS!W$30-0.010431*(1-1/$AJ645),WeightSDS!M$32+WeightSDS!N$32/(1+EXP(WeightSDS!O$32+WeightSDS!P$32*$AJ645))-0.010431*(1-$AJ645/210))))</f>
        <v>2.9500001032655536</v>
      </c>
      <c r="AN645" s="7">
        <f>IF(D645="M",IF($AJ645&lt;162,WeightSDS!P$12*$AJ645^7+WeightSDS!Q$12*$AJ645^6+WeightSDS!R$12*$AJ645^5+WeightSDS!S$12*$AJ645^4+WeightSDS!T$12*$AJ645^3+WeightSDS!U$12*$AJ645^2+WeightSDS!V$12*$AJ645+WeightSDS!W$12,WeightSDS!P$14*$AJ645^7+WeightSDS!Q$14*$AJ645^6+WeightSDS!R$14*$AJ645^5+WeightSDS!S$14*$AJ645^4+WeightSDS!T$14*$AJ645^3+WeightSDS!U$14*$AJ645^2+WeightSDS!V$14*$AJ645+WeightSDS!W$14),IF($AJ645&lt;156,WeightSDS!O$17*$AJ645^8+WeightSDS!P$17*$AJ645^7+WeightSDS!Q$17*$AJ645^6+WeightSDS!R$17*$AJ645^5+WeightSDS!S$17*$AJ645^4+WeightSDS!T$17*$AJ645^3+WeightSDS!U$17*$AJ645^2+WeightSDS!V$17*$AJ645+WeightSDS!W$17,IF($AJ645&lt;186,WeightSDS!$U$18+(WeightSDS!$V$18-WeightSDS!$U$18)/24*($AJ645-186)+WeightSDS!$W$18*(-$AJ645+186)^2-0.005,WeightSDS!$U$18+(WeightSDS!$V$18-WeightSDS!$U$18)/24*($AJ645-186)-0.005)))</f>
        <v>0.14604529399999999</v>
      </c>
      <c r="AQ645" s="7">
        <f t="shared" si="229"/>
        <v>0.56299999999999994</v>
      </c>
      <c r="AR645" s="7">
        <f t="shared" si="230"/>
        <v>69</v>
      </c>
      <c r="AS645" s="7">
        <f t="shared" si="231"/>
        <v>0.51</v>
      </c>
    </row>
    <row r="646" spans="2:45" s="7" customFormat="1" x14ac:dyDescent="0.15">
      <c r="B646" s="118"/>
      <c r="C646" s="118"/>
      <c r="D646" s="118"/>
      <c r="E646" s="30"/>
      <c r="F646" s="30"/>
      <c r="G646" s="119"/>
      <c r="H646" s="119"/>
      <c r="I646" s="78"/>
      <c r="J646" s="11" t="str">
        <f t="shared" si="222"/>
        <v/>
      </c>
      <c r="K646" s="2" t="str">
        <f t="shared" si="232"/>
        <v/>
      </c>
      <c r="L646" s="2" t="str">
        <f t="shared" si="223"/>
        <v/>
      </c>
      <c r="M646" s="2" t="str">
        <f t="shared" si="233"/>
        <v/>
      </c>
      <c r="N646" s="2" t="str">
        <f t="shared" si="234"/>
        <v/>
      </c>
      <c r="O646" s="2" t="str">
        <f t="shared" si="235"/>
        <v/>
      </c>
      <c r="P646" s="11" t="str">
        <f t="shared" si="236"/>
        <v/>
      </c>
      <c r="Q646" s="11" t="str">
        <f t="shared" si="237"/>
        <v/>
      </c>
      <c r="R646" s="2" t="str">
        <f t="shared" si="238"/>
        <v/>
      </c>
      <c r="S646" s="11" t="str">
        <f t="shared" si="239"/>
        <v/>
      </c>
      <c r="T646" s="175" t="str">
        <f t="shared" si="240"/>
        <v/>
      </c>
      <c r="U646" s="11" t="str">
        <f t="shared" si="241"/>
        <v/>
      </c>
      <c r="V646" s="136"/>
      <c r="W646" s="136"/>
      <c r="X646" s="139">
        <f t="shared" si="224"/>
        <v>0</v>
      </c>
      <c r="Y646" s="31">
        <f t="shared" si="225"/>
        <v>0</v>
      </c>
      <c r="Z646" s="31"/>
      <c r="AA646" s="140">
        <f t="shared" si="226"/>
        <v>0</v>
      </c>
      <c r="AB646" s="12"/>
      <c r="AC646" s="8">
        <f t="shared" si="227"/>
        <v>9.0359999999999996</v>
      </c>
      <c r="AD646" s="8">
        <f t="shared" si="228"/>
        <v>-184.49199999999999</v>
      </c>
      <c r="AE646"/>
      <c r="AF646" t="e">
        <f>IF(D646="M",IF(AI646&lt;78,LMS!$D$5*AI646^3+LMS!$E$5*AI646^2+LMS!$F$5*AI646+LMS!$G$5,IF(AI646&lt;150,LMS!$D$6*AI646^3+LMS!$E$6*AI646^2+LMS!$F$6*AI646+LMS!$G$6,LMS!$D$7*AI646^3+LMS!$E$7*AI646^2+LMS!$F$7*AI646+LMS!$G$7)),IF(AI646&lt;69,LMS!$D$9*AI646^3+LMS!$E$9*AI646^2+LMS!$F$9*AI646+LMS!$G$9,IF(AI646&lt;150,LMS!$D$10*AI646^3+LMS!$E$10*AI646^2+LMS!$F$10*AI646+LMS!$G$10,LMS!$D$11*AI646^3+LMS!$E$11*AI646^2+LMS!$F$11*AI646+LMS!$G$11)))</f>
        <v>#VALUE!</v>
      </c>
      <c r="AG646" t="e">
        <f>IF(D646="M",(IF(AI646&lt;2.5,LMS!$D$21*AI646^3+LMS!$E$21*AI646^2+LMS!$F$21*AI646+LMS!$G$21,IF(AI646&lt;9.5,LMS!$D$22*AI646^3+LMS!$E$22*AI646^2+LMS!$F$22*AI646+LMS!$G$22,IF(AI646&lt;26.75,LMS!$D$23*AI646^3+LMS!$E$23*AI646^2+LMS!$F$23*AI646+LMS!$G$23,IF(AI646&lt;90,LMS!$D$24*AI646^3+LMS!$E$24*AI646^2+LMS!$F$24*AI646+LMS!$G$24,LMS!$D$25*AI646^3+LMS!$E$25*AI646^2+LMS!$F$25*AI646+LMS!$G$25))))),(IF(AI646&lt;2.5,LMS!$D$27*AI646^3+LMS!$E$27*AI646^2+LMS!$F$27*AI646+LMS!$G$27,IF(AI646&lt;9.5,LMS!$D$28*AI646^3+LMS!$E$28*AI646^2+LMS!$F$28*AI646+LMS!$G$28,IF(AI646&lt;26.75,LMS!$D$29*AI646^3+LMS!$E$29*AI646^2+LMS!$F$29*AI646+LMS!$G$29,IF(AI646&lt;90,LMS!$D$30*AI646^3+LMS!$E$30*AI646^2+LMS!$F$30*AI646+LMS!$G$30,IF(AI646&lt;150,LMS!$D$31*AI646^3+LMS!$E$31*AI646^2+LMS!$F$31*AI646+LMS!$G$31,LMS!$D$32*AI646^3+LMS!$E$32*AI646^2+LMS!$F$32*AI646+LMS!$G$32)))))))</f>
        <v>#VALUE!</v>
      </c>
      <c r="AH646" t="e">
        <f>IF(D646="M",(IF(AI646&lt;90,LMS!$D$14*AI646^3+LMS!$E$14*AI646^2+LMS!$F$14*AI646+LMS!$G$14,LMS!$D$15*AI646^3+LMS!$E$15*AI646^2+LMS!$F$15*AI646+LMS!$G$15)),(IF(AI646&lt;90,LMS!$D$17*AI646^3+LMS!$E$17*AI646^2+LMS!$F$17*AI646+LMS!$G$17,LMS!$D$18*AI646^3+LMS!$E$18*AI646^2+LMS!$F$18*AI646+LMS!$G$18)))</f>
        <v>#VALUE!</v>
      </c>
      <c r="AI646" s="7" t="e">
        <f t="shared" si="221"/>
        <v>#VALUE!</v>
      </c>
      <c r="AJ646" s="7">
        <f t="shared" si="242"/>
        <v>0</v>
      </c>
      <c r="AL646" s="7">
        <f>IF(D646="M",WeightSDS!P$5*$AJ646^7+WeightSDS!Q$5*$AJ646^6+WeightSDS!R$5*$AJ646^5+WeightSDS!S$5*$AJ646^4+WeightSDS!T$5*$AJ646^3+WeightSDS!U$5*$AJ646^2+WeightSDS!V$5*$AJ646+WeightSDS!W$5,IF($AJ646&lt;186,WeightSDS!P$8*$AJ646^7+WeightSDS!Q$8*$AJ646^6+WeightSDS!R$8*$AJ646^5+WeightSDS!S$8*$AJ646^4+WeightSDS!T$8*$AJ646^3+WeightSDS!U$8*$AJ646^2+WeightSDS!V$8*$AJ646+WeightSDS!W$8,WeightSDS!$U$9+WeightSDS!$V$9*($AJ646-WeightSDS!$W$9)))</f>
        <v>0.75407122999999998</v>
      </c>
      <c r="AM646" s="7">
        <f>IF(D646="M",IF($AJ646&lt;45,WeightSDS!M$23*$AJ646^10+WeightSDS!N$23*$AJ646^9+WeightSDS!O$23*$AJ646^8+WeightSDS!P$23*$AJ646^7+WeightSDS!Q$23*$AJ646^6+WeightSDS!R$23*$AJ646^5+WeightSDS!S$23*$AJ646^4+WeightSDS!T$23*$AJ646^3+WeightSDS!U$23*$AJ646^2+WeightSDS!V$23*$AJ646+WeightSDS!W$23,IF($AJ646&lt;153,WeightSDS!M$25*$AJ646^10+WeightSDS!N$25*$AJ646^9+WeightSDS!O$25*$AJ646^8+WeightSDS!P$25*$AJ646^7+WeightSDS!Q$25*$AJ646^6+WeightSDS!R$25*$AJ646^5+WeightSDS!S$25*$AJ646^4+WeightSDS!T$25*$AJ646^3+WeightSDS!U$25*$AJ646^2+WeightSDS!V$25*$AJ646+WeightSDS!W$25,WeightSDS!M$27+WeightSDS!N$27/(1+EXP(WeightSDS!O$27+WeightSDS!P$27*$AJ646)))),IF($AJ646&lt;43.8,WeightSDS!M$29*$AJ646^10+WeightSDS!N$29*$AJ646^9+WeightSDS!O$29*$AJ646^8+WeightSDS!P$29*$AJ646^7+WeightSDS!Q$29*$AJ646^6+WeightSDS!R$29*$AJ646^5+WeightSDS!S$29*$AJ646^4+WeightSDS!T$29*$AJ646^3+WeightSDS!U$29*$AJ646^2+WeightSDS!V$29*$AJ646+WeightSDS!W$29-0.010431*(1-$AJ646/210),IF($AJ646&lt;123,WeightSDS!M$30*$AJ646^10+WeightSDS!N$30*$AJ646^9+WeightSDS!O$30*$AJ646^8+WeightSDS!P$30*$AJ646^7+WeightSDS!Q$30*$AJ646^6+WeightSDS!R$30*$AJ646^5+WeightSDS!S$30*$AJ646^4+WeightSDS!T$30*$AJ646^3+WeightSDS!U$30*$AJ646^2+WeightSDS!V$30*$AJ646+WeightSDS!W$30-0.010431*(1-1/$AJ646),WeightSDS!M$32+WeightSDS!N$32/(1+EXP(WeightSDS!O$32+WeightSDS!P$32*$AJ646))-0.010431*(1-$AJ646/210))))</f>
        <v>2.9500001032655536</v>
      </c>
      <c r="AN646" s="7">
        <f>IF(D646="M",IF($AJ646&lt;162,WeightSDS!P$12*$AJ646^7+WeightSDS!Q$12*$AJ646^6+WeightSDS!R$12*$AJ646^5+WeightSDS!S$12*$AJ646^4+WeightSDS!T$12*$AJ646^3+WeightSDS!U$12*$AJ646^2+WeightSDS!V$12*$AJ646+WeightSDS!W$12,WeightSDS!P$14*$AJ646^7+WeightSDS!Q$14*$AJ646^6+WeightSDS!R$14*$AJ646^5+WeightSDS!S$14*$AJ646^4+WeightSDS!T$14*$AJ646^3+WeightSDS!U$14*$AJ646^2+WeightSDS!V$14*$AJ646+WeightSDS!W$14),IF($AJ646&lt;156,WeightSDS!O$17*$AJ646^8+WeightSDS!P$17*$AJ646^7+WeightSDS!Q$17*$AJ646^6+WeightSDS!R$17*$AJ646^5+WeightSDS!S$17*$AJ646^4+WeightSDS!T$17*$AJ646^3+WeightSDS!U$17*$AJ646^2+WeightSDS!V$17*$AJ646+WeightSDS!W$17,IF($AJ646&lt;186,WeightSDS!$U$18+(WeightSDS!$V$18-WeightSDS!$U$18)/24*($AJ646-186)+WeightSDS!$W$18*(-$AJ646+186)^2-0.005,WeightSDS!$U$18+(WeightSDS!$V$18-WeightSDS!$U$18)/24*($AJ646-186)-0.005)))</f>
        <v>0.14604529399999999</v>
      </c>
      <c r="AQ646" s="7">
        <f t="shared" si="229"/>
        <v>0.56299999999999994</v>
      </c>
      <c r="AR646" s="7">
        <f t="shared" si="230"/>
        <v>69</v>
      </c>
      <c r="AS646" s="7">
        <f t="shared" si="231"/>
        <v>0.51</v>
      </c>
    </row>
    <row r="647" spans="2:45" s="7" customFormat="1" x14ac:dyDescent="0.15">
      <c r="B647" s="118"/>
      <c r="C647" s="118"/>
      <c r="D647" s="118"/>
      <c r="E647" s="30"/>
      <c r="F647" s="30"/>
      <c r="G647" s="119"/>
      <c r="H647" s="119"/>
      <c r="I647" s="78"/>
      <c r="J647" s="11" t="str">
        <f t="shared" si="222"/>
        <v/>
      </c>
      <c r="K647" s="2" t="str">
        <f t="shared" si="232"/>
        <v/>
      </c>
      <c r="L647" s="2" t="str">
        <f t="shared" si="223"/>
        <v/>
      </c>
      <c r="M647" s="2" t="str">
        <f t="shared" si="233"/>
        <v/>
      </c>
      <c r="N647" s="2" t="str">
        <f t="shared" si="234"/>
        <v/>
      </c>
      <c r="O647" s="2" t="str">
        <f t="shared" si="235"/>
        <v/>
      </c>
      <c r="P647" s="11" t="str">
        <f t="shared" si="236"/>
        <v/>
      </c>
      <c r="Q647" s="11" t="str">
        <f t="shared" si="237"/>
        <v/>
      </c>
      <c r="R647" s="2" t="str">
        <f t="shared" si="238"/>
        <v/>
      </c>
      <c r="S647" s="11" t="str">
        <f t="shared" si="239"/>
        <v/>
      </c>
      <c r="T647" s="175" t="str">
        <f t="shared" si="240"/>
        <v/>
      </c>
      <c r="U647" s="11" t="str">
        <f t="shared" si="241"/>
        <v/>
      </c>
      <c r="V647" s="136"/>
      <c r="W647" s="136"/>
      <c r="X647" s="139">
        <f t="shared" si="224"/>
        <v>0</v>
      </c>
      <c r="Y647" s="31">
        <f t="shared" si="225"/>
        <v>0</v>
      </c>
      <c r="Z647" s="31"/>
      <c r="AA647" s="140">
        <f t="shared" si="226"/>
        <v>0</v>
      </c>
      <c r="AB647" s="12"/>
      <c r="AC647" s="8">
        <f t="shared" si="227"/>
        <v>9.0359999999999996</v>
      </c>
      <c r="AD647" s="8">
        <f t="shared" si="228"/>
        <v>-184.49199999999999</v>
      </c>
      <c r="AE647"/>
      <c r="AF647" t="e">
        <f>IF(D647="M",IF(AI647&lt;78,LMS!$D$5*AI647^3+LMS!$E$5*AI647^2+LMS!$F$5*AI647+LMS!$G$5,IF(AI647&lt;150,LMS!$D$6*AI647^3+LMS!$E$6*AI647^2+LMS!$F$6*AI647+LMS!$G$6,LMS!$D$7*AI647^3+LMS!$E$7*AI647^2+LMS!$F$7*AI647+LMS!$G$7)),IF(AI647&lt;69,LMS!$D$9*AI647^3+LMS!$E$9*AI647^2+LMS!$F$9*AI647+LMS!$G$9,IF(AI647&lt;150,LMS!$D$10*AI647^3+LMS!$E$10*AI647^2+LMS!$F$10*AI647+LMS!$G$10,LMS!$D$11*AI647^3+LMS!$E$11*AI647^2+LMS!$F$11*AI647+LMS!$G$11)))</f>
        <v>#VALUE!</v>
      </c>
      <c r="AG647" t="e">
        <f>IF(D647="M",(IF(AI647&lt;2.5,LMS!$D$21*AI647^3+LMS!$E$21*AI647^2+LMS!$F$21*AI647+LMS!$G$21,IF(AI647&lt;9.5,LMS!$D$22*AI647^3+LMS!$E$22*AI647^2+LMS!$F$22*AI647+LMS!$G$22,IF(AI647&lt;26.75,LMS!$D$23*AI647^3+LMS!$E$23*AI647^2+LMS!$F$23*AI647+LMS!$G$23,IF(AI647&lt;90,LMS!$D$24*AI647^3+LMS!$E$24*AI647^2+LMS!$F$24*AI647+LMS!$G$24,LMS!$D$25*AI647^3+LMS!$E$25*AI647^2+LMS!$F$25*AI647+LMS!$G$25))))),(IF(AI647&lt;2.5,LMS!$D$27*AI647^3+LMS!$E$27*AI647^2+LMS!$F$27*AI647+LMS!$G$27,IF(AI647&lt;9.5,LMS!$D$28*AI647^3+LMS!$E$28*AI647^2+LMS!$F$28*AI647+LMS!$G$28,IF(AI647&lt;26.75,LMS!$D$29*AI647^3+LMS!$E$29*AI647^2+LMS!$F$29*AI647+LMS!$G$29,IF(AI647&lt;90,LMS!$D$30*AI647^3+LMS!$E$30*AI647^2+LMS!$F$30*AI647+LMS!$G$30,IF(AI647&lt;150,LMS!$D$31*AI647^3+LMS!$E$31*AI647^2+LMS!$F$31*AI647+LMS!$G$31,LMS!$D$32*AI647^3+LMS!$E$32*AI647^2+LMS!$F$32*AI647+LMS!$G$32)))))))</f>
        <v>#VALUE!</v>
      </c>
      <c r="AH647" t="e">
        <f>IF(D647="M",(IF(AI647&lt;90,LMS!$D$14*AI647^3+LMS!$E$14*AI647^2+LMS!$F$14*AI647+LMS!$G$14,LMS!$D$15*AI647^3+LMS!$E$15*AI647^2+LMS!$F$15*AI647+LMS!$G$15)),(IF(AI647&lt;90,LMS!$D$17*AI647^3+LMS!$E$17*AI647^2+LMS!$F$17*AI647+LMS!$G$17,LMS!$D$18*AI647^3+LMS!$E$18*AI647^2+LMS!$F$18*AI647+LMS!$G$18)))</f>
        <v>#VALUE!</v>
      </c>
      <c r="AI647" s="7" t="e">
        <f t="shared" si="221"/>
        <v>#VALUE!</v>
      </c>
      <c r="AJ647" s="7">
        <f t="shared" si="242"/>
        <v>0</v>
      </c>
      <c r="AL647" s="7">
        <f>IF(D647="M",WeightSDS!P$5*$AJ647^7+WeightSDS!Q$5*$AJ647^6+WeightSDS!R$5*$AJ647^5+WeightSDS!S$5*$AJ647^4+WeightSDS!T$5*$AJ647^3+WeightSDS!U$5*$AJ647^2+WeightSDS!V$5*$AJ647+WeightSDS!W$5,IF($AJ647&lt;186,WeightSDS!P$8*$AJ647^7+WeightSDS!Q$8*$AJ647^6+WeightSDS!R$8*$AJ647^5+WeightSDS!S$8*$AJ647^4+WeightSDS!T$8*$AJ647^3+WeightSDS!U$8*$AJ647^2+WeightSDS!V$8*$AJ647+WeightSDS!W$8,WeightSDS!$U$9+WeightSDS!$V$9*($AJ647-WeightSDS!$W$9)))</f>
        <v>0.75407122999999998</v>
      </c>
      <c r="AM647" s="7">
        <f>IF(D647="M",IF($AJ647&lt;45,WeightSDS!M$23*$AJ647^10+WeightSDS!N$23*$AJ647^9+WeightSDS!O$23*$AJ647^8+WeightSDS!P$23*$AJ647^7+WeightSDS!Q$23*$AJ647^6+WeightSDS!R$23*$AJ647^5+WeightSDS!S$23*$AJ647^4+WeightSDS!T$23*$AJ647^3+WeightSDS!U$23*$AJ647^2+WeightSDS!V$23*$AJ647+WeightSDS!W$23,IF($AJ647&lt;153,WeightSDS!M$25*$AJ647^10+WeightSDS!N$25*$AJ647^9+WeightSDS!O$25*$AJ647^8+WeightSDS!P$25*$AJ647^7+WeightSDS!Q$25*$AJ647^6+WeightSDS!R$25*$AJ647^5+WeightSDS!S$25*$AJ647^4+WeightSDS!T$25*$AJ647^3+WeightSDS!U$25*$AJ647^2+WeightSDS!V$25*$AJ647+WeightSDS!W$25,WeightSDS!M$27+WeightSDS!N$27/(1+EXP(WeightSDS!O$27+WeightSDS!P$27*$AJ647)))),IF($AJ647&lt;43.8,WeightSDS!M$29*$AJ647^10+WeightSDS!N$29*$AJ647^9+WeightSDS!O$29*$AJ647^8+WeightSDS!P$29*$AJ647^7+WeightSDS!Q$29*$AJ647^6+WeightSDS!R$29*$AJ647^5+WeightSDS!S$29*$AJ647^4+WeightSDS!T$29*$AJ647^3+WeightSDS!U$29*$AJ647^2+WeightSDS!V$29*$AJ647+WeightSDS!W$29-0.010431*(1-$AJ647/210),IF($AJ647&lt;123,WeightSDS!M$30*$AJ647^10+WeightSDS!N$30*$AJ647^9+WeightSDS!O$30*$AJ647^8+WeightSDS!P$30*$AJ647^7+WeightSDS!Q$30*$AJ647^6+WeightSDS!R$30*$AJ647^5+WeightSDS!S$30*$AJ647^4+WeightSDS!T$30*$AJ647^3+WeightSDS!U$30*$AJ647^2+WeightSDS!V$30*$AJ647+WeightSDS!W$30-0.010431*(1-1/$AJ647),WeightSDS!M$32+WeightSDS!N$32/(1+EXP(WeightSDS!O$32+WeightSDS!P$32*$AJ647))-0.010431*(1-$AJ647/210))))</f>
        <v>2.9500001032655536</v>
      </c>
      <c r="AN647" s="7">
        <f>IF(D647="M",IF($AJ647&lt;162,WeightSDS!P$12*$AJ647^7+WeightSDS!Q$12*$AJ647^6+WeightSDS!R$12*$AJ647^5+WeightSDS!S$12*$AJ647^4+WeightSDS!T$12*$AJ647^3+WeightSDS!U$12*$AJ647^2+WeightSDS!V$12*$AJ647+WeightSDS!W$12,WeightSDS!P$14*$AJ647^7+WeightSDS!Q$14*$AJ647^6+WeightSDS!R$14*$AJ647^5+WeightSDS!S$14*$AJ647^4+WeightSDS!T$14*$AJ647^3+WeightSDS!U$14*$AJ647^2+WeightSDS!V$14*$AJ647+WeightSDS!W$14),IF($AJ647&lt;156,WeightSDS!O$17*$AJ647^8+WeightSDS!P$17*$AJ647^7+WeightSDS!Q$17*$AJ647^6+WeightSDS!R$17*$AJ647^5+WeightSDS!S$17*$AJ647^4+WeightSDS!T$17*$AJ647^3+WeightSDS!U$17*$AJ647^2+WeightSDS!V$17*$AJ647+WeightSDS!W$17,IF($AJ647&lt;186,WeightSDS!$U$18+(WeightSDS!$V$18-WeightSDS!$U$18)/24*($AJ647-186)+WeightSDS!$W$18*(-$AJ647+186)^2-0.005,WeightSDS!$U$18+(WeightSDS!$V$18-WeightSDS!$U$18)/24*($AJ647-186)-0.005)))</f>
        <v>0.14604529399999999</v>
      </c>
      <c r="AQ647" s="7">
        <f t="shared" si="229"/>
        <v>0.56299999999999994</v>
      </c>
      <c r="AR647" s="7">
        <f t="shared" si="230"/>
        <v>69</v>
      </c>
      <c r="AS647" s="7">
        <f t="shared" si="231"/>
        <v>0.51</v>
      </c>
    </row>
    <row r="648" spans="2:45" s="7" customFormat="1" x14ac:dyDescent="0.15">
      <c r="B648" s="118"/>
      <c r="C648" s="118"/>
      <c r="D648" s="118"/>
      <c r="E648" s="30"/>
      <c r="F648" s="30"/>
      <c r="G648" s="119"/>
      <c r="H648" s="119"/>
      <c r="I648" s="78"/>
      <c r="J648" s="11" t="str">
        <f t="shared" si="222"/>
        <v/>
      </c>
      <c r="K648" s="2" t="str">
        <f t="shared" si="232"/>
        <v/>
      </c>
      <c r="L648" s="2" t="str">
        <f t="shared" si="223"/>
        <v/>
      </c>
      <c r="M648" s="2" t="str">
        <f t="shared" si="233"/>
        <v/>
      </c>
      <c r="N648" s="2" t="str">
        <f t="shared" si="234"/>
        <v/>
      </c>
      <c r="O648" s="2" t="str">
        <f t="shared" si="235"/>
        <v/>
      </c>
      <c r="P648" s="11" t="str">
        <f t="shared" si="236"/>
        <v/>
      </c>
      <c r="Q648" s="11" t="str">
        <f t="shared" si="237"/>
        <v/>
      </c>
      <c r="R648" s="2" t="str">
        <f t="shared" si="238"/>
        <v/>
      </c>
      <c r="S648" s="11" t="str">
        <f t="shared" si="239"/>
        <v/>
      </c>
      <c r="T648" s="175" t="str">
        <f t="shared" si="240"/>
        <v/>
      </c>
      <c r="U648" s="11" t="str">
        <f t="shared" si="241"/>
        <v/>
      </c>
      <c r="V648" s="136"/>
      <c r="W648" s="136"/>
      <c r="X648" s="139">
        <f t="shared" si="224"/>
        <v>0</v>
      </c>
      <c r="Y648" s="31">
        <f t="shared" si="225"/>
        <v>0</v>
      </c>
      <c r="Z648" s="31"/>
      <c r="AA648" s="140">
        <f t="shared" si="226"/>
        <v>0</v>
      </c>
      <c r="AB648" s="12"/>
      <c r="AC648" s="8">
        <f t="shared" si="227"/>
        <v>9.0359999999999996</v>
      </c>
      <c r="AD648" s="8">
        <f t="shared" si="228"/>
        <v>-184.49199999999999</v>
      </c>
      <c r="AE648"/>
      <c r="AF648" t="e">
        <f>IF(D648="M",IF(AI648&lt;78,LMS!$D$5*AI648^3+LMS!$E$5*AI648^2+LMS!$F$5*AI648+LMS!$G$5,IF(AI648&lt;150,LMS!$D$6*AI648^3+LMS!$E$6*AI648^2+LMS!$F$6*AI648+LMS!$G$6,LMS!$D$7*AI648^3+LMS!$E$7*AI648^2+LMS!$F$7*AI648+LMS!$G$7)),IF(AI648&lt;69,LMS!$D$9*AI648^3+LMS!$E$9*AI648^2+LMS!$F$9*AI648+LMS!$G$9,IF(AI648&lt;150,LMS!$D$10*AI648^3+LMS!$E$10*AI648^2+LMS!$F$10*AI648+LMS!$G$10,LMS!$D$11*AI648^3+LMS!$E$11*AI648^2+LMS!$F$11*AI648+LMS!$G$11)))</f>
        <v>#VALUE!</v>
      </c>
      <c r="AG648" t="e">
        <f>IF(D648="M",(IF(AI648&lt;2.5,LMS!$D$21*AI648^3+LMS!$E$21*AI648^2+LMS!$F$21*AI648+LMS!$G$21,IF(AI648&lt;9.5,LMS!$D$22*AI648^3+LMS!$E$22*AI648^2+LMS!$F$22*AI648+LMS!$G$22,IF(AI648&lt;26.75,LMS!$D$23*AI648^3+LMS!$E$23*AI648^2+LMS!$F$23*AI648+LMS!$G$23,IF(AI648&lt;90,LMS!$D$24*AI648^3+LMS!$E$24*AI648^2+LMS!$F$24*AI648+LMS!$G$24,LMS!$D$25*AI648^3+LMS!$E$25*AI648^2+LMS!$F$25*AI648+LMS!$G$25))))),(IF(AI648&lt;2.5,LMS!$D$27*AI648^3+LMS!$E$27*AI648^2+LMS!$F$27*AI648+LMS!$G$27,IF(AI648&lt;9.5,LMS!$D$28*AI648^3+LMS!$E$28*AI648^2+LMS!$F$28*AI648+LMS!$G$28,IF(AI648&lt;26.75,LMS!$D$29*AI648^3+LMS!$E$29*AI648^2+LMS!$F$29*AI648+LMS!$G$29,IF(AI648&lt;90,LMS!$D$30*AI648^3+LMS!$E$30*AI648^2+LMS!$F$30*AI648+LMS!$G$30,IF(AI648&lt;150,LMS!$D$31*AI648^3+LMS!$E$31*AI648^2+LMS!$F$31*AI648+LMS!$G$31,LMS!$D$32*AI648^3+LMS!$E$32*AI648^2+LMS!$F$32*AI648+LMS!$G$32)))))))</f>
        <v>#VALUE!</v>
      </c>
      <c r="AH648" t="e">
        <f>IF(D648="M",(IF(AI648&lt;90,LMS!$D$14*AI648^3+LMS!$E$14*AI648^2+LMS!$F$14*AI648+LMS!$G$14,LMS!$D$15*AI648^3+LMS!$E$15*AI648^2+LMS!$F$15*AI648+LMS!$G$15)),(IF(AI648&lt;90,LMS!$D$17*AI648^3+LMS!$E$17*AI648^2+LMS!$F$17*AI648+LMS!$G$17,LMS!$D$18*AI648^3+LMS!$E$18*AI648^2+LMS!$F$18*AI648+LMS!$G$18)))</f>
        <v>#VALUE!</v>
      </c>
      <c r="AI648" s="7" t="e">
        <f t="shared" si="221"/>
        <v>#VALUE!</v>
      </c>
      <c r="AJ648" s="7">
        <f t="shared" si="242"/>
        <v>0</v>
      </c>
      <c r="AL648" s="7">
        <f>IF(D648="M",WeightSDS!P$5*$AJ648^7+WeightSDS!Q$5*$AJ648^6+WeightSDS!R$5*$AJ648^5+WeightSDS!S$5*$AJ648^4+WeightSDS!T$5*$AJ648^3+WeightSDS!U$5*$AJ648^2+WeightSDS!V$5*$AJ648+WeightSDS!W$5,IF($AJ648&lt;186,WeightSDS!P$8*$AJ648^7+WeightSDS!Q$8*$AJ648^6+WeightSDS!R$8*$AJ648^5+WeightSDS!S$8*$AJ648^4+WeightSDS!T$8*$AJ648^3+WeightSDS!U$8*$AJ648^2+WeightSDS!V$8*$AJ648+WeightSDS!W$8,WeightSDS!$U$9+WeightSDS!$V$9*($AJ648-WeightSDS!$W$9)))</f>
        <v>0.75407122999999998</v>
      </c>
      <c r="AM648" s="7">
        <f>IF(D648="M",IF($AJ648&lt;45,WeightSDS!M$23*$AJ648^10+WeightSDS!N$23*$AJ648^9+WeightSDS!O$23*$AJ648^8+WeightSDS!P$23*$AJ648^7+WeightSDS!Q$23*$AJ648^6+WeightSDS!R$23*$AJ648^5+WeightSDS!S$23*$AJ648^4+WeightSDS!T$23*$AJ648^3+WeightSDS!U$23*$AJ648^2+WeightSDS!V$23*$AJ648+WeightSDS!W$23,IF($AJ648&lt;153,WeightSDS!M$25*$AJ648^10+WeightSDS!N$25*$AJ648^9+WeightSDS!O$25*$AJ648^8+WeightSDS!P$25*$AJ648^7+WeightSDS!Q$25*$AJ648^6+WeightSDS!R$25*$AJ648^5+WeightSDS!S$25*$AJ648^4+WeightSDS!T$25*$AJ648^3+WeightSDS!U$25*$AJ648^2+WeightSDS!V$25*$AJ648+WeightSDS!W$25,WeightSDS!M$27+WeightSDS!N$27/(1+EXP(WeightSDS!O$27+WeightSDS!P$27*$AJ648)))),IF($AJ648&lt;43.8,WeightSDS!M$29*$AJ648^10+WeightSDS!N$29*$AJ648^9+WeightSDS!O$29*$AJ648^8+WeightSDS!P$29*$AJ648^7+WeightSDS!Q$29*$AJ648^6+WeightSDS!R$29*$AJ648^5+WeightSDS!S$29*$AJ648^4+WeightSDS!T$29*$AJ648^3+WeightSDS!U$29*$AJ648^2+WeightSDS!V$29*$AJ648+WeightSDS!W$29-0.010431*(1-$AJ648/210),IF($AJ648&lt;123,WeightSDS!M$30*$AJ648^10+WeightSDS!N$30*$AJ648^9+WeightSDS!O$30*$AJ648^8+WeightSDS!P$30*$AJ648^7+WeightSDS!Q$30*$AJ648^6+WeightSDS!R$30*$AJ648^5+WeightSDS!S$30*$AJ648^4+WeightSDS!T$30*$AJ648^3+WeightSDS!U$30*$AJ648^2+WeightSDS!V$30*$AJ648+WeightSDS!W$30-0.010431*(1-1/$AJ648),WeightSDS!M$32+WeightSDS!N$32/(1+EXP(WeightSDS!O$32+WeightSDS!P$32*$AJ648))-0.010431*(1-$AJ648/210))))</f>
        <v>2.9500001032655536</v>
      </c>
      <c r="AN648" s="7">
        <f>IF(D648="M",IF($AJ648&lt;162,WeightSDS!P$12*$AJ648^7+WeightSDS!Q$12*$AJ648^6+WeightSDS!R$12*$AJ648^5+WeightSDS!S$12*$AJ648^4+WeightSDS!T$12*$AJ648^3+WeightSDS!U$12*$AJ648^2+WeightSDS!V$12*$AJ648+WeightSDS!W$12,WeightSDS!P$14*$AJ648^7+WeightSDS!Q$14*$AJ648^6+WeightSDS!R$14*$AJ648^5+WeightSDS!S$14*$AJ648^4+WeightSDS!T$14*$AJ648^3+WeightSDS!U$14*$AJ648^2+WeightSDS!V$14*$AJ648+WeightSDS!W$14),IF($AJ648&lt;156,WeightSDS!O$17*$AJ648^8+WeightSDS!P$17*$AJ648^7+WeightSDS!Q$17*$AJ648^6+WeightSDS!R$17*$AJ648^5+WeightSDS!S$17*$AJ648^4+WeightSDS!T$17*$AJ648^3+WeightSDS!U$17*$AJ648^2+WeightSDS!V$17*$AJ648+WeightSDS!W$17,IF($AJ648&lt;186,WeightSDS!$U$18+(WeightSDS!$V$18-WeightSDS!$U$18)/24*($AJ648-186)+WeightSDS!$W$18*(-$AJ648+186)^2-0.005,WeightSDS!$U$18+(WeightSDS!$V$18-WeightSDS!$U$18)/24*($AJ648-186)-0.005)))</f>
        <v>0.14604529399999999</v>
      </c>
      <c r="AQ648" s="7">
        <f t="shared" si="229"/>
        <v>0.56299999999999994</v>
      </c>
      <c r="AR648" s="7">
        <f t="shared" si="230"/>
        <v>69</v>
      </c>
      <c r="AS648" s="7">
        <f t="shared" si="231"/>
        <v>0.51</v>
      </c>
    </row>
    <row r="649" spans="2:45" s="7" customFormat="1" x14ac:dyDescent="0.15">
      <c r="B649" s="118"/>
      <c r="C649" s="118"/>
      <c r="D649" s="118"/>
      <c r="E649" s="30"/>
      <c r="F649" s="30"/>
      <c r="G649" s="119"/>
      <c r="H649" s="119"/>
      <c r="I649" s="78"/>
      <c r="J649" s="11" t="str">
        <f t="shared" si="222"/>
        <v/>
      </c>
      <c r="K649" s="2" t="str">
        <f t="shared" si="232"/>
        <v/>
      </c>
      <c r="L649" s="2" t="str">
        <f t="shared" si="223"/>
        <v/>
      </c>
      <c r="M649" s="2" t="str">
        <f t="shared" si="233"/>
        <v/>
      </c>
      <c r="N649" s="2" t="str">
        <f t="shared" si="234"/>
        <v/>
      </c>
      <c r="O649" s="2" t="str">
        <f t="shared" si="235"/>
        <v/>
      </c>
      <c r="P649" s="11" t="str">
        <f t="shared" si="236"/>
        <v/>
      </c>
      <c r="Q649" s="11" t="str">
        <f t="shared" si="237"/>
        <v/>
      </c>
      <c r="R649" s="2" t="str">
        <f t="shared" si="238"/>
        <v/>
      </c>
      <c r="S649" s="11" t="str">
        <f t="shared" si="239"/>
        <v/>
      </c>
      <c r="T649" s="175" t="str">
        <f t="shared" si="240"/>
        <v/>
      </c>
      <c r="U649" s="11" t="str">
        <f t="shared" si="241"/>
        <v/>
      </c>
      <c r="V649" s="136"/>
      <c r="W649" s="136"/>
      <c r="X649" s="139">
        <f t="shared" si="224"/>
        <v>0</v>
      </c>
      <c r="Y649" s="31">
        <f t="shared" si="225"/>
        <v>0</v>
      </c>
      <c r="Z649" s="31"/>
      <c r="AA649" s="140">
        <f t="shared" si="226"/>
        <v>0</v>
      </c>
      <c r="AB649" s="12"/>
      <c r="AC649" s="8">
        <f t="shared" si="227"/>
        <v>9.0359999999999996</v>
      </c>
      <c r="AD649" s="8">
        <f t="shared" si="228"/>
        <v>-184.49199999999999</v>
      </c>
      <c r="AE649"/>
      <c r="AF649" t="e">
        <f>IF(D649="M",IF(AI649&lt;78,LMS!$D$5*AI649^3+LMS!$E$5*AI649^2+LMS!$F$5*AI649+LMS!$G$5,IF(AI649&lt;150,LMS!$D$6*AI649^3+LMS!$E$6*AI649^2+LMS!$F$6*AI649+LMS!$G$6,LMS!$D$7*AI649^3+LMS!$E$7*AI649^2+LMS!$F$7*AI649+LMS!$G$7)),IF(AI649&lt;69,LMS!$D$9*AI649^3+LMS!$E$9*AI649^2+LMS!$F$9*AI649+LMS!$G$9,IF(AI649&lt;150,LMS!$D$10*AI649^3+LMS!$E$10*AI649^2+LMS!$F$10*AI649+LMS!$G$10,LMS!$D$11*AI649^3+LMS!$E$11*AI649^2+LMS!$F$11*AI649+LMS!$G$11)))</f>
        <v>#VALUE!</v>
      </c>
      <c r="AG649" t="e">
        <f>IF(D649="M",(IF(AI649&lt;2.5,LMS!$D$21*AI649^3+LMS!$E$21*AI649^2+LMS!$F$21*AI649+LMS!$G$21,IF(AI649&lt;9.5,LMS!$D$22*AI649^3+LMS!$E$22*AI649^2+LMS!$F$22*AI649+LMS!$G$22,IF(AI649&lt;26.75,LMS!$D$23*AI649^3+LMS!$E$23*AI649^2+LMS!$F$23*AI649+LMS!$G$23,IF(AI649&lt;90,LMS!$D$24*AI649^3+LMS!$E$24*AI649^2+LMS!$F$24*AI649+LMS!$G$24,LMS!$D$25*AI649^3+LMS!$E$25*AI649^2+LMS!$F$25*AI649+LMS!$G$25))))),(IF(AI649&lt;2.5,LMS!$D$27*AI649^3+LMS!$E$27*AI649^2+LMS!$F$27*AI649+LMS!$G$27,IF(AI649&lt;9.5,LMS!$D$28*AI649^3+LMS!$E$28*AI649^2+LMS!$F$28*AI649+LMS!$G$28,IF(AI649&lt;26.75,LMS!$D$29*AI649^3+LMS!$E$29*AI649^2+LMS!$F$29*AI649+LMS!$G$29,IF(AI649&lt;90,LMS!$D$30*AI649^3+LMS!$E$30*AI649^2+LMS!$F$30*AI649+LMS!$G$30,IF(AI649&lt;150,LMS!$D$31*AI649^3+LMS!$E$31*AI649^2+LMS!$F$31*AI649+LMS!$G$31,LMS!$D$32*AI649^3+LMS!$E$32*AI649^2+LMS!$F$32*AI649+LMS!$G$32)))))))</f>
        <v>#VALUE!</v>
      </c>
      <c r="AH649" t="e">
        <f>IF(D649="M",(IF(AI649&lt;90,LMS!$D$14*AI649^3+LMS!$E$14*AI649^2+LMS!$F$14*AI649+LMS!$G$14,LMS!$D$15*AI649^3+LMS!$E$15*AI649^2+LMS!$F$15*AI649+LMS!$G$15)),(IF(AI649&lt;90,LMS!$D$17*AI649^3+LMS!$E$17*AI649^2+LMS!$F$17*AI649+LMS!$G$17,LMS!$D$18*AI649^3+LMS!$E$18*AI649^2+LMS!$F$18*AI649+LMS!$G$18)))</f>
        <v>#VALUE!</v>
      </c>
      <c r="AI649" s="7" t="e">
        <f t="shared" si="221"/>
        <v>#VALUE!</v>
      </c>
      <c r="AJ649" s="7">
        <f t="shared" si="242"/>
        <v>0</v>
      </c>
      <c r="AL649" s="7">
        <f>IF(D649="M",WeightSDS!P$5*$AJ649^7+WeightSDS!Q$5*$AJ649^6+WeightSDS!R$5*$AJ649^5+WeightSDS!S$5*$AJ649^4+WeightSDS!T$5*$AJ649^3+WeightSDS!U$5*$AJ649^2+WeightSDS!V$5*$AJ649+WeightSDS!W$5,IF($AJ649&lt;186,WeightSDS!P$8*$AJ649^7+WeightSDS!Q$8*$AJ649^6+WeightSDS!R$8*$AJ649^5+WeightSDS!S$8*$AJ649^4+WeightSDS!T$8*$AJ649^3+WeightSDS!U$8*$AJ649^2+WeightSDS!V$8*$AJ649+WeightSDS!W$8,WeightSDS!$U$9+WeightSDS!$V$9*($AJ649-WeightSDS!$W$9)))</f>
        <v>0.75407122999999998</v>
      </c>
      <c r="AM649" s="7">
        <f>IF(D649="M",IF($AJ649&lt;45,WeightSDS!M$23*$AJ649^10+WeightSDS!N$23*$AJ649^9+WeightSDS!O$23*$AJ649^8+WeightSDS!P$23*$AJ649^7+WeightSDS!Q$23*$AJ649^6+WeightSDS!R$23*$AJ649^5+WeightSDS!S$23*$AJ649^4+WeightSDS!T$23*$AJ649^3+WeightSDS!U$23*$AJ649^2+WeightSDS!V$23*$AJ649+WeightSDS!W$23,IF($AJ649&lt;153,WeightSDS!M$25*$AJ649^10+WeightSDS!N$25*$AJ649^9+WeightSDS!O$25*$AJ649^8+WeightSDS!P$25*$AJ649^7+WeightSDS!Q$25*$AJ649^6+WeightSDS!R$25*$AJ649^5+WeightSDS!S$25*$AJ649^4+WeightSDS!T$25*$AJ649^3+WeightSDS!U$25*$AJ649^2+WeightSDS!V$25*$AJ649+WeightSDS!W$25,WeightSDS!M$27+WeightSDS!N$27/(1+EXP(WeightSDS!O$27+WeightSDS!P$27*$AJ649)))),IF($AJ649&lt;43.8,WeightSDS!M$29*$AJ649^10+WeightSDS!N$29*$AJ649^9+WeightSDS!O$29*$AJ649^8+WeightSDS!P$29*$AJ649^7+WeightSDS!Q$29*$AJ649^6+WeightSDS!R$29*$AJ649^5+WeightSDS!S$29*$AJ649^4+WeightSDS!T$29*$AJ649^3+WeightSDS!U$29*$AJ649^2+WeightSDS!V$29*$AJ649+WeightSDS!W$29-0.010431*(1-$AJ649/210),IF($AJ649&lt;123,WeightSDS!M$30*$AJ649^10+WeightSDS!N$30*$AJ649^9+WeightSDS!O$30*$AJ649^8+WeightSDS!P$30*$AJ649^7+WeightSDS!Q$30*$AJ649^6+WeightSDS!R$30*$AJ649^5+WeightSDS!S$30*$AJ649^4+WeightSDS!T$30*$AJ649^3+WeightSDS!U$30*$AJ649^2+WeightSDS!V$30*$AJ649+WeightSDS!W$30-0.010431*(1-1/$AJ649),WeightSDS!M$32+WeightSDS!N$32/(1+EXP(WeightSDS!O$32+WeightSDS!P$32*$AJ649))-0.010431*(1-$AJ649/210))))</f>
        <v>2.9500001032655536</v>
      </c>
      <c r="AN649" s="7">
        <f>IF(D649="M",IF($AJ649&lt;162,WeightSDS!P$12*$AJ649^7+WeightSDS!Q$12*$AJ649^6+WeightSDS!R$12*$AJ649^5+WeightSDS!S$12*$AJ649^4+WeightSDS!T$12*$AJ649^3+WeightSDS!U$12*$AJ649^2+WeightSDS!V$12*$AJ649+WeightSDS!W$12,WeightSDS!P$14*$AJ649^7+WeightSDS!Q$14*$AJ649^6+WeightSDS!R$14*$AJ649^5+WeightSDS!S$14*$AJ649^4+WeightSDS!T$14*$AJ649^3+WeightSDS!U$14*$AJ649^2+WeightSDS!V$14*$AJ649+WeightSDS!W$14),IF($AJ649&lt;156,WeightSDS!O$17*$AJ649^8+WeightSDS!P$17*$AJ649^7+WeightSDS!Q$17*$AJ649^6+WeightSDS!R$17*$AJ649^5+WeightSDS!S$17*$AJ649^4+WeightSDS!T$17*$AJ649^3+WeightSDS!U$17*$AJ649^2+WeightSDS!V$17*$AJ649+WeightSDS!W$17,IF($AJ649&lt;186,WeightSDS!$U$18+(WeightSDS!$V$18-WeightSDS!$U$18)/24*($AJ649-186)+WeightSDS!$W$18*(-$AJ649+186)^2-0.005,WeightSDS!$U$18+(WeightSDS!$V$18-WeightSDS!$U$18)/24*($AJ649-186)-0.005)))</f>
        <v>0.14604529399999999</v>
      </c>
      <c r="AQ649" s="7">
        <f t="shared" si="229"/>
        <v>0.56299999999999994</v>
      </c>
      <c r="AR649" s="7">
        <f t="shared" si="230"/>
        <v>69</v>
      </c>
      <c r="AS649" s="7">
        <f t="shared" si="231"/>
        <v>0.51</v>
      </c>
    </row>
    <row r="650" spans="2:45" s="7" customFormat="1" x14ac:dyDescent="0.15">
      <c r="B650" s="118"/>
      <c r="C650" s="118"/>
      <c r="D650" s="118"/>
      <c r="E650" s="30"/>
      <c r="F650" s="30"/>
      <c r="G650" s="119"/>
      <c r="H650" s="119"/>
      <c r="I650" s="78"/>
      <c r="J650" s="11" t="str">
        <f t="shared" si="222"/>
        <v/>
      </c>
      <c r="K650" s="2" t="str">
        <f t="shared" si="232"/>
        <v/>
      </c>
      <c r="L650" s="2" t="str">
        <f t="shared" si="223"/>
        <v/>
      </c>
      <c r="M650" s="2" t="str">
        <f t="shared" si="233"/>
        <v/>
      </c>
      <c r="N650" s="2" t="str">
        <f t="shared" si="234"/>
        <v/>
      </c>
      <c r="O650" s="2" t="str">
        <f t="shared" si="235"/>
        <v/>
      </c>
      <c r="P650" s="11" t="str">
        <f t="shared" si="236"/>
        <v/>
      </c>
      <c r="Q650" s="11" t="str">
        <f t="shared" si="237"/>
        <v/>
      </c>
      <c r="R650" s="2" t="str">
        <f t="shared" si="238"/>
        <v/>
      </c>
      <c r="S650" s="11" t="str">
        <f t="shared" si="239"/>
        <v/>
      </c>
      <c r="T650" s="175" t="str">
        <f t="shared" si="240"/>
        <v/>
      </c>
      <c r="U650" s="11" t="str">
        <f t="shared" si="241"/>
        <v/>
      </c>
      <c r="V650" s="136"/>
      <c r="W650" s="136"/>
      <c r="X650" s="139">
        <f t="shared" si="224"/>
        <v>0</v>
      </c>
      <c r="Y650" s="31">
        <f t="shared" si="225"/>
        <v>0</v>
      </c>
      <c r="Z650" s="31"/>
      <c r="AA650" s="140">
        <f t="shared" si="226"/>
        <v>0</v>
      </c>
      <c r="AB650" s="12"/>
      <c r="AC650" s="8">
        <f t="shared" si="227"/>
        <v>9.0359999999999996</v>
      </c>
      <c r="AD650" s="8">
        <f t="shared" si="228"/>
        <v>-184.49199999999999</v>
      </c>
      <c r="AE650"/>
      <c r="AF650" t="e">
        <f>IF(D650="M",IF(AI650&lt;78,LMS!$D$5*AI650^3+LMS!$E$5*AI650^2+LMS!$F$5*AI650+LMS!$G$5,IF(AI650&lt;150,LMS!$D$6*AI650^3+LMS!$E$6*AI650^2+LMS!$F$6*AI650+LMS!$G$6,LMS!$D$7*AI650^3+LMS!$E$7*AI650^2+LMS!$F$7*AI650+LMS!$G$7)),IF(AI650&lt;69,LMS!$D$9*AI650^3+LMS!$E$9*AI650^2+LMS!$F$9*AI650+LMS!$G$9,IF(AI650&lt;150,LMS!$D$10*AI650^3+LMS!$E$10*AI650^2+LMS!$F$10*AI650+LMS!$G$10,LMS!$D$11*AI650^3+LMS!$E$11*AI650^2+LMS!$F$11*AI650+LMS!$G$11)))</f>
        <v>#VALUE!</v>
      </c>
      <c r="AG650" t="e">
        <f>IF(D650="M",(IF(AI650&lt;2.5,LMS!$D$21*AI650^3+LMS!$E$21*AI650^2+LMS!$F$21*AI650+LMS!$G$21,IF(AI650&lt;9.5,LMS!$D$22*AI650^3+LMS!$E$22*AI650^2+LMS!$F$22*AI650+LMS!$G$22,IF(AI650&lt;26.75,LMS!$D$23*AI650^3+LMS!$E$23*AI650^2+LMS!$F$23*AI650+LMS!$G$23,IF(AI650&lt;90,LMS!$D$24*AI650^3+LMS!$E$24*AI650^2+LMS!$F$24*AI650+LMS!$G$24,LMS!$D$25*AI650^3+LMS!$E$25*AI650^2+LMS!$F$25*AI650+LMS!$G$25))))),(IF(AI650&lt;2.5,LMS!$D$27*AI650^3+LMS!$E$27*AI650^2+LMS!$F$27*AI650+LMS!$G$27,IF(AI650&lt;9.5,LMS!$D$28*AI650^3+LMS!$E$28*AI650^2+LMS!$F$28*AI650+LMS!$G$28,IF(AI650&lt;26.75,LMS!$D$29*AI650^3+LMS!$E$29*AI650^2+LMS!$F$29*AI650+LMS!$G$29,IF(AI650&lt;90,LMS!$D$30*AI650^3+LMS!$E$30*AI650^2+LMS!$F$30*AI650+LMS!$G$30,IF(AI650&lt;150,LMS!$D$31*AI650^3+LMS!$E$31*AI650^2+LMS!$F$31*AI650+LMS!$G$31,LMS!$D$32*AI650^3+LMS!$E$32*AI650^2+LMS!$F$32*AI650+LMS!$G$32)))))))</f>
        <v>#VALUE!</v>
      </c>
      <c r="AH650" t="e">
        <f>IF(D650="M",(IF(AI650&lt;90,LMS!$D$14*AI650^3+LMS!$E$14*AI650^2+LMS!$F$14*AI650+LMS!$G$14,LMS!$D$15*AI650^3+LMS!$E$15*AI650^2+LMS!$F$15*AI650+LMS!$G$15)),(IF(AI650&lt;90,LMS!$D$17*AI650^3+LMS!$E$17*AI650^2+LMS!$F$17*AI650+LMS!$G$17,LMS!$D$18*AI650^3+LMS!$E$18*AI650^2+LMS!$F$18*AI650+LMS!$G$18)))</f>
        <v>#VALUE!</v>
      </c>
      <c r="AI650" s="7" t="e">
        <f t="shared" si="221"/>
        <v>#VALUE!</v>
      </c>
      <c r="AJ650" s="7">
        <f t="shared" si="242"/>
        <v>0</v>
      </c>
      <c r="AL650" s="7">
        <f>IF(D650="M",WeightSDS!P$5*$AJ650^7+WeightSDS!Q$5*$AJ650^6+WeightSDS!R$5*$AJ650^5+WeightSDS!S$5*$AJ650^4+WeightSDS!T$5*$AJ650^3+WeightSDS!U$5*$AJ650^2+WeightSDS!V$5*$AJ650+WeightSDS!W$5,IF($AJ650&lt;186,WeightSDS!P$8*$AJ650^7+WeightSDS!Q$8*$AJ650^6+WeightSDS!R$8*$AJ650^5+WeightSDS!S$8*$AJ650^4+WeightSDS!T$8*$AJ650^3+WeightSDS!U$8*$AJ650^2+WeightSDS!V$8*$AJ650+WeightSDS!W$8,WeightSDS!$U$9+WeightSDS!$V$9*($AJ650-WeightSDS!$W$9)))</f>
        <v>0.75407122999999998</v>
      </c>
      <c r="AM650" s="7">
        <f>IF(D650="M",IF($AJ650&lt;45,WeightSDS!M$23*$AJ650^10+WeightSDS!N$23*$AJ650^9+WeightSDS!O$23*$AJ650^8+WeightSDS!P$23*$AJ650^7+WeightSDS!Q$23*$AJ650^6+WeightSDS!R$23*$AJ650^5+WeightSDS!S$23*$AJ650^4+WeightSDS!T$23*$AJ650^3+WeightSDS!U$23*$AJ650^2+WeightSDS!V$23*$AJ650+WeightSDS!W$23,IF($AJ650&lt;153,WeightSDS!M$25*$AJ650^10+WeightSDS!N$25*$AJ650^9+WeightSDS!O$25*$AJ650^8+WeightSDS!P$25*$AJ650^7+WeightSDS!Q$25*$AJ650^6+WeightSDS!R$25*$AJ650^5+WeightSDS!S$25*$AJ650^4+WeightSDS!T$25*$AJ650^3+WeightSDS!U$25*$AJ650^2+WeightSDS!V$25*$AJ650+WeightSDS!W$25,WeightSDS!M$27+WeightSDS!N$27/(1+EXP(WeightSDS!O$27+WeightSDS!P$27*$AJ650)))),IF($AJ650&lt;43.8,WeightSDS!M$29*$AJ650^10+WeightSDS!N$29*$AJ650^9+WeightSDS!O$29*$AJ650^8+WeightSDS!P$29*$AJ650^7+WeightSDS!Q$29*$AJ650^6+WeightSDS!R$29*$AJ650^5+WeightSDS!S$29*$AJ650^4+WeightSDS!T$29*$AJ650^3+WeightSDS!U$29*$AJ650^2+WeightSDS!V$29*$AJ650+WeightSDS!W$29-0.010431*(1-$AJ650/210),IF($AJ650&lt;123,WeightSDS!M$30*$AJ650^10+WeightSDS!N$30*$AJ650^9+WeightSDS!O$30*$AJ650^8+WeightSDS!P$30*$AJ650^7+WeightSDS!Q$30*$AJ650^6+WeightSDS!R$30*$AJ650^5+WeightSDS!S$30*$AJ650^4+WeightSDS!T$30*$AJ650^3+WeightSDS!U$30*$AJ650^2+WeightSDS!V$30*$AJ650+WeightSDS!W$30-0.010431*(1-1/$AJ650),WeightSDS!M$32+WeightSDS!N$32/(1+EXP(WeightSDS!O$32+WeightSDS!P$32*$AJ650))-0.010431*(1-$AJ650/210))))</f>
        <v>2.9500001032655536</v>
      </c>
      <c r="AN650" s="7">
        <f>IF(D650="M",IF($AJ650&lt;162,WeightSDS!P$12*$AJ650^7+WeightSDS!Q$12*$AJ650^6+WeightSDS!R$12*$AJ650^5+WeightSDS!S$12*$AJ650^4+WeightSDS!T$12*$AJ650^3+WeightSDS!U$12*$AJ650^2+WeightSDS!V$12*$AJ650+WeightSDS!W$12,WeightSDS!P$14*$AJ650^7+WeightSDS!Q$14*$AJ650^6+WeightSDS!R$14*$AJ650^5+WeightSDS!S$14*$AJ650^4+WeightSDS!T$14*$AJ650^3+WeightSDS!U$14*$AJ650^2+WeightSDS!V$14*$AJ650+WeightSDS!W$14),IF($AJ650&lt;156,WeightSDS!O$17*$AJ650^8+WeightSDS!P$17*$AJ650^7+WeightSDS!Q$17*$AJ650^6+WeightSDS!R$17*$AJ650^5+WeightSDS!S$17*$AJ650^4+WeightSDS!T$17*$AJ650^3+WeightSDS!U$17*$AJ650^2+WeightSDS!V$17*$AJ650+WeightSDS!W$17,IF($AJ650&lt;186,WeightSDS!$U$18+(WeightSDS!$V$18-WeightSDS!$U$18)/24*($AJ650-186)+WeightSDS!$W$18*(-$AJ650+186)^2-0.005,WeightSDS!$U$18+(WeightSDS!$V$18-WeightSDS!$U$18)/24*($AJ650-186)-0.005)))</f>
        <v>0.14604529399999999</v>
      </c>
      <c r="AQ650" s="7">
        <f t="shared" si="229"/>
        <v>0.56299999999999994</v>
      </c>
      <c r="AR650" s="7">
        <f t="shared" si="230"/>
        <v>69</v>
      </c>
      <c r="AS650" s="7">
        <f t="shared" si="231"/>
        <v>0.51</v>
      </c>
    </row>
    <row r="651" spans="2:45" s="7" customFormat="1" x14ac:dyDescent="0.15">
      <c r="B651" s="118"/>
      <c r="C651" s="118"/>
      <c r="D651" s="118"/>
      <c r="E651" s="30"/>
      <c r="F651" s="30"/>
      <c r="G651" s="119"/>
      <c r="H651" s="119"/>
      <c r="I651" s="78"/>
      <c r="J651" s="11" t="str">
        <f t="shared" si="222"/>
        <v/>
      </c>
      <c r="K651" s="2" t="str">
        <f t="shared" si="232"/>
        <v/>
      </c>
      <c r="L651" s="2" t="str">
        <f t="shared" si="223"/>
        <v/>
      </c>
      <c r="M651" s="2" t="str">
        <f t="shared" si="233"/>
        <v/>
      </c>
      <c r="N651" s="2" t="str">
        <f t="shared" si="234"/>
        <v/>
      </c>
      <c r="O651" s="2" t="str">
        <f t="shared" si="235"/>
        <v/>
      </c>
      <c r="P651" s="11" t="str">
        <f t="shared" si="236"/>
        <v/>
      </c>
      <c r="Q651" s="11" t="str">
        <f t="shared" si="237"/>
        <v/>
      </c>
      <c r="R651" s="2" t="str">
        <f t="shared" si="238"/>
        <v/>
      </c>
      <c r="S651" s="11" t="str">
        <f t="shared" si="239"/>
        <v/>
      </c>
      <c r="T651" s="175" t="str">
        <f t="shared" si="240"/>
        <v/>
      </c>
      <c r="U651" s="11" t="str">
        <f t="shared" si="241"/>
        <v/>
      </c>
      <c r="V651" s="136"/>
      <c r="W651" s="136"/>
      <c r="X651" s="139">
        <f t="shared" si="224"/>
        <v>0</v>
      </c>
      <c r="Y651" s="31">
        <f t="shared" si="225"/>
        <v>0</v>
      </c>
      <c r="Z651" s="31"/>
      <c r="AA651" s="140">
        <f t="shared" si="226"/>
        <v>0</v>
      </c>
      <c r="AB651" s="12"/>
      <c r="AC651" s="8">
        <f t="shared" si="227"/>
        <v>9.0359999999999996</v>
      </c>
      <c r="AD651" s="8">
        <f t="shared" si="228"/>
        <v>-184.49199999999999</v>
      </c>
      <c r="AE651"/>
      <c r="AF651" t="e">
        <f>IF(D651="M",IF(AI651&lt;78,LMS!$D$5*AI651^3+LMS!$E$5*AI651^2+LMS!$F$5*AI651+LMS!$G$5,IF(AI651&lt;150,LMS!$D$6*AI651^3+LMS!$E$6*AI651^2+LMS!$F$6*AI651+LMS!$G$6,LMS!$D$7*AI651^3+LMS!$E$7*AI651^2+LMS!$F$7*AI651+LMS!$G$7)),IF(AI651&lt;69,LMS!$D$9*AI651^3+LMS!$E$9*AI651^2+LMS!$F$9*AI651+LMS!$G$9,IF(AI651&lt;150,LMS!$D$10*AI651^3+LMS!$E$10*AI651^2+LMS!$F$10*AI651+LMS!$G$10,LMS!$D$11*AI651^3+LMS!$E$11*AI651^2+LMS!$F$11*AI651+LMS!$G$11)))</f>
        <v>#VALUE!</v>
      </c>
      <c r="AG651" t="e">
        <f>IF(D651="M",(IF(AI651&lt;2.5,LMS!$D$21*AI651^3+LMS!$E$21*AI651^2+LMS!$F$21*AI651+LMS!$G$21,IF(AI651&lt;9.5,LMS!$D$22*AI651^3+LMS!$E$22*AI651^2+LMS!$F$22*AI651+LMS!$G$22,IF(AI651&lt;26.75,LMS!$D$23*AI651^3+LMS!$E$23*AI651^2+LMS!$F$23*AI651+LMS!$G$23,IF(AI651&lt;90,LMS!$D$24*AI651^3+LMS!$E$24*AI651^2+LMS!$F$24*AI651+LMS!$G$24,LMS!$D$25*AI651^3+LMS!$E$25*AI651^2+LMS!$F$25*AI651+LMS!$G$25))))),(IF(AI651&lt;2.5,LMS!$D$27*AI651^3+LMS!$E$27*AI651^2+LMS!$F$27*AI651+LMS!$G$27,IF(AI651&lt;9.5,LMS!$D$28*AI651^3+LMS!$E$28*AI651^2+LMS!$F$28*AI651+LMS!$G$28,IF(AI651&lt;26.75,LMS!$D$29*AI651^3+LMS!$E$29*AI651^2+LMS!$F$29*AI651+LMS!$G$29,IF(AI651&lt;90,LMS!$D$30*AI651^3+LMS!$E$30*AI651^2+LMS!$F$30*AI651+LMS!$G$30,IF(AI651&lt;150,LMS!$D$31*AI651^3+LMS!$E$31*AI651^2+LMS!$F$31*AI651+LMS!$G$31,LMS!$D$32*AI651^3+LMS!$E$32*AI651^2+LMS!$F$32*AI651+LMS!$G$32)))))))</f>
        <v>#VALUE!</v>
      </c>
      <c r="AH651" t="e">
        <f>IF(D651="M",(IF(AI651&lt;90,LMS!$D$14*AI651^3+LMS!$E$14*AI651^2+LMS!$F$14*AI651+LMS!$G$14,LMS!$D$15*AI651^3+LMS!$E$15*AI651^2+LMS!$F$15*AI651+LMS!$G$15)),(IF(AI651&lt;90,LMS!$D$17*AI651^3+LMS!$E$17*AI651^2+LMS!$F$17*AI651+LMS!$G$17,LMS!$D$18*AI651^3+LMS!$E$18*AI651^2+LMS!$F$18*AI651+LMS!$G$18)))</f>
        <v>#VALUE!</v>
      </c>
      <c r="AI651" s="7" t="e">
        <f t="shared" si="221"/>
        <v>#VALUE!</v>
      </c>
      <c r="AJ651" s="7">
        <f t="shared" si="242"/>
        <v>0</v>
      </c>
      <c r="AL651" s="7">
        <f>IF(D651="M",WeightSDS!P$5*$AJ651^7+WeightSDS!Q$5*$AJ651^6+WeightSDS!R$5*$AJ651^5+WeightSDS!S$5*$AJ651^4+WeightSDS!T$5*$AJ651^3+WeightSDS!U$5*$AJ651^2+WeightSDS!V$5*$AJ651+WeightSDS!W$5,IF($AJ651&lt;186,WeightSDS!P$8*$AJ651^7+WeightSDS!Q$8*$AJ651^6+WeightSDS!R$8*$AJ651^5+WeightSDS!S$8*$AJ651^4+WeightSDS!T$8*$AJ651^3+WeightSDS!U$8*$AJ651^2+WeightSDS!V$8*$AJ651+WeightSDS!W$8,WeightSDS!$U$9+WeightSDS!$V$9*($AJ651-WeightSDS!$W$9)))</f>
        <v>0.75407122999999998</v>
      </c>
      <c r="AM651" s="7">
        <f>IF(D651="M",IF($AJ651&lt;45,WeightSDS!M$23*$AJ651^10+WeightSDS!N$23*$AJ651^9+WeightSDS!O$23*$AJ651^8+WeightSDS!P$23*$AJ651^7+WeightSDS!Q$23*$AJ651^6+WeightSDS!R$23*$AJ651^5+WeightSDS!S$23*$AJ651^4+WeightSDS!T$23*$AJ651^3+WeightSDS!U$23*$AJ651^2+WeightSDS!V$23*$AJ651+WeightSDS!W$23,IF($AJ651&lt;153,WeightSDS!M$25*$AJ651^10+WeightSDS!N$25*$AJ651^9+WeightSDS!O$25*$AJ651^8+WeightSDS!P$25*$AJ651^7+WeightSDS!Q$25*$AJ651^6+WeightSDS!R$25*$AJ651^5+WeightSDS!S$25*$AJ651^4+WeightSDS!T$25*$AJ651^3+WeightSDS!U$25*$AJ651^2+WeightSDS!V$25*$AJ651+WeightSDS!W$25,WeightSDS!M$27+WeightSDS!N$27/(1+EXP(WeightSDS!O$27+WeightSDS!P$27*$AJ651)))),IF($AJ651&lt;43.8,WeightSDS!M$29*$AJ651^10+WeightSDS!N$29*$AJ651^9+WeightSDS!O$29*$AJ651^8+WeightSDS!P$29*$AJ651^7+WeightSDS!Q$29*$AJ651^6+WeightSDS!R$29*$AJ651^5+WeightSDS!S$29*$AJ651^4+WeightSDS!T$29*$AJ651^3+WeightSDS!U$29*$AJ651^2+WeightSDS!V$29*$AJ651+WeightSDS!W$29-0.010431*(1-$AJ651/210),IF($AJ651&lt;123,WeightSDS!M$30*$AJ651^10+WeightSDS!N$30*$AJ651^9+WeightSDS!O$30*$AJ651^8+WeightSDS!P$30*$AJ651^7+WeightSDS!Q$30*$AJ651^6+WeightSDS!R$30*$AJ651^5+WeightSDS!S$30*$AJ651^4+WeightSDS!T$30*$AJ651^3+WeightSDS!U$30*$AJ651^2+WeightSDS!V$30*$AJ651+WeightSDS!W$30-0.010431*(1-1/$AJ651),WeightSDS!M$32+WeightSDS!N$32/(1+EXP(WeightSDS!O$32+WeightSDS!P$32*$AJ651))-0.010431*(1-$AJ651/210))))</f>
        <v>2.9500001032655536</v>
      </c>
      <c r="AN651" s="7">
        <f>IF(D651="M",IF($AJ651&lt;162,WeightSDS!P$12*$AJ651^7+WeightSDS!Q$12*$AJ651^6+WeightSDS!R$12*$AJ651^5+WeightSDS!S$12*$AJ651^4+WeightSDS!T$12*$AJ651^3+WeightSDS!U$12*$AJ651^2+WeightSDS!V$12*$AJ651+WeightSDS!W$12,WeightSDS!P$14*$AJ651^7+WeightSDS!Q$14*$AJ651^6+WeightSDS!R$14*$AJ651^5+WeightSDS!S$14*$AJ651^4+WeightSDS!T$14*$AJ651^3+WeightSDS!U$14*$AJ651^2+WeightSDS!V$14*$AJ651+WeightSDS!W$14),IF($AJ651&lt;156,WeightSDS!O$17*$AJ651^8+WeightSDS!P$17*$AJ651^7+WeightSDS!Q$17*$AJ651^6+WeightSDS!R$17*$AJ651^5+WeightSDS!S$17*$AJ651^4+WeightSDS!T$17*$AJ651^3+WeightSDS!U$17*$AJ651^2+WeightSDS!V$17*$AJ651+WeightSDS!W$17,IF($AJ651&lt;186,WeightSDS!$U$18+(WeightSDS!$V$18-WeightSDS!$U$18)/24*($AJ651-186)+WeightSDS!$W$18*(-$AJ651+186)^2-0.005,WeightSDS!$U$18+(WeightSDS!$V$18-WeightSDS!$U$18)/24*($AJ651-186)-0.005)))</f>
        <v>0.14604529399999999</v>
      </c>
      <c r="AQ651" s="7">
        <f t="shared" si="229"/>
        <v>0.56299999999999994</v>
      </c>
      <c r="AR651" s="7">
        <f t="shared" si="230"/>
        <v>69</v>
      </c>
      <c r="AS651" s="7">
        <f t="shared" si="231"/>
        <v>0.51</v>
      </c>
    </row>
    <row r="652" spans="2:45" s="7" customFormat="1" x14ac:dyDescent="0.15">
      <c r="B652" s="118"/>
      <c r="C652" s="118"/>
      <c r="D652" s="118"/>
      <c r="E652" s="30"/>
      <c r="F652" s="30"/>
      <c r="G652" s="119"/>
      <c r="H652" s="119"/>
      <c r="I652" s="78"/>
      <c r="J652" s="11" t="str">
        <f t="shared" si="222"/>
        <v/>
      </c>
      <c r="K652" s="2" t="str">
        <f t="shared" si="232"/>
        <v/>
      </c>
      <c r="L652" s="2" t="str">
        <f t="shared" si="223"/>
        <v/>
      </c>
      <c r="M652" s="2" t="str">
        <f t="shared" si="233"/>
        <v/>
      </c>
      <c r="N652" s="2" t="str">
        <f t="shared" si="234"/>
        <v/>
      </c>
      <c r="O652" s="2" t="str">
        <f t="shared" si="235"/>
        <v/>
      </c>
      <c r="P652" s="11" t="str">
        <f t="shared" si="236"/>
        <v/>
      </c>
      <c r="Q652" s="11" t="str">
        <f t="shared" si="237"/>
        <v/>
      </c>
      <c r="R652" s="2" t="str">
        <f t="shared" si="238"/>
        <v/>
      </c>
      <c r="S652" s="11" t="str">
        <f t="shared" si="239"/>
        <v/>
      </c>
      <c r="T652" s="175" t="str">
        <f t="shared" si="240"/>
        <v/>
      </c>
      <c r="U652" s="11" t="str">
        <f t="shared" si="241"/>
        <v/>
      </c>
      <c r="V652" s="136"/>
      <c r="W652" s="136"/>
      <c r="X652" s="139">
        <f t="shared" si="224"/>
        <v>0</v>
      </c>
      <c r="Y652" s="31">
        <f t="shared" si="225"/>
        <v>0</v>
      </c>
      <c r="Z652" s="31"/>
      <c r="AA652" s="140">
        <f t="shared" si="226"/>
        <v>0</v>
      </c>
      <c r="AB652" s="12"/>
      <c r="AC652" s="8">
        <f t="shared" si="227"/>
        <v>9.0359999999999996</v>
      </c>
      <c r="AD652" s="8">
        <f t="shared" si="228"/>
        <v>-184.49199999999999</v>
      </c>
      <c r="AE652"/>
      <c r="AF652" t="e">
        <f>IF(D652="M",IF(AI652&lt;78,LMS!$D$5*AI652^3+LMS!$E$5*AI652^2+LMS!$F$5*AI652+LMS!$G$5,IF(AI652&lt;150,LMS!$D$6*AI652^3+LMS!$E$6*AI652^2+LMS!$F$6*AI652+LMS!$G$6,LMS!$D$7*AI652^3+LMS!$E$7*AI652^2+LMS!$F$7*AI652+LMS!$G$7)),IF(AI652&lt;69,LMS!$D$9*AI652^3+LMS!$E$9*AI652^2+LMS!$F$9*AI652+LMS!$G$9,IF(AI652&lt;150,LMS!$D$10*AI652^3+LMS!$E$10*AI652^2+LMS!$F$10*AI652+LMS!$G$10,LMS!$D$11*AI652^3+LMS!$E$11*AI652^2+LMS!$F$11*AI652+LMS!$G$11)))</f>
        <v>#VALUE!</v>
      </c>
      <c r="AG652" t="e">
        <f>IF(D652="M",(IF(AI652&lt;2.5,LMS!$D$21*AI652^3+LMS!$E$21*AI652^2+LMS!$F$21*AI652+LMS!$G$21,IF(AI652&lt;9.5,LMS!$D$22*AI652^3+LMS!$E$22*AI652^2+LMS!$F$22*AI652+LMS!$G$22,IF(AI652&lt;26.75,LMS!$D$23*AI652^3+LMS!$E$23*AI652^2+LMS!$F$23*AI652+LMS!$G$23,IF(AI652&lt;90,LMS!$D$24*AI652^3+LMS!$E$24*AI652^2+LMS!$F$24*AI652+LMS!$G$24,LMS!$D$25*AI652^3+LMS!$E$25*AI652^2+LMS!$F$25*AI652+LMS!$G$25))))),(IF(AI652&lt;2.5,LMS!$D$27*AI652^3+LMS!$E$27*AI652^2+LMS!$F$27*AI652+LMS!$G$27,IF(AI652&lt;9.5,LMS!$D$28*AI652^3+LMS!$E$28*AI652^2+LMS!$F$28*AI652+LMS!$G$28,IF(AI652&lt;26.75,LMS!$D$29*AI652^3+LMS!$E$29*AI652^2+LMS!$F$29*AI652+LMS!$G$29,IF(AI652&lt;90,LMS!$D$30*AI652^3+LMS!$E$30*AI652^2+LMS!$F$30*AI652+LMS!$G$30,IF(AI652&lt;150,LMS!$D$31*AI652^3+LMS!$E$31*AI652^2+LMS!$F$31*AI652+LMS!$G$31,LMS!$D$32*AI652^3+LMS!$E$32*AI652^2+LMS!$F$32*AI652+LMS!$G$32)))))))</f>
        <v>#VALUE!</v>
      </c>
      <c r="AH652" t="e">
        <f>IF(D652="M",(IF(AI652&lt;90,LMS!$D$14*AI652^3+LMS!$E$14*AI652^2+LMS!$F$14*AI652+LMS!$G$14,LMS!$D$15*AI652^3+LMS!$E$15*AI652^2+LMS!$F$15*AI652+LMS!$G$15)),(IF(AI652&lt;90,LMS!$D$17*AI652^3+LMS!$E$17*AI652^2+LMS!$F$17*AI652+LMS!$G$17,LMS!$D$18*AI652^3+LMS!$E$18*AI652^2+LMS!$F$18*AI652+LMS!$G$18)))</f>
        <v>#VALUE!</v>
      </c>
      <c r="AI652" s="7" t="e">
        <f t="shared" si="221"/>
        <v>#VALUE!</v>
      </c>
      <c r="AJ652" s="7">
        <f t="shared" si="242"/>
        <v>0</v>
      </c>
      <c r="AL652" s="7">
        <f>IF(D652="M",WeightSDS!P$5*$AJ652^7+WeightSDS!Q$5*$AJ652^6+WeightSDS!R$5*$AJ652^5+WeightSDS!S$5*$AJ652^4+WeightSDS!T$5*$AJ652^3+WeightSDS!U$5*$AJ652^2+WeightSDS!V$5*$AJ652+WeightSDS!W$5,IF($AJ652&lt;186,WeightSDS!P$8*$AJ652^7+WeightSDS!Q$8*$AJ652^6+WeightSDS!R$8*$AJ652^5+WeightSDS!S$8*$AJ652^4+WeightSDS!T$8*$AJ652^3+WeightSDS!U$8*$AJ652^2+WeightSDS!V$8*$AJ652+WeightSDS!W$8,WeightSDS!$U$9+WeightSDS!$V$9*($AJ652-WeightSDS!$W$9)))</f>
        <v>0.75407122999999998</v>
      </c>
      <c r="AM652" s="7">
        <f>IF(D652="M",IF($AJ652&lt;45,WeightSDS!M$23*$AJ652^10+WeightSDS!N$23*$AJ652^9+WeightSDS!O$23*$AJ652^8+WeightSDS!P$23*$AJ652^7+WeightSDS!Q$23*$AJ652^6+WeightSDS!R$23*$AJ652^5+WeightSDS!S$23*$AJ652^4+WeightSDS!T$23*$AJ652^3+WeightSDS!U$23*$AJ652^2+WeightSDS!V$23*$AJ652+WeightSDS!W$23,IF($AJ652&lt;153,WeightSDS!M$25*$AJ652^10+WeightSDS!N$25*$AJ652^9+WeightSDS!O$25*$AJ652^8+WeightSDS!P$25*$AJ652^7+WeightSDS!Q$25*$AJ652^6+WeightSDS!R$25*$AJ652^5+WeightSDS!S$25*$AJ652^4+WeightSDS!T$25*$AJ652^3+WeightSDS!U$25*$AJ652^2+WeightSDS!V$25*$AJ652+WeightSDS!W$25,WeightSDS!M$27+WeightSDS!N$27/(1+EXP(WeightSDS!O$27+WeightSDS!P$27*$AJ652)))),IF($AJ652&lt;43.8,WeightSDS!M$29*$AJ652^10+WeightSDS!N$29*$AJ652^9+WeightSDS!O$29*$AJ652^8+WeightSDS!P$29*$AJ652^7+WeightSDS!Q$29*$AJ652^6+WeightSDS!R$29*$AJ652^5+WeightSDS!S$29*$AJ652^4+WeightSDS!T$29*$AJ652^3+WeightSDS!U$29*$AJ652^2+WeightSDS!V$29*$AJ652+WeightSDS!W$29-0.010431*(1-$AJ652/210),IF($AJ652&lt;123,WeightSDS!M$30*$AJ652^10+WeightSDS!N$30*$AJ652^9+WeightSDS!O$30*$AJ652^8+WeightSDS!P$30*$AJ652^7+WeightSDS!Q$30*$AJ652^6+WeightSDS!R$30*$AJ652^5+WeightSDS!S$30*$AJ652^4+WeightSDS!T$30*$AJ652^3+WeightSDS!U$30*$AJ652^2+WeightSDS!V$30*$AJ652+WeightSDS!W$30-0.010431*(1-1/$AJ652),WeightSDS!M$32+WeightSDS!N$32/(1+EXP(WeightSDS!O$32+WeightSDS!P$32*$AJ652))-0.010431*(1-$AJ652/210))))</f>
        <v>2.9500001032655536</v>
      </c>
      <c r="AN652" s="7">
        <f>IF(D652="M",IF($AJ652&lt;162,WeightSDS!P$12*$AJ652^7+WeightSDS!Q$12*$AJ652^6+WeightSDS!R$12*$AJ652^5+WeightSDS!S$12*$AJ652^4+WeightSDS!T$12*$AJ652^3+WeightSDS!U$12*$AJ652^2+WeightSDS!V$12*$AJ652+WeightSDS!W$12,WeightSDS!P$14*$AJ652^7+WeightSDS!Q$14*$AJ652^6+WeightSDS!R$14*$AJ652^5+WeightSDS!S$14*$AJ652^4+WeightSDS!T$14*$AJ652^3+WeightSDS!U$14*$AJ652^2+WeightSDS!V$14*$AJ652+WeightSDS!W$14),IF($AJ652&lt;156,WeightSDS!O$17*$AJ652^8+WeightSDS!P$17*$AJ652^7+WeightSDS!Q$17*$AJ652^6+WeightSDS!R$17*$AJ652^5+WeightSDS!S$17*$AJ652^4+WeightSDS!T$17*$AJ652^3+WeightSDS!U$17*$AJ652^2+WeightSDS!V$17*$AJ652+WeightSDS!W$17,IF($AJ652&lt;186,WeightSDS!$U$18+(WeightSDS!$V$18-WeightSDS!$U$18)/24*($AJ652-186)+WeightSDS!$W$18*(-$AJ652+186)^2-0.005,WeightSDS!$U$18+(WeightSDS!$V$18-WeightSDS!$U$18)/24*($AJ652-186)-0.005)))</f>
        <v>0.14604529399999999</v>
      </c>
      <c r="AQ652" s="7">
        <f t="shared" si="229"/>
        <v>0.56299999999999994</v>
      </c>
      <c r="AR652" s="7">
        <f t="shared" si="230"/>
        <v>69</v>
      </c>
      <c r="AS652" s="7">
        <f t="shared" si="231"/>
        <v>0.51</v>
      </c>
    </row>
    <row r="653" spans="2:45" s="7" customFormat="1" x14ac:dyDescent="0.15">
      <c r="B653" s="118"/>
      <c r="C653" s="118"/>
      <c r="D653" s="118"/>
      <c r="E653" s="30"/>
      <c r="F653" s="30"/>
      <c r="G653" s="119"/>
      <c r="H653" s="119"/>
      <c r="I653" s="78"/>
      <c r="J653" s="11" t="str">
        <f t="shared" si="222"/>
        <v/>
      </c>
      <c r="K653" s="2" t="str">
        <f t="shared" si="232"/>
        <v/>
      </c>
      <c r="L653" s="2" t="str">
        <f t="shared" si="223"/>
        <v/>
      </c>
      <c r="M653" s="2" t="str">
        <f t="shared" si="233"/>
        <v/>
      </c>
      <c r="N653" s="2" t="str">
        <f t="shared" si="234"/>
        <v/>
      </c>
      <c r="O653" s="2" t="str">
        <f t="shared" si="235"/>
        <v/>
      </c>
      <c r="P653" s="11" t="str">
        <f t="shared" si="236"/>
        <v/>
      </c>
      <c r="Q653" s="11" t="str">
        <f t="shared" si="237"/>
        <v/>
      </c>
      <c r="R653" s="2" t="str">
        <f t="shared" si="238"/>
        <v/>
      </c>
      <c r="S653" s="11" t="str">
        <f t="shared" si="239"/>
        <v/>
      </c>
      <c r="T653" s="175" t="str">
        <f t="shared" si="240"/>
        <v/>
      </c>
      <c r="U653" s="11" t="str">
        <f t="shared" si="241"/>
        <v/>
      </c>
      <c r="V653" s="136"/>
      <c r="W653" s="136"/>
      <c r="X653" s="139">
        <f t="shared" si="224"/>
        <v>0</v>
      </c>
      <c r="Y653" s="31">
        <f t="shared" si="225"/>
        <v>0</v>
      </c>
      <c r="Z653" s="31"/>
      <c r="AA653" s="140">
        <f t="shared" si="226"/>
        <v>0</v>
      </c>
      <c r="AB653" s="12"/>
      <c r="AC653" s="8">
        <f t="shared" si="227"/>
        <v>9.0359999999999996</v>
      </c>
      <c r="AD653" s="8">
        <f t="shared" si="228"/>
        <v>-184.49199999999999</v>
      </c>
      <c r="AE653"/>
      <c r="AF653" t="e">
        <f>IF(D653="M",IF(AI653&lt;78,LMS!$D$5*AI653^3+LMS!$E$5*AI653^2+LMS!$F$5*AI653+LMS!$G$5,IF(AI653&lt;150,LMS!$D$6*AI653^3+LMS!$E$6*AI653^2+LMS!$F$6*AI653+LMS!$G$6,LMS!$D$7*AI653^3+LMS!$E$7*AI653^2+LMS!$F$7*AI653+LMS!$G$7)),IF(AI653&lt;69,LMS!$D$9*AI653^3+LMS!$E$9*AI653^2+LMS!$F$9*AI653+LMS!$G$9,IF(AI653&lt;150,LMS!$D$10*AI653^3+LMS!$E$10*AI653^2+LMS!$F$10*AI653+LMS!$G$10,LMS!$D$11*AI653^3+LMS!$E$11*AI653^2+LMS!$F$11*AI653+LMS!$G$11)))</f>
        <v>#VALUE!</v>
      </c>
      <c r="AG653" t="e">
        <f>IF(D653="M",(IF(AI653&lt;2.5,LMS!$D$21*AI653^3+LMS!$E$21*AI653^2+LMS!$F$21*AI653+LMS!$G$21,IF(AI653&lt;9.5,LMS!$D$22*AI653^3+LMS!$E$22*AI653^2+LMS!$F$22*AI653+LMS!$G$22,IF(AI653&lt;26.75,LMS!$D$23*AI653^3+LMS!$E$23*AI653^2+LMS!$F$23*AI653+LMS!$G$23,IF(AI653&lt;90,LMS!$D$24*AI653^3+LMS!$E$24*AI653^2+LMS!$F$24*AI653+LMS!$G$24,LMS!$D$25*AI653^3+LMS!$E$25*AI653^2+LMS!$F$25*AI653+LMS!$G$25))))),(IF(AI653&lt;2.5,LMS!$D$27*AI653^3+LMS!$E$27*AI653^2+LMS!$F$27*AI653+LMS!$G$27,IF(AI653&lt;9.5,LMS!$D$28*AI653^3+LMS!$E$28*AI653^2+LMS!$F$28*AI653+LMS!$G$28,IF(AI653&lt;26.75,LMS!$D$29*AI653^3+LMS!$E$29*AI653^2+LMS!$F$29*AI653+LMS!$G$29,IF(AI653&lt;90,LMS!$D$30*AI653^3+LMS!$E$30*AI653^2+LMS!$F$30*AI653+LMS!$G$30,IF(AI653&lt;150,LMS!$D$31*AI653^3+LMS!$E$31*AI653^2+LMS!$F$31*AI653+LMS!$G$31,LMS!$D$32*AI653^3+LMS!$E$32*AI653^2+LMS!$F$32*AI653+LMS!$G$32)))))))</f>
        <v>#VALUE!</v>
      </c>
      <c r="AH653" t="e">
        <f>IF(D653="M",(IF(AI653&lt;90,LMS!$D$14*AI653^3+LMS!$E$14*AI653^2+LMS!$F$14*AI653+LMS!$G$14,LMS!$D$15*AI653^3+LMS!$E$15*AI653^2+LMS!$F$15*AI653+LMS!$G$15)),(IF(AI653&lt;90,LMS!$D$17*AI653^3+LMS!$E$17*AI653^2+LMS!$F$17*AI653+LMS!$G$17,LMS!$D$18*AI653^3+LMS!$E$18*AI653^2+LMS!$F$18*AI653+LMS!$G$18)))</f>
        <v>#VALUE!</v>
      </c>
      <c r="AI653" s="7" t="e">
        <f t="shared" si="221"/>
        <v>#VALUE!</v>
      </c>
      <c r="AJ653" s="7">
        <f t="shared" si="242"/>
        <v>0</v>
      </c>
      <c r="AL653" s="7">
        <f>IF(D653="M",WeightSDS!P$5*$AJ653^7+WeightSDS!Q$5*$AJ653^6+WeightSDS!R$5*$AJ653^5+WeightSDS!S$5*$AJ653^4+WeightSDS!T$5*$AJ653^3+WeightSDS!U$5*$AJ653^2+WeightSDS!V$5*$AJ653+WeightSDS!W$5,IF($AJ653&lt;186,WeightSDS!P$8*$AJ653^7+WeightSDS!Q$8*$AJ653^6+WeightSDS!R$8*$AJ653^5+WeightSDS!S$8*$AJ653^4+WeightSDS!T$8*$AJ653^3+WeightSDS!U$8*$AJ653^2+WeightSDS!V$8*$AJ653+WeightSDS!W$8,WeightSDS!$U$9+WeightSDS!$V$9*($AJ653-WeightSDS!$W$9)))</f>
        <v>0.75407122999999998</v>
      </c>
      <c r="AM653" s="7">
        <f>IF(D653="M",IF($AJ653&lt;45,WeightSDS!M$23*$AJ653^10+WeightSDS!N$23*$AJ653^9+WeightSDS!O$23*$AJ653^8+WeightSDS!P$23*$AJ653^7+WeightSDS!Q$23*$AJ653^6+WeightSDS!R$23*$AJ653^5+WeightSDS!S$23*$AJ653^4+WeightSDS!T$23*$AJ653^3+WeightSDS!U$23*$AJ653^2+WeightSDS!V$23*$AJ653+WeightSDS!W$23,IF($AJ653&lt;153,WeightSDS!M$25*$AJ653^10+WeightSDS!N$25*$AJ653^9+WeightSDS!O$25*$AJ653^8+WeightSDS!P$25*$AJ653^7+WeightSDS!Q$25*$AJ653^6+WeightSDS!R$25*$AJ653^5+WeightSDS!S$25*$AJ653^4+WeightSDS!T$25*$AJ653^3+WeightSDS!U$25*$AJ653^2+WeightSDS!V$25*$AJ653+WeightSDS!W$25,WeightSDS!M$27+WeightSDS!N$27/(1+EXP(WeightSDS!O$27+WeightSDS!P$27*$AJ653)))),IF($AJ653&lt;43.8,WeightSDS!M$29*$AJ653^10+WeightSDS!N$29*$AJ653^9+WeightSDS!O$29*$AJ653^8+WeightSDS!P$29*$AJ653^7+WeightSDS!Q$29*$AJ653^6+WeightSDS!R$29*$AJ653^5+WeightSDS!S$29*$AJ653^4+WeightSDS!T$29*$AJ653^3+WeightSDS!U$29*$AJ653^2+WeightSDS!V$29*$AJ653+WeightSDS!W$29-0.010431*(1-$AJ653/210),IF($AJ653&lt;123,WeightSDS!M$30*$AJ653^10+WeightSDS!N$30*$AJ653^9+WeightSDS!O$30*$AJ653^8+WeightSDS!P$30*$AJ653^7+WeightSDS!Q$30*$AJ653^6+WeightSDS!R$30*$AJ653^5+WeightSDS!S$30*$AJ653^4+WeightSDS!T$30*$AJ653^3+WeightSDS!U$30*$AJ653^2+WeightSDS!V$30*$AJ653+WeightSDS!W$30-0.010431*(1-1/$AJ653),WeightSDS!M$32+WeightSDS!N$32/(1+EXP(WeightSDS!O$32+WeightSDS!P$32*$AJ653))-0.010431*(1-$AJ653/210))))</f>
        <v>2.9500001032655536</v>
      </c>
      <c r="AN653" s="7">
        <f>IF(D653="M",IF($AJ653&lt;162,WeightSDS!P$12*$AJ653^7+WeightSDS!Q$12*$AJ653^6+WeightSDS!R$12*$AJ653^5+WeightSDS!S$12*$AJ653^4+WeightSDS!T$12*$AJ653^3+WeightSDS!U$12*$AJ653^2+WeightSDS!V$12*$AJ653+WeightSDS!W$12,WeightSDS!P$14*$AJ653^7+WeightSDS!Q$14*$AJ653^6+WeightSDS!R$14*$AJ653^5+WeightSDS!S$14*$AJ653^4+WeightSDS!T$14*$AJ653^3+WeightSDS!U$14*$AJ653^2+WeightSDS!V$14*$AJ653+WeightSDS!W$14),IF($AJ653&lt;156,WeightSDS!O$17*$AJ653^8+WeightSDS!P$17*$AJ653^7+WeightSDS!Q$17*$AJ653^6+WeightSDS!R$17*$AJ653^5+WeightSDS!S$17*$AJ653^4+WeightSDS!T$17*$AJ653^3+WeightSDS!U$17*$AJ653^2+WeightSDS!V$17*$AJ653+WeightSDS!W$17,IF($AJ653&lt;186,WeightSDS!$U$18+(WeightSDS!$V$18-WeightSDS!$U$18)/24*($AJ653-186)+WeightSDS!$W$18*(-$AJ653+186)^2-0.005,WeightSDS!$U$18+(WeightSDS!$V$18-WeightSDS!$U$18)/24*($AJ653-186)-0.005)))</f>
        <v>0.14604529399999999</v>
      </c>
      <c r="AQ653" s="7">
        <f t="shared" si="229"/>
        <v>0.56299999999999994</v>
      </c>
      <c r="AR653" s="7">
        <f t="shared" si="230"/>
        <v>69</v>
      </c>
      <c r="AS653" s="7">
        <f t="shared" si="231"/>
        <v>0.51</v>
      </c>
    </row>
    <row r="654" spans="2:45" s="7" customFormat="1" x14ac:dyDescent="0.15">
      <c r="B654" s="118"/>
      <c r="C654" s="118"/>
      <c r="D654" s="118"/>
      <c r="E654" s="30"/>
      <c r="F654" s="30"/>
      <c r="G654" s="119"/>
      <c r="H654" s="119"/>
      <c r="I654" s="78"/>
      <c r="J654" s="11" t="str">
        <f t="shared" si="222"/>
        <v/>
      </c>
      <c r="K654" s="2" t="str">
        <f t="shared" si="232"/>
        <v/>
      </c>
      <c r="L654" s="2" t="str">
        <f t="shared" si="223"/>
        <v/>
      </c>
      <c r="M654" s="2" t="str">
        <f t="shared" si="233"/>
        <v/>
      </c>
      <c r="N654" s="2" t="str">
        <f t="shared" si="234"/>
        <v/>
      </c>
      <c r="O654" s="2" t="str">
        <f t="shared" si="235"/>
        <v/>
      </c>
      <c r="P654" s="11" t="str">
        <f t="shared" si="236"/>
        <v/>
      </c>
      <c r="Q654" s="11" t="str">
        <f t="shared" si="237"/>
        <v/>
      </c>
      <c r="R654" s="2" t="str">
        <f t="shared" si="238"/>
        <v/>
      </c>
      <c r="S654" s="11" t="str">
        <f t="shared" si="239"/>
        <v/>
      </c>
      <c r="T654" s="175" t="str">
        <f t="shared" si="240"/>
        <v/>
      </c>
      <c r="U654" s="11" t="str">
        <f t="shared" si="241"/>
        <v/>
      </c>
      <c r="V654" s="136"/>
      <c r="W654" s="136"/>
      <c r="X654" s="139">
        <f t="shared" si="224"/>
        <v>0</v>
      </c>
      <c r="Y654" s="31">
        <f t="shared" si="225"/>
        <v>0</v>
      </c>
      <c r="Z654" s="31"/>
      <c r="AA654" s="140">
        <f t="shared" si="226"/>
        <v>0</v>
      </c>
      <c r="AB654" s="12"/>
      <c r="AC654" s="8">
        <f t="shared" si="227"/>
        <v>9.0359999999999996</v>
      </c>
      <c r="AD654" s="8">
        <f t="shared" si="228"/>
        <v>-184.49199999999999</v>
      </c>
      <c r="AE654"/>
      <c r="AF654" t="e">
        <f>IF(D654="M",IF(AI654&lt;78,LMS!$D$5*AI654^3+LMS!$E$5*AI654^2+LMS!$F$5*AI654+LMS!$G$5,IF(AI654&lt;150,LMS!$D$6*AI654^3+LMS!$E$6*AI654^2+LMS!$F$6*AI654+LMS!$G$6,LMS!$D$7*AI654^3+LMS!$E$7*AI654^2+LMS!$F$7*AI654+LMS!$G$7)),IF(AI654&lt;69,LMS!$D$9*AI654^3+LMS!$E$9*AI654^2+LMS!$F$9*AI654+LMS!$G$9,IF(AI654&lt;150,LMS!$D$10*AI654^3+LMS!$E$10*AI654^2+LMS!$F$10*AI654+LMS!$G$10,LMS!$D$11*AI654^3+LMS!$E$11*AI654^2+LMS!$F$11*AI654+LMS!$G$11)))</f>
        <v>#VALUE!</v>
      </c>
      <c r="AG654" t="e">
        <f>IF(D654="M",(IF(AI654&lt;2.5,LMS!$D$21*AI654^3+LMS!$E$21*AI654^2+LMS!$F$21*AI654+LMS!$G$21,IF(AI654&lt;9.5,LMS!$D$22*AI654^3+LMS!$E$22*AI654^2+LMS!$F$22*AI654+LMS!$G$22,IF(AI654&lt;26.75,LMS!$D$23*AI654^3+LMS!$E$23*AI654^2+LMS!$F$23*AI654+LMS!$G$23,IF(AI654&lt;90,LMS!$D$24*AI654^3+LMS!$E$24*AI654^2+LMS!$F$24*AI654+LMS!$G$24,LMS!$D$25*AI654^3+LMS!$E$25*AI654^2+LMS!$F$25*AI654+LMS!$G$25))))),(IF(AI654&lt;2.5,LMS!$D$27*AI654^3+LMS!$E$27*AI654^2+LMS!$F$27*AI654+LMS!$G$27,IF(AI654&lt;9.5,LMS!$D$28*AI654^3+LMS!$E$28*AI654^2+LMS!$F$28*AI654+LMS!$G$28,IF(AI654&lt;26.75,LMS!$D$29*AI654^3+LMS!$E$29*AI654^2+LMS!$F$29*AI654+LMS!$G$29,IF(AI654&lt;90,LMS!$D$30*AI654^3+LMS!$E$30*AI654^2+LMS!$F$30*AI654+LMS!$G$30,IF(AI654&lt;150,LMS!$D$31*AI654^3+LMS!$E$31*AI654^2+LMS!$F$31*AI654+LMS!$G$31,LMS!$D$32*AI654^3+LMS!$E$32*AI654^2+LMS!$F$32*AI654+LMS!$G$32)))))))</f>
        <v>#VALUE!</v>
      </c>
      <c r="AH654" t="e">
        <f>IF(D654="M",(IF(AI654&lt;90,LMS!$D$14*AI654^3+LMS!$E$14*AI654^2+LMS!$F$14*AI654+LMS!$G$14,LMS!$D$15*AI654^3+LMS!$E$15*AI654^2+LMS!$F$15*AI654+LMS!$G$15)),(IF(AI654&lt;90,LMS!$D$17*AI654^3+LMS!$E$17*AI654^2+LMS!$F$17*AI654+LMS!$G$17,LMS!$D$18*AI654^3+LMS!$E$18*AI654^2+LMS!$F$18*AI654+LMS!$G$18)))</f>
        <v>#VALUE!</v>
      </c>
      <c r="AI654" s="7" t="e">
        <f t="shared" si="221"/>
        <v>#VALUE!</v>
      </c>
      <c r="AJ654" s="7">
        <f t="shared" si="242"/>
        <v>0</v>
      </c>
      <c r="AL654" s="7">
        <f>IF(D654="M",WeightSDS!P$5*$AJ654^7+WeightSDS!Q$5*$AJ654^6+WeightSDS!R$5*$AJ654^5+WeightSDS!S$5*$AJ654^4+WeightSDS!T$5*$AJ654^3+WeightSDS!U$5*$AJ654^2+WeightSDS!V$5*$AJ654+WeightSDS!W$5,IF($AJ654&lt;186,WeightSDS!P$8*$AJ654^7+WeightSDS!Q$8*$AJ654^6+WeightSDS!R$8*$AJ654^5+WeightSDS!S$8*$AJ654^4+WeightSDS!T$8*$AJ654^3+WeightSDS!U$8*$AJ654^2+WeightSDS!V$8*$AJ654+WeightSDS!W$8,WeightSDS!$U$9+WeightSDS!$V$9*($AJ654-WeightSDS!$W$9)))</f>
        <v>0.75407122999999998</v>
      </c>
      <c r="AM654" s="7">
        <f>IF(D654="M",IF($AJ654&lt;45,WeightSDS!M$23*$AJ654^10+WeightSDS!N$23*$AJ654^9+WeightSDS!O$23*$AJ654^8+WeightSDS!P$23*$AJ654^7+WeightSDS!Q$23*$AJ654^6+WeightSDS!R$23*$AJ654^5+WeightSDS!S$23*$AJ654^4+WeightSDS!T$23*$AJ654^3+WeightSDS!U$23*$AJ654^2+WeightSDS!V$23*$AJ654+WeightSDS!W$23,IF($AJ654&lt;153,WeightSDS!M$25*$AJ654^10+WeightSDS!N$25*$AJ654^9+WeightSDS!O$25*$AJ654^8+WeightSDS!P$25*$AJ654^7+WeightSDS!Q$25*$AJ654^6+WeightSDS!R$25*$AJ654^5+WeightSDS!S$25*$AJ654^4+WeightSDS!T$25*$AJ654^3+WeightSDS!U$25*$AJ654^2+WeightSDS!V$25*$AJ654+WeightSDS!W$25,WeightSDS!M$27+WeightSDS!N$27/(1+EXP(WeightSDS!O$27+WeightSDS!P$27*$AJ654)))),IF($AJ654&lt;43.8,WeightSDS!M$29*$AJ654^10+WeightSDS!N$29*$AJ654^9+WeightSDS!O$29*$AJ654^8+WeightSDS!P$29*$AJ654^7+WeightSDS!Q$29*$AJ654^6+WeightSDS!R$29*$AJ654^5+WeightSDS!S$29*$AJ654^4+WeightSDS!T$29*$AJ654^3+WeightSDS!U$29*$AJ654^2+WeightSDS!V$29*$AJ654+WeightSDS!W$29-0.010431*(1-$AJ654/210),IF($AJ654&lt;123,WeightSDS!M$30*$AJ654^10+WeightSDS!N$30*$AJ654^9+WeightSDS!O$30*$AJ654^8+WeightSDS!P$30*$AJ654^7+WeightSDS!Q$30*$AJ654^6+WeightSDS!R$30*$AJ654^5+WeightSDS!S$30*$AJ654^4+WeightSDS!T$30*$AJ654^3+WeightSDS!U$30*$AJ654^2+WeightSDS!V$30*$AJ654+WeightSDS!W$30-0.010431*(1-1/$AJ654),WeightSDS!M$32+WeightSDS!N$32/(1+EXP(WeightSDS!O$32+WeightSDS!P$32*$AJ654))-0.010431*(1-$AJ654/210))))</f>
        <v>2.9500001032655536</v>
      </c>
      <c r="AN654" s="7">
        <f>IF(D654="M",IF($AJ654&lt;162,WeightSDS!P$12*$AJ654^7+WeightSDS!Q$12*$AJ654^6+WeightSDS!R$12*$AJ654^5+WeightSDS!S$12*$AJ654^4+WeightSDS!T$12*$AJ654^3+WeightSDS!U$12*$AJ654^2+WeightSDS!V$12*$AJ654+WeightSDS!W$12,WeightSDS!P$14*$AJ654^7+WeightSDS!Q$14*$AJ654^6+WeightSDS!R$14*$AJ654^5+WeightSDS!S$14*$AJ654^4+WeightSDS!T$14*$AJ654^3+WeightSDS!U$14*$AJ654^2+WeightSDS!V$14*$AJ654+WeightSDS!W$14),IF($AJ654&lt;156,WeightSDS!O$17*$AJ654^8+WeightSDS!P$17*$AJ654^7+WeightSDS!Q$17*$AJ654^6+WeightSDS!R$17*$AJ654^5+WeightSDS!S$17*$AJ654^4+WeightSDS!T$17*$AJ654^3+WeightSDS!U$17*$AJ654^2+WeightSDS!V$17*$AJ654+WeightSDS!W$17,IF($AJ654&lt;186,WeightSDS!$U$18+(WeightSDS!$V$18-WeightSDS!$U$18)/24*($AJ654-186)+WeightSDS!$W$18*(-$AJ654+186)^2-0.005,WeightSDS!$U$18+(WeightSDS!$V$18-WeightSDS!$U$18)/24*($AJ654-186)-0.005)))</f>
        <v>0.14604529399999999</v>
      </c>
      <c r="AQ654" s="7">
        <f t="shared" si="229"/>
        <v>0.56299999999999994</v>
      </c>
      <c r="AR654" s="7">
        <f t="shared" si="230"/>
        <v>69</v>
      </c>
      <c r="AS654" s="7">
        <f t="shared" si="231"/>
        <v>0.51</v>
      </c>
    </row>
    <row r="655" spans="2:45" s="7" customFormat="1" x14ac:dyDescent="0.15">
      <c r="B655" s="118"/>
      <c r="C655" s="118"/>
      <c r="D655" s="118"/>
      <c r="E655" s="30"/>
      <c r="F655" s="30"/>
      <c r="G655" s="119"/>
      <c r="H655" s="119"/>
      <c r="I655" s="78"/>
      <c r="J655" s="11" t="str">
        <f t="shared" si="222"/>
        <v/>
      </c>
      <c r="K655" s="2" t="str">
        <f t="shared" si="232"/>
        <v/>
      </c>
      <c r="L655" s="2" t="str">
        <f t="shared" si="223"/>
        <v/>
      </c>
      <c r="M655" s="2" t="str">
        <f t="shared" si="233"/>
        <v/>
      </c>
      <c r="N655" s="2" t="str">
        <f t="shared" si="234"/>
        <v/>
      </c>
      <c r="O655" s="2" t="str">
        <f t="shared" si="235"/>
        <v/>
      </c>
      <c r="P655" s="11" t="str">
        <f t="shared" si="236"/>
        <v/>
      </c>
      <c r="Q655" s="11" t="str">
        <f t="shared" si="237"/>
        <v/>
      </c>
      <c r="R655" s="2" t="str">
        <f t="shared" si="238"/>
        <v/>
      </c>
      <c r="S655" s="11" t="str">
        <f t="shared" si="239"/>
        <v/>
      </c>
      <c r="T655" s="175" t="str">
        <f t="shared" si="240"/>
        <v/>
      </c>
      <c r="U655" s="11" t="str">
        <f t="shared" si="241"/>
        <v/>
      </c>
      <c r="V655" s="136"/>
      <c r="W655" s="136"/>
      <c r="X655" s="139">
        <f t="shared" si="224"/>
        <v>0</v>
      </c>
      <c r="Y655" s="31">
        <f t="shared" si="225"/>
        <v>0</v>
      </c>
      <c r="Z655" s="31"/>
      <c r="AA655" s="140">
        <f t="shared" si="226"/>
        <v>0</v>
      </c>
      <c r="AB655" s="12"/>
      <c r="AC655" s="8">
        <f t="shared" si="227"/>
        <v>9.0359999999999996</v>
      </c>
      <c r="AD655" s="8">
        <f t="shared" si="228"/>
        <v>-184.49199999999999</v>
      </c>
      <c r="AE655"/>
      <c r="AF655" t="e">
        <f>IF(D655="M",IF(AI655&lt;78,LMS!$D$5*AI655^3+LMS!$E$5*AI655^2+LMS!$F$5*AI655+LMS!$G$5,IF(AI655&lt;150,LMS!$D$6*AI655^3+LMS!$E$6*AI655^2+LMS!$F$6*AI655+LMS!$G$6,LMS!$D$7*AI655^3+LMS!$E$7*AI655^2+LMS!$F$7*AI655+LMS!$G$7)),IF(AI655&lt;69,LMS!$D$9*AI655^3+LMS!$E$9*AI655^2+LMS!$F$9*AI655+LMS!$G$9,IF(AI655&lt;150,LMS!$D$10*AI655^3+LMS!$E$10*AI655^2+LMS!$F$10*AI655+LMS!$G$10,LMS!$D$11*AI655^3+LMS!$E$11*AI655^2+LMS!$F$11*AI655+LMS!$G$11)))</f>
        <v>#VALUE!</v>
      </c>
      <c r="AG655" t="e">
        <f>IF(D655="M",(IF(AI655&lt;2.5,LMS!$D$21*AI655^3+LMS!$E$21*AI655^2+LMS!$F$21*AI655+LMS!$G$21,IF(AI655&lt;9.5,LMS!$D$22*AI655^3+LMS!$E$22*AI655^2+LMS!$F$22*AI655+LMS!$G$22,IF(AI655&lt;26.75,LMS!$D$23*AI655^3+LMS!$E$23*AI655^2+LMS!$F$23*AI655+LMS!$G$23,IF(AI655&lt;90,LMS!$D$24*AI655^3+LMS!$E$24*AI655^2+LMS!$F$24*AI655+LMS!$G$24,LMS!$D$25*AI655^3+LMS!$E$25*AI655^2+LMS!$F$25*AI655+LMS!$G$25))))),(IF(AI655&lt;2.5,LMS!$D$27*AI655^3+LMS!$E$27*AI655^2+LMS!$F$27*AI655+LMS!$G$27,IF(AI655&lt;9.5,LMS!$D$28*AI655^3+LMS!$E$28*AI655^2+LMS!$F$28*AI655+LMS!$G$28,IF(AI655&lt;26.75,LMS!$D$29*AI655^3+LMS!$E$29*AI655^2+LMS!$F$29*AI655+LMS!$G$29,IF(AI655&lt;90,LMS!$D$30*AI655^3+LMS!$E$30*AI655^2+LMS!$F$30*AI655+LMS!$G$30,IF(AI655&lt;150,LMS!$D$31*AI655^3+LMS!$E$31*AI655^2+LMS!$F$31*AI655+LMS!$G$31,LMS!$D$32*AI655^3+LMS!$E$32*AI655^2+LMS!$F$32*AI655+LMS!$G$32)))))))</f>
        <v>#VALUE!</v>
      </c>
      <c r="AH655" t="e">
        <f>IF(D655="M",(IF(AI655&lt;90,LMS!$D$14*AI655^3+LMS!$E$14*AI655^2+LMS!$F$14*AI655+LMS!$G$14,LMS!$D$15*AI655^3+LMS!$E$15*AI655^2+LMS!$F$15*AI655+LMS!$G$15)),(IF(AI655&lt;90,LMS!$D$17*AI655^3+LMS!$E$17*AI655^2+LMS!$F$17*AI655+LMS!$G$17,LMS!$D$18*AI655^3+LMS!$E$18*AI655^2+LMS!$F$18*AI655+LMS!$G$18)))</f>
        <v>#VALUE!</v>
      </c>
      <c r="AI655" s="7" t="e">
        <f t="shared" si="221"/>
        <v>#VALUE!</v>
      </c>
      <c r="AJ655" s="7">
        <f t="shared" si="242"/>
        <v>0</v>
      </c>
      <c r="AL655" s="7">
        <f>IF(D655="M",WeightSDS!P$5*$AJ655^7+WeightSDS!Q$5*$AJ655^6+WeightSDS!R$5*$AJ655^5+WeightSDS!S$5*$AJ655^4+WeightSDS!T$5*$AJ655^3+WeightSDS!U$5*$AJ655^2+WeightSDS!V$5*$AJ655+WeightSDS!W$5,IF($AJ655&lt;186,WeightSDS!P$8*$AJ655^7+WeightSDS!Q$8*$AJ655^6+WeightSDS!R$8*$AJ655^5+WeightSDS!S$8*$AJ655^4+WeightSDS!T$8*$AJ655^3+WeightSDS!U$8*$AJ655^2+WeightSDS!V$8*$AJ655+WeightSDS!W$8,WeightSDS!$U$9+WeightSDS!$V$9*($AJ655-WeightSDS!$W$9)))</f>
        <v>0.75407122999999998</v>
      </c>
      <c r="AM655" s="7">
        <f>IF(D655="M",IF($AJ655&lt;45,WeightSDS!M$23*$AJ655^10+WeightSDS!N$23*$AJ655^9+WeightSDS!O$23*$AJ655^8+WeightSDS!P$23*$AJ655^7+WeightSDS!Q$23*$AJ655^6+WeightSDS!R$23*$AJ655^5+WeightSDS!S$23*$AJ655^4+WeightSDS!T$23*$AJ655^3+WeightSDS!U$23*$AJ655^2+WeightSDS!V$23*$AJ655+WeightSDS!W$23,IF($AJ655&lt;153,WeightSDS!M$25*$AJ655^10+WeightSDS!N$25*$AJ655^9+WeightSDS!O$25*$AJ655^8+WeightSDS!P$25*$AJ655^7+WeightSDS!Q$25*$AJ655^6+WeightSDS!R$25*$AJ655^5+WeightSDS!S$25*$AJ655^4+WeightSDS!T$25*$AJ655^3+WeightSDS!U$25*$AJ655^2+WeightSDS!V$25*$AJ655+WeightSDS!W$25,WeightSDS!M$27+WeightSDS!N$27/(1+EXP(WeightSDS!O$27+WeightSDS!P$27*$AJ655)))),IF($AJ655&lt;43.8,WeightSDS!M$29*$AJ655^10+WeightSDS!N$29*$AJ655^9+WeightSDS!O$29*$AJ655^8+WeightSDS!P$29*$AJ655^7+WeightSDS!Q$29*$AJ655^6+WeightSDS!R$29*$AJ655^5+WeightSDS!S$29*$AJ655^4+WeightSDS!T$29*$AJ655^3+WeightSDS!U$29*$AJ655^2+WeightSDS!V$29*$AJ655+WeightSDS!W$29-0.010431*(1-$AJ655/210),IF($AJ655&lt;123,WeightSDS!M$30*$AJ655^10+WeightSDS!N$30*$AJ655^9+WeightSDS!O$30*$AJ655^8+WeightSDS!P$30*$AJ655^7+WeightSDS!Q$30*$AJ655^6+WeightSDS!R$30*$AJ655^5+WeightSDS!S$30*$AJ655^4+WeightSDS!T$30*$AJ655^3+WeightSDS!U$30*$AJ655^2+WeightSDS!V$30*$AJ655+WeightSDS!W$30-0.010431*(1-1/$AJ655),WeightSDS!M$32+WeightSDS!N$32/(1+EXP(WeightSDS!O$32+WeightSDS!P$32*$AJ655))-0.010431*(1-$AJ655/210))))</f>
        <v>2.9500001032655536</v>
      </c>
      <c r="AN655" s="7">
        <f>IF(D655="M",IF($AJ655&lt;162,WeightSDS!P$12*$AJ655^7+WeightSDS!Q$12*$AJ655^6+WeightSDS!R$12*$AJ655^5+WeightSDS!S$12*$AJ655^4+WeightSDS!T$12*$AJ655^3+WeightSDS!U$12*$AJ655^2+WeightSDS!V$12*$AJ655+WeightSDS!W$12,WeightSDS!P$14*$AJ655^7+WeightSDS!Q$14*$AJ655^6+WeightSDS!R$14*$AJ655^5+WeightSDS!S$14*$AJ655^4+WeightSDS!T$14*$AJ655^3+WeightSDS!U$14*$AJ655^2+WeightSDS!V$14*$AJ655+WeightSDS!W$14),IF($AJ655&lt;156,WeightSDS!O$17*$AJ655^8+WeightSDS!P$17*$AJ655^7+WeightSDS!Q$17*$AJ655^6+WeightSDS!R$17*$AJ655^5+WeightSDS!S$17*$AJ655^4+WeightSDS!T$17*$AJ655^3+WeightSDS!U$17*$AJ655^2+WeightSDS!V$17*$AJ655+WeightSDS!W$17,IF($AJ655&lt;186,WeightSDS!$U$18+(WeightSDS!$V$18-WeightSDS!$U$18)/24*($AJ655-186)+WeightSDS!$W$18*(-$AJ655+186)^2-0.005,WeightSDS!$U$18+(WeightSDS!$V$18-WeightSDS!$U$18)/24*($AJ655-186)-0.005)))</f>
        <v>0.14604529399999999</v>
      </c>
      <c r="AQ655" s="7">
        <f t="shared" si="229"/>
        <v>0.56299999999999994</v>
      </c>
      <c r="AR655" s="7">
        <f t="shared" si="230"/>
        <v>69</v>
      </c>
      <c r="AS655" s="7">
        <f t="shared" si="231"/>
        <v>0.51</v>
      </c>
    </row>
    <row r="656" spans="2:45" s="7" customFormat="1" x14ac:dyDescent="0.15">
      <c r="B656" s="118"/>
      <c r="C656" s="118"/>
      <c r="D656" s="118"/>
      <c r="E656" s="30"/>
      <c r="F656" s="30"/>
      <c r="G656" s="119"/>
      <c r="H656" s="119"/>
      <c r="I656" s="78"/>
      <c r="J656" s="11" t="str">
        <f t="shared" si="222"/>
        <v/>
      </c>
      <c r="K656" s="2" t="str">
        <f t="shared" si="232"/>
        <v/>
      </c>
      <c r="L656" s="2" t="str">
        <f t="shared" si="223"/>
        <v/>
      </c>
      <c r="M656" s="2" t="str">
        <f t="shared" si="233"/>
        <v/>
      </c>
      <c r="N656" s="2" t="str">
        <f t="shared" si="234"/>
        <v/>
      </c>
      <c r="O656" s="2" t="str">
        <f t="shared" si="235"/>
        <v/>
      </c>
      <c r="P656" s="11" t="str">
        <f t="shared" si="236"/>
        <v/>
      </c>
      <c r="Q656" s="11" t="str">
        <f t="shared" si="237"/>
        <v/>
      </c>
      <c r="R656" s="2" t="str">
        <f t="shared" si="238"/>
        <v/>
      </c>
      <c r="S656" s="11" t="str">
        <f t="shared" si="239"/>
        <v/>
      </c>
      <c r="T656" s="175" t="str">
        <f t="shared" si="240"/>
        <v/>
      </c>
      <c r="U656" s="11" t="str">
        <f t="shared" si="241"/>
        <v/>
      </c>
      <c r="V656" s="136"/>
      <c r="W656" s="136"/>
      <c r="X656" s="139">
        <f t="shared" si="224"/>
        <v>0</v>
      </c>
      <c r="Y656" s="31">
        <f t="shared" si="225"/>
        <v>0</v>
      </c>
      <c r="Z656" s="31"/>
      <c r="AA656" s="140">
        <f t="shared" si="226"/>
        <v>0</v>
      </c>
      <c r="AB656" s="12"/>
      <c r="AC656" s="8">
        <f t="shared" si="227"/>
        <v>9.0359999999999996</v>
      </c>
      <c r="AD656" s="8">
        <f t="shared" si="228"/>
        <v>-184.49199999999999</v>
      </c>
      <c r="AE656"/>
      <c r="AF656" t="e">
        <f>IF(D656="M",IF(AI656&lt;78,LMS!$D$5*AI656^3+LMS!$E$5*AI656^2+LMS!$F$5*AI656+LMS!$G$5,IF(AI656&lt;150,LMS!$D$6*AI656^3+LMS!$E$6*AI656^2+LMS!$F$6*AI656+LMS!$G$6,LMS!$D$7*AI656^3+LMS!$E$7*AI656^2+LMS!$F$7*AI656+LMS!$G$7)),IF(AI656&lt;69,LMS!$D$9*AI656^3+LMS!$E$9*AI656^2+LMS!$F$9*AI656+LMS!$G$9,IF(AI656&lt;150,LMS!$D$10*AI656^3+LMS!$E$10*AI656^2+LMS!$F$10*AI656+LMS!$G$10,LMS!$D$11*AI656^3+LMS!$E$11*AI656^2+LMS!$F$11*AI656+LMS!$G$11)))</f>
        <v>#VALUE!</v>
      </c>
      <c r="AG656" t="e">
        <f>IF(D656="M",(IF(AI656&lt;2.5,LMS!$D$21*AI656^3+LMS!$E$21*AI656^2+LMS!$F$21*AI656+LMS!$G$21,IF(AI656&lt;9.5,LMS!$D$22*AI656^3+LMS!$E$22*AI656^2+LMS!$F$22*AI656+LMS!$G$22,IF(AI656&lt;26.75,LMS!$D$23*AI656^3+LMS!$E$23*AI656^2+LMS!$F$23*AI656+LMS!$G$23,IF(AI656&lt;90,LMS!$D$24*AI656^3+LMS!$E$24*AI656^2+LMS!$F$24*AI656+LMS!$G$24,LMS!$D$25*AI656^3+LMS!$E$25*AI656^2+LMS!$F$25*AI656+LMS!$G$25))))),(IF(AI656&lt;2.5,LMS!$D$27*AI656^3+LMS!$E$27*AI656^2+LMS!$F$27*AI656+LMS!$G$27,IF(AI656&lt;9.5,LMS!$D$28*AI656^3+LMS!$E$28*AI656^2+LMS!$F$28*AI656+LMS!$G$28,IF(AI656&lt;26.75,LMS!$D$29*AI656^3+LMS!$E$29*AI656^2+LMS!$F$29*AI656+LMS!$G$29,IF(AI656&lt;90,LMS!$D$30*AI656^3+LMS!$E$30*AI656^2+LMS!$F$30*AI656+LMS!$G$30,IF(AI656&lt;150,LMS!$D$31*AI656^3+LMS!$E$31*AI656^2+LMS!$F$31*AI656+LMS!$G$31,LMS!$D$32*AI656^3+LMS!$E$32*AI656^2+LMS!$F$32*AI656+LMS!$G$32)))))))</f>
        <v>#VALUE!</v>
      </c>
      <c r="AH656" t="e">
        <f>IF(D656="M",(IF(AI656&lt;90,LMS!$D$14*AI656^3+LMS!$E$14*AI656^2+LMS!$F$14*AI656+LMS!$G$14,LMS!$D$15*AI656^3+LMS!$E$15*AI656^2+LMS!$F$15*AI656+LMS!$G$15)),(IF(AI656&lt;90,LMS!$D$17*AI656^3+LMS!$E$17*AI656^2+LMS!$F$17*AI656+LMS!$G$17,LMS!$D$18*AI656^3+LMS!$E$18*AI656^2+LMS!$F$18*AI656+LMS!$G$18)))</f>
        <v>#VALUE!</v>
      </c>
      <c r="AI656" s="7" t="e">
        <f t="shared" si="221"/>
        <v>#VALUE!</v>
      </c>
      <c r="AJ656" s="7">
        <f t="shared" si="242"/>
        <v>0</v>
      </c>
      <c r="AL656" s="7">
        <f>IF(D656="M",WeightSDS!P$5*$AJ656^7+WeightSDS!Q$5*$AJ656^6+WeightSDS!R$5*$AJ656^5+WeightSDS!S$5*$AJ656^4+WeightSDS!T$5*$AJ656^3+WeightSDS!U$5*$AJ656^2+WeightSDS!V$5*$AJ656+WeightSDS!W$5,IF($AJ656&lt;186,WeightSDS!P$8*$AJ656^7+WeightSDS!Q$8*$AJ656^6+WeightSDS!R$8*$AJ656^5+WeightSDS!S$8*$AJ656^4+WeightSDS!T$8*$AJ656^3+WeightSDS!U$8*$AJ656^2+WeightSDS!V$8*$AJ656+WeightSDS!W$8,WeightSDS!$U$9+WeightSDS!$V$9*($AJ656-WeightSDS!$W$9)))</f>
        <v>0.75407122999999998</v>
      </c>
      <c r="AM656" s="7">
        <f>IF(D656="M",IF($AJ656&lt;45,WeightSDS!M$23*$AJ656^10+WeightSDS!N$23*$AJ656^9+WeightSDS!O$23*$AJ656^8+WeightSDS!P$23*$AJ656^7+WeightSDS!Q$23*$AJ656^6+WeightSDS!R$23*$AJ656^5+WeightSDS!S$23*$AJ656^4+WeightSDS!T$23*$AJ656^3+WeightSDS!U$23*$AJ656^2+WeightSDS!V$23*$AJ656+WeightSDS!W$23,IF($AJ656&lt;153,WeightSDS!M$25*$AJ656^10+WeightSDS!N$25*$AJ656^9+WeightSDS!O$25*$AJ656^8+WeightSDS!P$25*$AJ656^7+WeightSDS!Q$25*$AJ656^6+WeightSDS!R$25*$AJ656^5+WeightSDS!S$25*$AJ656^4+WeightSDS!T$25*$AJ656^3+WeightSDS!U$25*$AJ656^2+WeightSDS!V$25*$AJ656+WeightSDS!W$25,WeightSDS!M$27+WeightSDS!N$27/(1+EXP(WeightSDS!O$27+WeightSDS!P$27*$AJ656)))),IF($AJ656&lt;43.8,WeightSDS!M$29*$AJ656^10+WeightSDS!N$29*$AJ656^9+WeightSDS!O$29*$AJ656^8+WeightSDS!P$29*$AJ656^7+WeightSDS!Q$29*$AJ656^6+WeightSDS!R$29*$AJ656^5+WeightSDS!S$29*$AJ656^4+WeightSDS!T$29*$AJ656^3+WeightSDS!U$29*$AJ656^2+WeightSDS!V$29*$AJ656+WeightSDS!W$29-0.010431*(1-$AJ656/210),IF($AJ656&lt;123,WeightSDS!M$30*$AJ656^10+WeightSDS!N$30*$AJ656^9+WeightSDS!O$30*$AJ656^8+WeightSDS!P$30*$AJ656^7+WeightSDS!Q$30*$AJ656^6+WeightSDS!R$30*$AJ656^5+WeightSDS!S$30*$AJ656^4+WeightSDS!T$30*$AJ656^3+WeightSDS!U$30*$AJ656^2+WeightSDS!V$30*$AJ656+WeightSDS!W$30-0.010431*(1-1/$AJ656),WeightSDS!M$32+WeightSDS!N$32/(1+EXP(WeightSDS!O$32+WeightSDS!P$32*$AJ656))-0.010431*(1-$AJ656/210))))</f>
        <v>2.9500001032655536</v>
      </c>
      <c r="AN656" s="7">
        <f>IF(D656="M",IF($AJ656&lt;162,WeightSDS!P$12*$AJ656^7+WeightSDS!Q$12*$AJ656^6+WeightSDS!R$12*$AJ656^5+WeightSDS!S$12*$AJ656^4+WeightSDS!T$12*$AJ656^3+WeightSDS!U$12*$AJ656^2+WeightSDS!V$12*$AJ656+WeightSDS!W$12,WeightSDS!P$14*$AJ656^7+WeightSDS!Q$14*$AJ656^6+WeightSDS!R$14*$AJ656^5+WeightSDS!S$14*$AJ656^4+WeightSDS!T$14*$AJ656^3+WeightSDS!U$14*$AJ656^2+WeightSDS!V$14*$AJ656+WeightSDS!W$14),IF($AJ656&lt;156,WeightSDS!O$17*$AJ656^8+WeightSDS!P$17*$AJ656^7+WeightSDS!Q$17*$AJ656^6+WeightSDS!R$17*$AJ656^5+WeightSDS!S$17*$AJ656^4+WeightSDS!T$17*$AJ656^3+WeightSDS!U$17*$AJ656^2+WeightSDS!V$17*$AJ656+WeightSDS!W$17,IF($AJ656&lt;186,WeightSDS!$U$18+(WeightSDS!$V$18-WeightSDS!$U$18)/24*($AJ656-186)+WeightSDS!$W$18*(-$AJ656+186)^2-0.005,WeightSDS!$U$18+(WeightSDS!$V$18-WeightSDS!$U$18)/24*($AJ656-186)-0.005)))</f>
        <v>0.14604529399999999</v>
      </c>
      <c r="AQ656" s="7">
        <f t="shared" si="229"/>
        <v>0.56299999999999994</v>
      </c>
      <c r="AR656" s="7">
        <f t="shared" si="230"/>
        <v>69</v>
      </c>
      <c r="AS656" s="7">
        <f t="shared" si="231"/>
        <v>0.51</v>
      </c>
    </row>
    <row r="657" spans="2:45" s="7" customFormat="1" x14ac:dyDescent="0.15">
      <c r="B657" s="118"/>
      <c r="C657" s="118"/>
      <c r="D657" s="118"/>
      <c r="E657" s="30"/>
      <c r="F657" s="30"/>
      <c r="G657" s="119"/>
      <c r="H657" s="119"/>
      <c r="I657" s="78"/>
      <c r="J657" s="11" t="str">
        <f t="shared" si="222"/>
        <v/>
      </c>
      <c r="K657" s="2" t="str">
        <f t="shared" si="232"/>
        <v/>
      </c>
      <c r="L657" s="2" t="str">
        <f t="shared" si="223"/>
        <v/>
      </c>
      <c r="M657" s="2" t="str">
        <f t="shared" si="233"/>
        <v/>
      </c>
      <c r="N657" s="2" t="str">
        <f t="shared" si="234"/>
        <v/>
      </c>
      <c r="O657" s="2" t="str">
        <f t="shared" si="235"/>
        <v/>
      </c>
      <c r="P657" s="11" t="str">
        <f t="shared" si="236"/>
        <v/>
      </c>
      <c r="Q657" s="11" t="str">
        <f t="shared" si="237"/>
        <v/>
      </c>
      <c r="R657" s="2" t="str">
        <f t="shared" si="238"/>
        <v/>
      </c>
      <c r="S657" s="11" t="str">
        <f t="shared" si="239"/>
        <v/>
      </c>
      <c r="T657" s="175" t="str">
        <f t="shared" si="240"/>
        <v/>
      </c>
      <c r="U657" s="11" t="str">
        <f t="shared" si="241"/>
        <v/>
      </c>
      <c r="V657" s="136"/>
      <c r="W657" s="136"/>
      <c r="X657" s="139">
        <f t="shared" si="224"/>
        <v>0</v>
      </c>
      <c r="Y657" s="31">
        <f t="shared" si="225"/>
        <v>0</v>
      </c>
      <c r="Z657" s="31"/>
      <c r="AA657" s="140">
        <f t="shared" si="226"/>
        <v>0</v>
      </c>
      <c r="AB657" s="12"/>
      <c r="AC657" s="8">
        <f t="shared" si="227"/>
        <v>9.0359999999999996</v>
      </c>
      <c r="AD657" s="8">
        <f t="shared" si="228"/>
        <v>-184.49199999999999</v>
      </c>
      <c r="AE657"/>
      <c r="AF657" t="e">
        <f>IF(D657="M",IF(AI657&lt;78,LMS!$D$5*AI657^3+LMS!$E$5*AI657^2+LMS!$F$5*AI657+LMS!$G$5,IF(AI657&lt;150,LMS!$D$6*AI657^3+LMS!$E$6*AI657^2+LMS!$F$6*AI657+LMS!$G$6,LMS!$D$7*AI657^3+LMS!$E$7*AI657^2+LMS!$F$7*AI657+LMS!$G$7)),IF(AI657&lt;69,LMS!$D$9*AI657^3+LMS!$E$9*AI657^2+LMS!$F$9*AI657+LMS!$G$9,IF(AI657&lt;150,LMS!$D$10*AI657^3+LMS!$E$10*AI657^2+LMS!$F$10*AI657+LMS!$G$10,LMS!$D$11*AI657^3+LMS!$E$11*AI657^2+LMS!$F$11*AI657+LMS!$G$11)))</f>
        <v>#VALUE!</v>
      </c>
      <c r="AG657" t="e">
        <f>IF(D657="M",(IF(AI657&lt;2.5,LMS!$D$21*AI657^3+LMS!$E$21*AI657^2+LMS!$F$21*AI657+LMS!$G$21,IF(AI657&lt;9.5,LMS!$D$22*AI657^3+LMS!$E$22*AI657^2+LMS!$F$22*AI657+LMS!$G$22,IF(AI657&lt;26.75,LMS!$D$23*AI657^3+LMS!$E$23*AI657^2+LMS!$F$23*AI657+LMS!$G$23,IF(AI657&lt;90,LMS!$D$24*AI657^3+LMS!$E$24*AI657^2+LMS!$F$24*AI657+LMS!$G$24,LMS!$D$25*AI657^3+LMS!$E$25*AI657^2+LMS!$F$25*AI657+LMS!$G$25))))),(IF(AI657&lt;2.5,LMS!$D$27*AI657^3+LMS!$E$27*AI657^2+LMS!$F$27*AI657+LMS!$G$27,IF(AI657&lt;9.5,LMS!$D$28*AI657^3+LMS!$E$28*AI657^2+LMS!$F$28*AI657+LMS!$G$28,IF(AI657&lt;26.75,LMS!$D$29*AI657^3+LMS!$E$29*AI657^2+LMS!$F$29*AI657+LMS!$G$29,IF(AI657&lt;90,LMS!$D$30*AI657^3+LMS!$E$30*AI657^2+LMS!$F$30*AI657+LMS!$G$30,IF(AI657&lt;150,LMS!$D$31*AI657^3+LMS!$E$31*AI657^2+LMS!$F$31*AI657+LMS!$G$31,LMS!$D$32*AI657^3+LMS!$E$32*AI657^2+LMS!$F$32*AI657+LMS!$G$32)))))))</f>
        <v>#VALUE!</v>
      </c>
      <c r="AH657" t="e">
        <f>IF(D657="M",(IF(AI657&lt;90,LMS!$D$14*AI657^3+LMS!$E$14*AI657^2+LMS!$F$14*AI657+LMS!$G$14,LMS!$D$15*AI657^3+LMS!$E$15*AI657^2+LMS!$F$15*AI657+LMS!$G$15)),(IF(AI657&lt;90,LMS!$D$17*AI657^3+LMS!$E$17*AI657^2+LMS!$F$17*AI657+LMS!$G$17,LMS!$D$18*AI657^3+LMS!$E$18*AI657^2+LMS!$F$18*AI657+LMS!$G$18)))</f>
        <v>#VALUE!</v>
      </c>
      <c r="AI657" s="7" t="e">
        <f t="shared" si="221"/>
        <v>#VALUE!</v>
      </c>
      <c r="AJ657" s="7">
        <f t="shared" si="242"/>
        <v>0</v>
      </c>
      <c r="AL657" s="7">
        <f>IF(D657="M",WeightSDS!P$5*$AJ657^7+WeightSDS!Q$5*$AJ657^6+WeightSDS!R$5*$AJ657^5+WeightSDS!S$5*$AJ657^4+WeightSDS!T$5*$AJ657^3+WeightSDS!U$5*$AJ657^2+WeightSDS!V$5*$AJ657+WeightSDS!W$5,IF($AJ657&lt;186,WeightSDS!P$8*$AJ657^7+WeightSDS!Q$8*$AJ657^6+WeightSDS!R$8*$AJ657^5+WeightSDS!S$8*$AJ657^4+WeightSDS!T$8*$AJ657^3+WeightSDS!U$8*$AJ657^2+WeightSDS!V$8*$AJ657+WeightSDS!W$8,WeightSDS!$U$9+WeightSDS!$V$9*($AJ657-WeightSDS!$W$9)))</f>
        <v>0.75407122999999998</v>
      </c>
      <c r="AM657" s="7">
        <f>IF(D657="M",IF($AJ657&lt;45,WeightSDS!M$23*$AJ657^10+WeightSDS!N$23*$AJ657^9+WeightSDS!O$23*$AJ657^8+WeightSDS!P$23*$AJ657^7+WeightSDS!Q$23*$AJ657^6+WeightSDS!R$23*$AJ657^5+WeightSDS!S$23*$AJ657^4+WeightSDS!T$23*$AJ657^3+WeightSDS!U$23*$AJ657^2+WeightSDS!V$23*$AJ657+WeightSDS!W$23,IF($AJ657&lt;153,WeightSDS!M$25*$AJ657^10+WeightSDS!N$25*$AJ657^9+WeightSDS!O$25*$AJ657^8+WeightSDS!P$25*$AJ657^7+WeightSDS!Q$25*$AJ657^6+WeightSDS!R$25*$AJ657^5+WeightSDS!S$25*$AJ657^4+WeightSDS!T$25*$AJ657^3+WeightSDS!U$25*$AJ657^2+WeightSDS!V$25*$AJ657+WeightSDS!W$25,WeightSDS!M$27+WeightSDS!N$27/(1+EXP(WeightSDS!O$27+WeightSDS!P$27*$AJ657)))),IF($AJ657&lt;43.8,WeightSDS!M$29*$AJ657^10+WeightSDS!N$29*$AJ657^9+WeightSDS!O$29*$AJ657^8+WeightSDS!P$29*$AJ657^7+WeightSDS!Q$29*$AJ657^6+WeightSDS!R$29*$AJ657^5+WeightSDS!S$29*$AJ657^4+WeightSDS!T$29*$AJ657^3+WeightSDS!U$29*$AJ657^2+WeightSDS!V$29*$AJ657+WeightSDS!W$29-0.010431*(1-$AJ657/210),IF($AJ657&lt;123,WeightSDS!M$30*$AJ657^10+WeightSDS!N$30*$AJ657^9+WeightSDS!O$30*$AJ657^8+WeightSDS!P$30*$AJ657^7+WeightSDS!Q$30*$AJ657^6+WeightSDS!R$30*$AJ657^5+WeightSDS!S$30*$AJ657^4+WeightSDS!T$30*$AJ657^3+WeightSDS!U$30*$AJ657^2+WeightSDS!V$30*$AJ657+WeightSDS!W$30-0.010431*(1-1/$AJ657),WeightSDS!M$32+WeightSDS!N$32/(1+EXP(WeightSDS!O$32+WeightSDS!P$32*$AJ657))-0.010431*(1-$AJ657/210))))</f>
        <v>2.9500001032655536</v>
      </c>
      <c r="AN657" s="7">
        <f>IF(D657="M",IF($AJ657&lt;162,WeightSDS!P$12*$AJ657^7+WeightSDS!Q$12*$AJ657^6+WeightSDS!R$12*$AJ657^5+WeightSDS!S$12*$AJ657^4+WeightSDS!T$12*$AJ657^3+WeightSDS!U$12*$AJ657^2+WeightSDS!V$12*$AJ657+WeightSDS!W$12,WeightSDS!P$14*$AJ657^7+WeightSDS!Q$14*$AJ657^6+WeightSDS!R$14*$AJ657^5+WeightSDS!S$14*$AJ657^4+WeightSDS!T$14*$AJ657^3+WeightSDS!U$14*$AJ657^2+WeightSDS!V$14*$AJ657+WeightSDS!W$14),IF($AJ657&lt;156,WeightSDS!O$17*$AJ657^8+WeightSDS!P$17*$AJ657^7+WeightSDS!Q$17*$AJ657^6+WeightSDS!R$17*$AJ657^5+WeightSDS!S$17*$AJ657^4+WeightSDS!T$17*$AJ657^3+WeightSDS!U$17*$AJ657^2+WeightSDS!V$17*$AJ657+WeightSDS!W$17,IF($AJ657&lt;186,WeightSDS!$U$18+(WeightSDS!$V$18-WeightSDS!$U$18)/24*($AJ657-186)+WeightSDS!$W$18*(-$AJ657+186)^2-0.005,WeightSDS!$U$18+(WeightSDS!$V$18-WeightSDS!$U$18)/24*($AJ657-186)-0.005)))</f>
        <v>0.14604529399999999</v>
      </c>
      <c r="AQ657" s="7">
        <f t="shared" si="229"/>
        <v>0.56299999999999994</v>
      </c>
      <c r="AR657" s="7">
        <f t="shared" si="230"/>
        <v>69</v>
      </c>
      <c r="AS657" s="7">
        <f t="shared" si="231"/>
        <v>0.51</v>
      </c>
    </row>
    <row r="658" spans="2:45" s="7" customFormat="1" x14ac:dyDescent="0.15">
      <c r="B658" s="118"/>
      <c r="C658" s="118"/>
      <c r="D658" s="118"/>
      <c r="E658" s="30"/>
      <c r="F658" s="30"/>
      <c r="G658" s="119"/>
      <c r="H658" s="119"/>
      <c r="I658" s="78"/>
      <c r="J658" s="11" t="str">
        <f t="shared" si="222"/>
        <v/>
      </c>
      <c r="K658" s="2" t="str">
        <f t="shared" si="232"/>
        <v/>
      </c>
      <c r="L658" s="2" t="str">
        <f t="shared" si="223"/>
        <v/>
      </c>
      <c r="M658" s="2" t="str">
        <f t="shared" si="233"/>
        <v/>
      </c>
      <c r="N658" s="2" t="str">
        <f t="shared" si="234"/>
        <v/>
      </c>
      <c r="O658" s="2" t="str">
        <f t="shared" si="235"/>
        <v/>
      </c>
      <c r="P658" s="11" t="str">
        <f t="shared" si="236"/>
        <v/>
      </c>
      <c r="Q658" s="11" t="str">
        <f t="shared" si="237"/>
        <v/>
      </c>
      <c r="R658" s="2" t="str">
        <f t="shared" si="238"/>
        <v/>
      </c>
      <c r="S658" s="11" t="str">
        <f t="shared" si="239"/>
        <v/>
      </c>
      <c r="T658" s="175" t="str">
        <f t="shared" si="240"/>
        <v/>
      </c>
      <c r="U658" s="11" t="str">
        <f t="shared" si="241"/>
        <v/>
      </c>
      <c r="V658" s="136"/>
      <c r="W658" s="136"/>
      <c r="X658" s="139">
        <f t="shared" si="224"/>
        <v>0</v>
      </c>
      <c r="Y658" s="31">
        <f t="shared" si="225"/>
        <v>0</v>
      </c>
      <c r="Z658" s="31"/>
      <c r="AA658" s="140">
        <f t="shared" si="226"/>
        <v>0</v>
      </c>
      <c r="AB658" s="12"/>
      <c r="AC658" s="8">
        <f t="shared" si="227"/>
        <v>9.0359999999999996</v>
      </c>
      <c r="AD658" s="8">
        <f t="shared" si="228"/>
        <v>-184.49199999999999</v>
      </c>
      <c r="AE658"/>
      <c r="AF658" t="e">
        <f>IF(D658="M",IF(AI658&lt;78,LMS!$D$5*AI658^3+LMS!$E$5*AI658^2+LMS!$F$5*AI658+LMS!$G$5,IF(AI658&lt;150,LMS!$D$6*AI658^3+LMS!$E$6*AI658^2+LMS!$F$6*AI658+LMS!$G$6,LMS!$D$7*AI658^3+LMS!$E$7*AI658^2+LMS!$F$7*AI658+LMS!$G$7)),IF(AI658&lt;69,LMS!$D$9*AI658^3+LMS!$E$9*AI658^2+LMS!$F$9*AI658+LMS!$G$9,IF(AI658&lt;150,LMS!$D$10*AI658^3+LMS!$E$10*AI658^2+LMS!$F$10*AI658+LMS!$G$10,LMS!$D$11*AI658^3+LMS!$E$11*AI658^2+LMS!$F$11*AI658+LMS!$G$11)))</f>
        <v>#VALUE!</v>
      </c>
      <c r="AG658" t="e">
        <f>IF(D658="M",(IF(AI658&lt;2.5,LMS!$D$21*AI658^3+LMS!$E$21*AI658^2+LMS!$F$21*AI658+LMS!$G$21,IF(AI658&lt;9.5,LMS!$D$22*AI658^3+LMS!$E$22*AI658^2+LMS!$F$22*AI658+LMS!$G$22,IF(AI658&lt;26.75,LMS!$D$23*AI658^3+LMS!$E$23*AI658^2+LMS!$F$23*AI658+LMS!$G$23,IF(AI658&lt;90,LMS!$D$24*AI658^3+LMS!$E$24*AI658^2+LMS!$F$24*AI658+LMS!$G$24,LMS!$D$25*AI658^3+LMS!$E$25*AI658^2+LMS!$F$25*AI658+LMS!$G$25))))),(IF(AI658&lt;2.5,LMS!$D$27*AI658^3+LMS!$E$27*AI658^2+LMS!$F$27*AI658+LMS!$G$27,IF(AI658&lt;9.5,LMS!$D$28*AI658^3+LMS!$E$28*AI658^2+LMS!$F$28*AI658+LMS!$G$28,IF(AI658&lt;26.75,LMS!$D$29*AI658^3+LMS!$E$29*AI658^2+LMS!$F$29*AI658+LMS!$G$29,IF(AI658&lt;90,LMS!$D$30*AI658^3+LMS!$E$30*AI658^2+LMS!$F$30*AI658+LMS!$G$30,IF(AI658&lt;150,LMS!$D$31*AI658^3+LMS!$E$31*AI658^2+LMS!$F$31*AI658+LMS!$G$31,LMS!$D$32*AI658^3+LMS!$E$32*AI658^2+LMS!$F$32*AI658+LMS!$G$32)))))))</f>
        <v>#VALUE!</v>
      </c>
      <c r="AH658" t="e">
        <f>IF(D658="M",(IF(AI658&lt;90,LMS!$D$14*AI658^3+LMS!$E$14*AI658^2+LMS!$F$14*AI658+LMS!$G$14,LMS!$D$15*AI658^3+LMS!$E$15*AI658^2+LMS!$F$15*AI658+LMS!$G$15)),(IF(AI658&lt;90,LMS!$D$17*AI658^3+LMS!$E$17*AI658^2+LMS!$F$17*AI658+LMS!$G$17,LMS!$D$18*AI658^3+LMS!$E$18*AI658^2+LMS!$F$18*AI658+LMS!$G$18)))</f>
        <v>#VALUE!</v>
      </c>
      <c r="AI658" s="7" t="e">
        <f t="shared" si="221"/>
        <v>#VALUE!</v>
      </c>
      <c r="AJ658" s="7">
        <f t="shared" si="242"/>
        <v>0</v>
      </c>
      <c r="AL658" s="7">
        <f>IF(D658="M",WeightSDS!P$5*$AJ658^7+WeightSDS!Q$5*$AJ658^6+WeightSDS!R$5*$AJ658^5+WeightSDS!S$5*$AJ658^4+WeightSDS!T$5*$AJ658^3+WeightSDS!U$5*$AJ658^2+WeightSDS!V$5*$AJ658+WeightSDS!W$5,IF($AJ658&lt;186,WeightSDS!P$8*$AJ658^7+WeightSDS!Q$8*$AJ658^6+WeightSDS!R$8*$AJ658^5+WeightSDS!S$8*$AJ658^4+WeightSDS!T$8*$AJ658^3+WeightSDS!U$8*$AJ658^2+WeightSDS!V$8*$AJ658+WeightSDS!W$8,WeightSDS!$U$9+WeightSDS!$V$9*($AJ658-WeightSDS!$W$9)))</f>
        <v>0.75407122999999998</v>
      </c>
      <c r="AM658" s="7">
        <f>IF(D658="M",IF($AJ658&lt;45,WeightSDS!M$23*$AJ658^10+WeightSDS!N$23*$AJ658^9+WeightSDS!O$23*$AJ658^8+WeightSDS!P$23*$AJ658^7+WeightSDS!Q$23*$AJ658^6+WeightSDS!R$23*$AJ658^5+WeightSDS!S$23*$AJ658^4+WeightSDS!T$23*$AJ658^3+WeightSDS!U$23*$AJ658^2+WeightSDS!V$23*$AJ658+WeightSDS!W$23,IF($AJ658&lt;153,WeightSDS!M$25*$AJ658^10+WeightSDS!N$25*$AJ658^9+WeightSDS!O$25*$AJ658^8+WeightSDS!P$25*$AJ658^7+WeightSDS!Q$25*$AJ658^6+WeightSDS!R$25*$AJ658^5+WeightSDS!S$25*$AJ658^4+WeightSDS!T$25*$AJ658^3+WeightSDS!U$25*$AJ658^2+WeightSDS!V$25*$AJ658+WeightSDS!W$25,WeightSDS!M$27+WeightSDS!N$27/(1+EXP(WeightSDS!O$27+WeightSDS!P$27*$AJ658)))),IF($AJ658&lt;43.8,WeightSDS!M$29*$AJ658^10+WeightSDS!N$29*$AJ658^9+WeightSDS!O$29*$AJ658^8+WeightSDS!P$29*$AJ658^7+WeightSDS!Q$29*$AJ658^6+WeightSDS!R$29*$AJ658^5+WeightSDS!S$29*$AJ658^4+WeightSDS!T$29*$AJ658^3+WeightSDS!U$29*$AJ658^2+WeightSDS!V$29*$AJ658+WeightSDS!W$29-0.010431*(1-$AJ658/210),IF($AJ658&lt;123,WeightSDS!M$30*$AJ658^10+WeightSDS!N$30*$AJ658^9+WeightSDS!O$30*$AJ658^8+WeightSDS!P$30*$AJ658^7+WeightSDS!Q$30*$AJ658^6+WeightSDS!R$30*$AJ658^5+WeightSDS!S$30*$AJ658^4+WeightSDS!T$30*$AJ658^3+WeightSDS!U$30*$AJ658^2+WeightSDS!V$30*$AJ658+WeightSDS!W$30-0.010431*(1-1/$AJ658),WeightSDS!M$32+WeightSDS!N$32/(1+EXP(WeightSDS!O$32+WeightSDS!P$32*$AJ658))-0.010431*(1-$AJ658/210))))</f>
        <v>2.9500001032655536</v>
      </c>
      <c r="AN658" s="7">
        <f>IF(D658="M",IF($AJ658&lt;162,WeightSDS!P$12*$AJ658^7+WeightSDS!Q$12*$AJ658^6+WeightSDS!R$12*$AJ658^5+WeightSDS!S$12*$AJ658^4+WeightSDS!T$12*$AJ658^3+WeightSDS!U$12*$AJ658^2+WeightSDS!V$12*$AJ658+WeightSDS!W$12,WeightSDS!P$14*$AJ658^7+WeightSDS!Q$14*$AJ658^6+WeightSDS!R$14*$AJ658^5+WeightSDS!S$14*$AJ658^4+WeightSDS!T$14*$AJ658^3+WeightSDS!U$14*$AJ658^2+WeightSDS!V$14*$AJ658+WeightSDS!W$14),IF($AJ658&lt;156,WeightSDS!O$17*$AJ658^8+WeightSDS!P$17*$AJ658^7+WeightSDS!Q$17*$AJ658^6+WeightSDS!R$17*$AJ658^5+WeightSDS!S$17*$AJ658^4+WeightSDS!T$17*$AJ658^3+WeightSDS!U$17*$AJ658^2+WeightSDS!V$17*$AJ658+WeightSDS!W$17,IF($AJ658&lt;186,WeightSDS!$U$18+(WeightSDS!$V$18-WeightSDS!$U$18)/24*($AJ658-186)+WeightSDS!$W$18*(-$AJ658+186)^2-0.005,WeightSDS!$U$18+(WeightSDS!$V$18-WeightSDS!$U$18)/24*($AJ658-186)-0.005)))</f>
        <v>0.14604529399999999</v>
      </c>
      <c r="AQ658" s="7">
        <f t="shared" si="229"/>
        <v>0.56299999999999994</v>
      </c>
      <c r="AR658" s="7">
        <f t="shared" si="230"/>
        <v>69</v>
      </c>
      <c r="AS658" s="7">
        <f t="shared" si="231"/>
        <v>0.51</v>
      </c>
    </row>
    <row r="659" spans="2:45" s="7" customFormat="1" x14ac:dyDescent="0.15">
      <c r="B659" s="118"/>
      <c r="C659" s="118"/>
      <c r="D659" s="118"/>
      <c r="E659" s="30"/>
      <c r="F659" s="30"/>
      <c r="G659" s="119"/>
      <c r="H659" s="119"/>
      <c r="I659" s="78"/>
      <c r="J659" s="11" t="str">
        <f t="shared" si="222"/>
        <v/>
      </c>
      <c r="K659" s="2" t="str">
        <f t="shared" si="232"/>
        <v/>
      </c>
      <c r="L659" s="2" t="str">
        <f t="shared" si="223"/>
        <v/>
      </c>
      <c r="M659" s="2" t="str">
        <f t="shared" si="233"/>
        <v/>
      </c>
      <c r="N659" s="2" t="str">
        <f t="shared" si="234"/>
        <v/>
      </c>
      <c r="O659" s="2" t="str">
        <f t="shared" si="235"/>
        <v/>
      </c>
      <c r="P659" s="11" t="str">
        <f t="shared" si="236"/>
        <v/>
      </c>
      <c r="Q659" s="11" t="str">
        <f t="shared" si="237"/>
        <v/>
      </c>
      <c r="R659" s="2" t="str">
        <f t="shared" si="238"/>
        <v/>
      </c>
      <c r="S659" s="11" t="str">
        <f t="shared" si="239"/>
        <v/>
      </c>
      <c r="T659" s="175" t="str">
        <f t="shared" si="240"/>
        <v/>
      </c>
      <c r="U659" s="11" t="str">
        <f t="shared" si="241"/>
        <v/>
      </c>
      <c r="V659" s="136"/>
      <c r="W659" s="136"/>
      <c r="X659" s="139">
        <f t="shared" si="224"/>
        <v>0</v>
      </c>
      <c r="Y659" s="31">
        <f t="shared" si="225"/>
        <v>0</v>
      </c>
      <c r="Z659" s="31"/>
      <c r="AA659" s="140">
        <f t="shared" si="226"/>
        <v>0</v>
      </c>
      <c r="AB659" s="12"/>
      <c r="AC659" s="8">
        <f t="shared" si="227"/>
        <v>9.0359999999999996</v>
      </c>
      <c r="AD659" s="8">
        <f t="shared" si="228"/>
        <v>-184.49199999999999</v>
      </c>
      <c r="AE659"/>
      <c r="AF659" t="e">
        <f>IF(D659="M",IF(AI659&lt;78,LMS!$D$5*AI659^3+LMS!$E$5*AI659^2+LMS!$F$5*AI659+LMS!$G$5,IF(AI659&lt;150,LMS!$D$6*AI659^3+LMS!$E$6*AI659^2+LMS!$F$6*AI659+LMS!$G$6,LMS!$D$7*AI659^3+LMS!$E$7*AI659^2+LMS!$F$7*AI659+LMS!$G$7)),IF(AI659&lt;69,LMS!$D$9*AI659^3+LMS!$E$9*AI659^2+LMS!$F$9*AI659+LMS!$G$9,IF(AI659&lt;150,LMS!$D$10*AI659^3+LMS!$E$10*AI659^2+LMS!$F$10*AI659+LMS!$G$10,LMS!$D$11*AI659^3+LMS!$E$11*AI659^2+LMS!$F$11*AI659+LMS!$G$11)))</f>
        <v>#VALUE!</v>
      </c>
      <c r="AG659" t="e">
        <f>IF(D659="M",(IF(AI659&lt;2.5,LMS!$D$21*AI659^3+LMS!$E$21*AI659^2+LMS!$F$21*AI659+LMS!$G$21,IF(AI659&lt;9.5,LMS!$D$22*AI659^3+LMS!$E$22*AI659^2+LMS!$F$22*AI659+LMS!$G$22,IF(AI659&lt;26.75,LMS!$D$23*AI659^3+LMS!$E$23*AI659^2+LMS!$F$23*AI659+LMS!$G$23,IF(AI659&lt;90,LMS!$D$24*AI659^3+LMS!$E$24*AI659^2+LMS!$F$24*AI659+LMS!$G$24,LMS!$D$25*AI659^3+LMS!$E$25*AI659^2+LMS!$F$25*AI659+LMS!$G$25))))),(IF(AI659&lt;2.5,LMS!$D$27*AI659^3+LMS!$E$27*AI659^2+LMS!$F$27*AI659+LMS!$G$27,IF(AI659&lt;9.5,LMS!$D$28*AI659^3+LMS!$E$28*AI659^2+LMS!$F$28*AI659+LMS!$G$28,IF(AI659&lt;26.75,LMS!$D$29*AI659^3+LMS!$E$29*AI659^2+LMS!$F$29*AI659+LMS!$G$29,IF(AI659&lt;90,LMS!$D$30*AI659^3+LMS!$E$30*AI659^2+LMS!$F$30*AI659+LMS!$G$30,IF(AI659&lt;150,LMS!$D$31*AI659^3+LMS!$E$31*AI659^2+LMS!$F$31*AI659+LMS!$G$31,LMS!$D$32*AI659^3+LMS!$E$32*AI659^2+LMS!$F$32*AI659+LMS!$G$32)))))))</f>
        <v>#VALUE!</v>
      </c>
      <c r="AH659" t="e">
        <f>IF(D659="M",(IF(AI659&lt;90,LMS!$D$14*AI659^3+LMS!$E$14*AI659^2+LMS!$F$14*AI659+LMS!$G$14,LMS!$D$15*AI659^3+LMS!$E$15*AI659^2+LMS!$F$15*AI659+LMS!$G$15)),(IF(AI659&lt;90,LMS!$D$17*AI659^3+LMS!$E$17*AI659^2+LMS!$F$17*AI659+LMS!$G$17,LMS!$D$18*AI659^3+LMS!$E$18*AI659^2+LMS!$F$18*AI659+LMS!$G$18)))</f>
        <v>#VALUE!</v>
      </c>
      <c r="AI659" s="7" t="e">
        <f t="shared" si="221"/>
        <v>#VALUE!</v>
      </c>
      <c r="AJ659" s="7">
        <f t="shared" si="242"/>
        <v>0</v>
      </c>
      <c r="AL659" s="7">
        <f>IF(D659="M",WeightSDS!P$5*$AJ659^7+WeightSDS!Q$5*$AJ659^6+WeightSDS!R$5*$AJ659^5+WeightSDS!S$5*$AJ659^4+WeightSDS!T$5*$AJ659^3+WeightSDS!U$5*$AJ659^2+WeightSDS!V$5*$AJ659+WeightSDS!W$5,IF($AJ659&lt;186,WeightSDS!P$8*$AJ659^7+WeightSDS!Q$8*$AJ659^6+WeightSDS!R$8*$AJ659^5+WeightSDS!S$8*$AJ659^4+WeightSDS!T$8*$AJ659^3+WeightSDS!U$8*$AJ659^2+WeightSDS!V$8*$AJ659+WeightSDS!W$8,WeightSDS!$U$9+WeightSDS!$V$9*($AJ659-WeightSDS!$W$9)))</f>
        <v>0.75407122999999998</v>
      </c>
      <c r="AM659" s="7">
        <f>IF(D659="M",IF($AJ659&lt;45,WeightSDS!M$23*$AJ659^10+WeightSDS!N$23*$AJ659^9+WeightSDS!O$23*$AJ659^8+WeightSDS!P$23*$AJ659^7+WeightSDS!Q$23*$AJ659^6+WeightSDS!R$23*$AJ659^5+WeightSDS!S$23*$AJ659^4+WeightSDS!T$23*$AJ659^3+WeightSDS!U$23*$AJ659^2+WeightSDS!V$23*$AJ659+WeightSDS!W$23,IF($AJ659&lt;153,WeightSDS!M$25*$AJ659^10+WeightSDS!N$25*$AJ659^9+WeightSDS!O$25*$AJ659^8+WeightSDS!P$25*$AJ659^7+WeightSDS!Q$25*$AJ659^6+WeightSDS!R$25*$AJ659^5+WeightSDS!S$25*$AJ659^4+WeightSDS!T$25*$AJ659^3+WeightSDS!U$25*$AJ659^2+WeightSDS!V$25*$AJ659+WeightSDS!W$25,WeightSDS!M$27+WeightSDS!N$27/(1+EXP(WeightSDS!O$27+WeightSDS!P$27*$AJ659)))),IF($AJ659&lt;43.8,WeightSDS!M$29*$AJ659^10+WeightSDS!N$29*$AJ659^9+WeightSDS!O$29*$AJ659^8+WeightSDS!P$29*$AJ659^7+WeightSDS!Q$29*$AJ659^6+WeightSDS!R$29*$AJ659^5+WeightSDS!S$29*$AJ659^4+WeightSDS!T$29*$AJ659^3+WeightSDS!U$29*$AJ659^2+WeightSDS!V$29*$AJ659+WeightSDS!W$29-0.010431*(1-$AJ659/210),IF($AJ659&lt;123,WeightSDS!M$30*$AJ659^10+WeightSDS!N$30*$AJ659^9+WeightSDS!O$30*$AJ659^8+WeightSDS!P$30*$AJ659^7+WeightSDS!Q$30*$AJ659^6+WeightSDS!R$30*$AJ659^5+WeightSDS!S$30*$AJ659^4+WeightSDS!T$30*$AJ659^3+WeightSDS!U$30*$AJ659^2+WeightSDS!V$30*$AJ659+WeightSDS!W$30-0.010431*(1-1/$AJ659),WeightSDS!M$32+WeightSDS!N$32/(1+EXP(WeightSDS!O$32+WeightSDS!P$32*$AJ659))-0.010431*(1-$AJ659/210))))</f>
        <v>2.9500001032655536</v>
      </c>
      <c r="AN659" s="7">
        <f>IF(D659="M",IF($AJ659&lt;162,WeightSDS!P$12*$AJ659^7+WeightSDS!Q$12*$AJ659^6+WeightSDS!R$12*$AJ659^5+WeightSDS!S$12*$AJ659^4+WeightSDS!T$12*$AJ659^3+WeightSDS!U$12*$AJ659^2+WeightSDS!V$12*$AJ659+WeightSDS!W$12,WeightSDS!P$14*$AJ659^7+WeightSDS!Q$14*$AJ659^6+WeightSDS!R$14*$AJ659^5+WeightSDS!S$14*$AJ659^4+WeightSDS!T$14*$AJ659^3+WeightSDS!U$14*$AJ659^2+WeightSDS!V$14*$AJ659+WeightSDS!W$14),IF($AJ659&lt;156,WeightSDS!O$17*$AJ659^8+WeightSDS!P$17*$AJ659^7+WeightSDS!Q$17*$AJ659^6+WeightSDS!R$17*$AJ659^5+WeightSDS!S$17*$AJ659^4+WeightSDS!T$17*$AJ659^3+WeightSDS!U$17*$AJ659^2+WeightSDS!V$17*$AJ659+WeightSDS!W$17,IF($AJ659&lt;186,WeightSDS!$U$18+(WeightSDS!$V$18-WeightSDS!$U$18)/24*($AJ659-186)+WeightSDS!$W$18*(-$AJ659+186)^2-0.005,WeightSDS!$U$18+(WeightSDS!$V$18-WeightSDS!$U$18)/24*($AJ659-186)-0.005)))</f>
        <v>0.14604529399999999</v>
      </c>
      <c r="AQ659" s="7">
        <f t="shared" si="229"/>
        <v>0.56299999999999994</v>
      </c>
      <c r="AR659" s="7">
        <f t="shared" si="230"/>
        <v>69</v>
      </c>
      <c r="AS659" s="7">
        <f t="shared" si="231"/>
        <v>0.51</v>
      </c>
    </row>
    <row r="660" spans="2:45" s="7" customFormat="1" x14ac:dyDescent="0.15">
      <c r="B660" s="118"/>
      <c r="C660" s="118"/>
      <c r="D660" s="118"/>
      <c r="E660" s="30"/>
      <c r="F660" s="30"/>
      <c r="G660" s="119"/>
      <c r="H660" s="119"/>
      <c r="I660" s="78"/>
      <c r="J660" s="11" t="str">
        <f t="shared" si="222"/>
        <v/>
      </c>
      <c r="K660" s="2" t="str">
        <f t="shared" si="232"/>
        <v/>
      </c>
      <c r="L660" s="2" t="str">
        <f t="shared" si="223"/>
        <v/>
      </c>
      <c r="M660" s="2" t="str">
        <f t="shared" si="233"/>
        <v/>
      </c>
      <c r="N660" s="2" t="str">
        <f t="shared" si="234"/>
        <v/>
      </c>
      <c r="O660" s="2" t="str">
        <f t="shared" si="235"/>
        <v/>
      </c>
      <c r="P660" s="11" t="str">
        <f t="shared" si="236"/>
        <v/>
      </c>
      <c r="Q660" s="11" t="str">
        <f t="shared" si="237"/>
        <v/>
      </c>
      <c r="R660" s="2" t="str">
        <f t="shared" si="238"/>
        <v/>
      </c>
      <c r="S660" s="11" t="str">
        <f t="shared" si="239"/>
        <v/>
      </c>
      <c r="T660" s="175" t="str">
        <f t="shared" si="240"/>
        <v/>
      </c>
      <c r="U660" s="11" t="str">
        <f t="shared" si="241"/>
        <v/>
      </c>
      <c r="V660" s="136"/>
      <c r="W660" s="136"/>
      <c r="X660" s="139">
        <f t="shared" si="224"/>
        <v>0</v>
      </c>
      <c r="Y660" s="31">
        <f t="shared" si="225"/>
        <v>0</v>
      </c>
      <c r="Z660" s="31"/>
      <c r="AA660" s="140">
        <f t="shared" si="226"/>
        <v>0</v>
      </c>
      <c r="AB660" s="12"/>
      <c r="AC660" s="8">
        <f t="shared" si="227"/>
        <v>9.0359999999999996</v>
      </c>
      <c r="AD660" s="8">
        <f t="shared" si="228"/>
        <v>-184.49199999999999</v>
      </c>
      <c r="AE660"/>
      <c r="AF660" t="e">
        <f>IF(D660="M",IF(AI660&lt;78,LMS!$D$5*AI660^3+LMS!$E$5*AI660^2+LMS!$F$5*AI660+LMS!$G$5,IF(AI660&lt;150,LMS!$D$6*AI660^3+LMS!$E$6*AI660^2+LMS!$F$6*AI660+LMS!$G$6,LMS!$D$7*AI660^3+LMS!$E$7*AI660^2+LMS!$F$7*AI660+LMS!$G$7)),IF(AI660&lt;69,LMS!$D$9*AI660^3+LMS!$E$9*AI660^2+LMS!$F$9*AI660+LMS!$G$9,IF(AI660&lt;150,LMS!$D$10*AI660^3+LMS!$E$10*AI660^2+LMS!$F$10*AI660+LMS!$G$10,LMS!$D$11*AI660^3+LMS!$E$11*AI660^2+LMS!$F$11*AI660+LMS!$G$11)))</f>
        <v>#VALUE!</v>
      </c>
      <c r="AG660" t="e">
        <f>IF(D660="M",(IF(AI660&lt;2.5,LMS!$D$21*AI660^3+LMS!$E$21*AI660^2+LMS!$F$21*AI660+LMS!$G$21,IF(AI660&lt;9.5,LMS!$D$22*AI660^3+LMS!$E$22*AI660^2+LMS!$F$22*AI660+LMS!$G$22,IF(AI660&lt;26.75,LMS!$D$23*AI660^3+LMS!$E$23*AI660^2+LMS!$F$23*AI660+LMS!$G$23,IF(AI660&lt;90,LMS!$D$24*AI660^3+LMS!$E$24*AI660^2+LMS!$F$24*AI660+LMS!$G$24,LMS!$D$25*AI660^3+LMS!$E$25*AI660^2+LMS!$F$25*AI660+LMS!$G$25))))),(IF(AI660&lt;2.5,LMS!$D$27*AI660^3+LMS!$E$27*AI660^2+LMS!$F$27*AI660+LMS!$G$27,IF(AI660&lt;9.5,LMS!$D$28*AI660^3+LMS!$E$28*AI660^2+LMS!$F$28*AI660+LMS!$G$28,IF(AI660&lt;26.75,LMS!$D$29*AI660^3+LMS!$E$29*AI660^2+LMS!$F$29*AI660+LMS!$G$29,IF(AI660&lt;90,LMS!$D$30*AI660^3+LMS!$E$30*AI660^2+LMS!$F$30*AI660+LMS!$G$30,IF(AI660&lt;150,LMS!$D$31*AI660^3+LMS!$E$31*AI660^2+LMS!$F$31*AI660+LMS!$G$31,LMS!$D$32*AI660^3+LMS!$E$32*AI660^2+LMS!$F$32*AI660+LMS!$G$32)))))))</f>
        <v>#VALUE!</v>
      </c>
      <c r="AH660" t="e">
        <f>IF(D660="M",(IF(AI660&lt;90,LMS!$D$14*AI660^3+LMS!$E$14*AI660^2+LMS!$F$14*AI660+LMS!$G$14,LMS!$D$15*AI660^3+LMS!$E$15*AI660^2+LMS!$F$15*AI660+LMS!$G$15)),(IF(AI660&lt;90,LMS!$D$17*AI660^3+LMS!$E$17*AI660^2+LMS!$F$17*AI660+LMS!$G$17,LMS!$D$18*AI660^3+LMS!$E$18*AI660^2+LMS!$F$18*AI660+LMS!$G$18)))</f>
        <v>#VALUE!</v>
      </c>
      <c r="AI660" s="7" t="e">
        <f t="shared" si="221"/>
        <v>#VALUE!</v>
      </c>
      <c r="AJ660" s="7">
        <f t="shared" si="242"/>
        <v>0</v>
      </c>
      <c r="AL660" s="7">
        <f>IF(D660="M",WeightSDS!P$5*$AJ660^7+WeightSDS!Q$5*$AJ660^6+WeightSDS!R$5*$AJ660^5+WeightSDS!S$5*$AJ660^4+WeightSDS!T$5*$AJ660^3+WeightSDS!U$5*$AJ660^2+WeightSDS!V$5*$AJ660+WeightSDS!W$5,IF($AJ660&lt;186,WeightSDS!P$8*$AJ660^7+WeightSDS!Q$8*$AJ660^6+WeightSDS!R$8*$AJ660^5+WeightSDS!S$8*$AJ660^4+WeightSDS!T$8*$AJ660^3+WeightSDS!U$8*$AJ660^2+WeightSDS!V$8*$AJ660+WeightSDS!W$8,WeightSDS!$U$9+WeightSDS!$V$9*($AJ660-WeightSDS!$W$9)))</f>
        <v>0.75407122999999998</v>
      </c>
      <c r="AM660" s="7">
        <f>IF(D660="M",IF($AJ660&lt;45,WeightSDS!M$23*$AJ660^10+WeightSDS!N$23*$AJ660^9+WeightSDS!O$23*$AJ660^8+WeightSDS!P$23*$AJ660^7+WeightSDS!Q$23*$AJ660^6+WeightSDS!R$23*$AJ660^5+WeightSDS!S$23*$AJ660^4+WeightSDS!T$23*$AJ660^3+WeightSDS!U$23*$AJ660^2+WeightSDS!V$23*$AJ660+WeightSDS!W$23,IF($AJ660&lt;153,WeightSDS!M$25*$AJ660^10+WeightSDS!N$25*$AJ660^9+WeightSDS!O$25*$AJ660^8+WeightSDS!P$25*$AJ660^7+WeightSDS!Q$25*$AJ660^6+WeightSDS!R$25*$AJ660^5+WeightSDS!S$25*$AJ660^4+WeightSDS!T$25*$AJ660^3+WeightSDS!U$25*$AJ660^2+WeightSDS!V$25*$AJ660+WeightSDS!W$25,WeightSDS!M$27+WeightSDS!N$27/(1+EXP(WeightSDS!O$27+WeightSDS!P$27*$AJ660)))),IF($AJ660&lt;43.8,WeightSDS!M$29*$AJ660^10+WeightSDS!N$29*$AJ660^9+WeightSDS!O$29*$AJ660^8+WeightSDS!P$29*$AJ660^7+WeightSDS!Q$29*$AJ660^6+WeightSDS!R$29*$AJ660^5+WeightSDS!S$29*$AJ660^4+WeightSDS!T$29*$AJ660^3+WeightSDS!U$29*$AJ660^2+WeightSDS!V$29*$AJ660+WeightSDS!W$29-0.010431*(1-$AJ660/210),IF($AJ660&lt;123,WeightSDS!M$30*$AJ660^10+WeightSDS!N$30*$AJ660^9+WeightSDS!O$30*$AJ660^8+WeightSDS!P$30*$AJ660^7+WeightSDS!Q$30*$AJ660^6+WeightSDS!R$30*$AJ660^5+WeightSDS!S$30*$AJ660^4+WeightSDS!T$30*$AJ660^3+WeightSDS!U$30*$AJ660^2+WeightSDS!V$30*$AJ660+WeightSDS!W$30-0.010431*(1-1/$AJ660),WeightSDS!M$32+WeightSDS!N$32/(1+EXP(WeightSDS!O$32+WeightSDS!P$32*$AJ660))-0.010431*(1-$AJ660/210))))</f>
        <v>2.9500001032655536</v>
      </c>
      <c r="AN660" s="7">
        <f>IF(D660="M",IF($AJ660&lt;162,WeightSDS!P$12*$AJ660^7+WeightSDS!Q$12*$AJ660^6+WeightSDS!R$12*$AJ660^5+WeightSDS!S$12*$AJ660^4+WeightSDS!T$12*$AJ660^3+WeightSDS!U$12*$AJ660^2+WeightSDS!V$12*$AJ660+WeightSDS!W$12,WeightSDS!P$14*$AJ660^7+WeightSDS!Q$14*$AJ660^6+WeightSDS!R$14*$AJ660^5+WeightSDS!S$14*$AJ660^4+WeightSDS!T$14*$AJ660^3+WeightSDS!U$14*$AJ660^2+WeightSDS!V$14*$AJ660+WeightSDS!W$14),IF($AJ660&lt;156,WeightSDS!O$17*$AJ660^8+WeightSDS!P$17*$AJ660^7+WeightSDS!Q$17*$AJ660^6+WeightSDS!R$17*$AJ660^5+WeightSDS!S$17*$AJ660^4+WeightSDS!T$17*$AJ660^3+WeightSDS!U$17*$AJ660^2+WeightSDS!V$17*$AJ660+WeightSDS!W$17,IF($AJ660&lt;186,WeightSDS!$U$18+(WeightSDS!$V$18-WeightSDS!$U$18)/24*($AJ660-186)+WeightSDS!$W$18*(-$AJ660+186)^2-0.005,WeightSDS!$U$18+(WeightSDS!$V$18-WeightSDS!$U$18)/24*($AJ660-186)-0.005)))</f>
        <v>0.14604529399999999</v>
      </c>
      <c r="AQ660" s="7">
        <f t="shared" si="229"/>
        <v>0.56299999999999994</v>
      </c>
      <c r="AR660" s="7">
        <f t="shared" si="230"/>
        <v>69</v>
      </c>
      <c r="AS660" s="7">
        <f t="shared" si="231"/>
        <v>0.51</v>
      </c>
    </row>
    <row r="661" spans="2:45" s="7" customFormat="1" x14ac:dyDescent="0.15">
      <c r="B661" s="118"/>
      <c r="C661" s="118"/>
      <c r="D661" s="118"/>
      <c r="E661" s="30"/>
      <c r="F661" s="30"/>
      <c r="G661" s="119"/>
      <c r="H661" s="119"/>
      <c r="I661" s="78"/>
      <c r="J661" s="11" t="str">
        <f t="shared" si="222"/>
        <v/>
      </c>
      <c r="K661" s="2" t="str">
        <f t="shared" si="232"/>
        <v/>
      </c>
      <c r="L661" s="2" t="str">
        <f t="shared" si="223"/>
        <v/>
      </c>
      <c r="M661" s="2" t="str">
        <f t="shared" si="233"/>
        <v/>
      </c>
      <c r="N661" s="2" t="str">
        <f t="shared" si="234"/>
        <v/>
      </c>
      <c r="O661" s="2" t="str">
        <f t="shared" si="235"/>
        <v/>
      </c>
      <c r="P661" s="11" t="str">
        <f t="shared" si="236"/>
        <v/>
      </c>
      <c r="Q661" s="11" t="str">
        <f t="shared" si="237"/>
        <v/>
      </c>
      <c r="R661" s="2" t="str">
        <f t="shared" si="238"/>
        <v/>
      </c>
      <c r="S661" s="11" t="str">
        <f t="shared" si="239"/>
        <v/>
      </c>
      <c r="T661" s="175" t="str">
        <f t="shared" si="240"/>
        <v/>
      </c>
      <c r="U661" s="11" t="str">
        <f t="shared" si="241"/>
        <v/>
      </c>
      <c r="V661" s="136"/>
      <c r="W661" s="136"/>
      <c r="X661" s="139">
        <f t="shared" si="224"/>
        <v>0</v>
      </c>
      <c r="Y661" s="31">
        <f t="shared" si="225"/>
        <v>0</v>
      </c>
      <c r="Z661" s="31"/>
      <c r="AA661" s="140">
        <f t="shared" si="226"/>
        <v>0</v>
      </c>
      <c r="AB661" s="12"/>
      <c r="AC661" s="8">
        <f t="shared" si="227"/>
        <v>9.0359999999999996</v>
      </c>
      <c r="AD661" s="8">
        <f t="shared" si="228"/>
        <v>-184.49199999999999</v>
      </c>
      <c r="AE661"/>
      <c r="AF661" t="e">
        <f>IF(D661="M",IF(AI661&lt;78,LMS!$D$5*AI661^3+LMS!$E$5*AI661^2+LMS!$F$5*AI661+LMS!$G$5,IF(AI661&lt;150,LMS!$D$6*AI661^3+LMS!$E$6*AI661^2+LMS!$F$6*AI661+LMS!$G$6,LMS!$D$7*AI661^3+LMS!$E$7*AI661^2+LMS!$F$7*AI661+LMS!$G$7)),IF(AI661&lt;69,LMS!$D$9*AI661^3+LMS!$E$9*AI661^2+LMS!$F$9*AI661+LMS!$G$9,IF(AI661&lt;150,LMS!$D$10*AI661^3+LMS!$E$10*AI661^2+LMS!$F$10*AI661+LMS!$G$10,LMS!$D$11*AI661^3+LMS!$E$11*AI661^2+LMS!$F$11*AI661+LMS!$G$11)))</f>
        <v>#VALUE!</v>
      </c>
      <c r="AG661" t="e">
        <f>IF(D661="M",(IF(AI661&lt;2.5,LMS!$D$21*AI661^3+LMS!$E$21*AI661^2+LMS!$F$21*AI661+LMS!$G$21,IF(AI661&lt;9.5,LMS!$D$22*AI661^3+LMS!$E$22*AI661^2+LMS!$F$22*AI661+LMS!$G$22,IF(AI661&lt;26.75,LMS!$D$23*AI661^3+LMS!$E$23*AI661^2+LMS!$F$23*AI661+LMS!$G$23,IF(AI661&lt;90,LMS!$D$24*AI661^3+LMS!$E$24*AI661^2+LMS!$F$24*AI661+LMS!$G$24,LMS!$D$25*AI661^3+LMS!$E$25*AI661^2+LMS!$F$25*AI661+LMS!$G$25))))),(IF(AI661&lt;2.5,LMS!$D$27*AI661^3+LMS!$E$27*AI661^2+LMS!$F$27*AI661+LMS!$G$27,IF(AI661&lt;9.5,LMS!$D$28*AI661^3+LMS!$E$28*AI661^2+LMS!$F$28*AI661+LMS!$G$28,IF(AI661&lt;26.75,LMS!$D$29*AI661^3+LMS!$E$29*AI661^2+LMS!$F$29*AI661+LMS!$G$29,IF(AI661&lt;90,LMS!$D$30*AI661^3+LMS!$E$30*AI661^2+LMS!$F$30*AI661+LMS!$G$30,IF(AI661&lt;150,LMS!$D$31*AI661^3+LMS!$E$31*AI661^2+LMS!$F$31*AI661+LMS!$G$31,LMS!$D$32*AI661^3+LMS!$E$32*AI661^2+LMS!$F$32*AI661+LMS!$G$32)))))))</f>
        <v>#VALUE!</v>
      </c>
      <c r="AH661" t="e">
        <f>IF(D661="M",(IF(AI661&lt;90,LMS!$D$14*AI661^3+LMS!$E$14*AI661^2+LMS!$F$14*AI661+LMS!$G$14,LMS!$D$15*AI661^3+LMS!$E$15*AI661^2+LMS!$F$15*AI661+LMS!$G$15)),(IF(AI661&lt;90,LMS!$D$17*AI661^3+LMS!$E$17*AI661^2+LMS!$F$17*AI661+LMS!$G$17,LMS!$D$18*AI661^3+LMS!$E$18*AI661^2+LMS!$F$18*AI661+LMS!$G$18)))</f>
        <v>#VALUE!</v>
      </c>
      <c r="AI661" s="7" t="e">
        <f t="shared" si="221"/>
        <v>#VALUE!</v>
      </c>
      <c r="AJ661" s="7">
        <f t="shared" si="242"/>
        <v>0</v>
      </c>
      <c r="AL661" s="7">
        <f>IF(D661="M",WeightSDS!P$5*$AJ661^7+WeightSDS!Q$5*$AJ661^6+WeightSDS!R$5*$AJ661^5+WeightSDS!S$5*$AJ661^4+WeightSDS!T$5*$AJ661^3+WeightSDS!U$5*$AJ661^2+WeightSDS!V$5*$AJ661+WeightSDS!W$5,IF($AJ661&lt;186,WeightSDS!P$8*$AJ661^7+WeightSDS!Q$8*$AJ661^6+WeightSDS!R$8*$AJ661^5+WeightSDS!S$8*$AJ661^4+WeightSDS!T$8*$AJ661^3+WeightSDS!U$8*$AJ661^2+WeightSDS!V$8*$AJ661+WeightSDS!W$8,WeightSDS!$U$9+WeightSDS!$V$9*($AJ661-WeightSDS!$W$9)))</f>
        <v>0.75407122999999998</v>
      </c>
      <c r="AM661" s="7">
        <f>IF(D661="M",IF($AJ661&lt;45,WeightSDS!M$23*$AJ661^10+WeightSDS!N$23*$AJ661^9+WeightSDS!O$23*$AJ661^8+WeightSDS!P$23*$AJ661^7+WeightSDS!Q$23*$AJ661^6+WeightSDS!R$23*$AJ661^5+WeightSDS!S$23*$AJ661^4+WeightSDS!T$23*$AJ661^3+WeightSDS!U$23*$AJ661^2+WeightSDS!V$23*$AJ661+WeightSDS!W$23,IF($AJ661&lt;153,WeightSDS!M$25*$AJ661^10+WeightSDS!N$25*$AJ661^9+WeightSDS!O$25*$AJ661^8+WeightSDS!P$25*$AJ661^7+WeightSDS!Q$25*$AJ661^6+WeightSDS!R$25*$AJ661^5+WeightSDS!S$25*$AJ661^4+WeightSDS!T$25*$AJ661^3+WeightSDS!U$25*$AJ661^2+WeightSDS!V$25*$AJ661+WeightSDS!W$25,WeightSDS!M$27+WeightSDS!N$27/(1+EXP(WeightSDS!O$27+WeightSDS!P$27*$AJ661)))),IF($AJ661&lt;43.8,WeightSDS!M$29*$AJ661^10+WeightSDS!N$29*$AJ661^9+WeightSDS!O$29*$AJ661^8+WeightSDS!P$29*$AJ661^7+WeightSDS!Q$29*$AJ661^6+WeightSDS!R$29*$AJ661^5+WeightSDS!S$29*$AJ661^4+WeightSDS!T$29*$AJ661^3+WeightSDS!U$29*$AJ661^2+WeightSDS!V$29*$AJ661+WeightSDS!W$29-0.010431*(1-$AJ661/210),IF($AJ661&lt;123,WeightSDS!M$30*$AJ661^10+WeightSDS!N$30*$AJ661^9+WeightSDS!O$30*$AJ661^8+WeightSDS!P$30*$AJ661^7+WeightSDS!Q$30*$AJ661^6+WeightSDS!R$30*$AJ661^5+WeightSDS!S$30*$AJ661^4+WeightSDS!T$30*$AJ661^3+WeightSDS!U$30*$AJ661^2+WeightSDS!V$30*$AJ661+WeightSDS!W$30-0.010431*(1-1/$AJ661),WeightSDS!M$32+WeightSDS!N$32/(1+EXP(WeightSDS!O$32+WeightSDS!P$32*$AJ661))-0.010431*(1-$AJ661/210))))</f>
        <v>2.9500001032655536</v>
      </c>
      <c r="AN661" s="7">
        <f>IF(D661="M",IF($AJ661&lt;162,WeightSDS!P$12*$AJ661^7+WeightSDS!Q$12*$AJ661^6+WeightSDS!R$12*$AJ661^5+WeightSDS!S$12*$AJ661^4+WeightSDS!T$12*$AJ661^3+WeightSDS!U$12*$AJ661^2+WeightSDS!V$12*$AJ661+WeightSDS!W$12,WeightSDS!P$14*$AJ661^7+WeightSDS!Q$14*$AJ661^6+WeightSDS!R$14*$AJ661^5+WeightSDS!S$14*$AJ661^4+WeightSDS!T$14*$AJ661^3+WeightSDS!U$14*$AJ661^2+WeightSDS!V$14*$AJ661+WeightSDS!W$14),IF($AJ661&lt;156,WeightSDS!O$17*$AJ661^8+WeightSDS!P$17*$AJ661^7+WeightSDS!Q$17*$AJ661^6+WeightSDS!R$17*$AJ661^5+WeightSDS!S$17*$AJ661^4+WeightSDS!T$17*$AJ661^3+WeightSDS!U$17*$AJ661^2+WeightSDS!V$17*$AJ661+WeightSDS!W$17,IF($AJ661&lt;186,WeightSDS!$U$18+(WeightSDS!$V$18-WeightSDS!$U$18)/24*($AJ661-186)+WeightSDS!$W$18*(-$AJ661+186)^2-0.005,WeightSDS!$U$18+(WeightSDS!$V$18-WeightSDS!$U$18)/24*($AJ661-186)-0.005)))</f>
        <v>0.14604529399999999</v>
      </c>
      <c r="AQ661" s="7">
        <f t="shared" si="229"/>
        <v>0.56299999999999994</v>
      </c>
      <c r="AR661" s="7">
        <f t="shared" si="230"/>
        <v>69</v>
      </c>
      <c r="AS661" s="7">
        <f t="shared" si="231"/>
        <v>0.51</v>
      </c>
    </row>
    <row r="662" spans="2:45" s="7" customFormat="1" x14ac:dyDescent="0.15">
      <c r="B662" s="118"/>
      <c r="C662" s="118"/>
      <c r="D662" s="118"/>
      <c r="E662" s="30"/>
      <c r="F662" s="30"/>
      <c r="G662" s="119"/>
      <c r="H662" s="119"/>
      <c r="I662" s="78"/>
      <c r="J662" s="11" t="str">
        <f t="shared" si="222"/>
        <v/>
      </c>
      <c r="K662" s="2" t="str">
        <f t="shared" si="232"/>
        <v/>
      </c>
      <c r="L662" s="2" t="str">
        <f t="shared" si="223"/>
        <v/>
      </c>
      <c r="M662" s="2" t="str">
        <f t="shared" si="233"/>
        <v/>
      </c>
      <c r="N662" s="2" t="str">
        <f t="shared" si="234"/>
        <v/>
      </c>
      <c r="O662" s="2" t="str">
        <f t="shared" si="235"/>
        <v/>
      </c>
      <c r="P662" s="11" t="str">
        <f t="shared" si="236"/>
        <v/>
      </c>
      <c r="Q662" s="11" t="str">
        <f t="shared" si="237"/>
        <v/>
      </c>
      <c r="R662" s="2" t="str">
        <f t="shared" si="238"/>
        <v/>
      </c>
      <c r="S662" s="11" t="str">
        <f t="shared" si="239"/>
        <v/>
      </c>
      <c r="T662" s="175" t="str">
        <f t="shared" si="240"/>
        <v/>
      </c>
      <c r="U662" s="11" t="str">
        <f t="shared" si="241"/>
        <v/>
      </c>
      <c r="V662" s="136"/>
      <c r="W662" s="136"/>
      <c r="X662" s="139">
        <f t="shared" si="224"/>
        <v>0</v>
      </c>
      <c r="Y662" s="31">
        <f t="shared" si="225"/>
        <v>0</v>
      </c>
      <c r="Z662" s="31"/>
      <c r="AA662" s="140">
        <f t="shared" si="226"/>
        <v>0</v>
      </c>
      <c r="AB662" s="12"/>
      <c r="AC662" s="8">
        <f t="shared" si="227"/>
        <v>9.0359999999999996</v>
      </c>
      <c r="AD662" s="8">
        <f t="shared" si="228"/>
        <v>-184.49199999999999</v>
      </c>
      <c r="AE662"/>
      <c r="AF662" t="e">
        <f>IF(D662="M",IF(AI662&lt;78,LMS!$D$5*AI662^3+LMS!$E$5*AI662^2+LMS!$F$5*AI662+LMS!$G$5,IF(AI662&lt;150,LMS!$D$6*AI662^3+LMS!$E$6*AI662^2+LMS!$F$6*AI662+LMS!$G$6,LMS!$D$7*AI662^3+LMS!$E$7*AI662^2+LMS!$F$7*AI662+LMS!$G$7)),IF(AI662&lt;69,LMS!$D$9*AI662^3+LMS!$E$9*AI662^2+LMS!$F$9*AI662+LMS!$G$9,IF(AI662&lt;150,LMS!$D$10*AI662^3+LMS!$E$10*AI662^2+LMS!$F$10*AI662+LMS!$G$10,LMS!$D$11*AI662^3+LMS!$E$11*AI662^2+LMS!$F$11*AI662+LMS!$G$11)))</f>
        <v>#VALUE!</v>
      </c>
      <c r="AG662" t="e">
        <f>IF(D662="M",(IF(AI662&lt;2.5,LMS!$D$21*AI662^3+LMS!$E$21*AI662^2+LMS!$F$21*AI662+LMS!$G$21,IF(AI662&lt;9.5,LMS!$D$22*AI662^3+LMS!$E$22*AI662^2+LMS!$F$22*AI662+LMS!$G$22,IF(AI662&lt;26.75,LMS!$D$23*AI662^3+LMS!$E$23*AI662^2+LMS!$F$23*AI662+LMS!$G$23,IF(AI662&lt;90,LMS!$D$24*AI662^3+LMS!$E$24*AI662^2+LMS!$F$24*AI662+LMS!$G$24,LMS!$D$25*AI662^3+LMS!$E$25*AI662^2+LMS!$F$25*AI662+LMS!$G$25))))),(IF(AI662&lt;2.5,LMS!$D$27*AI662^3+LMS!$E$27*AI662^2+LMS!$F$27*AI662+LMS!$G$27,IF(AI662&lt;9.5,LMS!$D$28*AI662^3+LMS!$E$28*AI662^2+LMS!$F$28*AI662+LMS!$G$28,IF(AI662&lt;26.75,LMS!$D$29*AI662^3+LMS!$E$29*AI662^2+LMS!$F$29*AI662+LMS!$G$29,IF(AI662&lt;90,LMS!$D$30*AI662^3+LMS!$E$30*AI662^2+LMS!$F$30*AI662+LMS!$G$30,IF(AI662&lt;150,LMS!$D$31*AI662^3+LMS!$E$31*AI662^2+LMS!$F$31*AI662+LMS!$G$31,LMS!$D$32*AI662^3+LMS!$E$32*AI662^2+LMS!$F$32*AI662+LMS!$G$32)))))))</f>
        <v>#VALUE!</v>
      </c>
      <c r="AH662" t="e">
        <f>IF(D662="M",(IF(AI662&lt;90,LMS!$D$14*AI662^3+LMS!$E$14*AI662^2+LMS!$F$14*AI662+LMS!$G$14,LMS!$D$15*AI662^3+LMS!$E$15*AI662^2+LMS!$F$15*AI662+LMS!$G$15)),(IF(AI662&lt;90,LMS!$D$17*AI662^3+LMS!$E$17*AI662^2+LMS!$F$17*AI662+LMS!$G$17,LMS!$D$18*AI662^3+LMS!$E$18*AI662^2+LMS!$F$18*AI662+LMS!$G$18)))</f>
        <v>#VALUE!</v>
      </c>
      <c r="AI662" s="7" t="e">
        <f t="shared" si="221"/>
        <v>#VALUE!</v>
      </c>
      <c r="AJ662" s="7">
        <f t="shared" si="242"/>
        <v>0</v>
      </c>
      <c r="AL662" s="7">
        <f>IF(D662="M",WeightSDS!P$5*$AJ662^7+WeightSDS!Q$5*$AJ662^6+WeightSDS!R$5*$AJ662^5+WeightSDS!S$5*$AJ662^4+WeightSDS!T$5*$AJ662^3+WeightSDS!U$5*$AJ662^2+WeightSDS!V$5*$AJ662+WeightSDS!W$5,IF($AJ662&lt;186,WeightSDS!P$8*$AJ662^7+WeightSDS!Q$8*$AJ662^6+WeightSDS!R$8*$AJ662^5+WeightSDS!S$8*$AJ662^4+WeightSDS!T$8*$AJ662^3+WeightSDS!U$8*$AJ662^2+WeightSDS!V$8*$AJ662+WeightSDS!W$8,WeightSDS!$U$9+WeightSDS!$V$9*($AJ662-WeightSDS!$W$9)))</f>
        <v>0.75407122999999998</v>
      </c>
      <c r="AM662" s="7">
        <f>IF(D662="M",IF($AJ662&lt;45,WeightSDS!M$23*$AJ662^10+WeightSDS!N$23*$AJ662^9+WeightSDS!O$23*$AJ662^8+WeightSDS!P$23*$AJ662^7+WeightSDS!Q$23*$AJ662^6+WeightSDS!R$23*$AJ662^5+WeightSDS!S$23*$AJ662^4+WeightSDS!T$23*$AJ662^3+WeightSDS!U$23*$AJ662^2+WeightSDS!V$23*$AJ662+WeightSDS!W$23,IF($AJ662&lt;153,WeightSDS!M$25*$AJ662^10+WeightSDS!N$25*$AJ662^9+WeightSDS!O$25*$AJ662^8+WeightSDS!P$25*$AJ662^7+WeightSDS!Q$25*$AJ662^6+WeightSDS!R$25*$AJ662^5+WeightSDS!S$25*$AJ662^4+WeightSDS!T$25*$AJ662^3+WeightSDS!U$25*$AJ662^2+WeightSDS!V$25*$AJ662+WeightSDS!W$25,WeightSDS!M$27+WeightSDS!N$27/(1+EXP(WeightSDS!O$27+WeightSDS!P$27*$AJ662)))),IF($AJ662&lt;43.8,WeightSDS!M$29*$AJ662^10+WeightSDS!N$29*$AJ662^9+WeightSDS!O$29*$AJ662^8+WeightSDS!P$29*$AJ662^7+WeightSDS!Q$29*$AJ662^6+WeightSDS!R$29*$AJ662^5+WeightSDS!S$29*$AJ662^4+WeightSDS!T$29*$AJ662^3+WeightSDS!U$29*$AJ662^2+WeightSDS!V$29*$AJ662+WeightSDS!W$29-0.010431*(1-$AJ662/210),IF($AJ662&lt;123,WeightSDS!M$30*$AJ662^10+WeightSDS!N$30*$AJ662^9+WeightSDS!O$30*$AJ662^8+WeightSDS!P$30*$AJ662^7+WeightSDS!Q$30*$AJ662^6+WeightSDS!R$30*$AJ662^5+WeightSDS!S$30*$AJ662^4+WeightSDS!T$30*$AJ662^3+WeightSDS!U$30*$AJ662^2+WeightSDS!V$30*$AJ662+WeightSDS!W$30-0.010431*(1-1/$AJ662),WeightSDS!M$32+WeightSDS!N$32/(1+EXP(WeightSDS!O$32+WeightSDS!P$32*$AJ662))-0.010431*(1-$AJ662/210))))</f>
        <v>2.9500001032655536</v>
      </c>
      <c r="AN662" s="7">
        <f>IF(D662="M",IF($AJ662&lt;162,WeightSDS!P$12*$AJ662^7+WeightSDS!Q$12*$AJ662^6+WeightSDS!R$12*$AJ662^5+WeightSDS!S$12*$AJ662^4+WeightSDS!T$12*$AJ662^3+WeightSDS!U$12*$AJ662^2+WeightSDS!V$12*$AJ662+WeightSDS!W$12,WeightSDS!P$14*$AJ662^7+WeightSDS!Q$14*$AJ662^6+WeightSDS!R$14*$AJ662^5+WeightSDS!S$14*$AJ662^4+WeightSDS!T$14*$AJ662^3+WeightSDS!U$14*$AJ662^2+WeightSDS!V$14*$AJ662+WeightSDS!W$14),IF($AJ662&lt;156,WeightSDS!O$17*$AJ662^8+WeightSDS!P$17*$AJ662^7+WeightSDS!Q$17*$AJ662^6+WeightSDS!R$17*$AJ662^5+WeightSDS!S$17*$AJ662^4+WeightSDS!T$17*$AJ662^3+WeightSDS!U$17*$AJ662^2+WeightSDS!V$17*$AJ662+WeightSDS!W$17,IF($AJ662&lt;186,WeightSDS!$U$18+(WeightSDS!$V$18-WeightSDS!$U$18)/24*($AJ662-186)+WeightSDS!$W$18*(-$AJ662+186)^2-0.005,WeightSDS!$U$18+(WeightSDS!$V$18-WeightSDS!$U$18)/24*($AJ662-186)-0.005)))</f>
        <v>0.14604529399999999</v>
      </c>
      <c r="AQ662" s="7">
        <f t="shared" si="229"/>
        <v>0.56299999999999994</v>
      </c>
      <c r="AR662" s="7">
        <f t="shared" si="230"/>
        <v>69</v>
      </c>
      <c r="AS662" s="7">
        <f t="shared" si="231"/>
        <v>0.51</v>
      </c>
    </row>
    <row r="663" spans="2:45" s="7" customFormat="1" x14ac:dyDescent="0.15">
      <c r="B663" s="118"/>
      <c r="C663" s="118"/>
      <c r="D663" s="118"/>
      <c r="E663" s="30"/>
      <c r="F663" s="30"/>
      <c r="G663" s="119"/>
      <c r="H663" s="119"/>
      <c r="I663" s="78"/>
      <c r="J663" s="11" t="str">
        <f t="shared" si="222"/>
        <v/>
      </c>
      <c r="K663" s="2" t="str">
        <f t="shared" si="232"/>
        <v/>
      </c>
      <c r="L663" s="2" t="str">
        <f t="shared" si="223"/>
        <v/>
      </c>
      <c r="M663" s="2" t="str">
        <f t="shared" si="233"/>
        <v/>
      </c>
      <c r="N663" s="2" t="str">
        <f t="shared" si="234"/>
        <v/>
      </c>
      <c r="O663" s="2" t="str">
        <f t="shared" si="235"/>
        <v/>
      </c>
      <c r="P663" s="11" t="str">
        <f t="shared" si="236"/>
        <v/>
      </c>
      <c r="Q663" s="11" t="str">
        <f t="shared" si="237"/>
        <v/>
      </c>
      <c r="R663" s="2" t="str">
        <f t="shared" si="238"/>
        <v/>
      </c>
      <c r="S663" s="11" t="str">
        <f t="shared" si="239"/>
        <v/>
      </c>
      <c r="T663" s="175" t="str">
        <f t="shared" si="240"/>
        <v/>
      </c>
      <c r="U663" s="11" t="str">
        <f t="shared" si="241"/>
        <v/>
      </c>
      <c r="V663" s="136"/>
      <c r="W663" s="136"/>
      <c r="X663" s="139">
        <f t="shared" si="224"/>
        <v>0</v>
      </c>
      <c r="Y663" s="31">
        <f t="shared" si="225"/>
        <v>0</v>
      </c>
      <c r="Z663" s="31"/>
      <c r="AA663" s="140">
        <f t="shared" si="226"/>
        <v>0</v>
      </c>
      <c r="AB663" s="12"/>
      <c r="AC663" s="8">
        <f t="shared" si="227"/>
        <v>9.0359999999999996</v>
      </c>
      <c r="AD663" s="8">
        <f t="shared" si="228"/>
        <v>-184.49199999999999</v>
      </c>
      <c r="AE663"/>
      <c r="AF663" t="e">
        <f>IF(D663="M",IF(AI663&lt;78,LMS!$D$5*AI663^3+LMS!$E$5*AI663^2+LMS!$F$5*AI663+LMS!$G$5,IF(AI663&lt;150,LMS!$D$6*AI663^3+LMS!$E$6*AI663^2+LMS!$F$6*AI663+LMS!$G$6,LMS!$D$7*AI663^3+LMS!$E$7*AI663^2+LMS!$F$7*AI663+LMS!$G$7)),IF(AI663&lt;69,LMS!$D$9*AI663^3+LMS!$E$9*AI663^2+LMS!$F$9*AI663+LMS!$G$9,IF(AI663&lt;150,LMS!$D$10*AI663^3+LMS!$E$10*AI663^2+LMS!$F$10*AI663+LMS!$G$10,LMS!$D$11*AI663^3+LMS!$E$11*AI663^2+LMS!$F$11*AI663+LMS!$G$11)))</f>
        <v>#VALUE!</v>
      </c>
      <c r="AG663" t="e">
        <f>IF(D663="M",(IF(AI663&lt;2.5,LMS!$D$21*AI663^3+LMS!$E$21*AI663^2+LMS!$F$21*AI663+LMS!$G$21,IF(AI663&lt;9.5,LMS!$D$22*AI663^3+LMS!$E$22*AI663^2+LMS!$F$22*AI663+LMS!$G$22,IF(AI663&lt;26.75,LMS!$D$23*AI663^3+LMS!$E$23*AI663^2+LMS!$F$23*AI663+LMS!$G$23,IF(AI663&lt;90,LMS!$D$24*AI663^3+LMS!$E$24*AI663^2+LMS!$F$24*AI663+LMS!$G$24,LMS!$D$25*AI663^3+LMS!$E$25*AI663^2+LMS!$F$25*AI663+LMS!$G$25))))),(IF(AI663&lt;2.5,LMS!$D$27*AI663^3+LMS!$E$27*AI663^2+LMS!$F$27*AI663+LMS!$G$27,IF(AI663&lt;9.5,LMS!$D$28*AI663^3+LMS!$E$28*AI663^2+LMS!$F$28*AI663+LMS!$G$28,IF(AI663&lt;26.75,LMS!$D$29*AI663^3+LMS!$E$29*AI663^2+LMS!$F$29*AI663+LMS!$G$29,IF(AI663&lt;90,LMS!$D$30*AI663^3+LMS!$E$30*AI663^2+LMS!$F$30*AI663+LMS!$G$30,IF(AI663&lt;150,LMS!$D$31*AI663^3+LMS!$E$31*AI663^2+LMS!$F$31*AI663+LMS!$G$31,LMS!$D$32*AI663^3+LMS!$E$32*AI663^2+LMS!$F$32*AI663+LMS!$G$32)))))))</f>
        <v>#VALUE!</v>
      </c>
      <c r="AH663" t="e">
        <f>IF(D663="M",(IF(AI663&lt;90,LMS!$D$14*AI663^3+LMS!$E$14*AI663^2+LMS!$F$14*AI663+LMS!$G$14,LMS!$D$15*AI663^3+LMS!$E$15*AI663^2+LMS!$F$15*AI663+LMS!$G$15)),(IF(AI663&lt;90,LMS!$D$17*AI663^3+LMS!$E$17*AI663^2+LMS!$F$17*AI663+LMS!$G$17,LMS!$D$18*AI663^3+LMS!$E$18*AI663^2+LMS!$F$18*AI663+LMS!$G$18)))</f>
        <v>#VALUE!</v>
      </c>
      <c r="AI663" s="7" t="e">
        <f t="shared" si="221"/>
        <v>#VALUE!</v>
      </c>
      <c r="AJ663" s="7">
        <f t="shared" si="242"/>
        <v>0</v>
      </c>
      <c r="AL663" s="7">
        <f>IF(D663="M",WeightSDS!P$5*$AJ663^7+WeightSDS!Q$5*$AJ663^6+WeightSDS!R$5*$AJ663^5+WeightSDS!S$5*$AJ663^4+WeightSDS!T$5*$AJ663^3+WeightSDS!U$5*$AJ663^2+WeightSDS!V$5*$AJ663+WeightSDS!W$5,IF($AJ663&lt;186,WeightSDS!P$8*$AJ663^7+WeightSDS!Q$8*$AJ663^6+WeightSDS!R$8*$AJ663^5+WeightSDS!S$8*$AJ663^4+WeightSDS!T$8*$AJ663^3+WeightSDS!U$8*$AJ663^2+WeightSDS!V$8*$AJ663+WeightSDS!W$8,WeightSDS!$U$9+WeightSDS!$V$9*($AJ663-WeightSDS!$W$9)))</f>
        <v>0.75407122999999998</v>
      </c>
      <c r="AM663" s="7">
        <f>IF(D663="M",IF($AJ663&lt;45,WeightSDS!M$23*$AJ663^10+WeightSDS!N$23*$AJ663^9+WeightSDS!O$23*$AJ663^8+WeightSDS!P$23*$AJ663^7+WeightSDS!Q$23*$AJ663^6+WeightSDS!R$23*$AJ663^5+WeightSDS!S$23*$AJ663^4+WeightSDS!T$23*$AJ663^3+WeightSDS!U$23*$AJ663^2+WeightSDS!V$23*$AJ663+WeightSDS!W$23,IF($AJ663&lt;153,WeightSDS!M$25*$AJ663^10+WeightSDS!N$25*$AJ663^9+WeightSDS!O$25*$AJ663^8+WeightSDS!P$25*$AJ663^7+WeightSDS!Q$25*$AJ663^6+WeightSDS!R$25*$AJ663^5+WeightSDS!S$25*$AJ663^4+WeightSDS!T$25*$AJ663^3+WeightSDS!U$25*$AJ663^2+WeightSDS!V$25*$AJ663+WeightSDS!W$25,WeightSDS!M$27+WeightSDS!N$27/(1+EXP(WeightSDS!O$27+WeightSDS!P$27*$AJ663)))),IF($AJ663&lt;43.8,WeightSDS!M$29*$AJ663^10+WeightSDS!N$29*$AJ663^9+WeightSDS!O$29*$AJ663^8+WeightSDS!P$29*$AJ663^7+WeightSDS!Q$29*$AJ663^6+WeightSDS!R$29*$AJ663^5+WeightSDS!S$29*$AJ663^4+WeightSDS!T$29*$AJ663^3+WeightSDS!U$29*$AJ663^2+WeightSDS!V$29*$AJ663+WeightSDS!W$29-0.010431*(1-$AJ663/210),IF($AJ663&lt;123,WeightSDS!M$30*$AJ663^10+WeightSDS!N$30*$AJ663^9+WeightSDS!O$30*$AJ663^8+WeightSDS!P$30*$AJ663^7+WeightSDS!Q$30*$AJ663^6+WeightSDS!R$30*$AJ663^5+WeightSDS!S$30*$AJ663^4+WeightSDS!T$30*$AJ663^3+WeightSDS!U$30*$AJ663^2+WeightSDS!V$30*$AJ663+WeightSDS!W$30-0.010431*(1-1/$AJ663),WeightSDS!M$32+WeightSDS!N$32/(1+EXP(WeightSDS!O$32+WeightSDS!P$32*$AJ663))-0.010431*(1-$AJ663/210))))</f>
        <v>2.9500001032655536</v>
      </c>
      <c r="AN663" s="7">
        <f>IF(D663="M",IF($AJ663&lt;162,WeightSDS!P$12*$AJ663^7+WeightSDS!Q$12*$AJ663^6+WeightSDS!R$12*$AJ663^5+WeightSDS!S$12*$AJ663^4+WeightSDS!T$12*$AJ663^3+WeightSDS!U$12*$AJ663^2+WeightSDS!V$12*$AJ663+WeightSDS!W$12,WeightSDS!P$14*$AJ663^7+WeightSDS!Q$14*$AJ663^6+WeightSDS!R$14*$AJ663^5+WeightSDS!S$14*$AJ663^4+WeightSDS!T$14*$AJ663^3+WeightSDS!U$14*$AJ663^2+WeightSDS!V$14*$AJ663+WeightSDS!W$14),IF($AJ663&lt;156,WeightSDS!O$17*$AJ663^8+WeightSDS!P$17*$AJ663^7+WeightSDS!Q$17*$AJ663^6+WeightSDS!R$17*$AJ663^5+WeightSDS!S$17*$AJ663^4+WeightSDS!T$17*$AJ663^3+WeightSDS!U$17*$AJ663^2+WeightSDS!V$17*$AJ663+WeightSDS!W$17,IF($AJ663&lt;186,WeightSDS!$U$18+(WeightSDS!$V$18-WeightSDS!$U$18)/24*($AJ663-186)+WeightSDS!$W$18*(-$AJ663+186)^2-0.005,WeightSDS!$U$18+(WeightSDS!$V$18-WeightSDS!$U$18)/24*($AJ663-186)-0.005)))</f>
        <v>0.14604529399999999</v>
      </c>
      <c r="AQ663" s="7">
        <f t="shared" si="229"/>
        <v>0.56299999999999994</v>
      </c>
      <c r="AR663" s="7">
        <f t="shared" si="230"/>
        <v>69</v>
      </c>
      <c r="AS663" s="7">
        <f t="shared" si="231"/>
        <v>0.51</v>
      </c>
    </row>
    <row r="664" spans="2:45" s="7" customFormat="1" x14ac:dyDescent="0.15">
      <c r="B664" s="118"/>
      <c r="C664" s="118"/>
      <c r="D664" s="118"/>
      <c r="E664" s="30"/>
      <c r="F664" s="30"/>
      <c r="G664" s="119"/>
      <c r="H664" s="119"/>
      <c r="I664" s="78"/>
      <c r="J664" s="11" t="str">
        <f t="shared" si="222"/>
        <v/>
      </c>
      <c r="K664" s="2" t="str">
        <f t="shared" si="232"/>
        <v/>
      </c>
      <c r="L664" s="2" t="str">
        <f t="shared" si="223"/>
        <v/>
      </c>
      <c r="M664" s="2" t="str">
        <f t="shared" si="233"/>
        <v/>
      </c>
      <c r="N664" s="2" t="str">
        <f t="shared" si="234"/>
        <v/>
      </c>
      <c r="O664" s="2" t="str">
        <f t="shared" si="235"/>
        <v/>
      </c>
      <c r="P664" s="11" t="str">
        <f t="shared" si="236"/>
        <v/>
      </c>
      <c r="Q664" s="11" t="str">
        <f t="shared" si="237"/>
        <v/>
      </c>
      <c r="R664" s="2" t="str">
        <f t="shared" si="238"/>
        <v/>
      </c>
      <c r="S664" s="11" t="str">
        <f t="shared" si="239"/>
        <v/>
      </c>
      <c r="T664" s="175" t="str">
        <f t="shared" si="240"/>
        <v/>
      </c>
      <c r="U664" s="11" t="str">
        <f t="shared" si="241"/>
        <v/>
      </c>
      <c r="V664" s="136"/>
      <c r="W664" s="136"/>
      <c r="X664" s="139">
        <f t="shared" si="224"/>
        <v>0</v>
      </c>
      <c r="Y664" s="31">
        <f t="shared" si="225"/>
        <v>0</v>
      </c>
      <c r="Z664" s="31"/>
      <c r="AA664" s="140">
        <f t="shared" si="226"/>
        <v>0</v>
      </c>
      <c r="AB664" s="12"/>
      <c r="AC664" s="8">
        <f t="shared" si="227"/>
        <v>9.0359999999999996</v>
      </c>
      <c r="AD664" s="8">
        <f t="shared" si="228"/>
        <v>-184.49199999999999</v>
      </c>
      <c r="AE664"/>
      <c r="AF664" t="e">
        <f>IF(D664="M",IF(AI664&lt;78,LMS!$D$5*AI664^3+LMS!$E$5*AI664^2+LMS!$F$5*AI664+LMS!$G$5,IF(AI664&lt;150,LMS!$D$6*AI664^3+LMS!$E$6*AI664^2+LMS!$F$6*AI664+LMS!$G$6,LMS!$D$7*AI664^3+LMS!$E$7*AI664^2+LMS!$F$7*AI664+LMS!$G$7)),IF(AI664&lt;69,LMS!$D$9*AI664^3+LMS!$E$9*AI664^2+LMS!$F$9*AI664+LMS!$G$9,IF(AI664&lt;150,LMS!$D$10*AI664^3+LMS!$E$10*AI664^2+LMS!$F$10*AI664+LMS!$G$10,LMS!$D$11*AI664^3+LMS!$E$11*AI664^2+LMS!$F$11*AI664+LMS!$G$11)))</f>
        <v>#VALUE!</v>
      </c>
      <c r="AG664" t="e">
        <f>IF(D664="M",(IF(AI664&lt;2.5,LMS!$D$21*AI664^3+LMS!$E$21*AI664^2+LMS!$F$21*AI664+LMS!$G$21,IF(AI664&lt;9.5,LMS!$D$22*AI664^3+LMS!$E$22*AI664^2+LMS!$F$22*AI664+LMS!$G$22,IF(AI664&lt;26.75,LMS!$D$23*AI664^3+LMS!$E$23*AI664^2+LMS!$F$23*AI664+LMS!$G$23,IF(AI664&lt;90,LMS!$D$24*AI664^3+LMS!$E$24*AI664^2+LMS!$F$24*AI664+LMS!$G$24,LMS!$D$25*AI664^3+LMS!$E$25*AI664^2+LMS!$F$25*AI664+LMS!$G$25))))),(IF(AI664&lt;2.5,LMS!$D$27*AI664^3+LMS!$E$27*AI664^2+LMS!$F$27*AI664+LMS!$G$27,IF(AI664&lt;9.5,LMS!$D$28*AI664^3+LMS!$E$28*AI664^2+LMS!$F$28*AI664+LMS!$G$28,IF(AI664&lt;26.75,LMS!$D$29*AI664^3+LMS!$E$29*AI664^2+LMS!$F$29*AI664+LMS!$G$29,IF(AI664&lt;90,LMS!$D$30*AI664^3+LMS!$E$30*AI664^2+LMS!$F$30*AI664+LMS!$G$30,IF(AI664&lt;150,LMS!$D$31*AI664^3+LMS!$E$31*AI664^2+LMS!$F$31*AI664+LMS!$G$31,LMS!$D$32*AI664^3+LMS!$E$32*AI664^2+LMS!$F$32*AI664+LMS!$G$32)))))))</f>
        <v>#VALUE!</v>
      </c>
      <c r="AH664" t="e">
        <f>IF(D664="M",(IF(AI664&lt;90,LMS!$D$14*AI664^3+LMS!$E$14*AI664^2+LMS!$F$14*AI664+LMS!$G$14,LMS!$D$15*AI664^3+LMS!$E$15*AI664^2+LMS!$F$15*AI664+LMS!$G$15)),(IF(AI664&lt;90,LMS!$D$17*AI664^3+LMS!$E$17*AI664^2+LMS!$F$17*AI664+LMS!$G$17,LMS!$D$18*AI664^3+LMS!$E$18*AI664^2+LMS!$F$18*AI664+LMS!$G$18)))</f>
        <v>#VALUE!</v>
      </c>
      <c r="AI664" s="7" t="e">
        <f t="shared" si="221"/>
        <v>#VALUE!</v>
      </c>
      <c r="AJ664" s="7">
        <f t="shared" si="242"/>
        <v>0</v>
      </c>
      <c r="AL664" s="7">
        <f>IF(D664="M",WeightSDS!P$5*$AJ664^7+WeightSDS!Q$5*$AJ664^6+WeightSDS!R$5*$AJ664^5+WeightSDS!S$5*$AJ664^4+WeightSDS!T$5*$AJ664^3+WeightSDS!U$5*$AJ664^2+WeightSDS!V$5*$AJ664+WeightSDS!W$5,IF($AJ664&lt;186,WeightSDS!P$8*$AJ664^7+WeightSDS!Q$8*$AJ664^6+WeightSDS!R$8*$AJ664^5+WeightSDS!S$8*$AJ664^4+WeightSDS!T$8*$AJ664^3+WeightSDS!U$8*$AJ664^2+WeightSDS!V$8*$AJ664+WeightSDS!W$8,WeightSDS!$U$9+WeightSDS!$V$9*($AJ664-WeightSDS!$W$9)))</f>
        <v>0.75407122999999998</v>
      </c>
      <c r="AM664" s="7">
        <f>IF(D664="M",IF($AJ664&lt;45,WeightSDS!M$23*$AJ664^10+WeightSDS!N$23*$AJ664^9+WeightSDS!O$23*$AJ664^8+WeightSDS!P$23*$AJ664^7+WeightSDS!Q$23*$AJ664^6+WeightSDS!R$23*$AJ664^5+WeightSDS!S$23*$AJ664^4+WeightSDS!T$23*$AJ664^3+WeightSDS!U$23*$AJ664^2+WeightSDS!V$23*$AJ664+WeightSDS!W$23,IF($AJ664&lt;153,WeightSDS!M$25*$AJ664^10+WeightSDS!N$25*$AJ664^9+WeightSDS!O$25*$AJ664^8+WeightSDS!P$25*$AJ664^7+WeightSDS!Q$25*$AJ664^6+WeightSDS!R$25*$AJ664^5+WeightSDS!S$25*$AJ664^4+WeightSDS!T$25*$AJ664^3+WeightSDS!U$25*$AJ664^2+WeightSDS!V$25*$AJ664+WeightSDS!W$25,WeightSDS!M$27+WeightSDS!N$27/(1+EXP(WeightSDS!O$27+WeightSDS!P$27*$AJ664)))),IF($AJ664&lt;43.8,WeightSDS!M$29*$AJ664^10+WeightSDS!N$29*$AJ664^9+WeightSDS!O$29*$AJ664^8+WeightSDS!P$29*$AJ664^7+WeightSDS!Q$29*$AJ664^6+WeightSDS!R$29*$AJ664^5+WeightSDS!S$29*$AJ664^4+WeightSDS!T$29*$AJ664^3+WeightSDS!U$29*$AJ664^2+WeightSDS!V$29*$AJ664+WeightSDS!W$29-0.010431*(1-$AJ664/210),IF($AJ664&lt;123,WeightSDS!M$30*$AJ664^10+WeightSDS!N$30*$AJ664^9+WeightSDS!O$30*$AJ664^8+WeightSDS!P$30*$AJ664^7+WeightSDS!Q$30*$AJ664^6+WeightSDS!R$30*$AJ664^5+WeightSDS!S$30*$AJ664^4+WeightSDS!T$30*$AJ664^3+WeightSDS!U$30*$AJ664^2+WeightSDS!V$30*$AJ664+WeightSDS!W$30-0.010431*(1-1/$AJ664),WeightSDS!M$32+WeightSDS!N$32/(1+EXP(WeightSDS!O$32+WeightSDS!P$32*$AJ664))-0.010431*(1-$AJ664/210))))</f>
        <v>2.9500001032655536</v>
      </c>
      <c r="AN664" s="7">
        <f>IF(D664="M",IF($AJ664&lt;162,WeightSDS!P$12*$AJ664^7+WeightSDS!Q$12*$AJ664^6+WeightSDS!R$12*$AJ664^5+WeightSDS!S$12*$AJ664^4+WeightSDS!T$12*$AJ664^3+WeightSDS!U$12*$AJ664^2+WeightSDS!V$12*$AJ664+WeightSDS!W$12,WeightSDS!P$14*$AJ664^7+WeightSDS!Q$14*$AJ664^6+WeightSDS!R$14*$AJ664^5+WeightSDS!S$14*$AJ664^4+WeightSDS!T$14*$AJ664^3+WeightSDS!U$14*$AJ664^2+WeightSDS!V$14*$AJ664+WeightSDS!W$14),IF($AJ664&lt;156,WeightSDS!O$17*$AJ664^8+WeightSDS!P$17*$AJ664^7+WeightSDS!Q$17*$AJ664^6+WeightSDS!R$17*$AJ664^5+WeightSDS!S$17*$AJ664^4+WeightSDS!T$17*$AJ664^3+WeightSDS!U$17*$AJ664^2+WeightSDS!V$17*$AJ664+WeightSDS!W$17,IF($AJ664&lt;186,WeightSDS!$U$18+(WeightSDS!$V$18-WeightSDS!$U$18)/24*($AJ664-186)+WeightSDS!$W$18*(-$AJ664+186)^2-0.005,WeightSDS!$U$18+(WeightSDS!$V$18-WeightSDS!$U$18)/24*($AJ664-186)-0.005)))</f>
        <v>0.14604529399999999</v>
      </c>
      <c r="AQ664" s="7">
        <f t="shared" si="229"/>
        <v>0.56299999999999994</v>
      </c>
      <c r="AR664" s="7">
        <f t="shared" si="230"/>
        <v>69</v>
      </c>
      <c r="AS664" s="7">
        <f t="shared" si="231"/>
        <v>0.51</v>
      </c>
    </row>
    <row r="665" spans="2:45" s="7" customFormat="1" x14ac:dyDescent="0.15">
      <c r="B665" s="118"/>
      <c r="C665" s="118"/>
      <c r="D665" s="118"/>
      <c r="E665" s="30"/>
      <c r="F665" s="30"/>
      <c r="G665" s="119"/>
      <c r="H665" s="119"/>
      <c r="I665" s="78"/>
      <c r="J665" s="11" t="str">
        <f t="shared" si="222"/>
        <v/>
      </c>
      <c r="K665" s="2" t="str">
        <f t="shared" si="232"/>
        <v/>
      </c>
      <c r="L665" s="2" t="str">
        <f t="shared" si="223"/>
        <v/>
      </c>
      <c r="M665" s="2" t="str">
        <f t="shared" si="233"/>
        <v/>
      </c>
      <c r="N665" s="2" t="str">
        <f t="shared" si="234"/>
        <v/>
      </c>
      <c r="O665" s="2" t="str">
        <f t="shared" si="235"/>
        <v/>
      </c>
      <c r="P665" s="11" t="str">
        <f t="shared" si="236"/>
        <v/>
      </c>
      <c r="Q665" s="11" t="str">
        <f t="shared" si="237"/>
        <v/>
      </c>
      <c r="R665" s="2" t="str">
        <f t="shared" si="238"/>
        <v/>
      </c>
      <c r="S665" s="11" t="str">
        <f t="shared" si="239"/>
        <v/>
      </c>
      <c r="T665" s="175" t="str">
        <f t="shared" si="240"/>
        <v/>
      </c>
      <c r="U665" s="11" t="str">
        <f t="shared" si="241"/>
        <v/>
      </c>
      <c r="V665" s="136"/>
      <c r="W665" s="136"/>
      <c r="X665" s="139">
        <f t="shared" si="224"/>
        <v>0</v>
      </c>
      <c r="Y665" s="31">
        <f t="shared" si="225"/>
        <v>0</v>
      </c>
      <c r="Z665" s="31"/>
      <c r="AA665" s="140">
        <f t="shared" si="226"/>
        <v>0</v>
      </c>
      <c r="AB665" s="12"/>
      <c r="AC665" s="8">
        <f t="shared" si="227"/>
        <v>9.0359999999999996</v>
      </c>
      <c r="AD665" s="8">
        <f t="shared" si="228"/>
        <v>-184.49199999999999</v>
      </c>
      <c r="AE665"/>
      <c r="AF665" t="e">
        <f>IF(D665="M",IF(AI665&lt;78,LMS!$D$5*AI665^3+LMS!$E$5*AI665^2+LMS!$F$5*AI665+LMS!$G$5,IF(AI665&lt;150,LMS!$D$6*AI665^3+LMS!$E$6*AI665^2+LMS!$F$6*AI665+LMS!$G$6,LMS!$D$7*AI665^3+LMS!$E$7*AI665^2+LMS!$F$7*AI665+LMS!$G$7)),IF(AI665&lt;69,LMS!$D$9*AI665^3+LMS!$E$9*AI665^2+LMS!$F$9*AI665+LMS!$G$9,IF(AI665&lt;150,LMS!$D$10*AI665^3+LMS!$E$10*AI665^2+LMS!$F$10*AI665+LMS!$G$10,LMS!$D$11*AI665^3+LMS!$E$11*AI665^2+LMS!$F$11*AI665+LMS!$G$11)))</f>
        <v>#VALUE!</v>
      </c>
      <c r="AG665" t="e">
        <f>IF(D665="M",(IF(AI665&lt;2.5,LMS!$D$21*AI665^3+LMS!$E$21*AI665^2+LMS!$F$21*AI665+LMS!$G$21,IF(AI665&lt;9.5,LMS!$D$22*AI665^3+LMS!$E$22*AI665^2+LMS!$F$22*AI665+LMS!$G$22,IF(AI665&lt;26.75,LMS!$D$23*AI665^3+LMS!$E$23*AI665^2+LMS!$F$23*AI665+LMS!$G$23,IF(AI665&lt;90,LMS!$D$24*AI665^3+LMS!$E$24*AI665^2+LMS!$F$24*AI665+LMS!$G$24,LMS!$D$25*AI665^3+LMS!$E$25*AI665^2+LMS!$F$25*AI665+LMS!$G$25))))),(IF(AI665&lt;2.5,LMS!$D$27*AI665^3+LMS!$E$27*AI665^2+LMS!$F$27*AI665+LMS!$G$27,IF(AI665&lt;9.5,LMS!$D$28*AI665^3+LMS!$E$28*AI665^2+LMS!$F$28*AI665+LMS!$G$28,IF(AI665&lt;26.75,LMS!$D$29*AI665^3+LMS!$E$29*AI665^2+LMS!$F$29*AI665+LMS!$G$29,IF(AI665&lt;90,LMS!$D$30*AI665^3+LMS!$E$30*AI665^2+LMS!$F$30*AI665+LMS!$G$30,IF(AI665&lt;150,LMS!$D$31*AI665^3+LMS!$E$31*AI665^2+LMS!$F$31*AI665+LMS!$G$31,LMS!$D$32*AI665^3+LMS!$E$32*AI665^2+LMS!$F$32*AI665+LMS!$G$32)))))))</f>
        <v>#VALUE!</v>
      </c>
      <c r="AH665" t="e">
        <f>IF(D665="M",(IF(AI665&lt;90,LMS!$D$14*AI665^3+LMS!$E$14*AI665^2+LMS!$F$14*AI665+LMS!$G$14,LMS!$D$15*AI665^3+LMS!$E$15*AI665^2+LMS!$F$15*AI665+LMS!$G$15)),(IF(AI665&lt;90,LMS!$D$17*AI665^3+LMS!$E$17*AI665^2+LMS!$F$17*AI665+LMS!$G$17,LMS!$D$18*AI665^3+LMS!$E$18*AI665^2+LMS!$F$18*AI665+LMS!$G$18)))</f>
        <v>#VALUE!</v>
      </c>
      <c r="AI665" s="7" t="e">
        <f t="shared" si="221"/>
        <v>#VALUE!</v>
      </c>
      <c r="AJ665" s="7">
        <f t="shared" si="242"/>
        <v>0</v>
      </c>
      <c r="AL665" s="7">
        <f>IF(D665="M",WeightSDS!P$5*$AJ665^7+WeightSDS!Q$5*$AJ665^6+WeightSDS!R$5*$AJ665^5+WeightSDS!S$5*$AJ665^4+WeightSDS!T$5*$AJ665^3+WeightSDS!U$5*$AJ665^2+WeightSDS!V$5*$AJ665+WeightSDS!W$5,IF($AJ665&lt;186,WeightSDS!P$8*$AJ665^7+WeightSDS!Q$8*$AJ665^6+WeightSDS!R$8*$AJ665^5+WeightSDS!S$8*$AJ665^4+WeightSDS!T$8*$AJ665^3+WeightSDS!U$8*$AJ665^2+WeightSDS!V$8*$AJ665+WeightSDS!W$8,WeightSDS!$U$9+WeightSDS!$V$9*($AJ665-WeightSDS!$W$9)))</f>
        <v>0.75407122999999998</v>
      </c>
      <c r="AM665" s="7">
        <f>IF(D665="M",IF($AJ665&lt;45,WeightSDS!M$23*$AJ665^10+WeightSDS!N$23*$AJ665^9+WeightSDS!O$23*$AJ665^8+WeightSDS!P$23*$AJ665^7+WeightSDS!Q$23*$AJ665^6+WeightSDS!R$23*$AJ665^5+WeightSDS!S$23*$AJ665^4+WeightSDS!T$23*$AJ665^3+WeightSDS!U$23*$AJ665^2+WeightSDS!V$23*$AJ665+WeightSDS!W$23,IF($AJ665&lt;153,WeightSDS!M$25*$AJ665^10+WeightSDS!N$25*$AJ665^9+WeightSDS!O$25*$AJ665^8+WeightSDS!P$25*$AJ665^7+WeightSDS!Q$25*$AJ665^6+WeightSDS!R$25*$AJ665^5+WeightSDS!S$25*$AJ665^4+WeightSDS!T$25*$AJ665^3+WeightSDS!U$25*$AJ665^2+WeightSDS!V$25*$AJ665+WeightSDS!W$25,WeightSDS!M$27+WeightSDS!N$27/(1+EXP(WeightSDS!O$27+WeightSDS!P$27*$AJ665)))),IF($AJ665&lt;43.8,WeightSDS!M$29*$AJ665^10+WeightSDS!N$29*$AJ665^9+WeightSDS!O$29*$AJ665^8+WeightSDS!P$29*$AJ665^7+WeightSDS!Q$29*$AJ665^6+WeightSDS!R$29*$AJ665^5+WeightSDS!S$29*$AJ665^4+WeightSDS!T$29*$AJ665^3+WeightSDS!U$29*$AJ665^2+WeightSDS!V$29*$AJ665+WeightSDS!W$29-0.010431*(1-$AJ665/210),IF($AJ665&lt;123,WeightSDS!M$30*$AJ665^10+WeightSDS!N$30*$AJ665^9+WeightSDS!O$30*$AJ665^8+WeightSDS!P$30*$AJ665^7+WeightSDS!Q$30*$AJ665^6+WeightSDS!R$30*$AJ665^5+WeightSDS!S$30*$AJ665^4+WeightSDS!T$30*$AJ665^3+WeightSDS!U$30*$AJ665^2+WeightSDS!V$30*$AJ665+WeightSDS!W$30-0.010431*(1-1/$AJ665),WeightSDS!M$32+WeightSDS!N$32/(1+EXP(WeightSDS!O$32+WeightSDS!P$32*$AJ665))-0.010431*(1-$AJ665/210))))</f>
        <v>2.9500001032655536</v>
      </c>
      <c r="AN665" s="7">
        <f>IF(D665="M",IF($AJ665&lt;162,WeightSDS!P$12*$AJ665^7+WeightSDS!Q$12*$AJ665^6+WeightSDS!R$12*$AJ665^5+WeightSDS!S$12*$AJ665^4+WeightSDS!T$12*$AJ665^3+WeightSDS!U$12*$AJ665^2+WeightSDS!V$12*$AJ665+WeightSDS!W$12,WeightSDS!P$14*$AJ665^7+WeightSDS!Q$14*$AJ665^6+WeightSDS!R$14*$AJ665^5+WeightSDS!S$14*$AJ665^4+WeightSDS!T$14*$AJ665^3+WeightSDS!U$14*$AJ665^2+WeightSDS!V$14*$AJ665+WeightSDS!W$14),IF($AJ665&lt;156,WeightSDS!O$17*$AJ665^8+WeightSDS!P$17*$AJ665^7+WeightSDS!Q$17*$AJ665^6+WeightSDS!R$17*$AJ665^5+WeightSDS!S$17*$AJ665^4+WeightSDS!T$17*$AJ665^3+WeightSDS!U$17*$AJ665^2+WeightSDS!V$17*$AJ665+WeightSDS!W$17,IF($AJ665&lt;186,WeightSDS!$U$18+(WeightSDS!$V$18-WeightSDS!$U$18)/24*($AJ665-186)+WeightSDS!$W$18*(-$AJ665+186)^2-0.005,WeightSDS!$U$18+(WeightSDS!$V$18-WeightSDS!$U$18)/24*($AJ665-186)-0.005)))</f>
        <v>0.14604529399999999</v>
      </c>
      <c r="AQ665" s="7">
        <f t="shared" si="229"/>
        <v>0.56299999999999994</v>
      </c>
      <c r="AR665" s="7">
        <f t="shared" si="230"/>
        <v>69</v>
      </c>
      <c r="AS665" s="7">
        <f t="shared" si="231"/>
        <v>0.51</v>
      </c>
    </row>
    <row r="666" spans="2:45" s="7" customFormat="1" x14ac:dyDescent="0.15">
      <c r="B666" s="118"/>
      <c r="C666" s="118"/>
      <c r="D666" s="118"/>
      <c r="E666" s="30"/>
      <c r="F666" s="30"/>
      <c r="G666" s="119"/>
      <c r="H666" s="119"/>
      <c r="I666" s="78"/>
      <c r="J666" s="11" t="str">
        <f t="shared" si="222"/>
        <v/>
      </c>
      <c r="K666" s="2" t="str">
        <f t="shared" si="232"/>
        <v/>
      </c>
      <c r="L666" s="2" t="str">
        <f t="shared" si="223"/>
        <v/>
      </c>
      <c r="M666" s="2" t="str">
        <f t="shared" si="233"/>
        <v/>
      </c>
      <c r="N666" s="2" t="str">
        <f t="shared" si="234"/>
        <v/>
      </c>
      <c r="O666" s="2" t="str">
        <f t="shared" si="235"/>
        <v/>
      </c>
      <c r="P666" s="11" t="str">
        <f t="shared" si="236"/>
        <v/>
      </c>
      <c r="Q666" s="11" t="str">
        <f t="shared" si="237"/>
        <v/>
      </c>
      <c r="R666" s="2" t="str">
        <f t="shared" si="238"/>
        <v/>
      </c>
      <c r="S666" s="11" t="str">
        <f t="shared" si="239"/>
        <v/>
      </c>
      <c r="T666" s="175" t="str">
        <f t="shared" si="240"/>
        <v/>
      </c>
      <c r="U666" s="11" t="str">
        <f t="shared" si="241"/>
        <v/>
      </c>
      <c r="V666" s="136"/>
      <c r="W666" s="136"/>
      <c r="X666" s="139">
        <f t="shared" si="224"/>
        <v>0</v>
      </c>
      <c r="Y666" s="31">
        <f t="shared" si="225"/>
        <v>0</v>
      </c>
      <c r="Z666" s="31"/>
      <c r="AA666" s="140">
        <f t="shared" si="226"/>
        <v>0</v>
      </c>
      <c r="AB666" s="12"/>
      <c r="AC666" s="8">
        <f t="shared" si="227"/>
        <v>9.0359999999999996</v>
      </c>
      <c r="AD666" s="8">
        <f t="shared" si="228"/>
        <v>-184.49199999999999</v>
      </c>
      <c r="AE666"/>
      <c r="AF666" t="e">
        <f>IF(D666="M",IF(AI666&lt;78,LMS!$D$5*AI666^3+LMS!$E$5*AI666^2+LMS!$F$5*AI666+LMS!$G$5,IF(AI666&lt;150,LMS!$D$6*AI666^3+LMS!$E$6*AI666^2+LMS!$F$6*AI666+LMS!$G$6,LMS!$D$7*AI666^3+LMS!$E$7*AI666^2+LMS!$F$7*AI666+LMS!$G$7)),IF(AI666&lt;69,LMS!$D$9*AI666^3+LMS!$E$9*AI666^2+LMS!$F$9*AI666+LMS!$G$9,IF(AI666&lt;150,LMS!$D$10*AI666^3+LMS!$E$10*AI666^2+LMS!$F$10*AI666+LMS!$G$10,LMS!$D$11*AI666^3+LMS!$E$11*AI666^2+LMS!$F$11*AI666+LMS!$G$11)))</f>
        <v>#VALUE!</v>
      </c>
      <c r="AG666" t="e">
        <f>IF(D666="M",(IF(AI666&lt;2.5,LMS!$D$21*AI666^3+LMS!$E$21*AI666^2+LMS!$F$21*AI666+LMS!$G$21,IF(AI666&lt;9.5,LMS!$D$22*AI666^3+LMS!$E$22*AI666^2+LMS!$F$22*AI666+LMS!$G$22,IF(AI666&lt;26.75,LMS!$D$23*AI666^3+LMS!$E$23*AI666^2+LMS!$F$23*AI666+LMS!$G$23,IF(AI666&lt;90,LMS!$D$24*AI666^3+LMS!$E$24*AI666^2+LMS!$F$24*AI666+LMS!$G$24,LMS!$D$25*AI666^3+LMS!$E$25*AI666^2+LMS!$F$25*AI666+LMS!$G$25))))),(IF(AI666&lt;2.5,LMS!$D$27*AI666^3+LMS!$E$27*AI666^2+LMS!$F$27*AI666+LMS!$G$27,IF(AI666&lt;9.5,LMS!$D$28*AI666^3+LMS!$E$28*AI666^2+LMS!$F$28*AI666+LMS!$G$28,IF(AI666&lt;26.75,LMS!$D$29*AI666^3+LMS!$E$29*AI666^2+LMS!$F$29*AI666+LMS!$G$29,IF(AI666&lt;90,LMS!$D$30*AI666^3+LMS!$E$30*AI666^2+LMS!$F$30*AI666+LMS!$G$30,IF(AI666&lt;150,LMS!$D$31*AI666^3+LMS!$E$31*AI666^2+LMS!$F$31*AI666+LMS!$G$31,LMS!$D$32*AI666^3+LMS!$E$32*AI666^2+LMS!$F$32*AI666+LMS!$G$32)))))))</f>
        <v>#VALUE!</v>
      </c>
      <c r="AH666" t="e">
        <f>IF(D666="M",(IF(AI666&lt;90,LMS!$D$14*AI666^3+LMS!$E$14*AI666^2+LMS!$F$14*AI666+LMS!$G$14,LMS!$D$15*AI666^3+LMS!$E$15*AI666^2+LMS!$F$15*AI666+LMS!$G$15)),(IF(AI666&lt;90,LMS!$D$17*AI666^3+LMS!$E$17*AI666^2+LMS!$F$17*AI666+LMS!$G$17,LMS!$D$18*AI666^3+LMS!$E$18*AI666^2+LMS!$F$18*AI666+LMS!$G$18)))</f>
        <v>#VALUE!</v>
      </c>
      <c r="AI666" s="7" t="e">
        <f t="shared" si="221"/>
        <v>#VALUE!</v>
      </c>
      <c r="AJ666" s="7">
        <f t="shared" si="242"/>
        <v>0</v>
      </c>
      <c r="AL666" s="7">
        <f>IF(D666="M",WeightSDS!P$5*$AJ666^7+WeightSDS!Q$5*$AJ666^6+WeightSDS!R$5*$AJ666^5+WeightSDS!S$5*$AJ666^4+WeightSDS!T$5*$AJ666^3+WeightSDS!U$5*$AJ666^2+WeightSDS!V$5*$AJ666+WeightSDS!W$5,IF($AJ666&lt;186,WeightSDS!P$8*$AJ666^7+WeightSDS!Q$8*$AJ666^6+WeightSDS!R$8*$AJ666^5+WeightSDS!S$8*$AJ666^4+WeightSDS!T$8*$AJ666^3+WeightSDS!U$8*$AJ666^2+WeightSDS!V$8*$AJ666+WeightSDS!W$8,WeightSDS!$U$9+WeightSDS!$V$9*($AJ666-WeightSDS!$W$9)))</f>
        <v>0.75407122999999998</v>
      </c>
      <c r="AM666" s="7">
        <f>IF(D666="M",IF($AJ666&lt;45,WeightSDS!M$23*$AJ666^10+WeightSDS!N$23*$AJ666^9+WeightSDS!O$23*$AJ666^8+WeightSDS!P$23*$AJ666^7+WeightSDS!Q$23*$AJ666^6+WeightSDS!R$23*$AJ666^5+WeightSDS!S$23*$AJ666^4+WeightSDS!T$23*$AJ666^3+WeightSDS!U$23*$AJ666^2+WeightSDS!V$23*$AJ666+WeightSDS!W$23,IF($AJ666&lt;153,WeightSDS!M$25*$AJ666^10+WeightSDS!N$25*$AJ666^9+WeightSDS!O$25*$AJ666^8+WeightSDS!P$25*$AJ666^7+WeightSDS!Q$25*$AJ666^6+WeightSDS!R$25*$AJ666^5+WeightSDS!S$25*$AJ666^4+WeightSDS!T$25*$AJ666^3+WeightSDS!U$25*$AJ666^2+WeightSDS!V$25*$AJ666+WeightSDS!W$25,WeightSDS!M$27+WeightSDS!N$27/(1+EXP(WeightSDS!O$27+WeightSDS!P$27*$AJ666)))),IF($AJ666&lt;43.8,WeightSDS!M$29*$AJ666^10+WeightSDS!N$29*$AJ666^9+WeightSDS!O$29*$AJ666^8+WeightSDS!P$29*$AJ666^7+WeightSDS!Q$29*$AJ666^6+WeightSDS!R$29*$AJ666^5+WeightSDS!S$29*$AJ666^4+WeightSDS!T$29*$AJ666^3+WeightSDS!U$29*$AJ666^2+WeightSDS!V$29*$AJ666+WeightSDS!W$29-0.010431*(1-$AJ666/210),IF($AJ666&lt;123,WeightSDS!M$30*$AJ666^10+WeightSDS!N$30*$AJ666^9+WeightSDS!O$30*$AJ666^8+WeightSDS!P$30*$AJ666^7+WeightSDS!Q$30*$AJ666^6+WeightSDS!R$30*$AJ666^5+WeightSDS!S$30*$AJ666^4+WeightSDS!T$30*$AJ666^3+WeightSDS!U$30*$AJ666^2+WeightSDS!V$30*$AJ666+WeightSDS!W$30-0.010431*(1-1/$AJ666),WeightSDS!M$32+WeightSDS!N$32/(1+EXP(WeightSDS!O$32+WeightSDS!P$32*$AJ666))-0.010431*(1-$AJ666/210))))</f>
        <v>2.9500001032655536</v>
      </c>
      <c r="AN666" s="7">
        <f>IF(D666="M",IF($AJ666&lt;162,WeightSDS!P$12*$AJ666^7+WeightSDS!Q$12*$AJ666^6+WeightSDS!R$12*$AJ666^5+WeightSDS!S$12*$AJ666^4+WeightSDS!T$12*$AJ666^3+WeightSDS!U$12*$AJ666^2+WeightSDS!V$12*$AJ666+WeightSDS!W$12,WeightSDS!P$14*$AJ666^7+WeightSDS!Q$14*$AJ666^6+WeightSDS!R$14*$AJ666^5+WeightSDS!S$14*$AJ666^4+WeightSDS!T$14*$AJ666^3+WeightSDS!U$14*$AJ666^2+WeightSDS!V$14*$AJ666+WeightSDS!W$14),IF($AJ666&lt;156,WeightSDS!O$17*$AJ666^8+WeightSDS!P$17*$AJ666^7+WeightSDS!Q$17*$AJ666^6+WeightSDS!R$17*$AJ666^5+WeightSDS!S$17*$AJ666^4+WeightSDS!T$17*$AJ666^3+WeightSDS!U$17*$AJ666^2+WeightSDS!V$17*$AJ666+WeightSDS!W$17,IF($AJ666&lt;186,WeightSDS!$U$18+(WeightSDS!$V$18-WeightSDS!$U$18)/24*($AJ666-186)+WeightSDS!$W$18*(-$AJ666+186)^2-0.005,WeightSDS!$U$18+(WeightSDS!$V$18-WeightSDS!$U$18)/24*($AJ666-186)-0.005)))</f>
        <v>0.14604529399999999</v>
      </c>
      <c r="AQ666" s="7">
        <f t="shared" si="229"/>
        <v>0.56299999999999994</v>
      </c>
      <c r="AR666" s="7">
        <f t="shared" si="230"/>
        <v>69</v>
      </c>
      <c r="AS666" s="7">
        <f t="shared" si="231"/>
        <v>0.51</v>
      </c>
    </row>
    <row r="667" spans="2:45" s="7" customFormat="1" x14ac:dyDescent="0.15">
      <c r="B667" s="118"/>
      <c r="C667" s="118"/>
      <c r="D667" s="118"/>
      <c r="E667" s="30"/>
      <c r="F667" s="30"/>
      <c r="G667" s="119"/>
      <c r="H667" s="119"/>
      <c r="I667" s="78"/>
      <c r="J667" s="11" t="str">
        <f t="shared" si="222"/>
        <v/>
      </c>
      <c r="K667" s="2" t="str">
        <f t="shared" si="232"/>
        <v/>
      </c>
      <c r="L667" s="2" t="str">
        <f t="shared" si="223"/>
        <v/>
      </c>
      <c r="M667" s="2" t="str">
        <f t="shared" si="233"/>
        <v/>
      </c>
      <c r="N667" s="2" t="str">
        <f t="shared" si="234"/>
        <v/>
      </c>
      <c r="O667" s="2" t="str">
        <f t="shared" si="235"/>
        <v/>
      </c>
      <c r="P667" s="11" t="str">
        <f t="shared" si="236"/>
        <v/>
      </c>
      <c r="Q667" s="11" t="str">
        <f t="shared" si="237"/>
        <v/>
      </c>
      <c r="R667" s="2" t="str">
        <f t="shared" si="238"/>
        <v/>
      </c>
      <c r="S667" s="11" t="str">
        <f t="shared" si="239"/>
        <v/>
      </c>
      <c r="T667" s="175" t="str">
        <f t="shared" si="240"/>
        <v/>
      </c>
      <c r="U667" s="11" t="str">
        <f t="shared" si="241"/>
        <v/>
      </c>
      <c r="V667" s="136"/>
      <c r="W667" s="136"/>
      <c r="X667" s="139">
        <f t="shared" si="224"/>
        <v>0</v>
      </c>
      <c r="Y667" s="31">
        <f t="shared" si="225"/>
        <v>0</v>
      </c>
      <c r="Z667" s="31"/>
      <c r="AA667" s="140">
        <f t="shared" si="226"/>
        <v>0</v>
      </c>
      <c r="AB667" s="12"/>
      <c r="AC667" s="8">
        <f t="shared" si="227"/>
        <v>9.0359999999999996</v>
      </c>
      <c r="AD667" s="8">
        <f t="shared" si="228"/>
        <v>-184.49199999999999</v>
      </c>
      <c r="AE667"/>
      <c r="AF667" t="e">
        <f>IF(D667="M",IF(AI667&lt;78,LMS!$D$5*AI667^3+LMS!$E$5*AI667^2+LMS!$F$5*AI667+LMS!$G$5,IF(AI667&lt;150,LMS!$D$6*AI667^3+LMS!$E$6*AI667^2+LMS!$F$6*AI667+LMS!$G$6,LMS!$D$7*AI667^3+LMS!$E$7*AI667^2+LMS!$F$7*AI667+LMS!$G$7)),IF(AI667&lt;69,LMS!$D$9*AI667^3+LMS!$E$9*AI667^2+LMS!$F$9*AI667+LMS!$G$9,IF(AI667&lt;150,LMS!$D$10*AI667^3+LMS!$E$10*AI667^2+LMS!$F$10*AI667+LMS!$G$10,LMS!$D$11*AI667^3+LMS!$E$11*AI667^2+LMS!$F$11*AI667+LMS!$G$11)))</f>
        <v>#VALUE!</v>
      </c>
      <c r="AG667" t="e">
        <f>IF(D667="M",(IF(AI667&lt;2.5,LMS!$D$21*AI667^3+LMS!$E$21*AI667^2+LMS!$F$21*AI667+LMS!$G$21,IF(AI667&lt;9.5,LMS!$D$22*AI667^3+LMS!$E$22*AI667^2+LMS!$F$22*AI667+LMS!$G$22,IF(AI667&lt;26.75,LMS!$D$23*AI667^3+LMS!$E$23*AI667^2+LMS!$F$23*AI667+LMS!$G$23,IF(AI667&lt;90,LMS!$D$24*AI667^3+LMS!$E$24*AI667^2+LMS!$F$24*AI667+LMS!$G$24,LMS!$D$25*AI667^3+LMS!$E$25*AI667^2+LMS!$F$25*AI667+LMS!$G$25))))),(IF(AI667&lt;2.5,LMS!$D$27*AI667^3+LMS!$E$27*AI667^2+LMS!$F$27*AI667+LMS!$G$27,IF(AI667&lt;9.5,LMS!$D$28*AI667^3+LMS!$E$28*AI667^2+LMS!$F$28*AI667+LMS!$G$28,IF(AI667&lt;26.75,LMS!$D$29*AI667^3+LMS!$E$29*AI667^2+LMS!$F$29*AI667+LMS!$G$29,IF(AI667&lt;90,LMS!$D$30*AI667^3+LMS!$E$30*AI667^2+LMS!$F$30*AI667+LMS!$G$30,IF(AI667&lt;150,LMS!$D$31*AI667^3+LMS!$E$31*AI667^2+LMS!$F$31*AI667+LMS!$G$31,LMS!$D$32*AI667^3+LMS!$E$32*AI667^2+LMS!$F$32*AI667+LMS!$G$32)))))))</f>
        <v>#VALUE!</v>
      </c>
      <c r="AH667" t="e">
        <f>IF(D667="M",(IF(AI667&lt;90,LMS!$D$14*AI667^3+LMS!$E$14*AI667^2+LMS!$F$14*AI667+LMS!$G$14,LMS!$D$15*AI667^3+LMS!$E$15*AI667^2+LMS!$F$15*AI667+LMS!$G$15)),(IF(AI667&lt;90,LMS!$D$17*AI667^3+LMS!$E$17*AI667^2+LMS!$F$17*AI667+LMS!$G$17,LMS!$D$18*AI667^3+LMS!$E$18*AI667^2+LMS!$F$18*AI667+LMS!$G$18)))</f>
        <v>#VALUE!</v>
      </c>
      <c r="AI667" s="7" t="e">
        <f t="shared" si="221"/>
        <v>#VALUE!</v>
      </c>
      <c r="AJ667" s="7">
        <f t="shared" si="242"/>
        <v>0</v>
      </c>
      <c r="AL667" s="7">
        <f>IF(D667="M",WeightSDS!P$5*$AJ667^7+WeightSDS!Q$5*$AJ667^6+WeightSDS!R$5*$AJ667^5+WeightSDS!S$5*$AJ667^4+WeightSDS!T$5*$AJ667^3+WeightSDS!U$5*$AJ667^2+WeightSDS!V$5*$AJ667+WeightSDS!W$5,IF($AJ667&lt;186,WeightSDS!P$8*$AJ667^7+WeightSDS!Q$8*$AJ667^6+WeightSDS!R$8*$AJ667^5+WeightSDS!S$8*$AJ667^4+WeightSDS!T$8*$AJ667^3+WeightSDS!U$8*$AJ667^2+WeightSDS!V$8*$AJ667+WeightSDS!W$8,WeightSDS!$U$9+WeightSDS!$V$9*($AJ667-WeightSDS!$W$9)))</f>
        <v>0.75407122999999998</v>
      </c>
      <c r="AM667" s="7">
        <f>IF(D667="M",IF($AJ667&lt;45,WeightSDS!M$23*$AJ667^10+WeightSDS!N$23*$AJ667^9+WeightSDS!O$23*$AJ667^8+WeightSDS!P$23*$AJ667^7+WeightSDS!Q$23*$AJ667^6+WeightSDS!R$23*$AJ667^5+WeightSDS!S$23*$AJ667^4+WeightSDS!T$23*$AJ667^3+WeightSDS!U$23*$AJ667^2+WeightSDS!V$23*$AJ667+WeightSDS!W$23,IF($AJ667&lt;153,WeightSDS!M$25*$AJ667^10+WeightSDS!N$25*$AJ667^9+WeightSDS!O$25*$AJ667^8+WeightSDS!P$25*$AJ667^7+WeightSDS!Q$25*$AJ667^6+WeightSDS!R$25*$AJ667^5+WeightSDS!S$25*$AJ667^4+WeightSDS!T$25*$AJ667^3+WeightSDS!U$25*$AJ667^2+WeightSDS!V$25*$AJ667+WeightSDS!W$25,WeightSDS!M$27+WeightSDS!N$27/(1+EXP(WeightSDS!O$27+WeightSDS!P$27*$AJ667)))),IF($AJ667&lt;43.8,WeightSDS!M$29*$AJ667^10+WeightSDS!N$29*$AJ667^9+WeightSDS!O$29*$AJ667^8+WeightSDS!P$29*$AJ667^7+WeightSDS!Q$29*$AJ667^6+WeightSDS!R$29*$AJ667^5+WeightSDS!S$29*$AJ667^4+WeightSDS!T$29*$AJ667^3+WeightSDS!U$29*$AJ667^2+WeightSDS!V$29*$AJ667+WeightSDS!W$29-0.010431*(1-$AJ667/210),IF($AJ667&lt;123,WeightSDS!M$30*$AJ667^10+WeightSDS!N$30*$AJ667^9+WeightSDS!O$30*$AJ667^8+WeightSDS!P$30*$AJ667^7+WeightSDS!Q$30*$AJ667^6+WeightSDS!R$30*$AJ667^5+WeightSDS!S$30*$AJ667^4+WeightSDS!T$30*$AJ667^3+WeightSDS!U$30*$AJ667^2+WeightSDS!V$30*$AJ667+WeightSDS!W$30-0.010431*(1-1/$AJ667),WeightSDS!M$32+WeightSDS!N$32/(1+EXP(WeightSDS!O$32+WeightSDS!P$32*$AJ667))-0.010431*(1-$AJ667/210))))</f>
        <v>2.9500001032655536</v>
      </c>
      <c r="AN667" s="7">
        <f>IF(D667="M",IF($AJ667&lt;162,WeightSDS!P$12*$AJ667^7+WeightSDS!Q$12*$AJ667^6+WeightSDS!R$12*$AJ667^5+WeightSDS!S$12*$AJ667^4+WeightSDS!T$12*$AJ667^3+WeightSDS!U$12*$AJ667^2+WeightSDS!V$12*$AJ667+WeightSDS!W$12,WeightSDS!P$14*$AJ667^7+WeightSDS!Q$14*$AJ667^6+WeightSDS!R$14*$AJ667^5+WeightSDS!S$14*$AJ667^4+WeightSDS!T$14*$AJ667^3+WeightSDS!U$14*$AJ667^2+WeightSDS!V$14*$AJ667+WeightSDS!W$14),IF($AJ667&lt;156,WeightSDS!O$17*$AJ667^8+WeightSDS!P$17*$AJ667^7+WeightSDS!Q$17*$AJ667^6+WeightSDS!R$17*$AJ667^5+WeightSDS!S$17*$AJ667^4+WeightSDS!T$17*$AJ667^3+WeightSDS!U$17*$AJ667^2+WeightSDS!V$17*$AJ667+WeightSDS!W$17,IF($AJ667&lt;186,WeightSDS!$U$18+(WeightSDS!$V$18-WeightSDS!$U$18)/24*($AJ667-186)+WeightSDS!$W$18*(-$AJ667+186)^2-0.005,WeightSDS!$U$18+(WeightSDS!$V$18-WeightSDS!$U$18)/24*($AJ667-186)-0.005)))</f>
        <v>0.14604529399999999</v>
      </c>
      <c r="AQ667" s="7">
        <f t="shared" si="229"/>
        <v>0.56299999999999994</v>
      </c>
      <c r="AR667" s="7">
        <f t="shared" si="230"/>
        <v>69</v>
      </c>
      <c r="AS667" s="7">
        <f t="shared" si="231"/>
        <v>0.51</v>
      </c>
    </row>
    <row r="668" spans="2:45" s="7" customFormat="1" x14ac:dyDescent="0.15">
      <c r="B668" s="118"/>
      <c r="C668" s="118"/>
      <c r="D668" s="118"/>
      <c r="E668" s="30"/>
      <c r="F668" s="30"/>
      <c r="G668" s="119"/>
      <c r="H668" s="119"/>
      <c r="I668" s="78"/>
      <c r="J668" s="11" t="str">
        <f t="shared" si="222"/>
        <v/>
      </c>
      <c r="K668" s="2" t="str">
        <f t="shared" si="232"/>
        <v/>
      </c>
      <c r="L668" s="2" t="str">
        <f t="shared" si="223"/>
        <v/>
      </c>
      <c r="M668" s="2" t="str">
        <f t="shared" si="233"/>
        <v/>
      </c>
      <c r="N668" s="2" t="str">
        <f t="shared" si="234"/>
        <v/>
      </c>
      <c r="O668" s="2" t="str">
        <f t="shared" si="235"/>
        <v/>
      </c>
      <c r="P668" s="11" t="str">
        <f t="shared" si="236"/>
        <v/>
      </c>
      <c r="Q668" s="11" t="str">
        <f t="shared" si="237"/>
        <v/>
      </c>
      <c r="R668" s="2" t="str">
        <f t="shared" si="238"/>
        <v/>
      </c>
      <c r="S668" s="11" t="str">
        <f t="shared" si="239"/>
        <v/>
      </c>
      <c r="T668" s="175" t="str">
        <f t="shared" si="240"/>
        <v/>
      </c>
      <c r="U668" s="11" t="str">
        <f t="shared" si="241"/>
        <v/>
      </c>
      <c r="V668" s="136"/>
      <c r="W668" s="136"/>
      <c r="X668" s="139">
        <f t="shared" si="224"/>
        <v>0</v>
      </c>
      <c r="Y668" s="31">
        <f t="shared" si="225"/>
        <v>0</v>
      </c>
      <c r="Z668" s="31"/>
      <c r="AA668" s="140">
        <f t="shared" si="226"/>
        <v>0</v>
      </c>
      <c r="AB668" s="12"/>
      <c r="AC668" s="8">
        <f t="shared" si="227"/>
        <v>9.0359999999999996</v>
      </c>
      <c r="AD668" s="8">
        <f t="shared" si="228"/>
        <v>-184.49199999999999</v>
      </c>
      <c r="AE668"/>
      <c r="AF668" t="e">
        <f>IF(D668="M",IF(AI668&lt;78,LMS!$D$5*AI668^3+LMS!$E$5*AI668^2+LMS!$F$5*AI668+LMS!$G$5,IF(AI668&lt;150,LMS!$D$6*AI668^3+LMS!$E$6*AI668^2+LMS!$F$6*AI668+LMS!$G$6,LMS!$D$7*AI668^3+LMS!$E$7*AI668^2+LMS!$F$7*AI668+LMS!$G$7)),IF(AI668&lt;69,LMS!$D$9*AI668^3+LMS!$E$9*AI668^2+LMS!$F$9*AI668+LMS!$G$9,IF(AI668&lt;150,LMS!$D$10*AI668^3+LMS!$E$10*AI668^2+LMS!$F$10*AI668+LMS!$G$10,LMS!$D$11*AI668^3+LMS!$E$11*AI668^2+LMS!$F$11*AI668+LMS!$G$11)))</f>
        <v>#VALUE!</v>
      </c>
      <c r="AG668" t="e">
        <f>IF(D668="M",(IF(AI668&lt;2.5,LMS!$D$21*AI668^3+LMS!$E$21*AI668^2+LMS!$F$21*AI668+LMS!$G$21,IF(AI668&lt;9.5,LMS!$D$22*AI668^3+LMS!$E$22*AI668^2+LMS!$F$22*AI668+LMS!$G$22,IF(AI668&lt;26.75,LMS!$D$23*AI668^3+LMS!$E$23*AI668^2+LMS!$F$23*AI668+LMS!$G$23,IF(AI668&lt;90,LMS!$D$24*AI668^3+LMS!$E$24*AI668^2+LMS!$F$24*AI668+LMS!$G$24,LMS!$D$25*AI668^3+LMS!$E$25*AI668^2+LMS!$F$25*AI668+LMS!$G$25))))),(IF(AI668&lt;2.5,LMS!$D$27*AI668^3+LMS!$E$27*AI668^2+LMS!$F$27*AI668+LMS!$G$27,IF(AI668&lt;9.5,LMS!$D$28*AI668^3+LMS!$E$28*AI668^2+LMS!$F$28*AI668+LMS!$G$28,IF(AI668&lt;26.75,LMS!$D$29*AI668^3+LMS!$E$29*AI668^2+LMS!$F$29*AI668+LMS!$G$29,IF(AI668&lt;90,LMS!$D$30*AI668^3+LMS!$E$30*AI668^2+LMS!$F$30*AI668+LMS!$G$30,IF(AI668&lt;150,LMS!$D$31*AI668^3+LMS!$E$31*AI668^2+LMS!$F$31*AI668+LMS!$G$31,LMS!$D$32*AI668^3+LMS!$E$32*AI668^2+LMS!$F$32*AI668+LMS!$G$32)))))))</f>
        <v>#VALUE!</v>
      </c>
      <c r="AH668" t="e">
        <f>IF(D668="M",(IF(AI668&lt;90,LMS!$D$14*AI668^3+LMS!$E$14*AI668^2+LMS!$F$14*AI668+LMS!$G$14,LMS!$D$15*AI668^3+LMS!$E$15*AI668^2+LMS!$F$15*AI668+LMS!$G$15)),(IF(AI668&lt;90,LMS!$D$17*AI668^3+LMS!$E$17*AI668^2+LMS!$F$17*AI668+LMS!$G$17,LMS!$D$18*AI668^3+LMS!$E$18*AI668^2+LMS!$F$18*AI668+LMS!$G$18)))</f>
        <v>#VALUE!</v>
      </c>
      <c r="AI668" s="7" t="e">
        <f t="shared" si="221"/>
        <v>#VALUE!</v>
      </c>
      <c r="AJ668" s="7">
        <f t="shared" si="242"/>
        <v>0</v>
      </c>
      <c r="AL668" s="7">
        <f>IF(D668="M",WeightSDS!P$5*$AJ668^7+WeightSDS!Q$5*$AJ668^6+WeightSDS!R$5*$AJ668^5+WeightSDS!S$5*$AJ668^4+WeightSDS!T$5*$AJ668^3+WeightSDS!U$5*$AJ668^2+WeightSDS!V$5*$AJ668+WeightSDS!W$5,IF($AJ668&lt;186,WeightSDS!P$8*$AJ668^7+WeightSDS!Q$8*$AJ668^6+WeightSDS!R$8*$AJ668^5+WeightSDS!S$8*$AJ668^4+WeightSDS!T$8*$AJ668^3+WeightSDS!U$8*$AJ668^2+WeightSDS!V$8*$AJ668+WeightSDS!W$8,WeightSDS!$U$9+WeightSDS!$V$9*($AJ668-WeightSDS!$W$9)))</f>
        <v>0.75407122999999998</v>
      </c>
      <c r="AM668" s="7">
        <f>IF(D668="M",IF($AJ668&lt;45,WeightSDS!M$23*$AJ668^10+WeightSDS!N$23*$AJ668^9+WeightSDS!O$23*$AJ668^8+WeightSDS!P$23*$AJ668^7+WeightSDS!Q$23*$AJ668^6+WeightSDS!R$23*$AJ668^5+WeightSDS!S$23*$AJ668^4+WeightSDS!T$23*$AJ668^3+WeightSDS!U$23*$AJ668^2+WeightSDS!V$23*$AJ668+WeightSDS!W$23,IF($AJ668&lt;153,WeightSDS!M$25*$AJ668^10+WeightSDS!N$25*$AJ668^9+WeightSDS!O$25*$AJ668^8+WeightSDS!P$25*$AJ668^7+WeightSDS!Q$25*$AJ668^6+WeightSDS!R$25*$AJ668^5+WeightSDS!S$25*$AJ668^4+WeightSDS!T$25*$AJ668^3+WeightSDS!U$25*$AJ668^2+WeightSDS!V$25*$AJ668+WeightSDS!W$25,WeightSDS!M$27+WeightSDS!N$27/(1+EXP(WeightSDS!O$27+WeightSDS!P$27*$AJ668)))),IF($AJ668&lt;43.8,WeightSDS!M$29*$AJ668^10+WeightSDS!N$29*$AJ668^9+WeightSDS!O$29*$AJ668^8+WeightSDS!P$29*$AJ668^7+WeightSDS!Q$29*$AJ668^6+WeightSDS!R$29*$AJ668^5+WeightSDS!S$29*$AJ668^4+WeightSDS!T$29*$AJ668^3+WeightSDS!U$29*$AJ668^2+WeightSDS!V$29*$AJ668+WeightSDS!W$29-0.010431*(1-$AJ668/210),IF($AJ668&lt;123,WeightSDS!M$30*$AJ668^10+WeightSDS!N$30*$AJ668^9+WeightSDS!O$30*$AJ668^8+WeightSDS!P$30*$AJ668^7+WeightSDS!Q$30*$AJ668^6+WeightSDS!R$30*$AJ668^5+WeightSDS!S$30*$AJ668^4+WeightSDS!T$30*$AJ668^3+WeightSDS!U$30*$AJ668^2+WeightSDS!V$30*$AJ668+WeightSDS!W$30-0.010431*(1-1/$AJ668),WeightSDS!M$32+WeightSDS!N$32/(1+EXP(WeightSDS!O$32+WeightSDS!P$32*$AJ668))-0.010431*(1-$AJ668/210))))</f>
        <v>2.9500001032655536</v>
      </c>
      <c r="AN668" s="7">
        <f>IF(D668="M",IF($AJ668&lt;162,WeightSDS!P$12*$AJ668^7+WeightSDS!Q$12*$AJ668^6+WeightSDS!R$12*$AJ668^5+WeightSDS!S$12*$AJ668^4+WeightSDS!T$12*$AJ668^3+WeightSDS!U$12*$AJ668^2+WeightSDS!V$12*$AJ668+WeightSDS!W$12,WeightSDS!P$14*$AJ668^7+WeightSDS!Q$14*$AJ668^6+WeightSDS!R$14*$AJ668^5+WeightSDS!S$14*$AJ668^4+WeightSDS!T$14*$AJ668^3+WeightSDS!U$14*$AJ668^2+WeightSDS!V$14*$AJ668+WeightSDS!W$14),IF($AJ668&lt;156,WeightSDS!O$17*$AJ668^8+WeightSDS!P$17*$AJ668^7+WeightSDS!Q$17*$AJ668^6+WeightSDS!R$17*$AJ668^5+WeightSDS!S$17*$AJ668^4+WeightSDS!T$17*$AJ668^3+WeightSDS!U$17*$AJ668^2+WeightSDS!V$17*$AJ668+WeightSDS!W$17,IF($AJ668&lt;186,WeightSDS!$U$18+(WeightSDS!$V$18-WeightSDS!$U$18)/24*($AJ668-186)+WeightSDS!$W$18*(-$AJ668+186)^2-0.005,WeightSDS!$U$18+(WeightSDS!$V$18-WeightSDS!$U$18)/24*($AJ668-186)-0.005)))</f>
        <v>0.14604529399999999</v>
      </c>
      <c r="AQ668" s="7">
        <f t="shared" si="229"/>
        <v>0.56299999999999994</v>
      </c>
      <c r="AR668" s="7">
        <f t="shared" si="230"/>
        <v>69</v>
      </c>
      <c r="AS668" s="7">
        <f t="shared" si="231"/>
        <v>0.51</v>
      </c>
    </row>
    <row r="669" spans="2:45" s="7" customFormat="1" x14ac:dyDescent="0.15">
      <c r="B669" s="118"/>
      <c r="C669" s="118"/>
      <c r="D669" s="118"/>
      <c r="E669" s="30"/>
      <c r="F669" s="30"/>
      <c r="G669" s="119"/>
      <c r="H669" s="119"/>
      <c r="I669" s="78"/>
      <c r="J669" s="11" t="str">
        <f t="shared" si="222"/>
        <v/>
      </c>
      <c r="K669" s="2" t="str">
        <f t="shared" si="232"/>
        <v/>
      </c>
      <c r="L669" s="2" t="str">
        <f t="shared" si="223"/>
        <v/>
      </c>
      <c r="M669" s="2" t="str">
        <f t="shared" si="233"/>
        <v/>
      </c>
      <c r="N669" s="2" t="str">
        <f t="shared" si="234"/>
        <v/>
      </c>
      <c r="O669" s="2" t="str">
        <f t="shared" si="235"/>
        <v/>
      </c>
      <c r="P669" s="11" t="str">
        <f t="shared" si="236"/>
        <v/>
      </c>
      <c r="Q669" s="11" t="str">
        <f t="shared" si="237"/>
        <v/>
      </c>
      <c r="R669" s="2" t="str">
        <f t="shared" si="238"/>
        <v/>
      </c>
      <c r="S669" s="11" t="str">
        <f t="shared" si="239"/>
        <v/>
      </c>
      <c r="T669" s="175" t="str">
        <f t="shared" si="240"/>
        <v/>
      </c>
      <c r="U669" s="11" t="str">
        <f t="shared" si="241"/>
        <v/>
      </c>
      <c r="V669" s="136"/>
      <c r="W669" s="136"/>
      <c r="X669" s="139">
        <f t="shared" si="224"/>
        <v>0</v>
      </c>
      <c r="Y669" s="31">
        <f t="shared" si="225"/>
        <v>0</v>
      </c>
      <c r="Z669" s="31"/>
      <c r="AA669" s="140">
        <f t="shared" si="226"/>
        <v>0</v>
      </c>
      <c r="AB669" s="12"/>
      <c r="AC669" s="8">
        <f t="shared" si="227"/>
        <v>9.0359999999999996</v>
      </c>
      <c r="AD669" s="8">
        <f t="shared" si="228"/>
        <v>-184.49199999999999</v>
      </c>
      <c r="AE669"/>
      <c r="AF669" t="e">
        <f>IF(D669="M",IF(AI669&lt;78,LMS!$D$5*AI669^3+LMS!$E$5*AI669^2+LMS!$F$5*AI669+LMS!$G$5,IF(AI669&lt;150,LMS!$D$6*AI669^3+LMS!$E$6*AI669^2+LMS!$F$6*AI669+LMS!$G$6,LMS!$D$7*AI669^3+LMS!$E$7*AI669^2+LMS!$F$7*AI669+LMS!$G$7)),IF(AI669&lt;69,LMS!$D$9*AI669^3+LMS!$E$9*AI669^2+LMS!$F$9*AI669+LMS!$G$9,IF(AI669&lt;150,LMS!$D$10*AI669^3+LMS!$E$10*AI669^2+LMS!$F$10*AI669+LMS!$G$10,LMS!$D$11*AI669^3+LMS!$E$11*AI669^2+LMS!$F$11*AI669+LMS!$G$11)))</f>
        <v>#VALUE!</v>
      </c>
      <c r="AG669" t="e">
        <f>IF(D669="M",(IF(AI669&lt;2.5,LMS!$D$21*AI669^3+LMS!$E$21*AI669^2+LMS!$F$21*AI669+LMS!$G$21,IF(AI669&lt;9.5,LMS!$D$22*AI669^3+LMS!$E$22*AI669^2+LMS!$F$22*AI669+LMS!$G$22,IF(AI669&lt;26.75,LMS!$D$23*AI669^3+LMS!$E$23*AI669^2+LMS!$F$23*AI669+LMS!$G$23,IF(AI669&lt;90,LMS!$D$24*AI669^3+LMS!$E$24*AI669^2+LMS!$F$24*AI669+LMS!$G$24,LMS!$D$25*AI669^3+LMS!$E$25*AI669^2+LMS!$F$25*AI669+LMS!$G$25))))),(IF(AI669&lt;2.5,LMS!$D$27*AI669^3+LMS!$E$27*AI669^2+LMS!$F$27*AI669+LMS!$G$27,IF(AI669&lt;9.5,LMS!$D$28*AI669^3+LMS!$E$28*AI669^2+LMS!$F$28*AI669+LMS!$G$28,IF(AI669&lt;26.75,LMS!$D$29*AI669^3+LMS!$E$29*AI669^2+LMS!$F$29*AI669+LMS!$G$29,IF(AI669&lt;90,LMS!$D$30*AI669^3+LMS!$E$30*AI669^2+LMS!$F$30*AI669+LMS!$G$30,IF(AI669&lt;150,LMS!$D$31*AI669^3+LMS!$E$31*AI669^2+LMS!$F$31*AI669+LMS!$G$31,LMS!$D$32*AI669^3+LMS!$E$32*AI669^2+LMS!$F$32*AI669+LMS!$G$32)))))))</f>
        <v>#VALUE!</v>
      </c>
      <c r="AH669" t="e">
        <f>IF(D669="M",(IF(AI669&lt;90,LMS!$D$14*AI669^3+LMS!$E$14*AI669^2+LMS!$F$14*AI669+LMS!$G$14,LMS!$D$15*AI669^3+LMS!$E$15*AI669^2+LMS!$F$15*AI669+LMS!$G$15)),(IF(AI669&lt;90,LMS!$D$17*AI669^3+LMS!$E$17*AI669^2+LMS!$F$17*AI669+LMS!$G$17,LMS!$D$18*AI669^3+LMS!$E$18*AI669^2+LMS!$F$18*AI669+LMS!$G$18)))</f>
        <v>#VALUE!</v>
      </c>
      <c r="AI669" s="7" t="e">
        <f t="shared" si="221"/>
        <v>#VALUE!</v>
      </c>
      <c r="AJ669" s="7">
        <f t="shared" si="242"/>
        <v>0</v>
      </c>
      <c r="AL669" s="7">
        <f>IF(D669="M",WeightSDS!P$5*$AJ669^7+WeightSDS!Q$5*$AJ669^6+WeightSDS!R$5*$AJ669^5+WeightSDS!S$5*$AJ669^4+WeightSDS!T$5*$AJ669^3+WeightSDS!U$5*$AJ669^2+WeightSDS!V$5*$AJ669+WeightSDS!W$5,IF($AJ669&lt;186,WeightSDS!P$8*$AJ669^7+WeightSDS!Q$8*$AJ669^6+WeightSDS!R$8*$AJ669^5+WeightSDS!S$8*$AJ669^4+WeightSDS!T$8*$AJ669^3+WeightSDS!U$8*$AJ669^2+WeightSDS!V$8*$AJ669+WeightSDS!W$8,WeightSDS!$U$9+WeightSDS!$V$9*($AJ669-WeightSDS!$W$9)))</f>
        <v>0.75407122999999998</v>
      </c>
      <c r="AM669" s="7">
        <f>IF(D669="M",IF($AJ669&lt;45,WeightSDS!M$23*$AJ669^10+WeightSDS!N$23*$AJ669^9+WeightSDS!O$23*$AJ669^8+WeightSDS!P$23*$AJ669^7+WeightSDS!Q$23*$AJ669^6+WeightSDS!R$23*$AJ669^5+WeightSDS!S$23*$AJ669^4+WeightSDS!T$23*$AJ669^3+WeightSDS!U$23*$AJ669^2+WeightSDS!V$23*$AJ669+WeightSDS!W$23,IF($AJ669&lt;153,WeightSDS!M$25*$AJ669^10+WeightSDS!N$25*$AJ669^9+WeightSDS!O$25*$AJ669^8+WeightSDS!P$25*$AJ669^7+WeightSDS!Q$25*$AJ669^6+WeightSDS!R$25*$AJ669^5+WeightSDS!S$25*$AJ669^4+WeightSDS!T$25*$AJ669^3+WeightSDS!U$25*$AJ669^2+WeightSDS!V$25*$AJ669+WeightSDS!W$25,WeightSDS!M$27+WeightSDS!N$27/(1+EXP(WeightSDS!O$27+WeightSDS!P$27*$AJ669)))),IF($AJ669&lt;43.8,WeightSDS!M$29*$AJ669^10+WeightSDS!N$29*$AJ669^9+WeightSDS!O$29*$AJ669^8+WeightSDS!P$29*$AJ669^7+WeightSDS!Q$29*$AJ669^6+WeightSDS!R$29*$AJ669^5+WeightSDS!S$29*$AJ669^4+WeightSDS!T$29*$AJ669^3+WeightSDS!U$29*$AJ669^2+WeightSDS!V$29*$AJ669+WeightSDS!W$29-0.010431*(1-$AJ669/210),IF($AJ669&lt;123,WeightSDS!M$30*$AJ669^10+WeightSDS!N$30*$AJ669^9+WeightSDS!O$30*$AJ669^8+WeightSDS!P$30*$AJ669^7+WeightSDS!Q$30*$AJ669^6+WeightSDS!R$30*$AJ669^5+WeightSDS!S$30*$AJ669^4+WeightSDS!T$30*$AJ669^3+WeightSDS!U$30*$AJ669^2+WeightSDS!V$30*$AJ669+WeightSDS!W$30-0.010431*(1-1/$AJ669),WeightSDS!M$32+WeightSDS!N$32/(1+EXP(WeightSDS!O$32+WeightSDS!P$32*$AJ669))-0.010431*(1-$AJ669/210))))</f>
        <v>2.9500001032655536</v>
      </c>
      <c r="AN669" s="7">
        <f>IF(D669="M",IF($AJ669&lt;162,WeightSDS!P$12*$AJ669^7+WeightSDS!Q$12*$AJ669^6+WeightSDS!R$12*$AJ669^5+WeightSDS!S$12*$AJ669^4+WeightSDS!T$12*$AJ669^3+WeightSDS!U$12*$AJ669^2+WeightSDS!V$12*$AJ669+WeightSDS!W$12,WeightSDS!P$14*$AJ669^7+WeightSDS!Q$14*$AJ669^6+WeightSDS!R$14*$AJ669^5+WeightSDS!S$14*$AJ669^4+WeightSDS!T$14*$AJ669^3+WeightSDS!U$14*$AJ669^2+WeightSDS!V$14*$AJ669+WeightSDS!W$14),IF($AJ669&lt;156,WeightSDS!O$17*$AJ669^8+WeightSDS!P$17*$AJ669^7+WeightSDS!Q$17*$AJ669^6+WeightSDS!R$17*$AJ669^5+WeightSDS!S$17*$AJ669^4+WeightSDS!T$17*$AJ669^3+WeightSDS!U$17*$AJ669^2+WeightSDS!V$17*$AJ669+WeightSDS!W$17,IF($AJ669&lt;186,WeightSDS!$U$18+(WeightSDS!$V$18-WeightSDS!$U$18)/24*($AJ669-186)+WeightSDS!$W$18*(-$AJ669+186)^2-0.005,WeightSDS!$U$18+(WeightSDS!$V$18-WeightSDS!$U$18)/24*($AJ669-186)-0.005)))</f>
        <v>0.14604529399999999</v>
      </c>
      <c r="AQ669" s="7">
        <f t="shared" si="229"/>
        <v>0.56299999999999994</v>
      </c>
      <c r="AR669" s="7">
        <f t="shared" si="230"/>
        <v>69</v>
      </c>
      <c r="AS669" s="7">
        <f t="shared" si="231"/>
        <v>0.51</v>
      </c>
    </row>
    <row r="670" spans="2:45" s="7" customFormat="1" x14ac:dyDescent="0.15">
      <c r="B670" s="118"/>
      <c r="C670" s="118"/>
      <c r="D670" s="118"/>
      <c r="E670" s="30"/>
      <c r="F670" s="30"/>
      <c r="G670" s="119"/>
      <c r="H670" s="119"/>
      <c r="I670" s="78"/>
      <c r="J670" s="11" t="str">
        <f t="shared" si="222"/>
        <v/>
      </c>
      <c r="K670" s="2" t="str">
        <f t="shared" si="232"/>
        <v/>
      </c>
      <c r="L670" s="2" t="str">
        <f t="shared" si="223"/>
        <v/>
      </c>
      <c r="M670" s="2" t="str">
        <f t="shared" si="233"/>
        <v/>
      </c>
      <c r="N670" s="2" t="str">
        <f t="shared" si="234"/>
        <v/>
      </c>
      <c r="O670" s="2" t="str">
        <f t="shared" si="235"/>
        <v/>
      </c>
      <c r="P670" s="11" t="str">
        <f t="shared" si="236"/>
        <v/>
      </c>
      <c r="Q670" s="11" t="str">
        <f t="shared" si="237"/>
        <v/>
      </c>
      <c r="R670" s="2" t="str">
        <f t="shared" si="238"/>
        <v/>
      </c>
      <c r="S670" s="11" t="str">
        <f t="shared" si="239"/>
        <v/>
      </c>
      <c r="T670" s="175" t="str">
        <f t="shared" si="240"/>
        <v/>
      </c>
      <c r="U670" s="11" t="str">
        <f t="shared" si="241"/>
        <v/>
      </c>
      <c r="V670" s="136"/>
      <c r="W670" s="136"/>
      <c r="X670" s="139">
        <f t="shared" si="224"/>
        <v>0</v>
      </c>
      <c r="Y670" s="31">
        <f t="shared" si="225"/>
        <v>0</v>
      </c>
      <c r="Z670" s="31"/>
      <c r="AA670" s="140">
        <f t="shared" si="226"/>
        <v>0</v>
      </c>
      <c r="AB670" s="12"/>
      <c r="AC670" s="8">
        <f t="shared" si="227"/>
        <v>9.0359999999999996</v>
      </c>
      <c r="AD670" s="8">
        <f t="shared" si="228"/>
        <v>-184.49199999999999</v>
      </c>
      <c r="AE670"/>
      <c r="AF670" t="e">
        <f>IF(D670="M",IF(AI670&lt;78,LMS!$D$5*AI670^3+LMS!$E$5*AI670^2+LMS!$F$5*AI670+LMS!$G$5,IF(AI670&lt;150,LMS!$D$6*AI670^3+LMS!$E$6*AI670^2+LMS!$F$6*AI670+LMS!$G$6,LMS!$D$7*AI670^3+LMS!$E$7*AI670^2+LMS!$F$7*AI670+LMS!$G$7)),IF(AI670&lt;69,LMS!$D$9*AI670^3+LMS!$E$9*AI670^2+LMS!$F$9*AI670+LMS!$G$9,IF(AI670&lt;150,LMS!$D$10*AI670^3+LMS!$E$10*AI670^2+LMS!$F$10*AI670+LMS!$G$10,LMS!$D$11*AI670^3+LMS!$E$11*AI670^2+LMS!$F$11*AI670+LMS!$G$11)))</f>
        <v>#VALUE!</v>
      </c>
      <c r="AG670" t="e">
        <f>IF(D670="M",(IF(AI670&lt;2.5,LMS!$D$21*AI670^3+LMS!$E$21*AI670^2+LMS!$F$21*AI670+LMS!$G$21,IF(AI670&lt;9.5,LMS!$D$22*AI670^3+LMS!$E$22*AI670^2+LMS!$F$22*AI670+LMS!$G$22,IF(AI670&lt;26.75,LMS!$D$23*AI670^3+LMS!$E$23*AI670^2+LMS!$F$23*AI670+LMS!$G$23,IF(AI670&lt;90,LMS!$D$24*AI670^3+LMS!$E$24*AI670^2+LMS!$F$24*AI670+LMS!$G$24,LMS!$D$25*AI670^3+LMS!$E$25*AI670^2+LMS!$F$25*AI670+LMS!$G$25))))),(IF(AI670&lt;2.5,LMS!$D$27*AI670^3+LMS!$E$27*AI670^2+LMS!$F$27*AI670+LMS!$G$27,IF(AI670&lt;9.5,LMS!$D$28*AI670^3+LMS!$E$28*AI670^2+LMS!$F$28*AI670+LMS!$G$28,IF(AI670&lt;26.75,LMS!$D$29*AI670^3+LMS!$E$29*AI670^2+LMS!$F$29*AI670+LMS!$G$29,IF(AI670&lt;90,LMS!$D$30*AI670^3+LMS!$E$30*AI670^2+LMS!$F$30*AI670+LMS!$G$30,IF(AI670&lt;150,LMS!$D$31*AI670^3+LMS!$E$31*AI670^2+LMS!$F$31*AI670+LMS!$G$31,LMS!$D$32*AI670^3+LMS!$E$32*AI670^2+LMS!$F$32*AI670+LMS!$G$32)))))))</f>
        <v>#VALUE!</v>
      </c>
      <c r="AH670" t="e">
        <f>IF(D670="M",(IF(AI670&lt;90,LMS!$D$14*AI670^3+LMS!$E$14*AI670^2+LMS!$F$14*AI670+LMS!$G$14,LMS!$D$15*AI670^3+LMS!$E$15*AI670^2+LMS!$F$15*AI670+LMS!$G$15)),(IF(AI670&lt;90,LMS!$D$17*AI670^3+LMS!$E$17*AI670^2+LMS!$F$17*AI670+LMS!$G$17,LMS!$D$18*AI670^3+LMS!$E$18*AI670^2+LMS!$F$18*AI670+LMS!$G$18)))</f>
        <v>#VALUE!</v>
      </c>
      <c r="AI670" s="7" t="e">
        <f t="shared" si="221"/>
        <v>#VALUE!</v>
      </c>
      <c r="AJ670" s="7">
        <f t="shared" si="242"/>
        <v>0</v>
      </c>
      <c r="AL670" s="7">
        <f>IF(D670="M",WeightSDS!P$5*$AJ670^7+WeightSDS!Q$5*$AJ670^6+WeightSDS!R$5*$AJ670^5+WeightSDS!S$5*$AJ670^4+WeightSDS!T$5*$AJ670^3+WeightSDS!U$5*$AJ670^2+WeightSDS!V$5*$AJ670+WeightSDS!W$5,IF($AJ670&lt;186,WeightSDS!P$8*$AJ670^7+WeightSDS!Q$8*$AJ670^6+WeightSDS!R$8*$AJ670^5+WeightSDS!S$8*$AJ670^4+WeightSDS!T$8*$AJ670^3+WeightSDS!U$8*$AJ670^2+WeightSDS!V$8*$AJ670+WeightSDS!W$8,WeightSDS!$U$9+WeightSDS!$V$9*($AJ670-WeightSDS!$W$9)))</f>
        <v>0.75407122999999998</v>
      </c>
      <c r="AM670" s="7">
        <f>IF(D670="M",IF($AJ670&lt;45,WeightSDS!M$23*$AJ670^10+WeightSDS!N$23*$AJ670^9+WeightSDS!O$23*$AJ670^8+WeightSDS!P$23*$AJ670^7+WeightSDS!Q$23*$AJ670^6+WeightSDS!R$23*$AJ670^5+WeightSDS!S$23*$AJ670^4+WeightSDS!T$23*$AJ670^3+WeightSDS!U$23*$AJ670^2+WeightSDS!V$23*$AJ670+WeightSDS!W$23,IF($AJ670&lt;153,WeightSDS!M$25*$AJ670^10+WeightSDS!N$25*$AJ670^9+WeightSDS!O$25*$AJ670^8+WeightSDS!P$25*$AJ670^7+WeightSDS!Q$25*$AJ670^6+WeightSDS!R$25*$AJ670^5+WeightSDS!S$25*$AJ670^4+WeightSDS!T$25*$AJ670^3+WeightSDS!U$25*$AJ670^2+WeightSDS!V$25*$AJ670+WeightSDS!W$25,WeightSDS!M$27+WeightSDS!N$27/(1+EXP(WeightSDS!O$27+WeightSDS!P$27*$AJ670)))),IF($AJ670&lt;43.8,WeightSDS!M$29*$AJ670^10+WeightSDS!N$29*$AJ670^9+WeightSDS!O$29*$AJ670^8+WeightSDS!P$29*$AJ670^7+WeightSDS!Q$29*$AJ670^6+WeightSDS!R$29*$AJ670^5+WeightSDS!S$29*$AJ670^4+WeightSDS!T$29*$AJ670^3+WeightSDS!U$29*$AJ670^2+WeightSDS!V$29*$AJ670+WeightSDS!W$29-0.010431*(1-$AJ670/210),IF($AJ670&lt;123,WeightSDS!M$30*$AJ670^10+WeightSDS!N$30*$AJ670^9+WeightSDS!O$30*$AJ670^8+WeightSDS!P$30*$AJ670^7+WeightSDS!Q$30*$AJ670^6+WeightSDS!R$30*$AJ670^5+WeightSDS!S$30*$AJ670^4+WeightSDS!T$30*$AJ670^3+WeightSDS!U$30*$AJ670^2+WeightSDS!V$30*$AJ670+WeightSDS!W$30-0.010431*(1-1/$AJ670),WeightSDS!M$32+WeightSDS!N$32/(1+EXP(WeightSDS!O$32+WeightSDS!P$32*$AJ670))-0.010431*(1-$AJ670/210))))</f>
        <v>2.9500001032655536</v>
      </c>
      <c r="AN670" s="7">
        <f>IF(D670="M",IF($AJ670&lt;162,WeightSDS!P$12*$AJ670^7+WeightSDS!Q$12*$AJ670^6+WeightSDS!R$12*$AJ670^5+WeightSDS!S$12*$AJ670^4+WeightSDS!T$12*$AJ670^3+WeightSDS!U$12*$AJ670^2+WeightSDS!V$12*$AJ670+WeightSDS!W$12,WeightSDS!P$14*$AJ670^7+WeightSDS!Q$14*$AJ670^6+WeightSDS!R$14*$AJ670^5+WeightSDS!S$14*$AJ670^4+WeightSDS!T$14*$AJ670^3+WeightSDS!U$14*$AJ670^2+WeightSDS!V$14*$AJ670+WeightSDS!W$14),IF($AJ670&lt;156,WeightSDS!O$17*$AJ670^8+WeightSDS!P$17*$AJ670^7+WeightSDS!Q$17*$AJ670^6+WeightSDS!R$17*$AJ670^5+WeightSDS!S$17*$AJ670^4+WeightSDS!T$17*$AJ670^3+WeightSDS!U$17*$AJ670^2+WeightSDS!V$17*$AJ670+WeightSDS!W$17,IF($AJ670&lt;186,WeightSDS!$U$18+(WeightSDS!$V$18-WeightSDS!$U$18)/24*($AJ670-186)+WeightSDS!$W$18*(-$AJ670+186)^2-0.005,WeightSDS!$U$18+(WeightSDS!$V$18-WeightSDS!$U$18)/24*($AJ670-186)-0.005)))</f>
        <v>0.14604529399999999</v>
      </c>
      <c r="AQ670" s="7">
        <f t="shared" si="229"/>
        <v>0.56299999999999994</v>
      </c>
      <c r="AR670" s="7">
        <f t="shared" si="230"/>
        <v>69</v>
      </c>
      <c r="AS670" s="7">
        <f t="shared" si="231"/>
        <v>0.51</v>
      </c>
    </row>
    <row r="671" spans="2:45" s="7" customFormat="1" x14ac:dyDescent="0.15">
      <c r="B671" s="118"/>
      <c r="C671" s="118"/>
      <c r="D671" s="118"/>
      <c r="E671" s="30"/>
      <c r="F671" s="30"/>
      <c r="G671" s="119"/>
      <c r="H671" s="119"/>
      <c r="I671" s="78"/>
      <c r="J671" s="11" t="str">
        <f t="shared" si="222"/>
        <v/>
      </c>
      <c r="K671" s="2" t="str">
        <f t="shared" si="232"/>
        <v/>
      </c>
      <c r="L671" s="2" t="str">
        <f t="shared" si="223"/>
        <v/>
      </c>
      <c r="M671" s="2" t="str">
        <f t="shared" si="233"/>
        <v/>
      </c>
      <c r="N671" s="2" t="str">
        <f t="shared" si="234"/>
        <v/>
      </c>
      <c r="O671" s="2" t="str">
        <f t="shared" si="235"/>
        <v/>
      </c>
      <c r="P671" s="11" t="str">
        <f t="shared" si="236"/>
        <v/>
      </c>
      <c r="Q671" s="11" t="str">
        <f t="shared" si="237"/>
        <v/>
      </c>
      <c r="R671" s="2" t="str">
        <f t="shared" si="238"/>
        <v/>
      </c>
      <c r="S671" s="11" t="str">
        <f t="shared" si="239"/>
        <v/>
      </c>
      <c r="T671" s="175" t="str">
        <f t="shared" si="240"/>
        <v/>
      </c>
      <c r="U671" s="11" t="str">
        <f t="shared" si="241"/>
        <v/>
      </c>
      <c r="V671" s="136"/>
      <c r="W671" s="136"/>
      <c r="X671" s="139">
        <f t="shared" si="224"/>
        <v>0</v>
      </c>
      <c r="Y671" s="31">
        <f t="shared" si="225"/>
        <v>0</v>
      </c>
      <c r="Z671" s="31"/>
      <c r="AA671" s="140">
        <f t="shared" si="226"/>
        <v>0</v>
      </c>
      <c r="AB671" s="12"/>
      <c r="AC671" s="8">
        <f t="shared" si="227"/>
        <v>9.0359999999999996</v>
      </c>
      <c r="AD671" s="8">
        <f t="shared" si="228"/>
        <v>-184.49199999999999</v>
      </c>
      <c r="AE671"/>
      <c r="AF671" t="e">
        <f>IF(D671="M",IF(AI671&lt;78,LMS!$D$5*AI671^3+LMS!$E$5*AI671^2+LMS!$F$5*AI671+LMS!$G$5,IF(AI671&lt;150,LMS!$D$6*AI671^3+LMS!$E$6*AI671^2+LMS!$F$6*AI671+LMS!$G$6,LMS!$D$7*AI671^3+LMS!$E$7*AI671^2+LMS!$F$7*AI671+LMS!$G$7)),IF(AI671&lt;69,LMS!$D$9*AI671^3+LMS!$E$9*AI671^2+LMS!$F$9*AI671+LMS!$G$9,IF(AI671&lt;150,LMS!$D$10*AI671^3+LMS!$E$10*AI671^2+LMS!$F$10*AI671+LMS!$G$10,LMS!$D$11*AI671^3+LMS!$E$11*AI671^2+LMS!$F$11*AI671+LMS!$G$11)))</f>
        <v>#VALUE!</v>
      </c>
      <c r="AG671" t="e">
        <f>IF(D671="M",(IF(AI671&lt;2.5,LMS!$D$21*AI671^3+LMS!$E$21*AI671^2+LMS!$F$21*AI671+LMS!$G$21,IF(AI671&lt;9.5,LMS!$D$22*AI671^3+LMS!$E$22*AI671^2+LMS!$F$22*AI671+LMS!$G$22,IF(AI671&lt;26.75,LMS!$D$23*AI671^3+LMS!$E$23*AI671^2+LMS!$F$23*AI671+LMS!$G$23,IF(AI671&lt;90,LMS!$D$24*AI671^3+LMS!$E$24*AI671^2+LMS!$F$24*AI671+LMS!$G$24,LMS!$D$25*AI671^3+LMS!$E$25*AI671^2+LMS!$F$25*AI671+LMS!$G$25))))),(IF(AI671&lt;2.5,LMS!$D$27*AI671^3+LMS!$E$27*AI671^2+LMS!$F$27*AI671+LMS!$G$27,IF(AI671&lt;9.5,LMS!$D$28*AI671^3+LMS!$E$28*AI671^2+LMS!$F$28*AI671+LMS!$G$28,IF(AI671&lt;26.75,LMS!$D$29*AI671^3+LMS!$E$29*AI671^2+LMS!$F$29*AI671+LMS!$G$29,IF(AI671&lt;90,LMS!$D$30*AI671^3+LMS!$E$30*AI671^2+LMS!$F$30*AI671+LMS!$G$30,IF(AI671&lt;150,LMS!$D$31*AI671^3+LMS!$E$31*AI671^2+LMS!$F$31*AI671+LMS!$G$31,LMS!$D$32*AI671^3+LMS!$E$32*AI671^2+LMS!$F$32*AI671+LMS!$G$32)))))))</f>
        <v>#VALUE!</v>
      </c>
      <c r="AH671" t="e">
        <f>IF(D671="M",(IF(AI671&lt;90,LMS!$D$14*AI671^3+LMS!$E$14*AI671^2+LMS!$F$14*AI671+LMS!$G$14,LMS!$D$15*AI671^3+LMS!$E$15*AI671^2+LMS!$F$15*AI671+LMS!$G$15)),(IF(AI671&lt;90,LMS!$D$17*AI671^3+LMS!$E$17*AI671^2+LMS!$F$17*AI671+LMS!$G$17,LMS!$D$18*AI671^3+LMS!$E$18*AI671^2+LMS!$F$18*AI671+LMS!$G$18)))</f>
        <v>#VALUE!</v>
      </c>
      <c r="AI671" s="7" t="e">
        <f t="shared" si="221"/>
        <v>#VALUE!</v>
      </c>
      <c r="AJ671" s="7">
        <f t="shared" si="242"/>
        <v>0</v>
      </c>
      <c r="AL671" s="7">
        <f>IF(D671="M",WeightSDS!P$5*$AJ671^7+WeightSDS!Q$5*$AJ671^6+WeightSDS!R$5*$AJ671^5+WeightSDS!S$5*$AJ671^4+WeightSDS!T$5*$AJ671^3+WeightSDS!U$5*$AJ671^2+WeightSDS!V$5*$AJ671+WeightSDS!W$5,IF($AJ671&lt;186,WeightSDS!P$8*$AJ671^7+WeightSDS!Q$8*$AJ671^6+WeightSDS!R$8*$AJ671^5+WeightSDS!S$8*$AJ671^4+WeightSDS!T$8*$AJ671^3+WeightSDS!U$8*$AJ671^2+WeightSDS!V$8*$AJ671+WeightSDS!W$8,WeightSDS!$U$9+WeightSDS!$V$9*($AJ671-WeightSDS!$W$9)))</f>
        <v>0.75407122999999998</v>
      </c>
      <c r="AM671" s="7">
        <f>IF(D671="M",IF($AJ671&lt;45,WeightSDS!M$23*$AJ671^10+WeightSDS!N$23*$AJ671^9+WeightSDS!O$23*$AJ671^8+WeightSDS!P$23*$AJ671^7+WeightSDS!Q$23*$AJ671^6+WeightSDS!R$23*$AJ671^5+WeightSDS!S$23*$AJ671^4+WeightSDS!T$23*$AJ671^3+WeightSDS!U$23*$AJ671^2+WeightSDS!V$23*$AJ671+WeightSDS!W$23,IF($AJ671&lt;153,WeightSDS!M$25*$AJ671^10+WeightSDS!N$25*$AJ671^9+WeightSDS!O$25*$AJ671^8+WeightSDS!P$25*$AJ671^7+WeightSDS!Q$25*$AJ671^6+WeightSDS!R$25*$AJ671^5+WeightSDS!S$25*$AJ671^4+WeightSDS!T$25*$AJ671^3+WeightSDS!U$25*$AJ671^2+WeightSDS!V$25*$AJ671+WeightSDS!W$25,WeightSDS!M$27+WeightSDS!N$27/(1+EXP(WeightSDS!O$27+WeightSDS!P$27*$AJ671)))),IF($AJ671&lt;43.8,WeightSDS!M$29*$AJ671^10+WeightSDS!N$29*$AJ671^9+WeightSDS!O$29*$AJ671^8+WeightSDS!P$29*$AJ671^7+WeightSDS!Q$29*$AJ671^6+WeightSDS!R$29*$AJ671^5+WeightSDS!S$29*$AJ671^4+WeightSDS!T$29*$AJ671^3+WeightSDS!U$29*$AJ671^2+WeightSDS!V$29*$AJ671+WeightSDS!W$29-0.010431*(1-$AJ671/210),IF($AJ671&lt;123,WeightSDS!M$30*$AJ671^10+WeightSDS!N$30*$AJ671^9+WeightSDS!O$30*$AJ671^8+WeightSDS!P$30*$AJ671^7+WeightSDS!Q$30*$AJ671^6+WeightSDS!R$30*$AJ671^5+WeightSDS!S$30*$AJ671^4+WeightSDS!T$30*$AJ671^3+WeightSDS!U$30*$AJ671^2+WeightSDS!V$30*$AJ671+WeightSDS!W$30-0.010431*(1-1/$AJ671),WeightSDS!M$32+WeightSDS!N$32/(1+EXP(WeightSDS!O$32+WeightSDS!P$32*$AJ671))-0.010431*(1-$AJ671/210))))</f>
        <v>2.9500001032655536</v>
      </c>
      <c r="AN671" s="7">
        <f>IF(D671="M",IF($AJ671&lt;162,WeightSDS!P$12*$AJ671^7+WeightSDS!Q$12*$AJ671^6+WeightSDS!R$12*$AJ671^5+WeightSDS!S$12*$AJ671^4+WeightSDS!T$12*$AJ671^3+WeightSDS!U$12*$AJ671^2+WeightSDS!V$12*$AJ671+WeightSDS!W$12,WeightSDS!P$14*$AJ671^7+WeightSDS!Q$14*$AJ671^6+WeightSDS!R$14*$AJ671^5+WeightSDS!S$14*$AJ671^4+WeightSDS!T$14*$AJ671^3+WeightSDS!U$14*$AJ671^2+WeightSDS!V$14*$AJ671+WeightSDS!W$14),IF($AJ671&lt;156,WeightSDS!O$17*$AJ671^8+WeightSDS!P$17*$AJ671^7+WeightSDS!Q$17*$AJ671^6+WeightSDS!R$17*$AJ671^5+WeightSDS!S$17*$AJ671^4+WeightSDS!T$17*$AJ671^3+WeightSDS!U$17*$AJ671^2+WeightSDS!V$17*$AJ671+WeightSDS!W$17,IF($AJ671&lt;186,WeightSDS!$U$18+(WeightSDS!$V$18-WeightSDS!$U$18)/24*($AJ671-186)+WeightSDS!$W$18*(-$AJ671+186)^2-0.005,WeightSDS!$U$18+(WeightSDS!$V$18-WeightSDS!$U$18)/24*($AJ671-186)-0.005)))</f>
        <v>0.14604529399999999</v>
      </c>
      <c r="AQ671" s="7">
        <f t="shared" si="229"/>
        <v>0.56299999999999994</v>
      </c>
      <c r="AR671" s="7">
        <f t="shared" si="230"/>
        <v>69</v>
      </c>
      <c r="AS671" s="7">
        <f t="shared" si="231"/>
        <v>0.51</v>
      </c>
    </row>
    <row r="672" spans="2:45" s="7" customFormat="1" x14ac:dyDescent="0.15">
      <c r="B672" s="118"/>
      <c r="C672" s="118"/>
      <c r="D672" s="118"/>
      <c r="E672" s="30"/>
      <c r="F672" s="30"/>
      <c r="G672" s="119"/>
      <c r="H672" s="119"/>
      <c r="I672" s="78"/>
      <c r="J672" s="11" t="str">
        <f t="shared" si="222"/>
        <v/>
      </c>
      <c r="K672" s="2" t="str">
        <f t="shared" si="232"/>
        <v/>
      </c>
      <c r="L672" s="2" t="str">
        <f t="shared" si="223"/>
        <v/>
      </c>
      <c r="M672" s="2" t="str">
        <f t="shared" si="233"/>
        <v/>
      </c>
      <c r="N672" s="2" t="str">
        <f t="shared" si="234"/>
        <v/>
      </c>
      <c r="O672" s="2" t="str">
        <f t="shared" si="235"/>
        <v/>
      </c>
      <c r="P672" s="11" t="str">
        <f t="shared" si="236"/>
        <v/>
      </c>
      <c r="Q672" s="11" t="str">
        <f t="shared" si="237"/>
        <v/>
      </c>
      <c r="R672" s="2" t="str">
        <f t="shared" si="238"/>
        <v/>
      </c>
      <c r="S672" s="11" t="str">
        <f t="shared" si="239"/>
        <v/>
      </c>
      <c r="T672" s="175" t="str">
        <f t="shared" si="240"/>
        <v/>
      </c>
      <c r="U672" s="11" t="str">
        <f t="shared" si="241"/>
        <v/>
      </c>
      <c r="V672" s="136"/>
      <c r="W672" s="136"/>
      <c r="X672" s="139">
        <f t="shared" si="224"/>
        <v>0</v>
      </c>
      <c r="Y672" s="31">
        <f t="shared" si="225"/>
        <v>0</v>
      </c>
      <c r="Z672" s="31"/>
      <c r="AA672" s="140">
        <f t="shared" si="226"/>
        <v>0</v>
      </c>
      <c r="AB672" s="12"/>
      <c r="AC672" s="8">
        <f t="shared" si="227"/>
        <v>9.0359999999999996</v>
      </c>
      <c r="AD672" s="8">
        <f t="shared" si="228"/>
        <v>-184.49199999999999</v>
      </c>
      <c r="AE672"/>
      <c r="AF672" t="e">
        <f>IF(D672="M",IF(AI672&lt;78,LMS!$D$5*AI672^3+LMS!$E$5*AI672^2+LMS!$F$5*AI672+LMS!$G$5,IF(AI672&lt;150,LMS!$D$6*AI672^3+LMS!$E$6*AI672^2+LMS!$F$6*AI672+LMS!$G$6,LMS!$D$7*AI672^3+LMS!$E$7*AI672^2+LMS!$F$7*AI672+LMS!$G$7)),IF(AI672&lt;69,LMS!$D$9*AI672^3+LMS!$E$9*AI672^2+LMS!$F$9*AI672+LMS!$G$9,IF(AI672&lt;150,LMS!$D$10*AI672^3+LMS!$E$10*AI672^2+LMS!$F$10*AI672+LMS!$G$10,LMS!$D$11*AI672^3+LMS!$E$11*AI672^2+LMS!$F$11*AI672+LMS!$G$11)))</f>
        <v>#VALUE!</v>
      </c>
      <c r="AG672" t="e">
        <f>IF(D672="M",(IF(AI672&lt;2.5,LMS!$D$21*AI672^3+LMS!$E$21*AI672^2+LMS!$F$21*AI672+LMS!$G$21,IF(AI672&lt;9.5,LMS!$D$22*AI672^3+LMS!$E$22*AI672^2+LMS!$F$22*AI672+LMS!$G$22,IF(AI672&lt;26.75,LMS!$D$23*AI672^3+LMS!$E$23*AI672^2+LMS!$F$23*AI672+LMS!$G$23,IF(AI672&lt;90,LMS!$D$24*AI672^3+LMS!$E$24*AI672^2+LMS!$F$24*AI672+LMS!$G$24,LMS!$D$25*AI672^3+LMS!$E$25*AI672^2+LMS!$F$25*AI672+LMS!$G$25))))),(IF(AI672&lt;2.5,LMS!$D$27*AI672^3+LMS!$E$27*AI672^2+LMS!$F$27*AI672+LMS!$G$27,IF(AI672&lt;9.5,LMS!$D$28*AI672^3+LMS!$E$28*AI672^2+LMS!$F$28*AI672+LMS!$G$28,IF(AI672&lt;26.75,LMS!$D$29*AI672^3+LMS!$E$29*AI672^2+LMS!$F$29*AI672+LMS!$G$29,IF(AI672&lt;90,LMS!$D$30*AI672^3+LMS!$E$30*AI672^2+LMS!$F$30*AI672+LMS!$G$30,IF(AI672&lt;150,LMS!$D$31*AI672^3+LMS!$E$31*AI672^2+LMS!$F$31*AI672+LMS!$G$31,LMS!$D$32*AI672^3+LMS!$E$32*AI672^2+LMS!$F$32*AI672+LMS!$G$32)))))))</f>
        <v>#VALUE!</v>
      </c>
      <c r="AH672" t="e">
        <f>IF(D672="M",(IF(AI672&lt;90,LMS!$D$14*AI672^3+LMS!$E$14*AI672^2+LMS!$F$14*AI672+LMS!$G$14,LMS!$D$15*AI672^3+LMS!$E$15*AI672^2+LMS!$F$15*AI672+LMS!$G$15)),(IF(AI672&lt;90,LMS!$D$17*AI672^3+LMS!$E$17*AI672^2+LMS!$F$17*AI672+LMS!$G$17,LMS!$D$18*AI672^3+LMS!$E$18*AI672^2+LMS!$F$18*AI672+LMS!$G$18)))</f>
        <v>#VALUE!</v>
      </c>
      <c r="AI672" s="7" t="e">
        <f t="shared" si="221"/>
        <v>#VALUE!</v>
      </c>
      <c r="AJ672" s="7">
        <f t="shared" si="242"/>
        <v>0</v>
      </c>
      <c r="AL672" s="7">
        <f>IF(D672="M",WeightSDS!P$5*$AJ672^7+WeightSDS!Q$5*$AJ672^6+WeightSDS!R$5*$AJ672^5+WeightSDS!S$5*$AJ672^4+WeightSDS!T$5*$AJ672^3+WeightSDS!U$5*$AJ672^2+WeightSDS!V$5*$AJ672+WeightSDS!W$5,IF($AJ672&lt;186,WeightSDS!P$8*$AJ672^7+WeightSDS!Q$8*$AJ672^6+WeightSDS!R$8*$AJ672^5+WeightSDS!S$8*$AJ672^4+WeightSDS!T$8*$AJ672^3+WeightSDS!U$8*$AJ672^2+WeightSDS!V$8*$AJ672+WeightSDS!W$8,WeightSDS!$U$9+WeightSDS!$V$9*($AJ672-WeightSDS!$W$9)))</f>
        <v>0.75407122999999998</v>
      </c>
      <c r="AM672" s="7">
        <f>IF(D672="M",IF($AJ672&lt;45,WeightSDS!M$23*$AJ672^10+WeightSDS!N$23*$AJ672^9+WeightSDS!O$23*$AJ672^8+WeightSDS!P$23*$AJ672^7+WeightSDS!Q$23*$AJ672^6+WeightSDS!R$23*$AJ672^5+WeightSDS!S$23*$AJ672^4+WeightSDS!T$23*$AJ672^3+WeightSDS!U$23*$AJ672^2+WeightSDS!V$23*$AJ672+WeightSDS!W$23,IF($AJ672&lt;153,WeightSDS!M$25*$AJ672^10+WeightSDS!N$25*$AJ672^9+WeightSDS!O$25*$AJ672^8+WeightSDS!P$25*$AJ672^7+WeightSDS!Q$25*$AJ672^6+WeightSDS!R$25*$AJ672^5+WeightSDS!S$25*$AJ672^4+WeightSDS!T$25*$AJ672^3+WeightSDS!U$25*$AJ672^2+WeightSDS!V$25*$AJ672+WeightSDS!W$25,WeightSDS!M$27+WeightSDS!N$27/(1+EXP(WeightSDS!O$27+WeightSDS!P$27*$AJ672)))),IF($AJ672&lt;43.8,WeightSDS!M$29*$AJ672^10+WeightSDS!N$29*$AJ672^9+WeightSDS!O$29*$AJ672^8+WeightSDS!P$29*$AJ672^7+WeightSDS!Q$29*$AJ672^6+WeightSDS!R$29*$AJ672^5+WeightSDS!S$29*$AJ672^4+WeightSDS!T$29*$AJ672^3+WeightSDS!U$29*$AJ672^2+WeightSDS!V$29*$AJ672+WeightSDS!W$29-0.010431*(1-$AJ672/210),IF($AJ672&lt;123,WeightSDS!M$30*$AJ672^10+WeightSDS!N$30*$AJ672^9+WeightSDS!O$30*$AJ672^8+WeightSDS!P$30*$AJ672^7+WeightSDS!Q$30*$AJ672^6+WeightSDS!R$30*$AJ672^5+WeightSDS!S$30*$AJ672^4+WeightSDS!T$30*$AJ672^3+WeightSDS!U$30*$AJ672^2+WeightSDS!V$30*$AJ672+WeightSDS!W$30-0.010431*(1-1/$AJ672),WeightSDS!M$32+WeightSDS!N$32/(1+EXP(WeightSDS!O$32+WeightSDS!P$32*$AJ672))-0.010431*(1-$AJ672/210))))</f>
        <v>2.9500001032655536</v>
      </c>
      <c r="AN672" s="7">
        <f>IF(D672="M",IF($AJ672&lt;162,WeightSDS!P$12*$AJ672^7+WeightSDS!Q$12*$AJ672^6+WeightSDS!R$12*$AJ672^5+WeightSDS!S$12*$AJ672^4+WeightSDS!T$12*$AJ672^3+WeightSDS!U$12*$AJ672^2+WeightSDS!V$12*$AJ672+WeightSDS!W$12,WeightSDS!P$14*$AJ672^7+WeightSDS!Q$14*$AJ672^6+WeightSDS!R$14*$AJ672^5+WeightSDS!S$14*$AJ672^4+WeightSDS!T$14*$AJ672^3+WeightSDS!U$14*$AJ672^2+WeightSDS!V$14*$AJ672+WeightSDS!W$14),IF($AJ672&lt;156,WeightSDS!O$17*$AJ672^8+WeightSDS!P$17*$AJ672^7+WeightSDS!Q$17*$AJ672^6+WeightSDS!R$17*$AJ672^5+WeightSDS!S$17*$AJ672^4+WeightSDS!T$17*$AJ672^3+WeightSDS!U$17*$AJ672^2+WeightSDS!V$17*$AJ672+WeightSDS!W$17,IF($AJ672&lt;186,WeightSDS!$U$18+(WeightSDS!$V$18-WeightSDS!$U$18)/24*($AJ672-186)+WeightSDS!$W$18*(-$AJ672+186)^2-0.005,WeightSDS!$U$18+(WeightSDS!$V$18-WeightSDS!$U$18)/24*($AJ672-186)-0.005)))</f>
        <v>0.14604529399999999</v>
      </c>
      <c r="AQ672" s="7">
        <f t="shared" si="229"/>
        <v>0.56299999999999994</v>
      </c>
      <c r="AR672" s="7">
        <f t="shared" si="230"/>
        <v>69</v>
      </c>
      <c r="AS672" s="7">
        <f t="shared" si="231"/>
        <v>0.51</v>
      </c>
    </row>
    <row r="673" spans="2:45" s="7" customFormat="1" x14ac:dyDescent="0.15">
      <c r="B673" s="118"/>
      <c r="C673" s="118"/>
      <c r="D673" s="118"/>
      <c r="E673" s="30"/>
      <c r="F673" s="30"/>
      <c r="G673" s="119"/>
      <c r="H673" s="119"/>
      <c r="I673" s="78"/>
      <c r="J673" s="11" t="str">
        <f t="shared" si="222"/>
        <v/>
      </c>
      <c r="K673" s="2" t="str">
        <f t="shared" si="232"/>
        <v/>
      </c>
      <c r="L673" s="2" t="str">
        <f t="shared" si="223"/>
        <v/>
      </c>
      <c r="M673" s="2" t="str">
        <f t="shared" si="233"/>
        <v/>
      </c>
      <c r="N673" s="2" t="str">
        <f t="shared" si="234"/>
        <v/>
      </c>
      <c r="O673" s="2" t="str">
        <f t="shared" si="235"/>
        <v/>
      </c>
      <c r="P673" s="11" t="str">
        <f t="shared" si="236"/>
        <v/>
      </c>
      <c r="Q673" s="11" t="str">
        <f t="shared" si="237"/>
        <v/>
      </c>
      <c r="R673" s="2" t="str">
        <f t="shared" si="238"/>
        <v/>
      </c>
      <c r="S673" s="11" t="str">
        <f t="shared" si="239"/>
        <v/>
      </c>
      <c r="T673" s="175" t="str">
        <f t="shared" si="240"/>
        <v/>
      </c>
      <c r="U673" s="11" t="str">
        <f t="shared" si="241"/>
        <v/>
      </c>
      <c r="V673" s="136"/>
      <c r="W673" s="136"/>
      <c r="X673" s="139">
        <f t="shared" si="224"/>
        <v>0</v>
      </c>
      <c r="Y673" s="31">
        <f t="shared" si="225"/>
        <v>0</v>
      </c>
      <c r="Z673" s="31"/>
      <c r="AA673" s="140">
        <f t="shared" si="226"/>
        <v>0</v>
      </c>
      <c r="AB673" s="12"/>
      <c r="AC673" s="8">
        <f t="shared" si="227"/>
        <v>9.0359999999999996</v>
      </c>
      <c r="AD673" s="8">
        <f t="shared" si="228"/>
        <v>-184.49199999999999</v>
      </c>
      <c r="AE673"/>
      <c r="AF673" t="e">
        <f>IF(D673="M",IF(AI673&lt;78,LMS!$D$5*AI673^3+LMS!$E$5*AI673^2+LMS!$F$5*AI673+LMS!$G$5,IF(AI673&lt;150,LMS!$D$6*AI673^3+LMS!$E$6*AI673^2+LMS!$F$6*AI673+LMS!$G$6,LMS!$D$7*AI673^3+LMS!$E$7*AI673^2+LMS!$F$7*AI673+LMS!$G$7)),IF(AI673&lt;69,LMS!$D$9*AI673^3+LMS!$E$9*AI673^2+LMS!$F$9*AI673+LMS!$G$9,IF(AI673&lt;150,LMS!$D$10*AI673^3+LMS!$E$10*AI673^2+LMS!$F$10*AI673+LMS!$G$10,LMS!$D$11*AI673^3+LMS!$E$11*AI673^2+LMS!$F$11*AI673+LMS!$G$11)))</f>
        <v>#VALUE!</v>
      </c>
      <c r="AG673" t="e">
        <f>IF(D673="M",(IF(AI673&lt;2.5,LMS!$D$21*AI673^3+LMS!$E$21*AI673^2+LMS!$F$21*AI673+LMS!$G$21,IF(AI673&lt;9.5,LMS!$D$22*AI673^3+LMS!$E$22*AI673^2+LMS!$F$22*AI673+LMS!$G$22,IF(AI673&lt;26.75,LMS!$D$23*AI673^3+LMS!$E$23*AI673^2+LMS!$F$23*AI673+LMS!$G$23,IF(AI673&lt;90,LMS!$D$24*AI673^3+LMS!$E$24*AI673^2+LMS!$F$24*AI673+LMS!$G$24,LMS!$D$25*AI673^3+LMS!$E$25*AI673^2+LMS!$F$25*AI673+LMS!$G$25))))),(IF(AI673&lt;2.5,LMS!$D$27*AI673^3+LMS!$E$27*AI673^2+LMS!$F$27*AI673+LMS!$G$27,IF(AI673&lt;9.5,LMS!$D$28*AI673^3+LMS!$E$28*AI673^2+LMS!$F$28*AI673+LMS!$G$28,IF(AI673&lt;26.75,LMS!$D$29*AI673^3+LMS!$E$29*AI673^2+LMS!$F$29*AI673+LMS!$G$29,IF(AI673&lt;90,LMS!$D$30*AI673^3+LMS!$E$30*AI673^2+LMS!$F$30*AI673+LMS!$G$30,IF(AI673&lt;150,LMS!$D$31*AI673^3+LMS!$E$31*AI673^2+LMS!$F$31*AI673+LMS!$G$31,LMS!$D$32*AI673^3+LMS!$E$32*AI673^2+LMS!$F$32*AI673+LMS!$G$32)))))))</f>
        <v>#VALUE!</v>
      </c>
      <c r="AH673" t="e">
        <f>IF(D673="M",(IF(AI673&lt;90,LMS!$D$14*AI673^3+LMS!$E$14*AI673^2+LMS!$F$14*AI673+LMS!$G$14,LMS!$D$15*AI673^3+LMS!$E$15*AI673^2+LMS!$F$15*AI673+LMS!$G$15)),(IF(AI673&lt;90,LMS!$D$17*AI673^3+LMS!$E$17*AI673^2+LMS!$F$17*AI673+LMS!$G$17,LMS!$D$18*AI673^3+LMS!$E$18*AI673^2+LMS!$F$18*AI673+LMS!$G$18)))</f>
        <v>#VALUE!</v>
      </c>
      <c r="AI673" s="7" t="e">
        <f t="shared" si="221"/>
        <v>#VALUE!</v>
      </c>
      <c r="AJ673" s="7">
        <f t="shared" si="242"/>
        <v>0</v>
      </c>
      <c r="AL673" s="7">
        <f>IF(D673="M",WeightSDS!P$5*$AJ673^7+WeightSDS!Q$5*$AJ673^6+WeightSDS!R$5*$AJ673^5+WeightSDS!S$5*$AJ673^4+WeightSDS!T$5*$AJ673^3+WeightSDS!U$5*$AJ673^2+WeightSDS!V$5*$AJ673+WeightSDS!W$5,IF($AJ673&lt;186,WeightSDS!P$8*$AJ673^7+WeightSDS!Q$8*$AJ673^6+WeightSDS!R$8*$AJ673^5+WeightSDS!S$8*$AJ673^4+WeightSDS!T$8*$AJ673^3+WeightSDS!U$8*$AJ673^2+WeightSDS!V$8*$AJ673+WeightSDS!W$8,WeightSDS!$U$9+WeightSDS!$V$9*($AJ673-WeightSDS!$W$9)))</f>
        <v>0.75407122999999998</v>
      </c>
      <c r="AM673" s="7">
        <f>IF(D673="M",IF($AJ673&lt;45,WeightSDS!M$23*$AJ673^10+WeightSDS!N$23*$AJ673^9+WeightSDS!O$23*$AJ673^8+WeightSDS!P$23*$AJ673^7+WeightSDS!Q$23*$AJ673^6+WeightSDS!R$23*$AJ673^5+WeightSDS!S$23*$AJ673^4+WeightSDS!T$23*$AJ673^3+WeightSDS!U$23*$AJ673^2+WeightSDS!V$23*$AJ673+WeightSDS!W$23,IF($AJ673&lt;153,WeightSDS!M$25*$AJ673^10+WeightSDS!N$25*$AJ673^9+WeightSDS!O$25*$AJ673^8+WeightSDS!P$25*$AJ673^7+WeightSDS!Q$25*$AJ673^6+WeightSDS!R$25*$AJ673^5+WeightSDS!S$25*$AJ673^4+WeightSDS!T$25*$AJ673^3+WeightSDS!U$25*$AJ673^2+WeightSDS!V$25*$AJ673+WeightSDS!W$25,WeightSDS!M$27+WeightSDS!N$27/(1+EXP(WeightSDS!O$27+WeightSDS!P$27*$AJ673)))),IF($AJ673&lt;43.8,WeightSDS!M$29*$AJ673^10+WeightSDS!N$29*$AJ673^9+WeightSDS!O$29*$AJ673^8+WeightSDS!P$29*$AJ673^7+WeightSDS!Q$29*$AJ673^6+WeightSDS!R$29*$AJ673^5+WeightSDS!S$29*$AJ673^4+WeightSDS!T$29*$AJ673^3+WeightSDS!U$29*$AJ673^2+WeightSDS!V$29*$AJ673+WeightSDS!W$29-0.010431*(1-$AJ673/210),IF($AJ673&lt;123,WeightSDS!M$30*$AJ673^10+WeightSDS!N$30*$AJ673^9+WeightSDS!O$30*$AJ673^8+WeightSDS!P$30*$AJ673^7+WeightSDS!Q$30*$AJ673^6+WeightSDS!R$30*$AJ673^5+WeightSDS!S$30*$AJ673^4+WeightSDS!T$30*$AJ673^3+WeightSDS!U$30*$AJ673^2+WeightSDS!V$30*$AJ673+WeightSDS!W$30-0.010431*(1-1/$AJ673),WeightSDS!M$32+WeightSDS!N$32/(1+EXP(WeightSDS!O$32+WeightSDS!P$32*$AJ673))-0.010431*(1-$AJ673/210))))</f>
        <v>2.9500001032655536</v>
      </c>
      <c r="AN673" s="7">
        <f>IF(D673="M",IF($AJ673&lt;162,WeightSDS!P$12*$AJ673^7+WeightSDS!Q$12*$AJ673^6+WeightSDS!R$12*$AJ673^5+WeightSDS!S$12*$AJ673^4+WeightSDS!T$12*$AJ673^3+WeightSDS!U$12*$AJ673^2+WeightSDS!V$12*$AJ673+WeightSDS!W$12,WeightSDS!P$14*$AJ673^7+WeightSDS!Q$14*$AJ673^6+WeightSDS!R$14*$AJ673^5+WeightSDS!S$14*$AJ673^4+WeightSDS!T$14*$AJ673^3+WeightSDS!U$14*$AJ673^2+WeightSDS!V$14*$AJ673+WeightSDS!W$14),IF($AJ673&lt;156,WeightSDS!O$17*$AJ673^8+WeightSDS!P$17*$AJ673^7+WeightSDS!Q$17*$AJ673^6+WeightSDS!R$17*$AJ673^5+WeightSDS!S$17*$AJ673^4+WeightSDS!T$17*$AJ673^3+WeightSDS!U$17*$AJ673^2+WeightSDS!V$17*$AJ673+WeightSDS!W$17,IF($AJ673&lt;186,WeightSDS!$U$18+(WeightSDS!$V$18-WeightSDS!$U$18)/24*($AJ673-186)+WeightSDS!$W$18*(-$AJ673+186)^2-0.005,WeightSDS!$U$18+(WeightSDS!$V$18-WeightSDS!$U$18)/24*($AJ673-186)-0.005)))</f>
        <v>0.14604529399999999</v>
      </c>
      <c r="AQ673" s="7">
        <f t="shared" si="229"/>
        <v>0.56299999999999994</v>
      </c>
      <c r="AR673" s="7">
        <f t="shared" si="230"/>
        <v>69</v>
      </c>
      <c r="AS673" s="7">
        <f t="shared" si="231"/>
        <v>0.51</v>
      </c>
    </row>
    <row r="674" spans="2:45" s="7" customFormat="1" x14ac:dyDescent="0.15">
      <c r="B674" s="118"/>
      <c r="C674" s="118"/>
      <c r="D674" s="118"/>
      <c r="E674" s="30"/>
      <c r="F674" s="30"/>
      <c r="G674" s="119"/>
      <c r="H674" s="119"/>
      <c r="I674" s="78"/>
      <c r="J674" s="11" t="str">
        <f t="shared" si="222"/>
        <v/>
      </c>
      <c r="K674" s="2" t="str">
        <f t="shared" si="232"/>
        <v/>
      </c>
      <c r="L674" s="2" t="str">
        <f t="shared" si="223"/>
        <v/>
      </c>
      <c r="M674" s="2" t="str">
        <f t="shared" si="233"/>
        <v/>
      </c>
      <c r="N674" s="2" t="str">
        <f t="shared" si="234"/>
        <v/>
      </c>
      <c r="O674" s="2" t="str">
        <f t="shared" si="235"/>
        <v/>
      </c>
      <c r="P674" s="11" t="str">
        <f t="shared" si="236"/>
        <v/>
      </c>
      <c r="Q674" s="11" t="str">
        <f t="shared" si="237"/>
        <v/>
      </c>
      <c r="R674" s="2" t="str">
        <f t="shared" si="238"/>
        <v/>
      </c>
      <c r="S674" s="11" t="str">
        <f t="shared" si="239"/>
        <v/>
      </c>
      <c r="T674" s="175" t="str">
        <f t="shared" si="240"/>
        <v/>
      </c>
      <c r="U674" s="11" t="str">
        <f t="shared" si="241"/>
        <v/>
      </c>
      <c r="V674" s="136"/>
      <c r="W674" s="136"/>
      <c r="X674" s="139">
        <f t="shared" si="224"/>
        <v>0</v>
      </c>
      <c r="Y674" s="31">
        <f t="shared" si="225"/>
        <v>0</v>
      </c>
      <c r="Z674" s="31"/>
      <c r="AA674" s="140">
        <f t="shared" si="226"/>
        <v>0</v>
      </c>
      <c r="AB674" s="12"/>
      <c r="AC674" s="8">
        <f t="shared" si="227"/>
        <v>9.0359999999999996</v>
      </c>
      <c r="AD674" s="8">
        <f t="shared" si="228"/>
        <v>-184.49199999999999</v>
      </c>
      <c r="AE674"/>
      <c r="AF674" t="e">
        <f>IF(D674="M",IF(AI674&lt;78,LMS!$D$5*AI674^3+LMS!$E$5*AI674^2+LMS!$F$5*AI674+LMS!$G$5,IF(AI674&lt;150,LMS!$D$6*AI674^3+LMS!$E$6*AI674^2+LMS!$F$6*AI674+LMS!$G$6,LMS!$D$7*AI674^3+LMS!$E$7*AI674^2+LMS!$F$7*AI674+LMS!$G$7)),IF(AI674&lt;69,LMS!$D$9*AI674^3+LMS!$E$9*AI674^2+LMS!$F$9*AI674+LMS!$G$9,IF(AI674&lt;150,LMS!$D$10*AI674^3+LMS!$E$10*AI674^2+LMS!$F$10*AI674+LMS!$G$10,LMS!$D$11*AI674^3+LMS!$E$11*AI674^2+LMS!$F$11*AI674+LMS!$G$11)))</f>
        <v>#VALUE!</v>
      </c>
      <c r="AG674" t="e">
        <f>IF(D674="M",(IF(AI674&lt;2.5,LMS!$D$21*AI674^3+LMS!$E$21*AI674^2+LMS!$F$21*AI674+LMS!$G$21,IF(AI674&lt;9.5,LMS!$D$22*AI674^3+LMS!$E$22*AI674^2+LMS!$F$22*AI674+LMS!$G$22,IF(AI674&lt;26.75,LMS!$D$23*AI674^3+LMS!$E$23*AI674^2+LMS!$F$23*AI674+LMS!$G$23,IF(AI674&lt;90,LMS!$D$24*AI674^3+LMS!$E$24*AI674^2+LMS!$F$24*AI674+LMS!$G$24,LMS!$D$25*AI674^3+LMS!$E$25*AI674^2+LMS!$F$25*AI674+LMS!$G$25))))),(IF(AI674&lt;2.5,LMS!$D$27*AI674^3+LMS!$E$27*AI674^2+LMS!$F$27*AI674+LMS!$G$27,IF(AI674&lt;9.5,LMS!$D$28*AI674^3+LMS!$E$28*AI674^2+LMS!$F$28*AI674+LMS!$G$28,IF(AI674&lt;26.75,LMS!$D$29*AI674^3+LMS!$E$29*AI674^2+LMS!$F$29*AI674+LMS!$G$29,IF(AI674&lt;90,LMS!$D$30*AI674^3+LMS!$E$30*AI674^2+LMS!$F$30*AI674+LMS!$G$30,IF(AI674&lt;150,LMS!$D$31*AI674^3+LMS!$E$31*AI674^2+LMS!$F$31*AI674+LMS!$G$31,LMS!$D$32*AI674^3+LMS!$E$32*AI674^2+LMS!$F$32*AI674+LMS!$G$32)))))))</f>
        <v>#VALUE!</v>
      </c>
      <c r="AH674" t="e">
        <f>IF(D674="M",(IF(AI674&lt;90,LMS!$D$14*AI674^3+LMS!$E$14*AI674^2+LMS!$F$14*AI674+LMS!$G$14,LMS!$D$15*AI674^3+LMS!$E$15*AI674^2+LMS!$F$15*AI674+LMS!$G$15)),(IF(AI674&lt;90,LMS!$D$17*AI674^3+LMS!$E$17*AI674^2+LMS!$F$17*AI674+LMS!$G$17,LMS!$D$18*AI674^3+LMS!$E$18*AI674^2+LMS!$F$18*AI674+LMS!$G$18)))</f>
        <v>#VALUE!</v>
      </c>
      <c r="AI674" s="7" t="e">
        <f t="shared" si="221"/>
        <v>#VALUE!</v>
      </c>
      <c r="AJ674" s="7">
        <f t="shared" si="242"/>
        <v>0</v>
      </c>
      <c r="AL674" s="7">
        <f>IF(D674="M",WeightSDS!P$5*$AJ674^7+WeightSDS!Q$5*$AJ674^6+WeightSDS!R$5*$AJ674^5+WeightSDS!S$5*$AJ674^4+WeightSDS!T$5*$AJ674^3+WeightSDS!U$5*$AJ674^2+WeightSDS!V$5*$AJ674+WeightSDS!W$5,IF($AJ674&lt;186,WeightSDS!P$8*$AJ674^7+WeightSDS!Q$8*$AJ674^6+WeightSDS!R$8*$AJ674^5+WeightSDS!S$8*$AJ674^4+WeightSDS!T$8*$AJ674^3+WeightSDS!U$8*$AJ674^2+WeightSDS!V$8*$AJ674+WeightSDS!W$8,WeightSDS!$U$9+WeightSDS!$V$9*($AJ674-WeightSDS!$W$9)))</f>
        <v>0.75407122999999998</v>
      </c>
      <c r="AM674" s="7">
        <f>IF(D674="M",IF($AJ674&lt;45,WeightSDS!M$23*$AJ674^10+WeightSDS!N$23*$AJ674^9+WeightSDS!O$23*$AJ674^8+WeightSDS!P$23*$AJ674^7+WeightSDS!Q$23*$AJ674^6+WeightSDS!R$23*$AJ674^5+WeightSDS!S$23*$AJ674^4+WeightSDS!T$23*$AJ674^3+WeightSDS!U$23*$AJ674^2+WeightSDS!V$23*$AJ674+WeightSDS!W$23,IF($AJ674&lt;153,WeightSDS!M$25*$AJ674^10+WeightSDS!N$25*$AJ674^9+WeightSDS!O$25*$AJ674^8+WeightSDS!P$25*$AJ674^7+WeightSDS!Q$25*$AJ674^6+WeightSDS!R$25*$AJ674^5+WeightSDS!S$25*$AJ674^4+WeightSDS!T$25*$AJ674^3+WeightSDS!U$25*$AJ674^2+WeightSDS!V$25*$AJ674+WeightSDS!W$25,WeightSDS!M$27+WeightSDS!N$27/(1+EXP(WeightSDS!O$27+WeightSDS!P$27*$AJ674)))),IF($AJ674&lt;43.8,WeightSDS!M$29*$AJ674^10+WeightSDS!N$29*$AJ674^9+WeightSDS!O$29*$AJ674^8+WeightSDS!P$29*$AJ674^7+WeightSDS!Q$29*$AJ674^6+WeightSDS!R$29*$AJ674^5+WeightSDS!S$29*$AJ674^4+WeightSDS!T$29*$AJ674^3+WeightSDS!U$29*$AJ674^2+WeightSDS!V$29*$AJ674+WeightSDS!W$29-0.010431*(1-$AJ674/210),IF($AJ674&lt;123,WeightSDS!M$30*$AJ674^10+WeightSDS!N$30*$AJ674^9+WeightSDS!O$30*$AJ674^8+WeightSDS!P$30*$AJ674^7+WeightSDS!Q$30*$AJ674^6+WeightSDS!R$30*$AJ674^5+WeightSDS!S$30*$AJ674^4+WeightSDS!T$30*$AJ674^3+WeightSDS!U$30*$AJ674^2+WeightSDS!V$30*$AJ674+WeightSDS!W$30-0.010431*(1-1/$AJ674),WeightSDS!M$32+WeightSDS!N$32/(1+EXP(WeightSDS!O$32+WeightSDS!P$32*$AJ674))-0.010431*(1-$AJ674/210))))</f>
        <v>2.9500001032655536</v>
      </c>
      <c r="AN674" s="7">
        <f>IF(D674="M",IF($AJ674&lt;162,WeightSDS!P$12*$AJ674^7+WeightSDS!Q$12*$AJ674^6+WeightSDS!R$12*$AJ674^5+WeightSDS!S$12*$AJ674^4+WeightSDS!T$12*$AJ674^3+WeightSDS!U$12*$AJ674^2+WeightSDS!V$12*$AJ674+WeightSDS!W$12,WeightSDS!P$14*$AJ674^7+WeightSDS!Q$14*$AJ674^6+WeightSDS!R$14*$AJ674^5+WeightSDS!S$14*$AJ674^4+WeightSDS!T$14*$AJ674^3+WeightSDS!U$14*$AJ674^2+WeightSDS!V$14*$AJ674+WeightSDS!W$14),IF($AJ674&lt;156,WeightSDS!O$17*$AJ674^8+WeightSDS!P$17*$AJ674^7+WeightSDS!Q$17*$AJ674^6+WeightSDS!R$17*$AJ674^5+WeightSDS!S$17*$AJ674^4+WeightSDS!T$17*$AJ674^3+WeightSDS!U$17*$AJ674^2+WeightSDS!V$17*$AJ674+WeightSDS!W$17,IF($AJ674&lt;186,WeightSDS!$U$18+(WeightSDS!$V$18-WeightSDS!$U$18)/24*($AJ674-186)+WeightSDS!$W$18*(-$AJ674+186)^2-0.005,WeightSDS!$U$18+(WeightSDS!$V$18-WeightSDS!$U$18)/24*($AJ674-186)-0.005)))</f>
        <v>0.14604529399999999</v>
      </c>
      <c r="AQ674" s="7">
        <f t="shared" si="229"/>
        <v>0.56299999999999994</v>
      </c>
      <c r="AR674" s="7">
        <f t="shared" si="230"/>
        <v>69</v>
      </c>
      <c r="AS674" s="7">
        <f t="shared" si="231"/>
        <v>0.51</v>
      </c>
    </row>
    <row r="675" spans="2:45" s="7" customFormat="1" x14ac:dyDescent="0.15">
      <c r="B675" s="118"/>
      <c r="C675" s="118"/>
      <c r="D675" s="118"/>
      <c r="E675" s="30"/>
      <c r="F675" s="30"/>
      <c r="G675" s="119"/>
      <c r="H675" s="119"/>
      <c r="I675" s="78"/>
      <c r="J675" s="11" t="str">
        <f t="shared" si="222"/>
        <v/>
      </c>
      <c r="K675" s="2" t="str">
        <f t="shared" si="232"/>
        <v/>
      </c>
      <c r="L675" s="2" t="str">
        <f t="shared" si="223"/>
        <v/>
      </c>
      <c r="M675" s="2" t="str">
        <f t="shared" si="233"/>
        <v/>
      </c>
      <c r="N675" s="2" t="str">
        <f t="shared" si="234"/>
        <v/>
      </c>
      <c r="O675" s="2" t="str">
        <f t="shared" si="235"/>
        <v/>
      </c>
      <c r="P675" s="11" t="str">
        <f t="shared" si="236"/>
        <v/>
      </c>
      <c r="Q675" s="11" t="str">
        <f t="shared" si="237"/>
        <v/>
      </c>
      <c r="R675" s="2" t="str">
        <f t="shared" si="238"/>
        <v/>
      </c>
      <c r="S675" s="11" t="str">
        <f t="shared" si="239"/>
        <v/>
      </c>
      <c r="T675" s="175" t="str">
        <f t="shared" si="240"/>
        <v/>
      </c>
      <c r="U675" s="11" t="str">
        <f t="shared" si="241"/>
        <v/>
      </c>
      <c r="V675" s="136"/>
      <c r="W675" s="136"/>
      <c r="X675" s="139">
        <f t="shared" si="224"/>
        <v>0</v>
      </c>
      <c r="Y675" s="31">
        <f t="shared" si="225"/>
        <v>0</v>
      </c>
      <c r="Z675" s="31"/>
      <c r="AA675" s="140">
        <f t="shared" si="226"/>
        <v>0</v>
      </c>
      <c r="AB675" s="12"/>
      <c r="AC675" s="8">
        <f t="shared" si="227"/>
        <v>9.0359999999999996</v>
      </c>
      <c r="AD675" s="8">
        <f t="shared" si="228"/>
        <v>-184.49199999999999</v>
      </c>
      <c r="AE675"/>
      <c r="AF675" t="e">
        <f>IF(D675="M",IF(AI675&lt;78,LMS!$D$5*AI675^3+LMS!$E$5*AI675^2+LMS!$F$5*AI675+LMS!$G$5,IF(AI675&lt;150,LMS!$D$6*AI675^3+LMS!$E$6*AI675^2+LMS!$F$6*AI675+LMS!$G$6,LMS!$D$7*AI675^3+LMS!$E$7*AI675^2+LMS!$F$7*AI675+LMS!$G$7)),IF(AI675&lt;69,LMS!$D$9*AI675^3+LMS!$E$9*AI675^2+LMS!$F$9*AI675+LMS!$G$9,IF(AI675&lt;150,LMS!$D$10*AI675^3+LMS!$E$10*AI675^2+LMS!$F$10*AI675+LMS!$G$10,LMS!$D$11*AI675^3+LMS!$E$11*AI675^2+LMS!$F$11*AI675+LMS!$G$11)))</f>
        <v>#VALUE!</v>
      </c>
      <c r="AG675" t="e">
        <f>IF(D675="M",(IF(AI675&lt;2.5,LMS!$D$21*AI675^3+LMS!$E$21*AI675^2+LMS!$F$21*AI675+LMS!$G$21,IF(AI675&lt;9.5,LMS!$D$22*AI675^3+LMS!$E$22*AI675^2+LMS!$F$22*AI675+LMS!$G$22,IF(AI675&lt;26.75,LMS!$D$23*AI675^3+LMS!$E$23*AI675^2+LMS!$F$23*AI675+LMS!$G$23,IF(AI675&lt;90,LMS!$D$24*AI675^3+LMS!$E$24*AI675^2+LMS!$F$24*AI675+LMS!$G$24,LMS!$D$25*AI675^3+LMS!$E$25*AI675^2+LMS!$F$25*AI675+LMS!$G$25))))),(IF(AI675&lt;2.5,LMS!$D$27*AI675^3+LMS!$E$27*AI675^2+LMS!$F$27*AI675+LMS!$G$27,IF(AI675&lt;9.5,LMS!$D$28*AI675^3+LMS!$E$28*AI675^2+LMS!$F$28*AI675+LMS!$G$28,IF(AI675&lt;26.75,LMS!$D$29*AI675^3+LMS!$E$29*AI675^2+LMS!$F$29*AI675+LMS!$G$29,IF(AI675&lt;90,LMS!$D$30*AI675^3+LMS!$E$30*AI675^2+LMS!$F$30*AI675+LMS!$G$30,IF(AI675&lt;150,LMS!$D$31*AI675^3+LMS!$E$31*AI675^2+LMS!$F$31*AI675+LMS!$G$31,LMS!$D$32*AI675^3+LMS!$E$32*AI675^2+LMS!$F$32*AI675+LMS!$G$32)))))))</f>
        <v>#VALUE!</v>
      </c>
      <c r="AH675" t="e">
        <f>IF(D675="M",(IF(AI675&lt;90,LMS!$D$14*AI675^3+LMS!$E$14*AI675^2+LMS!$F$14*AI675+LMS!$G$14,LMS!$D$15*AI675^3+LMS!$E$15*AI675^2+LMS!$F$15*AI675+LMS!$G$15)),(IF(AI675&lt;90,LMS!$D$17*AI675^3+LMS!$E$17*AI675^2+LMS!$F$17*AI675+LMS!$G$17,LMS!$D$18*AI675^3+LMS!$E$18*AI675^2+LMS!$F$18*AI675+LMS!$G$18)))</f>
        <v>#VALUE!</v>
      </c>
      <c r="AI675" s="7" t="e">
        <f t="shared" si="221"/>
        <v>#VALUE!</v>
      </c>
      <c r="AJ675" s="7">
        <f t="shared" si="242"/>
        <v>0</v>
      </c>
      <c r="AL675" s="7">
        <f>IF(D675="M",WeightSDS!P$5*$AJ675^7+WeightSDS!Q$5*$AJ675^6+WeightSDS!R$5*$AJ675^5+WeightSDS!S$5*$AJ675^4+WeightSDS!T$5*$AJ675^3+WeightSDS!U$5*$AJ675^2+WeightSDS!V$5*$AJ675+WeightSDS!W$5,IF($AJ675&lt;186,WeightSDS!P$8*$AJ675^7+WeightSDS!Q$8*$AJ675^6+WeightSDS!R$8*$AJ675^5+WeightSDS!S$8*$AJ675^4+WeightSDS!T$8*$AJ675^3+WeightSDS!U$8*$AJ675^2+WeightSDS!V$8*$AJ675+WeightSDS!W$8,WeightSDS!$U$9+WeightSDS!$V$9*($AJ675-WeightSDS!$W$9)))</f>
        <v>0.75407122999999998</v>
      </c>
      <c r="AM675" s="7">
        <f>IF(D675="M",IF($AJ675&lt;45,WeightSDS!M$23*$AJ675^10+WeightSDS!N$23*$AJ675^9+WeightSDS!O$23*$AJ675^8+WeightSDS!P$23*$AJ675^7+WeightSDS!Q$23*$AJ675^6+WeightSDS!R$23*$AJ675^5+WeightSDS!S$23*$AJ675^4+WeightSDS!T$23*$AJ675^3+WeightSDS!U$23*$AJ675^2+WeightSDS!V$23*$AJ675+WeightSDS!W$23,IF($AJ675&lt;153,WeightSDS!M$25*$AJ675^10+WeightSDS!N$25*$AJ675^9+WeightSDS!O$25*$AJ675^8+WeightSDS!P$25*$AJ675^7+WeightSDS!Q$25*$AJ675^6+WeightSDS!R$25*$AJ675^5+WeightSDS!S$25*$AJ675^4+WeightSDS!T$25*$AJ675^3+WeightSDS!U$25*$AJ675^2+WeightSDS!V$25*$AJ675+WeightSDS!W$25,WeightSDS!M$27+WeightSDS!N$27/(1+EXP(WeightSDS!O$27+WeightSDS!P$27*$AJ675)))),IF($AJ675&lt;43.8,WeightSDS!M$29*$AJ675^10+WeightSDS!N$29*$AJ675^9+WeightSDS!O$29*$AJ675^8+WeightSDS!P$29*$AJ675^7+WeightSDS!Q$29*$AJ675^6+WeightSDS!R$29*$AJ675^5+WeightSDS!S$29*$AJ675^4+WeightSDS!T$29*$AJ675^3+WeightSDS!U$29*$AJ675^2+WeightSDS!V$29*$AJ675+WeightSDS!W$29-0.010431*(1-$AJ675/210),IF($AJ675&lt;123,WeightSDS!M$30*$AJ675^10+WeightSDS!N$30*$AJ675^9+WeightSDS!O$30*$AJ675^8+WeightSDS!P$30*$AJ675^7+WeightSDS!Q$30*$AJ675^6+WeightSDS!R$30*$AJ675^5+WeightSDS!S$30*$AJ675^4+WeightSDS!T$30*$AJ675^3+WeightSDS!U$30*$AJ675^2+WeightSDS!V$30*$AJ675+WeightSDS!W$30-0.010431*(1-1/$AJ675),WeightSDS!M$32+WeightSDS!N$32/(1+EXP(WeightSDS!O$32+WeightSDS!P$32*$AJ675))-0.010431*(1-$AJ675/210))))</f>
        <v>2.9500001032655536</v>
      </c>
      <c r="AN675" s="7">
        <f>IF(D675="M",IF($AJ675&lt;162,WeightSDS!P$12*$AJ675^7+WeightSDS!Q$12*$AJ675^6+WeightSDS!R$12*$AJ675^5+WeightSDS!S$12*$AJ675^4+WeightSDS!T$12*$AJ675^3+WeightSDS!U$12*$AJ675^2+WeightSDS!V$12*$AJ675+WeightSDS!W$12,WeightSDS!P$14*$AJ675^7+WeightSDS!Q$14*$AJ675^6+WeightSDS!R$14*$AJ675^5+WeightSDS!S$14*$AJ675^4+WeightSDS!T$14*$AJ675^3+WeightSDS!U$14*$AJ675^2+WeightSDS!V$14*$AJ675+WeightSDS!W$14),IF($AJ675&lt;156,WeightSDS!O$17*$AJ675^8+WeightSDS!P$17*$AJ675^7+WeightSDS!Q$17*$AJ675^6+WeightSDS!R$17*$AJ675^5+WeightSDS!S$17*$AJ675^4+WeightSDS!T$17*$AJ675^3+WeightSDS!U$17*$AJ675^2+WeightSDS!V$17*$AJ675+WeightSDS!W$17,IF($AJ675&lt;186,WeightSDS!$U$18+(WeightSDS!$V$18-WeightSDS!$U$18)/24*($AJ675-186)+WeightSDS!$W$18*(-$AJ675+186)^2-0.005,WeightSDS!$U$18+(WeightSDS!$V$18-WeightSDS!$U$18)/24*($AJ675-186)-0.005)))</f>
        <v>0.14604529399999999</v>
      </c>
      <c r="AQ675" s="7">
        <f t="shared" si="229"/>
        <v>0.56299999999999994</v>
      </c>
      <c r="AR675" s="7">
        <f t="shared" si="230"/>
        <v>69</v>
      </c>
      <c r="AS675" s="7">
        <f t="shared" si="231"/>
        <v>0.51</v>
      </c>
    </row>
    <row r="676" spans="2:45" s="7" customFormat="1" x14ac:dyDescent="0.15">
      <c r="B676" s="118"/>
      <c r="C676" s="118"/>
      <c r="D676" s="118"/>
      <c r="E676" s="30"/>
      <c r="F676" s="30"/>
      <c r="G676" s="119"/>
      <c r="H676" s="119"/>
      <c r="I676" s="78"/>
      <c r="J676" s="11" t="str">
        <f t="shared" si="222"/>
        <v/>
      </c>
      <c r="K676" s="2" t="str">
        <f t="shared" si="232"/>
        <v/>
      </c>
      <c r="L676" s="2" t="str">
        <f t="shared" si="223"/>
        <v/>
      </c>
      <c r="M676" s="2" t="str">
        <f t="shared" si="233"/>
        <v/>
      </c>
      <c r="N676" s="2" t="str">
        <f t="shared" si="234"/>
        <v/>
      </c>
      <c r="O676" s="2" t="str">
        <f t="shared" si="235"/>
        <v/>
      </c>
      <c r="P676" s="11" t="str">
        <f t="shared" si="236"/>
        <v/>
      </c>
      <c r="Q676" s="11" t="str">
        <f t="shared" si="237"/>
        <v/>
      </c>
      <c r="R676" s="2" t="str">
        <f t="shared" si="238"/>
        <v/>
      </c>
      <c r="S676" s="11" t="str">
        <f t="shared" si="239"/>
        <v/>
      </c>
      <c r="T676" s="175" t="str">
        <f t="shared" si="240"/>
        <v/>
      </c>
      <c r="U676" s="11" t="str">
        <f t="shared" si="241"/>
        <v/>
      </c>
      <c r="V676" s="136"/>
      <c r="W676" s="136"/>
      <c r="X676" s="139">
        <f t="shared" si="224"/>
        <v>0</v>
      </c>
      <c r="Y676" s="31">
        <f t="shared" si="225"/>
        <v>0</v>
      </c>
      <c r="Z676" s="31"/>
      <c r="AA676" s="140">
        <f t="shared" si="226"/>
        <v>0</v>
      </c>
      <c r="AB676" s="12"/>
      <c r="AC676" s="8">
        <f t="shared" si="227"/>
        <v>9.0359999999999996</v>
      </c>
      <c r="AD676" s="8">
        <f t="shared" si="228"/>
        <v>-184.49199999999999</v>
      </c>
      <c r="AE676"/>
      <c r="AF676" t="e">
        <f>IF(D676="M",IF(AI676&lt;78,LMS!$D$5*AI676^3+LMS!$E$5*AI676^2+LMS!$F$5*AI676+LMS!$G$5,IF(AI676&lt;150,LMS!$D$6*AI676^3+LMS!$E$6*AI676^2+LMS!$F$6*AI676+LMS!$G$6,LMS!$D$7*AI676^3+LMS!$E$7*AI676^2+LMS!$F$7*AI676+LMS!$G$7)),IF(AI676&lt;69,LMS!$D$9*AI676^3+LMS!$E$9*AI676^2+LMS!$F$9*AI676+LMS!$G$9,IF(AI676&lt;150,LMS!$D$10*AI676^3+LMS!$E$10*AI676^2+LMS!$F$10*AI676+LMS!$G$10,LMS!$D$11*AI676^3+LMS!$E$11*AI676^2+LMS!$F$11*AI676+LMS!$G$11)))</f>
        <v>#VALUE!</v>
      </c>
      <c r="AG676" t="e">
        <f>IF(D676="M",(IF(AI676&lt;2.5,LMS!$D$21*AI676^3+LMS!$E$21*AI676^2+LMS!$F$21*AI676+LMS!$G$21,IF(AI676&lt;9.5,LMS!$D$22*AI676^3+LMS!$E$22*AI676^2+LMS!$F$22*AI676+LMS!$G$22,IF(AI676&lt;26.75,LMS!$D$23*AI676^3+LMS!$E$23*AI676^2+LMS!$F$23*AI676+LMS!$G$23,IF(AI676&lt;90,LMS!$D$24*AI676^3+LMS!$E$24*AI676^2+LMS!$F$24*AI676+LMS!$G$24,LMS!$D$25*AI676^3+LMS!$E$25*AI676^2+LMS!$F$25*AI676+LMS!$G$25))))),(IF(AI676&lt;2.5,LMS!$D$27*AI676^3+LMS!$E$27*AI676^2+LMS!$F$27*AI676+LMS!$G$27,IF(AI676&lt;9.5,LMS!$D$28*AI676^3+LMS!$E$28*AI676^2+LMS!$F$28*AI676+LMS!$G$28,IF(AI676&lt;26.75,LMS!$D$29*AI676^3+LMS!$E$29*AI676^2+LMS!$F$29*AI676+LMS!$G$29,IF(AI676&lt;90,LMS!$D$30*AI676^3+LMS!$E$30*AI676^2+LMS!$F$30*AI676+LMS!$G$30,IF(AI676&lt;150,LMS!$D$31*AI676^3+LMS!$E$31*AI676^2+LMS!$F$31*AI676+LMS!$G$31,LMS!$D$32*AI676^3+LMS!$E$32*AI676^2+LMS!$F$32*AI676+LMS!$G$32)))))))</f>
        <v>#VALUE!</v>
      </c>
      <c r="AH676" t="e">
        <f>IF(D676="M",(IF(AI676&lt;90,LMS!$D$14*AI676^3+LMS!$E$14*AI676^2+LMS!$F$14*AI676+LMS!$G$14,LMS!$D$15*AI676^3+LMS!$E$15*AI676^2+LMS!$F$15*AI676+LMS!$G$15)),(IF(AI676&lt;90,LMS!$D$17*AI676^3+LMS!$E$17*AI676^2+LMS!$F$17*AI676+LMS!$G$17,LMS!$D$18*AI676^3+LMS!$E$18*AI676^2+LMS!$F$18*AI676+LMS!$G$18)))</f>
        <v>#VALUE!</v>
      </c>
      <c r="AI676" s="7" t="e">
        <f t="shared" si="221"/>
        <v>#VALUE!</v>
      </c>
      <c r="AJ676" s="7">
        <f t="shared" si="242"/>
        <v>0</v>
      </c>
      <c r="AL676" s="7">
        <f>IF(D676="M",WeightSDS!P$5*$AJ676^7+WeightSDS!Q$5*$AJ676^6+WeightSDS!R$5*$AJ676^5+WeightSDS!S$5*$AJ676^4+WeightSDS!T$5*$AJ676^3+WeightSDS!U$5*$AJ676^2+WeightSDS!V$5*$AJ676+WeightSDS!W$5,IF($AJ676&lt;186,WeightSDS!P$8*$AJ676^7+WeightSDS!Q$8*$AJ676^6+WeightSDS!R$8*$AJ676^5+WeightSDS!S$8*$AJ676^4+WeightSDS!T$8*$AJ676^3+WeightSDS!U$8*$AJ676^2+WeightSDS!V$8*$AJ676+WeightSDS!W$8,WeightSDS!$U$9+WeightSDS!$V$9*($AJ676-WeightSDS!$W$9)))</f>
        <v>0.75407122999999998</v>
      </c>
      <c r="AM676" s="7">
        <f>IF(D676="M",IF($AJ676&lt;45,WeightSDS!M$23*$AJ676^10+WeightSDS!N$23*$AJ676^9+WeightSDS!O$23*$AJ676^8+WeightSDS!P$23*$AJ676^7+WeightSDS!Q$23*$AJ676^6+WeightSDS!R$23*$AJ676^5+WeightSDS!S$23*$AJ676^4+WeightSDS!T$23*$AJ676^3+WeightSDS!U$23*$AJ676^2+WeightSDS!V$23*$AJ676+WeightSDS!W$23,IF($AJ676&lt;153,WeightSDS!M$25*$AJ676^10+WeightSDS!N$25*$AJ676^9+WeightSDS!O$25*$AJ676^8+WeightSDS!P$25*$AJ676^7+WeightSDS!Q$25*$AJ676^6+WeightSDS!R$25*$AJ676^5+WeightSDS!S$25*$AJ676^4+WeightSDS!T$25*$AJ676^3+WeightSDS!U$25*$AJ676^2+WeightSDS!V$25*$AJ676+WeightSDS!W$25,WeightSDS!M$27+WeightSDS!N$27/(1+EXP(WeightSDS!O$27+WeightSDS!P$27*$AJ676)))),IF($AJ676&lt;43.8,WeightSDS!M$29*$AJ676^10+WeightSDS!N$29*$AJ676^9+WeightSDS!O$29*$AJ676^8+WeightSDS!P$29*$AJ676^7+WeightSDS!Q$29*$AJ676^6+WeightSDS!R$29*$AJ676^5+WeightSDS!S$29*$AJ676^4+WeightSDS!T$29*$AJ676^3+WeightSDS!U$29*$AJ676^2+WeightSDS!V$29*$AJ676+WeightSDS!W$29-0.010431*(1-$AJ676/210),IF($AJ676&lt;123,WeightSDS!M$30*$AJ676^10+WeightSDS!N$30*$AJ676^9+WeightSDS!O$30*$AJ676^8+WeightSDS!P$30*$AJ676^7+WeightSDS!Q$30*$AJ676^6+WeightSDS!R$30*$AJ676^5+WeightSDS!S$30*$AJ676^4+WeightSDS!T$30*$AJ676^3+WeightSDS!U$30*$AJ676^2+WeightSDS!V$30*$AJ676+WeightSDS!W$30-0.010431*(1-1/$AJ676),WeightSDS!M$32+WeightSDS!N$32/(1+EXP(WeightSDS!O$32+WeightSDS!P$32*$AJ676))-0.010431*(1-$AJ676/210))))</f>
        <v>2.9500001032655536</v>
      </c>
      <c r="AN676" s="7">
        <f>IF(D676="M",IF($AJ676&lt;162,WeightSDS!P$12*$AJ676^7+WeightSDS!Q$12*$AJ676^6+WeightSDS!R$12*$AJ676^5+WeightSDS!S$12*$AJ676^4+WeightSDS!T$12*$AJ676^3+WeightSDS!U$12*$AJ676^2+WeightSDS!V$12*$AJ676+WeightSDS!W$12,WeightSDS!P$14*$AJ676^7+WeightSDS!Q$14*$AJ676^6+WeightSDS!R$14*$AJ676^5+WeightSDS!S$14*$AJ676^4+WeightSDS!T$14*$AJ676^3+WeightSDS!U$14*$AJ676^2+WeightSDS!V$14*$AJ676+WeightSDS!W$14),IF($AJ676&lt;156,WeightSDS!O$17*$AJ676^8+WeightSDS!P$17*$AJ676^7+WeightSDS!Q$17*$AJ676^6+WeightSDS!R$17*$AJ676^5+WeightSDS!S$17*$AJ676^4+WeightSDS!T$17*$AJ676^3+WeightSDS!U$17*$AJ676^2+WeightSDS!V$17*$AJ676+WeightSDS!W$17,IF($AJ676&lt;186,WeightSDS!$U$18+(WeightSDS!$V$18-WeightSDS!$U$18)/24*($AJ676-186)+WeightSDS!$W$18*(-$AJ676+186)^2-0.005,WeightSDS!$U$18+(WeightSDS!$V$18-WeightSDS!$U$18)/24*($AJ676-186)-0.005)))</f>
        <v>0.14604529399999999</v>
      </c>
      <c r="AQ676" s="7">
        <f t="shared" si="229"/>
        <v>0.56299999999999994</v>
      </c>
      <c r="AR676" s="7">
        <f t="shared" si="230"/>
        <v>69</v>
      </c>
      <c r="AS676" s="7">
        <f t="shared" si="231"/>
        <v>0.51</v>
      </c>
    </row>
    <row r="677" spans="2:45" s="7" customFormat="1" x14ac:dyDescent="0.15">
      <c r="B677" s="118"/>
      <c r="C677" s="118"/>
      <c r="D677" s="118"/>
      <c r="E677" s="30"/>
      <c r="F677" s="30"/>
      <c r="G677" s="119"/>
      <c r="H677" s="119"/>
      <c r="I677" s="78"/>
      <c r="J677" s="11" t="str">
        <f t="shared" si="222"/>
        <v/>
      </c>
      <c r="K677" s="2" t="str">
        <f t="shared" si="232"/>
        <v/>
      </c>
      <c r="L677" s="2" t="str">
        <f t="shared" si="223"/>
        <v/>
      </c>
      <c r="M677" s="2" t="str">
        <f t="shared" si="233"/>
        <v/>
      </c>
      <c r="N677" s="2" t="str">
        <f t="shared" si="234"/>
        <v/>
      </c>
      <c r="O677" s="2" t="str">
        <f t="shared" si="235"/>
        <v/>
      </c>
      <c r="P677" s="11" t="str">
        <f t="shared" si="236"/>
        <v/>
      </c>
      <c r="Q677" s="11" t="str">
        <f t="shared" si="237"/>
        <v/>
      </c>
      <c r="R677" s="2" t="str">
        <f t="shared" si="238"/>
        <v/>
      </c>
      <c r="S677" s="11" t="str">
        <f t="shared" si="239"/>
        <v/>
      </c>
      <c r="T677" s="175" t="str">
        <f t="shared" si="240"/>
        <v/>
      </c>
      <c r="U677" s="11" t="str">
        <f t="shared" si="241"/>
        <v/>
      </c>
      <c r="V677" s="136"/>
      <c r="W677" s="136"/>
      <c r="X677" s="139">
        <f t="shared" si="224"/>
        <v>0</v>
      </c>
      <c r="Y677" s="31">
        <f t="shared" si="225"/>
        <v>0</v>
      </c>
      <c r="Z677" s="31"/>
      <c r="AA677" s="140">
        <f t="shared" si="226"/>
        <v>0</v>
      </c>
      <c r="AB677" s="12"/>
      <c r="AC677" s="8">
        <f t="shared" si="227"/>
        <v>9.0359999999999996</v>
      </c>
      <c r="AD677" s="8">
        <f t="shared" si="228"/>
        <v>-184.49199999999999</v>
      </c>
      <c r="AE677"/>
      <c r="AF677" t="e">
        <f>IF(D677="M",IF(AI677&lt;78,LMS!$D$5*AI677^3+LMS!$E$5*AI677^2+LMS!$F$5*AI677+LMS!$G$5,IF(AI677&lt;150,LMS!$D$6*AI677^3+LMS!$E$6*AI677^2+LMS!$F$6*AI677+LMS!$G$6,LMS!$D$7*AI677^3+LMS!$E$7*AI677^2+LMS!$F$7*AI677+LMS!$G$7)),IF(AI677&lt;69,LMS!$D$9*AI677^3+LMS!$E$9*AI677^2+LMS!$F$9*AI677+LMS!$G$9,IF(AI677&lt;150,LMS!$D$10*AI677^3+LMS!$E$10*AI677^2+LMS!$F$10*AI677+LMS!$G$10,LMS!$D$11*AI677^3+LMS!$E$11*AI677^2+LMS!$F$11*AI677+LMS!$G$11)))</f>
        <v>#VALUE!</v>
      </c>
      <c r="AG677" t="e">
        <f>IF(D677="M",(IF(AI677&lt;2.5,LMS!$D$21*AI677^3+LMS!$E$21*AI677^2+LMS!$F$21*AI677+LMS!$G$21,IF(AI677&lt;9.5,LMS!$D$22*AI677^3+LMS!$E$22*AI677^2+LMS!$F$22*AI677+LMS!$G$22,IF(AI677&lt;26.75,LMS!$D$23*AI677^3+LMS!$E$23*AI677^2+LMS!$F$23*AI677+LMS!$G$23,IF(AI677&lt;90,LMS!$D$24*AI677^3+LMS!$E$24*AI677^2+LMS!$F$24*AI677+LMS!$G$24,LMS!$D$25*AI677^3+LMS!$E$25*AI677^2+LMS!$F$25*AI677+LMS!$G$25))))),(IF(AI677&lt;2.5,LMS!$D$27*AI677^3+LMS!$E$27*AI677^2+LMS!$F$27*AI677+LMS!$G$27,IF(AI677&lt;9.5,LMS!$D$28*AI677^3+LMS!$E$28*AI677^2+LMS!$F$28*AI677+LMS!$G$28,IF(AI677&lt;26.75,LMS!$D$29*AI677^3+LMS!$E$29*AI677^2+LMS!$F$29*AI677+LMS!$G$29,IF(AI677&lt;90,LMS!$D$30*AI677^3+LMS!$E$30*AI677^2+LMS!$F$30*AI677+LMS!$G$30,IF(AI677&lt;150,LMS!$D$31*AI677^3+LMS!$E$31*AI677^2+LMS!$F$31*AI677+LMS!$G$31,LMS!$D$32*AI677^3+LMS!$E$32*AI677^2+LMS!$F$32*AI677+LMS!$G$32)))))))</f>
        <v>#VALUE!</v>
      </c>
      <c r="AH677" t="e">
        <f>IF(D677="M",(IF(AI677&lt;90,LMS!$D$14*AI677^3+LMS!$E$14*AI677^2+LMS!$F$14*AI677+LMS!$G$14,LMS!$D$15*AI677^3+LMS!$E$15*AI677^2+LMS!$F$15*AI677+LMS!$G$15)),(IF(AI677&lt;90,LMS!$D$17*AI677^3+LMS!$E$17*AI677^2+LMS!$F$17*AI677+LMS!$G$17,LMS!$D$18*AI677^3+LMS!$E$18*AI677^2+LMS!$F$18*AI677+LMS!$G$18)))</f>
        <v>#VALUE!</v>
      </c>
      <c r="AI677" s="7" t="e">
        <f t="shared" si="221"/>
        <v>#VALUE!</v>
      </c>
      <c r="AJ677" s="7">
        <f t="shared" si="242"/>
        <v>0</v>
      </c>
      <c r="AL677" s="7">
        <f>IF(D677="M",WeightSDS!P$5*$AJ677^7+WeightSDS!Q$5*$AJ677^6+WeightSDS!R$5*$AJ677^5+WeightSDS!S$5*$AJ677^4+WeightSDS!T$5*$AJ677^3+WeightSDS!U$5*$AJ677^2+WeightSDS!V$5*$AJ677+WeightSDS!W$5,IF($AJ677&lt;186,WeightSDS!P$8*$AJ677^7+WeightSDS!Q$8*$AJ677^6+WeightSDS!R$8*$AJ677^5+WeightSDS!S$8*$AJ677^4+WeightSDS!T$8*$AJ677^3+WeightSDS!U$8*$AJ677^2+WeightSDS!V$8*$AJ677+WeightSDS!W$8,WeightSDS!$U$9+WeightSDS!$V$9*($AJ677-WeightSDS!$W$9)))</f>
        <v>0.75407122999999998</v>
      </c>
      <c r="AM677" s="7">
        <f>IF(D677="M",IF($AJ677&lt;45,WeightSDS!M$23*$AJ677^10+WeightSDS!N$23*$AJ677^9+WeightSDS!O$23*$AJ677^8+WeightSDS!P$23*$AJ677^7+WeightSDS!Q$23*$AJ677^6+WeightSDS!R$23*$AJ677^5+WeightSDS!S$23*$AJ677^4+WeightSDS!T$23*$AJ677^3+WeightSDS!U$23*$AJ677^2+WeightSDS!V$23*$AJ677+WeightSDS!W$23,IF($AJ677&lt;153,WeightSDS!M$25*$AJ677^10+WeightSDS!N$25*$AJ677^9+WeightSDS!O$25*$AJ677^8+WeightSDS!P$25*$AJ677^7+WeightSDS!Q$25*$AJ677^6+WeightSDS!R$25*$AJ677^5+WeightSDS!S$25*$AJ677^4+WeightSDS!T$25*$AJ677^3+WeightSDS!U$25*$AJ677^2+WeightSDS!V$25*$AJ677+WeightSDS!W$25,WeightSDS!M$27+WeightSDS!N$27/(1+EXP(WeightSDS!O$27+WeightSDS!P$27*$AJ677)))),IF($AJ677&lt;43.8,WeightSDS!M$29*$AJ677^10+WeightSDS!N$29*$AJ677^9+WeightSDS!O$29*$AJ677^8+WeightSDS!P$29*$AJ677^7+WeightSDS!Q$29*$AJ677^6+WeightSDS!R$29*$AJ677^5+WeightSDS!S$29*$AJ677^4+WeightSDS!T$29*$AJ677^3+WeightSDS!U$29*$AJ677^2+WeightSDS!V$29*$AJ677+WeightSDS!W$29-0.010431*(1-$AJ677/210),IF($AJ677&lt;123,WeightSDS!M$30*$AJ677^10+WeightSDS!N$30*$AJ677^9+WeightSDS!O$30*$AJ677^8+WeightSDS!P$30*$AJ677^7+WeightSDS!Q$30*$AJ677^6+WeightSDS!R$30*$AJ677^5+WeightSDS!S$30*$AJ677^4+WeightSDS!T$30*$AJ677^3+WeightSDS!U$30*$AJ677^2+WeightSDS!V$30*$AJ677+WeightSDS!W$30-0.010431*(1-1/$AJ677),WeightSDS!M$32+WeightSDS!N$32/(1+EXP(WeightSDS!O$32+WeightSDS!P$32*$AJ677))-0.010431*(1-$AJ677/210))))</f>
        <v>2.9500001032655536</v>
      </c>
      <c r="AN677" s="7">
        <f>IF(D677="M",IF($AJ677&lt;162,WeightSDS!P$12*$AJ677^7+WeightSDS!Q$12*$AJ677^6+WeightSDS!R$12*$AJ677^5+WeightSDS!S$12*$AJ677^4+WeightSDS!T$12*$AJ677^3+WeightSDS!U$12*$AJ677^2+WeightSDS!V$12*$AJ677+WeightSDS!W$12,WeightSDS!P$14*$AJ677^7+WeightSDS!Q$14*$AJ677^6+WeightSDS!R$14*$AJ677^5+WeightSDS!S$14*$AJ677^4+WeightSDS!T$14*$AJ677^3+WeightSDS!U$14*$AJ677^2+WeightSDS!V$14*$AJ677+WeightSDS!W$14),IF($AJ677&lt;156,WeightSDS!O$17*$AJ677^8+WeightSDS!P$17*$AJ677^7+WeightSDS!Q$17*$AJ677^6+WeightSDS!R$17*$AJ677^5+WeightSDS!S$17*$AJ677^4+WeightSDS!T$17*$AJ677^3+WeightSDS!U$17*$AJ677^2+WeightSDS!V$17*$AJ677+WeightSDS!W$17,IF($AJ677&lt;186,WeightSDS!$U$18+(WeightSDS!$V$18-WeightSDS!$U$18)/24*($AJ677-186)+WeightSDS!$W$18*(-$AJ677+186)^2-0.005,WeightSDS!$U$18+(WeightSDS!$V$18-WeightSDS!$U$18)/24*($AJ677-186)-0.005)))</f>
        <v>0.14604529399999999</v>
      </c>
      <c r="AQ677" s="7">
        <f t="shared" si="229"/>
        <v>0.56299999999999994</v>
      </c>
      <c r="AR677" s="7">
        <f t="shared" si="230"/>
        <v>69</v>
      </c>
      <c r="AS677" s="7">
        <f t="shared" si="231"/>
        <v>0.51</v>
      </c>
    </row>
    <row r="678" spans="2:45" s="7" customFormat="1" x14ac:dyDescent="0.15">
      <c r="B678" s="118"/>
      <c r="C678" s="118"/>
      <c r="D678" s="118"/>
      <c r="E678" s="30"/>
      <c r="F678" s="30"/>
      <c r="G678" s="119"/>
      <c r="H678" s="119"/>
      <c r="I678" s="78"/>
      <c r="J678" s="11" t="str">
        <f t="shared" si="222"/>
        <v/>
      </c>
      <c r="K678" s="2" t="str">
        <f t="shared" si="232"/>
        <v/>
      </c>
      <c r="L678" s="2" t="str">
        <f t="shared" si="223"/>
        <v/>
      </c>
      <c r="M678" s="2" t="str">
        <f t="shared" si="233"/>
        <v/>
      </c>
      <c r="N678" s="2" t="str">
        <f t="shared" si="234"/>
        <v/>
      </c>
      <c r="O678" s="2" t="str">
        <f t="shared" si="235"/>
        <v/>
      </c>
      <c r="P678" s="11" t="str">
        <f t="shared" si="236"/>
        <v/>
      </c>
      <c r="Q678" s="11" t="str">
        <f t="shared" si="237"/>
        <v/>
      </c>
      <c r="R678" s="2" t="str">
        <f t="shared" si="238"/>
        <v/>
      </c>
      <c r="S678" s="11" t="str">
        <f t="shared" si="239"/>
        <v/>
      </c>
      <c r="T678" s="175" t="str">
        <f t="shared" si="240"/>
        <v/>
      </c>
      <c r="U678" s="11" t="str">
        <f t="shared" si="241"/>
        <v/>
      </c>
      <c r="V678" s="136"/>
      <c r="W678" s="136"/>
      <c r="X678" s="139">
        <f t="shared" si="224"/>
        <v>0</v>
      </c>
      <c r="Y678" s="31">
        <f t="shared" si="225"/>
        <v>0</v>
      </c>
      <c r="Z678" s="31"/>
      <c r="AA678" s="140">
        <f t="shared" si="226"/>
        <v>0</v>
      </c>
      <c r="AB678" s="12"/>
      <c r="AC678" s="8">
        <f t="shared" si="227"/>
        <v>9.0359999999999996</v>
      </c>
      <c r="AD678" s="8">
        <f t="shared" si="228"/>
        <v>-184.49199999999999</v>
      </c>
      <c r="AE678"/>
      <c r="AF678" t="e">
        <f>IF(D678="M",IF(AI678&lt;78,LMS!$D$5*AI678^3+LMS!$E$5*AI678^2+LMS!$F$5*AI678+LMS!$G$5,IF(AI678&lt;150,LMS!$D$6*AI678^3+LMS!$E$6*AI678^2+LMS!$F$6*AI678+LMS!$G$6,LMS!$D$7*AI678^3+LMS!$E$7*AI678^2+LMS!$F$7*AI678+LMS!$G$7)),IF(AI678&lt;69,LMS!$D$9*AI678^3+LMS!$E$9*AI678^2+LMS!$F$9*AI678+LMS!$G$9,IF(AI678&lt;150,LMS!$D$10*AI678^3+LMS!$E$10*AI678^2+LMS!$F$10*AI678+LMS!$G$10,LMS!$D$11*AI678^3+LMS!$E$11*AI678^2+LMS!$F$11*AI678+LMS!$G$11)))</f>
        <v>#VALUE!</v>
      </c>
      <c r="AG678" t="e">
        <f>IF(D678="M",(IF(AI678&lt;2.5,LMS!$D$21*AI678^3+LMS!$E$21*AI678^2+LMS!$F$21*AI678+LMS!$G$21,IF(AI678&lt;9.5,LMS!$D$22*AI678^3+LMS!$E$22*AI678^2+LMS!$F$22*AI678+LMS!$G$22,IF(AI678&lt;26.75,LMS!$D$23*AI678^3+LMS!$E$23*AI678^2+LMS!$F$23*AI678+LMS!$G$23,IF(AI678&lt;90,LMS!$D$24*AI678^3+LMS!$E$24*AI678^2+LMS!$F$24*AI678+LMS!$G$24,LMS!$D$25*AI678^3+LMS!$E$25*AI678^2+LMS!$F$25*AI678+LMS!$G$25))))),(IF(AI678&lt;2.5,LMS!$D$27*AI678^3+LMS!$E$27*AI678^2+LMS!$F$27*AI678+LMS!$G$27,IF(AI678&lt;9.5,LMS!$D$28*AI678^3+LMS!$E$28*AI678^2+LMS!$F$28*AI678+LMS!$G$28,IF(AI678&lt;26.75,LMS!$D$29*AI678^3+LMS!$E$29*AI678^2+LMS!$F$29*AI678+LMS!$G$29,IF(AI678&lt;90,LMS!$D$30*AI678^3+LMS!$E$30*AI678^2+LMS!$F$30*AI678+LMS!$G$30,IF(AI678&lt;150,LMS!$D$31*AI678^3+LMS!$E$31*AI678^2+LMS!$F$31*AI678+LMS!$G$31,LMS!$D$32*AI678^3+LMS!$E$32*AI678^2+LMS!$F$32*AI678+LMS!$G$32)))))))</f>
        <v>#VALUE!</v>
      </c>
      <c r="AH678" t="e">
        <f>IF(D678="M",(IF(AI678&lt;90,LMS!$D$14*AI678^3+LMS!$E$14*AI678^2+LMS!$F$14*AI678+LMS!$G$14,LMS!$D$15*AI678^3+LMS!$E$15*AI678^2+LMS!$F$15*AI678+LMS!$G$15)),(IF(AI678&lt;90,LMS!$D$17*AI678^3+LMS!$E$17*AI678^2+LMS!$F$17*AI678+LMS!$G$17,LMS!$D$18*AI678^3+LMS!$E$18*AI678^2+LMS!$F$18*AI678+LMS!$G$18)))</f>
        <v>#VALUE!</v>
      </c>
      <c r="AI678" s="7" t="e">
        <f t="shared" si="221"/>
        <v>#VALUE!</v>
      </c>
      <c r="AJ678" s="7">
        <f t="shared" si="242"/>
        <v>0</v>
      </c>
      <c r="AL678" s="7">
        <f>IF(D678="M",WeightSDS!P$5*$AJ678^7+WeightSDS!Q$5*$AJ678^6+WeightSDS!R$5*$AJ678^5+WeightSDS!S$5*$AJ678^4+WeightSDS!T$5*$AJ678^3+WeightSDS!U$5*$AJ678^2+WeightSDS!V$5*$AJ678+WeightSDS!W$5,IF($AJ678&lt;186,WeightSDS!P$8*$AJ678^7+WeightSDS!Q$8*$AJ678^6+WeightSDS!R$8*$AJ678^5+WeightSDS!S$8*$AJ678^4+WeightSDS!T$8*$AJ678^3+WeightSDS!U$8*$AJ678^2+WeightSDS!V$8*$AJ678+WeightSDS!W$8,WeightSDS!$U$9+WeightSDS!$V$9*($AJ678-WeightSDS!$W$9)))</f>
        <v>0.75407122999999998</v>
      </c>
      <c r="AM678" s="7">
        <f>IF(D678="M",IF($AJ678&lt;45,WeightSDS!M$23*$AJ678^10+WeightSDS!N$23*$AJ678^9+WeightSDS!O$23*$AJ678^8+WeightSDS!P$23*$AJ678^7+WeightSDS!Q$23*$AJ678^6+WeightSDS!R$23*$AJ678^5+WeightSDS!S$23*$AJ678^4+WeightSDS!T$23*$AJ678^3+WeightSDS!U$23*$AJ678^2+WeightSDS!V$23*$AJ678+WeightSDS!W$23,IF($AJ678&lt;153,WeightSDS!M$25*$AJ678^10+WeightSDS!N$25*$AJ678^9+WeightSDS!O$25*$AJ678^8+WeightSDS!P$25*$AJ678^7+WeightSDS!Q$25*$AJ678^6+WeightSDS!R$25*$AJ678^5+WeightSDS!S$25*$AJ678^4+WeightSDS!T$25*$AJ678^3+WeightSDS!U$25*$AJ678^2+WeightSDS!V$25*$AJ678+WeightSDS!W$25,WeightSDS!M$27+WeightSDS!N$27/(1+EXP(WeightSDS!O$27+WeightSDS!P$27*$AJ678)))),IF($AJ678&lt;43.8,WeightSDS!M$29*$AJ678^10+WeightSDS!N$29*$AJ678^9+WeightSDS!O$29*$AJ678^8+WeightSDS!P$29*$AJ678^7+WeightSDS!Q$29*$AJ678^6+WeightSDS!R$29*$AJ678^5+WeightSDS!S$29*$AJ678^4+WeightSDS!T$29*$AJ678^3+WeightSDS!U$29*$AJ678^2+WeightSDS!V$29*$AJ678+WeightSDS!W$29-0.010431*(1-$AJ678/210),IF($AJ678&lt;123,WeightSDS!M$30*$AJ678^10+WeightSDS!N$30*$AJ678^9+WeightSDS!O$30*$AJ678^8+WeightSDS!P$30*$AJ678^7+WeightSDS!Q$30*$AJ678^6+WeightSDS!R$30*$AJ678^5+WeightSDS!S$30*$AJ678^4+WeightSDS!T$30*$AJ678^3+WeightSDS!U$30*$AJ678^2+WeightSDS!V$30*$AJ678+WeightSDS!W$30-0.010431*(1-1/$AJ678),WeightSDS!M$32+WeightSDS!N$32/(1+EXP(WeightSDS!O$32+WeightSDS!P$32*$AJ678))-0.010431*(1-$AJ678/210))))</f>
        <v>2.9500001032655536</v>
      </c>
      <c r="AN678" s="7">
        <f>IF(D678="M",IF($AJ678&lt;162,WeightSDS!P$12*$AJ678^7+WeightSDS!Q$12*$AJ678^6+WeightSDS!R$12*$AJ678^5+WeightSDS!S$12*$AJ678^4+WeightSDS!T$12*$AJ678^3+WeightSDS!U$12*$AJ678^2+WeightSDS!V$12*$AJ678+WeightSDS!W$12,WeightSDS!P$14*$AJ678^7+WeightSDS!Q$14*$AJ678^6+WeightSDS!R$14*$AJ678^5+WeightSDS!S$14*$AJ678^4+WeightSDS!T$14*$AJ678^3+WeightSDS!U$14*$AJ678^2+WeightSDS!V$14*$AJ678+WeightSDS!W$14),IF($AJ678&lt;156,WeightSDS!O$17*$AJ678^8+WeightSDS!P$17*$AJ678^7+WeightSDS!Q$17*$AJ678^6+WeightSDS!R$17*$AJ678^5+WeightSDS!S$17*$AJ678^4+WeightSDS!T$17*$AJ678^3+WeightSDS!U$17*$AJ678^2+WeightSDS!V$17*$AJ678+WeightSDS!W$17,IF($AJ678&lt;186,WeightSDS!$U$18+(WeightSDS!$V$18-WeightSDS!$U$18)/24*($AJ678-186)+WeightSDS!$W$18*(-$AJ678+186)^2-0.005,WeightSDS!$U$18+(WeightSDS!$V$18-WeightSDS!$U$18)/24*($AJ678-186)-0.005)))</f>
        <v>0.14604529399999999</v>
      </c>
      <c r="AQ678" s="7">
        <f t="shared" si="229"/>
        <v>0.56299999999999994</v>
      </c>
      <c r="AR678" s="7">
        <f t="shared" si="230"/>
        <v>69</v>
      </c>
      <c r="AS678" s="7">
        <f t="shared" si="231"/>
        <v>0.51</v>
      </c>
    </row>
    <row r="679" spans="2:45" s="7" customFormat="1" x14ac:dyDescent="0.15">
      <c r="B679" s="118"/>
      <c r="C679" s="118"/>
      <c r="D679" s="118"/>
      <c r="E679" s="30"/>
      <c r="F679" s="30"/>
      <c r="G679" s="119"/>
      <c r="H679" s="119"/>
      <c r="I679" s="78"/>
      <c r="J679" s="11" t="str">
        <f t="shared" si="222"/>
        <v/>
      </c>
      <c r="K679" s="2" t="str">
        <f t="shared" si="232"/>
        <v/>
      </c>
      <c r="L679" s="2" t="str">
        <f t="shared" si="223"/>
        <v/>
      </c>
      <c r="M679" s="2" t="str">
        <f t="shared" si="233"/>
        <v/>
      </c>
      <c r="N679" s="2" t="str">
        <f t="shared" si="234"/>
        <v/>
      </c>
      <c r="O679" s="2" t="str">
        <f t="shared" si="235"/>
        <v/>
      </c>
      <c r="P679" s="11" t="str">
        <f t="shared" si="236"/>
        <v/>
      </c>
      <c r="Q679" s="11" t="str">
        <f t="shared" si="237"/>
        <v/>
      </c>
      <c r="R679" s="2" t="str">
        <f t="shared" si="238"/>
        <v/>
      </c>
      <c r="S679" s="11" t="str">
        <f t="shared" si="239"/>
        <v/>
      </c>
      <c r="T679" s="175" t="str">
        <f t="shared" si="240"/>
        <v/>
      </c>
      <c r="U679" s="11" t="str">
        <f t="shared" si="241"/>
        <v/>
      </c>
      <c r="V679" s="136"/>
      <c r="W679" s="136"/>
      <c r="X679" s="139">
        <f t="shared" si="224"/>
        <v>0</v>
      </c>
      <c r="Y679" s="31">
        <f t="shared" si="225"/>
        <v>0</v>
      </c>
      <c r="Z679" s="31"/>
      <c r="AA679" s="140">
        <f t="shared" si="226"/>
        <v>0</v>
      </c>
      <c r="AB679" s="12"/>
      <c r="AC679" s="8">
        <f t="shared" si="227"/>
        <v>9.0359999999999996</v>
      </c>
      <c r="AD679" s="8">
        <f t="shared" si="228"/>
        <v>-184.49199999999999</v>
      </c>
      <c r="AE679"/>
      <c r="AF679" t="e">
        <f>IF(D679="M",IF(AI679&lt;78,LMS!$D$5*AI679^3+LMS!$E$5*AI679^2+LMS!$F$5*AI679+LMS!$G$5,IF(AI679&lt;150,LMS!$D$6*AI679^3+LMS!$E$6*AI679^2+LMS!$F$6*AI679+LMS!$G$6,LMS!$D$7*AI679^3+LMS!$E$7*AI679^2+LMS!$F$7*AI679+LMS!$G$7)),IF(AI679&lt;69,LMS!$D$9*AI679^3+LMS!$E$9*AI679^2+LMS!$F$9*AI679+LMS!$G$9,IF(AI679&lt;150,LMS!$D$10*AI679^3+LMS!$E$10*AI679^2+LMS!$F$10*AI679+LMS!$G$10,LMS!$D$11*AI679^3+LMS!$E$11*AI679^2+LMS!$F$11*AI679+LMS!$G$11)))</f>
        <v>#VALUE!</v>
      </c>
      <c r="AG679" t="e">
        <f>IF(D679="M",(IF(AI679&lt;2.5,LMS!$D$21*AI679^3+LMS!$E$21*AI679^2+LMS!$F$21*AI679+LMS!$G$21,IF(AI679&lt;9.5,LMS!$D$22*AI679^3+LMS!$E$22*AI679^2+LMS!$F$22*AI679+LMS!$G$22,IF(AI679&lt;26.75,LMS!$D$23*AI679^3+LMS!$E$23*AI679^2+LMS!$F$23*AI679+LMS!$G$23,IF(AI679&lt;90,LMS!$D$24*AI679^3+LMS!$E$24*AI679^2+LMS!$F$24*AI679+LMS!$G$24,LMS!$D$25*AI679^3+LMS!$E$25*AI679^2+LMS!$F$25*AI679+LMS!$G$25))))),(IF(AI679&lt;2.5,LMS!$D$27*AI679^3+LMS!$E$27*AI679^2+LMS!$F$27*AI679+LMS!$G$27,IF(AI679&lt;9.5,LMS!$D$28*AI679^3+LMS!$E$28*AI679^2+LMS!$F$28*AI679+LMS!$G$28,IF(AI679&lt;26.75,LMS!$D$29*AI679^3+LMS!$E$29*AI679^2+LMS!$F$29*AI679+LMS!$G$29,IF(AI679&lt;90,LMS!$D$30*AI679^3+LMS!$E$30*AI679^2+LMS!$F$30*AI679+LMS!$G$30,IF(AI679&lt;150,LMS!$D$31*AI679^3+LMS!$E$31*AI679^2+LMS!$F$31*AI679+LMS!$G$31,LMS!$D$32*AI679^3+LMS!$E$32*AI679^2+LMS!$F$32*AI679+LMS!$G$32)))))))</f>
        <v>#VALUE!</v>
      </c>
      <c r="AH679" t="e">
        <f>IF(D679="M",(IF(AI679&lt;90,LMS!$D$14*AI679^3+LMS!$E$14*AI679^2+LMS!$F$14*AI679+LMS!$G$14,LMS!$D$15*AI679^3+LMS!$E$15*AI679^2+LMS!$F$15*AI679+LMS!$G$15)),(IF(AI679&lt;90,LMS!$D$17*AI679^3+LMS!$E$17*AI679^2+LMS!$F$17*AI679+LMS!$G$17,LMS!$D$18*AI679^3+LMS!$E$18*AI679^2+LMS!$F$18*AI679+LMS!$G$18)))</f>
        <v>#VALUE!</v>
      </c>
      <c r="AI679" s="7" t="e">
        <f t="shared" si="221"/>
        <v>#VALUE!</v>
      </c>
      <c r="AJ679" s="7">
        <f t="shared" si="242"/>
        <v>0</v>
      </c>
      <c r="AL679" s="7">
        <f>IF(D679="M",WeightSDS!P$5*$AJ679^7+WeightSDS!Q$5*$AJ679^6+WeightSDS!R$5*$AJ679^5+WeightSDS!S$5*$AJ679^4+WeightSDS!T$5*$AJ679^3+WeightSDS!U$5*$AJ679^2+WeightSDS!V$5*$AJ679+WeightSDS!W$5,IF($AJ679&lt;186,WeightSDS!P$8*$AJ679^7+WeightSDS!Q$8*$AJ679^6+WeightSDS!R$8*$AJ679^5+WeightSDS!S$8*$AJ679^4+WeightSDS!T$8*$AJ679^3+WeightSDS!U$8*$AJ679^2+WeightSDS!V$8*$AJ679+WeightSDS!W$8,WeightSDS!$U$9+WeightSDS!$V$9*($AJ679-WeightSDS!$W$9)))</f>
        <v>0.75407122999999998</v>
      </c>
      <c r="AM679" s="7">
        <f>IF(D679="M",IF($AJ679&lt;45,WeightSDS!M$23*$AJ679^10+WeightSDS!N$23*$AJ679^9+WeightSDS!O$23*$AJ679^8+WeightSDS!P$23*$AJ679^7+WeightSDS!Q$23*$AJ679^6+WeightSDS!R$23*$AJ679^5+WeightSDS!S$23*$AJ679^4+WeightSDS!T$23*$AJ679^3+WeightSDS!U$23*$AJ679^2+WeightSDS!V$23*$AJ679+WeightSDS!W$23,IF($AJ679&lt;153,WeightSDS!M$25*$AJ679^10+WeightSDS!N$25*$AJ679^9+WeightSDS!O$25*$AJ679^8+WeightSDS!P$25*$AJ679^7+WeightSDS!Q$25*$AJ679^6+WeightSDS!R$25*$AJ679^5+WeightSDS!S$25*$AJ679^4+WeightSDS!T$25*$AJ679^3+WeightSDS!U$25*$AJ679^2+WeightSDS!V$25*$AJ679+WeightSDS!W$25,WeightSDS!M$27+WeightSDS!N$27/(1+EXP(WeightSDS!O$27+WeightSDS!P$27*$AJ679)))),IF($AJ679&lt;43.8,WeightSDS!M$29*$AJ679^10+WeightSDS!N$29*$AJ679^9+WeightSDS!O$29*$AJ679^8+WeightSDS!P$29*$AJ679^7+WeightSDS!Q$29*$AJ679^6+WeightSDS!R$29*$AJ679^5+WeightSDS!S$29*$AJ679^4+WeightSDS!T$29*$AJ679^3+WeightSDS!U$29*$AJ679^2+WeightSDS!V$29*$AJ679+WeightSDS!W$29-0.010431*(1-$AJ679/210),IF($AJ679&lt;123,WeightSDS!M$30*$AJ679^10+WeightSDS!N$30*$AJ679^9+WeightSDS!O$30*$AJ679^8+WeightSDS!P$30*$AJ679^7+WeightSDS!Q$30*$AJ679^6+WeightSDS!R$30*$AJ679^5+WeightSDS!S$30*$AJ679^4+WeightSDS!T$30*$AJ679^3+WeightSDS!U$30*$AJ679^2+WeightSDS!V$30*$AJ679+WeightSDS!W$30-0.010431*(1-1/$AJ679),WeightSDS!M$32+WeightSDS!N$32/(1+EXP(WeightSDS!O$32+WeightSDS!P$32*$AJ679))-0.010431*(1-$AJ679/210))))</f>
        <v>2.9500001032655536</v>
      </c>
      <c r="AN679" s="7">
        <f>IF(D679="M",IF($AJ679&lt;162,WeightSDS!P$12*$AJ679^7+WeightSDS!Q$12*$AJ679^6+WeightSDS!R$12*$AJ679^5+WeightSDS!S$12*$AJ679^4+WeightSDS!T$12*$AJ679^3+WeightSDS!U$12*$AJ679^2+WeightSDS!V$12*$AJ679+WeightSDS!W$12,WeightSDS!P$14*$AJ679^7+WeightSDS!Q$14*$AJ679^6+WeightSDS!R$14*$AJ679^5+WeightSDS!S$14*$AJ679^4+WeightSDS!T$14*$AJ679^3+WeightSDS!U$14*$AJ679^2+WeightSDS!V$14*$AJ679+WeightSDS!W$14),IF($AJ679&lt;156,WeightSDS!O$17*$AJ679^8+WeightSDS!P$17*$AJ679^7+WeightSDS!Q$17*$AJ679^6+WeightSDS!R$17*$AJ679^5+WeightSDS!S$17*$AJ679^4+WeightSDS!T$17*$AJ679^3+WeightSDS!U$17*$AJ679^2+WeightSDS!V$17*$AJ679+WeightSDS!W$17,IF($AJ679&lt;186,WeightSDS!$U$18+(WeightSDS!$V$18-WeightSDS!$U$18)/24*($AJ679-186)+WeightSDS!$W$18*(-$AJ679+186)^2-0.005,WeightSDS!$U$18+(WeightSDS!$V$18-WeightSDS!$U$18)/24*($AJ679-186)-0.005)))</f>
        <v>0.14604529399999999</v>
      </c>
      <c r="AQ679" s="7">
        <f t="shared" si="229"/>
        <v>0.56299999999999994</v>
      </c>
      <c r="AR679" s="7">
        <f t="shared" si="230"/>
        <v>69</v>
      </c>
      <c r="AS679" s="7">
        <f t="shared" si="231"/>
        <v>0.51</v>
      </c>
    </row>
    <row r="680" spans="2:45" s="7" customFormat="1" x14ac:dyDescent="0.15">
      <c r="B680" s="118"/>
      <c r="C680" s="118"/>
      <c r="D680" s="118"/>
      <c r="E680" s="30"/>
      <c r="F680" s="30"/>
      <c r="G680" s="119"/>
      <c r="H680" s="119"/>
      <c r="I680" s="78"/>
      <c r="J680" s="11" t="str">
        <f t="shared" si="222"/>
        <v/>
      </c>
      <c r="K680" s="2" t="str">
        <f t="shared" si="232"/>
        <v/>
      </c>
      <c r="L680" s="2" t="str">
        <f t="shared" si="223"/>
        <v/>
      </c>
      <c r="M680" s="2" t="str">
        <f t="shared" si="233"/>
        <v/>
      </c>
      <c r="N680" s="2" t="str">
        <f t="shared" si="234"/>
        <v/>
      </c>
      <c r="O680" s="2" t="str">
        <f t="shared" si="235"/>
        <v/>
      </c>
      <c r="P680" s="11" t="str">
        <f t="shared" si="236"/>
        <v/>
      </c>
      <c r="Q680" s="11" t="str">
        <f t="shared" si="237"/>
        <v/>
      </c>
      <c r="R680" s="2" t="str">
        <f t="shared" si="238"/>
        <v/>
      </c>
      <c r="S680" s="11" t="str">
        <f t="shared" si="239"/>
        <v/>
      </c>
      <c r="T680" s="175" t="str">
        <f t="shared" si="240"/>
        <v/>
      </c>
      <c r="U680" s="11" t="str">
        <f t="shared" si="241"/>
        <v/>
      </c>
      <c r="V680" s="136"/>
      <c r="W680" s="136"/>
      <c r="X680" s="139">
        <f t="shared" si="224"/>
        <v>0</v>
      </c>
      <c r="Y680" s="31">
        <f t="shared" si="225"/>
        <v>0</v>
      </c>
      <c r="Z680" s="31"/>
      <c r="AA680" s="140">
        <f t="shared" si="226"/>
        <v>0</v>
      </c>
      <c r="AB680" s="12"/>
      <c r="AC680" s="8">
        <f t="shared" si="227"/>
        <v>9.0359999999999996</v>
      </c>
      <c r="AD680" s="8">
        <f t="shared" si="228"/>
        <v>-184.49199999999999</v>
      </c>
      <c r="AE680"/>
      <c r="AF680" t="e">
        <f>IF(D680="M",IF(AI680&lt;78,LMS!$D$5*AI680^3+LMS!$E$5*AI680^2+LMS!$F$5*AI680+LMS!$G$5,IF(AI680&lt;150,LMS!$D$6*AI680^3+LMS!$E$6*AI680^2+LMS!$F$6*AI680+LMS!$G$6,LMS!$D$7*AI680^3+LMS!$E$7*AI680^2+LMS!$F$7*AI680+LMS!$G$7)),IF(AI680&lt;69,LMS!$D$9*AI680^3+LMS!$E$9*AI680^2+LMS!$F$9*AI680+LMS!$G$9,IF(AI680&lt;150,LMS!$D$10*AI680^3+LMS!$E$10*AI680^2+LMS!$F$10*AI680+LMS!$G$10,LMS!$D$11*AI680^3+LMS!$E$11*AI680^2+LMS!$F$11*AI680+LMS!$G$11)))</f>
        <v>#VALUE!</v>
      </c>
      <c r="AG680" t="e">
        <f>IF(D680="M",(IF(AI680&lt;2.5,LMS!$D$21*AI680^3+LMS!$E$21*AI680^2+LMS!$F$21*AI680+LMS!$G$21,IF(AI680&lt;9.5,LMS!$D$22*AI680^3+LMS!$E$22*AI680^2+LMS!$F$22*AI680+LMS!$G$22,IF(AI680&lt;26.75,LMS!$D$23*AI680^3+LMS!$E$23*AI680^2+LMS!$F$23*AI680+LMS!$G$23,IF(AI680&lt;90,LMS!$D$24*AI680^3+LMS!$E$24*AI680^2+LMS!$F$24*AI680+LMS!$G$24,LMS!$D$25*AI680^3+LMS!$E$25*AI680^2+LMS!$F$25*AI680+LMS!$G$25))))),(IF(AI680&lt;2.5,LMS!$D$27*AI680^3+LMS!$E$27*AI680^2+LMS!$F$27*AI680+LMS!$G$27,IF(AI680&lt;9.5,LMS!$D$28*AI680^3+LMS!$E$28*AI680^2+LMS!$F$28*AI680+LMS!$G$28,IF(AI680&lt;26.75,LMS!$D$29*AI680^3+LMS!$E$29*AI680^2+LMS!$F$29*AI680+LMS!$G$29,IF(AI680&lt;90,LMS!$D$30*AI680^3+LMS!$E$30*AI680^2+LMS!$F$30*AI680+LMS!$G$30,IF(AI680&lt;150,LMS!$D$31*AI680^3+LMS!$E$31*AI680^2+LMS!$F$31*AI680+LMS!$G$31,LMS!$D$32*AI680^3+LMS!$E$32*AI680^2+LMS!$F$32*AI680+LMS!$G$32)))))))</f>
        <v>#VALUE!</v>
      </c>
      <c r="AH680" t="e">
        <f>IF(D680="M",(IF(AI680&lt;90,LMS!$D$14*AI680^3+LMS!$E$14*AI680^2+LMS!$F$14*AI680+LMS!$G$14,LMS!$D$15*AI680^3+LMS!$E$15*AI680^2+LMS!$F$15*AI680+LMS!$G$15)),(IF(AI680&lt;90,LMS!$D$17*AI680^3+LMS!$E$17*AI680^2+LMS!$F$17*AI680+LMS!$G$17,LMS!$D$18*AI680^3+LMS!$E$18*AI680^2+LMS!$F$18*AI680+LMS!$G$18)))</f>
        <v>#VALUE!</v>
      </c>
      <c r="AI680" s="7" t="e">
        <f t="shared" si="221"/>
        <v>#VALUE!</v>
      </c>
      <c r="AJ680" s="7">
        <f t="shared" si="242"/>
        <v>0</v>
      </c>
      <c r="AL680" s="7">
        <f>IF(D680="M",WeightSDS!P$5*$AJ680^7+WeightSDS!Q$5*$AJ680^6+WeightSDS!R$5*$AJ680^5+WeightSDS!S$5*$AJ680^4+WeightSDS!T$5*$AJ680^3+WeightSDS!U$5*$AJ680^2+WeightSDS!V$5*$AJ680+WeightSDS!W$5,IF($AJ680&lt;186,WeightSDS!P$8*$AJ680^7+WeightSDS!Q$8*$AJ680^6+WeightSDS!R$8*$AJ680^5+WeightSDS!S$8*$AJ680^4+WeightSDS!T$8*$AJ680^3+WeightSDS!U$8*$AJ680^2+WeightSDS!V$8*$AJ680+WeightSDS!W$8,WeightSDS!$U$9+WeightSDS!$V$9*($AJ680-WeightSDS!$W$9)))</f>
        <v>0.75407122999999998</v>
      </c>
      <c r="AM680" s="7">
        <f>IF(D680="M",IF($AJ680&lt;45,WeightSDS!M$23*$AJ680^10+WeightSDS!N$23*$AJ680^9+WeightSDS!O$23*$AJ680^8+WeightSDS!P$23*$AJ680^7+WeightSDS!Q$23*$AJ680^6+WeightSDS!R$23*$AJ680^5+WeightSDS!S$23*$AJ680^4+WeightSDS!T$23*$AJ680^3+WeightSDS!U$23*$AJ680^2+WeightSDS!V$23*$AJ680+WeightSDS!W$23,IF($AJ680&lt;153,WeightSDS!M$25*$AJ680^10+WeightSDS!N$25*$AJ680^9+WeightSDS!O$25*$AJ680^8+WeightSDS!P$25*$AJ680^7+WeightSDS!Q$25*$AJ680^6+WeightSDS!R$25*$AJ680^5+WeightSDS!S$25*$AJ680^4+WeightSDS!T$25*$AJ680^3+WeightSDS!U$25*$AJ680^2+WeightSDS!V$25*$AJ680+WeightSDS!W$25,WeightSDS!M$27+WeightSDS!N$27/(1+EXP(WeightSDS!O$27+WeightSDS!P$27*$AJ680)))),IF($AJ680&lt;43.8,WeightSDS!M$29*$AJ680^10+WeightSDS!N$29*$AJ680^9+WeightSDS!O$29*$AJ680^8+WeightSDS!P$29*$AJ680^7+WeightSDS!Q$29*$AJ680^6+WeightSDS!R$29*$AJ680^5+WeightSDS!S$29*$AJ680^4+WeightSDS!T$29*$AJ680^3+WeightSDS!U$29*$AJ680^2+WeightSDS!V$29*$AJ680+WeightSDS!W$29-0.010431*(1-$AJ680/210),IF($AJ680&lt;123,WeightSDS!M$30*$AJ680^10+WeightSDS!N$30*$AJ680^9+WeightSDS!O$30*$AJ680^8+WeightSDS!P$30*$AJ680^7+WeightSDS!Q$30*$AJ680^6+WeightSDS!R$30*$AJ680^5+WeightSDS!S$30*$AJ680^4+WeightSDS!T$30*$AJ680^3+WeightSDS!U$30*$AJ680^2+WeightSDS!V$30*$AJ680+WeightSDS!W$30-0.010431*(1-1/$AJ680),WeightSDS!M$32+WeightSDS!N$32/(1+EXP(WeightSDS!O$32+WeightSDS!P$32*$AJ680))-0.010431*(1-$AJ680/210))))</f>
        <v>2.9500001032655536</v>
      </c>
      <c r="AN680" s="7">
        <f>IF(D680="M",IF($AJ680&lt;162,WeightSDS!P$12*$AJ680^7+WeightSDS!Q$12*$AJ680^6+WeightSDS!R$12*$AJ680^5+WeightSDS!S$12*$AJ680^4+WeightSDS!T$12*$AJ680^3+WeightSDS!U$12*$AJ680^2+WeightSDS!V$12*$AJ680+WeightSDS!W$12,WeightSDS!P$14*$AJ680^7+WeightSDS!Q$14*$AJ680^6+WeightSDS!R$14*$AJ680^5+WeightSDS!S$14*$AJ680^4+WeightSDS!T$14*$AJ680^3+WeightSDS!U$14*$AJ680^2+WeightSDS!V$14*$AJ680+WeightSDS!W$14),IF($AJ680&lt;156,WeightSDS!O$17*$AJ680^8+WeightSDS!P$17*$AJ680^7+WeightSDS!Q$17*$AJ680^6+WeightSDS!R$17*$AJ680^5+WeightSDS!S$17*$AJ680^4+WeightSDS!T$17*$AJ680^3+WeightSDS!U$17*$AJ680^2+WeightSDS!V$17*$AJ680+WeightSDS!W$17,IF($AJ680&lt;186,WeightSDS!$U$18+(WeightSDS!$V$18-WeightSDS!$U$18)/24*($AJ680-186)+WeightSDS!$W$18*(-$AJ680+186)^2-0.005,WeightSDS!$U$18+(WeightSDS!$V$18-WeightSDS!$U$18)/24*($AJ680-186)-0.005)))</f>
        <v>0.14604529399999999</v>
      </c>
      <c r="AQ680" s="7">
        <f t="shared" si="229"/>
        <v>0.56299999999999994</v>
      </c>
      <c r="AR680" s="7">
        <f t="shared" si="230"/>
        <v>69</v>
      </c>
      <c r="AS680" s="7">
        <f t="shared" si="231"/>
        <v>0.51</v>
      </c>
    </row>
    <row r="681" spans="2:45" s="7" customFormat="1" x14ac:dyDescent="0.15">
      <c r="B681" s="118"/>
      <c r="C681" s="118"/>
      <c r="D681" s="118"/>
      <c r="E681" s="30"/>
      <c r="F681" s="30"/>
      <c r="G681" s="119"/>
      <c r="H681" s="119"/>
      <c r="I681" s="78"/>
      <c r="J681" s="11" t="str">
        <f t="shared" si="222"/>
        <v/>
      </c>
      <c r="K681" s="2" t="str">
        <f t="shared" si="232"/>
        <v/>
      </c>
      <c r="L681" s="2" t="str">
        <f t="shared" si="223"/>
        <v/>
      </c>
      <c r="M681" s="2" t="str">
        <f t="shared" si="233"/>
        <v/>
      </c>
      <c r="N681" s="2" t="str">
        <f t="shared" si="234"/>
        <v/>
      </c>
      <c r="O681" s="2" t="str">
        <f t="shared" si="235"/>
        <v/>
      </c>
      <c r="P681" s="11" t="str">
        <f t="shared" si="236"/>
        <v/>
      </c>
      <c r="Q681" s="11" t="str">
        <f t="shared" si="237"/>
        <v/>
      </c>
      <c r="R681" s="2" t="str">
        <f t="shared" si="238"/>
        <v/>
      </c>
      <c r="S681" s="11" t="str">
        <f t="shared" si="239"/>
        <v/>
      </c>
      <c r="T681" s="175" t="str">
        <f t="shared" si="240"/>
        <v/>
      </c>
      <c r="U681" s="11" t="str">
        <f t="shared" si="241"/>
        <v/>
      </c>
      <c r="V681" s="136"/>
      <c r="W681" s="136"/>
      <c r="X681" s="139">
        <f t="shared" si="224"/>
        <v>0</v>
      </c>
      <c r="Y681" s="31">
        <f t="shared" si="225"/>
        <v>0</v>
      </c>
      <c r="Z681" s="31"/>
      <c r="AA681" s="140">
        <f t="shared" si="226"/>
        <v>0</v>
      </c>
      <c r="AB681" s="12"/>
      <c r="AC681" s="8">
        <f t="shared" si="227"/>
        <v>9.0359999999999996</v>
      </c>
      <c r="AD681" s="8">
        <f t="shared" si="228"/>
        <v>-184.49199999999999</v>
      </c>
      <c r="AE681"/>
      <c r="AF681" t="e">
        <f>IF(D681="M",IF(AI681&lt;78,LMS!$D$5*AI681^3+LMS!$E$5*AI681^2+LMS!$F$5*AI681+LMS!$G$5,IF(AI681&lt;150,LMS!$D$6*AI681^3+LMS!$E$6*AI681^2+LMS!$F$6*AI681+LMS!$G$6,LMS!$D$7*AI681^3+LMS!$E$7*AI681^2+LMS!$F$7*AI681+LMS!$G$7)),IF(AI681&lt;69,LMS!$D$9*AI681^3+LMS!$E$9*AI681^2+LMS!$F$9*AI681+LMS!$G$9,IF(AI681&lt;150,LMS!$D$10*AI681^3+LMS!$E$10*AI681^2+LMS!$F$10*AI681+LMS!$G$10,LMS!$D$11*AI681^3+LMS!$E$11*AI681^2+LMS!$F$11*AI681+LMS!$G$11)))</f>
        <v>#VALUE!</v>
      </c>
      <c r="AG681" t="e">
        <f>IF(D681="M",(IF(AI681&lt;2.5,LMS!$D$21*AI681^3+LMS!$E$21*AI681^2+LMS!$F$21*AI681+LMS!$G$21,IF(AI681&lt;9.5,LMS!$D$22*AI681^3+LMS!$E$22*AI681^2+LMS!$F$22*AI681+LMS!$G$22,IF(AI681&lt;26.75,LMS!$D$23*AI681^3+LMS!$E$23*AI681^2+LMS!$F$23*AI681+LMS!$G$23,IF(AI681&lt;90,LMS!$D$24*AI681^3+LMS!$E$24*AI681^2+LMS!$F$24*AI681+LMS!$G$24,LMS!$D$25*AI681^3+LMS!$E$25*AI681^2+LMS!$F$25*AI681+LMS!$G$25))))),(IF(AI681&lt;2.5,LMS!$D$27*AI681^3+LMS!$E$27*AI681^2+LMS!$F$27*AI681+LMS!$G$27,IF(AI681&lt;9.5,LMS!$D$28*AI681^3+LMS!$E$28*AI681^2+LMS!$F$28*AI681+LMS!$G$28,IF(AI681&lt;26.75,LMS!$D$29*AI681^3+LMS!$E$29*AI681^2+LMS!$F$29*AI681+LMS!$G$29,IF(AI681&lt;90,LMS!$D$30*AI681^3+LMS!$E$30*AI681^2+LMS!$F$30*AI681+LMS!$G$30,IF(AI681&lt;150,LMS!$D$31*AI681^3+LMS!$E$31*AI681^2+LMS!$F$31*AI681+LMS!$G$31,LMS!$D$32*AI681^3+LMS!$E$32*AI681^2+LMS!$F$32*AI681+LMS!$G$32)))))))</f>
        <v>#VALUE!</v>
      </c>
      <c r="AH681" t="e">
        <f>IF(D681="M",(IF(AI681&lt;90,LMS!$D$14*AI681^3+LMS!$E$14*AI681^2+LMS!$F$14*AI681+LMS!$G$14,LMS!$D$15*AI681^3+LMS!$E$15*AI681^2+LMS!$F$15*AI681+LMS!$G$15)),(IF(AI681&lt;90,LMS!$D$17*AI681^3+LMS!$E$17*AI681^2+LMS!$F$17*AI681+LMS!$G$17,LMS!$D$18*AI681^3+LMS!$E$18*AI681^2+LMS!$F$18*AI681+LMS!$G$18)))</f>
        <v>#VALUE!</v>
      </c>
      <c r="AI681" s="7" t="e">
        <f t="shared" si="221"/>
        <v>#VALUE!</v>
      </c>
      <c r="AJ681" s="7">
        <f t="shared" si="242"/>
        <v>0</v>
      </c>
      <c r="AL681" s="7">
        <f>IF(D681="M",WeightSDS!P$5*$AJ681^7+WeightSDS!Q$5*$AJ681^6+WeightSDS!R$5*$AJ681^5+WeightSDS!S$5*$AJ681^4+WeightSDS!T$5*$AJ681^3+WeightSDS!U$5*$AJ681^2+WeightSDS!V$5*$AJ681+WeightSDS!W$5,IF($AJ681&lt;186,WeightSDS!P$8*$AJ681^7+WeightSDS!Q$8*$AJ681^6+WeightSDS!R$8*$AJ681^5+WeightSDS!S$8*$AJ681^4+WeightSDS!T$8*$AJ681^3+WeightSDS!U$8*$AJ681^2+WeightSDS!V$8*$AJ681+WeightSDS!W$8,WeightSDS!$U$9+WeightSDS!$V$9*($AJ681-WeightSDS!$W$9)))</f>
        <v>0.75407122999999998</v>
      </c>
      <c r="AM681" s="7">
        <f>IF(D681="M",IF($AJ681&lt;45,WeightSDS!M$23*$AJ681^10+WeightSDS!N$23*$AJ681^9+WeightSDS!O$23*$AJ681^8+WeightSDS!P$23*$AJ681^7+WeightSDS!Q$23*$AJ681^6+WeightSDS!R$23*$AJ681^5+WeightSDS!S$23*$AJ681^4+WeightSDS!T$23*$AJ681^3+WeightSDS!U$23*$AJ681^2+WeightSDS!V$23*$AJ681+WeightSDS!W$23,IF($AJ681&lt;153,WeightSDS!M$25*$AJ681^10+WeightSDS!N$25*$AJ681^9+WeightSDS!O$25*$AJ681^8+WeightSDS!P$25*$AJ681^7+WeightSDS!Q$25*$AJ681^6+WeightSDS!R$25*$AJ681^5+WeightSDS!S$25*$AJ681^4+WeightSDS!T$25*$AJ681^3+WeightSDS!U$25*$AJ681^2+WeightSDS!V$25*$AJ681+WeightSDS!W$25,WeightSDS!M$27+WeightSDS!N$27/(1+EXP(WeightSDS!O$27+WeightSDS!P$27*$AJ681)))),IF($AJ681&lt;43.8,WeightSDS!M$29*$AJ681^10+WeightSDS!N$29*$AJ681^9+WeightSDS!O$29*$AJ681^8+WeightSDS!P$29*$AJ681^7+WeightSDS!Q$29*$AJ681^6+WeightSDS!R$29*$AJ681^5+WeightSDS!S$29*$AJ681^4+WeightSDS!T$29*$AJ681^3+WeightSDS!U$29*$AJ681^2+WeightSDS!V$29*$AJ681+WeightSDS!W$29-0.010431*(1-$AJ681/210),IF($AJ681&lt;123,WeightSDS!M$30*$AJ681^10+WeightSDS!N$30*$AJ681^9+WeightSDS!O$30*$AJ681^8+WeightSDS!P$30*$AJ681^7+WeightSDS!Q$30*$AJ681^6+WeightSDS!R$30*$AJ681^5+WeightSDS!S$30*$AJ681^4+WeightSDS!T$30*$AJ681^3+WeightSDS!U$30*$AJ681^2+WeightSDS!V$30*$AJ681+WeightSDS!W$30-0.010431*(1-1/$AJ681),WeightSDS!M$32+WeightSDS!N$32/(1+EXP(WeightSDS!O$32+WeightSDS!P$32*$AJ681))-0.010431*(1-$AJ681/210))))</f>
        <v>2.9500001032655536</v>
      </c>
      <c r="AN681" s="7">
        <f>IF(D681="M",IF($AJ681&lt;162,WeightSDS!P$12*$AJ681^7+WeightSDS!Q$12*$AJ681^6+WeightSDS!R$12*$AJ681^5+WeightSDS!S$12*$AJ681^4+WeightSDS!T$12*$AJ681^3+WeightSDS!U$12*$AJ681^2+WeightSDS!V$12*$AJ681+WeightSDS!W$12,WeightSDS!P$14*$AJ681^7+WeightSDS!Q$14*$AJ681^6+WeightSDS!R$14*$AJ681^5+WeightSDS!S$14*$AJ681^4+WeightSDS!T$14*$AJ681^3+WeightSDS!U$14*$AJ681^2+WeightSDS!V$14*$AJ681+WeightSDS!W$14),IF($AJ681&lt;156,WeightSDS!O$17*$AJ681^8+WeightSDS!P$17*$AJ681^7+WeightSDS!Q$17*$AJ681^6+WeightSDS!R$17*$AJ681^5+WeightSDS!S$17*$AJ681^4+WeightSDS!T$17*$AJ681^3+WeightSDS!U$17*$AJ681^2+WeightSDS!V$17*$AJ681+WeightSDS!W$17,IF($AJ681&lt;186,WeightSDS!$U$18+(WeightSDS!$V$18-WeightSDS!$U$18)/24*($AJ681-186)+WeightSDS!$W$18*(-$AJ681+186)^2-0.005,WeightSDS!$U$18+(WeightSDS!$V$18-WeightSDS!$U$18)/24*($AJ681-186)-0.005)))</f>
        <v>0.14604529399999999</v>
      </c>
      <c r="AQ681" s="7">
        <f t="shared" si="229"/>
        <v>0.56299999999999994</v>
      </c>
      <c r="AR681" s="7">
        <f t="shared" si="230"/>
        <v>69</v>
      </c>
      <c r="AS681" s="7">
        <f t="shared" si="231"/>
        <v>0.51</v>
      </c>
    </row>
    <row r="682" spans="2:45" s="7" customFormat="1" x14ac:dyDescent="0.15">
      <c r="B682" s="118"/>
      <c r="C682" s="118"/>
      <c r="D682" s="118"/>
      <c r="E682" s="30"/>
      <c r="F682" s="30"/>
      <c r="G682" s="119"/>
      <c r="H682" s="119"/>
      <c r="I682" s="78"/>
      <c r="J682" s="11" t="str">
        <f t="shared" si="222"/>
        <v/>
      </c>
      <c r="K682" s="2" t="str">
        <f t="shared" si="232"/>
        <v/>
      </c>
      <c r="L682" s="2" t="str">
        <f t="shared" si="223"/>
        <v/>
      </c>
      <c r="M682" s="2" t="str">
        <f t="shared" si="233"/>
        <v/>
      </c>
      <c r="N682" s="2" t="str">
        <f t="shared" si="234"/>
        <v/>
      </c>
      <c r="O682" s="2" t="str">
        <f t="shared" si="235"/>
        <v/>
      </c>
      <c r="P682" s="11" t="str">
        <f t="shared" si="236"/>
        <v/>
      </c>
      <c r="Q682" s="11" t="str">
        <f t="shared" si="237"/>
        <v/>
      </c>
      <c r="R682" s="2" t="str">
        <f t="shared" si="238"/>
        <v/>
      </c>
      <c r="S682" s="11" t="str">
        <f t="shared" si="239"/>
        <v/>
      </c>
      <c r="T682" s="175" t="str">
        <f t="shared" si="240"/>
        <v/>
      </c>
      <c r="U682" s="11" t="str">
        <f t="shared" si="241"/>
        <v/>
      </c>
      <c r="V682" s="136"/>
      <c r="W682" s="136"/>
      <c r="X682" s="139">
        <f t="shared" si="224"/>
        <v>0</v>
      </c>
      <c r="Y682" s="31">
        <f t="shared" si="225"/>
        <v>0</v>
      </c>
      <c r="Z682" s="31"/>
      <c r="AA682" s="140">
        <f t="shared" si="226"/>
        <v>0</v>
      </c>
      <c r="AB682" s="12"/>
      <c r="AC682" s="8">
        <f t="shared" si="227"/>
        <v>9.0359999999999996</v>
      </c>
      <c r="AD682" s="8">
        <f t="shared" si="228"/>
        <v>-184.49199999999999</v>
      </c>
      <c r="AE682"/>
      <c r="AF682" t="e">
        <f>IF(D682="M",IF(AI682&lt;78,LMS!$D$5*AI682^3+LMS!$E$5*AI682^2+LMS!$F$5*AI682+LMS!$G$5,IF(AI682&lt;150,LMS!$D$6*AI682^3+LMS!$E$6*AI682^2+LMS!$F$6*AI682+LMS!$G$6,LMS!$D$7*AI682^3+LMS!$E$7*AI682^2+LMS!$F$7*AI682+LMS!$G$7)),IF(AI682&lt;69,LMS!$D$9*AI682^3+LMS!$E$9*AI682^2+LMS!$F$9*AI682+LMS!$G$9,IF(AI682&lt;150,LMS!$D$10*AI682^3+LMS!$E$10*AI682^2+LMS!$F$10*AI682+LMS!$G$10,LMS!$D$11*AI682^3+LMS!$E$11*AI682^2+LMS!$F$11*AI682+LMS!$G$11)))</f>
        <v>#VALUE!</v>
      </c>
      <c r="AG682" t="e">
        <f>IF(D682="M",(IF(AI682&lt;2.5,LMS!$D$21*AI682^3+LMS!$E$21*AI682^2+LMS!$F$21*AI682+LMS!$G$21,IF(AI682&lt;9.5,LMS!$D$22*AI682^3+LMS!$E$22*AI682^2+LMS!$F$22*AI682+LMS!$G$22,IF(AI682&lt;26.75,LMS!$D$23*AI682^3+LMS!$E$23*AI682^2+LMS!$F$23*AI682+LMS!$G$23,IF(AI682&lt;90,LMS!$D$24*AI682^3+LMS!$E$24*AI682^2+LMS!$F$24*AI682+LMS!$G$24,LMS!$D$25*AI682^3+LMS!$E$25*AI682^2+LMS!$F$25*AI682+LMS!$G$25))))),(IF(AI682&lt;2.5,LMS!$D$27*AI682^3+LMS!$E$27*AI682^2+LMS!$F$27*AI682+LMS!$G$27,IF(AI682&lt;9.5,LMS!$D$28*AI682^3+LMS!$E$28*AI682^2+LMS!$F$28*AI682+LMS!$G$28,IF(AI682&lt;26.75,LMS!$D$29*AI682^3+LMS!$E$29*AI682^2+LMS!$F$29*AI682+LMS!$G$29,IF(AI682&lt;90,LMS!$D$30*AI682^3+LMS!$E$30*AI682^2+LMS!$F$30*AI682+LMS!$G$30,IF(AI682&lt;150,LMS!$D$31*AI682^3+LMS!$E$31*AI682^2+LMS!$F$31*AI682+LMS!$G$31,LMS!$D$32*AI682^3+LMS!$E$32*AI682^2+LMS!$F$32*AI682+LMS!$G$32)))))))</f>
        <v>#VALUE!</v>
      </c>
      <c r="AH682" t="e">
        <f>IF(D682="M",(IF(AI682&lt;90,LMS!$D$14*AI682^3+LMS!$E$14*AI682^2+LMS!$F$14*AI682+LMS!$G$14,LMS!$D$15*AI682^3+LMS!$E$15*AI682^2+LMS!$F$15*AI682+LMS!$G$15)),(IF(AI682&lt;90,LMS!$D$17*AI682^3+LMS!$E$17*AI682^2+LMS!$F$17*AI682+LMS!$G$17,LMS!$D$18*AI682^3+LMS!$E$18*AI682^2+LMS!$F$18*AI682+LMS!$G$18)))</f>
        <v>#VALUE!</v>
      </c>
      <c r="AI682" s="7" t="e">
        <f t="shared" si="221"/>
        <v>#VALUE!</v>
      </c>
      <c r="AJ682" s="7">
        <f t="shared" si="242"/>
        <v>0</v>
      </c>
      <c r="AL682" s="7">
        <f>IF(D682="M",WeightSDS!P$5*$AJ682^7+WeightSDS!Q$5*$AJ682^6+WeightSDS!R$5*$AJ682^5+WeightSDS!S$5*$AJ682^4+WeightSDS!T$5*$AJ682^3+WeightSDS!U$5*$AJ682^2+WeightSDS!V$5*$AJ682+WeightSDS!W$5,IF($AJ682&lt;186,WeightSDS!P$8*$AJ682^7+WeightSDS!Q$8*$AJ682^6+WeightSDS!R$8*$AJ682^5+WeightSDS!S$8*$AJ682^4+WeightSDS!T$8*$AJ682^3+WeightSDS!U$8*$AJ682^2+WeightSDS!V$8*$AJ682+WeightSDS!W$8,WeightSDS!$U$9+WeightSDS!$V$9*($AJ682-WeightSDS!$W$9)))</f>
        <v>0.75407122999999998</v>
      </c>
      <c r="AM682" s="7">
        <f>IF(D682="M",IF($AJ682&lt;45,WeightSDS!M$23*$AJ682^10+WeightSDS!N$23*$AJ682^9+WeightSDS!O$23*$AJ682^8+WeightSDS!P$23*$AJ682^7+WeightSDS!Q$23*$AJ682^6+WeightSDS!R$23*$AJ682^5+WeightSDS!S$23*$AJ682^4+WeightSDS!T$23*$AJ682^3+WeightSDS!U$23*$AJ682^2+WeightSDS!V$23*$AJ682+WeightSDS!W$23,IF($AJ682&lt;153,WeightSDS!M$25*$AJ682^10+WeightSDS!N$25*$AJ682^9+WeightSDS!O$25*$AJ682^8+WeightSDS!P$25*$AJ682^7+WeightSDS!Q$25*$AJ682^6+WeightSDS!R$25*$AJ682^5+WeightSDS!S$25*$AJ682^4+WeightSDS!T$25*$AJ682^3+WeightSDS!U$25*$AJ682^2+WeightSDS!V$25*$AJ682+WeightSDS!W$25,WeightSDS!M$27+WeightSDS!N$27/(1+EXP(WeightSDS!O$27+WeightSDS!P$27*$AJ682)))),IF($AJ682&lt;43.8,WeightSDS!M$29*$AJ682^10+WeightSDS!N$29*$AJ682^9+WeightSDS!O$29*$AJ682^8+WeightSDS!P$29*$AJ682^7+WeightSDS!Q$29*$AJ682^6+WeightSDS!R$29*$AJ682^5+WeightSDS!S$29*$AJ682^4+WeightSDS!T$29*$AJ682^3+WeightSDS!U$29*$AJ682^2+WeightSDS!V$29*$AJ682+WeightSDS!W$29-0.010431*(1-$AJ682/210),IF($AJ682&lt;123,WeightSDS!M$30*$AJ682^10+WeightSDS!N$30*$AJ682^9+WeightSDS!O$30*$AJ682^8+WeightSDS!P$30*$AJ682^7+WeightSDS!Q$30*$AJ682^6+WeightSDS!R$30*$AJ682^5+WeightSDS!S$30*$AJ682^4+WeightSDS!T$30*$AJ682^3+WeightSDS!U$30*$AJ682^2+WeightSDS!V$30*$AJ682+WeightSDS!W$30-0.010431*(1-1/$AJ682),WeightSDS!M$32+WeightSDS!N$32/(1+EXP(WeightSDS!O$32+WeightSDS!P$32*$AJ682))-0.010431*(1-$AJ682/210))))</f>
        <v>2.9500001032655536</v>
      </c>
      <c r="AN682" s="7">
        <f>IF(D682="M",IF($AJ682&lt;162,WeightSDS!P$12*$AJ682^7+WeightSDS!Q$12*$AJ682^6+WeightSDS!R$12*$AJ682^5+WeightSDS!S$12*$AJ682^4+WeightSDS!T$12*$AJ682^3+WeightSDS!U$12*$AJ682^2+WeightSDS!V$12*$AJ682+WeightSDS!W$12,WeightSDS!P$14*$AJ682^7+WeightSDS!Q$14*$AJ682^6+WeightSDS!R$14*$AJ682^5+WeightSDS!S$14*$AJ682^4+WeightSDS!T$14*$AJ682^3+WeightSDS!U$14*$AJ682^2+WeightSDS!V$14*$AJ682+WeightSDS!W$14),IF($AJ682&lt;156,WeightSDS!O$17*$AJ682^8+WeightSDS!P$17*$AJ682^7+WeightSDS!Q$17*$AJ682^6+WeightSDS!R$17*$AJ682^5+WeightSDS!S$17*$AJ682^4+WeightSDS!T$17*$AJ682^3+WeightSDS!U$17*$AJ682^2+WeightSDS!V$17*$AJ682+WeightSDS!W$17,IF($AJ682&lt;186,WeightSDS!$U$18+(WeightSDS!$V$18-WeightSDS!$U$18)/24*($AJ682-186)+WeightSDS!$W$18*(-$AJ682+186)^2-0.005,WeightSDS!$U$18+(WeightSDS!$V$18-WeightSDS!$U$18)/24*($AJ682-186)-0.005)))</f>
        <v>0.14604529399999999</v>
      </c>
      <c r="AQ682" s="7">
        <f t="shared" si="229"/>
        <v>0.56299999999999994</v>
      </c>
      <c r="AR682" s="7">
        <f t="shared" si="230"/>
        <v>69</v>
      </c>
      <c r="AS682" s="7">
        <f t="shared" si="231"/>
        <v>0.51</v>
      </c>
    </row>
    <row r="683" spans="2:45" s="7" customFormat="1" x14ac:dyDescent="0.15">
      <c r="B683" s="118"/>
      <c r="C683" s="118"/>
      <c r="D683" s="118"/>
      <c r="E683" s="30"/>
      <c r="F683" s="30"/>
      <c r="G683" s="119"/>
      <c r="H683" s="119"/>
      <c r="I683" s="78"/>
      <c r="J683" s="11" t="str">
        <f t="shared" si="222"/>
        <v/>
      </c>
      <c r="K683" s="2" t="str">
        <f t="shared" si="232"/>
        <v/>
      </c>
      <c r="L683" s="2" t="str">
        <f t="shared" si="223"/>
        <v/>
      </c>
      <c r="M683" s="2" t="str">
        <f t="shared" si="233"/>
        <v/>
      </c>
      <c r="N683" s="2" t="str">
        <f t="shared" si="234"/>
        <v/>
      </c>
      <c r="O683" s="2" t="str">
        <f t="shared" si="235"/>
        <v/>
      </c>
      <c r="P683" s="11" t="str">
        <f t="shared" si="236"/>
        <v/>
      </c>
      <c r="Q683" s="11" t="str">
        <f t="shared" si="237"/>
        <v/>
      </c>
      <c r="R683" s="2" t="str">
        <f t="shared" si="238"/>
        <v/>
      </c>
      <c r="S683" s="11" t="str">
        <f t="shared" si="239"/>
        <v/>
      </c>
      <c r="T683" s="175" t="str">
        <f t="shared" si="240"/>
        <v/>
      </c>
      <c r="U683" s="11" t="str">
        <f t="shared" si="241"/>
        <v/>
      </c>
      <c r="V683" s="136"/>
      <c r="W683" s="136"/>
      <c r="X683" s="139">
        <f t="shared" si="224"/>
        <v>0</v>
      </c>
      <c r="Y683" s="31">
        <f t="shared" si="225"/>
        <v>0</v>
      </c>
      <c r="Z683" s="31"/>
      <c r="AA683" s="140">
        <f t="shared" si="226"/>
        <v>0</v>
      </c>
      <c r="AB683" s="12"/>
      <c r="AC683" s="8">
        <f t="shared" si="227"/>
        <v>9.0359999999999996</v>
      </c>
      <c r="AD683" s="8">
        <f t="shared" si="228"/>
        <v>-184.49199999999999</v>
      </c>
      <c r="AE683"/>
      <c r="AF683" t="e">
        <f>IF(D683="M",IF(AI683&lt;78,LMS!$D$5*AI683^3+LMS!$E$5*AI683^2+LMS!$F$5*AI683+LMS!$G$5,IF(AI683&lt;150,LMS!$D$6*AI683^3+LMS!$E$6*AI683^2+LMS!$F$6*AI683+LMS!$G$6,LMS!$D$7*AI683^3+LMS!$E$7*AI683^2+LMS!$F$7*AI683+LMS!$G$7)),IF(AI683&lt;69,LMS!$D$9*AI683^3+LMS!$E$9*AI683^2+LMS!$F$9*AI683+LMS!$G$9,IF(AI683&lt;150,LMS!$D$10*AI683^3+LMS!$E$10*AI683^2+LMS!$F$10*AI683+LMS!$G$10,LMS!$D$11*AI683^3+LMS!$E$11*AI683^2+LMS!$F$11*AI683+LMS!$G$11)))</f>
        <v>#VALUE!</v>
      </c>
      <c r="AG683" t="e">
        <f>IF(D683="M",(IF(AI683&lt;2.5,LMS!$D$21*AI683^3+LMS!$E$21*AI683^2+LMS!$F$21*AI683+LMS!$G$21,IF(AI683&lt;9.5,LMS!$D$22*AI683^3+LMS!$E$22*AI683^2+LMS!$F$22*AI683+LMS!$G$22,IF(AI683&lt;26.75,LMS!$D$23*AI683^3+LMS!$E$23*AI683^2+LMS!$F$23*AI683+LMS!$G$23,IF(AI683&lt;90,LMS!$D$24*AI683^3+LMS!$E$24*AI683^2+LMS!$F$24*AI683+LMS!$G$24,LMS!$D$25*AI683^3+LMS!$E$25*AI683^2+LMS!$F$25*AI683+LMS!$G$25))))),(IF(AI683&lt;2.5,LMS!$D$27*AI683^3+LMS!$E$27*AI683^2+LMS!$F$27*AI683+LMS!$G$27,IF(AI683&lt;9.5,LMS!$D$28*AI683^3+LMS!$E$28*AI683^2+LMS!$F$28*AI683+LMS!$G$28,IF(AI683&lt;26.75,LMS!$D$29*AI683^3+LMS!$E$29*AI683^2+LMS!$F$29*AI683+LMS!$G$29,IF(AI683&lt;90,LMS!$D$30*AI683^3+LMS!$E$30*AI683^2+LMS!$F$30*AI683+LMS!$G$30,IF(AI683&lt;150,LMS!$D$31*AI683^3+LMS!$E$31*AI683^2+LMS!$F$31*AI683+LMS!$G$31,LMS!$D$32*AI683^3+LMS!$E$32*AI683^2+LMS!$F$32*AI683+LMS!$G$32)))))))</f>
        <v>#VALUE!</v>
      </c>
      <c r="AH683" t="e">
        <f>IF(D683="M",(IF(AI683&lt;90,LMS!$D$14*AI683^3+LMS!$E$14*AI683^2+LMS!$F$14*AI683+LMS!$G$14,LMS!$D$15*AI683^3+LMS!$E$15*AI683^2+LMS!$F$15*AI683+LMS!$G$15)),(IF(AI683&lt;90,LMS!$D$17*AI683^3+LMS!$E$17*AI683^2+LMS!$F$17*AI683+LMS!$G$17,LMS!$D$18*AI683^3+LMS!$E$18*AI683^2+LMS!$F$18*AI683+LMS!$G$18)))</f>
        <v>#VALUE!</v>
      </c>
      <c r="AI683" s="7" t="e">
        <f t="shared" si="221"/>
        <v>#VALUE!</v>
      </c>
      <c r="AJ683" s="7">
        <f t="shared" si="242"/>
        <v>0</v>
      </c>
      <c r="AL683" s="7">
        <f>IF(D683="M",WeightSDS!P$5*$AJ683^7+WeightSDS!Q$5*$AJ683^6+WeightSDS!R$5*$AJ683^5+WeightSDS!S$5*$AJ683^4+WeightSDS!T$5*$AJ683^3+WeightSDS!U$5*$AJ683^2+WeightSDS!V$5*$AJ683+WeightSDS!W$5,IF($AJ683&lt;186,WeightSDS!P$8*$AJ683^7+WeightSDS!Q$8*$AJ683^6+WeightSDS!R$8*$AJ683^5+WeightSDS!S$8*$AJ683^4+WeightSDS!T$8*$AJ683^3+WeightSDS!U$8*$AJ683^2+WeightSDS!V$8*$AJ683+WeightSDS!W$8,WeightSDS!$U$9+WeightSDS!$V$9*($AJ683-WeightSDS!$W$9)))</f>
        <v>0.75407122999999998</v>
      </c>
      <c r="AM683" s="7">
        <f>IF(D683="M",IF($AJ683&lt;45,WeightSDS!M$23*$AJ683^10+WeightSDS!N$23*$AJ683^9+WeightSDS!O$23*$AJ683^8+WeightSDS!P$23*$AJ683^7+WeightSDS!Q$23*$AJ683^6+WeightSDS!R$23*$AJ683^5+WeightSDS!S$23*$AJ683^4+WeightSDS!T$23*$AJ683^3+WeightSDS!U$23*$AJ683^2+WeightSDS!V$23*$AJ683+WeightSDS!W$23,IF($AJ683&lt;153,WeightSDS!M$25*$AJ683^10+WeightSDS!N$25*$AJ683^9+WeightSDS!O$25*$AJ683^8+WeightSDS!P$25*$AJ683^7+WeightSDS!Q$25*$AJ683^6+WeightSDS!R$25*$AJ683^5+WeightSDS!S$25*$AJ683^4+WeightSDS!T$25*$AJ683^3+WeightSDS!U$25*$AJ683^2+WeightSDS!V$25*$AJ683+WeightSDS!W$25,WeightSDS!M$27+WeightSDS!N$27/(1+EXP(WeightSDS!O$27+WeightSDS!P$27*$AJ683)))),IF($AJ683&lt;43.8,WeightSDS!M$29*$AJ683^10+WeightSDS!N$29*$AJ683^9+WeightSDS!O$29*$AJ683^8+WeightSDS!P$29*$AJ683^7+WeightSDS!Q$29*$AJ683^6+WeightSDS!R$29*$AJ683^5+WeightSDS!S$29*$AJ683^4+WeightSDS!T$29*$AJ683^3+WeightSDS!U$29*$AJ683^2+WeightSDS!V$29*$AJ683+WeightSDS!W$29-0.010431*(1-$AJ683/210),IF($AJ683&lt;123,WeightSDS!M$30*$AJ683^10+WeightSDS!N$30*$AJ683^9+WeightSDS!O$30*$AJ683^8+WeightSDS!P$30*$AJ683^7+WeightSDS!Q$30*$AJ683^6+WeightSDS!R$30*$AJ683^5+WeightSDS!S$30*$AJ683^4+WeightSDS!T$30*$AJ683^3+WeightSDS!U$30*$AJ683^2+WeightSDS!V$30*$AJ683+WeightSDS!W$30-0.010431*(1-1/$AJ683),WeightSDS!M$32+WeightSDS!N$32/(1+EXP(WeightSDS!O$32+WeightSDS!P$32*$AJ683))-0.010431*(1-$AJ683/210))))</f>
        <v>2.9500001032655536</v>
      </c>
      <c r="AN683" s="7">
        <f>IF(D683="M",IF($AJ683&lt;162,WeightSDS!P$12*$AJ683^7+WeightSDS!Q$12*$AJ683^6+WeightSDS!R$12*$AJ683^5+WeightSDS!S$12*$AJ683^4+WeightSDS!T$12*$AJ683^3+WeightSDS!U$12*$AJ683^2+WeightSDS!V$12*$AJ683+WeightSDS!W$12,WeightSDS!P$14*$AJ683^7+WeightSDS!Q$14*$AJ683^6+WeightSDS!R$14*$AJ683^5+WeightSDS!S$14*$AJ683^4+WeightSDS!T$14*$AJ683^3+WeightSDS!U$14*$AJ683^2+WeightSDS!V$14*$AJ683+WeightSDS!W$14),IF($AJ683&lt;156,WeightSDS!O$17*$AJ683^8+WeightSDS!P$17*$AJ683^7+WeightSDS!Q$17*$AJ683^6+WeightSDS!R$17*$AJ683^5+WeightSDS!S$17*$AJ683^4+WeightSDS!T$17*$AJ683^3+WeightSDS!U$17*$AJ683^2+WeightSDS!V$17*$AJ683+WeightSDS!W$17,IF($AJ683&lt;186,WeightSDS!$U$18+(WeightSDS!$V$18-WeightSDS!$U$18)/24*($AJ683-186)+WeightSDS!$W$18*(-$AJ683+186)^2-0.005,WeightSDS!$U$18+(WeightSDS!$V$18-WeightSDS!$U$18)/24*($AJ683-186)-0.005)))</f>
        <v>0.14604529399999999</v>
      </c>
      <c r="AQ683" s="7">
        <f t="shared" si="229"/>
        <v>0.56299999999999994</v>
      </c>
      <c r="AR683" s="7">
        <f t="shared" si="230"/>
        <v>69</v>
      </c>
      <c r="AS683" s="7">
        <f t="shared" si="231"/>
        <v>0.51</v>
      </c>
    </row>
    <row r="684" spans="2:45" s="7" customFormat="1" x14ac:dyDescent="0.15">
      <c r="B684" s="118"/>
      <c r="C684" s="118"/>
      <c r="D684" s="118"/>
      <c r="E684" s="30"/>
      <c r="F684" s="30"/>
      <c r="G684" s="119"/>
      <c r="H684" s="119"/>
      <c r="I684" s="78"/>
      <c r="J684" s="11" t="str">
        <f t="shared" si="222"/>
        <v/>
      </c>
      <c r="K684" s="2" t="str">
        <f t="shared" si="232"/>
        <v/>
      </c>
      <c r="L684" s="2" t="str">
        <f t="shared" si="223"/>
        <v/>
      </c>
      <c r="M684" s="2" t="str">
        <f t="shared" si="233"/>
        <v/>
      </c>
      <c r="N684" s="2" t="str">
        <f t="shared" si="234"/>
        <v/>
      </c>
      <c r="O684" s="2" t="str">
        <f t="shared" si="235"/>
        <v/>
      </c>
      <c r="P684" s="11" t="str">
        <f t="shared" si="236"/>
        <v/>
      </c>
      <c r="Q684" s="11" t="str">
        <f t="shared" si="237"/>
        <v/>
      </c>
      <c r="R684" s="2" t="str">
        <f t="shared" si="238"/>
        <v/>
      </c>
      <c r="S684" s="11" t="str">
        <f t="shared" si="239"/>
        <v/>
      </c>
      <c r="T684" s="175" t="str">
        <f t="shared" si="240"/>
        <v/>
      </c>
      <c r="U684" s="11" t="str">
        <f t="shared" si="241"/>
        <v/>
      </c>
      <c r="V684" s="136"/>
      <c r="W684" s="136"/>
      <c r="X684" s="139">
        <f t="shared" si="224"/>
        <v>0</v>
      </c>
      <c r="Y684" s="31">
        <f t="shared" si="225"/>
        <v>0</v>
      </c>
      <c r="Z684" s="31"/>
      <c r="AA684" s="140">
        <f t="shared" si="226"/>
        <v>0</v>
      </c>
      <c r="AB684" s="12"/>
      <c r="AC684" s="8">
        <f t="shared" si="227"/>
        <v>9.0359999999999996</v>
      </c>
      <c r="AD684" s="8">
        <f t="shared" si="228"/>
        <v>-184.49199999999999</v>
      </c>
      <c r="AE684"/>
      <c r="AF684" t="e">
        <f>IF(D684="M",IF(AI684&lt;78,LMS!$D$5*AI684^3+LMS!$E$5*AI684^2+LMS!$F$5*AI684+LMS!$G$5,IF(AI684&lt;150,LMS!$D$6*AI684^3+LMS!$E$6*AI684^2+LMS!$F$6*AI684+LMS!$G$6,LMS!$D$7*AI684^3+LMS!$E$7*AI684^2+LMS!$F$7*AI684+LMS!$G$7)),IF(AI684&lt;69,LMS!$D$9*AI684^3+LMS!$E$9*AI684^2+LMS!$F$9*AI684+LMS!$G$9,IF(AI684&lt;150,LMS!$D$10*AI684^3+LMS!$E$10*AI684^2+LMS!$F$10*AI684+LMS!$G$10,LMS!$D$11*AI684^3+LMS!$E$11*AI684^2+LMS!$F$11*AI684+LMS!$G$11)))</f>
        <v>#VALUE!</v>
      </c>
      <c r="AG684" t="e">
        <f>IF(D684="M",(IF(AI684&lt;2.5,LMS!$D$21*AI684^3+LMS!$E$21*AI684^2+LMS!$F$21*AI684+LMS!$G$21,IF(AI684&lt;9.5,LMS!$D$22*AI684^3+LMS!$E$22*AI684^2+LMS!$F$22*AI684+LMS!$G$22,IF(AI684&lt;26.75,LMS!$D$23*AI684^3+LMS!$E$23*AI684^2+LMS!$F$23*AI684+LMS!$G$23,IF(AI684&lt;90,LMS!$D$24*AI684^3+LMS!$E$24*AI684^2+LMS!$F$24*AI684+LMS!$G$24,LMS!$D$25*AI684^3+LMS!$E$25*AI684^2+LMS!$F$25*AI684+LMS!$G$25))))),(IF(AI684&lt;2.5,LMS!$D$27*AI684^3+LMS!$E$27*AI684^2+LMS!$F$27*AI684+LMS!$G$27,IF(AI684&lt;9.5,LMS!$D$28*AI684^3+LMS!$E$28*AI684^2+LMS!$F$28*AI684+LMS!$G$28,IF(AI684&lt;26.75,LMS!$D$29*AI684^3+LMS!$E$29*AI684^2+LMS!$F$29*AI684+LMS!$G$29,IF(AI684&lt;90,LMS!$D$30*AI684^3+LMS!$E$30*AI684^2+LMS!$F$30*AI684+LMS!$G$30,IF(AI684&lt;150,LMS!$D$31*AI684^3+LMS!$E$31*AI684^2+LMS!$F$31*AI684+LMS!$G$31,LMS!$D$32*AI684^3+LMS!$E$32*AI684^2+LMS!$F$32*AI684+LMS!$G$32)))))))</f>
        <v>#VALUE!</v>
      </c>
      <c r="AH684" t="e">
        <f>IF(D684="M",(IF(AI684&lt;90,LMS!$D$14*AI684^3+LMS!$E$14*AI684^2+LMS!$F$14*AI684+LMS!$G$14,LMS!$D$15*AI684^3+LMS!$E$15*AI684^2+LMS!$F$15*AI684+LMS!$G$15)),(IF(AI684&lt;90,LMS!$D$17*AI684^3+LMS!$E$17*AI684^2+LMS!$F$17*AI684+LMS!$G$17,LMS!$D$18*AI684^3+LMS!$E$18*AI684^2+LMS!$F$18*AI684+LMS!$G$18)))</f>
        <v>#VALUE!</v>
      </c>
      <c r="AI684" s="7" t="e">
        <f t="shared" si="221"/>
        <v>#VALUE!</v>
      </c>
      <c r="AJ684" s="7">
        <f t="shared" si="242"/>
        <v>0</v>
      </c>
      <c r="AL684" s="7">
        <f>IF(D684="M",WeightSDS!P$5*$AJ684^7+WeightSDS!Q$5*$AJ684^6+WeightSDS!R$5*$AJ684^5+WeightSDS!S$5*$AJ684^4+WeightSDS!T$5*$AJ684^3+WeightSDS!U$5*$AJ684^2+WeightSDS!V$5*$AJ684+WeightSDS!W$5,IF($AJ684&lt;186,WeightSDS!P$8*$AJ684^7+WeightSDS!Q$8*$AJ684^6+WeightSDS!R$8*$AJ684^5+WeightSDS!S$8*$AJ684^4+WeightSDS!T$8*$AJ684^3+WeightSDS!U$8*$AJ684^2+WeightSDS!V$8*$AJ684+WeightSDS!W$8,WeightSDS!$U$9+WeightSDS!$V$9*($AJ684-WeightSDS!$W$9)))</f>
        <v>0.75407122999999998</v>
      </c>
      <c r="AM684" s="7">
        <f>IF(D684="M",IF($AJ684&lt;45,WeightSDS!M$23*$AJ684^10+WeightSDS!N$23*$AJ684^9+WeightSDS!O$23*$AJ684^8+WeightSDS!P$23*$AJ684^7+WeightSDS!Q$23*$AJ684^6+WeightSDS!R$23*$AJ684^5+WeightSDS!S$23*$AJ684^4+WeightSDS!T$23*$AJ684^3+WeightSDS!U$23*$AJ684^2+WeightSDS!V$23*$AJ684+WeightSDS!W$23,IF($AJ684&lt;153,WeightSDS!M$25*$AJ684^10+WeightSDS!N$25*$AJ684^9+WeightSDS!O$25*$AJ684^8+WeightSDS!P$25*$AJ684^7+WeightSDS!Q$25*$AJ684^6+WeightSDS!R$25*$AJ684^5+WeightSDS!S$25*$AJ684^4+WeightSDS!T$25*$AJ684^3+WeightSDS!U$25*$AJ684^2+WeightSDS!V$25*$AJ684+WeightSDS!W$25,WeightSDS!M$27+WeightSDS!N$27/(1+EXP(WeightSDS!O$27+WeightSDS!P$27*$AJ684)))),IF($AJ684&lt;43.8,WeightSDS!M$29*$AJ684^10+WeightSDS!N$29*$AJ684^9+WeightSDS!O$29*$AJ684^8+WeightSDS!P$29*$AJ684^7+WeightSDS!Q$29*$AJ684^6+WeightSDS!R$29*$AJ684^5+WeightSDS!S$29*$AJ684^4+WeightSDS!T$29*$AJ684^3+WeightSDS!U$29*$AJ684^2+WeightSDS!V$29*$AJ684+WeightSDS!W$29-0.010431*(1-$AJ684/210),IF($AJ684&lt;123,WeightSDS!M$30*$AJ684^10+WeightSDS!N$30*$AJ684^9+WeightSDS!O$30*$AJ684^8+WeightSDS!P$30*$AJ684^7+WeightSDS!Q$30*$AJ684^6+WeightSDS!R$30*$AJ684^5+WeightSDS!S$30*$AJ684^4+WeightSDS!T$30*$AJ684^3+WeightSDS!U$30*$AJ684^2+WeightSDS!V$30*$AJ684+WeightSDS!W$30-0.010431*(1-1/$AJ684),WeightSDS!M$32+WeightSDS!N$32/(1+EXP(WeightSDS!O$32+WeightSDS!P$32*$AJ684))-0.010431*(1-$AJ684/210))))</f>
        <v>2.9500001032655536</v>
      </c>
      <c r="AN684" s="7">
        <f>IF(D684="M",IF($AJ684&lt;162,WeightSDS!P$12*$AJ684^7+WeightSDS!Q$12*$AJ684^6+WeightSDS!R$12*$AJ684^5+WeightSDS!S$12*$AJ684^4+WeightSDS!T$12*$AJ684^3+WeightSDS!U$12*$AJ684^2+WeightSDS!V$12*$AJ684+WeightSDS!W$12,WeightSDS!P$14*$AJ684^7+WeightSDS!Q$14*$AJ684^6+WeightSDS!R$14*$AJ684^5+WeightSDS!S$14*$AJ684^4+WeightSDS!T$14*$AJ684^3+WeightSDS!U$14*$AJ684^2+WeightSDS!V$14*$AJ684+WeightSDS!W$14),IF($AJ684&lt;156,WeightSDS!O$17*$AJ684^8+WeightSDS!P$17*$AJ684^7+WeightSDS!Q$17*$AJ684^6+WeightSDS!R$17*$AJ684^5+WeightSDS!S$17*$AJ684^4+WeightSDS!T$17*$AJ684^3+WeightSDS!U$17*$AJ684^2+WeightSDS!V$17*$AJ684+WeightSDS!W$17,IF($AJ684&lt;186,WeightSDS!$U$18+(WeightSDS!$V$18-WeightSDS!$U$18)/24*($AJ684-186)+WeightSDS!$W$18*(-$AJ684+186)^2-0.005,WeightSDS!$U$18+(WeightSDS!$V$18-WeightSDS!$U$18)/24*($AJ684-186)-0.005)))</f>
        <v>0.14604529399999999</v>
      </c>
      <c r="AQ684" s="7">
        <f t="shared" si="229"/>
        <v>0.56299999999999994</v>
      </c>
      <c r="AR684" s="7">
        <f t="shared" si="230"/>
        <v>69</v>
      </c>
      <c r="AS684" s="7">
        <f t="shared" si="231"/>
        <v>0.51</v>
      </c>
    </row>
    <row r="685" spans="2:45" s="7" customFormat="1" x14ac:dyDescent="0.15">
      <c r="B685" s="118"/>
      <c r="C685" s="118"/>
      <c r="D685" s="118"/>
      <c r="E685" s="30"/>
      <c r="F685" s="30"/>
      <c r="G685" s="119"/>
      <c r="H685" s="119"/>
      <c r="I685" s="78"/>
      <c r="J685" s="11" t="str">
        <f t="shared" si="222"/>
        <v/>
      </c>
      <c r="K685" s="2" t="str">
        <f t="shared" si="232"/>
        <v/>
      </c>
      <c r="L685" s="2" t="str">
        <f t="shared" si="223"/>
        <v/>
      </c>
      <c r="M685" s="2" t="str">
        <f t="shared" si="233"/>
        <v/>
      </c>
      <c r="N685" s="2" t="str">
        <f t="shared" si="234"/>
        <v/>
      </c>
      <c r="O685" s="2" t="str">
        <f t="shared" si="235"/>
        <v/>
      </c>
      <c r="P685" s="11" t="str">
        <f t="shared" si="236"/>
        <v/>
      </c>
      <c r="Q685" s="11" t="str">
        <f t="shared" si="237"/>
        <v/>
      </c>
      <c r="R685" s="2" t="str">
        <f t="shared" si="238"/>
        <v/>
      </c>
      <c r="S685" s="11" t="str">
        <f t="shared" si="239"/>
        <v/>
      </c>
      <c r="T685" s="175" t="str">
        <f t="shared" si="240"/>
        <v/>
      </c>
      <c r="U685" s="11" t="str">
        <f t="shared" si="241"/>
        <v/>
      </c>
      <c r="V685" s="136"/>
      <c r="W685" s="136"/>
      <c r="X685" s="139">
        <f t="shared" si="224"/>
        <v>0</v>
      </c>
      <c r="Y685" s="31">
        <f t="shared" si="225"/>
        <v>0</v>
      </c>
      <c r="Z685" s="31"/>
      <c r="AA685" s="140">
        <f t="shared" si="226"/>
        <v>0</v>
      </c>
      <c r="AB685" s="12"/>
      <c r="AC685" s="8">
        <f t="shared" si="227"/>
        <v>9.0359999999999996</v>
      </c>
      <c r="AD685" s="8">
        <f t="shared" si="228"/>
        <v>-184.49199999999999</v>
      </c>
      <c r="AE685"/>
      <c r="AF685" t="e">
        <f>IF(D685="M",IF(AI685&lt;78,LMS!$D$5*AI685^3+LMS!$E$5*AI685^2+LMS!$F$5*AI685+LMS!$G$5,IF(AI685&lt;150,LMS!$D$6*AI685^3+LMS!$E$6*AI685^2+LMS!$F$6*AI685+LMS!$G$6,LMS!$D$7*AI685^3+LMS!$E$7*AI685^2+LMS!$F$7*AI685+LMS!$G$7)),IF(AI685&lt;69,LMS!$D$9*AI685^3+LMS!$E$9*AI685^2+LMS!$F$9*AI685+LMS!$G$9,IF(AI685&lt;150,LMS!$D$10*AI685^3+LMS!$E$10*AI685^2+LMS!$F$10*AI685+LMS!$G$10,LMS!$D$11*AI685^3+LMS!$E$11*AI685^2+LMS!$F$11*AI685+LMS!$G$11)))</f>
        <v>#VALUE!</v>
      </c>
      <c r="AG685" t="e">
        <f>IF(D685="M",(IF(AI685&lt;2.5,LMS!$D$21*AI685^3+LMS!$E$21*AI685^2+LMS!$F$21*AI685+LMS!$G$21,IF(AI685&lt;9.5,LMS!$D$22*AI685^3+LMS!$E$22*AI685^2+LMS!$F$22*AI685+LMS!$G$22,IF(AI685&lt;26.75,LMS!$D$23*AI685^3+LMS!$E$23*AI685^2+LMS!$F$23*AI685+LMS!$G$23,IF(AI685&lt;90,LMS!$D$24*AI685^3+LMS!$E$24*AI685^2+LMS!$F$24*AI685+LMS!$G$24,LMS!$D$25*AI685^3+LMS!$E$25*AI685^2+LMS!$F$25*AI685+LMS!$G$25))))),(IF(AI685&lt;2.5,LMS!$D$27*AI685^3+LMS!$E$27*AI685^2+LMS!$F$27*AI685+LMS!$G$27,IF(AI685&lt;9.5,LMS!$D$28*AI685^3+LMS!$E$28*AI685^2+LMS!$F$28*AI685+LMS!$G$28,IF(AI685&lt;26.75,LMS!$D$29*AI685^3+LMS!$E$29*AI685^2+LMS!$F$29*AI685+LMS!$G$29,IF(AI685&lt;90,LMS!$D$30*AI685^3+LMS!$E$30*AI685^2+LMS!$F$30*AI685+LMS!$G$30,IF(AI685&lt;150,LMS!$D$31*AI685^3+LMS!$E$31*AI685^2+LMS!$F$31*AI685+LMS!$G$31,LMS!$D$32*AI685^3+LMS!$E$32*AI685^2+LMS!$F$32*AI685+LMS!$G$32)))))))</f>
        <v>#VALUE!</v>
      </c>
      <c r="AH685" t="e">
        <f>IF(D685="M",(IF(AI685&lt;90,LMS!$D$14*AI685^3+LMS!$E$14*AI685^2+LMS!$F$14*AI685+LMS!$G$14,LMS!$D$15*AI685^3+LMS!$E$15*AI685^2+LMS!$F$15*AI685+LMS!$G$15)),(IF(AI685&lt;90,LMS!$D$17*AI685^3+LMS!$E$17*AI685^2+LMS!$F$17*AI685+LMS!$G$17,LMS!$D$18*AI685^3+LMS!$E$18*AI685^2+LMS!$F$18*AI685+LMS!$G$18)))</f>
        <v>#VALUE!</v>
      </c>
      <c r="AI685" s="7" t="e">
        <f t="shared" si="221"/>
        <v>#VALUE!</v>
      </c>
      <c r="AJ685" s="7">
        <f t="shared" si="242"/>
        <v>0</v>
      </c>
      <c r="AL685" s="7">
        <f>IF(D685="M",WeightSDS!P$5*$AJ685^7+WeightSDS!Q$5*$AJ685^6+WeightSDS!R$5*$AJ685^5+WeightSDS!S$5*$AJ685^4+WeightSDS!T$5*$AJ685^3+WeightSDS!U$5*$AJ685^2+WeightSDS!V$5*$AJ685+WeightSDS!W$5,IF($AJ685&lt;186,WeightSDS!P$8*$AJ685^7+WeightSDS!Q$8*$AJ685^6+WeightSDS!R$8*$AJ685^5+WeightSDS!S$8*$AJ685^4+WeightSDS!T$8*$AJ685^3+WeightSDS!U$8*$AJ685^2+WeightSDS!V$8*$AJ685+WeightSDS!W$8,WeightSDS!$U$9+WeightSDS!$V$9*($AJ685-WeightSDS!$W$9)))</f>
        <v>0.75407122999999998</v>
      </c>
      <c r="AM685" s="7">
        <f>IF(D685="M",IF($AJ685&lt;45,WeightSDS!M$23*$AJ685^10+WeightSDS!N$23*$AJ685^9+WeightSDS!O$23*$AJ685^8+WeightSDS!P$23*$AJ685^7+WeightSDS!Q$23*$AJ685^6+WeightSDS!R$23*$AJ685^5+WeightSDS!S$23*$AJ685^4+WeightSDS!T$23*$AJ685^3+WeightSDS!U$23*$AJ685^2+WeightSDS!V$23*$AJ685+WeightSDS!W$23,IF($AJ685&lt;153,WeightSDS!M$25*$AJ685^10+WeightSDS!N$25*$AJ685^9+WeightSDS!O$25*$AJ685^8+WeightSDS!P$25*$AJ685^7+WeightSDS!Q$25*$AJ685^6+WeightSDS!R$25*$AJ685^5+WeightSDS!S$25*$AJ685^4+WeightSDS!T$25*$AJ685^3+WeightSDS!U$25*$AJ685^2+WeightSDS!V$25*$AJ685+WeightSDS!W$25,WeightSDS!M$27+WeightSDS!N$27/(1+EXP(WeightSDS!O$27+WeightSDS!P$27*$AJ685)))),IF($AJ685&lt;43.8,WeightSDS!M$29*$AJ685^10+WeightSDS!N$29*$AJ685^9+WeightSDS!O$29*$AJ685^8+WeightSDS!P$29*$AJ685^7+WeightSDS!Q$29*$AJ685^6+WeightSDS!R$29*$AJ685^5+WeightSDS!S$29*$AJ685^4+WeightSDS!T$29*$AJ685^3+WeightSDS!U$29*$AJ685^2+WeightSDS!V$29*$AJ685+WeightSDS!W$29-0.010431*(1-$AJ685/210),IF($AJ685&lt;123,WeightSDS!M$30*$AJ685^10+WeightSDS!N$30*$AJ685^9+WeightSDS!O$30*$AJ685^8+WeightSDS!P$30*$AJ685^7+WeightSDS!Q$30*$AJ685^6+WeightSDS!R$30*$AJ685^5+WeightSDS!S$30*$AJ685^4+WeightSDS!T$30*$AJ685^3+WeightSDS!U$30*$AJ685^2+WeightSDS!V$30*$AJ685+WeightSDS!W$30-0.010431*(1-1/$AJ685),WeightSDS!M$32+WeightSDS!N$32/(1+EXP(WeightSDS!O$32+WeightSDS!P$32*$AJ685))-0.010431*(1-$AJ685/210))))</f>
        <v>2.9500001032655536</v>
      </c>
      <c r="AN685" s="7">
        <f>IF(D685="M",IF($AJ685&lt;162,WeightSDS!P$12*$AJ685^7+WeightSDS!Q$12*$AJ685^6+WeightSDS!R$12*$AJ685^5+WeightSDS!S$12*$AJ685^4+WeightSDS!T$12*$AJ685^3+WeightSDS!U$12*$AJ685^2+WeightSDS!V$12*$AJ685+WeightSDS!W$12,WeightSDS!P$14*$AJ685^7+WeightSDS!Q$14*$AJ685^6+WeightSDS!R$14*$AJ685^5+WeightSDS!S$14*$AJ685^4+WeightSDS!T$14*$AJ685^3+WeightSDS!U$14*$AJ685^2+WeightSDS!V$14*$AJ685+WeightSDS!W$14),IF($AJ685&lt;156,WeightSDS!O$17*$AJ685^8+WeightSDS!P$17*$AJ685^7+WeightSDS!Q$17*$AJ685^6+WeightSDS!R$17*$AJ685^5+WeightSDS!S$17*$AJ685^4+WeightSDS!T$17*$AJ685^3+WeightSDS!U$17*$AJ685^2+WeightSDS!V$17*$AJ685+WeightSDS!W$17,IF($AJ685&lt;186,WeightSDS!$U$18+(WeightSDS!$V$18-WeightSDS!$U$18)/24*($AJ685-186)+WeightSDS!$W$18*(-$AJ685+186)^2-0.005,WeightSDS!$U$18+(WeightSDS!$V$18-WeightSDS!$U$18)/24*($AJ685-186)-0.005)))</f>
        <v>0.14604529399999999</v>
      </c>
      <c r="AQ685" s="7">
        <f t="shared" si="229"/>
        <v>0.56299999999999994</v>
      </c>
      <c r="AR685" s="7">
        <f t="shared" si="230"/>
        <v>69</v>
      </c>
      <c r="AS685" s="7">
        <f t="shared" si="231"/>
        <v>0.51</v>
      </c>
    </row>
    <row r="686" spans="2:45" s="7" customFormat="1" x14ac:dyDescent="0.15">
      <c r="B686" s="118"/>
      <c r="C686" s="118"/>
      <c r="D686" s="118"/>
      <c r="E686" s="30"/>
      <c r="F686" s="30"/>
      <c r="G686" s="119"/>
      <c r="H686" s="119"/>
      <c r="I686" s="78"/>
      <c r="J686" s="11" t="str">
        <f t="shared" si="222"/>
        <v/>
      </c>
      <c r="K686" s="2" t="str">
        <f t="shared" si="232"/>
        <v/>
      </c>
      <c r="L686" s="2" t="str">
        <f t="shared" si="223"/>
        <v/>
      </c>
      <c r="M686" s="2" t="str">
        <f t="shared" si="233"/>
        <v/>
      </c>
      <c r="N686" s="2" t="str">
        <f t="shared" si="234"/>
        <v/>
      </c>
      <c r="O686" s="2" t="str">
        <f t="shared" si="235"/>
        <v/>
      </c>
      <c r="P686" s="11" t="str">
        <f t="shared" si="236"/>
        <v/>
      </c>
      <c r="Q686" s="11" t="str">
        <f t="shared" si="237"/>
        <v/>
      </c>
      <c r="R686" s="2" t="str">
        <f t="shared" si="238"/>
        <v/>
      </c>
      <c r="S686" s="11" t="str">
        <f t="shared" si="239"/>
        <v/>
      </c>
      <c r="T686" s="175" t="str">
        <f t="shared" si="240"/>
        <v/>
      </c>
      <c r="U686" s="11" t="str">
        <f t="shared" si="241"/>
        <v/>
      </c>
      <c r="V686" s="136"/>
      <c r="W686" s="136"/>
      <c r="X686" s="139">
        <f t="shared" si="224"/>
        <v>0</v>
      </c>
      <c r="Y686" s="31">
        <f t="shared" si="225"/>
        <v>0</v>
      </c>
      <c r="Z686" s="31"/>
      <c r="AA686" s="140">
        <f t="shared" si="226"/>
        <v>0</v>
      </c>
      <c r="AB686" s="12"/>
      <c r="AC686" s="8">
        <f t="shared" si="227"/>
        <v>9.0359999999999996</v>
      </c>
      <c r="AD686" s="8">
        <f t="shared" si="228"/>
        <v>-184.49199999999999</v>
      </c>
      <c r="AE686"/>
      <c r="AF686" t="e">
        <f>IF(D686="M",IF(AI686&lt;78,LMS!$D$5*AI686^3+LMS!$E$5*AI686^2+LMS!$F$5*AI686+LMS!$G$5,IF(AI686&lt;150,LMS!$D$6*AI686^3+LMS!$E$6*AI686^2+LMS!$F$6*AI686+LMS!$G$6,LMS!$D$7*AI686^3+LMS!$E$7*AI686^2+LMS!$F$7*AI686+LMS!$G$7)),IF(AI686&lt;69,LMS!$D$9*AI686^3+LMS!$E$9*AI686^2+LMS!$F$9*AI686+LMS!$G$9,IF(AI686&lt;150,LMS!$D$10*AI686^3+LMS!$E$10*AI686^2+LMS!$F$10*AI686+LMS!$G$10,LMS!$D$11*AI686^3+LMS!$E$11*AI686^2+LMS!$F$11*AI686+LMS!$G$11)))</f>
        <v>#VALUE!</v>
      </c>
      <c r="AG686" t="e">
        <f>IF(D686="M",(IF(AI686&lt;2.5,LMS!$D$21*AI686^3+LMS!$E$21*AI686^2+LMS!$F$21*AI686+LMS!$G$21,IF(AI686&lt;9.5,LMS!$D$22*AI686^3+LMS!$E$22*AI686^2+LMS!$F$22*AI686+LMS!$G$22,IF(AI686&lt;26.75,LMS!$D$23*AI686^3+LMS!$E$23*AI686^2+LMS!$F$23*AI686+LMS!$G$23,IF(AI686&lt;90,LMS!$D$24*AI686^3+LMS!$E$24*AI686^2+LMS!$F$24*AI686+LMS!$G$24,LMS!$D$25*AI686^3+LMS!$E$25*AI686^2+LMS!$F$25*AI686+LMS!$G$25))))),(IF(AI686&lt;2.5,LMS!$D$27*AI686^3+LMS!$E$27*AI686^2+LMS!$F$27*AI686+LMS!$G$27,IF(AI686&lt;9.5,LMS!$D$28*AI686^3+LMS!$E$28*AI686^2+LMS!$F$28*AI686+LMS!$G$28,IF(AI686&lt;26.75,LMS!$D$29*AI686^3+LMS!$E$29*AI686^2+LMS!$F$29*AI686+LMS!$G$29,IF(AI686&lt;90,LMS!$D$30*AI686^3+LMS!$E$30*AI686^2+LMS!$F$30*AI686+LMS!$G$30,IF(AI686&lt;150,LMS!$D$31*AI686^3+LMS!$E$31*AI686^2+LMS!$F$31*AI686+LMS!$G$31,LMS!$D$32*AI686^3+LMS!$E$32*AI686^2+LMS!$F$32*AI686+LMS!$G$32)))))))</f>
        <v>#VALUE!</v>
      </c>
      <c r="AH686" t="e">
        <f>IF(D686="M",(IF(AI686&lt;90,LMS!$D$14*AI686^3+LMS!$E$14*AI686^2+LMS!$F$14*AI686+LMS!$G$14,LMS!$D$15*AI686^3+LMS!$E$15*AI686^2+LMS!$F$15*AI686+LMS!$G$15)),(IF(AI686&lt;90,LMS!$D$17*AI686^3+LMS!$E$17*AI686^2+LMS!$F$17*AI686+LMS!$G$17,LMS!$D$18*AI686^3+LMS!$E$18*AI686^2+LMS!$F$18*AI686+LMS!$G$18)))</f>
        <v>#VALUE!</v>
      </c>
      <c r="AI686" s="7" t="e">
        <f t="shared" si="221"/>
        <v>#VALUE!</v>
      </c>
      <c r="AJ686" s="7">
        <f t="shared" si="242"/>
        <v>0</v>
      </c>
      <c r="AL686" s="7">
        <f>IF(D686="M",WeightSDS!P$5*$AJ686^7+WeightSDS!Q$5*$AJ686^6+WeightSDS!R$5*$AJ686^5+WeightSDS!S$5*$AJ686^4+WeightSDS!T$5*$AJ686^3+WeightSDS!U$5*$AJ686^2+WeightSDS!V$5*$AJ686+WeightSDS!W$5,IF($AJ686&lt;186,WeightSDS!P$8*$AJ686^7+WeightSDS!Q$8*$AJ686^6+WeightSDS!R$8*$AJ686^5+WeightSDS!S$8*$AJ686^4+WeightSDS!T$8*$AJ686^3+WeightSDS!U$8*$AJ686^2+WeightSDS!V$8*$AJ686+WeightSDS!W$8,WeightSDS!$U$9+WeightSDS!$V$9*($AJ686-WeightSDS!$W$9)))</f>
        <v>0.75407122999999998</v>
      </c>
      <c r="AM686" s="7">
        <f>IF(D686="M",IF($AJ686&lt;45,WeightSDS!M$23*$AJ686^10+WeightSDS!N$23*$AJ686^9+WeightSDS!O$23*$AJ686^8+WeightSDS!P$23*$AJ686^7+WeightSDS!Q$23*$AJ686^6+WeightSDS!R$23*$AJ686^5+WeightSDS!S$23*$AJ686^4+WeightSDS!T$23*$AJ686^3+WeightSDS!U$23*$AJ686^2+WeightSDS!V$23*$AJ686+WeightSDS!W$23,IF($AJ686&lt;153,WeightSDS!M$25*$AJ686^10+WeightSDS!N$25*$AJ686^9+WeightSDS!O$25*$AJ686^8+WeightSDS!P$25*$AJ686^7+WeightSDS!Q$25*$AJ686^6+WeightSDS!R$25*$AJ686^5+WeightSDS!S$25*$AJ686^4+WeightSDS!T$25*$AJ686^3+WeightSDS!U$25*$AJ686^2+WeightSDS!V$25*$AJ686+WeightSDS!W$25,WeightSDS!M$27+WeightSDS!N$27/(1+EXP(WeightSDS!O$27+WeightSDS!P$27*$AJ686)))),IF($AJ686&lt;43.8,WeightSDS!M$29*$AJ686^10+WeightSDS!N$29*$AJ686^9+WeightSDS!O$29*$AJ686^8+WeightSDS!P$29*$AJ686^7+WeightSDS!Q$29*$AJ686^6+WeightSDS!R$29*$AJ686^5+WeightSDS!S$29*$AJ686^4+WeightSDS!T$29*$AJ686^3+WeightSDS!U$29*$AJ686^2+WeightSDS!V$29*$AJ686+WeightSDS!W$29-0.010431*(1-$AJ686/210),IF($AJ686&lt;123,WeightSDS!M$30*$AJ686^10+WeightSDS!N$30*$AJ686^9+WeightSDS!O$30*$AJ686^8+WeightSDS!P$30*$AJ686^7+WeightSDS!Q$30*$AJ686^6+WeightSDS!R$30*$AJ686^5+WeightSDS!S$30*$AJ686^4+WeightSDS!T$30*$AJ686^3+WeightSDS!U$30*$AJ686^2+WeightSDS!V$30*$AJ686+WeightSDS!W$30-0.010431*(1-1/$AJ686),WeightSDS!M$32+WeightSDS!N$32/(1+EXP(WeightSDS!O$32+WeightSDS!P$32*$AJ686))-0.010431*(1-$AJ686/210))))</f>
        <v>2.9500001032655536</v>
      </c>
      <c r="AN686" s="7">
        <f>IF(D686="M",IF($AJ686&lt;162,WeightSDS!P$12*$AJ686^7+WeightSDS!Q$12*$AJ686^6+WeightSDS!R$12*$AJ686^5+WeightSDS!S$12*$AJ686^4+WeightSDS!T$12*$AJ686^3+WeightSDS!U$12*$AJ686^2+WeightSDS!V$12*$AJ686+WeightSDS!W$12,WeightSDS!P$14*$AJ686^7+WeightSDS!Q$14*$AJ686^6+WeightSDS!R$14*$AJ686^5+WeightSDS!S$14*$AJ686^4+WeightSDS!T$14*$AJ686^3+WeightSDS!U$14*$AJ686^2+WeightSDS!V$14*$AJ686+WeightSDS!W$14),IF($AJ686&lt;156,WeightSDS!O$17*$AJ686^8+WeightSDS!P$17*$AJ686^7+WeightSDS!Q$17*$AJ686^6+WeightSDS!R$17*$AJ686^5+WeightSDS!S$17*$AJ686^4+WeightSDS!T$17*$AJ686^3+WeightSDS!U$17*$AJ686^2+WeightSDS!V$17*$AJ686+WeightSDS!W$17,IF($AJ686&lt;186,WeightSDS!$U$18+(WeightSDS!$V$18-WeightSDS!$U$18)/24*($AJ686-186)+WeightSDS!$W$18*(-$AJ686+186)^2-0.005,WeightSDS!$U$18+(WeightSDS!$V$18-WeightSDS!$U$18)/24*($AJ686-186)-0.005)))</f>
        <v>0.14604529399999999</v>
      </c>
      <c r="AQ686" s="7">
        <f t="shared" si="229"/>
        <v>0.56299999999999994</v>
      </c>
      <c r="AR686" s="7">
        <f t="shared" si="230"/>
        <v>69</v>
      </c>
      <c r="AS686" s="7">
        <f t="shared" si="231"/>
        <v>0.51</v>
      </c>
    </row>
    <row r="687" spans="2:45" s="7" customFormat="1" x14ac:dyDescent="0.15">
      <c r="B687" s="118"/>
      <c r="C687" s="118"/>
      <c r="D687" s="118"/>
      <c r="E687" s="30"/>
      <c r="F687" s="30"/>
      <c r="G687" s="119"/>
      <c r="H687" s="119"/>
      <c r="I687" s="78"/>
      <c r="J687" s="11" t="str">
        <f t="shared" si="222"/>
        <v/>
      </c>
      <c r="K687" s="2" t="str">
        <f t="shared" si="232"/>
        <v/>
      </c>
      <c r="L687" s="2" t="str">
        <f t="shared" si="223"/>
        <v/>
      </c>
      <c r="M687" s="2" t="str">
        <f t="shared" si="233"/>
        <v/>
      </c>
      <c r="N687" s="2" t="str">
        <f t="shared" si="234"/>
        <v/>
      </c>
      <c r="O687" s="2" t="str">
        <f t="shared" si="235"/>
        <v/>
      </c>
      <c r="P687" s="11" t="str">
        <f t="shared" si="236"/>
        <v/>
      </c>
      <c r="Q687" s="11" t="str">
        <f t="shared" si="237"/>
        <v/>
      </c>
      <c r="R687" s="2" t="str">
        <f t="shared" si="238"/>
        <v/>
      </c>
      <c r="S687" s="11" t="str">
        <f t="shared" si="239"/>
        <v/>
      </c>
      <c r="T687" s="175" t="str">
        <f t="shared" si="240"/>
        <v/>
      </c>
      <c r="U687" s="11" t="str">
        <f t="shared" si="241"/>
        <v/>
      </c>
      <c r="V687" s="136"/>
      <c r="W687" s="136"/>
      <c r="X687" s="139">
        <f t="shared" si="224"/>
        <v>0</v>
      </c>
      <c r="Y687" s="31">
        <f t="shared" si="225"/>
        <v>0</v>
      </c>
      <c r="Z687" s="31"/>
      <c r="AA687" s="140">
        <f t="shared" si="226"/>
        <v>0</v>
      </c>
      <c r="AB687" s="12"/>
      <c r="AC687" s="8">
        <f t="shared" si="227"/>
        <v>9.0359999999999996</v>
      </c>
      <c r="AD687" s="8">
        <f t="shared" si="228"/>
        <v>-184.49199999999999</v>
      </c>
      <c r="AE687"/>
      <c r="AF687" t="e">
        <f>IF(D687="M",IF(AI687&lt;78,LMS!$D$5*AI687^3+LMS!$E$5*AI687^2+LMS!$F$5*AI687+LMS!$G$5,IF(AI687&lt;150,LMS!$D$6*AI687^3+LMS!$E$6*AI687^2+LMS!$F$6*AI687+LMS!$G$6,LMS!$D$7*AI687^3+LMS!$E$7*AI687^2+LMS!$F$7*AI687+LMS!$G$7)),IF(AI687&lt;69,LMS!$D$9*AI687^3+LMS!$E$9*AI687^2+LMS!$F$9*AI687+LMS!$G$9,IF(AI687&lt;150,LMS!$D$10*AI687^3+LMS!$E$10*AI687^2+LMS!$F$10*AI687+LMS!$G$10,LMS!$D$11*AI687^3+LMS!$E$11*AI687^2+LMS!$F$11*AI687+LMS!$G$11)))</f>
        <v>#VALUE!</v>
      </c>
      <c r="AG687" t="e">
        <f>IF(D687="M",(IF(AI687&lt;2.5,LMS!$D$21*AI687^3+LMS!$E$21*AI687^2+LMS!$F$21*AI687+LMS!$G$21,IF(AI687&lt;9.5,LMS!$D$22*AI687^3+LMS!$E$22*AI687^2+LMS!$F$22*AI687+LMS!$G$22,IF(AI687&lt;26.75,LMS!$D$23*AI687^3+LMS!$E$23*AI687^2+LMS!$F$23*AI687+LMS!$G$23,IF(AI687&lt;90,LMS!$D$24*AI687^3+LMS!$E$24*AI687^2+LMS!$F$24*AI687+LMS!$G$24,LMS!$D$25*AI687^3+LMS!$E$25*AI687^2+LMS!$F$25*AI687+LMS!$G$25))))),(IF(AI687&lt;2.5,LMS!$D$27*AI687^3+LMS!$E$27*AI687^2+LMS!$F$27*AI687+LMS!$G$27,IF(AI687&lt;9.5,LMS!$D$28*AI687^3+LMS!$E$28*AI687^2+LMS!$F$28*AI687+LMS!$G$28,IF(AI687&lt;26.75,LMS!$D$29*AI687^3+LMS!$E$29*AI687^2+LMS!$F$29*AI687+LMS!$G$29,IF(AI687&lt;90,LMS!$D$30*AI687^3+LMS!$E$30*AI687^2+LMS!$F$30*AI687+LMS!$G$30,IF(AI687&lt;150,LMS!$D$31*AI687^3+LMS!$E$31*AI687^2+LMS!$F$31*AI687+LMS!$G$31,LMS!$D$32*AI687^3+LMS!$E$32*AI687^2+LMS!$F$32*AI687+LMS!$G$32)))))))</f>
        <v>#VALUE!</v>
      </c>
      <c r="AH687" t="e">
        <f>IF(D687="M",(IF(AI687&lt;90,LMS!$D$14*AI687^3+LMS!$E$14*AI687^2+LMS!$F$14*AI687+LMS!$G$14,LMS!$D$15*AI687^3+LMS!$E$15*AI687^2+LMS!$F$15*AI687+LMS!$G$15)),(IF(AI687&lt;90,LMS!$D$17*AI687^3+LMS!$E$17*AI687^2+LMS!$F$17*AI687+LMS!$G$17,LMS!$D$18*AI687^3+LMS!$E$18*AI687^2+LMS!$F$18*AI687+LMS!$G$18)))</f>
        <v>#VALUE!</v>
      </c>
      <c r="AI687" s="7" t="e">
        <f t="shared" si="221"/>
        <v>#VALUE!</v>
      </c>
      <c r="AJ687" s="7">
        <f t="shared" si="242"/>
        <v>0</v>
      </c>
      <c r="AL687" s="7">
        <f>IF(D687="M",WeightSDS!P$5*$AJ687^7+WeightSDS!Q$5*$AJ687^6+WeightSDS!R$5*$AJ687^5+WeightSDS!S$5*$AJ687^4+WeightSDS!T$5*$AJ687^3+WeightSDS!U$5*$AJ687^2+WeightSDS!V$5*$AJ687+WeightSDS!W$5,IF($AJ687&lt;186,WeightSDS!P$8*$AJ687^7+WeightSDS!Q$8*$AJ687^6+WeightSDS!R$8*$AJ687^5+WeightSDS!S$8*$AJ687^4+WeightSDS!T$8*$AJ687^3+WeightSDS!U$8*$AJ687^2+WeightSDS!V$8*$AJ687+WeightSDS!W$8,WeightSDS!$U$9+WeightSDS!$V$9*($AJ687-WeightSDS!$W$9)))</f>
        <v>0.75407122999999998</v>
      </c>
      <c r="AM687" s="7">
        <f>IF(D687="M",IF($AJ687&lt;45,WeightSDS!M$23*$AJ687^10+WeightSDS!N$23*$AJ687^9+WeightSDS!O$23*$AJ687^8+WeightSDS!P$23*$AJ687^7+WeightSDS!Q$23*$AJ687^6+WeightSDS!R$23*$AJ687^5+WeightSDS!S$23*$AJ687^4+WeightSDS!T$23*$AJ687^3+WeightSDS!U$23*$AJ687^2+WeightSDS!V$23*$AJ687+WeightSDS!W$23,IF($AJ687&lt;153,WeightSDS!M$25*$AJ687^10+WeightSDS!N$25*$AJ687^9+WeightSDS!O$25*$AJ687^8+WeightSDS!P$25*$AJ687^7+WeightSDS!Q$25*$AJ687^6+WeightSDS!R$25*$AJ687^5+WeightSDS!S$25*$AJ687^4+WeightSDS!T$25*$AJ687^3+WeightSDS!U$25*$AJ687^2+WeightSDS!V$25*$AJ687+WeightSDS!W$25,WeightSDS!M$27+WeightSDS!N$27/(1+EXP(WeightSDS!O$27+WeightSDS!P$27*$AJ687)))),IF($AJ687&lt;43.8,WeightSDS!M$29*$AJ687^10+WeightSDS!N$29*$AJ687^9+WeightSDS!O$29*$AJ687^8+WeightSDS!P$29*$AJ687^7+WeightSDS!Q$29*$AJ687^6+WeightSDS!R$29*$AJ687^5+WeightSDS!S$29*$AJ687^4+WeightSDS!T$29*$AJ687^3+WeightSDS!U$29*$AJ687^2+WeightSDS!V$29*$AJ687+WeightSDS!W$29-0.010431*(1-$AJ687/210),IF($AJ687&lt;123,WeightSDS!M$30*$AJ687^10+WeightSDS!N$30*$AJ687^9+WeightSDS!O$30*$AJ687^8+WeightSDS!P$30*$AJ687^7+WeightSDS!Q$30*$AJ687^6+WeightSDS!R$30*$AJ687^5+WeightSDS!S$30*$AJ687^4+WeightSDS!T$30*$AJ687^3+WeightSDS!U$30*$AJ687^2+WeightSDS!V$30*$AJ687+WeightSDS!W$30-0.010431*(1-1/$AJ687),WeightSDS!M$32+WeightSDS!N$32/(1+EXP(WeightSDS!O$32+WeightSDS!P$32*$AJ687))-0.010431*(1-$AJ687/210))))</f>
        <v>2.9500001032655536</v>
      </c>
      <c r="AN687" s="7">
        <f>IF(D687="M",IF($AJ687&lt;162,WeightSDS!P$12*$AJ687^7+WeightSDS!Q$12*$AJ687^6+WeightSDS!R$12*$AJ687^5+WeightSDS!S$12*$AJ687^4+WeightSDS!T$12*$AJ687^3+WeightSDS!U$12*$AJ687^2+WeightSDS!V$12*$AJ687+WeightSDS!W$12,WeightSDS!P$14*$AJ687^7+WeightSDS!Q$14*$AJ687^6+WeightSDS!R$14*$AJ687^5+WeightSDS!S$14*$AJ687^4+WeightSDS!T$14*$AJ687^3+WeightSDS!U$14*$AJ687^2+WeightSDS!V$14*$AJ687+WeightSDS!W$14),IF($AJ687&lt;156,WeightSDS!O$17*$AJ687^8+WeightSDS!P$17*$AJ687^7+WeightSDS!Q$17*$AJ687^6+WeightSDS!R$17*$AJ687^5+WeightSDS!S$17*$AJ687^4+WeightSDS!T$17*$AJ687^3+WeightSDS!U$17*$AJ687^2+WeightSDS!V$17*$AJ687+WeightSDS!W$17,IF($AJ687&lt;186,WeightSDS!$U$18+(WeightSDS!$V$18-WeightSDS!$U$18)/24*($AJ687-186)+WeightSDS!$W$18*(-$AJ687+186)^2-0.005,WeightSDS!$U$18+(WeightSDS!$V$18-WeightSDS!$U$18)/24*($AJ687-186)-0.005)))</f>
        <v>0.14604529399999999</v>
      </c>
      <c r="AQ687" s="7">
        <f t="shared" si="229"/>
        <v>0.56299999999999994</v>
      </c>
      <c r="AR687" s="7">
        <f t="shared" si="230"/>
        <v>69</v>
      </c>
      <c r="AS687" s="7">
        <f t="shared" si="231"/>
        <v>0.51</v>
      </c>
    </row>
    <row r="688" spans="2:45" s="7" customFormat="1" x14ac:dyDescent="0.15">
      <c r="B688" s="118"/>
      <c r="C688" s="118"/>
      <c r="D688" s="118"/>
      <c r="E688" s="30"/>
      <c r="F688" s="30"/>
      <c r="G688" s="119"/>
      <c r="H688" s="119"/>
      <c r="I688" s="78"/>
      <c r="J688" s="11" t="str">
        <f t="shared" si="222"/>
        <v/>
      </c>
      <c r="K688" s="2" t="str">
        <f t="shared" si="232"/>
        <v/>
      </c>
      <c r="L688" s="2" t="str">
        <f t="shared" si="223"/>
        <v/>
      </c>
      <c r="M688" s="2" t="str">
        <f t="shared" si="233"/>
        <v/>
      </c>
      <c r="N688" s="2" t="str">
        <f t="shared" si="234"/>
        <v/>
      </c>
      <c r="O688" s="2" t="str">
        <f t="shared" si="235"/>
        <v/>
      </c>
      <c r="P688" s="11" t="str">
        <f t="shared" si="236"/>
        <v/>
      </c>
      <c r="Q688" s="11" t="str">
        <f t="shared" si="237"/>
        <v/>
      </c>
      <c r="R688" s="2" t="str">
        <f t="shared" si="238"/>
        <v/>
      </c>
      <c r="S688" s="11" t="str">
        <f t="shared" si="239"/>
        <v/>
      </c>
      <c r="T688" s="175" t="str">
        <f t="shared" si="240"/>
        <v/>
      </c>
      <c r="U688" s="11" t="str">
        <f t="shared" si="241"/>
        <v/>
      </c>
      <c r="V688" s="136"/>
      <c r="W688" s="136"/>
      <c r="X688" s="139">
        <f t="shared" si="224"/>
        <v>0</v>
      </c>
      <c r="Y688" s="31">
        <f t="shared" si="225"/>
        <v>0</v>
      </c>
      <c r="Z688" s="31"/>
      <c r="AA688" s="140">
        <f t="shared" si="226"/>
        <v>0</v>
      </c>
      <c r="AB688" s="12"/>
      <c r="AC688" s="8">
        <f t="shared" si="227"/>
        <v>9.0359999999999996</v>
      </c>
      <c r="AD688" s="8">
        <f t="shared" si="228"/>
        <v>-184.49199999999999</v>
      </c>
      <c r="AE688"/>
      <c r="AF688" t="e">
        <f>IF(D688="M",IF(AI688&lt;78,LMS!$D$5*AI688^3+LMS!$E$5*AI688^2+LMS!$F$5*AI688+LMS!$G$5,IF(AI688&lt;150,LMS!$D$6*AI688^3+LMS!$E$6*AI688^2+LMS!$F$6*AI688+LMS!$G$6,LMS!$D$7*AI688^3+LMS!$E$7*AI688^2+LMS!$F$7*AI688+LMS!$G$7)),IF(AI688&lt;69,LMS!$D$9*AI688^3+LMS!$E$9*AI688^2+LMS!$F$9*AI688+LMS!$G$9,IF(AI688&lt;150,LMS!$D$10*AI688^3+LMS!$E$10*AI688^2+LMS!$F$10*AI688+LMS!$G$10,LMS!$D$11*AI688^3+LMS!$E$11*AI688^2+LMS!$F$11*AI688+LMS!$G$11)))</f>
        <v>#VALUE!</v>
      </c>
      <c r="AG688" t="e">
        <f>IF(D688="M",(IF(AI688&lt;2.5,LMS!$D$21*AI688^3+LMS!$E$21*AI688^2+LMS!$F$21*AI688+LMS!$G$21,IF(AI688&lt;9.5,LMS!$D$22*AI688^3+LMS!$E$22*AI688^2+LMS!$F$22*AI688+LMS!$G$22,IF(AI688&lt;26.75,LMS!$D$23*AI688^3+LMS!$E$23*AI688^2+LMS!$F$23*AI688+LMS!$G$23,IF(AI688&lt;90,LMS!$D$24*AI688^3+LMS!$E$24*AI688^2+LMS!$F$24*AI688+LMS!$G$24,LMS!$D$25*AI688^3+LMS!$E$25*AI688^2+LMS!$F$25*AI688+LMS!$G$25))))),(IF(AI688&lt;2.5,LMS!$D$27*AI688^3+LMS!$E$27*AI688^2+LMS!$F$27*AI688+LMS!$G$27,IF(AI688&lt;9.5,LMS!$D$28*AI688^3+LMS!$E$28*AI688^2+LMS!$F$28*AI688+LMS!$G$28,IF(AI688&lt;26.75,LMS!$D$29*AI688^3+LMS!$E$29*AI688^2+LMS!$F$29*AI688+LMS!$G$29,IF(AI688&lt;90,LMS!$D$30*AI688^3+LMS!$E$30*AI688^2+LMS!$F$30*AI688+LMS!$G$30,IF(AI688&lt;150,LMS!$D$31*AI688^3+LMS!$E$31*AI688^2+LMS!$F$31*AI688+LMS!$G$31,LMS!$D$32*AI688^3+LMS!$E$32*AI688^2+LMS!$F$32*AI688+LMS!$G$32)))))))</f>
        <v>#VALUE!</v>
      </c>
      <c r="AH688" t="e">
        <f>IF(D688="M",(IF(AI688&lt;90,LMS!$D$14*AI688^3+LMS!$E$14*AI688^2+LMS!$F$14*AI688+LMS!$G$14,LMS!$D$15*AI688^3+LMS!$E$15*AI688^2+LMS!$F$15*AI688+LMS!$G$15)),(IF(AI688&lt;90,LMS!$D$17*AI688^3+LMS!$E$17*AI688^2+LMS!$F$17*AI688+LMS!$G$17,LMS!$D$18*AI688^3+LMS!$E$18*AI688^2+LMS!$F$18*AI688+LMS!$G$18)))</f>
        <v>#VALUE!</v>
      </c>
      <c r="AI688" s="7" t="e">
        <f t="shared" si="221"/>
        <v>#VALUE!</v>
      </c>
      <c r="AJ688" s="7">
        <f t="shared" si="242"/>
        <v>0</v>
      </c>
      <c r="AL688" s="7">
        <f>IF(D688="M",WeightSDS!P$5*$AJ688^7+WeightSDS!Q$5*$AJ688^6+WeightSDS!R$5*$AJ688^5+WeightSDS!S$5*$AJ688^4+WeightSDS!T$5*$AJ688^3+WeightSDS!U$5*$AJ688^2+WeightSDS!V$5*$AJ688+WeightSDS!W$5,IF($AJ688&lt;186,WeightSDS!P$8*$AJ688^7+WeightSDS!Q$8*$AJ688^6+WeightSDS!R$8*$AJ688^5+WeightSDS!S$8*$AJ688^4+WeightSDS!T$8*$AJ688^3+WeightSDS!U$8*$AJ688^2+WeightSDS!V$8*$AJ688+WeightSDS!W$8,WeightSDS!$U$9+WeightSDS!$V$9*($AJ688-WeightSDS!$W$9)))</f>
        <v>0.75407122999999998</v>
      </c>
      <c r="AM688" s="7">
        <f>IF(D688="M",IF($AJ688&lt;45,WeightSDS!M$23*$AJ688^10+WeightSDS!N$23*$AJ688^9+WeightSDS!O$23*$AJ688^8+WeightSDS!P$23*$AJ688^7+WeightSDS!Q$23*$AJ688^6+WeightSDS!R$23*$AJ688^5+WeightSDS!S$23*$AJ688^4+WeightSDS!T$23*$AJ688^3+WeightSDS!U$23*$AJ688^2+WeightSDS!V$23*$AJ688+WeightSDS!W$23,IF($AJ688&lt;153,WeightSDS!M$25*$AJ688^10+WeightSDS!N$25*$AJ688^9+WeightSDS!O$25*$AJ688^8+WeightSDS!P$25*$AJ688^7+WeightSDS!Q$25*$AJ688^6+WeightSDS!R$25*$AJ688^5+WeightSDS!S$25*$AJ688^4+WeightSDS!T$25*$AJ688^3+WeightSDS!U$25*$AJ688^2+WeightSDS!V$25*$AJ688+WeightSDS!W$25,WeightSDS!M$27+WeightSDS!N$27/(1+EXP(WeightSDS!O$27+WeightSDS!P$27*$AJ688)))),IF($AJ688&lt;43.8,WeightSDS!M$29*$AJ688^10+WeightSDS!N$29*$AJ688^9+WeightSDS!O$29*$AJ688^8+WeightSDS!P$29*$AJ688^7+WeightSDS!Q$29*$AJ688^6+WeightSDS!R$29*$AJ688^5+WeightSDS!S$29*$AJ688^4+WeightSDS!T$29*$AJ688^3+WeightSDS!U$29*$AJ688^2+WeightSDS!V$29*$AJ688+WeightSDS!W$29-0.010431*(1-$AJ688/210),IF($AJ688&lt;123,WeightSDS!M$30*$AJ688^10+WeightSDS!N$30*$AJ688^9+WeightSDS!O$30*$AJ688^8+WeightSDS!P$30*$AJ688^7+WeightSDS!Q$30*$AJ688^6+WeightSDS!R$30*$AJ688^5+WeightSDS!S$30*$AJ688^4+WeightSDS!T$30*$AJ688^3+WeightSDS!U$30*$AJ688^2+WeightSDS!V$30*$AJ688+WeightSDS!W$30-0.010431*(1-1/$AJ688),WeightSDS!M$32+WeightSDS!N$32/(1+EXP(WeightSDS!O$32+WeightSDS!P$32*$AJ688))-0.010431*(1-$AJ688/210))))</f>
        <v>2.9500001032655536</v>
      </c>
      <c r="AN688" s="7">
        <f>IF(D688="M",IF($AJ688&lt;162,WeightSDS!P$12*$AJ688^7+WeightSDS!Q$12*$AJ688^6+WeightSDS!R$12*$AJ688^5+WeightSDS!S$12*$AJ688^4+WeightSDS!T$12*$AJ688^3+WeightSDS!U$12*$AJ688^2+WeightSDS!V$12*$AJ688+WeightSDS!W$12,WeightSDS!P$14*$AJ688^7+WeightSDS!Q$14*$AJ688^6+WeightSDS!R$14*$AJ688^5+WeightSDS!S$14*$AJ688^4+WeightSDS!T$14*$AJ688^3+WeightSDS!U$14*$AJ688^2+WeightSDS!V$14*$AJ688+WeightSDS!W$14),IF($AJ688&lt;156,WeightSDS!O$17*$AJ688^8+WeightSDS!P$17*$AJ688^7+WeightSDS!Q$17*$AJ688^6+WeightSDS!R$17*$AJ688^5+WeightSDS!S$17*$AJ688^4+WeightSDS!T$17*$AJ688^3+WeightSDS!U$17*$AJ688^2+WeightSDS!V$17*$AJ688+WeightSDS!W$17,IF($AJ688&lt;186,WeightSDS!$U$18+(WeightSDS!$V$18-WeightSDS!$U$18)/24*($AJ688-186)+WeightSDS!$W$18*(-$AJ688+186)^2-0.005,WeightSDS!$U$18+(WeightSDS!$V$18-WeightSDS!$U$18)/24*($AJ688-186)-0.005)))</f>
        <v>0.14604529399999999</v>
      </c>
      <c r="AQ688" s="7">
        <f t="shared" si="229"/>
        <v>0.56299999999999994</v>
      </c>
      <c r="AR688" s="7">
        <f t="shared" si="230"/>
        <v>69</v>
      </c>
      <c r="AS688" s="7">
        <f t="shared" si="231"/>
        <v>0.51</v>
      </c>
    </row>
    <row r="689" spans="2:45" s="7" customFormat="1" x14ac:dyDescent="0.15">
      <c r="B689" s="118"/>
      <c r="C689" s="118"/>
      <c r="D689" s="118"/>
      <c r="E689" s="30"/>
      <c r="F689" s="30"/>
      <c r="G689" s="119"/>
      <c r="H689" s="119"/>
      <c r="I689" s="78"/>
      <c r="J689" s="11" t="str">
        <f t="shared" si="222"/>
        <v/>
      </c>
      <c r="K689" s="2" t="str">
        <f t="shared" si="232"/>
        <v/>
      </c>
      <c r="L689" s="2" t="str">
        <f t="shared" si="223"/>
        <v/>
      </c>
      <c r="M689" s="2" t="str">
        <f t="shared" si="233"/>
        <v/>
      </c>
      <c r="N689" s="2" t="str">
        <f t="shared" si="234"/>
        <v/>
      </c>
      <c r="O689" s="2" t="str">
        <f t="shared" si="235"/>
        <v/>
      </c>
      <c r="P689" s="11" t="str">
        <f t="shared" si="236"/>
        <v/>
      </c>
      <c r="Q689" s="11" t="str">
        <f t="shared" si="237"/>
        <v/>
      </c>
      <c r="R689" s="2" t="str">
        <f t="shared" si="238"/>
        <v/>
      </c>
      <c r="S689" s="11" t="str">
        <f t="shared" si="239"/>
        <v/>
      </c>
      <c r="T689" s="175" t="str">
        <f t="shared" si="240"/>
        <v/>
      </c>
      <c r="U689" s="11" t="str">
        <f t="shared" si="241"/>
        <v/>
      </c>
      <c r="V689" s="136"/>
      <c r="W689" s="136"/>
      <c r="X689" s="139">
        <f t="shared" si="224"/>
        <v>0</v>
      </c>
      <c r="Y689" s="31">
        <f t="shared" si="225"/>
        <v>0</v>
      </c>
      <c r="Z689" s="31"/>
      <c r="AA689" s="140">
        <f t="shared" si="226"/>
        <v>0</v>
      </c>
      <c r="AB689" s="12"/>
      <c r="AC689" s="8">
        <f t="shared" si="227"/>
        <v>9.0359999999999996</v>
      </c>
      <c r="AD689" s="8">
        <f t="shared" si="228"/>
        <v>-184.49199999999999</v>
      </c>
      <c r="AE689"/>
      <c r="AF689" t="e">
        <f>IF(D689="M",IF(AI689&lt;78,LMS!$D$5*AI689^3+LMS!$E$5*AI689^2+LMS!$F$5*AI689+LMS!$G$5,IF(AI689&lt;150,LMS!$D$6*AI689^3+LMS!$E$6*AI689^2+LMS!$F$6*AI689+LMS!$G$6,LMS!$D$7*AI689^3+LMS!$E$7*AI689^2+LMS!$F$7*AI689+LMS!$G$7)),IF(AI689&lt;69,LMS!$D$9*AI689^3+LMS!$E$9*AI689^2+LMS!$F$9*AI689+LMS!$G$9,IF(AI689&lt;150,LMS!$D$10*AI689^3+LMS!$E$10*AI689^2+LMS!$F$10*AI689+LMS!$G$10,LMS!$D$11*AI689^3+LMS!$E$11*AI689^2+LMS!$F$11*AI689+LMS!$G$11)))</f>
        <v>#VALUE!</v>
      </c>
      <c r="AG689" t="e">
        <f>IF(D689="M",(IF(AI689&lt;2.5,LMS!$D$21*AI689^3+LMS!$E$21*AI689^2+LMS!$F$21*AI689+LMS!$G$21,IF(AI689&lt;9.5,LMS!$D$22*AI689^3+LMS!$E$22*AI689^2+LMS!$F$22*AI689+LMS!$G$22,IF(AI689&lt;26.75,LMS!$D$23*AI689^3+LMS!$E$23*AI689^2+LMS!$F$23*AI689+LMS!$G$23,IF(AI689&lt;90,LMS!$D$24*AI689^3+LMS!$E$24*AI689^2+LMS!$F$24*AI689+LMS!$G$24,LMS!$D$25*AI689^3+LMS!$E$25*AI689^2+LMS!$F$25*AI689+LMS!$G$25))))),(IF(AI689&lt;2.5,LMS!$D$27*AI689^3+LMS!$E$27*AI689^2+LMS!$F$27*AI689+LMS!$G$27,IF(AI689&lt;9.5,LMS!$D$28*AI689^3+LMS!$E$28*AI689^2+LMS!$F$28*AI689+LMS!$G$28,IF(AI689&lt;26.75,LMS!$D$29*AI689^3+LMS!$E$29*AI689^2+LMS!$F$29*AI689+LMS!$G$29,IF(AI689&lt;90,LMS!$D$30*AI689^3+LMS!$E$30*AI689^2+LMS!$F$30*AI689+LMS!$G$30,IF(AI689&lt;150,LMS!$D$31*AI689^3+LMS!$E$31*AI689^2+LMS!$F$31*AI689+LMS!$G$31,LMS!$D$32*AI689^3+LMS!$E$32*AI689^2+LMS!$F$32*AI689+LMS!$G$32)))))))</f>
        <v>#VALUE!</v>
      </c>
      <c r="AH689" t="e">
        <f>IF(D689="M",(IF(AI689&lt;90,LMS!$D$14*AI689^3+LMS!$E$14*AI689^2+LMS!$F$14*AI689+LMS!$G$14,LMS!$D$15*AI689^3+LMS!$E$15*AI689^2+LMS!$F$15*AI689+LMS!$G$15)),(IF(AI689&lt;90,LMS!$D$17*AI689^3+LMS!$E$17*AI689^2+LMS!$F$17*AI689+LMS!$G$17,LMS!$D$18*AI689^3+LMS!$E$18*AI689^2+LMS!$F$18*AI689+LMS!$G$18)))</f>
        <v>#VALUE!</v>
      </c>
      <c r="AI689" s="7" t="e">
        <f t="shared" si="221"/>
        <v>#VALUE!</v>
      </c>
      <c r="AJ689" s="7">
        <f t="shared" si="242"/>
        <v>0</v>
      </c>
      <c r="AL689" s="7">
        <f>IF(D689="M",WeightSDS!P$5*$AJ689^7+WeightSDS!Q$5*$AJ689^6+WeightSDS!R$5*$AJ689^5+WeightSDS!S$5*$AJ689^4+WeightSDS!T$5*$AJ689^3+WeightSDS!U$5*$AJ689^2+WeightSDS!V$5*$AJ689+WeightSDS!W$5,IF($AJ689&lt;186,WeightSDS!P$8*$AJ689^7+WeightSDS!Q$8*$AJ689^6+WeightSDS!R$8*$AJ689^5+WeightSDS!S$8*$AJ689^4+WeightSDS!T$8*$AJ689^3+WeightSDS!U$8*$AJ689^2+WeightSDS!V$8*$AJ689+WeightSDS!W$8,WeightSDS!$U$9+WeightSDS!$V$9*($AJ689-WeightSDS!$W$9)))</f>
        <v>0.75407122999999998</v>
      </c>
      <c r="AM689" s="7">
        <f>IF(D689="M",IF($AJ689&lt;45,WeightSDS!M$23*$AJ689^10+WeightSDS!N$23*$AJ689^9+WeightSDS!O$23*$AJ689^8+WeightSDS!P$23*$AJ689^7+WeightSDS!Q$23*$AJ689^6+WeightSDS!R$23*$AJ689^5+WeightSDS!S$23*$AJ689^4+WeightSDS!T$23*$AJ689^3+WeightSDS!U$23*$AJ689^2+WeightSDS!V$23*$AJ689+WeightSDS!W$23,IF($AJ689&lt;153,WeightSDS!M$25*$AJ689^10+WeightSDS!N$25*$AJ689^9+WeightSDS!O$25*$AJ689^8+WeightSDS!P$25*$AJ689^7+WeightSDS!Q$25*$AJ689^6+WeightSDS!R$25*$AJ689^5+WeightSDS!S$25*$AJ689^4+WeightSDS!T$25*$AJ689^3+WeightSDS!U$25*$AJ689^2+WeightSDS!V$25*$AJ689+WeightSDS!W$25,WeightSDS!M$27+WeightSDS!N$27/(1+EXP(WeightSDS!O$27+WeightSDS!P$27*$AJ689)))),IF($AJ689&lt;43.8,WeightSDS!M$29*$AJ689^10+WeightSDS!N$29*$AJ689^9+WeightSDS!O$29*$AJ689^8+WeightSDS!P$29*$AJ689^7+WeightSDS!Q$29*$AJ689^6+WeightSDS!R$29*$AJ689^5+WeightSDS!S$29*$AJ689^4+WeightSDS!T$29*$AJ689^3+WeightSDS!U$29*$AJ689^2+WeightSDS!V$29*$AJ689+WeightSDS!W$29-0.010431*(1-$AJ689/210),IF($AJ689&lt;123,WeightSDS!M$30*$AJ689^10+WeightSDS!N$30*$AJ689^9+WeightSDS!O$30*$AJ689^8+WeightSDS!P$30*$AJ689^7+WeightSDS!Q$30*$AJ689^6+WeightSDS!R$30*$AJ689^5+WeightSDS!S$30*$AJ689^4+WeightSDS!T$30*$AJ689^3+WeightSDS!U$30*$AJ689^2+WeightSDS!V$30*$AJ689+WeightSDS!W$30-0.010431*(1-1/$AJ689),WeightSDS!M$32+WeightSDS!N$32/(1+EXP(WeightSDS!O$32+WeightSDS!P$32*$AJ689))-0.010431*(1-$AJ689/210))))</f>
        <v>2.9500001032655536</v>
      </c>
      <c r="AN689" s="7">
        <f>IF(D689="M",IF($AJ689&lt;162,WeightSDS!P$12*$AJ689^7+WeightSDS!Q$12*$AJ689^6+WeightSDS!R$12*$AJ689^5+WeightSDS!S$12*$AJ689^4+WeightSDS!T$12*$AJ689^3+WeightSDS!U$12*$AJ689^2+WeightSDS!V$12*$AJ689+WeightSDS!W$12,WeightSDS!P$14*$AJ689^7+WeightSDS!Q$14*$AJ689^6+WeightSDS!R$14*$AJ689^5+WeightSDS!S$14*$AJ689^4+WeightSDS!T$14*$AJ689^3+WeightSDS!U$14*$AJ689^2+WeightSDS!V$14*$AJ689+WeightSDS!W$14),IF($AJ689&lt;156,WeightSDS!O$17*$AJ689^8+WeightSDS!P$17*$AJ689^7+WeightSDS!Q$17*$AJ689^6+WeightSDS!R$17*$AJ689^5+WeightSDS!S$17*$AJ689^4+WeightSDS!T$17*$AJ689^3+WeightSDS!U$17*$AJ689^2+WeightSDS!V$17*$AJ689+WeightSDS!W$17,IF($AJ689&lt;186,WeightSDS!$U$18+(WeightSDS!$V$18-WeightSDS!$U$18)/24*($AJ689-186)+WeightSDS!$W$18*(-$AJ689+186)^2-0.005,WeightSDS!$U$18+(WeightSDS!$V$18-WeightSDS!$U$18)/24*($AJ689-186)-0.005)))</f>
        <v>0.14604529399999999</v>
      </c>
      <c r="AQ689" s="7">
        <f t="shared" si="229"/>
        <v>0.56299999999999994</v>
      </c>
      <c r="AR689" s="7">
        <f t="shared" si="230"/>
        <v>69</v>
      </c>
      <c r="AS689" s="7">
        <f t="shared" si="231"/>
        <v>0.51</v>
      </c>
    </row>
    <row r="690" spans="2:45" s="7" customFormat="1" x14ac:dyDescent="0.15">
      <c r="B690" s="118"/>
      <c r="C690" s="118"/>
      <c r="D690" s="118"/>
      <c r="E690" s="30"/>
      <c r="F690" s="30"/>
      <c r="G690" s="119"/>
      <c r="H690" s="119"/>
      <c r="I690" s="78"/>
      <c r="J690" s="11" t="str">
        <f t="shared" si="222"/>
        <v/>
      </c>
      <c r="K690" s="2" t="str">
        <f t="shared" si="232"/>
        <v/>
      </c>
      <c r="L690" s="2" t="str">
        <f t="shared" si="223"/>
        <v/>
      </c>
      <c r="M690" s="2" t="str">
        <f t="shared" si="233"/>
        <v/>
      </c>
      <c r="N690" s="2" t="str">
        <f t="shared" si="234"/>
        <v/>
      </c>
      <c r="O690" s="2" t="str">
        <f t="shared" si="235"/>
        <v/>
      </c>
      <c r="P690" s="11" t="str">
        <f t="shared" si="236"/>
        <v/>
      </c>
      <c r="Q690" s="11" t="str">
        <f t="shared" si="237"/>
        <v/>
      </c>
      <c r="R690" s="2" t="str">
        <f t="shared" si="238"/>
        <v/>
      </c>
      <c r="S690" s="11" t="str">
        <f t="shared" si="239"/>
        <v/>
      </c>
      <c r="T690" s="175" t="str">
        <f t="shared" si="240"/>
        <v/>
      </c>
      <c r="U690" s="11" t="str">
        <f t="shared" si="241"/>
        <v/>
      </c>
      <c r="V690" s="136"/>
      <c r="W690" s="136"/>
      <c r="X690" s="139">
        <f t="shared" si="224"/>
        <v>0</v>
      </c>
      <c r="Y690" s="31">
        <f t="shared" si="225"/>
        <v>0</v>
      </c>
      <c r="Z690" s="31"/>
      <c r="AA690" s="140">
        <f t="shared" si="226"/>
        <v>0</v>
      </c>
      <c r="AB690" s="12"/>
      <c r="AC690" s="8">
        <f t="shared" si="227"/>
        <v>9.0359999999999996</v>
      </c>
      <c r="AD690" s="8">
        <f t="shared" si="228"/>
        <v>-184.49199999999999</v>
      </c>
      <c r="AE690"/>
      <c r="AF690" t="e">
        <f>IF(D690="M",IF(AI690&lt;78,LMS!$D$5*AI690^3+LMS!$E$5*AI690^2+LMS!$F$5*AI690+LMS!$G$5,IF(AI690&lt;150,LMS!$D$6*AI690^3+LMS!$E$6*AI690^2+LMS!$F$6*AI690+LMS!$G$6,LMS!$D$7*AI690^3+LMS!$E$7*AI690^2+LMS!$F$7*AI690+LMS!$G$7)),IF(AI690&lt;69,LMS!$D$9*AI690^3+LMS!$E$9*AI690^2+LMS!$F$9*AI690+LMS!$G$9,IF(AI690&lt;150,LMS!$D$10*AI690^3+LMS!$E$10*AI690^2+LMS!$F$10*AI690+LMS!$G$10,LMS!$D$11*AI690^3+LMS!$E$11*AI690^2+LMS!$F$11*AI690+LMS!$G$11)))</f>
        <v>#VALUE!</v>
      </c>
      <c r="AG690" t="e">
        <f>IF(D690="M",(IF(AI690&lt;2.5,LMS!$D$21*AI690^3+LMS!$E$21*AI690^2+LMS!$F$21*AI690+LMS!$G$21,IF(AI690&lt;9.5,LMS!$D$22*AI690^3+LMS!$E$22*AI690^2+LMS!$F$22*AI690+LMS!$G$22,IF(AI690&lt;26.75,LMS!$D$23*AI690^3+LMS!$E$23*AI690^2+LMS!$F$23*AI690+LMS!$G$23,IF(AI690&lt;90,LMS!$D$24*AI690^3+LMS!$E$24*AI690^2+LMS!$F$24*AI690+LMS!$G$24,LMS!$D$25*AI690^3+LMS!$E$25*AI690^2+LMS!$F$25*AI690+LMS!$G$25))))),(IF(AI690&lt;2.5,LMS!$D$27*AI690^3+LMS!$E$27*AI690^2+LMS!$F$27*AI690+LMS!$G$27,IF(AI690&lt;9.5,LMS!$D$28*AI690^3+LMS!$E$28*AI690^2+LMS!$F$28*AI690+LMS!$G$28,IF(AI690&lt;26.75,LMS!$D$29*AI690^3+LMS!$E$29*AI690^2+LMS!$F$29*AI690+LMS!$G$29,IF(AI690&lt;90,LMS!$D$30*AI690^3+LMS!$E$30*AI690^2+LMS!$F$30*AI690+LMS!$G$30,IF(AI690&lt;150,LMS!$D$31*AI690^3+LMS!$E$31*AI690^2+LMS!$F$31*AI690+LMS!$G$31,LMS!$D$32*AI690^3+LMS!$E$32*AI690^2+LMS!$F$32*AI690+LMS!$G$32)))))))</f>
        <v>#VALUE!</v>
      </c>
      <c r="AH690" t="e">
        <f>IF(D690="M",(IF(AI690&lt;90,LMS!$D$14*AI690^3+LMS!$E$14*AI690^2+LMS!$F$14*AI690+LMS!$G$14,LMS!$D$15*AI690^3+LMS!$E$15*AI690^2+LMS!$F$15*AI690+LMS!$G$15)),(IF(AI690&lt;90,LMS!$D$17*AI690^3+LMS!$E$17*AI690^2+LMS!$F$17*AI690+LMS!$G$17,LMS!$D$18*AI690^3+LMS!$E$18*AI690^2+LMS!$F$18*AI690+LMS!$G$18)))</f>
        <v>#VALUE!</v>
      </c>
      <c r="AI690" s="7" t="e">
        <f t="shared" si="221"/>
        <v>#VALUE!</v>
      </c>
      <c r="AJ690" s="7">
        <f t="shared" si="242"/>
        <v>0</v>
      </c>
      <c r="AL690" s="7">
        <f>IF(D690="M",WeightSDS!P$5*$AJ690^7+WeightSDS!Q$5*$AJ690^6+WeightSDS!R$5*$AJ690^5+WeightSDS!S$5*$AJ690^4+WeightSDS!T$5*$AJ690^3+WeightSDS!U$5*$AJ690^2+WeightSDS!V$5*$AJ690+WeightSDS!W$5,IF($AJ690&lt;186,WeightSDS!P$8*$AJ690^7+WeightSDS!Q$8*$AJ690^6+WeightSDS!R$8*$AJ690^5+WeightSDS!S$8*$AJ690^4+WeightSDS!T$8*$AJ690^3+WeightSDS!U$8*$AJ690^2+WeightSDS!V$8*$AJ690+WeightSDS!W$8,WeightSDS!$U$9+WeightSDS!$V$9*($AJ690-WeightSDS!$W$9)))</f>
        <v>0.75407122999999998</v>
      </c>
      <c r="AM690" s="7">
        <f>IF(D690="M",IF($AJ690&lt;45,WeightSDS!M$23*$AJ690^10+WeightSDS!N$23*$AJ690^9+WeightSDS!O$23*$AJ690^8+WeightSDS!P$23*$AJ690^7+WeightSDS!Q$23*$AJ690^6+WeightSDS!R$23*$AJ690^5+WeightSDS!S$23*$AJ690^4+WeightSDS!T$23*$AJ690^3+WeightSDS!U$23*$AJ690^2+WeightSDS!V$23*$AJ690+WeightSDS!W$23,IF($AJ690&lt;153,WeightSDS!M$25*$AJ690^10+WeightSDS!N$25*$AJ690^9+WeightSDS!O$25*$AJ690^8+WeightSDS!P$25*$AJ690^7+WeightSDS!Q$25*$AJ690^6+WeightSDS!R$25*$AJ690^5+WeightSDS!S$25*$AJ690^4+WeightSDS!T$25*$AJ690^3+WeightSDS!U$25*$AJ690^2+WeightSDS!V$25*$AJ690+WeightSDS!W$25,WeightSDS!M$27+WeightSDS!N$27/(1+EXP(WeightSDS!O$27+WeightSDS!P$27*$AJ690)))),IF($AJ690&lt;43.8,WeightSDS!M$29*$AJ690^10+WeightSDS!N$29*$AJ690^9+WeightSDS!O$29*$AJ690^8+WeightSDS!P$29*$AJ690^7+WeightSDS!Q$29*$AJ690^6+WeightSDS!R$29*$AJ690^5+WeightSDS!S$29*$AJ690^4+WeightSDS!T$29*$AJ690^3+WeightSDS!U$29*$AJ690^2+WeightSDS!V$29*$AJ690+WeightSDS!W$29-0.010431*(1-$AJ690/210),IF($AJ690&lt;123,WeightSDS!M$30*$AJ690^10+WeightSDS!N$30*$AJ690^9+WeightSDS!O$30*$AJ690^8+WeightSDS!P$30*$AJ690^7+WeightSDS!Q$30*$AJ690^6+WeightSDS!R$30*$AJ690^5+WeightSDS!S$30*$AJ690^4+WeightSDS!T$30*$AJ690^3+WeightSDS!U$30*$AJ690^2+WeightSDS!V$30*$AJ690+WeightSDS!W$30-0.010431*(1-1/$AJ690),WeightSDS!M$32+WeightSDS!N$32/(1+EXP(WeightSDS!O$32+WeightSDS!P$32*$AJ690))-0.010431*(1-$AJ690/210))))</f>
        <v>2.9500001032655536</v>
      </c>
      <c r="AN690" s="7">
        <f>IF(D690="M",IF($AJ690&lt;162,WeightSDS!P$12*$AJ690^7+WeightSDS!Q$12*$AJ690^6+WeightSDS!R$12*$AJ690^5+WeightSDS!S$12*$AJ690^4+WeightSDS!T$12*$AJ690^3+WeightSDS!U$12*$AJ690^2+WeightSDS!V$12*$AJ690+WeightSDS!W$12,WeightSDS!P$14*$AJ690^7+WeightSDS!Q$14*$AJ690^6+WeightSDS!R$14*$AJ690^5+WeightSDS!S$14*$AJ690^4+WeightSDS!T$14*$AJ690^3+WeightSDS!U$14*$AJ690^2+WeightSDS!V$14*$AJ690+WeightSDS!W$14),IF($AJ690&lt;156,WeightSDS!O$17*$AJ690^8+WeightSDS!P$17*$AJ690^7+WeightSDS!Q$17*$AJ690^6+WeightSDS!R$17*$AJ690^5+WeightSDS!S$17*$AJ690^4+WeightSDS!T$17*$AJ690^3+WeightSDS!U$17*$AJ690^2+WeightSDS!V$17*$AJ690+WeightSDS!W$17,IF($AJ690&lt;186,WeightSDS!$U$18+(WeightSDS!$V$18-WeightSDS!$U$18)/24*($AJ690-186)+WeightSDS!$W$18*(-$AJ690+186)^2-0.005,WeightSDS!$U$18+(WeightSDS!$V$18-WeightSDS!$U$18)/24*($AJ690-186)-0.005)))</f>
        <v>0.14604529399999999</v>
      </c>
      <c r="AQ690" s="7">
        <f t="shared" si="229"/>
        <v>0.56299999999999994</v>
      </c>
      <c r="AR690" s="7">
        <f t="shared" si="230"/>
        <v>69</v>
      </c>
      <c r="AS690" s="7">
        <f t="shared" si="231"/>
        <v>0.51</v>
      </c>
    </row>
    <row r="691" spans="2:45" s="7" customFormat="1" x14ac:dyDescent="0.15">
      <c r="B691" s="118"/>
      <c r="C691" s="118"/>
      <c r="D691" s="118"/>
      <c r="E691" s="30"/>
      <c r="F691" s="30"/>
      <c r="G691" s="119"/>
      <c r="H691" s="119"/>
      <c r="I691" s="78"/>
      <c r="J691" s="11" t="str">
        <f t="shared" si="222"/>
        <v/>
      </c>
      <c r="K691" s="2" t="str">
        <f t="shared" si="232"/>
        <v/>
      </c>
      <c r="L691" s="2" t="str">
        <f t="shared" si="223"/>
        <v/>
      </c>
      <c r="M691" s="2" t="str">
        <f t="shared" si="233"/>
        <v/>
      </c>
      <c r="N691" s="2" t="str">
        <f t="shared" si="234"/>
        <v/>
      </c>
      <c r="O691" s="2" t="str">
        <f t="shared" si="235"/>
        <v/>
      </c>
      <c r="P691" s="11" t="str">
        <f t="shared" si="236"/>
        <v/>
      </c>
      <c r="Q691" s="11" t="str">
        <f t="shared" si="237"/>
        <v/>
      </c>
      <c r="R691" s="2" t="str">
        <f t="shared" si="238"/>
        <v/>
      </c>
      <c r="S691" s="11" t="str">
        <f t="shared" si="239"/>
        <v/>
      </c>
      <c r="T691" s="175" t="str">
        <f t="shared" si="240"/>
        <v/>
      </c>
      <c r="U691" s="11" t="str">
        <f t="shared" si="241"/>
        <v/>
      </c>
      <c r="V691" s="136"/>
      <c r="W691" s="136"/>
      <c r="X691" s="139">
        <f t="shared" si="224"/>
        <v>0</v>
      </c>
      <c r="Y691" s="31">
        <f t="shared" si="225"/>
        <v>0</v>
      </c>
      <c r="Z691" s="31"/>
      <c r="AA691" s="140">
        <f t="shared" si="226"/>
        <v>0</v>
      </c>
      <c r="AB691" s="12"/>
      <c r="AC691" s="8">
        <f t="shared" si="227"/>
        <v>9.0359999999999996</v>
      </c>
      <c r="AD691" s="8">
        <f t="shared" si="228"/>
        <v>-184.49199999999999</v>
      </c>
      <c r="AE691"/>
      <c r="AF691" t="e">
        <f>IF(D691="M",IF(AI691&lt;78,LMS!$D$5*AI691^3+LMS!$E$5*AI691^2+LMS!$F$5*AI691+LMS!$G$5,IF(AI691&lt;150,LMS!$D$6*AI691^3+LMS!$E$6*AI691^2+LMS!$F$6*AI691+LMS!$G$6,LMS!$D$7*AI691^3+LMS!$E$7*AI691^2+LMS!$F$7*AI691+LMS!$G$7)),IF(AI691&lt;69,LMS!$D$9*AI691^3+LMS!$E$9*AI691^2+LMS!$F$9*AI691+LMS!$G$9,IF(AI691&lt;150,LMS!$D$10*AI691^3+LMS!$E$10*AI691^2+LMS!$F$10*AI691+LMS!$G$10,LMS!$D$11*AI691^3+LMS!$E$11*AI691^2+LMS!$F$11*AI691+LMS!$G$11)))</f>
        <v>#VALUE!</v>
      </c>
      <c r="AG691" t="e">
        <f>IF(D691="M",(IF(AI691&lt;2.5,LMS!$D$21*AI691^3+LMS!$E$21*AI691^2+LMS!$F$21*AI691+LMS!$G$21,IF(AI691&lt;9.5,LMS!$D$22*AI691^3+LMS!$E$22*AI691^2+LMS!$F$22*AI691+LMS!$G$22,IF(AI691&lt;26.75,LMS!$D$23*AI691^3+LMS!$E$23*AI691^2+LMS!$F$23*AI691+LMS!$G$23,IF(AI691&lt;90,LMS!$D$24*AI691^3+LMS!$E$24*AI691^2+LMS!$F$24*AI691+LMS!$G$24,LMS!$D$25*AI691^3+LMS!$E$25*AI691^2+LMS!$F$25*AI691+LMS!$G$25))))),(IF(AI691&lt;2.5,LMS!$D$27*AI691^3+LMS!$E$27*AI691^2+LMS!$F$27*AI691+LMS!$G$27,IF(AI691&lt;9.5,LMS!$D$28*AI691^3+LMS!$E$28*AI691^2+LMS!$F$28*AI691+LMS!$G$28,IF(AI691&lt;26.75,LMS!$D$29*AI691^3+LMS!$E$29*AI691^2+LMS!$F$29*AI691+LMS!$G$29,IF(AI691&lt;90,LMS!$D$30*AI691^3+LMS!$E$30*AI691^2+LMS!$F$30*AI691+LMS!$G$30,IF(AI691&lt;150,LMS!$D$31*AI691^3+LMS!$E$31*AI691^2+LMS!$F$31*AI691+LMS!$G$31,LMS!$D$32*AI691^3+LMS!$E$32*AI691^2+LMS!$F$32*AI691+LMS!$G$32)))))))</f>
        <v>#VALUE!</v>
      </c>
      <c r="AH691" t="e">
        <f>IF(D691="M",(IF(AI691&lt;90,LMS!$D$14*AI691^3+LMS!$E$14*AI691^2+LMS!$F$14*AI691+LMS!$G$14,LMS!$D$15*AI691^3+LMS!$E$15*AI691^2+LMS!$F$15*AI691+LMS!$G$15)),(IF(AI691&lt;90,LMS!$D$17*AI691^3+LMS!$E$17*AI691^2+LMS!$F$17*AI691+LMS!$G$17,LMS!$D$18*AI691^3+LMS!$E$18*AI691^2+LMS!$F$18*AI691+LMS!$G$18)))</f>
        <v>#VALUE!</v>
      </c>
      <c r="AI691" s="7" t="e">
        <f t="shared" si="221"/>
        <v>#VALUE!</v>
      </c>
      <c r="AJ691" s="7">
        <f t="shared" si="242"/>
        <v>0</v>
      </c>
      <c r="AL691" s="7">
        <f>IF(D691="M",WeightSDS!P$5*$AJ691^7+WeightSDS!Q$5*$AJ691^6+WeightSDS!R$5*$AJ691^5+WeightSDS!S$5*$AJ691^4+WeightSDS!T$5*$AJ691^3+WeightSDS!U$5*$AJ691^2+WeightSDS!V$5*$AJ691+WeightSDS!W$5,IF($AJ691&lt;186,WeightSDS!P$8*$AJ691^7+WeightSDS!Q$8*$AJ691^6+WeightSDS!R$8*$AJ691^5+WeightSDS!S$8*$AJ691^4+WeightSDS!T$8*$AJ691^3+WeightSDS!U$8*$AJ691^2+WeightSDS!V$8*$AJ691+WeightSDS!W$8,WeightSDS!$U$9+WeightSDS!$V$9*($AJ691-WeightSDS!$W$9)))</f>
        <v>0.75407122999999998</v>
      </c>
      <c r="AM691" s="7">
        <f>IF(D691="M",IF($AJ691&lt;45,WeightSDS!M$23*$AJ691^10+WeightSDS!N$23*$AJ691^9+WeightSDS!O$23*$AJ691^8+WeightSDS!P$23*$AJ691^7+WeightSDS!Q$23*$AJ691^6+WeightSDS!R$23*$AJ691^5+WeightSDS!S$23*$AJ691^4+WeightSDS!T$23*$AJ691^3+WeightSDS!U$23*$AJ691^2+WeightSDS!V$23*$AJ691+WeightSDS!W$23,IF($AJ691&lt;153,WeightSDS!M$25*$AJ691^10+WeightSDS!N$25*$AJ691^9+WeightSDS!O$25*$AJ691^8+WeightSDS!P$25*$AJ691^7+WeightSDS!Q$25*$AJ691^6+WeightSDS!R$25*$AJ691^5+WeightSDS!S$25*$AJ691^4+WeightSDS!T$25*$AJ691^3+WeightSDS!U$25*$AJ691^2+WeightSDS!V$25*$AJ691+WeightSDS!W$25,WeightSDS!M$27+WeightSDS!N$27/(1+EXP(WeightSDS!O$27+WeightSDS!P$27*$AJ691)))),IF($AJ691&lt;43.8,WeightSDS!M$29*$AJ691^10+WeightSDS!N$29*$AJ691^9+WeightSDS!O$29*$AJ691^8+WeightSDS!P$29*$AJ691^7+WeightSDS!Q$29*$AJ691^6+WeightSDS!R$29*$AJ691^5+WeightSDS!S$29*$AJ691^4+WeightSDS!T$29*$AJ691^3+WeightSDS!U$29*$AJ691^2+WeightSDS!V$29*$AJ691+WeightSDS!W$29-0.010431*(1-$AJ691/210),IF($AJ691&lt;123,WeightSDS!M$30*$AJ691^10+WeightSDS!N$30*$AJ691^9+WeightSDS!O$30*$AJ691^8+WeightSDS!P$30*$AJ691^7+WeightSDS!Q$30*$AJ691^6+WeightSDS!R$30*$AJ691^5+WeightSDS!S$30*$AJ691^4+WeightSDS!T$30*$AJ691^3+WeightSDS!U$30*$AJ691^2+WeightSDS!V$30*$AJ691+WeightSDS!W$30-0.010431*(1-1/$AJ691),WeightSDS!M$32+WeightSDS!N$32/(1+EXP(WeightSDS!O$32+WeightSDS!P$32*$AJ691))-0.010431*(1-$AJ691/210))))</f>
        <v>2.9500001032655536</v>
      </c>
      <c r="AN691" s="7">
        <f>IF(D691="M",IF($AJ691&lt;162,WeightSDS!P$12*$AJ691^7+WeightSDS!Q$12*$AJ691^6+WeightSDS!R$12*$AJ691^5+WeightSDS!S$12*$AJ691^4+WeightSDS!T$12*$AJ691^3+WeightSDS!U$12*$AJ691^2+WeightSDS!V$12*$AJ691+WeightSDS!W$12,WeightSDS!P$14*$AJ691^7+WeightSDS!Q$14*$AJ691^6+WeightSDS!R$14*$AJ691^5+WeightSDS!S$14*$AJ691^4+WeightSDS!T$14*$AJ691^3+WeightSDS!U$14*$AJ691^2+WeightSDS!V$14*$AJ691+WeightSDS!W$14),IF($AJ691&lt;156,WeightSDS!O$17*$AJ691^8+WeightSDS!P$17*$AJ691^7+WeightSDS!Q$17*$AJ691^6+WeightSDS!R$17*$AJ691^5+WeightSDS!S$17*$AJ691^4+WeightSDS!T$17*$AJ691^3+WeightSDS!U$17*$AJ691^2+WeightSDS!V$17*$AJ691+WeightSDS!W$17,IF($AJ691&lt;186,WeightSDS!$U$18+(WeightSDS!$V$18-WeightSDS!$U$18)/24*($AJ691-186)+WeightSDS!$W$18*(-$AJ691+186)^2-0.005,WeightSDS!$U$18+(WeightSDS!$V$18-WeightSDS!$U$18)/24*($AJ691-186)-0.005)))</f>
        <v>0.14604529399999999</v>
      </c>
      <c r="AQ691" s="7">
        <f t="shared" si="229"/>
        <v>0.56299999999999994</v>
      </c>
      <c r="AR691" s="7">
        <f t="shared" si="230"/>
        <v>69</v>
      </c>
      <c r="AS691" s="7">
        <f t="shared" si="231"/>
        <v>0.51</v>
      </c>
    </row>
    <row r="692" spans="2:45" s="7" customFormat="1" x14ac:dyDescent="0.15">
      <c r="B692" s="118"/>
      <c r="C692" s="118"/>
      <c r="D692" s="118"/>
      <c r="E692" s="30"/>
      <c r="F692" s="30"/>
      <c r="G692" s="119"/>
      <c r="H692" s="119"/>
      <c r="I692" s="78"/>
      <c r="J692" s="11" t="str">
        <f t="shared" si="222"/>
        <v/>
      </c>
      <c r="K692" s="2" t="str">
        <f t="shared" si="232"/>
        <v/>
      </c>
      <c r="L692" s="2" t="str">
        <f t="shared" si="223"/>
        <v/>
      </c>
      <c r="M692" s="2" t="str">
        <f t="shared" si="233"/>
        <v/>
      </c>
      <c r="N692" s="2" t="str">
        <f t="shared" si="234"/>
        <v/>
      </c>
      <c r="O692" s="2" t="str">
        <f t="shared" si="235"/>
        <v/>
      </c>
      <c r="P692" s="11" t="str">
        <f t="shared" si="236"/>
        <v/>
      </c>
      <c r="Q692" s="11" t="str">
        <f t="shared" si="237"/>
        <v/>
      </c>
      <c r="R692" s="2" t="str">
        <f t="shared" si="238"/>
        <v/>
      </c>
      <c r="S692" s="11" t="str">
        <f t="shared" si="239"/>
        <v/>
      </c>
      <c r="T692" s="175" t="str">
        <f t="shared" si="240"/>
        <v/>
      </c>
      <c r="U692" s="11" t="str">
        <f t="shared" si="241"/>
        <v/>
      </c>
      <c r="V692" s="136"/>
      <c r="W692" s="136"/>
      <c r="X692" s="139">
        <f t="shared" si="224"/>
        <v>0</v>
      </c>
      <c r="Y692" s="31">
        <f t="shared" si="225"/>
        <v>0</v>
      </c>
      <c r="Z692" s="31"/>
      <c r="AA692" s="140">
        <f t="shared" si="226"/>
        <v>0</v>
      </c>
      <c r="AB692" s="12"/>
      <c r="AC692" s="8">
        <f t="shared" si="227"/>
        <v>9.0359999999999996</v>
      </c>
      <c r="AD692" s="8">
        <f t="shared" si="228"/>
        <v>-184.49199999999999</v>
      </c>
      <c r="AE692"/>
      <c r="AF692" t="e">
        <f>IF(D692="M",IF(AI692&lt;78,LMS!$D$5*AI692^3+LMS!$E$5*AI692^2+LMS!$F$5*AI692+LMS!$G$5,IF(AI692&lt;150,LMS!$D$6*AI692^3+LMS!$E$6*AI692^2+LMS!$F$6*AI692+LMS!$G$6,LMS!$D$7*AI692^3+LMS!$E$7*AI692^2+LMS!$F$7*AI692+LMS!$G$7)),IF(AI692&lt;69,LMS!$D$9*AI692^3+LMS!$E$9*AI692^2+LMS!$F$9*AI692+LMS!$G$9,IF(AI692&lt;150,LMS!$D$10*AI692^3+LMS!$E$10*AI692^2+LMS!$F$10*AI692+LMS!$G$10,LMS!$D$11*AI692^3+LMS!$E$11*AI692^2+LMS!$F$11*AI692+LMS!$G$11)))</f>
        <v>#VALUE!</v>
      </c>
      <c r="AG692" t="e">
        <f>IF(D692="M",(IF(AI692&lt;2.5,LMS!$D$21*AI692^3+LMS!$E$21*AI692^2+LMS!$F$21*AI692+LMS!$G$21,IF(AI692&lt;9.5,LMS!$D$22*AI692^3+LMS!$E$22*AI692^2+LMS!$F$22*AI692+LMS!$G$22,IF(AI692&lt;26.75,LMS!$D$23*AI692^3+LMS!$E$23*AI692^2+LMS!$F$23*AI692+LMS!$G$23,IF(AI692&lt;90,LMS!$D$24*AI692^3+LMS!$E$24*AI692^2+LMS!$F$24*AI692+LMS!$G$24,LMS!$D$25*AI692^3+LMS!$E$25*AI692^2+LMS!$F$25*AI692+LMS!$G$25))))),(IF(AI692&lt;2.5,LMS!$D$27*AI692^3+LMS!$E$27*AI692^2+LMS!$F$27*AI692+LMS!$G$27,IF(AI692&lt;9.5,LMS!$D$28*AI692^3+LMS!$E$28*AI692^2+LMS!$F$28*AI692+LMS!$G$28,IF(AI692&lt;26.75,LMS!$D$29*AI692^3+LMS!$E$29*AI692^2+LMS!$F$29*AI692+LMS!$G$29,IF(AI692&lt;90,LMS!$D$30*AI692^3+LMS!$E$30*AI692^2+LMS!$F$30*AI692+LMS!$G$30,IF(AI692&lt;150,LMS!$D$31*AI692^3+LMS!$E$31*AI692^2+LMS!$F$31*AI692+LMS!$G$31,LMS!$D$32*AI692^3+LMS!$E$32*AI692^2+LMS!$F$32*AI692+LMS!$G$32)))))))</f>
        <v>#VALUE!</v>
      </c>
      <c r="AH692" t="e">
        <f>IF(D692="M",(IF(AI692&lt;90,LMS!$D$14*AI692^3+LMS!$E$14*AI692^2+LMS!$F$14*AI692+LMS!$G$14,LMS!$D$15*AI692^3+LMS!$E$15*AI692^2+LMS!$F$15*AI692+LMS!$G$15)),(IF(AI692&lt;90,LMS!$D$17*AI692^3+LMS!$E$17*AI692^2+LMS!$F$17*AI692+LMS!$G$17,LMS!$D$18*AI692^3+LMS!$E$18*AI692^2+LMS!$F$18*AI692+LMS!$G$18)))</f>
        <v>#VALUE!</v>
      </c>
      <c r="AI692" s="7" t="e">
        <f t="shared" si="221"/>
        <v>#VALUE!</v>
      </c>
      <c r="AJ692" s="7">
        <f t="shared" si="242"/>
        <v>0</v>
      </c>
      <c r="AL692" s="7">
        <f>IF(D692="M",WeightSDS!P$5*$AJ692^7+WeightSDS!Q$5*$AJ692^6+WeightSDS!R$5*$AJ692^5+WeightSDS!S$5*$AJ692^4+WeightSDS!T$5*$AJ692^3+WeightSDS!U$5*$AJ692^2+WeightSDS!V$5*$AJ692+WeightSDS!W$5,IF($AJ692&lt;186,WeightSDS!P$8*$AJ692^7+WeightSDS!Q$8*$AJ692^6+WeightSDS!R$8*$AJ692^5+WeightSDS!S$8*$AJ692^4+WeightSDS!T$8*$AJ692^3+WeightSDS!U$8*$AJ692^2+WeightSDS!V$8*$AJ692+WeightSDS!W$8,WeightSDS!$U$9+WeightSDS!$V$9*($AJ692-WeightSDS!$W$9)))</f>
        <v>0.75407122999999998</v>
      </c>
      <c r="AM692" s="7">
        <f>IF(D692="M",IF($AJ692&lt;45,WeightSDS!M$23*$AJ692^10+WeightSDS!N$23*$AJ692^9+WeightSDS!O$23*$AJ692^8+WeightSDS!P$23*$AJ692^7+WeightSDS!Q$23*$AJ692^6+WeightSDS!R$23*$AJ692^5+WeightSDS!S$23*$AJ692^4+WeightSDS!T$23*$AJ692^3+WeightSDS!U$23*$AJ692^2+WeightSDS!V$23*$AJ692+WeightSDS!W$23,IF($AJ692&lt;153,WeightSDS!M$25*$AJ692^10+WeightSDS!N$25*$AJ692^9+WeightSDS!O$25*$AJ692^8+WeightSDS!P$25*$AJ692^7+WeightSDS!Q$25*$AJ692^6+WeightSDS!R$25*$AJ692^5+WeightSDS!S$25*$AJ692^4+WeightSDS!T$25*$AJ692^3+WeightSDS!U$25*$AJ692^2+WeightSDS!V$25*$AJ692+WeightSDS!W$25,WeightSDS!M$27+WeightSDS!N$27/(1+EXP(WeightSDS!O$27+WeightSDS!P$27*$AJ692)))),IF($AJ692&lt;43.8,WeightSDS!M$29*$AJ692^10+WeightSDS!N$29*$AJ692^9+WeightSDS!O$29*$AJ692^8+WeightSDS!P$29*$AJ692^7+WeightSDS!Q$29*$AJ692^6+WeightSDS!R$29*$AJ692^5+WeightSDS!S$29*$AJ692^4+WeightSDS!T$29*$AJ692^3+WeightSDS!U$29*$AJ692^2+WeightSDS!V$29*$AJ692+WeightSDS!W$29-0.010431*(1-$AJ692/210),IF($AJ692&lt;123,WeightSDS!M$30*$AJ692^10+WeightSDS!N$30*$AJ692^9+WeightSDS!O$30*$AJ692^8+WeightSDS!P$30*$AJ692^7+WeightSDS!Q$30*$AJ692^6+WeightSDS!R$30*$AJ692^5+WeightSDS!S$30*$AJ692^4+WeightSDS!T$30*$AJ692^3+WeightSDS!U$30*$AJ692^2+WeightSDS!V$30*$AJ692+WeightSDS!W$30-0.010431*(1-1/$AJ692),WeightSDS!M$32+WeightSDS!N$32/(1+EXP(WeightSDS!O$32+WeightSDS!P$32*$AJ692))-0.010431*(1-$AJ692/210))))</f>
        <v>2.9500001032655536</v>
      </c>
      <c r="AN692" s="7">
        <f>IF(D692="M",IF($AJ692&lt;162,WeightSDS!P$12*$AJ692^7+WeightSDS!Q$12*$AJ692^6+WeightSDS!R$12*$AJ692^5+WeightSDS!S$12*$AJ692^4+WeightSDS!T$12*$AJ692^3+WeightSDS!U$12*$AJ692^2+WeightSDS!V$12*$AJ692+WeightSDS!W$12,WeightSDS!P$14*$AJ692^7+WeightSDS!Q$14*$AJ692^6+WeightSDS!R$14*$AJ692^5+WeightSDS!S$14*$AJ692^4+WeightSDS!T$14*$AJ692^3+WeightSDS!U$14*$AJ692^2+WeightSDS!V$14*$AJ692+WeightSDS!W$14),IF($AJ692&lt;156,WeightSDS!O$17*$AJ692^8+WeightSDS!P$17*$AJ692^7+WeightSDS!Q$17*$AJ692^6+WeightSDS!R$17*$AJ692^5+WeightSDS!S$17*$AJ692^4+WeightSDS!T$17*$AJ692^3+WeightSDS!U$17*$AJ692^2+WeightSDS!V$17*$AJ692+WeightSDS!W$17,IF($AJ692&lt;186,WeightSDS!$U$18+(WeightSDS!$V$18-WeightSDS!$U$18)/24*($AJ692-186)+WeightSDS!$W$18*(-$AJ692+186)^2-0.005,WeightSDS!$U$18+(WeightSDS!$V$18-WeightSDS!$U$18)/24*($AJ692-186)-0.005)))</f>
        <v>0.14604529399999999</v>
      </c>
      <c r="AQ692" s="7">
        <f t="shared" si="229"/>
        <v>0.56299999999999994</v>
      </c>
      <c r="AR692" s="7">
        <f t="shared" si="230"/>
        <v>69</v>
      </c>
      <c r="AS692" s="7">
        <f t="shared" si="231"/>
        <v>0.51</v>
      </c>
    </row>
    <row r="693" spans="2:45" s="7" customFormat="1" x14ac:dyDescent="0.15">
      <c r="B693" s="118"/>
      <c r="C693" s="118"/>
      <c r="D693" s="118"/>
      <c r="E693" s="30"/>
      <c r="F693" s="30"/>
      <c r="G693" s="119"/>
      <c r="H693" s="119"/>
      <c r="I693" s="78"/>
      <c r="J693" s="11" t="str">
        <f t="shared" si="222"/>
        <v/>
      </c>
      <c r="K693" s="2" t="str">
        <f t="shared" si="232"/>
        <v/>
      </c>
      <c r="L693" s="2" t="str">
        <f t="shared" si="223"/>
        <v/>
      </c>
      <c r="M693" s="2" t="str">
        <f t="shared" si="233"/>
        <v/>
      </c>
      <c r="N693" s="2" t="str">
        <f t="shared" si="234"/>
        <v/>
      </c>
      <c r="O693" s="2" t="str">
        <f t="shared" si="235"/>
        <v/>
      </c>
      <c r="P693" s="11" t="str">
        <f t="shared" si="236"/>
        <v/>
      </c>
      <c r="Q693" s="11" t="str">
        <f t="shared" si="237"/>
        <v/>
      </c>
      <c r="R693" s="2" t="str">
        <f t="shared" si="238"/>
        <v/>
      </c>
      <c r="S693" s="11" t="str">
        <f t="shared" si="239"/>
        <v/>
      </c>
      <c r="T693" s="175" t="str">
        <f t="shared" si="240"/>
        <v/>
      </c>
      <c r="U693" s="11" t="str">
        <f t="shared" si="241"/>
        <v/>
      </c>
      <c r="V693" s="136"/>
      <c r="W693" s="136"/>
      <c r="X693" s="139">
        <f t="shared" si="224"/>
        <v>0</v>
      </c>
      <c r="Y693" s="31">
        <f t="shared" si="225"/>
        <v>0</v>
      </c>
      <c r="Z693" s="31"/>
      <c r="AA693" s="140">
        <f t="shared" si="226"/>
        <v>0</v>
      </c>
      <c r="AB693" s="12"/>
      <c r="AC693" s="8">
        <f t="shared" si="227"/>
        <v>9.0359999999999996</v>
      </c>
      <c r="AD693" s="8">
        <f t="shared" si="228"/>
        <v>-184.49199999999999</v>
      </c>
      <c r="AE693"/>
      <c r="AF693" t="e">
        <f>IF(D693="M",IF(AI693&lt;78,LMS!$D$5*AI693^3+LMS!$E$5*AI693^2+LMS!$F$5*AI693+LMS!$G$5,IF(AI693&lt;150,LMS!$D$6*AI693^3+LMS!$E$6*AI693^2+LMS!$F$6*AI693+LMS!$G$6,LMS!$D$7*AI693^3+LMS!$E$7*AI693^2+LMS!$F$7*AI693+LMS!$G$7)),IF(AI693&lt;69,LMS!$D$9*AI693^3+LMS!$E$9*AI693^2+LMS!$F$9*AI693+LMS!$G$9,IF(AI693&lt;150,LMS!$D$10*AI693^3+LMS!$E$10*AI693^2+LMS!$F$10*AI693+LMS!$G$10,LMS!$D$11*AI693^3+LMS!$E$11*AI693^2+LMS!$F$11*AI693+LMS!$G$11)))</f>
        <v>#VALUE!</v>
      </c>
      <c r="AG693" t="e">
        <f>IF(D693="M",(IF(AI693&lt;2.5,LMS!$D$21*AI693^3+LMS!$E$21*AI693^2+LMS!$F$21*AI693+LMS!$G$21,IF(AI693&lt;9.5,LMS!$D$22*AI693^3+LMS!$E$22*AI693^2+LMS!$F$22*AI693+LMS!$G$22,IF(AI693&lt;26.75,LMS!$D$23*AI693^3+LMS!$E$23*AI693^2+LMS!$F$23*AI693+LMS!$G$23,IF(AI693&lt;90,LMS!$D$24*AI693^3+LMS!$E$24*AI693^2+LMS!$F$24*AI693+LMS!$G$24,LMS!$D$25*AI693^3+LMS!$E$25*AI693^2+LMS!$F$25*AI693+LMS!$G$25))))),(IF(AI693&lt;2.5,LMS!$D$27*AI693^3+LMS!$E$27*AI693^2+LMS!$F$27*AI693+LMS!$G$27,IF(AI693&lt;9.5,LMS!$D$28*AI693^3+LMS!$E$28*AI693^2+LMS!$F$28*AI693+LMS!$G$28,IF(AI693&lt;26.75,LMS!$D$29*AI693^3+LMS!$E$29*AI693^2+LMS!$F$29*AI693+LMS!$G$29,IF(AI693&lt;90,LMS!$D$30*AI693^3+LMS!$E$30*AI693^2+LMS!$F$30*AI693+LMS!$G$30,IF(AI693&lt;150,LMS!$D$31*AI693^3+LMS!$E$31*AI693^2+LMS!$F$31*AI693+LMS!$G$31,LMS!$D$32*AI693^3+LMS!$E$32*AI693^2+LMS!$F$32*AI693+LMS!$G$32)))))))</f>
        <v>#VALUE!</v>
      </c>
      <c r="AH693" t="e">
        <f>IF(D693="M",(IF(AI693&lt;90,LMS!$D$14*AI693^3+LMS!$E$14*AI693^2+LMS!$F$14*AI693+LMS!$G$14,LMS!$D$15*AI693^3+LMS!$E$15*AI693^2+LMS!$F$15*AI693+LMS!$G$15)),(IF(AI693&lt;90,LMS!$D$17*AI693^3+LMS!$E$17*AI693^2+LMS!$F$17*AI693+LMS!$G$17,LMS!$D$18*AI693^3+LMS!$E$18*AI693^2+LMS!$F$18*AI693+LMS!$G$18)))</f>
        <v>#VALUE!</v>
      </c>
      <c r="AI693" s="7" t="e">
        <f t="shared" si="221"/>
        <v>#VALUE!</v>
      </c>
      <c r="AJ693" s="7">
        <f t="shared" si="242"/>
        <v>0</v>
      </c>
      <c r="AL693" s="7">
        <f>IF(D693="M",WeightSDS!P$5*$AJ693^7+WeightSDS!Q$5*$AJ693^6+WeightSDS!R$5*$AJ693^5+WeightSDS!S$5*$AJ693^4+WeightSDS!T$5*$AJ693^3+WeightSDS!U$5*$AJ693^2+WeightSDS!V$5*$AJ693+WeightSDS!W$5,IF($AJ693&lt;186,WeightSDS!P$8*$AJ693^7+WeightSDS!Q$8*$AJ693^6+WeightSDS!R$8*$AJ693^5+WeightSDS!S$8*$AJ693^4+WeightSDS!T$8*$AJ693^3+WeightSDS!U$8*$AJ693^2+WeightSDS!V$8*$AJ693+WeightSDS!W$8,WeightSDS!$U$9+WeightSDS!$V$9*($AJ693-WeightSDS!$W$9)))</f>
        <v>0.75407122999999998</v>
      </c>
      <c r="AM693" s="7">
        <f>IF(D693="M",IF($AJ693&lt;45,WeightSDS!M$23*$AJ693^10+WeightSDS!N$23*$AJ693^9+WeightSDS!O$23*$AJ693^8+WeightSDS!P$23*$AJ693^7+WeightSDS!Q$23*$AJ693^6+WeightSDS!R$23*$AJ693^5+WeightSDS!S$23*$AJ693^4+WeightSDS!T$23*$AJ693^3+WeightSDS!U$23*$AJ693^2+WeightSDS!V$23*$AJ693+WeightSDS!W$23,IF($AJ693&lt;153,WeightSDS!M$25*$AJ693^10+WeightSDS!N$25*$AJ693^9+WeightSDS!O$25*$AJ693^8+WeightSDS!P$25*$AJ693^7+WeightSDS!Q$25*$AJ693^6+WeightSDS!R$25*$AJ693^5+WeightSDS!S$25*$AJ693^4+WeightSDS!T$25*$AJ693^3+WeightSDS!U$25*$AJ693^2+WeightSDS!V$25*$AJ693+WeightSDS!W$25,WeightSDS!M$27+WeightSDS!N$27/(1+EXP(WeightSDS!O$27+WeightSDS!P$27*$AJ693)))),IF($AJ693&lt;43.8,WeightSDS!M$29*$AJ693^10+WeightSDS!N$29*$AJ693^9+WeightSDS!O$29*$AJ693^8+WeightSDS!P$29*$AJ693^7+WeightSDS!Q$29*$AJ693^6+WeightSDS!R$29*$AJ693^5+WeightSDS!S$29*$AJ693^4+WeightSDS!T$29*$AJ693^3+WeightSDS!U$29*$AJ693^2+WeightSDS!V$29*$AJ693+WeightSDS!W$29-0.010431*(1-$AJ693/210),IF($AJ693&lt;123,WeightSDS!M$30*$AJ693^10+WeightSDS!N$30*$AJ693^9+WeightSDS!O$30*$AJ693^8+WeightSDS!P$30*$AJ693^7+WeightSDS!Q$30*$AJ693^6+WeightSDS!R$30*$AJ693^5+WeightSDS!S$30*$AJ693^4+WeightSDS!T$30*$AJ693^3+WeightSDS!U$30*$AJ693^2+WeightSDS!V$30*$AJ693+WeightSDS!W$30-0.010431*(1-1/$AJ693),WeightSDS!M$32+WeightSDS!N$32/(1+EXP(WeightSDS!O$32+WeightSDS!P$32*$AJ693))-0.010431*(1-$AJ693/210))))</f>
        <v>2.9500001032655536</v>
      </c>
      <c r="AN693" s="7">
        <f>IF(D693="M",IF($AJ693&lt;162,WeightSDS!P$12*$AJ693^7+WeightSDS!Q$12*$AJ693^6+WeightSDS!R$12*$AJ693^5+WeightSDS!S$12*$AJ693^4+WeightSDS!T$12*$AJ693^3+WeightSDS!U$12*$AJ693^2+WeightSDS!V$12*$AJ693+WeightSDS!W$12,WeightSDS!P$14*$AJ693^7+WeightSDS!Q$14*$AJ693^6+WeightSDS!R$14*$AJ693^5+WeightSDS!S$14*$AJ693^4+WeightSDS!T$14*$AJ693^3+WeightSDS!U$14*$AJ693^2+WeightSDS!V$14*$AJ693+WeightSDS!W$14),IF($AJ693&lt;156,WeightSDS!O$17*$AJ693^8+WeightSDS!P$17*$AJ693^7+WeightSDS!Q$17*$AJ693^6+WeightSDS!R$17*$AJ693^5+WeightSDS!S$17*$AJ693^4+WeightSDS!T$17*$AJ693^3+WeightSDS!U$17*$AJ693^2+WeightSDS!V$17*$AJ693+WeightSDS!W$17,IF($AJ693&lt;186,WeightSDS!$U$18+(WeightSDS!$V$18-WeightSDS!$U$18)/24*($AJ693-186)+WeightSDS!$W$18*(-$AJ693+186)^2-0.005,WeightSDS!$U$18+(WeightSDS!$V$18-WeightSDS!$U$18)/24*($AJ693-186)-0.005)))</f>
        <v>0.14604529399999999</v>
      </c>
      <c r="AQ693" s="7">
        <f t="shared" si="229"/>
        <v>0.56299999999999994</v>
      </c>
      <c r="AR693" s="7">
        <f t="shared" si="230"/>
        <v>69</v>
      </c>
      <c r="AS693" s="7">
        <f t="shared" si="231"/>
        <v>0.51</v>
      </c>
    </row>
    <row r="694" spans="2:45" s="7" customFormat="1" x14ac:dyDescent="0.15">
      <c r="B694" s="118"/>
      <c r="C694" s="118"/>
      <c r="D694" s="118"/>
      <c r="E694" s="30"/>
      <c r="F694" s="30"/>
      <c r="G694" s="119"/>
      <c r="H694" s="119"/>
      <c r="I694" s="78"/>
      <c r="J694" s="11" t="str">
        <f t="shared" si="222"/>
        <v/>
      </c>
      <c r="K694" s="2" t="str">
        <f t="shared" si="232"/>
        <v/>
      </c>
      <c r="L694" s="2" t="str">
        <f t="shared" si="223"/>
        <v/>
      </c>
      <c r="M694" s="2" t="str">
        <f t="shared" si="233"/>
        <v/>
      </c>
      <c r="N694" s="2" t="str">
        <f t="shared" si="234"/>
        <v/>
      </c>
      <c r="O694" s="2" t="str">
        <f t="shared" si="235"/>
        <v/>
      </c>
      <c r="P694" s="11" t="str">
        <f t="shared" si="236"/>
        <v/>
      </c>
      <c r="Q694" s="11" t="str">
        <f t="shared" si="237"/>
        <v/>
      </c>
      <c r="R694" s="2" t="str">
        <f t="shared" si="238"/>
        <v/>
      </c>
      <c r="S694" s="11" t="str">
        <f t="shared" si="239"/>
        <v/>
      </c>
      <c r="T694" s="175" t="str">
        <f t="shared" si="240"/>
        <v/>
      </c>
      <c r="U694" s="11" t="str">
        <f t="shared" si="241"/>
        <v/>
      </c>
      <c r="V694" s="136"/>
      <c r="W694" s="136"/>
      <c r="X694" s="139">
        <f t="shared" si="224"/>
        <v>0</v>
      </c>
      <c r="Y694" s="31">
        <f t="shared" si="225"/>
        <v>0</v>
      </c>
      <c r="Z694" s="31"/>
      <c r="AA694" s="140">
        <f t="shared" si="226"/>
        <v>0</v>
      </c>
      <c r="AB694" s="12"/>
      <c r="AC694" s="8">
        <f t="shared" si="227"/>
        <v>9.0359999999999996</v>
      </c>
      <c r="AD694" s="8">
        <f t="shared" si="228"/>
        <v>-184.49199999999999</v>
      </c>
      <c r="AE694"/>
      <c r="AF694" t="e">
        <f>IF(D694="M",IF(AI694&lt;78,LMS!$D$5*AI694^3+LMS!$E$5*AI694^2+LMS!$F$5*AI694+LMS!$G$5,IF(AI694&lt;150,LMS!$D$6*AI694^3+LMS!$E$6*AI694^2+LMS!$F$6*AI694+LMS!$G$6,LMS!$D$7*AI694^3+LMS!$E$7*AI694^2+LMS!$F$7*AI694+LMS!$G$7)),IF(AI694&lt;69,LMS!$D$9*AI694^3+LMS!$E$9*AI694^2+LMS!$F$9*AI694+LMS!$G$9,IF(AI694&lt;150,LMS!$D$10*AI694^3+LMS!$E$10*AI694^2+LMS!$F$10*AI694+LMS!$G$10,LMS!$D$11*AI694^3+LMS!$E$11*AI694^2+LMS!$F$11*AI694+LMS!$G$11)))</f>
        <v>#VALUE!</v>
      </c>
      <c r="AG694" t="e">
        <f>IF(D694="M",(IF(AI694&lt;2.5,LMS!$D$21*AI694^3+LMS!$E$21*AI694^2+LMS!$F$21*AI694+LMS!$G$21,IF(AI694&lt;9.5,LMS!$D$22*AI694^3+LMS!$E$22*AI694^2+LMS!$F$22*AI694+LMS!$G$22,IF(AI694&lt;26.75,LMS!$D$23*AI694^3+LMS!$E$23*AI694^2+LMS!$F$23*AI694+LMS!$G$23,IF(AI694&lt;90,LMS!$D$24*AI694^3+LMS!$E$24*AI694^2+LMS!$F$24*AI694+LMS!$G$24,LMS!$D$25*AI694^3+LMS!$E$25*AI694^2+LMS!$F$25*AI694+LMS!$G$25))))),(IF(AI694&lt;2.5,LMS!$D$27*AI694^3+LMS!$E$27*AI694^2+LMS!$F$27*AI694+LMS!$G$27,IF(AI694&lt;9.5,LMS!$D$28*AI694^3+LMS!$E$28*AI694^2+LMS!$F$28*AI694+LMS!$G$28,IF(AI694&lt;26.75,LMS!$D$29*AI694^3+LMS!$E$29*AI694^2+LMS!$F$29*AI694+LMS!$G$29,IF(AI694&lt;90,LMS!$D$30*AI694^3+LMS!$E$30*AI694^2+LMS!$F$30*AI694+LMS!$G$30,IF(AI694&lt;150,LMS!$D$31*AI694^3+LMS!$E$31*AI694^2+LMS!$F$31*AI694+LMS!$G$31,LMS!$D$32*AI694^3+LMS!$E$32*AI694^2+LMS!$F$32*AI694+LMS!$G$32)))))))</f>
        <v>#VALUE!</v>
      </c>
      <c r="AH694" t="e">
        <f>IF(D694="M",(IF(AI694&lt;90,LMS!$D$14*AI694^3+LMS!$E$14*AI694^2+LMS!$F$14*AI694+LMS!$G$14,LMS!$D$15*AI694^3+LMS!$E$15*AI694^2+LMS!$F$15*AI694+LMS!$G$15)),(IF(AI694&lt;90,LMS!$D$17*AI694^3+LMS!$E$17*AI694^2+LMS!$F$17*AI694+LMS!$G$17,LMS!$D$18*AI694^3+LMS!$E$18*AI694^2+LMS!$F$18*AI694+LMS!$G$18)))</f>
        <v>#VALUE!</v>
      </c>
      <c r="AI694" s="7" t="e">
        <f t="shared" si="221"/>
        <v>#VALUE!</v>
      </c>
      <c r="AJ694" s="7">
        <f t="shared" si="242"/>
        <v>0</v>
      </c>
      <c r="AL694" s="7">
        <f>IF(D694="M",WeightSDS!P$5*$AJ694^7+WeightSDS!Q$5*$AJ694^6+WeightSDS!R$5*$AJ694^5+WeightSDS!S$5*$AJ694^4+WeightSDS!T$5*$AJ694^3+WeightSDS!U$5*$AJ694^2+WeightSDS!V$5*$AJ694+WeightSDS!W$5,IF($AJ694&lt;186,WeightSDS!P$8*$AJ694^7+WeightSDS!Q$8*$AJ694^6+WeightSDS!R$8*$AJ694^5+WeightSDS!S$8*$AJ694^4+WeightSDS!T$8*$AJ694^3+WeightSDS!U$8*$AJ694^2+WeightSDS!V$8*$AJ694+WeightSDS!W$8,WeightSDS!$U$9+WeightSDS!$V$9*($AJ694-WeightSDS!$W$9)))</f>
        <v>0.75407122999999998</v>
      </c>
      <c r="AM694" s="7">
        <f>IF(D694="M",IF($AJ694&lt;45,WeightSDS!M$23*$AJ694^10+WeightSDS!N$23*$AJ694^9+WeightSDS!O$23*$AJ694^8+WeightSDS!P$23*$AJ694^7+WeightSDS!Q$23*$AJ694^6+WeightSDS!R$23*$AJ694^5+WeightSDS!S$23*$AJ694^4+WeightSDS!T$23*$AJ694^3+WeightSDS!U$23*$AJ694^2+WeightSDS!V$23*$AJ694+WeightSDS!W$23,IF($AJ694&lt;153,WeightSDS!M$25*$AJ694^10+WeightSDS!N$25*$AJ694^9+WeightSDS!O$25*$AJ694^8+WeightSDS!P$25*$AJ694^7+WeightSDS!Q$25*$AJ694^6+WeightSDS!R$25*$AJ694^5+WeightSDS!S$25*$AJ694^4+WeightSDS!T$25*$AJ694^3+WeightSDS!U$25*$AJ694^2+WeightSDS!V$25*$AJ694+WeightSDS!W$25,WeightSDS!M$27+WeightSDS!N$27/(1+EXP(WeightSDS!O$27+WeightSDS!P$27*$AJ694)))),IF($AJ694&lt;43.8,WeightSDS!M$29*$AJ694^10+WeightSDS!N$29*$AJ694^9+WeightSDS!O$29*$AJ694^8+WeightSDS!P$29*$AJ694^7+WeightSDS!Q$29*$AJ694^6+WeightSDS!R$29*$AJ694^5+WeightSDS!S$29*$AJ694^4+WeightSDS!T$29*$AJ694^3+WeightSDS!U$29*$AJ694^2+WeightSDS!V$29*$AJ694+WeightSDS!W$29-0.010431*(1-$AJ694/210),IF($AJ694&lt;123,WeightSDS!M$30*$AJ694^10+WeightSDS!N$30*$AJ694^9+WeightSDS!O$30*$AJ694^8+WeightSDS!P$30*$AJ694^7+WeightSDS!Q$30*$AJ694^6+WeightSDS!R$30*$AJ694^5+WeightSDS!S$30*$AJ694^4+WeightSDS!T$30*$AJ694^3+WeightSDS!U$30*$AJ694^2+WeightSDS!V$30*$AJ694+WeightSDS!W$30-0.010431*(1-1/$AJ694),WeightSDS!M$32+WeightSDS!N$32/(1+EXP(WeightSDS!O$32+WeightSDS!P$32*$AJ694))-0.010431*(1-$AJ694/210))))</f>
        <v>2.9500001032655536</v>
      </c>
      <c r="AN694" s="7">
        <f>IF(D694="M",IF($AJ694&lt;162,WeightSDS!P$12*$AJ694^7+WeightSDS!Q$12*$AJ694^6+WeightSDS!R$12*$AJ694^5+WeightSDS!S$12*$AJ694^4+WeightSDS!T$12*$AJ694^3+WeightSDS!U$12*$AJ694^2+WeightSDS!V$12*$AJ694+WeightSDS!W$12,WeightSDS!P$14*$AJ694^7+WeightSDS!Q$14*$AJ694^6+WeightSDS!R$14*$AJ694^5+WeightSDS!S$14*$AJ694^4+WeightSDS!T$14*$AJ694^3+WeightSDS!U$14*$AJ694^2+WeightSDS!V$14*$AJ694+WeightSDS!W$14),IF($AJ694&lt;156,WeightSDS!O$17*$AJ694^8+WeightSDS!P$17*$AJ694^7+WeightSDS!Q$17*$AJ694^6+WeightSDS!R$17*$AJ694^5+WeightSDS!S$17*$AJ694^4+WeightSDS!T$17*$AJ694^3+WeightSDS!U$17*$AJ694^2+WeightSDS!V$17*$AJ694+WeightSDS!W$17,IF($AJ694&lt;186,WeightSDS!$U$18+(WeightSDS!$V$18-WeightSDS!$U$18)/24*($AJ694-186)+WeightSDS!$W$18*(-$AJ694+186)^2-0.005,WeightSDS!$U$18+(WeightSDS!$V$18-WeightSDS!$U$18)/24*($AJ694-186)-0.005)))</f>
        <v>0.14604529399999999</v>
      </c>
      <c r="AQ694" s="7">
        <f t="shared" si="229"/>
        <v>0.56299999999999994</v>
      </c>
      <c r="AR694" s="7">
        <f t="shared" si="230"/>
        <v>69</v>
      </c>
      <c r="AS694" s="7">
        <f t="shared" si="231"/>
        <v>0.51</v>
      </c>
    </row>
    <row r="695" spans="2:45" s="7" customFormat="1" x14ac:dyDescent="0.15">
      <c r="B695" s="118"/>
      <c r="C695" s="118"/>
      <c r="D695" s="118"/>
      <c r="E695" s="30"/>
      <c r="F695" s="30"/>
      <c r="G695" s="119"/>
      <c r="H695" s="119"/>
      <c r="I695" s="78"/>
      <c r="J695" s="11" t="str">
        <f t="shared" si="222"/>
        <v/>
      </c>
      <c r="K695" s="2" t="str">
        <f t="shared" si="232"/>
        <v/>
      </c>
      <c r="L695" s="2" t="str">
        <f t="shared" si="223"/>
        <v/>
      </c>
      <c r="M695" s="2" t="str">
        <f t="shared" si="233"/>
        <v/>
      </c>
      <c r="N695" s="2" t="str">
        <f t="shared" si="234"/>
        <v/>
      </c>
      <c r="O695" s="2" t="str">
        <f t="shared" si="235"/>
        <v/>
      </c>
      <c r="P695" s="11" t="str">
        <f t="shared" si="236"/>
        <v/>
      </c>
      <c r="Q695" s="11" t="str">
        <f t="shared" si="237"/>
        <v/>
      </c>
      <c r="R695" s="2" t="str">
        <f t="shared" si="238"/>
        <v/>
      </c>
      <c r="S695" s="11" t="str">
        <f t="shared" si="239"/>
        <v/>
      </c>
      <c r="T695" s="175" t="str">
        <f t="shared" si="240"/>
        <v/>
      </c>
      <c r="U695" s="11" t="str">
        <f t="shared" si="241"/>
        <v/>
      </c>
      <c r="V695" s="136"/>
      <c r="W695" s="136"/>
      <c r="X695" s="139">
        <f t="shared" si="224"/>
        <v>0</v>
      </c>
      <c r="Y695" s="31">
        <f t="shared" si="225"/>
        <v>0</v>
      </c>
      <c r="Z695" s="31"/>
      <c r="AA695" s="140">
        <f t="shared" si="226"/>
        <v>0</v>
      </c>
      <c r="AB695" s="12"/>
      <c r="AC695" s="8">
        <f t="shared" si="227"/>
        <v>9.0359999999999996</v>
      </c>
      <c r="AD695" s="8">
        <f t="shared" si="228"/>
        <v>-184.49199999999999</v>
      </c>
      <c r="AE695"/>
      <c r="AF695" t="e">
        <f>IF(D695="M",IF(AI695&lt;78,LMS!$D$5*AI695^3+LMS!$E$5*AI695^2+LMS!$F$5*AI695+LMS!$G$5,IF(AI695&lt;150,LMS!$D$6*AI695^3+LMS!$E$6*AI695^2+LMS!$F$6*AI695+LMS!$G$6,LMS!$D$7*AI695^3+LMS!$E$7*AI695^2+LMS!$F$7*AI695+LMS!$G$7)),IF(AI695&lt;69,LMS!$D$9*AI695^3+LMS!$E$9*AI695^2+LMS!$F$9*AI695+LMS!$G$9,IF(AI695&lt;150,LMS!$D$10*AI695^3+LMS!$E$10*AI695^2+LMS!$F$10*AI695+LMS!$G$10,LMS!$D$11*AI695^3+LMS!$E$11*AI695^2+LMS!$F$11*AI695+LMS!$G$11)))</f>
        <v>#VALUE!</v>
      </c>
      <c r="AG695" t="e">
        <f>IF(D695="M",(IF(AI695&lt;2.5,LMS!$D$21*AI695^3+LMS!$E$21*AI695^2+LMS!$F$21*AI695+LMS!$G$21,IF(AI695&lt;9.5,LMS!$D$22*AI695^3+LMS!$E$22*AI695^2+LMS!$F$22*AI695+LMS!$G$22,IF(AI695&lt;26.75,LMS!$D$23*AI695^3+LMS!$E$23*AI695^2+LMS!$F$23*AI695+LMS!$G$23,IF(AI695&lt;90,LMS!$D$24*AI695^3+LMS!$E$24*AI695^2+LMS!$F$24*AI695+LMS!$G$24,LMS!$D$25*AI695^3+LMS!$E$25*AI695^2+LMS!$F$25*AI695+LMS!$G$25))))),(IF(AI695&lt;2.5,LMS!$D$27*AI695^3+LMS!$E$27*AI695^2+LMS!$F$27*AI695+LMS!$G$27,IF(AI695&lt;9.5,LMS!$D$28*AI695^3+LMS!$E$28*AI695^2+LMS!$F$28*AI695+LMS!$G$28,IF(AI695&lt;26.75,LMS!$D$29*AI695^3+LMS!$E$29*AI695^2+LMS!$F$29*AI695+LMS!$G$29,IF(AI695&lt;90,LMS!$D$30*AI695^3+LMS!$E$30*AI695^2+LMS!$F$30*AI695+LMS!$G$30,IF(AI695&lt;150,LMS!$D$31*AI695^3+LMS!$E$31*AI695^2+LMS!$F$31*AI695+LMS!$G$31,LMS!$D$32*AI695^3+LMS!$E$32*AI695^2+LMS!$F$32*AI695+LMS!$G$32)))))))</f>
        <v>#VALUE!</v>
      </c>
      <c r="AH695" t="e">
        <f>IF(D695="M",(IF(AI695&lt;90,LMS!$D$14*AI695^3+LMS!$E$14*AI695^2+LMS!$F$14*AI695+LMS!$G$14,LMS!$D$15*AI695^3+LMS!$E$15*AI695^2+LMS!$F$15*AI695+LMS!$G$15)),(IF(AI695&lt;90,LMS!$D$17*AI695^3+LMS!$E$17*AI695^2+LMS!$F$17*AI695+LMS!$G$17,LMS!$D$18*AI695^3+LMS!$E$18*AI695^2+LMS!$F$18*AI695+LMS!$G$18)))</f>
        <v>#VALUE!</v>
      </c>
      <c r="AI695" s="7" t="e">
        <f t="shared" si="221"/>
        <v>#VALUE!</v>
      </c>
      <c r="AJ695" s="7">
        <f t="shared" si="242"/>
        <v>0</v>
      </c>
      <c r="AL695" s="7">
        <f>IF(D695="M",WeightSDS!P$5*$AJ695^7+WeightSDS!Q$5*$AJ695^6+WeightSDS!R$5*$AJ695^5+WeightSDS!S$5*$AJ695^4+WeightSDS!T$5*$AJ695^3+WeightSDS!U$5*$AJ695^2+WeightSDS!V$5*$AJ695+WeightSDS!W$5,IF($AJ695&lt;186,WeightSDS!P$8*$AJ695^7+WeightSDS!Q$8*$AJ695^6+WeightSDS!R$8*$AJ695^5+WeightSDS!S$8*$AJ695^4+WeightSDS!T$8*$AJ695^3+WeightSDS!U$8*$AJ695^2+WeightSDS!V$8*$AJ695+WeightSDS!W$8,WeightSDS!$U$9+WeightSDS!$V$9*($AJ695-WeightSDS!$W$9)))</f>
        <v>0.75407122999999998</v>
      </c>
      <c r="AM695" s="7">
        <f>IF(D695="M",IF($AJ695&lt;45,WeightSDS!M$23*$AJ695^10+WeightSDS!N$23*$AJ695^9+WeightSDS!O$23*$AJ695^8+WeightSDS!P$23*$AJ695^7+WeightSDS!Q$23*$AJ695^6+WeightSDS!R$23*$AJ695^5+WeightSDS!S$23*$AJ695^4+WeightSDS!T$23*$AJ695^3+WeightSDS!U$23*$AJ695^2+WeightSDS!V$23*$AJ695+WeightSDS!W$23,IF($AJ695&lt;153,WeightSDS!M$25*$AJ695^10+WeightSDS!N$25*$AJ695^9+WeightSDS!O$25*$AJ695^8+WeightSDS!P$25*$AJ695^7+WeightSDS!Q$25*$AJ695^6+WeightSDS!R$25*$AJ695^5+WeightSDS!S$25*$AJ695^4+WeightSDS!T$25*$AJ695^3+WeightSDS!U$25*$AJ695^2+WeightSDS!V$25*$AJ695+WeightSDS!W$25,WeightSDS!M$27+WeightSDS!N$27/(1+EXP(WeightSDS!O$27+WeightSDS!P$27*$AJ695)))),IF($AJ695&lt;43.8,WeightSDS!M$29*$AJ695^10+WeightSDS!N$29*$AJ695^9+WeightSDS!O$29*$AJ695^8+WeightSDS!P$29*$AJ695^7+WeightSDS!Q$29*$AJ695^6+WeightSDS!R$29*$AJ695^5+WeightSDS!S$29*$AJ695^4+WeightSDS!T$29*$AJ695^3+WeightSDS!U$29*$AJ695^2+WeightSDS!V$29*$AJ695+WeightSDS!W$29-0.010431*(1-$AJ695/210),IF($AJ695&lt;123,WeightSDS!M$30*$AJ695^10+WeightSDS!N$30*$AJ695^9+WeightSDS!O$30*$AJ695^8+WeightSDS!P$30*$AJ695^7+WeightSDS!Q$30*$AJ695^6+WeightSDS!R$30*$AJ695^5+WeightSDS!S$30*$AJ695^4+WeightSDS!T$30*$AJ695^3+WeightSDS!U$30*$AJ695^2+WeightSDS!V$30*$AJ695+WeightSDS!W$30-0.010431*(1-1/$AJ695),WeightSDS!M$32+WeightSDS!N$32/(1+EXP(WeightSDS!O$32+WeightSDS!P$32*$AJ695))-0.010431*(1-$AJ695/210))))</f>
        <v>2.9500001032655536</v>
      </c>
      <c r="AN695" s="7">
        <f>IF(D695="M",IF($AJ695&lt;162,WeightSDS!P$12*$AJ695^7+WeightSDS!Q$12*$AJ695^6+WeightSDS!R$12*$AJ695^5+WeightSDS!S$12*$AJ695^4+WeightSDS!T$12*$AJ695^3+WeightSDS!U$12*$AJ695^2+WeightSDS!V$12*$AJ695+WeightSDS!W$12,WeightSDS!P$14*$AJ695^7+WeightSDS!Q$14*$AJ695^6+WeightSDS!R$14*$AJ695^5+WeightSDS!S$14*$AJ695^4+WeightSDS!T$14*$AJ695^3+WeightSDS!U$14*$AJ695^2+WeightSDS!V$14*$AJ695+WeightSDS!W$14),IF($AJ695&lt;156,WeightSDS!O$17*$AJ695^8+WeightSDS!P$17*$AJ695^7+WeightSDS!Q$17*$AJ695^6+WeightSDS!R$17*$AJ695^5+WeightSDS!S$17*$AJ695^4+WeightSDS!T$17*$AJ695^3+WeightSDS!U$17*$AJ695^2+WeightSDS!V$17*$AJ695+WeightSDS!W$17,IF($AJ695&lt;186,WeightSDS!$U$18+(WeightSDS!$V$18-WeightSDS!$U$18)/24*($AJ695-186)+WeightSDS!$W$18*(-$AJ695+186)^2-0.005,WeightSDS!$U$18+(WeightSDS!$V$18-WeightSDS!$U$18)/24*($AJ695-186)-0.005)))</f>
        <v>0.14604529399999999</v>
      </c>
      <c r="AQ695" s="7">
        <f t="shared" si="229"/>
        <v>0.56299999999999994</v>
      </c>
      <c r="AR695" s="7">
        <f t="shared" si="230"/>
        <v>69</v>
      </c>
      <c r="AS695" s="7">
        <f t="shared" si="231"/>
        <v>0.51</v>
      </c>
    </row>
    <row r="696" spans="2:45" s="7" customFormat="1" x14ac:dyDescent="0.15">
      <c r="B696" s="118"/>
      <c r="C696" s="118"/>
      <c r="D696" s="118"/>
      <c r="E696" s="30"/>
      <c r="F696" s="30"/>
      <c r="G696" s="119"/>
      <c r="H696" s="119"/>
      <c r="I696" s="78"/>
      <c r="J696" s="11" t="str">
        <f t="shared" si="222"/>
        <v/>
      </c>
      <c r="K696" s="2" t="str">
        <f t="shared" si="232"/>
        <v/>
      </c>
      <c r="L696" s="2" t="str">
        <f t="shared" si="223"/>
        <v/>
      </c>
      <c r="M696" s="2" t="str">
        <f t="shared" si="233"/>
        <v/>
      </c>
      <c r="N696" s="2" t="str">
        <f t="shared" si="234"/>
        <v/>
      </c>
      <c r="O696" s="2" t="str">
        <f t="shared" si="235"/>
        <v/>
      </c>
      <c r="P696" s="11" t="str">
        <f t="shared" si="236"/>
        <v/>
      </c>
      <c r="Q696" s="11" t="str">
        <f t="shared" si="237"/>
        <v/>
      </c>
      <c r="R696" s="2" t="str">
        <f t="shared" si="238"/>
        <v/>
      </c>
      <c r="S696" s="11" t="str">
        <f t="shared" si="239"/>
        <v/>
      </c>
      <c r="T696" s="175" t="str">
        <f t="shared" si="240"/>
        <v/>
      </c>
      <c r="U696" s="11" t="str">
        <f t="shared" si="241"/>
        <v/>
      </c>
      <c r="V696" s="136"/>
      <c r="W696" s="136"/>
      <c r="X696" s="139">
        <f t="shared" si="224"/>
        <v>0</v>
      </c>
      <c r="Y696" s="31">
        <f t="shared" si="225"/>
        <v>0</v>
      </c>
      <c r="Z696" s="31"/>
      <c r="AA696" s="140">
        <f t="shared" si="226"/>
        <v>0</v>
      </c>
      <c r="AB696" s="12"/>
      <c r="AC696" s="8">
        <f t="shared" si="227"/>
        <v>9.0359999999999996</v>
      </c>
      <c r="AD696" s="8">
        <f t="shared" si="228"/>
        <v>-184.49199999999999</v>
      </c>
      <c r="AE696"/>
      <c r="AF696" t="e">
        <f>IF(D696="M",IF(AI696&lt;78,LMS!$D$5*AI696^3+LMS!$E$5*AI696^2+LMS!$F$5*AI696+LMS!$G$5,IF(AI696&lt;150,LMS!$D$6*AI696^3+LMS!$E$6*AI696^2+LMS!$F$6*AI696+LMS!$G$6,LMS!$D$7*AI696^3+LMS!$E$7*AI696^2+LMS!$F$7*AI696+LMS!$G$7)),IF(AI696&lt;69,LMS!$D$9*AI696^3+LMS!$E$9*AI696^2+LMS!$F$9*AI696+LMS!$G$9,IF(AI696&lt;150,LMS!$D$10*AI696^3+LMS!$E$10*AI696^2+LMS!$F$10*AI696+LMS!$G$10,LMS!$D$11*AI696^3+LMS!$E$11*AI696^2+LMS!$F$11*AI696+LMS!$G$11)))</f>
        <v>#VALUE!</v>
      </c>
      <c r="AG696" t="e">
        <f>IF(D696="M",(IF(AI696&lt;2.5,LMS!$D$21*AI696^3+LMS!$E$21*AI696^2+LMS!$F$21*AI696+LMS!$G$21,IF(AI696&lt;9.5,LMS!$D$22*AI696^3+LMS!$E$22*AI696^2+LMS!$F$22*AI696+LMS!$G$22,IF(AI696&lt;26.75,LMS!$D$23*AI696^3+LMS!$E$23*AI696^2+LMS!$F$23*AI696+LMS!$G$23,IF(AI696&lt;90,LMS!$D$24*AI696^3+LMS!$E$24*AI696^2+LMS!$F$24*AI696+LMS!$G$24,LMS!$D$25*AI696^3+LMS!$E$25*AI696^2+LMS!$F$25*AI696+LMS!$G$25))))),(IF(AI696&lt;2.5,LMS!$D$27*AI696^3+LMS!$E$27*AI696^2+LMS!$F$27*AI696+LMS!$G$27,IF(AI696&lt;9.5,LMS!$D$28*AI696^3+LMS!$E$28*AI696^2+LMS!$F$28*AI696+LMS!$G$28,IF(AI696&lt;26.75,LMS!$D$29*AI696^3+LMS!$E$29*AI696^2+LMS!$F$29*AI696+LMS!$G$29,IF(AI696&lt;90,LMS!$D$30*AI696^3+LMS!$E$30*AI696^2+LMS!$F$30*AI696+LMS!$G$30,IF(AI696&lt;150,LMS!$D$31*AI696^3+LMS!$E$31*AI696^2+LMS!$F$31*AI696+LMS!$G$31,LMS!$D$32*AI696^3+LMS!$E$32*AI696^2+LMS!$F$32*AI696+LMS!$G$32)))))))</f>
        <v>#VALUE!</v>
      </c>
      <c r="AH696" t="e">
        <f>IF(D696="M",(IF(AI696&lt;90,LMS!$D$14*AI696^3+LMS!$E$14*AI696^2+LMS!$F$14*AI696+LMS!$G$14,LMS!$D$15*AI696^3+LMS!$E$15*AI696^2+LMS!$F$15*AI696+LMS!$G$15)),(IF(AI696&lt;90,LMS!$D$17*AI696^3+LMS!$E$17*AI696^2+LMS!$F$17*AI696+LMS!$G$17,LMS!$D$18*AI696^3+LMS!$E$18*AI696^2+LMS!$F$18*AI696+LMS!$G$18)))</f>
        <v>#VALUE!</v>
      </c>
      <c r="AI696" s="7" t="e">
        <f t="shared" si="221"/>
        <v>#VALUE!</v>
      </c>
      <c r="AJ696" s="7">
        <f t="shared" si="242"/>
        <v>0</v>
      </c>
      <c r="AL696" s="7">
        <f>IF(D696="M",WeightSDS!P$5*$AJ696^7+WeightSDS!Q$5*$AJ696^6+WeightSDS!R$5*$AJ696^5+WeightSDS!S$5*$AJ696^4+WeightSDS!T$5*$AJ696^3+WeightSDS!U$5*$AJ696^2+WeightSDS!V$5*$AJ696+WeightSDS!W$5,IF($AJ696&lt;186,WeightSDS!P$8*$AJ696^7+WeightSDS!Q$8*$AJ696^6+WeightSDS!R$8*$AJ696^5+WeightSDS!S$8*$AJ696^4+WeightSDS!T$8*$AJ696^3+WeightSDS!U$8*$AJ696^2+WeightSDS!V$8*$AJ696+WeightSDS!W$8,WeightSDS!$U$9+WeightSDS!$V$9*($AJ696-WeightSDS!$W$9)))</f>
        <v>0.75407122999999998</v>
      </c>
      <c r="AM696" s="7">
        <f>IF(D696="M",IF($AJ696&lt;45,WeightSDS!M$23*$AJ696^10+WeightSDS!N$23*$AJ696^9+WeightSDS!O$23*$AJ696^8+WeightSDS!P$23*$AJ696^7+WeightSDS!Q$23*$AJ696^6+WeightSDS!R$23*$AJ696^5+WeightSDS!S$23*$AJ696^4+WeightSDS!T$23*$AJ696^3+WeightSDS!U$23*$AJ696^2+WeightSDS!V$23*$AJ696+WeightSDS!W$23,IF($AJ696&lt;153,WeightSDS!M$25*$AJ696^10+WeightSDS!N$25*$AJ696^9+WeightSDS!O$25*$AJ696^8+WeightSDS!P$25*$AJ696^7+WeightSDS!Q$25*$AJ696^6+WeightSDS!R$25*$AJ696^5+WeightSDS!S$25*$AJ696^4+WeightSDS!T$25*$AJ696^3+WeightSDS!U$25*$AJ696^2+WeightSDS!V$25*$AJ696+WeightSDS!W$25,WeightSDS!M$27+WeightSDS!N$27/(1+EXP(WeightSDS!O$27+WeightSDS!P$27*$AJ696)))),IF($AJ696&lt;43.8,WeightSDS!M$29*$AJ696^10+WeightSDS!N$29*$AJ696^9+WeightSDS!O$29*$AJ696^8+WeightSDS!P$29*$AJ696^7+WeightSDS!Q$29*$AJ696^6+WeightSDS!R$29*$AJ696^5+WeightSDS!S$29*$AJ696^4+WeightSDS!T$29*$AJ696^3+WeightSDS!U$29*$AJ696^2+WeightSDS!V$29*$AJ696+WeightSDS!W$29-0.010431*(1-$AJ696/210),IF($AJ696&lt;123,WeightSDS!M$30*$AJ696^10+WeightSDS!N$30*$AJ696^9+WeightSDS!O$30*$AJ696^8+WeightSDS!P$30*$AJ696^7+WeightSDS!Q$30*$AJ696^6+WeightSDS!R$30*$AJ696^5+WeightSDS!S$30*$AJ696^4+WeightSDS!T$30*$AJ696^3+WeightSDS!U$30*$AJ696^2+WeightSDS!V$30*$AJ696+WeightSDS!W$30-0.010431*(1-1/$AJ696),WeightSDS!M$32+WeightSDS!N$32/(1+EXP(WeightSDS!O$32+WeightSDS!P$32*$AJ696))-0.010431*(1-$AJ696/210))))</f>
        <v>2.9500001032655536</v>
      </c>
      <c r="AN696" s="7">
        <f>IF(D696="M",IF($AJ696&lt;162,WeightSDS!P$12*$AJ696^7+WeightSDS!Q$12*$AJ696^6+WeightSDS!R$12*$AJ696^5+WeightSDS!S$12*$AJ696^4+WeightSDS!T$12*$AJ696^3+WeightSDS!U$12*$AJ696^2+WeightSDS!V$12*$AJ696+WeightSDS!W$12,WeightSDS!P$14*$AJ696^7+WeightSDS!Q$14*$AJ696^6+WeightSDS!R$14*$AJ696^5+WeightSDS!S$14*$AJ696^4+WeightSDS!T$14*$AJ696^3+WeightSDS!U$14*$AJ696^2+WeightSDS!V$14*$AJ696+WeightSDS!W$14),IF($AJ696&lt;156,WeightSDS!O$17*$AJ696^8+WeightSDS!P$17*$AJ696^7+WeightSDS!Q$17*$AJ696^6+WeightSDS!R$17*$AJ696^5+WeightSDS!S$17*$AJ696^4+WeightSDS!T$17*$AJ696^3+WeightSDS!U$17*$AJ696^2+WeightSDS!V$17*$AJ696+WeightSDS!W$17,IF($AJ696&lt;186,WeightSDS!$U$18+(WeightSDS!$V$18-WeightSDS!$U$18)/24*($AJ696-186)+WeightSDS!$W$18*(-$AJ696+186)^2-0.005,WeightSDS!$U$18+(WeightSDS!$V$18-WeightSDS!$U$18)/24*($AJ696-186)-0.005)))</f>
        <v>0.14604529399999999</v>
      </c>
      <c r="AQ696" s="7">
        <f t="shared" si="229"/>
        <v>0.56299999999999994</v>
      </c>
      <c r="AR696" s="7">
        <f t="shared" si="230"/>
        <v>69</v>
      </c>
      <c r="AS696" s="7">
        <f t="shared" si="231"/>
        <v>0.51</v>
      </c>
    </row>
    <row r="697" spans="2:45" s="7" customFormat="1" x14ac:dyDescent="0.15">
      <c r="B697" s="118"/>
      <c r="C697" s="118"/>
      <c r="D697" s="118"/>
      <c r="E697" s="30"/>
      <c r="F697" s="30"/>
      <c r="G697" s="119"/>
      <c r="H697" s="119"/>
      <c r="I697" s="78"/>
      <c r="J697" s="11" t="str">
        <f t="shared" si="222"/>
        <v/>
      </c>
      <c r="K697" s="2" t="str">
        <f t="shared" si="232"/>
        <v/>
      </c>
      <c r="L697" s="2" t="str">
        <f t="shared" si="223"/>
        <v/>
      </c>
      <c r="M697" s="2" t="str">
        <f t="shared" si="233"/>
        <v/>
      </c>
      <c r="N697" s="2" t="str">
        <f t="shared" si="234"/>
        <v/>
      </c>
      <c r="O697" s="2" t="str">
        <f t="shared" si="235"/>
        <v/>
      </c>
      <c r="P697" s="11" t="str">
        <f t="shared" si="236"/>
        <v/>
      </c>
      <c r="Q697" s="11" t="str">
        <f t="shared" si="237"/>
        <v/>
      </c>
      <c r="R697" s="2" t="str">
        <f t="shared" si="238"/>
        <v/>
      </c>
      <c r="S697" s="11" t="str">
        <f t="shared" si="239"/>
        <v/>
      </c>
      <c r="T697" s="175" t="str">
        <f t="shared" si="240"/>
        <v/>
      </c>
      <c r="U697" s="11" t="str">
        <f t="shared" si="241"/>
        <v/>
      </c>
      <c r="V697" s="136"/>
      <c r="W697" s="136"/>
      <c r="X697" s="139">
        <f t="shared" si="224"/>
        <v>0</v>
      </c>
      <c r="Y697" s="31">
        <f t="shared" si="225"/>
        <v>0</v>
      </c>
      <c r="Z697" s="31"/>
      <c r="AA697" s="140">
        <f t="shared" si="226"/>
        <v>0</v>
      </c>
      <c r="AB697" s="12"/>
      <c r="AC697" s="8">
        <f t="shared" si="227"/>
        <v>9.0359999999999996</v>
      </c>
      <c r="AD697" s="8">
        <f t="shared" si="228"/>
        <v>-184.49199999999999</v>
      </c>
      <c r="AE697"/>
      <c r="AF697" t="e">
        <f>IF(D697="M",IF(AI697&lt;78,LMS!$D$5*AI697^3+LMS!$E$5*AI697^2+LMS!$F$5*AI697+LMS!$G$5,IF(AI697&lt;150,LMS!$D$6*AI697^3+LMS!$E$6*AI697^2+LMS!$F$6*AI697+LMS!$G$6,LMS!$D$7*AI697^3+LMS!$E$7*AI697^2+LMS!$F$7*AI697+LMS!$G$7)),IF(AI697&lt;69,LMS!$D$9*AI697^3+LMS!$E$9*AI697^2+LMS!$F$9*AI697+LMS!$G$9,IF(AI697&lt;150,LMS!$D$10*AI697^3+LMS!$E$10*AI697^2+LMS!$F$10*AI697+LMS!$G$10,LMS!$D$11*AI697^3+LMS!$E$11*AI697^2+LMS!$F$11*AI697+LMS!$G$11)))</f>
        <v>#VALUE!</v>
      </c>
      <c r="AG697" t="e">
        <f>IF(D697="M",(IF(AI697&lt;2.5,LMS!$D$21*AI697^3+LMS!$E$21*AI697^2+LMS!$F$21*AI697+LMS!$G$21,IF(AI697&lt;9.5,LMS!$D$22*AI697^3+LMS!$E$22*AI697^2+LMS!$F$22*AI697+LMS!$G$22,IF(AI697&lt;26.75,LMS!$D$23*AI697^3+LMS!$E$23*AI697^2+LMS!$F$23*AI697+LMS!$G$23,IF(AI697&lt;90,LMS!$D$24*AI697^3+LMS!$E$24*AI697^2+LMS!$F$24*AI697+LMS!$G$24,LMS!$D$25*AI697^3+LMS!$E$25*AI697^2+LMS!$F$25*AI697+LMS!$G$25))))),(IF(AI697&lt;2.5,LMS!$D$27*AI697^3+LMS!$E$27*AI697^2+LMS!$F$27*AI697+LMS!$G$27,IF(AI697&lt;9.5,LMS!$D$28*AI697^3+LMS!$E$28*AI697^2+LMS!$F$28*AI697+LMS!$G$28,IF(AI697&lt;26.75,LMS!$D$29*AI697^3+LMS!$E$29*AI697^2+LMS!$F$29*AI697+LMS!$G$29,IF(AI697&lt;90,LMS!$D$30*AI697^3+LMS!$E$30*AI697^2+LMS!$F$30*AI697+LMS!$G$30,IF(AI697&lt;150,LMS!$D$31*AI697^3+LMS!$E$31*AI697^2+LMS!$F$31*AI697+LMS!$G$31,LMS!$D$32*AI697^3+LMS!$E$32*AI697^2+LMS!$F$32*AI697+LMS!$G$32)))))))</f>
        <v>#VALUE!</v>
      </c>
      <c r="AH697" t="e">
        <f>IF(D697="M",(IF(AI697&lt;90,LMS!$D$14*AI697^3+LMS!$E$14*AI697^2+LMS!$F$14*AI697+LMS!$G$14,LMS!$D$15*AI697^3+LMS!$E$15*AI697^2+LMS!$F$15*AI697+LMS!$G$15)),(IF(AI697&lt;90,LMS!$D$17*AI697^3+LMS!$E$17*AI697^2+LMS!$F$17*AI697+LMS!$G$17,LMS!$D$18*AI697^3+LMS!$E$18*AI697^2+LMS!$F$18*AI697+LMS!$G$18)))</f>
        <v>#VALUE!</v>
      </c>
      <c r="AI697" s="7" t="e">
        <f t="shared" si="221"/>
        <v>#VALUE!</v>
      </c>
      <c r="AJ697" s="7">
        <f t="shared" si="242"/>
        <v>0</v>
      </c>
      <c r="AL697" s="7">
        <f>IF(D697="M",WeightSDS!P$5*$AJ697^7+WeightSDS!Q$5*$AJ697^6+WeightSDS!R$5*$AJ697^5+WeightSDS!S$5*$AJ697^4+WeightSDS!T$5*$AJ697^3+WeightSDS!U$5*$AJ697^2+WeightSDS!V$5*$AJ697+WeightSDS!W$5,IF($AJ697&lt;186,WeightSDS!P$8*$AJ697^7+WeightSDS!Q$8*$AJ697^6+WeightSDS!R$8*$AJ697^5+WeightSDS!S$8*$AJ697^4+WeightSDS!T$8*$AJ697^3+WeightSDS!U$8*$AJ697^2+WeightSDS!V$8*$AJ697+WeightSDS!W$8,WeightSDS!$U$9+WeightSDS!$V$9*($AJ697-WeightSDS!$W$9)))</f>
        <v>0.75407122999999998</v>
      </c>
      <c r="AM697" s="7">
        <f>IF(D697="M",IF($AJ697&lt;45,WeightSDS!M$23*$AJ697^10+WeightSDS!N$23*$AJ697^9+WeightSDS!O$23*$AJ697^8+WeightSDS!P$23*$AJ697^7+WeightSDS!Q$23*$AJ697^6+WeightSDS!R$23*$AJ697^5+WeightSDS!S$23*$AJ697^4+WeightSDS!T$23*$AJ697^3+WeightSDS!U$23*$AJ697^2+WeightSDS!V$23*$AJ697+WeightSDS!W$23,IF($AJ697&lt;153,WeightSDS!M$25*$AJ697^10+WeightSDS!N$25*$AJ697^9+WeightSDS!O$25*$AJ697^8+WeightSDS!P$25*$AJ697^7+WeightSDS!Q$25*$AJ697^6+WeightSDS!R$25*$AJ697^5+WeightSDS!S$25*$AJ697^4+WeightSDS!T$25*$AJ697^3+WeightSDS!U$25*$AJ697^2+WeightSDS!V$25*$AJ697+WeightSDS!W$25,WeightSDS!M$27+WeightSDS!N$27/(1+EXP(WeightSDS!O$27+WeightSDS!P$27*$AJ697)))),IF($AJ697&lt;43.8,WeightSDS!M$29*$AJ697^10+WeightSDS!N$29*$AJ697^9+WeightSDS!O$29*$AJ697^8+WeightSDS!P$29*$AJ697^7+WeightSDS!Q$29*$AJ697^6+WeightSDS!R$29*$AJ697^5+WeightSDS!S$29*$AJ697^4+WeightSDS!T$29*$AJ697^3+WeightSDS!U$29*$AJ697^2+WeightSDS!V$29*$AJ697+WeightSDS!W$29-0.010431*(1-$AJ697/210),IF($AJ697&lt;123,WeightSDS!M$30*$AJ697^10+WeightSDS!N$30*$AJ697^9+WeightSDS!O$30*$AJ697^8+WeightSDS!P$30*$AJ697^7+WeightSDS!Q$30*$AJ697^6+WeightSDS!R$30*$AJ697^5+WeightSDS!S$30*$AJ697^4+WeightSDS!T$30*$AJ697^3+WeightSDS!U$30*$AJ697^2+WeightSDS!V$30*$AJ697+WeightSDS!W$30-0.010431*(1-1/$AJ697),WeightSDS!M$32+WeightSDS!N$32/(1+EXP(WeightSDS!O$32+WeightSDS!P$32*$AJ697))-0.010431*(1-$AJ697/210))))</f>
        <v>2.9500001032655536</v>
      </c>
      <c r="AN697" s="7">
        <f>IF(D697="M",IF($AJ697&lt;162,WeightSDS!P$12*$AJ697^7+WeightSDS!Q$12*$AJ697^6+WeightSDS!R$12*$AJ697^5+WeightSDS!S$12*$AJ697^4+WeightSDS!T$12*$AJ697^3+WeightSDS!U$12*$AJ697^2+WeightSDS!V$12*$AJ697+WeightSDS!W$12,WeightSDS!P$14*$AJ697^7+WeightSDS!Q$14*$AJ697^6+WeightSDS!R$14*$AJ697^5+WeightSDS!S$14*$AJ697^4+WeightSDS!T$14*$AJ697^3+WeightSDS!U$14*$AJ697^2+WeightSDS!V$14*$AJ697+WeightSDS!W$14),IF($AJ697&lt;156,WeightSDS!O$17*$AJ697^8+WeightSDS!P$17*$AJ697^7+WeightSDS!Q$17*$AJ697^6+WeightSDS!R$17*$AJ697^5+WeightSDS!S$17*$AJ697^4+WeightSDS!T$17*$AJ697^3+WeightSDS!U$17*$AJ697^2+WeightSDS!V$17*$AJ697+WeightSDS!W$17,IF($AJ697&lt;186,WeightSDS!$U$18+(WeightSDS!$V$18-WeightSDS!$U$18)/24*($AJ697-186)+WeightSDS!$W$18*(-$AJ697+186)^2-0.005,WeightSDS!$U$18+(WeightSDS!$V$18-WeightSDS!$U$18)/24*($AJ697-186)-0.005)))</f>
        <v>0.14604529399999999</v>
      </c>
      <c r="AQ697" s="7">
        <f t="shared" si="229"/>
        <v>0.56299999999999994</v>
      </c>
      <c r="AR697" s="7">
        <f t="shared" si="230"/>
        <v>69</v>
      </c>
      <c r="AS697" s="7">
        <f t="shared" si="231"/>
        <v>0.51</v>
      </c>
    </row>
    <row r="698" spans="2:45" s="7" customFormat="1" x14ac:dyDescent="0.15">
      <c r="B698" s="118"/>
      <c r="C698" s="118"/>
      <c r="D698" s="118"/>
      <c r="E698" s="30"/>
      <c r="F698" s="30"/>
      <c r="G698" s="119"/>
      <c r="H698" s="119"/>
      <c r="I698" s="78"/>
      <c r="J698" s="11" t="str">
        <f t="shared" si="222"/>
        <v/>
      </c>
      <c r="K698" s="2" t="str">
        <f t="shared" si="232"/>
        <v/>
      </c>
      <c r="L698" s="2" t="str">
        <f t="shared" si="223"/>
        <v/>
      </c>
      <c r="M698" s="2" t="str">
        <f t="shared" si="233"/>
        <v/>
      </c>
      <c r="N698" s="2" t="str">
        <f t="shared" si="234"/>
        <v/>
      </c>
      <c r="O698" s="2" t="str">
        <f t="shared" si="235"/>
        <v/>
      </c>
      <c r="P698" s="11" t="str">
        <f t="shared" si="236"/>
        <v/>
      </c>
      <c r="Q698" s="11" t="str">
        <f t="shared" si="237"/>
        <v/>
      </c>
      <c r="R698" s="2" t="str">
        <f t="shared" si="238"/>
        <v/>
      </c>
      <c r="S698" s="11" t="str">
        <f t="shared" si="239"/>
        <v/>
      </c>
      <c r="T698" s="175" t="str">
        <f t="shared" si="240"/>
        <v/>
      </c>
      <c r="U698" s="11" t="str">
        <f t="shared" si="241"/>
        <v/>
      </c>
      <c r="V698" s="136"/>
      <c r="W698" s="136"/>
      <c r="X698" s="139">
        <f t="shared" si="224"/>
        <v>0</v>
      </c>
      <c r="Y698" s="31">
        <f t="shared" si="225"/>
        <v>0</v>
      </c>
      <c r="Z698" s="31"/>
      <c r="AA698" s="140">
        <f t="shared" si="226"/>
        <v>0</v>
      </c>
      <c r="AB698" s="12"/>
      <c r="AC698" s="8">
        <f t="shared" si="227"/>
        <v>9.0359999999999996</v>
      </c>
      <c r="AD698" s="8">
        <f t="shared" si="228"/>
        <v>-184.49199999999999</v>
      </c>
      <c r="AE698"/>
      <c r="AF698" t="e">
        <f>IF(D698="M",IF(AI698&lt;78,LMS!$D$5*AI698^3+LMS!$E$5*AI698^2+LMS!$F$5*AI698+LMS!$G$5,IF(AI698&lt;150,LMS!$D$6*AI698^3+LMS!$E$6*AI698^2+LMS!$F$6*AI698+LMS!$G$6,LMS!$D$7*AI698^3+LMS!$E$7*AI698^2+LMS!$F$7*AI698+LMS!$G$7)),IF(AI698&lt;69,LMS!$D$9*AI698^3+LMS!$E$9*AI698^2+LMS!$F$9*AI698+LMS!$G$9,IF(AI698&lt;150,LMS!$D$10*AI698^3+LMS!$E$10*AI698^2+LMS!$F$10*AI698+LMS!$G$10,LMS!$D$11*AI698^3+LMS!$E$11*AI698^2+LMS!$F$11*AI698+LMS!$G$11)))</f>
        <v>#VALUE!</v>
      </c>
      <c r="AG698" t="e">
        <f>IF(D698="M",(IF(AI698&lt;2.5,LMS!$D$21*AI698^3+LMS!$E$21*AI698^2+LMS!$F$21*AI698+LMS!$G$21,IF(AI698&lt;9.5,LMS!$D$22*AI698^3+LMS!$E$22*AI698^2+LMS!$F$22*AI698+LMS!$G$22,IF(AI698&lt;26.75,LMS!$D$23*AI698^3+LMS!$E$23*AI698^2+LMS!$F$23*AI698+LMS!$G$23,IF(AI698&lt;90,LMS!$D$24*AI698^3+LMS!$E$24*AI698^2+LMS!$F$24*AI698+LMS!$G$24,LMS!$D$25*AI698^3+LMS!$E$25*AI698^2+LMS!$F$25*AI698+LMS!$G$25))))),(IF(AI698&lt;2.5,LMS!$D$27*AI698^3+LMS!$E$27*AI698^2+LMS!$F$27*AI698+LMS!$G$27,IF(AI698&lt;9.5,LMS!$D$28*AI698^3+LMS!$E$28*AI698^2+LMS!$F$28*AI698+LMS!$G$28,IF(AI698&lt;26.75,LMS!$D$29*AI698^3+LMS!$E$29*AI698^2+LMS!$F$29*AI698+LMS!$G$29,IF(AI698&lt;90,LMS!$D$30*AI698^3+LMS!$E$30*AI698^2+LMS!$F$30*AI698+LMS!$G$30,IF(AI698&lt;150,LMS!$D$31*AI698^3+LMS!$E$31*AI698^2+LMS!$F$31*AI698+LMS!$G$31,LMS!$D$32*AI698^3+LMS!$E$32*AI698^2+LMS!$F$32*AI698+LMS!$G$32)))))))</f>
        <v>#VALUE!</v>
      </c>
      <c r="AH698" t="e">
        <f>IF(D698="M",(IF(AI698&lt;90,LMS!$D$14*AI698^3+LMS!$E$14*AI698^2+LMS!$F$14*AI698+LMS!$G$14,LMS!$D$15*AI698^3+LMS!$E$15*AI698^2+LMS!$F$15*AI698+LMS!$G$15)),(IF(AI698&lt;90,LMS!$D$17*AI698^3+LMS!$E$17*AI698^2+LMS!$F$17*AI698+LMS!$G$17,LMS!$D$18*AI698^3+LMS!$E$18*AI698^2+LMS!$F$18*AI698+LMS!$G$18)))</f>
        <v>#VALUE!</v>
      </c>
      <c r="AI698" s="7" t="e">
        <f t="shared" si="221"/>
        <v>#VALUE!</v>
      </c>
      <c r="AJ698" s="7">
        <f t="shared" si="242"/>
        <v>0</v>
      </c>
      <c r="AL698" s="7">
        <f>IF(D698="M",WeightSDS!P$5*$AJ698^7+WeightSDS!Q$5*$AJ698^6+WeightSDS!R$5*$AJ698^5+WeightSDS!S$5*$AJ698^4+WeightSDS!T$5*$AJ698^3+WeightSDS!U$5*$AJ698^2+WeightSDS!V$5*$AJ698+WeightSDS!W$5,IF($AJ698&lt;186,WeightSDS!P$8*$AJ698^7+WeightSDS!Q$8*$AJ698^6+WeightSDS!R$8*$AJ698^5+WeightSDS!S$8*$AJ698^4+WeightSDS!T$8*$AJ698^3+WeightSDS!U$8*$AJ698^2+WeightSDS!V$8*$AJ698+WeightSDS!W$8,WeightSDS!$U$9+WeightSDS!$V$9*($AJ698-WeightSDS!$W$9)))</f>
        <v>0.75407122999999998</v>
      </c>
      <c r="AM698" s="7">
        <f>IF(D698="M",IF($AJ698&lt;45,WeightSDS!M$23*$AJ698^10+WeightSDS!N$23*$AJ698^9+WeightSDS!O$23*$AJ698^8+WeightSDS!P$23*$AJ698^7+WeightSDS!Q$23*$AJ698^6+WeightSDS!R$23*$AJ698^5+WeightSDS!S$23*$AJ698^4+WeightSDS!T$23*$AJ698^3+WeightSDS!U$23*$AJ698^2+WeightSDS!V$23*$AJ698+WeightSDS!W$23,IF($AJ698&lt;153,WeightSDS!M$25*$AJ698^10+WeightSDS!N$25*$AJ698^9+WeightSDS!O$25*$AJ698^8+WeightSDS!P$25*$AJ698^7+WeightSDS!Q$25*$AJ698^6+WeightSDS!R$25*$AJ698^5+WeightSDS!S$25*$AJ698^4+WeightSDS!T$25*$AJ698^3+WeightSDS!U$25*$AJ698^2+WeightSDS!V$25*$AJ698+WeightSDS!W$25,WeightSDS!M$27+WeightSDS!N$27/(1+EXP(WeightSDS!O$27+WeightSDS!P$27*$AJ698)))),IF($AJ698&lt;43.8,WeightSDS!M$29*$AJ698^10+WeightSDS!N$29*$AJ698^9+WeightSDS!O$29*$AJ698^8+WeightSDS!P$29*$AJ698^7+WeightSDS!Q$29*$AJ698^6+WeightSDS!R$29*$AJ698^5+WeightSDS!S$29*$AJ698^4+WeightSDS!T$29*$AJ698^3+WeightSDS!U$29*$AJ698^2+WeightSDS!V$29*$AJ698+WeightSDS!W$29-0.010431*(1-$AJ698/210),IF($AJ698&lt;123,WeightSDS!M$30*$AJ698^10+WeightSDS!N$30*$AJ698^9+WeightSDS!O$30*$AJ698^8+WeightSDS!P$30*$AJ698^7+WeightSDS!Q$30*$AJ698^6+WeightSDS!R$30*$AJ698^5+WeightSDS!S$30*$AJ698^4+WeightSDS!T$30*$AJ698^3+WeightSDS!U$30*$AJ698^2+WeightSDS!V$30*$AJ698+WeightSDS!W$30-0.010431*(1-1/$AJ698),WeightSDS!M$32+WeightSDS!N$32/(1+EXP(WeightSDS!O$32+WeightSDS!P$32*$AJ698))-0.010431*(1-$AJ698/210))))</f>
        <v>2.9500001032655536</v>
      </c>
      <c r="AN698" s="7">
        <f>IF(D698="M",IF($AJ698&lt;162,WeightSDS!P$12*$AJ698^7+WeightSDS!Q$12*$AJ698^6+WeightSDS!R$12*$AJ698^5+WeightSDS!S$12*$AJ698^4+WeightSDS!T$12*$AJ698^3+WeightSDS!U$12*$AJ698^2+WeightSDS!V$12*$AJ698+WeightSDS!W$12,WeightSDS!P$14*$AJ698^7+WeightSDS!Q$14*$AJ698^6+WeightSDS!R$14*$AJ698^5+WeightSDS!S$14*$AJ698^4+WeightSDS!T$14*$AJ698^3+WeightSDS!U$14*$AJ698^2+WeightSDS!V$14*$AJ698+WeightSDS!W$14),IF($AJ698&lt;156,WeightSDS!O$17*$AJ698^8+WeightSDS!P$17*$AJ698^7+WeightSDS!Q$17*$AJ698^6+WeightSDS!R$17*$AJ698^5+WeightSDS!S$17*$AJ698^4+WeightSDS!T$17*$AJ698^3+WeightSDS!U$17*$AJ698^2+WeightSDS!V$17*$AJ698+WeightSDS!W$17,IF($AJ698&lt;186,WeightSDS!$U$18+(WeightSDS!$V$18-WeightSDS!$U$18)/24*($AJ698-186)+WeightSDS!$W$18*(-$AJ698+186)^2-0.005,WeightSDS!$U$18+(WeightSDS!$V$18-WeightSDS!$U$18)/24*($AJ698-186)-0.005)))</f>
        <v>0.14604529399999999</v>
      </c>
      <c r="AQ698" s="7">
        <f t="shared" si="229"/>
        <v>0.56299999999999994</v>
      </c>
      <c r="AR698" s="7">
        <f t="shared" si="230"/>
        <v>69</v>
      </c>
      <c r="AS698" s="7">
        <f t="shared" si="231"/>
        <v>0.51</v>
      </c>
    </row>
    <row r="699" spans="2:45" s="7" customFormat="1" x14ac:dyDescent="0.15">
      <c r="B699" s="118"/>
      <c r="C699" s="118"/>
      <c r="D699" s="118"/>
      <c r="E699" s="30"/>
      <c r="F699" s="30"/>
      <c r="G699" s="119"/>
      <c r="H699" s="119"/>
      <c r="I699" s="78"/>
      <c r="J699" s="11" t="str">
        <f t="shared" si="222"/>
        <v/>
      </c>
      <c r="K699" s="2" t="str">
        <f t="shared" si="232"/>
        <v/>
      </c>
      <c r="L699" s="2" t="str">
        <f t="shared" si="223"/>
        <v/>
      </c>
      <c r="M699" s="2" t="str">
        <f t="shared" si="233"/>
        <v/>
      </c>
      <c r="N699" s="2" t="str">
        <f t="shared" si="234"/>
        <v/>
      </c>
      <c r="O699" s="2" t="str">
        <f t="shared" si="235"/>
        <v/>
      </c>
      <c r="P699" s="11" t="str">
        <f t="shared" si="236"/>
        <v/>
      </c>
      <c r="Q699" s="11" t="str">
        <f t="shared" si="237"/>
        <v/>
      </c>
      <c r="R699" s="2" t="str">
        <f t="shared" si="238"/>
        <v/>
      </c>
      <c r="S699" s="11" t="str">
        <f t="shared" si="239"/>
        <v/>
      </c>
      <c r="T699" s="175" t="str">
        <f t="shared" si="240"/>
        <v/>
      </c>
      <c r="U699" s="11" t="str">
        <f t="shared" si="241"/>
        <v/>
      </c>
      <c r="V699" s="136"/>
      <c r="W699" s="136"/>
      <c r="X699" s="139">
        <f t="shared" si="224"/>
        <v>0</v>
      </c>
      <c r="Y699" s="31">
        <f t="shared" si="225"/>
        <v>0</v>
      </c>
      <c r="Z699" s="31"/>
      <c r="AA699" s="140">
        <f t="shared" si="226"/>
        <v>0</v>
      </c>
      <c r="AB699" s="12"/>
      <c r="AC699" s="8">
        <f t="shared" si="227"/>
        <v>9.0359999999999996</v>
      </c>
      <c r="AD699" s="8">
        <f t="shared" si="228"/>
        <v>-184.49199999999999</v>
      </c>
      <c r="AE699"/>
      <c r="AF699" t="e">
        <f>IF(D699="M",IF(AI699&lt;78,LMS!$D$5*AI699^3+LMS!$E$5*AI699^2+LMS!$F$5*AI699+LMS!$G$5,IF(AI699&lt;150,LMS!$D$6*AI699^3+LMS!$E$6*AI699^2+LMS!$F$6*AI699+LMS!$G$6,LMS!$D$7*AI699^3+LMS!$E$7*AI699^2+LMS!$F$7*AI699+LMS!$G$7)),IF(AI699&lt;69,LMS!$D$9*AI699^3+LMS!$E$9*AI699^2+LMS!$F$9*AI699+LMS!$G$9,IF(AI699&lt;150,LMS!$D$10*AI699^3+LMS!$E$10*AI699^2+LMS!$F$10*AI699+LMS!$G$10,LMS!$D$11*AI699^3+LMS!$E$11*AI699^2+LMS!$F$11*AI699+LMS!$G$11)))</f>
        <v>#VALUE!</v>
      </c>
      <c r="AG699" t="e">
        <f>IF(D699="M",(IF(AI699&lt;2.5,LMS!$D$21*AI699^3+LMS!$E$21*AI699^2+LMS!$F$21*AI699+LMS!$G$21,IF(AI699&lt;9.5,LMS!$D$22*AI699^3+LMS!$E$22*AI699^2+LMS!$F$22*AI699+LMS!$G$22,IF(AI699&lt;26.75,LMS!$D$23*AI699^3+LMS!$E$23*AI699^2+LMS!$F$23*AI699+LMS!$G$23,IF(AI699&lt;90,LMS!$D$24*AI699^3+LMS!$E$24*AI699^2+LMS!$F$24*AI699+LMS!$G$24,LMS!$D$25*AI699^3+LMS!$E$25*AI699^2+LMS!$F$25*AI699+LMS!$G$25))))),(IF(AI699&lt;2.5,LMS!$D$27*AI699^3+LMS!$E$27*AI699^2+LMS!$F$27*AI699+LMS!$G$27,IF(AI699&lt;9.5,LMS!$D$28*AI699^3+LMS!$E$28*AI699^2+LMS!$F$28*AI699+LMS!$G$28,IF(AI699&lt;26.75,LMS!$D$29*AI699^3+LMS!$E$29*AI699^2+LMS!$F$29*AI699+LMS!$G$29,IF(AI699&lt;90,LMS!$D$30*AI699^3+LMS!$E$30*AI699^2+LMS!$F$30*AI699+LMS!$G$30,IF(AI699&lt;150,LMS!$D$31*AI699^3+LMS!$E$31*AI699^2+LMS!$F$31*AI699+LMS!$G$31,LMS!$D$32*AI699^3+LMS!$E$32*AI699^2+LMS!$F$32*AI699+LMS!$G$32)))))))</f>
        <v>#VALUE!</v>
      </c>
      <c r="AH699" t="e">
        <f>IF(D699="M",(IF(AI699&lt;90,LMS!$D$14*AI699^3+LMS!$E$14*AI699^2+LMS!$F$14*AI699+LMS!$G$14,LMS!$D$15*AI699^3+LMS!$E$15*AI699^2+LMS!$F$15*AI699+LMS!$G$15)),(IF(AI699&lt;90,LMS!$D$17*AI699^3+LMS!$E$17*AI699^2+LMS!$F$17*AI699+LMS!$G$17,LMS!$D$18*AI699^3+LMS!$E$18*AI699^2+LMS!$F$18*AI699+LMS!$G$18)))</f>
        <v>#VALUE!</v>
      </c>
      <c r="AI699" s="7" t="e">
        <f t="shared" si="221"/>
        <v>#VALUE!</v>
      </c>
      <c r="AJ699" s="7">
        <f t="shared" si="242"/>
        <v>0</v>
      </c>
      <c r="AL699" s="7">
        <f>IF(D699="M",WeightSDS!P$5*$AJ699^7+WeightSDS!Q$5*$AJ699^6+WeightSDS!R$5*$AJ699^5+WeightSDS!S$5*$AJ699^4+WeightSDS!T$5*$AJ699^3+WeightSDS!U$5*$AJ699^2+WeightSDS!V$5*$AJ699+WeightSDS!W$5,IF($AJ699&lt;186,WeightSDS!P$8*$AJ699^7+WeightSDS!Q$8*$AJ699^6+WeightSDS!R$8*$AJ699^5+WeightSDS!S$8*$AJ699^4+WeightSDS!T$8*$AJ699^3+WeightSDS!U$8*$AJ699^2+WeightSDS!V$8*$AJ699+WeightSDS!W$8,WeightSDS!$U$9+WeightSDS!$V$9*($AJ699-WeightSDS!$W$9)))</f>
        <v>0.75407122999999998</v>
      </c>
      <c r="AM699" s="7">
        <f>IF(D699="M",IF($AJ699&lt;45,WeightSDS!M$23*$AJ699^10+WeightSDS!N$23*$AJ699^9+WeightSDS!O$23*$AJ699^8+WeightSDS!P$23*$AJ699^7+WeightSDS!Q$23*$AJ699^6+WeightSDS!R$23*$AJ699^5+WeightSDS!S$23*$AJ699^4+WeightSDS!T$23*$AJ699^3+WeightSDS!U$23*$AJ699^2+WeightSDS!V$23*$AJ699+WeightSDS!W$23,IF($AJ699&lt;153,WeightSDS!M$25*$AJ699^10+WeightSDS!N$25*$AJ699^9+WeightSDS!O$25*$AJ699^8+WeightSDS!P$25*$AJ699^7+WeightSDS!Q$25*$AJ699^6+WeightSDS!R$25*$AJ699^5+WeightSDS!S$25*$AJ699^4+WeightSDS!T$25*$AJ699^3+WeightSDS!U$25*$AJ699^2+WeightSDS!V$25*$AJ699+WeightSDS!W$25,WeightSDS!M$27+WeightSDS!N$27/(1+EXP(WeightSDS!O$27+WeightSDS!P$27*$AJ699)))),IF($AJ699&lt;43.8,WeightSDS!M$29*$AJ699^10+WeightSDS!N$29*$AJ699^9+WeightSDS!O$29*$AJ699^8+WeightSDS!P$29*$AJ699^7+WeightSDS!Q$29*$AJ699^6+WeightSDS!R$29*$AJ699^5+WeightSDS!S$29*$AJ699^4+WeightSDS!T$29*$AJ699^3+WeightSDS!U$29*$AJ699^2+WeightSDS!V$29*$AJ699+WeightSDS!W$29-0.010431*(1-$AJ699/210),IF($AJ699&lt;123,WeightSDS!M$30*$AJ699^10+WeightSDS!N$30*$AJ699^9+WeightSDS!O$30*$AJ699^8+WeightSDS!P$30*$AJ699^7+WeightSDS!Q$30*$AJ699^6+WeightSDS!R$30*$AJ699^5+WeightSDS!S$30*$AJ699^4+WeightSDS!T$30*$AJ699^3+WeightSDS!U$30*$AJ699^2+WeightSDS!V$30*$AJ699+WeightSDS!W$30-0.010431*(1-1/$AJ699),WeightSDS!M$32+WeightSDS!N$32/(1+EXP(WeightSDS!O$32+WeightSDS!P$32*$AJ699))-0.010431*(1-$AJ699/210))))</f>
        <v>2.9500001032655536</v>
      </c>
      <c r="AN699" s="7">
        <f>IF(D699="M",IF($AJ699&lt;162,WeightSDS!P$12*$AJ699^7+WeightSDS!Q$12*$AJ699^6+WeightSDS!R$12*$AJ699^5+WeightSDS!S$12*$AJ699^4+WeightSDS!T$12*$AJ699^3+WeightSDS!U$12*$AJ699^2+WeightSDS!V$12*$AJ699+WeightSDS!W$12,WeightSDS!P$14*$AJ699^7+WeightSDS!Q$14*$AJ699^6+WeightSDS!R$14*$AJ699^5+WeightSDS!S$14*$AJ699^4+WeightSDS!T$14*$AJ699^3+WeightSDS!U$14*$AJ699^2+WeightSDS!V$14*$AJ699+WeightSDS!W$14),IF($AJ699&lt;156,WeightSDS!O$17*$AJ699^8+WeightSDS!P$17*$AJ699^7+WeightSDS!Q$17*$AJ699^6+WeightSDS!R$17*$AJ699^5+WeightSDS!S$17*$AJ699^4+WeightSDS!T$17*$AJ699^3+WeightSDS!U$17*$AJ699^2+WeightSDS!V$17*$AJ699+WeightSDS!W$17,IF($AJ699&lt;186,WeightSDS!$U$18+(WeightSDS!$V$18-WeightSDS!$U$18)/24*($AJ699-186)+WeightSDS!$W$18*(-$AJ699+186)^2-0.005,WeightSDS!$U$18+(WeightSDS!$V$18-WeightSDS!$U$18)/24*($AJ699-186)-0.005)))</f>
        <v>0.14604529399999999</v>
      </c>
      <c r="AQ699" s="7">
        <f t="shared" si="229"/>
        <v>0.56299999999999994</v>
      </c>
      <c r="AR699" s="7">
        <f t="shared" si="230"/>
        <v>69</v>
      </c>
      <c r="AS699" s="7">
        <f t="shared" si="231"/>
        <v>0.51</v>
      </c>
    </row>
    <row r="700" spans="2:45" s="7" customFormat="1" x14ac:dyDescent="0.15">
      <c r="B700" s="118"/>
      <c r="C700" s="118"/>
      <c r="D700" s="118"/>
      <c r="E700" s="30"/>
      <c r="F700" s="30"/>
      <c r="G700" s="119"/>
      <c r="H700" s="119"/>
      <c r="I700" s="78"/>
      <c r="J700" s="11" t="str">
        <f t="shared" si="222"/>
        <v/>
      </c>
      <c r="K700" s="2" t="str">
        <f t="shared" si="232"/>
        <v/>
      </c>
      <c r="L700" s="2" t="str">
        <f t="shared" si="223"/>
        <v/>
      </c>
      <c r="M700" s="2" t="str">
        <f t="shared" si="233"/>
        <v/>
      </c>
      <c r="N700" s="2" t="str">
        <f t="shared" si="234"/>
        <v/>
      </c>
      <c r="O700" s="2" t="str">
        <f t="shared" si="235"/>
        <v/>
      </c>
      <c r="P700" s="11" t="str">
        <f t="shared" si="236"/>
        <v/>
      </c>
      <c r="Q700" s="11" t="str">
        <f t="shared" si="237"/>
        <v/>
      </c>
      <c r="R700" s="2" t="str">
        <f t="shared" si="238"/>
        <v/>
      </c>
      <c r="S700" s="11" t="str">
        <f t="shared" si="239"/>
        <v/>
      </c>
      <c r="T700" s="175" t="str">
        <f t="shared" si="240"/>
        <v/>
      </c>
      <c r="U700" s="11" t="str">
        <f t="shared" si="241"/>
        <v/>
      </c>
      <c r="V700" s="136"/>
      <c r="W700" s="136"/>
      <c r="X700" s="139">
        <f t="shared" si="224"/>
        <v>0</v>
      </c>
      <c r="Y700" s="31">
        <f t="shared" si="225"/>
        <v>0</v>
      </c>
      <c r="Z700" s="31"/>
      <c r="AA700" s="140">
        <f t="shared" si="226"/>
        <v>0</v>
      </c>
      <c r="AB700" s="12"/>
      <c r="AC700" s="8">
        <f t="shared" si="227"/>
        <v>9.0359999999999996</v>
      </c>
      <c r="AD700" s="8">
        <f t="shared" si="228"/>
        <v>-184.49199999999999</v>
      </c>
      <c r="AE700"/>
      <c r="AF700" t="e">
        <f>IF(D700="M",IF(AI700&lt;78,LMS!$D$5*AI700^3+LMS!$E$5*AI700^2+LMS!$F$5*AI700+LMS!$G$5,IF(AI700&lt;150,LMS!$D$6*AI700^3+LMS!$E$6*AI700^2+LMS!$F$6*AI700+LMS!$G$6,LMS!$D$7*AI700^3+LMS!$E$7*AI700^2+LMS!$F$7*AI700+LMS!$G$7)),IF(AI700&lt;69,LMS!$D$9*AI700^3+LMS!$E$9*AI700^2+LMS!$F$9*AI700+LMS!$G$9,IF(AI700&lt;150,LMS!$D$10*AI700^3+LMS!$E$10*AI700^2+LMS!$F$10*AI700+LMS!$G$10,LMS!$D$11*AI700^3+LMS!$E$11*AI700^2+LMS!$F$11*AI700+LMS!$G$11)))</f>
        <v>#VALUE!</v>
      </c>
      <c r="AG700" t="e">
        <f>IF(D700="M",(IF(AI700&lt;2.5,LMS!$D$21*AI700^3+LMS!$E$21*AI700^2+LMS!$F$21*AI700+LMS!$G$21,IF(AI700&lt;9.5,LMS!$D$22*AI700^3+LMS!$E$22*AI700^2+LMS!$F$22*AI700+LMS!$G$22,IF(AI700&lt;26.75,LMS!$D$23*AI700^3+LMS!$E$23*AI700^2+LMS!$F$23*AI700+LMS!$G$23,IF(AI700&lt;90,LMS!$D$24*AI700^3+LMS!$E$24*AI700^2+LMS!$F$24*AI700+LMS!$G$24,LMS!$D$25*AI700^3+LMS!$E$25*AI700^2+LMS!$F$25*AI700+LMS!$G$25))))),(IF(AI700&lt;2.5,LMS!$D$27*AI700^3+LMS!$E$27*AI700^2+LMS!$F$27*AI700+LMS!$G$27,IF(AI700&lt;9.5,LMS!$D$28*AI700^3+LMS!$E$28*AI700^2+LMS!$F$28*AI700+LMS!$G$28,IF(AI700&lt;26.75,LMS!$D$29*AI700^3+LMS!$E$29*AI700^2+LMS!$F$29*AI700+LMS!$G$29,IF(AI700&lt;90,LMS!$D$30*AI700^3+LMS!$E$30*AI700^2+LMS!$F$30*AI700+LMS!$G$30,IF(AI700&lt;150,LMS!$D$31*AI700^3+LMS!$E$31*AI700^2+LMS!$F$31*AI700+LMS!$G$31,LMS!$D$32*AI700^3+LMS!$E$32*AI700^2+LMS!$F$32*AI700+LMS!$G$32)))))))</f>
        <v>#VALUE!</v>
      </c>
      <c r="AH700" t="e">
        <f>IF(D700="M",(IF(AI700&lt;90,LMS!$D$14*AI700^3+LMS!$E$14*AI700^2+LMS!$F$14*AI700+LMS!$G$14,LMS!$D$15*AI700^3+LMS!$E$15*AI700^2+LMS!$F$15*AI700+LMS!$G$15)),(IF(AI700&lt;90,LMS!$D$17*AI700^3+LMS!$E$17*AI700^2+LMS!$F$17*AI700+LMS!$G$17,LMS!$D$18*AI700^3+LMS!$E$18*AI700^2+LMS!$F$18*AI700+LMS!$G$18)))</f>
        <v>#VALUE!</v>
      </c>
      <c r="AI700" s="7" t="e">
        <f t="shared" si="221"/>
        <v>#VALUE!</v>
      </c>
      <c r="AJ700" s="7">
        <f t="shared" si="242"/>
        <v>0</v>
      </c>
      <c r="AL700" s="7">
        <f>IF(D700="M",WeightSDS!P$5*$AJ700^7+WeightSDS!Q$5*$AJ700^6+WeightSDS!R$5*$AJ700^5+WeightSDS!S$5*$AJ700^4+WeightSDS!T$5*$AJ700^3+WeightSDS!U$5*$AJ700^2+WeightSDS!V$5*$AJ700+WeightSDS!W$5,IF($AJ700&lt;186,WeightSDS!P$8*$AJ700^7+WeightSDS!Q$8*$AJ700^6+WeightSDS!R$8*$AJ700^5+WeightSDS!S$8*$AJ700^4+WeightSDS!T$8*$AJ700^3+WeightSDS!U$8*$AJ700^2+WeightSDS!V$8*$AJ700+WeightSDS!W$8,WeightSDS!$U$9+WeightSDS!$V$9*($AJ700-WeightSDS!$W$9)))</f>
        <v>0.75407122999999998</v>
      </c>
      <c r="AM700" s="7">
        <f>IF(D700="M",IF($AJ700&lt;45,WeightSDS!M$23*$AJ700^10+WeightSDS!N$23*$AJ700^9+WeightSDS!O$23*$AJ700^8+WeightSDS!P$23*$AJ700^7+WeightSDS!Q$23*$AJ700^6+WeightSDS!R$23*$AJ700^5+WeightSDS!S$23*$AJ700^4+WeightSDS!T$23*$AJ700^3+WeightSDS!U$23*$AJ700^2+WeightSDS!V$23*$AJ700+WeightSDS!W$23,IF($AJ700&lt;153,WeightSDS!M$25*$AJ700^10+WeightSDS!N$25*$AJ700^9+WeightSDS!O$25*$AJ700^8+WeightSDS!P$25*$AJ700^7+WeightSDS!Q$25*$AJ700^6+WeightSDS!R$25*$AJ700^5+WeightSDS!S$25*$AJ700^4+WeightSDS!T$25*$AJ700^3+WeightSDS!U$25*$AJ700^2+WeightSDS!V$25*$AJ700+WeightSDS!W$25,WeightSDS!M$27+WeightSDS!N$27/(1+EXP(WeightSDS!O$27+WeightSDS!P$27*$AJ700)))),IF($AJ700&lt;43.8,WeightSDS!M$29*$AJ700^10+WeightSDS!N$29*$AJ700^9+WeightSDS!O$29*$AJ700^8+WeightSDS!P$29*$AJ700^7+WeightSDS!Q$29*$AJ700^6+WeightSDS!R$29*$AJ700^5+WeightSDS!S$29*$AJ700^4+WeightSDS!T$29*$AJ700^3+WeightSDS!U$29*$AJ700^2+WeightSDS!V$29*$AJ700+WeightSDS!W$29-0.010431*(1-$AJ700/210),IF($AJ700&lt;123,WeightSDS!M$30*$AJ700^10+WeightSDS!N$30*$AJ700^9+WeightSDS!O$30*$AJ700^8+WeightSDS!P$30*$AJ700^7+WeightSDS!Q$30*$AJ700^6+WeightSDS!R$30*$AJ700^5+WeightSDS!S$30*$AJ700^4+WeightSDS!T$30*$AJ700^3+WeightSDS!U$30*$AJ700^2+WeightSDS!V$30*$AJ700+WeightSDS!W$30-0.010431*(1-1/$AJ700),WeightSDS!M$32+WeightSDS!N$32/(1+EXP(WeightSDS!O$32+WeightSDS!P$32*$AJ700))-0.010431*(1-$AJ700/210))))</f>
        <v>2.9500001032655536</v>
      </c>
      <c r="AN700" s="7">
        <f>IF(D700="M",IF($AJ700&lt;162,WeightSDS!P$12*$AJ700^7+WeightSDS!Q$12*$AJ700^6+WeightSDS!R$12*$AJ700^5+WeightSDS!S$12*$AJ700^4+WeightSDS!T$12*$AJ700^3+WeightSDS!U$12*$AJ700^2+WeightSDS!V$12*$AJ700+WeightSDS!W$12,WeightSDS!P$14*$AJ700^7+WeightSDS!Q$14*$AJ700^6+WeightSDS!R$14*$AJ700^5+WeightSDS!S$14*$AJ700^4+WeightSDS!T$14*$AJ700^3+WeightSDS!U$14*$AJ700^2+WeightSDS!V$14*$AJ700+WeightSDS!W$14),IF($AJ700&lt;156,WeightSDS!O$17*$AJ700^8+WeightSDS!P$17*$AJ700^7+WeightSDS!Q$17*$AJ700^6+WeightSDS!R$17*$AJ700^5+WeightSDS!S$17*$AJ700^4+WeightSDS!T$17*$AJ700^3+WeightSDS!U$17*$AJ700^2+WeightSDS!V$17*$AJ700+WeightSDS!W$17,IF($AJ700&lt;186,WeightSDS!$U$18+(WeightSDS!$V$18-WeightSDS!$U$18)/24*($AJ700-186)+WeightSDS!$W$18*(-$AJ700+186)^2-0.005,WeightSDS!$U$18+(WeightSDS!$V$18-WeightSDS!$U$18)/24*($AJ700-186)-0.005)))</f>
        <v>0.14604529399999999</v>
      </c>
      <c r="AQ700" s="7">
        <f t="shared" si="229"/>
        <v>0.56299999999999994</v>
      </c>
      <c r="AR700" s="7">
        <f t="shared" si="230"/>
        <v>69</v>
      </c>
      <c r="AS700" s="7">
        <f t="shared" si="231"/>
        <v>0.51</v>
      </c>
    </row>
    <row r="701" spans="2:45" s="7" customFormat="1" x14ac:dyDescent="0.15">
      <c r="B701" s="118"/>
      <c r="C701" s="118"/>
      <c r="D701" s="118"/>
      <c r="E701" s="30"/>
      <c r="F701" s="30"/>
      <c r="G701" s="119"/>
      <c r="H701" s="119"/>
      <c r="I701" s="78"/>
      <c r="J701" s="11" t="str">
        <f t="shared" si="222"/>
        <v/>
      </c>
      <c r="K701" s="2" t="str">
        <f t="shared" si="232"/>
        <v/>
      </c>
      <c r="L701" s="2" t="str">
        <f t="shared" si="223"/>
        <v/>
      </c>
      <c r="M701" s="2" t="str">
        <f t="shared" si="233"/>
        <v/>
      </c>
      <c r="N701" s="2" t="str">
        <f t="shared" si="234"/>
        <v/>
      </c>
      <c r="O701" s="2" t="str">
        <f t="shared" si="235"/>
        <v/>
      </c>
      <c r="P701" s="11" t="str">
        <f t="shared" si="236"/>
        <v/>
      </c>
      <c r="Q701" s="11" t="str">
        <f t="shared" si="237"/>
        <v/>
      </c>
      <c r="R701" s="2" t="str">
        <f t="shared" si="238"/>
        <v/>
      </c>
      <c r="S701" s="11" t="str">
        <f t="shared" si="239"/>
        <v/>
      </c>
      <c r="T701" s="175" t="str">
        <f t="shared" si="240"/>
        <v/>
      </c>
      <c r="U701" s="11" t="str">
        <f t="shared" si="241"/>
        <v/>
      </c>
      <c r="V701" s="136"/>
      <c r="W701" s="136"/>
      <c r="X701" s="139">
        <f t="shared" si="224"/>
        <v>0</v>
      </c>
      <c r="Y701" s="31">
        <f t="shared" si="225"/>
        <v>0</v>
      </c>
      <c r="Z701" s="31"/>
      <c r="AA701" s="140">
        <f t="shared" si="226"/>
        <v>0</v>
      </c>
      <c r="AB701" s="12"/>
      <c r="AC701" s="8">
        <f t="shared" si="227"/>
        <v>9.0359999999999996</v>
      </c>
      <c r="AD701" s="8">
        <f t="shared" si="228"/>
        <v>-184.49199999999999</v>
      </c>
      <c r="AE701"/>
      <c r="AF701" t="e">
        <f>IF(D701="M",IF(AI701&lt;78,LMS!$D$5*AI701^3+LMS!$E$5*AI701^2+LMS!$F$5*AI701+LMS!$G$5,IF(AI701&lt;150,LMS!$D$6*AI701^3+LMS!$E$6*AI701^2+LMS!$F$6*AI701+LMS!$G$6,LMS!$D$7*AI701^3+LMS!$E$7*AI701^2+LMS!$F$7*AI701+LMS!$G$7)),IF(AI701&lt;69,LMS!$D$9*AI701^3+LMS!$E$9*AI701^2+LMS!$F$9*AI701+LMS!$G$9,IF(AI701&lt;150,LMS!$D$10*AI701^3+LMS!$E$10*AI701^2+LMS!$F$10*AI701+LMS!$G$10,LMS!$D$11*AI701^3+LMS!$E$11*AI701^2+LMS!$F$11*AI701+LMS!$G$11)))</f>
        <v>#VALUE!</v>
      </c>
      <c r="AG701" t="e">
        <f>IF(D701="M",(IF(AI701&lt;2.5,LMS!$D$21*AI701^3+LMS!$E$21*AI701^2+LMS!$F$21*AI701+LMS!$G$21,IF(AI701&lt;9.5,LMS!$D$22*AI701^3+LMS!$E$22*AI701^2+LMS!$F$22*AI701+LMS!$G$22,IF(AI701&lt;26.75,LMS!$D$23*AI701^3+LMS!$E$23*AI701^2+LMS!$F$23*AI701+LMS!$G$23,IF(AI701&lt;90,LMS!$D$24*AI701^3+LMS!$E$24*AI701^2+LMS!$F$24*AI701+LMS!$G$24,LMS!$D$25*AI701^3+LMS!$E$25*AI701^2+LMS!$F$25*AI701+LMS!$G$25))))),(IF(AI701&lt;2.5,LMS!$D$27*AI701^3+LMS!$E$27*AI701^2+LMS!$F$27*AI701+LMS!$G$27,IF(AI701&lt;9.5,LMS!$D$28*AI701^3+LMS!$E$28*AI701^2+LMS!$F$28*AI701+LMS!$G$28,IF(AI701&lt;26.75,LMS!$D$29*AI701^3+LMS!$E$29*AI701^2+LMS!$F$29*AI701+LMS!$G$29,IF(AI701&lt;90,LMS!$D$30*AI701^3+LMS!$E$30*AI701^2+LMS!$F$30*AI701+LMS!$G$30,IF(AI701&lt;150,LMS!$D$31*AI701^3+LMS!$E$31*AI701^2+LMS!$F$31*AI701+LMS!$G$31,LMS!$D$32*AI701^3+LMS!$E$32*AI701^2+LMS!$F$32*AI701+LMS!$G$32)))))))</f>
        <v>#VALUE!</v>
      </c>
      <c r="AH701" t="e">
        <f>IF(D701="M",(IF(AI701&lt;90,LMS!$D$14*AI701^3+LMS!$E$14*AI701^2+LMS!$F$14*AI701+LMS!$G$14,LMS!$D$15*AI701^3+LMS!$E$15*AI701^2+LMS!$F$15*AI701+LMS!$G$15)),(IF(AI701&lt;90,LMS!$D$17*AI701^3+LMS!$E$17*AI701^2+LMS!$F$17*AI701+LMS!$G$17,LMS!$D$18*AI701^3+LMS!$E$18*AI701^2+LMS!$F$18*AI701+LMS!$G$18)))</f>
        <v>#VALUE!</v>
      </c>
      <c r="AI701" s="7" t="e">
        <f t="shared" ref="AI701:AI764" si="243">T701*365.25/30.4375</f>
        <v>#VALUE!</v>
      </c>
      <c r="AJ701" s="7">
        <f t="shared" si="242"/>
        <v>0</v>
      </c>
      <c r="AL701" s="7">
        <f>IF(D701="M",WeightSDS!P$5*$AJ701^7+WeightSDS!Q$5*$AJ701^6+WeightSDS!R$5*$AJ701^5+WeightSDS!S$5*$AJ701^4+WeightSDS!T$5*$AJ701^3+WeightSDS!U$5*$AJ701^2+WeightSDS!V$5*$AJ701+WeightSDS!W$5,IF($AJ701&lt;186,WeightSDS!P$8*$AJ701^7+WeightSDS!Q$8*$AJ701^6+WeightSDS!R$8*$AJ701^5+WeightSDS!S$8*$AJ701^4+WeightSDS!T$8*$AJ701^3+WeightSDS!U$8*$AJ701^2+WeightSDS!V$8*$AJ701+WeightSDS!W$8,WeightSDS!$U$9+WeightSDS!$V$9*($AJ701-WeightSDS!$W$9)))</f>
        <v>0.75407122999999998</v>
      </c>
      <c r="AM701" s="7">
        <f>IF(D701="M",IF($AJ701&lt;45,WeightSDS!M$23*$AJ701^10+WeightSDS!N$23*$AJ701^9+WeightSDS!O$23*$AJ701^8+WeightSDS!P$23*$AJ701^7+WeightSDS!Q$23*$AJ701^6+WeightSDS!R$23*$AJ701^5+WeightSDS!S$23*$AJ701^4+WeightSDS!T$23*$AJ701^3+WeightSDS!U$23*$AJ701^2+WeightSDS!V$23*$AJ701+WeightSDS!W$23,IF($AJ701&lt;153,WeightSDS!M$25*$AJ701^10+WeightSDS!N$25*$AJ701^9+WeightSDS!O$25*$AJ701^8+WeightSDS!P$25*$AJ701^7+WeightSDS!Q$25*$AJ701^6+WeightSDS!R$25*$AJ701^5+WeightSDS!S$25*$AJ701^4+WeightSDS!T$25*$AJ701^3+WeightSDS!U$25*$AJ701^2+WeightSDS!V$25*$AJ701+WeightSDS!W$25,WeightSDS!M$27+WeightSDS!N$27/(1+EXP(WeightSDS!O$27+WeightSDS!P$27*$AJ701)))),IF($AJ701&lt;43.8,WeightSDS!M$29*$AJ701^10+WeightSDS!N$29*$AJ701^9+WeightSDS!O$29*$AJ701^8+WeightSDS!P$29*$AJ701^7+WeightSDS!Q$29*$AJ701^6+WeightSDS!R$29*$AJ701^5+WeightSDS!S$29*$AJ701^4+WeightSDS!T$29*$AJ701^3+WeightSDS!U$29*$AJ701^2+WeightSDS!V$29*$AJ701+WeightSDS!W$29-0.010431*(1-$AJ701/210),IF($AJ701&lt;123,WeightSDS!M$30*$AJ701^10+WeightSDS!N$30*$AJ701^9+WeightSDS!O$30*$AJ701^8+WeightSDS!P$30*$AJ701^7+WeightSDS!Q$30*$AJ701^6+WeightSDS!R$30*$AJ701^5+WeightSDS!S$30*$AJ701^4+WeightSDS!T$30*$AJ701^3+WeightSDS!U$30*$AJ701^2+WeightSDS!V$30*$AJ701+WeightSDS!W$30-0.010431*(1-1/$AJ701),WeightSDS!M$32+WeightSDS!N$32/(1+EXP(WeightSDS!O$32+WeightSDS!P$32*$AJ701))-0.010431*(1-$AJ701/210))))</f>
        <v>2.9500001032655536</v>
      </c>
      <c r="AN701" s="7">
        <f>IF(D701="M",IF($AJ701&lt;162,WeightSDS!P$12*$AJ701^7+WeightSDS!Q$12*$AJ701^6+WeightSDS!R$12*$AJ701^5+WeightSDS!S$12*$AJ701^4+WeightSDS!T$12*$AJ701^3+WeightSDS!U$12*$AJ701^2+WeightSDS!V$12*$AJ701+WeightSDS!W$12,WeightSDS!P$14*$AJ701^7+WeightSDS!Q$14*$AJ701^6+WeightSDS!R$14*$AJ701^5+WeightSDS!S$14*$AJ701^4+WeightSDS!T$14*$AJ701^3+WeightSDS!U$14*$AJ701^2+WeightSDS!V$14*$AJ701+WeightSDS!W$14),IF($AJ701&lt;156,WeightSDS!O$17*$AJ701^8+WeightSDS!P$17*$AJ701^7+WeightSDS!Q$17*$AJ701^6+WeightSDS!R$17*$AJ701^5+WeightSDS!S$17*$AJ701^4+WeightSDS!T$17*$AJ701^3+WeightSDS!U$17*$AJ701^2+WeightSDS!V$17*$AJ701+WeightSDS!W$17,IF($AJ701&lt;186,WeightSDS!$U$18+(WeightSDS!$V$18-WeightSDS!$U$18)/24*($AJ701-186)+WeightSDS!$W$18*(-$AJ701+186)^2-0.005,WeightSDS!$U$18+(WeightSDS!$V$18-WeightSDS!$U$18)/24*($AJ701-186)-0.005)))</f>
        <v>0.14604529399999999</v>
      </c>
      <c r="AQ701" s="7">
        <f t="shared" si="229"/>
        <v>0.56299999999999994</v>
      </c>
      <c r="AR701" s="7">
        <f t="shared" si="230"/>
        <v>69</v>
      </c>
      <c r="AS701" s="7">
        <f t="shared" si="231"/>
        <v>0.51</v>
      </c>
    </row>
    <row r="702" spans="2:45" s="7" customFormat="1" x14ac:dyDescent="0.15">
      <c r="B702" s="118"/>
      <c r="C702" s="118"/>
      <c r="D702" s="118"/>
      <c r="E702" s="30"/>
      <c r="F702" s="30"/>
      <c r="G702" s="119"/>
      <c r="H702" s="119"/>
      <c r="I702" s="78"/>
      <c r="J702" s="11" t="str">
        <f t="shared" si="222"/>
        <v/>
      </c>
      <c r="K702" s="2" t="str">
        <f t="shared" si="232"/>
        <v/>
      </c>
      <c r="L702" s="2" t="str">
        <f t="shared" si="223"/>
        <v/>
      </c>
      <c r="M702" s="2" t="str">
        <f t="shared" si="233"/>
        <v/>
      </c>
      <c r="N702" s="2" t="str">
        <f t="shared" si="234"/>
        <v/>
      </c>
      <c r="O702" s="2" t="str">
        <f t="shared" si="235"/>
        <v/>
      </c>
      <c r="P702" s="11" t="str">
        <f t="shared" si="236"/>
        <v/>
      </c>
      <c r="Q702" s="11" t="str">
        <f t="shared" si="237"/>
        <v/>
      </c>
      <c r="R702" s="2" t="str">
        <f t="shared" si="238"/>
        <v/>
      </c>
      <c r="S702" s="11" t="str">
        <f t="shared" si="239"/>
        <v/>
      </c>
      <c r="T702" s="175" t="str">
        <f t="shared" si="240"/>
        <v/>
      </c>
      <c r="U702" s="11" t="str">
        <f t="shared" si="241"/>
        <v/>
      </c>
      <c r="V702" s="136"/>
      <c r="W702" s="136"/>
      <c r="X702" s="139">
        <f t="shared" si="224"/>
        <v>0</v>
      </c>
      <c r="Y702" s="31">
        <f t="shared" si="225"/>
        <v>0</v>
      </c>
      <c r="Z702" s="31"/>
      <c r="AA702" s="140">
        <f t="shared" si="226"/>
        <v>0</v>
      </c>
      <c r="AB702" s="12"/>
      <c r="AC702" s="8">
        <f t="shared" si="227"/>
        <v>9.0359999999999996</v>
      </c>
      <c r="AD702" s="8">
        <f t="shared" si="228"/>
        <v>-184.49199999999999</v>
      </c>
      <c r="AE702"/>
      <c r="AF702" t="e">
        <f>IF(D702="M",IF(AI702&lt;78,LMS!$D$5*AI702^3+LMS!$E$5*AI702^2+LMS!$F$5*AI702+LMS!$G$5,IF(AI702&lt;150,LMS!$D$6*AI702^3+LMS!$E$6*AI702^2+LMS!$F$6*AI702+LMS!$G$6,LMS!$D$7*AI702^3+LMS!$E$7*AI702^2+LMS!$F$7*AI702+LMS!$G$7)),IF(AI702&lt;69,LMS!$D$9*AI702^3+LMS!$E$9*AI702^2+LMS!$F$9*AI702+LMS!$G$9,IF(AI702&lt;150,LMS!$D$10*AI702^3+LMS!$E$10*AI702^2+LMS!$F$10*AI702+LMS!$G$10,LMS!$D$11*AI702^3+LMS!$E$11*AI702^2+LMS!$F$11*AI702+LMS!$G$11)))</f>
        <v>#VALUE!</v>
      </c>
      <c r="AG702" t="e">
        <f>IF(D702="M",(IF(AI702&lt;2.5,LMS!$D$21*AI702^3+LMS!$E$21*AI702^2+LMS!$F$21*AI702+LMS!$G$21,IF(AI702&lt;9.5,LMS!$D$22*AI702^3+LMS!$E$22*AI702^2+LMS!$F$22*AI702+LMS!$G$22,IF(AI702&lt;26.75,LMS!$D$23*AI702^3+LMS!$E$23*AI702^2+LMS!$F$23*AI702+LMS!$G$23,IF(AI702&lt;90,LMS!$D$24*AI702^3+LMS!$E$24*AI702^2+LMS!$F$24*AI702+LMS!$G$24,LMS!$D$25*AI702^3+LMS!$E$25*AI702^2+LMS!$F$25*AI702+LMS!$G$25))))),(IF(AI702&lt;2.5,LMS!$D$27*AI702^3+LMS!$E$27*AI702^2+LMS!$F$27*AI702+LMS!$G$27,IF(AI702&lt;9.5,LMS!$D$28*AI702^3+LMS!$E$28*AI702^2+LMS!$F$28*AI702+LMS!$G$28,IF(AI702&lt;26.75,LMS!$D$29*AI702^3+LMS!$E$29*AI702^2+LMS!$F$29*AI702+LMS!$G$29,IF(AI702&lt;90,LMS!$D$30*AI702^3+LMS!$E$30*AI702^2+LMS!$F$30*AI702+LMS!$G$30,IF(AI702&lt;150,LMS!$D$31*AI702^3+LMS!$E$31*AI702^2+LMS!$F$31*AI702+LMS!$G$31,LMS!$D$32*AI702^3+LMS!$E$32*AI702^2+LMS!$F$32*AI702+LMS!$G$32)))))))</f>
        <v>#VALUE!</v>
      </c>
      <c r="AH702" t="e">
        <f>IF(D702="M",(IF(AI702&lt;90,LMS!$D$14*AI702^3+LMS!$E$14*AI702^2+LMS!$F$14*AI702+LMS!$G$14,LMS!$D$15*AI702^3+LMS!$E$15*AI702^2+LMS!$F$15*AI702+LMS!$G$15)),(IF(AI702&lt;90,LMS!$D$17*AI702^3+LMS!$E$17*AI702^2+LMS!$F$17*AI702+LMS!$G$17,LMS!$D$18*AI702^3+LMS!$E$18*AI702^2+LMS!$F$18*AI702+LMS!$G$18)))</f>
        <v>#VALUE!</v>
      </c>
      <c r="AI702" s="7" t="e">
        <f t="shared" si="243"/>
        <v>#VALUE!</v>
      </c>
      <c r="AJ702" s="7">
        <f t="shared" si="242"/>
        <v>0</v>
      </c>
      <c r="AL702" s="7">
        <f>IF(D702="M",WeightSDS!P$5*$AJ702^7+WeightSDS!Q$5*$AJ702^6+WeightSDS!R$5*$AJ702^5+WeightSDS!S$5*$AJ702^4+WeightSDS!T$5*$AJ702^3+WeightSDS!U$5*$AJ702^2+WeightSDS!V$5*$AJ702+WeightSDS!W$5,IF($AJ702&lt;186,WeightSDS!P$8*$AJ702^7+WeightSDS!Q$8*$AJ702^6+WeightSDS!R$8*$AJ702^5+WeightSDS!S$8*$AJ702^4+WeightSDS!T$8*$AJ702^3+WeightSDS!U$8*$AJ702^2+WeightSDS!V$8*$AJ702+WeightSDS!W$8,WeightSDS!$U$9+WeightSDS!$V$9*($AJ702-WeightSDS!$W$9)))</f>
        <v>0.75407122999999998</v>
      </c>
      <c r="AM702" s="7">
        <f>IF(D702="M",IF($AJ702&lt;45,WeightSDS!M$23*$AJ702^10+WeightSDS!N$23*$AJ702^9+WeightSDS!O$23*$AJ702^8+WeightSDS!P$23*$AJ702^7+WeightSDS!Q$23*$AJ702^6+WeightSDS!R$23*$AJ702^5+WeightSDS!S$23*$AJ702^4+WeightSDS!T$23*$AJ702^3+WeightSDS!U$23*$AJ702^2+WeightSDS!V$23*$AJ702+WeightSDS!W$23,IF($AJ702&lt;153,WeightSDS!M$25*$AJ702^10+WeightSDS!N$25*$AJ702^9+WeightSDS!O$25*$AJ702^8+WeightSDS!P$25*$AJ702^7+WeightSDS!Q$25*$AJ702^6+WeightSDS!R$25*$AJ702^5+WeightSDS!S$25*$AJ702^4+WeightSDS!T$25*$AJ702^3+WeightSDS!U$25*$AJ702^2+WeightSDS!V$25*$AJ702+WeightSDS!W$25,WeightSDS!M$27+WeightSDS!N$27/(1+EXP(WeightSDS!O$27+WeightSDS!P$27*$AJ702)))),IF($AJ702&lt;43.8,WeightSDS!M$29*$AJ702^10+WeightSDS!N$29*$AJ702^9+WeightSDS!O$29*$AJ702^8+WeightSDS!P$29*$AJ702^7+WeightSDS!Q$29*$AJ702^6+WeightSDS!R$29*$AJ702^5+WeightSDS!S$29*$AJ702^4+WeightSDS!T$29*$AJ702^3+WeightSDS!U$29*$AJ702^2+WeightSDS!V$29*$AJ702+WeightSDS!W$29-0.010431*(1-$AJ702/210),IF($AJ702&lt;123,WeightSDS!M$30*$AJ702^10+WeightSDS!N$30*$AJ702^9+WeightSDS!O$30*$AJ702^8+WeightSDS!P$30*$AJ702^7+WeightSDS!Q$30*$AJ702^6+WeightSDS!R$30*$AJ702^5+WeightSDS!S$30*$AJ702^4+WeightSDS!T$30*$AJ702^3+WeightSDS!U$30*$AJ702^2+WeightSDS!V$30*$AJ702+WeightSDS!W$30-0.010431*(1-1/$AJ702),WeightSDS!M$32+WeightSDS!N$32/(1+EXP(WeightSDS!O$32+WeightSDS!P$32*$AJ702))-0.010431*(1-$AJ702/210))))</f>
        <v>2.9500001032655536</v>
      </c>
      <c r="AN702" s="7">
        <f>IF(D702="M",IF($AJ702&lt;162,WeightSDS!P$12*$AJ702^7+WeightSDS!Q$12*$AJ702^6+WeightSDS!R$12*$AJ702^5+WeightSDS!S$12*$AJ702^4+WeightSDS!T$12*$AJ702^3+WeightSDS!U$12*$AJ702^2+WeightSDS!V$12*$AJ702+WeightSDS!W$12,WeightSDS!P$14*$AJ702^7+WeightSDS!Q$14*$AJ702^6+WeightSDS!R$14*$AJ702^5+WeightSDS!S$14*$AJ702^4+WeightSDS!T$14*$AJ702^3+WeightSDS!U$14*$AJ702^2+WeightSDS!V$14*$AJ702+WeightSDS!W$14),IF($AJ702&lt;156,WeightSDS!O$17*$AJ702^8+WeightSDS!P$17*$AJ702^7+WeightSDS!Q$17*$AJ702^6+WeightSDS!R$17*$AJ702^5+WeightSDS!S$17*$AJ702^4+WeightSDS!T$17*$AJ702^3+WeightSDS!U$17*$AJ702^2+WeightSDS!V$17*$AJ702+WeightSDS!W$17,IF($AJ702&lt;186,WeightSDS!$U$18+(WeightSDS!$V$18-WeightSDS!$U$18)/24*($AJ702-186)+WeightSDS!$W$18*(-$AJ702+186)^2-0.005,WeightSDS!$U$18+(WeightSDS!$V$18-WeightSDS!$U$18)/24*($AJ702-186)-0.005)))</f>
        <v>0.14604529399999999</v>
      </c>
      <c r="AQ702" s="7">
        <f t="shared" si="229"/>
        <v>0.56299999999999994</v>
      </c>
      <c r="AR702" s="7">
        <f t="shared" si="230"/>
        <v>69</v>
      </c>
      <c r="AS702" s="7">
        <f t="shared" si="231"/>
        <v>0.51</v>
      </c>
    </row>
    <row r="703" spans="2:45" s="7" customFormat="1" x14ac:dyDescent="0.15">
      <c r="B703" s="118"/>
      <c r="C703" s="118"/>
      <c r="D703" s="118"/>
      <c r="E703" s="30"/>
      <c r="F703" s="30"/>
      <c r="G703" s="119"/>
      <c r="H703" s="119"/>
      <c r="I703" s="78"/>
      <c r="J703" s="11" t="str">
        <f t="shared" si="222"/>
        <v/>
      </c>
      <c r="K703" s="2" t="str">
        <f t="shared" si="232"/>
        <v/>
      </c>
      <c r="L703" s="2" t="str">
        <f t="shared" si="223"/>
        <v/>
      </c>
      <c r="M703" s="2" t="str">
        <f t="shared" si="233"/>
        <v/>
      </c>
      <c r="N703" s="2" t="str">
        <f t="shared" si="234"/>
        <v/>
      </c>
      <c r="O703" s="2" t="str">
        <f t="shared" si="235"/>
        <v/>
      </c>
      <c r="P703" s="11" t="str">
        <f t="shared" si="236"/>
        <v/>
      </c>
      <c r="Q703" s="11" t="str">
        <f t="shared" si="237"/>
        <v/>
      </c>
      <c r="R703" s="2" t="str">
        <f t="shared" si="238"/>
        <v/>
      </c>
      <c r="S703" s="11" t="str">
        <f t="shared" si="239"/>
        <v/>
      </c>
      <c r="T703" s="175" t="str">
        <f t="shared" si="240"/>
        <v/>
      </c>
      <c r="U703" s="11" t="str">
        <f t="shared" si="241"/>
        <v/>
      </c>
      <c r="V703" s="136"/>
      <c r="W703" s="136"/>
      <c r="X703" s="139">
        <f t="shared" si="224"/>
        <v>0</v>
      </c>
      <c r="Y703" s="31">
        <f t="shared" si="225"/>
        <v>0</v>
      </c>
      <c r="Z703" s="31"/>
      <c r="AA703" s="140">
        <f t="shared" si="226"/>
        <v>0</v>
      </c>
      <c r="AB703" s="12"/>
      <c r="AC703" s="8">
        <f t="shared" si="227"/>
        <v>9.0359999999999996</v>
      </c>
      <c r="AD703" s="8">
        <f t="shared" si="228"/>
        <v>-184.49199999999999</v>
      </c>
      <c r="AE703"/>
      <c r="AF703" t="e">
        <f>IF(D703="M",IF(AI703&lt;78,LMS!$D$5*AI703^3+LMS!$E$5*AI703^2+LMS!$F$5*AI703+LMS!$G$5,IF(AI703&lt;150,LMS!$D$6*AI703^3+LMS!$E$6*AI703^2+LMS!$F$6*AI703+LMS!$G$6,LMS!$D$7*AI703^3+LMS!$E$7*AI703^2+LMS!$F$7*AI703+LMS!$G$7)),IF(AI703&lt;69,LMS!$D$9*AI703^3+LMS!$E$9*AI703^2+LMS!$F$9*AI703+LMS!$G$9,IF(AI703&lt;150,LMS!$D$10*AI703^3+LMS!$E$10*AI703^2+LMS!$F$10*AI703+LMS!$G$10,LMS!$D$11*AI703^3+LMS!$E$11*AI703^2+LMS!$F$11*AI703+LMS!$G$11)))</f>
        <v>#VALUE!</v>
      </c>
      <c r="AG703" t="e">
        <f>IF(D703="M",(IF(AI703&lt;2.5,LMS!$D$21*AI703^3+LMS!$E$21*AI703^2+LMS!$F$21*AI703+LMS!$G$21,IF(AI703&lt;9.5,LMS!$D$22*AI703^3+LMS!$E$22*AI703^2+LMS!$F$22*AI703+LMS!$G$22,IF(AI703&lt;26.75,LMS!$D$23*AI703^3+LMS!$E$23*AI703^2+LMS!$F$23*AI703+LMS!$G$23,IF(AI703&lt;90,LMS!$D$24*AI703^3+LMS!$E$24*AI703^2+LMS!$F$24*AI703+LMS!$G$24,LMS!$D$25*AI703^3+LMS!$E$25*AI703^2+LMS!$F$25*AI703+LMS!$G$25))))),(IF(AI703&lt;2.5,LMS!$D$27*AI703^3+LMS!$E$27*AI703^2+LMS!$F$27*AI703+LMS!$G$27,IF(AI703&lt;9.5,LMS!$D$28*AI703^3+LMS!$E$28*AI703^2+LMS!$F$28*AI703+LMS!$G$28,IF(AI703&lt;26.75,LMS!$D$29*AI703^3+LMS!$E$29*AI703^2+LMS!$F$29*AI703+LMS!$G$29,IF(AI703&lt;90,LMS!$D$30*AI703^3+LMS!$E$30*AI703^2+LMS!$F$30*AI703+LMS!$G$30,IF(AI703&lt;150,LMS!$D$31*AI703^3+LMS!$E$31*AI703^2+LMS!$F$31*AI703+LMS!$G$31,LMS!$D$32*AI703^3+LMS!$E$32*AI703^2+LMS!$F$32*AI703+LMS!$G$32)))))))</f>
        <v>#VALUE!</v>
      </c>
      <c r="AH703" t="e">
        <f>IF(D703="M",(IF(AI703&lt;90,LMS!$D$14*AI703^3+LMS!$E$14*AI703^2+LMS!$F$14*AI703+LMS!$G$14,LMS!$D$15*AI703^3+LMS!$E$15*AI703^2+LMS!$F$15*AI703+LMS!$G$15)),(IF(AI703&lt;90,LMS!$D$17*AI703^3+LMS!$E$17*AI703^2+LMS!$F$17*AI703+LMS!$G$17,LMS!$D$18*AI703^3+LMS!$E$18*AI703^2+LMS!$F$18*AI703+LMS!$G$18)))</f>
        <v>#VALUE!</v>
      </c>
      <c r="AI703" s="7" t="e">
        <f t="shared" si="243"/>
        <v>#VALUE!</v>
      </c>
      <c r="AJ703" s="7">
        <f t="shared" si="242"/>
        <v>0</v>
      </c>
      <c r="AL703" s="7">
        <f>IF(D703="M",WeightSDS!P$5*$AJ703^7+WeightSDS!Q$5*$AJ703^6+WeightSDS!R$5*$AJ703^5+WeightSDS!S$5*$AJ703^4+WeightSDS!T$5*$AJ703^3+WeightSDS!U$5*$AJ703^2+WeightSDS!V$5*$AJ703+WeightSDS!W$5,IF($AJ703&lt;186,WeightSDS!P$8*$AJ703^7+WeightSDS!Q$8*$AJ703^6+WeightSDS!R$8*$AJ703^5+WeightSDS!S$8*$AJ703^4+WeightSDS!T$8*$AJ703^3+WeightSDS!U$8*$AJ703^2+WeightSDS!V$8*$AJ703+WeightSDS!W$8,WeightSDS!$U$9+WeightSDS!$V$9*($AJ703-WeightSDS!$W$9)))</f>
        <v>0.75407122999999998</v>
      </c>
      <c r="AM703" s="7">
        <f>IF(D703="M",IF($AJ703&lt;45,WeightSDS!M$23*$AJ703^10+WeightSDS!N$23*$AJ703^9+WeightSDS!O$23*$AJ703^8+WeightSDS!P$23*$AJ703^7+WeightSDS!Q$23*$AJ703^6+WeightSDS!R$23*$AJ703^5+WeightSDS!S$23*$AJ703^4+WeightSDS!T$23*$AJ703^3+WeightSDS!U$23*$AJ703^2+WeightSDS!V$23*$AJ703+WeightSDS!W$23,IF($AJ703&lt;153,WeightSDS!M$25*$AJ703^10+WeightSDS!N$25*$AJ703^9+WeightSDS!O$25*$AJ703^8+WeightSDS!P$25*$AJ703^7+WeightSDS!Q$25*$AJ703^6+WeightSDS!R$25*$AJ703^5+WeightSDS!S$25*$AJ703^4+WeightSDS!T$25*$AJ703^3+WeightSDS!U$25*$AJ703^2+WeightSDS!V$25*$AJ703+WeightSDS!W$25,WeightSDS!M$27+WeightSDS!N$27/(1+EXP(WeightSDS!O$27+WeightSDS!P$27*$AJ703)))),IF($AJ703&lt;43.8,WeightSDS!M$29*$AJ703^10+WeightSDS!N$29*$AJ703^9+WeightSDS!O$29*$AJ703^8+WeightSDS!P$29*$AJ703^7+WeightSDS!Q$29*$AJ703^6+WeightSDS!R$29*$AJ703^5+WeightSDS!S$29*$AJ703^4+WeightSDS!T$29*$AJ703^3+WeightSDS!U$29*$AJ703^2+WeightSDS!V$29*$AJ703+WeightSDS!W$29-0.010431*(1-$AJ703/210),IF($AJ703&lt;123,WeightSDS!M$30*$AJ703^10+WeightSDS!N$30*$AJ703^9+WeightSDS!O$30*$AJ703^8+WeightSDS!P$30*$AJ703^7+WeightSDS!Q$30*$AJ703^6+WeightSDS!R$30*$AJ703^5+WeightSDS!S$30*$AJ703^4+WeightSDS!T$30*$AJ703^3+WeightSDS!U$30*$AJ703^2+WeightSDS!V$30*$AJ703+WeightSDS!W$30-0.010431*(1-1/$AJ703),WeightSDS!M$32+WeightSDS!N$32/(1+EXP(WeightSDS!O$32+WeightSDS!P$32*$AJ703))-0.010431*(1-$AJ703/210))))</f>
        <v>2.9500001032655536</v>
      </c>
      <c r="AN703" s="7">
        <f>IF(D703="M",IF($AJ703&lt;162,WeightSDS!P$12*$AJ703^7+WeightSDS!Q$12*$AJ703^6+WeightSDS!R$12*$AJ703^5+WeightSDS!S$12*$AJ703^4+WeightSDS!T$12*$AJ703^3+WeightSDS!U$12*$AJ703^2+WeightSDS!V$12*$AJ703+WeightSDS!W$12,WeightSDS!P$14*$AJ703^7+WeightSDS!Q$14*$AJ703^6+WeightSDS!R$14*$AJ703^5+WeightSDS!S$14*$AJ703^4+WeightSDS!T$14*$AJ703^3+WeightSDS!U$14*$AJ703^2+WeightSDS!V$14*$AJ703+WeightSDS!W$14),IF($AJ703&lt;156,WeightSDS!O$17*$AJ703^8+WeightSDS!P$17*$AJ703^7+WeightSDS!Q$17*$AJ703^6+WeightSDS!R$17*$AJ703^5+WeightSDS!S$17*$AJ703^4+WeightSDS!T$17*$AJ703^3+WeightSDS!U$17*$AJ703^2+WeightSDS!V$17*$AJ703+WeightSDS!W$17,IF($AJ703&lt;186,WeightSDS!$U$18+(WeightSDS!$V$18-WeightSDS!$U$18)/24*($AJ703-186)+WeightSDS!$W$18*(-$AJ703+186)^2-0.005,WeightSDS!$U$18+(WeightSDS!$V$18-WeightSDS!$U$18)/24*($AJ703-186)-0.005)))</f>
        <v>0.14604529399999999</v>
      </c>
      <c r="AQ703" s="7">
        <f t="shared" si="229"/>
        <v>0.56299999999999994</v>
      </c>
      <c r="AR703" s="7">
        <f t="shared" si="230"/>
        <v>69</v>
      </c>
      <c r="AS703" s="7">
        <f t="shared" si="231"/>
        <v>0.51</v>
      </c>
    </row>
    <row r="704" spans="2:45" s="7" customFormat="1" x14ac:dyDescent="0.15">
      <c r="B704" s="118"/>
      <c r="C704" s="118"/>
      <c r="D704" s="118"/>
      <c r="E704" s="30"/>
      <c r="F704" s="30"/>
      <c r="G704" s="119"/>
      <c r="H704" s="119"/>
      <c r="I704" s="78"/>
      <c r="J704" s="11" t="str">
        <f t="shared" si="222"/>
        <v/>
      </c>
      <c r="K704" s="2" t="str">
        <f t="shared" si="232"/>
        <v/>
      </c>
      <c r="L704" s="2" t="str">
        <f t="shared" si="223"/>
        <v/>
      </c>
      <c r="M704" s="2" t="str">
        <f t="shared" si="233"/>
        <v/>
      </c>
      <c r="N704" s="2" t="str">
        <f t="shared" si="234"/>
        <v/>
      </c>
      <c r="O704" s="2" t="str">
        <f t="shared" si="235"/>
        <v/>
      </c>
      <c r="P704" s="11" t="str">
        <f t="shared" si="236"/>
        <v/>
      </c>
      <c r="Q704" s="11" t="str">
        <f t="shared" si="237"/>
        <v/>
      </c>
      <c r="R704" s="2" t="str">
        <f t="shared" si="238"/>
        <v/>
      </c>
      <c r="S704" s="11" t="str">
        <f t="shared" si="239"/>
        <v/>
      </c>
      <c r="T704" s="175" t="str">
        <f t="shared" si="240"/>
        <v/>
      </c>
      <c r="U704" s="11" t="str">
        <f t="shared" si="241"/>
        <v/>
      </c>
      <c r="V704" s="136"/>
      <c r="W704" s="136"/>
      <c r="X704" s="139">
        <f t="shared" si="224"/>
        <v>0</v>
      </c>
      <c r="Y704" s="31">
        <f t="shared" si="225"/>
        <v>0</v>
      </c>
      <c r="Z704" s="31"/>
      <c r="AA704" s="140">
        <f t="shared" si="226"/>
        <v>0</v>
      </c>
      <c r="AB704" s="12"/>
      <c r="AC704" s="8">
        <f t="shared" si="227"/>
        <v>9.0359999999999996</v>
      </c>
      <c r="AD704" s="8">
        <f t="shared" si="228"/>
        <v>-184.49199999999999</v>
      </c>
      <c r="AE704"/>
      <c r="AF704" t="e">
        <f>IF(D704="M",IF(AI704&lt;78,LMS!$D$5*AI704^3+LMS!$E$5*AI704^2+LMS!$F$5*AI704+LMS!$G$5,IF(AI704&lt;150,LMS!$D$6*AI704^3+LMS!$E$6*AI704^2+LMS!$F$6*AI704+LMS!$G$6,LMS!$D$7*AI704^3+LMS!$E$7*AI704^2+LMS!$F$7*AI704+LMS!$G$7)),IF(AI704&lt;69,LMS!$D$9*AI704^3+LMS!$E$9*AI704^2+LMS!$F$9*AI704+LMS!$G$9,IF(AI704&lt;150,LMS!$D$10*AI704^3+LMS!$E$10*AI704^2+LMS!$F$10*AI704+LMS!$G$10,LMS!$D$11*AI704^3+LMS!$E$11*AI704^2+LMS!$F$11*AI704+LMS!$G$11)))</f>
        <v>#VALUE!</v>
      </c>
      <c r="AG704" t="e">
        <f>IF(D704="M",(IF(AI704&lt;2.5,LMS!$D$21*AI704^3+LMS!$E$21*AI704^2+LMS!$F$21*AI704+LMS!$G$21,IF(AI704&lt;9.5,LMS!$D$22*AI704^3+LMS!$E$22*AI704^2+LMS!$F$22*AI704+LMS!$G$22,IF(AI704&lt;26.75,LMS!$D$23*AI704^3+LMS!$E$23*AI704^2+LMS!$F$23*AI704+LMS!$G$23,IF(AI704&lt;90,LMS!$D$24*AI704^3+LMS!$E$24*AI704^2+LMS!$F$24*AI704+LMS!$G$24,LMS!$D$25*AI704^3+LMS!$E$25*AI704^2+LMS!$F$25*AI704+LMS!$G$25))))),(IF(AI704&lt;2.5,LMS!$D$27*AI704^3+LMS!$E$27*AI704^2+LMS!$F$27*AI704+LMS!$G$27,IF(AI704&lt;9.5,LMS!$D$28*AI704^3+LMS!$E$28*AI704^2+LMS!$F$28*AI704+LMS!$G$28,IF(AI704&lt;26.75,LMS!$D$29*AI704^3+LMS!$E$29*AI704^2+LMS!$F$29*AI704+LMS!$G$29,IF(AI704&lt;90,LMS!$D$30*AI704^3+LMS!$E$30*AI704^2+LMS!$F$30*AI704+LMS!$G$30,IF(AI704&lt;150,LMS!$D$31*AI704^3+LMS!$E$31*AI704^2+LMS!$F$31*AI704+LMS!$G$31,LMS!$D$32*AI704^3+LMS!$E$32*AI704^2+LMS!$F$32*AI704+LMS!$G$32)))))))</f>
        <v>#VALUE!</v>
      </c>
      <c r="AH704" t="e">
        <f>IF(D704="M",(IF(AI704&lt;90,LMS!$D$14*AI704^3+LMS!$E$14*AI704^2+LMS!$F$14*AI704+LMS!$G$14,LMS!$D$15*AI704^3+LMS!$E$15*AI704^2+LMS!$F$15*AI704+LMS!$G$15)),(IF(AI704&lt;90,LMS!$D$17*AI704^3+LMS!$E$17*AI704^2+LMS!$F$17*AI704+LMS!$G$17,LMS!$D$18*AI704^3+LMS!$E$18*AI704^2+LMS!$F$18*AI704+LMS!$G$18)))</f>
        <v>#VALUE!</v>
      </c>
      <c r="AI704" s="7" t="e">
        <f t="shared" si="243"/>
        <v>#VALUE!</v>
      </c>
      <c r="AJ704" s="7">
        <f t="shared" si="242"/>
        <v>0</v>
      </c>
      <c r="AL704" s="7">
        <f>IF(D704="M",WeightSDS!P$5*$AJ704^7+WeightSDS!Q$5*$AJ704^6+WeightSDS!R$5*$AJ704^5+WeightSDS!S$5*$AJ704^4+WeightSDS!T$5*$AJ704^3+WeightSDS!U$5*$AJ704^2+WeightSDS!V$5*$AJ704+WeightSDS!W$5,IF($AJ704&lt;186,WeightSDS!P$8*$AJ704^7+WeightSDS!Q$8*$AJ704^6+WeightSDS!R$8*$AJ704^5+WeightSDS!S$8*$AJ704^4+WeightSDS!T$8*$AJ704^3+WeightSDS!U$8*$AJ704^2+WeightSDS!V$8*$AJ704+WeightSDS!W$8,WeightSDS!$U$9+WeightSDS!$V$9*($AJ704-WeightSDS!$W$9)))</f>
        <v>0.75407122999999998</v>
      </c>
      <c r="AM704" s="7">
        <f>IF(D704="M",IF($AJ704&lt;45,WeightSDS!M$23*$AJ704^10+WeightSDS!N$23*$AJ704^9+WeightSDS!O$23*$AJ704^8+WeightSDS!P$23*$AJ704^7+WeightSDS!Q$23*$AJ704^6+WeightSDS!R$23*$AJ704^5+WeightSDS!S$23*$AJ704^4+WeightSDS!T$23*$AJ704^3+WeightSDS!U$23*$AJ704^2+WeightSDS!V$23*$AJ704+WeightSDS!W$23,IF($AJ704&lt;153,WeightSDS!M$25*$AJ704^10+WeightSDS!N$25*$AJ704^9+WeightSDS!O$25*$AJ704^8+WeightSDS!P$25*$AJ704^7+WeightSDS!Q$25*$AJ704^6+WeightSDS!R$25*$AJ704^5+WeightSDS!S$25*$AJ704^4+WeightSDS!T$25*$AJ704^3+WeightSDS!U$25*$AJ704^2+WeightSDS!V$25*$AJ704+WeightSDS!W$25,WeightSDS!M$27+WeightSDS!N$27/(1+EXP(WeightSDS!O$27+WeightSDS!P$27*$AJ704)))),IF($AJ704&lt;43.8,WeightSDS!M$29*$AJ704^10+WeightSDS!N$29*$AJ704^9+WeightSDS!O$29*$AJ704^8+WeightSDS!P$29*$AJ704^7+WeightSDS!Q$29*$AJ704^6+WeightSDS!R$29*$AJ704^5+WeightSDS!S$29*$AJ704^4+WeightSDS!T$29*$AJ704^3+WeightSDS!U$29*$AJ704^2+WeightSDS!V$29*$AJ704+WeightSDS!W$29-0.010431*(1-$AJ704/210),IF($AJ704&lt;123,WeightSDS!M$30*$AJ704^10+WeightSDS!N$30*$AJ704^9+WeightSDS!O$30*$AJ704^8+WeightSDS!P$30*$AJ704^7+WeightSDS!Q$30*$AJ704^6+WeightSDS!R$30*$AJ704^5+WeightSDS!S$30*$AJ704^4+WeightSDS!T$30*$AJ704^3+WeightSDS!U$30*$AJ704^2+WeightSDS!V$30*$AJ704+WeightSDS!W$30-0.010431*(1-1/$AJ704),WeightSDS!M$32+WeightSDS!N$32/(1+EXP(WeightSDS!O$32+WeightSDS!P$32*$AJ704))-0.010431*(1-$AJ704/210))))</f>
        <v>2.9500001032655536</v>
      </c>
      <c r="AN704" s="7">
        <f>IF(D704="M",IF($AJ704&lt;162,WeightSDS!P$12*$AJ704^7+WeightSDS!Q$12*$AJ704^6+WeightSDS!R$12*$AJ704^5+WeightSDS!S$12*$AJ704^4+WeightSDS!T$12*$AJ704^3+WeightSDS!U$12*$AJ704^2+WeightSDS!V$12*$AJ704+WeightSDS!W$12,WeightSDS!P$14*$AJ704^7+WeightSDS!Q$14*$AJ704^6+WeightSDS!R$14*$AJ704^5+WeightSDS!S$14*$AJ704^4+WeightSDS!T$14*$AJ704^3+WeightSDS!U$14*$AJ704^2+WeightSDS!V$14*$AJ704+WeightSDS!W$14),IF($AJ704&lt;156,WeightSDS!O$17*$AJ704^8+WeightSDS!P$17*$AJ704^7+WeightSDS!Q$17*$AJ704^6+WeightSDS!R$17*$AJ704^5+WeightSDS!S$17*$AJ704^4+WeightSDS!T$17*$AJ704^3+WeightSDS!U$17*$AJ704^2+WeightSDS!V$17*$AJ704+WeightSDS!W$17,IF($AJ704&lt;186,WeightSDS!$U$18+(WeightSDS!$V$18-WeightSDS!$U$18)/24*($AJ704-186)+WeightSDS!$W$18*(-$AJ704+186)^2-0.005,WeightSDS!$U$18+(WeightSDS!$V$18-WeightSDS!$U$18)/24*($AJ704-186)-0.005)))</f>
        <v>0.14604529399999999</v>
      </c>
      <c r="AQ704" s="7">
        <f t="shared" si="229"/>
        <v>0.56299999999999994</v>
      </c>
      <c r="AR704" s="7">
        <f t="shared" si="230"/>
        <v>69</v>
      </c>
      <c r="AS704" s="7">
        <f t="shared" si="231"/>
        <v>0.51</v>
      </c>
    </row>
    <row r="705" spans="2:45" s="7" customFormat="1" x14ac:dyDescent="0.15">
      <c r="B705" s="118"/>
      <c r="C705" s="118"/>
      <c r="D705" s="118"/>
      <c r="E705" s="30"/>
      <c r="F705" s="30"/>
      <c r="G705" s="119"/>
      <c r="H705" s="119"/>
      <c r="I705" s="78"/>
      <c r="J705" s="11" t="str">
        <f t="shared" si="222"/>
        <v/>
      </c>
      <c r="K705" s="2" t="str">
        <f t="shared" si="232"/>
        <v/>
      </c>
      <c r="L705" s="2" t="str">
        <f t="shared" si="223"/>
        <v/>
      </c>
      <c r="M705" s="2" t="str">
        <f t="shared" si="233"/>
        <v/>
      </c>
      <c r="N705" s="2" t="str">
        <f t="shared" si="234"/>
        <v/>
      </c>
      <c r="O705" s="2" t="str">
        <f t="shared" si="235"/>
        <v/>
      </c>
      <c r="P705" s="11" t="str">
        <f t="shared" si="236"/>
        <v/>
      </c>
      <c r="Q705" s="11" t="str">
        <f t="shared" si="237"/>
        <v/>
      </c>
      <c r="R705" s="2" t="str">
        <f t="shared" si="238"/>
        <v/>
      </c>
      <c r="S705" s="11" t="str">
        <f t="shared" si="239"/>
        <v/>
      </c>
      <c r="T705" s="175" t="str">
        <f t="shared" si="240"/>
        <v/>
      </c>
      <c r="U705" s="11" t="str">
        <f t="shared" si="241"/>
        <v/>
      </c>
      <c r="V705" s="136"/>
      <c r="W705" s="136"/>
      <c r="X705" s="139">
        <f t="shared" si="224"/>
        <v>0</v>
      </c>
      <c r="Y705" s="31">
        <f t="shared" si="225"/>
        <v>0</v>
      </c>
      <c r="Z705" s="31"/>
      <c r="AA705" s="140">
        <f t="shared" si="226"/>
        <v>0</v>
      </c>
      <c r="AB705" s="12"/>
      <c r="AC705" s="8">
        <f t="shared" si="227"/>
        <v>9.0359999999999996</v>
      </c>
      <c r="AD705" s="8">
        <f t="shared" si="228"/>
        <v>-184.49199999999999</v>
      </c>
      <c r="AE705"/>
      <c r="AF705" t="e">
        <f>IF(D705="M",IF(AI705&lt;78,LMS!$D$5*AI705^3+LMS!$E$5*AI705^2+LMS!$F$5*AI705+LMS!$G$5,IF(AI705&lt;150,LMS!$D$6*AI705^3+LMS!$E$6*AI705^2+LMS!$F$6*AI705+LMS!$G$6,LMS!$D$7*AI705^3+LMS!$E$7*AI705^2+LMS!$F$7*AI705+LMS!$G$7)),IF(AI705&lt;69,LMS!$D$9*AI705^3+LMS!$E$9*AI705^2+LMS!$F$9*AI705+LMS!$G$9,IF(AI705&lt;150,LMS!$D$10*AI705^3+LMS!$E$10*AI705^2+LMS!$F$10*AI705+LMS!$G$10,LMS!$D$11*AI705^3+LMS!$E$11*AI705^2+LMS!$F$11*AI705+LMS!$G$11)))</f>
        <v>#VALUE!</v>
      </c>
      <c r="AG705" t="e">
        <f>IF(D705="M",(IF(AI705&lt;2.5,LMS!$D$21*AI705^3+LMS!$E$21*AI705^2+LMS!$F$21*AI705+LMS!$G$21,IF(AI705&lt;9.5,LMS!$D$22*AI705^3+LMS!$E$22*AI705^2+LMS!$F$22*AI705+LMS!$G$22,IF(AI705&lt;26.75,LMS!$D$23*AI705^3+LMS!$E$23*AI705^2+LMS!$F$23*AI705+LMS!$G$23,IF(AI705&lt;90,LMS!$D$24*AI705^3+LMS!$E$24*AI705^2+LMS!$F$24*AI705+LMS!$G$24,LMS!$D$25*AI705^3+LMS!$E$25*AI705^2+LMS!$F$25*AI705+LMS!$G$25))))),(IF(AI705&lt;2.5,LMS!$D$27*AI705^3+LMS!$E$27*AI705^2+LMS!$F$27*AI705+LMS!$G$27,IF(AI705&lt;9.5,LMS!$D$28*AI705^3+LMS!$E$28*AI705^2+LMS!$F$28*AI705+LMS!$G$28,IF(AI705&lt;26.75,LMS!$D$29*AI705^3+LMS!$E$29*AI705^2+LMS!$F$29*AI705+LMS!$G$29,IF(AI705&lt;90,LMS!$D$30*AI705^3+LMS!$E$30*AI705^2+LMS!$F$30*AI705+LMS!$G$30,IF(AI705&lt;150,LMS!$D$31*AI705^3+LMS!$E$31*AI705^2+LMS!$F$31*AI705+LMS!$G$31,LMS!$D$32*AI705^3+LMS!$E$32*AI705^2+LMS!$F$32*AI705+LMS!$G$32)))))))</f>
        <v>#VALUE!</v>
      </c>
      <c r="AH705" t="e">
        <f>IF(D705="M",(IF(AI705&lt;90,LMS!$D$14*AI705^3+LMS!$E$14*AI705^2+LMS!$F$14*AI705+LMS!$G$14,LMS!$D$15*AI705^3+LMS!$E$15*AI705^2+LMS!$F$15*AI705+LMS!$G$15)),(IF(AI705&lt;90,LMS!$D$17*AI705^3+LMS!$E$17*AI705^2+LMS!$F$17*AI705+LMS!$G$17,LMS!$D$18*AI705^3+LMS!$E$18*AI705^2+LMS!$F$18*AI705+LMS!$G$18)))</f>
        <v>#VALUE!</v>
      </c>
      <c r="AI705" s="7" t="e">
        <f t="shared" si="243"/>
        <v>#VALUE!</v>
      </c>
      <c r="AJ705" s="7">
        <f t="shared" si="242"/>
        <v>0</v>
      </c>
      <c r="AL705" s="7">
        <f>IF(D705="M",WeightSDS!P$5*$AJ705^7+WeightSDS!Q$5*$AJ705^6+WeightSDS!R$5*$AJ705^5+WeightSDS!S$5*$AJ705^4+WeightSDS!T$5*$AJ705^3+WeightSDS!U$5*$AJ705^2+WeightSDS!V$5*$AJ705+WeightSDS!W$5,IF($AJ705&lt;186,WeightSDS!P$8*$AJ705^7+WeightSDS!Q$8*$AJ705^6+WeightSDS!R$8*$AJ705^5+WeightSDS!S$8*$AJ705^4+WeightSDS!T$8*$AJ705^3+WeightSDS!U$8*$AJ705^2+WeightSDS!V$8*$AJ705+WeightSDS!W$8,WeightSDS!$U$9+WeightSDS!$V$9*($AJ705-WeightSDS!$W$9)))</f>
        <v>0.75407122999999998</v>
      </c>
      <c r="AM705" s="7">
        <f>IF(D705="M",IF($AJ705&lt;45,WeightSDS!M$23*$AJ705^10+WeightSDS!N$23*$AJ705^9+WeightSDS!O$23*$AJ705^8+WeightSDS!P$23*$AJ705^7+WeightSDS!Q$23*$AJ705^6+WeightSDS!R$23*$AJ705^5+WeightSDS!S$23*$AJ705^4+WeightSDS!T$23*$AJ705^3+WeightSDS!U$23*$AJ705^2+WeightSDS!V$23*$AJ705+WeightSDS!W$23,IF($AJ705&lt;153,WeightSDS!M$25*$AJ705^10+WeightSDS!N$25*$AJ705^9+WeightSDS!O$25*$AJ705^8+WeightSDS!P$25*$AJ705^7+WeightSDS!Q$25*$AJ705^6+WeightSDS!R$25*$AJ705^5+WeightSDS!S$25*$AJ705^4+WeightSDS!T$25*$AJ705^3+WeightSDS!U$25*$AJ705^2+WeightSDS!V$25*$AJ705+WeightSDS!W$25,WeightSDS!M$27+WeightSDS!N$27/(1+EXP(WeightSDS!O$27+WeightSDS!P$27*$AJ705)))),IF($AJ705&lt;43.8,WeightSDS!M$29*$AJ705^10+WeightSDS!N$29*$AJ705^9+WeightSDS!O$29*$AJ705^8+WeightSDS!P$29*$AJ705^7+WeightSDS!Q$29*$AJ705^6+WeightSDS!R$29*$AJ705^5+WeightSDS!S$29*$AJ705^4+WeightSDS!T$29*$AJ705^3+WeightSDS!U$29*$AJ705^2+WeightSDS!V$29*$AJ705+WeightSDS!W$29-0.010431*(1-$AJ705/210),IF($AJ705&lt;123,WeightSDS!M$30*$AJ705^10+WeightSDS!N$30*$AJ705^9+WeightSDS!O$30*$AJ705^8+WeightSDS!P$30*$AJ705^7+WeightSDS!Q$30*$AJ705^6+WeightSDS!R$30*$AJ705^5+WeightSDS!S$30*$AJ705^4+WeightSDS!T$30*$AJ705^3+WeightSDS!U$30*$AJ705^2+WeightSDS!V$30*$AJ705+WeightSDS!W$30-0.010431*(1-1/$AJ705),WeightSDS!M$32+WeightSDS!N$32/(1+EXP(WeightSDS!O$32+WeightSDS!P$32*$AJ705))-0.010431*(1-$AJ705/210))))</f>
        <v>2.9500001032655536</v>
      </c>
      <c r="AN705" s="7">
        <f>IF(D705="M",IF($AJ705&lt;162,WeightSDS!P$12*$AJ705^7+WeightSDS!Q$12*$AJ705^6+WeightSDS!R$12*$AJ705^5+WeightSDS!S$12*$AJ705^4+WeightSDS!T$12*$AJ705^3+WeightSDS!U$12*$AJ705^2+WeightSDS!V$12*$AJ705+WeightSDS!W$12,WeightSDS!P$14*$AJ705^7+WeightSDS!Q$14*$AJ705^6+WeightSDS!R$14*$AJ705^5+WeightSDS!S$14*$AJ705^4+WeightSDS!T$14*$AJ705^3+WeightSDS!U$14*$AJ705^2+WeightSDS!V$14*$AJ705+WeightSDS!W$14),IF($AJ705&lt;156,WeightSDS!O$17*$AJ705^8+WeightSDS!P$17*$AJ705^7+WeightSDS!Q$17*$AJ705^6+WeightSDS!R$17*$AJ705^5+WeightSDS!S$17*$AJ705^4+WeightSDS!T$17*$AJ705^3+WeightSDS!U$17*$AJ705^2+WeightSDS!V$17*$AJ705+WeightSDS!W$17,IF($AJ705&lt;186,WeightSDS!$U$18+(WeightSDS!$V$18-WeightSDS!$U$18)/24*($AJ705-186)+WeightSDS!$W$18*(-$AJ705+186)^2-0.005,WeightSDS!$U$18+(WeightSDS!$V$18-WeightSDS!$U$18)/24*($AJ705-186)-0.005)))</f>
        <v>0.14604529399999999</v>
      </c>
      <c r="AQ705" s="7">
        <f t="shared" si="229"/>
        <v>0.56299999999999994</v>
      </c>
      <c r="AR705" s="7">
        <f t="shared" si="230"/>
        <v>69</v>
      </c>
      <c r="AS705" s="7">
        <f t="shared" si="231"/>
        <v>0.51</v>
      </c>
    </row>
    <row r="706" spans="2:45" s="7" customFormat="1" x14ac:dyDescent="0.15">
      <c r="B706" s="118"/>
      <c r="C706" s="118"/>
      <c r="D706" s="118"/>
      <c r="E706" s="30"/>
      <c r="F706" s="30"/>
      <c r="G706" s="119"/>
      <c r="H706" s="119"/>
      <c r="I706" s="78"/>
      <c r="J706" s="11" t="str">
        <f t="shared" si="222"/>
        <v/>
      </c>
      <c r="K706" s="2" t="str">
        <f t="shared" si="232"/>
        <v/>
      </c>
      <c r="L706" s="2" t="str">
        <f t="shared" si="223"/>
        <v/>
      </c>
      <c r="M706" s="2" t="str">
        <f t="shared" si="233"/>
        <v/>
      </c>
      <c r="N706" s="2" t="str">
        <f t="shared" si="234"/>
        <v/>
      </c>
      <c r="O706" s="2" t="str">
        <f t="shared" si="235"/>
        <v/>
      </c>
      <c r="P706" s="11" t="str">
        <f t="shared" si="236"/>
        <v/>
      </c>
      <c r="Q706" s="11" t="str">
        <f t="shared" si="237"/>
        <v/>
      </c>
      <c r="R706" s="2" t="str">
        <f t="shared" si="238"/>
        <v/>
      </c>
      <c r="S706" s="11" t="str">
        <f t="shared" si="239"/>
        <v/>
      </c>
      <c r="T706" s="175" t="str">
        <f t="shared" si="240"/>
        <v/>
      </c>
      <c r="U706" s="11" t="str">
        <f t="shared" si="241"/>
        <v/>
      </c>
      <c r="V706" s="136"/>
      <c r="W706" s="136"/>
      <c r="X706" s="139">
        <f t="shared" si="224"/>
        <v>0</v>
      </c>
      <c r="Y706" s="31">
        <f t="shared" si="225"/>
        <v>0</v>
      </c>
      <c r="Z706" s="31"/>
      <c r="AA706" s="140">
        <f t="shared" si="226"/>
        <v>0</v>
      </c>
      <c r="AB706" s="12"/>
      <c r="AC706" s="8">
        <f t="shared" si="227"/>
        <v>9.0359999999999996</v>
      </c>
      <c r="AD706" s="8">
        <f t="shared" si="228"/>
        <v>-184.49199999999999</v>
      </c>
      <c r="AE706"/>
      <c r="AF706" t="e">
        <f>IF(D706="M",IF(AI706&lt;78,LMS!$D$5*AI706^3+LMS!$E$5*AI706^2+LMS!$F$5*AI706+LMS!$G$5,IF(AI706&lt;150,LMS!$D$6*AI706^3+LMS!$E$6*AI706^2+LMS!$F$6*AI706+LMS!$G$6,LMS!$D$7*AI706^3+LMS!$E$7*AI706^2+LMS!$F$7*AI706+LMS!$G$7)),IF(AI706&lt;69,LMS!$D$9*AI706^3+LMS!$E$9*AI706^2+LMS!$F$9*AI706+LMS!$G$9,IF(AI706&lt;150,LMS!$D$10*AI706^3+LMS!$E$10*AI706^2+LMS!$F$10*AI706+LMS!$G$10,LMS!$D$11*AI706^3+LMS!$E$11*AI706^2+LMS!$F$11*AI706+LMS!$G$11)))</f>
        <v>#VALUE!</v>
      </c>
      <c r="AG706" t="e">
        <f>IF(D706="M",(IF(AI706&lt;2.5,LMS!$D$21*AI706^3+LMS!$E$21*AI706^2+LMS!$F$21*AI706+LMS!$G$21,IF(AI706&lt;9.5,LMS!$D$22*AI706^3+LMS!$E$22*AI706^2+LMS!$F$22*AI706+LMS!$G$22,IF(AI706&lt;26.75,LMS!$D$23*AI706^3+LMS!$E$23*AI706^2+LMS!$F$23*AI706+LMS!$G$23,IF(AI706&lt;90,LMS!$D$24*AI706^3+LMS!$E$24*AI706^2+LMS!$F$24*AI706+LMS!$G$24,LMS!$D$25*AI706^3+LMS!$E$25*AI706^2+LMS!$F$25*AI706+LMS!$G$25))))),(IF(AI706&lt;2.5,LMS!$D$27*AI706^3+LMS!$E$27*AI706^2+LMS!$F$27*AI706+LMS!$G$27,IF(AI706&lt;9.5,LMS!$D$28*AI706^3+LMS!$E$28*AI706^2+LMS!$F$28*AI706+LMS!$G$28,IF(AI706&lt;26.75,LMS!$D$29*AI706^3+LMS!$E$29*AI706^2+LMS!$F$29*AI706+LMS!$G$29,IF(AI706&lt;90,LMS!$D$30*AI706^3+LMS!$E$30*AI706^2+LMS!$F$30*AI706+LMS!$G$30,IF(AI706&lt;150,LMS!$D$31*AI706^3+LMS!$E$31*AI706^2+LMS!$F$31*AI706+LMS!$G$31,LMS!$D$32*AI706^3+LMS!$E$32*AI706^2+LMS!$F$32*AI706+LMS!$G$32)))))))</f>
        <v>#VALUE!</v>
      </c>
      <c r="AH706" t="e">
        <f>IF(D706="M",(IF(AI706&lt;90,LMS!$D$14*AI706^3+LMS!$E$14*AI706^2+LMS!$F$14*AI706+LMS!$G$14,LMS!$D$15*AI706^3+LMS!$E$15*AI706^2+LMS!$F$15*AI706+LMS!$G$15)),(IF(AI706&lt;90,LMS!$D$17*AI706^3+LMS!$E$17*AI706^2+LMS!$F$17*AI706+LMS!$G$17,LMS!$D$18*AI706^3+LMS!$E$18*AI706^2+LMS!$F$18*AI706+LMS!$G$18)))</f>
        <v>#VALUE!</v>
      </c>
      <c r="AI706" s="7" t="e">
        <f t="shared" si="243"/>
        <v>#VALUE!</v>
      </c>
      <c r="AJ706" s="7">
        <f t="shared" si="242"/>
        <v>0</v>
      </c>
      <c r="AL706" s="7">
        <f>IF(D706="M",WeightSDS!P$5*$AJ706^7+WeightSDS!Q$5*$AJ706^6+WeightSDS!R$5*$AJ706^5+WeightSDS!S$5*$AJ706^4+WeightSDS!T$5*$AJ706^3+WeightSDS!U$5*$AJ706^2+WeightSDS!V$5*$AJ706+WeightSDS!W$5,IF($AJ706&lt;186,WeightSDS!P$8*$AJ706^7+WeightSDS!Q$8*$AJ706^6+WeightSDS!R$8*$AJ706^5+WeightSDS!S$8*$AJ706^4+WeightSDS!T$8*$AJ706^3+WeightSDS!U$8*$AJ706^2+WeightSDS!V$8*$AJ706+WeightSDS!W$8,WeightSDS!$U$9+WeightSDS!$V$9*($AJ706-WeightSDS!$W$9)))</f>
        <v>0.75407122999999998</v>
      </c>
      <c r="AM706" s="7">
        <f>IF(D706="M",IF($AJ706&lt;45,WeightSDS!M$23*$AJ706^10+WeightSDS!N$23*$AJ706^9+WeightSDS!O$23*$AJ706^8+WeightSDS!P$23*$AJ706^7+WeightSDS!Q$23*$AJ706^6+WeightSDS!R$23*$AJ706^5+WeightSDS!S$23*$AJ706^4+WeightSDS!T$23*$AJ706^3+WeightSDS!U$23*$AJ706^2+WeightSDS!V$23*$AJ706+WeightSDS!W$23,IF($AJ706&lt;153,WeightSDS!M$25*$AJ706^10+WeightSDS!N$25*$AJ706^9+WeightSDS!O$25*$AJ706^8+WeightSDS!P$25*$AJ706^7+WeightSDS!Q$25*$AJ706^6+WeightSDS!R$25*$AJ706^5+WeightSDS!S$25*$AJ706^4+WeightSDS!T$25*$AJ706^3+WeightSDS!U$25*$AJ706^2+WeightSDS!V$25*$AJ706+WeightSDS!W$25,WeightSDS!M$27+WeightSDS!N$27/(1+EXP(WeightSDS!O$27+WeightSDS!P$27*$AJ706)))),IF($AJ706&lt;43.8,WeightSDS!M$29*$AJ706^10+WeightSDS!N$29*$AJ706^9+WeightSDS!O$29*$AJ706^8+WeightSDS!P$29*$AJ706^7+WeightSDS!Q$29*$AJ706^6+WeightSDS!R$29*$AJ706^5+WeightSDS!S$29*$AJ706^4+WeightSDS!T$29*$AJ706^3+WeightSDS!U$29*$AJ706^2+WeightSDS!V$29*$AJ706+WeightSDS!W$29-0.010431*(1-$AJ706/210),IF($AJ706&lt;123,WeightSDS!M$30*$AJ706^10+WeightSDS!N$30*$AJ706^9+WeightSDS!O$30*$AJ706^8+WeightSDS!P$30*$AJ706^7+WeightSDS!Q$30*$AJ706^6+WeightSDS!R$30*$AJ706^5+WeightSDS!S$30*$AJ706^4+WeightSDS!T$30*$AJ706^3+WeightSDS!U$30*$AJ706^2+WeightSDS!V$30*$AJ706+WeightSDS!W$30-0.010431*(1-1/$AJ706),WeightSDS!M$32+WeightSDS!N$32/(1+EXP(WeightSDS!O$32+WeightSDS!P$32*$AJ706))-0.010431*(1-$AJ706/210))))</f>
        <v>2.9500001032655536</v>
      </c>
      <c r="AN706" s="7">
        <f>IF(D706="M",IF($AJ706&lt;162,WeightSDS!P$12*$AJ706^7+WeightSDS!Q$12*$AJ706^6+WeightSDS!R$12*$AJ706^5+WeightSDS!S$12*$AJ706^4+WeightSDS!T$12*$AJ706^3+WeightSDS!U$12*$AJ706^2+WeightSDS!V$12*$AJ706+WeightSDS!W$12,WeightSDS!P$14*$AJ706^7+WeightSDS!Q$14*$AJ706^6+WeightSDS!R$14*$AJ706^5+WeightSDS!S$14*$AJ706^4+WeightSDS!T$14*$AJ706^3+WeightSDS!U$14*$AJ706^2+WeightSDS!V$14*$AJ706+WeightSDS!W$14),IF($AJ706&lt;156,WeightSDS!O$17*$AJ706^8+WeightSDS!P$17*$AJ706^7+WeightSDS!Q$17*$AJ706^6+WeightSDS!R$17*$AJ706^5+WeightSDS!S$17*$AJ706^4+WeightSDS!T$17*$AJ706^3+WeightSDS!U$17*$AJ706^2+WeightSDS!V$17*$AJ706+WeightSDS!W$17,IF($AJ706&lt;186,WeightSDS!$U$18+(WeightSDS!$V$18-WeightSDS!$U$18)/24*($AJ706-186)+WeightSDS!$W$18*(-$AJ706+186)^2-0.005,WeightSDS!$U$18+(WeightSDS!$V$18-WeightSDS!$U$18)/24*($AJ706-186)-0.005)))</f>
        <v>0.14604529399999999</v>
      </c>
      <c r="AQ706" s="7">
        <f t="shared" si="229"/>
        <v>0.56299999999999994</v>
      </c>
      <c r="AR706" s="7">
        <f t="shared" si="230"/>
        <v>69</v>
      </c>
      <c r="AS706" s="7">
        <f t="shared" si="231"/>
        <v>0.51</v>
      </c>
    </row>
    <row r="707" spans="2:45" s="7" customFormat="1" x14ac:dyDescent="0.15">
      <c r="B707" s="118"/>
      <c r="C707" s="118"/>
      <c r="D707" s="118"/>
      <c r="E707" s="30"/>
      <c r="F707" s="30"/>
      <c r="G707" s="119"/>
      <c r="H707" s="119"/>
      <c r="I707" s="78"/>
      <c r="J707" s="11" t="str">
        <f t="shared" ref="J707:J770" si="244">IF(COUNTA(D707,E707,F707,G707)=4,IF(X707+Y707/12&gt;17.583,"*",(G707-(INDEX(IF(D707="F",Hfemalemean,Hmalemean),Y707+1,INT(T707)+1))))/(INDEX(IF(D707="F",Hfemalesd,Hmalesd),Y707+1,INT(T707)+1)),"")</f>
        <v/>
      </c>
      <c r="K707" s="2" t="str">
        <f t="shared" si="232"/>
        <v/>
      </c>
      <c r="L707" s="2" t="str">
        <f t="shared" ref="L707:L770" si="245">IF(COUNTA(D707,E707,F707,G707,H707)&lt;5,"",IF(T707&lt;6,"*",IF(X707&gt;17,"*",(H707-G707*INDEX(IF(D707="F",muratafemale,muratamale),INT(T707)-4,1)-INDEX(IF(D707="F",muratafemale,muratamale),INT(T707)-4,2))/(G707*INDEX(IF(D707="F",muratafemale,muratamale),INT(T707)-4,1)+INDEX(IF(D707="F",muratafemale,muratamale),INT(T707)-4,2))*100)))</f>
        <v/>
      </c>
      <c r="M707" s="2" t="str">
        <f t="shared" si="233"/>
        <v/>
      </c>
      <c r="N707" s="2" t="str">
        <f t="shared" si="234"/>
        <v/>
      </c>
      <c r="O707" s="2" t="str">
        <f t="shared" si="235"/>
        <v/>
      </c>
      <c r="P707" s="11" t="str">
        <f t="shared" si="236"/>
        <v/>
      </c>
      <c r="Q707" s="11" t="str">
        <f t="shared" si="237"/>
        <v/>
      </c>
      <c r="R707" s="2" t="str">
        <f t="shared" si="238"/>
        <v/>
      </c>
      <c r="S707" s="11" t="str">
        <f t="shared" si="239"/>
        <v/>
      </c>
      <c r="T707" s="175" t="str">
        <f t="shared" si="240"/>
        <v/>
      </c>
      <c r="U707" s="11" t="str">
        <f t="shared" si="241"/>
        <v/>
      </c>
      <c r="V707" s="136"/>
      <c r="W707" s="136"/>
      <c r="X707" s="139">
        <f t="shared" ref="X707:X770" si="246">DATEDIF(E707,F707,"Y")</f>
        <v>0</v>
      </c>
      <c r="Y707" s="31">
        <f t="shared" ref="Y707:Y770" si="247">DATEDIF(E707,F707,"YM")</f>
        <v>0</v>
      </c>
      <c r="Z707" s="31"/>
      <c r="AA707" s="140">
        <f t="shared" ref="AA707:AA770" si="248">DATEDIF(E707,F707,"Y")+(F707-(DATE(YEAR(E707)+DATEDIF(E707,F707,"Y"),MONTH(E707),DAY(E707))))/(365+IF(MOD(YEAR((DATE(YEAR(F707)-1,MONTH(E707),DAY(E707)))),4)=0,IF((DATE(YEAR(F707)-1,MONTH(E707),DAY(E707)))&gt;DATE(YEAR((DATE(YEAR(F707)-1,MONTH(E707),DAY(E707)))),2,29),0,1),0)+IF(MOD(YEAR(F707),4)=0,IF(F707&gt;DATE(YEAR(F707),2,29),1,0),0))</f>
        <v>0</v>
      </c>
      <c r="AB707" s="12"/>
      <c r="AC707" s="8">
        <f t="shared" ref="AC707:AC770" si="249">IF(D707="M",2.06*10^-3*G707^2-0.1166*G707+6.5273,2.49*10^-3*G707^2-0.1858*G707+9.036)</f>
        <v>9.0359999999999996</v>
      </c>
      <c r="AD707" s="8">
        <f t="shared" ref="AD707:AD770" si="250">((G707/100)^3*INDEX(itoOI,IF(D707="M",0,3)+IF(G707&lt;140,1,IF(G707&lt;=149,2,3)),1)+(G707/100)^2*INDEX(itoOI,IF(D707="M",0,3)+IF(G707&lt;140,1,IF(G707&lt;=149,2,3)),2)+(G707/100)*INDEX(itoOI,IF(D707="M",0,3)+IF(G707&lt;140,1,IF(G707&lt;=149,2,3)),3)+INDEX(itoOI,IF(D707="M",0,3)+IF(G707&lt;140,1,IF(G707&lt;=149,2,3)),4))</f>
        <v>-184.49199999999999</v>
      </c>
      <c r="AE707"/>
      <c r="AF707" t="e">
        <f>IF(D707="M",IF(AI707&lt;78,LMS!$D$5*AI707^3+LMS!$E$5*AI707^2+LMS!$F$5*AI707+LMS!$G$5,IF(AI707&lt;150,LMS!$D$6*AI707^3+LMS!$E$6*AI707^2+LMS!$F$6*AI707+LMS!$G$6,LMS!$D$7*AI707^3+LMS!$E$7*AI707^2+LMS!$F$7*AI707+LMS!$G$7)),IF(AI707&lt;69,LMS!$D$9*AI707^3+LMS!$E$9*AI707^2+LMS!$F$9*AI707+LMS!$G$9,IF(AI707&lt;150,LMS!$D$10*AI707^3+LMS!$E$10*AI707^2+LMS!$F$10*AI707+LMS!$G$10,LMS!$D$11*AI707^3+LMS!$E$11*AI707^2+LMS!$F$11*AI707+LMS!$G$11)))</f>
        <v>#VALUE!</v>
      </c>
      <c r="AG707" t="e">
        <f>IF(D707="M",(IF(AI707&lt;2.5,LMS!$D$21*AI707^3+LMS!$E$21*AI707^2+LMS!$F$21*AI707+LMS!$G$21,IF(AI707&lt;9.5,LMS!$D$22*AI707^3+LMS!$E$22*AI707^2+LMS!$F$22*AI707+LMS!$G$22,IF(AI707&lt;26.75,LMS!$D$23*AI707^3+LMS!$E$23*AI707^2+LMS!$F$23*AI707+LMS!$G$23,IF(AI707&lt;90,LMS!$D$24*AI707^3+LMS!$E$24*AI707^2+LMS!$F$24*AI707+LMS!$G$24,LMS!$D$25*AI707^3+LMS!$E$25*AI707^2+LMS!$F$25*AI707+LMS!$G$25))))),(IF(AI707&lt;2.5,LMS!$D$27*AI707^3+LMS!$E$27*AI707^2+LMS!$F$27*AI707+LMS!$G$27,IF(AI707&lt;9.5,LMS!$D$28*AI707^3+LMS!$E$28*AI707^2+LMS!$F$28*AI707+LMS!$G$28,IF(AI707&lt;26.75,LMS!$D$29*AI707^3+LMS!$E$29*AI707^2+LMS!$F$29*AI707+LMS!$G$29,IF(AI707&lt;90,LMS!$D$30*AI707^3+LMS!$E$30*AI707^2+LMS!$F$30*AI707+LMS!$G$30,IF(AI707&lt;150,LMS!$D$31*AI707^3+LMS!$E$31*AI707^2+LMS!$F$31*AI707+LMS!$G$31,LMS!$D$32*AI707^3+LMS!$E$32*AI707^2+LMS!$F$32*AI707+LMS!$G$32)))))))</f>
        <v>#VALUE!</v>
      </c>
      <c r="AH707" t="e">
        <f>IF(D707="M",(IF(AI707&lt;90,LMS!$D$14*AI707^3+LMS!$E$14*AI707^2+LMS!$F$14*AI707+LMS!$G$14,LMS!$D$15*AI707^3+LMS!$E$15*AI707^2+LMS!$F$15*AI707+LMS!$G$15)),(IF(AI707&lt;90,LMS!$D$17*AI707^3+LMS!$E$17*AI707^2+LMS!$F$17*AI707+LMS!$G$17,LMS!$D$18*AI707^3+LMS!$E$18*AI707^2+LMS!$F$18*AI707+LMS!$G$18)))</f>
        <v>#VALUE!</v>
      </c>
      <c r="AI707" s="7" t="e">
        <f t="shared" si="243"/>
        <v>#VALUE!</v>
      </c>
      <c r="AJ707" s="7">
        <f t="shared" si="242"/>
        <v>0</v>
      </c>
      <c r="AL707" s="7">
        <f>IF(D707="M",WeightSDS!P$5*$AJ707^7+WeightSDS!Q$5*$AJ707^6+WeightSDS!R$5*$AJ707^5+WeightSDS!S$5*$AJ707^4+WeightSDS!T$5*$AJ707^3+WeightSDS!U$5*$AJ707^2+WeightSDS!V$5*$AJ707+WeightSDS!W$5,IF($AJ707&lt;186,WeightSDS!P$8*$AJ707^7+WeightSDS!Q$8*$AJ707^6+WeightSDS!R$8*$AJ707^5+WeightSDS!S$8*$AJ707^4+WeightSDS!T$8*$AJ707^3+WeightSDS!U$8*$AJ707^2+WeightSDS!V$8*$AJ707+WeightSDS!W$8,WeightSDS!$U$9+WeightSDS!$V$9*($AJ707-WeightSDS!$W$9)))</f>
        <v>0.75407122999999998</v>
      </c>
      <c r="AM707" s="7">
        <f>IF(D707="M",IF($AJ707&lt;45,WeightSDS!M$23*$AJ707^10+WeightSDS!N$23*$AJ707^9+WeightSDS!O$23*$AJ707^8+WeightSDS!P$23*$AJ707^7+WeightSDS!Q$23*$AJ707^6+WeightSDS!R$23*$AJ707^5+WeightSDS!S$23*$AJ707^4+WeightSDS!T$23*$AJ707^3+WeightSDS!U$23*$AJ707^2+WeightSDS!V$23*$AJ707+WeightSDS!W$23,IF($AJ707&lt;153,WeightSDS!M$25*$AJ707^10+WeightSDS!N$25*$AJ707^9+WeightSDS!O$25*$AJ707^8+WeightSDS!P$25*$AJ707^7+WeightSDS!Q$25*$AJ707^6+WeightSDS!R$25*$AJ707^5+WeightSDS!S$25*$AJ707^4+WeightSDS!T$25*$AJ707^3+WeightSDS!U$25*$AJ707^2+WeightSDS!V$25*$AJ707+WeightSDS!W$25,WeightSDS!M$27+WeightSDS!N$27/(1+EXP(WeightSDS!O$27+WeightSDS!P$27*$AJ707)))),IF($AJ707&lt;43.8,WeightSDS!M$29*$AJ707^10+WeightSDS!N$29*$AJ707^9+WeightSDS!O$29*$AJ707^8+WeightSDS!P$29*$AJ707^7+WeightSDS!Q$29*$AJ707^6+WeightSDS!R$29*$AJ707^5+WeightSDS!S$29*$AJ707^4+WeightSDS!T$29*$AJ707^3+WeightSDS!U$29*$AJ707^2+WeightSDS!V$29*$AJ707+WeightSDS!W$29-0.010431*(1-$AJ707/210),IF($AJ707&lt;123,WeightSDS!M$30*$AJ707^10+WeightSDS!N$30*$AJ707^9+WeightSDS!O$30*$AJ707^8+WeightSDS!P$30*$AJ707^7+WeightSDS!Q$30*$AJ707^6+WeightSDS!R$30*$AJ707^5+WeightSDS!S$30*$AJ707^4+WeightSDS!T$30*$AJ707^3+WeightSDS!U$30*$AJ707^2+WeightSDS!V$30*$AJ707+WeightSDS!W$30-0.010431*(1-1/$AJ707),WeightSDS!M$32+WeightSDS!N$32/(1+EXP(WeightSDS!O$32+WeightSDS!P$32*$AJ707))-0.010431*(1-$AJ707/210))))</f>
        <v>2.9500001032655536</v>
      </c>
      <c r="AN707" s="7">
        <f>IF(D707="M",IF($AJ707&lt;162,WeightSDS!P$12*$AJ707^7+WeightSDS!Q$12*$AJ707^6+WeightSDS!R$12*$AJ707^5+WeightSDS!S$12*$AJ707^4+WeightSDS!T$12*$AJ707^3+WeightSDS!U$12*$AJ707^2+WeightSDS!V$12*$AJ707+WeightSDS!W$12,WeightSDS!P$14*$AJ707^7+WeightSDS!Q$14*$AJ707^6+WeightSDS!R$14*$AJ707^5+WeightSDS!S$14*$AJ707^4+WeightSDS!T$14*$AJ707^3+WeightSDS!U$14*$AJ707^2+WeightSDS!V$14*$AJ707+WeightSDS!W$14),IF($AJ707&lt;156,WeightSDS!O$17*$AJ707^8+WeightSDS!P$17*$AJ707^7+WeightSDS!Q$17*$AJ707^6+WeightSDS!R$17*$AJ707^5+WeightSDS!S$17*$AJ707^4+WeightSDS!T$17*$AJ707^3+WeightSDS!U$17*$AJ707^2+WeightSDS!V$17*$AJ707+WeightSDS!W$17,IF($AJ707&lt;186,WeightSDS!$U$18+(WeightSDS!$V$18-WeightSDS!$U$18)/24*($AJ707-186)+WeightSDS!$W$18*(-$AJ707+186)^2-0.005,WeightSDS!$U$18+(WeightSDS!$V$18-WeightSDS!$U$18)/24*($AJ707-186)-0.005)))</f>
        <v>0.14604529399999999</v>
      </c>
      <c r="AQ707" s="7">
        <f t="shared" ref="AQ707:AQ770" si="251">INDEX(IF(D707="M",IGFmale, IGFfemale), Y707+1,1)</f>
        <v>0.56299999999999994</v>
      </c>
      <c r="AR707" s="7">
        <f t="shared" ref="AR707:AR770" si="252">INDEX(IF(D707="M",IGFmale, IGFfemale), Y707+1,2)</f>
        <v>69</v>
      </c>
      <c r="AS707" s="7">
        <f t="shared" ref="AS707:AS770" si="253">INDEX(IF(D707="M",IGFmale, IGFfemale), Y707+1,3)</f>
        <v>0.51</v>
      </c>
    </row>
    <row r="708" spans="2:45" s="7" customFormat="1" x14ac:dyDescent="0.15">
      <c r="B708" s="118"/>
      <c r="C708" s="118"/>
      <c r="D708" s="118"/>
      <c r="E708" s="30"/>
      <c r="F708" s="30"/>
      <c r="G708" s="119"/>
      <c r="H708" s="119"/>
      <c r="I708" s="78"/>
      <c r="J708" s="11" t="str">
        <f t="shared" si="244"/>
        <v/>
      </c>
      <c r="K708" s="2" t="str">
        <f t="shared" ref="K708:K771" si="254">IF(COUNTA(D708,E708,F708,G708,H708)=5,IF(T708&lt;1,"*",IF(T708&gt;=6,"*",IF(G708&gt;=120,"*",IF(G708&lt;70,"*",(H708-AC708)/AC708*100)))),"")</f>
        <v/>
      </c>
      <c r="L708" s="2" t="str">
        <f t="shared" si="245"/>
        <v/>
      </c>
      <c r="M708" s="2" t="str">
        <f t="shared" ref="M708:M771" si="255">IF(COUNTA(D708,E708,F708,G708,H708)=5,IF(G708&gt;=IF(D708="M",181,174),"*",IF(G708&lt;101,"*",IF(T708&lt;6,"*",IF(X708&gt;17.583,"*",(H708-AD708)/AD708*100)))),"")</f>
        <v/>
      </c>
      <c r="N708" s="2" t="str">
        <f t="shared" ref="N708:N771" si="256">IF(COUNTA(D708,E708,F708,G708,H708)=5,H708/G708^2*10000,"")</f>
        <v/>
      </c>
      <c r="O708" s="2" t="str">
        <f t="shared" ref="O708:O771" si="257">IF(COUNTA(D708,E708,F708,G708,H708)=5,IF(X708+Y708/12&gt;17.583,"*",NORMSDIST(((N708/AG708)^(AF708)-1)/AF708/AH708)*100),"")</f>
        <v/>
      </c>
      <c r="P708" s="11" t="str">
        <f t="shared" ref="P708:P771" si="258">IF(COUNTA(D708,E708,F708,G708,H708)=5,IF(X708+Y708/12&gt;17.583,"*",((N708/AG708)^(AF708)-1)/AF708/AH708),"")</f>
        <v/>
      </c>
      <c r="Q708" s="11" t="str">
        <f t="shared" ref="Q708:Q771" si="259">IF(COUNTA(D708,E708,F708,G708,H708)=5,IF(X708+Y708/12&gt;17.583,"   *",((H708/AM708)^(AL708)-1)/AL708/AN708),"")</f>
        <v/>
      </c>
      <c r="R708" s="2" t="str">
        <f t="shared" ref="R708:R771" si="260">IF(COUNTA(D708,E708,F708,I708)=4,IF(AA708&gt;77,"*",NORMSDIST(((I708/AR708)^(AQ708)-1)/AQ708/AS708)*100),"")</f>
        <v/>
      </c>
      <c r="S708" s="11" t="str">
        <f t="shared" ref="S708:S771" si="261">IF(COUNTA(D708,E708,F708,I708)=4,IF(AA708&gt;77,"*",((I708/AR708)^(AQ708)-1)/AQ708/AS708),"")</f>
        <v/>
      </c>
      <c r="T708" s="175" t="str">
        <f t="shared" ref="T708:T771" si="262">IF(COUNTA(E708,F708)=2,AA708,"")</f>
        <v/>
      </c>
      <c r="U708" s="11" t="str">
        <f t="shared" ref="U708:U771" si="263">IF(COUNTA(E708,F708)=2,IF(X708&lt;10,"0","")&amp;X708&amp;"歳"&amp;IF(Y708&lt;10,"0","")&amp;Y708&amp;"か月","")</f>
        <v/>
      </c>
      <c r="V708" s="136"/>
      <c r="W708" s="136"/>
      <c r="X708" s="139">
        <f t="shared" si="246"/>
        <v>0</v>
      </c>
      <c r="Y708" s="31">
        <f t="shared" si="247"/>
        <v>0</v>
      </c>
      <c r="Z708" s="31"/>
      <c r="AA708" s="140">
        <f t="shared" si="248"/>
        <v>0</v>
      </c>
      <c r="AB708" s="12"/>
      <c r="AC708" s="8">
        <f t="shared" si="249"/>
        <v>9.0359999999999996</v>
      </c>
      <c r="AD708" s="8">
        <f t="shared" si="250"/>
        <v>-184.49199999999999</v>
      </c>
      <c r="AE708"/>
      <c r="AF708" t="e">
        <f>IF(D708="M",IF(AI708&lt;78,LMS!$D$5*AI708^3+LMS!$E$5*AI708^2+LMS!$F$5*AI708+LMS!$G$5,IF(AI708&lt;150,LMS!$D$6*AI708^3+LMS!$E$6*AI708^2+LMS!$F$6*AI708+LMS!$G$6,LMS!$D$7*AI708^3+LMS!$E$7*AI708^2+LMS!$F$7*AI708+LMS!$G$7)),IF(AI708&lt;69,LMS!$D$9*AI708^3+LMS!$E$9*AI708^2+LMS!$F$9*AI708+LMS!$G$9,IF(AI708&lt;150,LMS!$D$10*AI708^3+LMS!$E$10*AI708^2+LMS!$F$10*AI708+LMS!$G$10,LMS!$D$11*AI708^3+LMS!$E$11*AI708^2+LMS!$F$11*AI708+LMS!$G$11)))</f>
        <v>#VALUE!</v>
      </c>
      <c r="AG708" t="e">
        <f>IF(D708="M",(IF(AI708&lt;2.5,LMS!$D$21*AI708^3+LMS!$E$21*AI708^2+LMS!$F$21*AI708+LMS!$G$21,IF(AI708&lt;9.5,LMS!$D$22*AI708^3+LMS!$E$22*AI708^2+LMS!$F$22*AI708+LMS!$G$22,IF(AI708&lt;26.75,LMS!$D$23*AI708^3+LMS!$E$23*AI708^2+LMS!$F$23*AI708+LMS!$G$23,IF(AI708&lt;90,LMS!$D$24*AI708^3+LMS!$E$24*AI708^2+LMS!$F$24*AI708+LMS!$G$24,LMS!$D$25*AI708^3+LMS!$E$25*AI708^2+LMS!$F$25*AI708+LMS!$G$25))))),(IF(AI708&lt;2.5,LMS!$D$27*AI708^3+LMS!$E$27*AI708^2+LMS!$F$27*AI708+LMS!$G$27,IF(AI708&lt;9.5,LMS!$D$28*AI708^3+LMS!$E$28*AI708^2+LMS!$F$28*AI708+LMS!$G$28,IF(AI708&lt;26.75,LMS!$D$29*AI708^3+LMS!$E$29*AI708^2+LMS!$F$29*AI708+LMS!$G$29,IF(AI708&lt;90,LMS!$D$30*AI708^3+LMS!$E$30*AI708^2+LMS!$F$30*AI708+LMS!$G$30,IF(AI708&lt;150,LMS!$D$31*AI708^3+LMS!$E$31*AI708^2+LMS!$F$31*AI708+LMS!$G$31,LMS!$D$32*AI708^3+LMS!$E$32*AI708^2+LMS!$F$32*AI708+LMS!$G$32)))))))</f>
        <v>#VALUE!</v>
      </c>
      <c r="AH708" t="e">
        <f>IF(D708="M",(IF(AI708&lt;90,LMS!$D$14*AI708^3+LMS!$E$14*AI708^2+LMS!$F$14*AI708+LMS!$G$14,LMS!$D$15*AI708^3+LMS!$E$15*AI708^2+LMS!$F$15*AI708+LMS!$G$15)),(IF(AI708&lt;90,LMS!$D$17*AI708^3+LMS!$E$17*AI708^2+LMS!$F$17*AI708+LMS!$G$17,LMS!$D$18*AI708^3+LMS!$E$18*AI708^2+LMS!$F$18*AI708+LMS!$G$18)))</f>
        <v>#VALUE!</v>
      </c>
      <c r="AI708" s="7" t="e">
        <f t="shared" si="243"/>
        <v>#VALUE!</v>
      </c>
      <c r="AJ708" s="7">
        <f t="shared" ref="AJ708:AJ771" si="264">X708*12+Y708</f>
        <v>0</v>
      </c>
      <c r="AL708" s="7">
        <f>IF(D708="M",WeightSDS!P$5*$AJ708^7+WeightSDS!Q$5*$AJ708^6+WeightSDS!R$5*$AJ708^5+WeightSDS!S$5*$AJ708^4+WeightSDS!T$5*$AJ708^3+WeightSDS!U$5*$AJ708^2+WeightSDS!V$5*$AJ708+WeightSDS!W$5,IF($AJ708&lt;186,WeightSDS!P$8*$AJ708^7+WeightSDS!Q$8*$AJ708^6+WeightSDS!R$8*$AJ708^5+WeightSDS!S$8*$AJ708^4+WeightSDS!T$8*$AJ708^3+WeightSDS!U$8*$AJ708^2+WeightSDS!V$8*$AJ708+WeightSDS!W$8,WeightSDS!$U$9+WeightSDS!$V$9*($AJ708-WeightSDS!$W$9)))</f>
        <v>0.75407122999999998</v>
      </c>
      <c r="AM708" s="7">
        <f>IF(D708="M",IF($AJ708&lt;45,WeightSDS!M$23*$AJ708^10+WeightSDS!N$23*$AJ708^9+WeightSDS!O$23*$AJ708^8+WeightSDS!P$23*$AJ708^7+WeightSDS!Q$23*$AJ708^6+WeightSDS!R$23*$AJ708^5+WeightSDS!S$23*$AJ708^4+WeightSDS!T$23*$AJ708^3+WeightSDS!U$23*$AJ708^2+WeightSDS!V$23*$AJ708+WeightSDS!W$23,IF($AJ708&lt;153,WeightSDS!M$25*$AJ708^10+WeightSDS!N$25*$AJ708^9+WeightSDS!O$25*$AJ708^8+WeightSDS!P$25*$AJ708^7+WeightSDS!Q$25*$AJ708^6+WeightSDS!R$25*$AJ708^5+WeightSDS!S$25*$AJ708^4+WeightSDS!T$25*$AJ708^3+WeightSDS!U$25*$AJ708^2+WeightSDS!V$25*$AJ708+WeightSDS!W$25,WeightSDS!M$27+WeightSDS!N$27/(1+EXP(WeightSDS!O$27+WeightSDS!P$27*$AJ708)))),IF($AJ708&lt;43.8,WeightSDS!M$29*$AJ708^10+WeightSDS!N$29*$AJ708^9+WeightSDS!O$29*$AJ708^8+WeightSDS!P$29*$AJ708^7+WeightSDS!Q$29*$AJ708^6+WeightSDS!R$29*$AJ708^5+WeightSDS!S$29*$AJ708^4+WeightSDS!T$29*$AJ708^3+WeightSDS!U$29*$AJ708^2+WeightSDS!V$29*$AJ708+WeightSDS!W$29-0.010431*(1-$AJ708/210),IF($AJ708&lt;123,WeightSDS!M$30*$AJ708^10+WeightSDS!N$30*$AJ708^9+WeightSDS!O$30*$AJ708^8+WeightSDS!P$30*$AJ708^7+WeightSDS!Q$30*$AJ708^6+WeightSDS!R$30*$AJ708^5+WeightSDS!S$30*$AJ708^4+WeightSDS!T$30*$AJ708^3+WeightSDS!U$30*$AJ708^2+WeightSDS!V$30*$AJ708+WeightSDS!W$30-0.010431*(1-1/$AJ708),WeightSDS!M$32+WeightSDS!N$32/(1+EXP(WeightSDS!O$32+WeightSDS!P$32*$AJ708))-0.010431*(1-$AJ708/210))))</f>
        <v>2.9500001032655536</v>
      </c>
      <c r="AN708" s="7">
        <f>IF(D708="M",IF($AJ708&lt;162,WeightSDS!P$12*$AJ708^7+WeightSDS!Q$12*$AJ708^6+WeightSDS!R$12*$AJ708^5+WeightSDS!S$12*$AJ708^4+WeightSDS!T$12*$AJ708^3+WeightSDS!U$12*$AJ708^2+WeightSDS!V$12*$AJ708+WeightSDS!W$12,WeightSDS!P$14*$AJ708^7+WeightSDS!Q$14*$AJ708^6+WeightSDS!R$14*$AJ708^5+WeightSDS!S$14*$AJ708^4+WeightSDS!T$14*$AJ708^3+WeightSDS!U$14*$AJ708^2+WeightSDS!V$14*$AJ708+WeightSDS!W$14),IF($AJ708&lt;156,WeightSDS!O$17*$AJ708^8+WeightSDS!P$17*$AJ708^7+WeightSDS!Q$17*$AJ708^6+WeightSDS!R$17*$AJ708^5+WeightSDS!S$17*$AJ708^4+WeightSDS!T$17*$AJ708^3+WeightSDS!U$17*$AJ708^2+WeightSDS!V$17*$AJ708+WeightSDS!W$17,IF($AJ708&lt;186,WeightSDS!$U$18+(WeightSDS!$V$18-WeightSDS!$U$18)/24*($AJ708-186)+WeightSDS!$W$18*(-$AJ708+186)^2-0.005,WeightSDS!$U$18+(WeightSDS!$V$18-WeightSDS!$U$18)/24*($AJ708-186)-0.005)))</f>
        <v>0.14604529399999999</v>
      </c>
      <c r="AQ708" s="7">
        <f t="shared" si="251"/>
        <v>0.56299999999999994</v>
      </c>
      <c r="AR708" s="7">
        <f t="shared" si="252"/>
        <v>69</v>
      </c>
      <c r="AS708" s="7">
        <f t="shared" si="253"/>
        <v>0.51</v>
      </c>
    </row>
    <row r="709" spans="2:45" s="7" customFormat="1" x14ac:dyDescent="0.15">
      <c r="B709" s="118"/>
      <c r="C709" s="118"/>
      <c r="D709" s="118"/>
      <c r="E709" s="30"/>
      <c r="F709" s="30"/>
      <c r="G709" s="119"/>
      <c r="H709" s="119"/>
      <c r="I709" s="78"/>
      <c r="J709" s="11" t="str">
        <f t="shared" si="244"/>
        <v/>
      </c>
      <c r="K709" s="2" t="str">
        <f t="shared" si="254"/>
        <v/>
      </c>
      <c r="L709" s="2" t="str">
        <f t="shared" si="245"/>
        <v/>
      </c>
      <c r="M709" s="2" t="str">
        <f t="shared" si="255"/>
        <v/>
      </c>
      <c r="N709" s="2" t="str">
        <f t="shared" si="256"/>
        <v/>
      </c>
      <c r="O709" s="2" t="str">
        <f t="shared" si="257"/>
        <v/>
      </c>
      <c r="P709" s="11" t="str">
        <f t="shared" si="258"/>
        <v/>
      </c>
      <c r="Q709" s="11" t="str">
        <f t="shared" si="259"/>
        <v/>
      </c>
      <c r="R709" s="2" t="str">
        <f t="shared" si="260"/>
        <v/>
      </c>
      <c r="S709" s="11" t="str">
        <f t="shared" si="261"/>
        <v/>
      </c>
      <c r="T709" s="175" t="str">
        <f t="shared" si="262"/>
        <v/>
      </c>
      <c r="U709" s="11" t="str">
        <f t="shared" si="263"/>
        <v/>
      </c>
      <c r="V709" s="136"/>
      <c r="W709" s="136"/>
      <c r="X709" s="139">
        <f t="shared" si="246"/>
        <v>0</v>
      </c>
      <c r="Y709" s="31">
        <f t="shared" si="247"/>
        <v>0</v>
      </c>
      <c r="Z709" s="31"/>
      <c r="AA709" s="140">
        <f t="shared" si="248"/>
        <v>0</v>
      </c>
      <c r="AB709" s="12"/>
      <c r="AC709" s="8">
        <f t="shared" si="249"/>
        <v>9.0359999999999996</v>
      </c>
      <c r="AD709" s="8">
        <f t="shared" si="250"/>
        <v>-184.49199999999999</v>
      </c>
      <c r="AE709"/>
      <c r="AF709" t="e">
        <f>IF(D709="M",IF(AI709&lt;78,LMS!$D$5*AI709^3+LMS!$E$5*AI709^2+LMS!$F$5*AI709+LMS!$G$5,IF(AI709&lt;150,LMS!$D$6*AI709^3+LMS!$E$6*AI709^2+LMS!$F$6*AI709+LMS!$G$6,LMS!$D$7*AI709^3+LMS!$E$7*AI709^2+LMS!$F$7*AI709+LMS!$G$7)),IF(AI709&lt;69,LMS!$D$9*AI709^3+LMS!$E$9*AI709^2+LMS!$F$9*AI709+LMS!$G$9,IF(AI709&lt;150,LMS!$D$10*AI709^3+LMS!$E$10*AI709^2+LMS!$F$10*AI709+LMS!$G$10,LMS!$D$11*AI709^3+LMS!$E$11*AI709^2+LMS!$F$11*AI709+LMS!$G$11)))</f>
        <v>#VALUE!</v>
      </c>
      <c r="AG709" t="e">
        <f>IF(D709="M",(IF(AI709&lt;2.5,LMS!$D$21*AI709^3+LMS!$E$21*AI709^2+LMS!$F$21*AI709+LMS!$G$21,IF(AI709&lt;9.5,LMS!$D$22*AI709^3+LMS!$E$22*AI709^2+LMS!$F$22*AI709+LMS!$G$22,IF(AI709&lt;26.75,LMS!$D$23*AI709^3+LMS!$E$23*AI709^2+LMS!$F$23*AI709+LMS!$G$23,IF(AI709&lt;90,LMS!$D$24*AI709^3+LMS!$E$24*AI709^2+LMS!$F$24*AI709+LMS!$G$24,LMS!$D$25*AI709^3+LMS!$E$25*AI709^2+LMS!$F$25*AI709+LMS!$G$25))))),(IF(AI709&lt;2.5,LMS!$D$27*AI709^3+LMS!$E$27*AI709^2+LMS!$F$27*AI709+LMS!$G$27,IF(AI709&lt;9.5,LMS!$D$28*AI709^3+LMS!$E$28*AI709^2+LMS!$F$28*AI709+LMS!$G$28,IF(AI709&lt;26.75,LMS!$D$29*AI709^3+LMS!$E$29*AI709^2+LMS!$F$29*AI709+LMS!$G$29,IF(AI709&lt;90,LMS!$D$30*AI709^3+LMS!$E$30*AI709^2+LMS!$F$30*AI709+LMS!$G$30,IF(AI709&lt;150,LMS!$D$31*AI709^3+LMS!$E$31*AI709^2+LMS!$F$31*AI709+LMS!$G$31,LMS!$D$32*AI709^3+LMS!$E$32*AI709^2+LMS!$F$32*AI709+LMS!$G$32)))))))</f>
        <v>#VALUE!</v>
      </c>
      <c r="AH709" t="e">
        <f>IF(D709="M",(IF(AI709&lt;90,LMS!$D$14*AI709^3+LMS!$E$14*AI709^2+LMS!$F$14*AI709+LMS!$G$14,LMS!$D$15*AI709^3+LMS!$E$15*AI709^2+LMS!$F$15*AI709+LMS!$G$15)),(IF(AI709&lt;90,LMS!$D$17*AI709^3+LMS!$E$17*AI709^2+LMS!$F$17*AI709+LMS!$G$17,LMS!$D$18*AI709^3+LMS!$E$18*AI709^2+LMS!$F$18*AI709+LMS!$G$18)))</f>
        <v>#VALUE!</v>
      </c>
      <c r="AI709" s="7" t="e">
        <f t="shared" si="243"/>
        <v>#VALUE!</v>
      </c>
      <c r="AJ709" s="7">
        <f t="shared" si="264"/>
        <v>0</v>
      </c>
      <c r="AL709" s="7">
        <f>IF(D709="M",WeightSDS!P$5*$AJ709^7+WeightSDS!Q$5*$AJ709^6+WeightSDS!R$5*$AJ709^5+WeightSDS!S$5*$AJ709^4+WeightSDS!T$5*$AJ709^3+WeightSDS!U$5*$AJ709^2+WeightSDS!V$5*$AJ709+WeightSDS!W$5,IF($AJ709&lt;186,WeightSDS!P$8*$AJ709^7+WeightSDS!Q$8*$AJ709^6+WeightSDS!R$8*$AJ709^5+WeightSDS!S$8*$AJ709^4+WeightSDS!T$8*$AJ709^3+WeightSDS!U$8*$AJ709^2+WeightSDS!V$8*$AJ709+WeightSDS!W$8,WeightSDS!$U$9+WeightSDS!$V$9*($AJ709-WeightSDS!$W$9)))</f>
        <v>0.75407122999999998</v>
      </c>
      <c r="AM709" s="7">
        <f>IF(D709="M",IF($AJ709&lt;45,WeightSDS!M$23*$AJ709^10+WeightSDS!N$23*$AJ709^9+WeightSDS!O$23*$AJ709^8+WeightSDS!P$23*$AJ709^7+WeightSDS!Q$23*$AJ709^6+WeightSDS!R$23*$AJ709^5+WeightSDS!S$23*$AJ709^4+WeightSDS!T$23*$AJ709^3+WeightSDS!U$23*$AJ709^2+WeightSDS!V$23*$AJ709+WeightSDS!W$23,IF($AJ709&lt;153,WeightSDS!M$25*$AJ709^10+WeightSDS!N$25*$AJ709^9+WeightSDS!O$25*$AJ709^8+WeightSDS!P$25*$AJ709^7+WeightSDS!Q$25*$AJ709^6+WeightSDS!R$25*$AJ709^5+WeightSDS!S$25*$AJ709^4+WeightSDS!T$25*$AJ709^3+WeightSDS!U$25*$AJ709^2+WeightSDS!V$25*$AJ709+WeightSDS!W$25,WeightSDS!M$27+WeightSDS!N$27/(1+EXP(WeightSDS!O$27+WeightSDS!P$27*$AJ709)))),IF($AJ709&lt;43.8,WeightSDS!M$29*$AJ709^10+WeightSDS!N$29*$AJ709^9+WeightSDS!O$29*$AJ709^8+WeightSDS!P$29*$AJ709^7+WeightSDS!Q$29*$AJ709^6+WeightSDS!R$29*$AJ709^5+WeightSDS!S$29*$AJ709^4+WeightSDS!T$29*$AJ709^3+WeightSDS!U$29*$AJ709^2+WeightSDS!V$29*$AJ709+WeightSDS!W$29-0.010431*(1-$AJ709/210),IF($AJ709&lt;123,WeightSDS!M$30*$AJ709^10+WeightSDS!N$30*$AJ709^9+WeightSDS!O$30*$AJ709^8+WeightSDS!P$30*$AJ709^7+WeightSDS!Q$30*$AJ709^6+WeightSDS!R$30*$AJ709^5+WeightSDS!S$30*$AJ709^4+WeightSDS!T$30*$AJ709^3+WeightSDS!U$30*$AJ709^2+WeightSDS!V$30*$AJ709+WeightSDS!W$30-0.010431*(1-1/$AJ709),WeightSDS!M$32+WeightSDS!N$32/(1+EXP(WeightSDS!O$32+WeightSDS!P$32*$AJ709))-0.010431*(1-$AJ709/210))))</f>
        <v>2.9500001032655536</v>
      </c>
      <c r="AN709" s="7">
        <f>IF(D709="M",IF($AJ709&lt;162,WeightSDS!P$12*$AJ709^7+WeightSDS!Q$12*$AJ709^6+WeightSDS!R$12*$AJ709^5+WeightSDS!S$12*$AJ709^4+WeightSDS!T$12*$AJ709^3+WeightSDS!U$12*$AJ709^2+WeightSDS!V$12*$AJ709+WeightSDS!W$12,WeightSDS!P$14*$AJ709^7+WeightSDS!Q$14*$AJ709^6+WeightSDS!R$14*$AJ709^5+WeightSDS!S$14*$AJ709^4+WeightSDS!T$14*$AJ709^3+WeightSDS!U$14*$AJ709^2+WeightSDS!V$14*$AJ709+WeightSDS!W$14),IF($AJ709&lt;156,WeightSDS!O$17*$AJ709^8+WeightSDS!P$17*$AJ709^7+WeightSDS!Q$17*$AJ709^6+WeightSDS!R$17*$AJ709^5+WeightSDS!S$17*$AJ709^4+WeightSDS!T$17*$AJ709^3+WeightSDS!U$17*$AJ709^2+WeightSDS!V$17*$AJ709+WeightSDS!W$17,IF($AJ709&lt;186,WeightSDS!$U$18+(WeightSDS!$V$18-WeightSDS!$U$18)/24*($AJ709-186)+WeightSDS!$W$18*(-$AJ709+186)^2-0.005,WeightSDS!$U$18+(WeightSDS!$V$18-WeightSDS!$U$18)/24*($AJ709-186)-0.005)))</f>
        <v>0.14604529399999999</v>
      </c>
      <c r="AQ709" s="7">
        <f t="shared" si="251"/>
        <v>0.56299999999999994</v>
      </c>
      <c r="AR709" s="7">
        <f t="shared" si="252"/>
        <v>69</v>
      </c>
      <c r="AS709" s="7">
        <f t="shared" si="253"/>
        <v>0.51</v>
      </c>
    </row>
    <row r="710" spans="2:45" s="7" customFormat="1" x14ac:dyDescent="0.15">
      <c r="B710" s="118"/>
      <c r="C710" s="118"/>
      <c r="D710" s="118"/>
      <c r="E710" s="30"/>
      <c r="F710" s="30"/>
      <c r="G710" s="119"/>
      <c r="H710" s="119"/>
      <c r="I710" s="78"/>
      <c r="J710" s="11" t="str">
        <f t="shared" si="244"/>
        <v/>
      </c>
      <c r="K710" s="2" t="str">
        <f t="shared" si="254"/>
        <v/>
      </c>
      <c r="L710" s="2" t="str">
        <f t="shared" si="245"/>
        <v/>
      </c>
      <c r="M710" s="2" t="str">
        <f t="shared" si="255"/>
        <v/>
      </c>
      <c r="N710" s="2" t="str">
        <f t="shared" si="256"/>
        <v/>
      </c>
      <c r="O710" s="2" t="str">
        <f t="shared" si="257"/>
        <v/>
      </c>
      <c r="P710" s="11" t="str">
        <f t="shared" si="258"/>
        <v/>
      </c>
      <c r="Q710" s="11" t="str">
        <f t="shared" si="259"/>
        <v/>
      </c>
      <c r="R710" s="2" t="str">
        <f t="shared" si="260"/>
        <v/>
      </c>
      <c r="S710" s="11" t="str">
        <f t="shared" si="261"/>
        <v/>
      </c>
      <c r="T710" s="175" t="str">
        <f t="shared" si="262"/>
        <v/>
      </c>
      <c r="U710" s="11" t="str">
        <f t="shared" si="263"/>
        <v/>
      </c>
      <c r="V710" s="136"/>
      <c r="W710" s="136"/>
      <c r="X710" s="139">
        <f t="shared" si="246"/>
        <v>0</v>
      </c>
      <c r="Y710" s="31">
        <f t="shared" si="247"/>
        <v>0</v>
      </c>
      <c r="Z710" s="31"/>
      <c r="AA710" s="140">
        <f t="shared" si="248"/>
        <v>0</v>
      </c>
      <c r="AB710" s="12"/>
      <c r="AC710" s="8">
        <f t="shared" si="249"/>
        <v>9.0359999999999996</v>
      </c>
      <c r="AD710" s="8">
        <f t="shared" si="250"/>
        <v>-184.49199999999999</v>
      </c>
      <c r="AE710"/>
      <c r="AF710" t="e">
        <f>IF(D710="M",IF(AI710&lt;78,LMS!$D$5*AI710^3+LMS!$E$5*AI710^2+LMS!$F$5*AI710+LMS!$G$5,IF(AI710&lt;150,LMS!$D$6*AI710^3+LMS!$E$6*AI710^2+LMS!$F$6*AI710+LMS!$G$6,LMS!$D$7*AI710^3+LMS!$E$7*AI710^2+LMS!$F$7*AI710+LMS!$G$7)),IF(AI710&lt;69,LMS!$D$9*AI710^3+LMS!$E$9*AI710^2+LMS!$F$9*AI710+LMS!$G$9,IF(AI710&lt;150,LMS!$D$10*AI710^3+LMS!$E$10*AI710^2+LMS!$F$10*AI710+LMS!$G$10,LMS!$D$11*AI710^3+LMS!$E$11*AI710^2+LMS!$F$11*AI710+LMS!$G$11)))</f>
        <v>#VALUE!</v>
      </c>
      <c r="AG710" t="e">
        <f>IF(D710="M",(IF(AI710&lt;2.5,LMS!$D$21*AI710^3+LMS!$E$21*AI710^2+LMS!$F$21*AI710+LMS!$G$21,IF(AI710&lt;9.5,LMS!$D$22*AI710^3+LMS!$E$22*AI710^2+LMS!$F$22*AI710+LMS!$G$22,IF(AI710&lt;26.75,LMS!$D$23*AI710^3+LMS!$E$23*AI710^2+LMS!$F$23*AI710+LMS!$G$23,IF(AI710&lt;90,LMS!$D$24*AI710^3+LMS!$E$24*AI710^2+LMS!$F$24*AI710+LMS!$G$24,LMS!$D$25*AI710^3+LMS!$E$25*AI710^2+LMS!$F$25*AI710+LMS!$G$25))))),(IF(AI710&lt;2.5,LMS!$D$27*AI710^3+LMS!$E$27*AI710^2+LMS!$F$27*AI710+LMS!$G$27,IF(AI710&lt;9.5,LMS!$D$28*AI710^3+LMS!$E$28*AI710^2+LMS!$F$28*AI710+LMS!$G$28,IF(AI710&lt;26.75,LMS!$D$29*AI710^3+LMS!$E$29*AI710^2+LMS!$F$29*AI710+LMS!$G$29,IF(AI710&lt;90,LMS!$D$30*AI710^3+LMS!$E$30*AI710^2+LMS!$F$30*AI710+LMS!$G$30,IF(AI710&lt;150,LMS!$D$31*AI710^3+LMS!$E$31*AI710^2+LMS!$F$31*AI710+LMS!$G$31,LMS!$D$32*AI710^3+LMS!$E$32*AI710^2+LMS!$F$32*AI710+LMS!$G$32)))))))</f>
        <v>#VALUE!</v>
      </c>
      <c r="AH710" t="e">
        <f>IF(D710="M",(IF(AI710&lt;90,LMS!$D$14*AI710^3+LMS!$E$14*AI710^2+LMS!$F$14*AI710+LMS!$G$14,LMS!$D$15*AI710^3+LMS!$E$15*AI710^2+LMS!$F$15*AI710+LMS!$G$15)),(IF(AI710&lt;90,LMS!$D$17*AI710^3+LMS!$E$17*AI710^2+LMS!$F$17*AI710+LMS!$G$17,LMS!$D$18*AI710^3+LMS!$E$18*AI710^2+LMS!$F$18*AI710+LMS!$G$18)))</f>
        <v>#VALUE!</v>
      </c>
      <c r="AI710" s="7" t="e">
        <f t="shared" si="243"/>
        <v>#VALUE!</v>
      </c>
      <c r="AJ710" s="7">
        <f t="shared" si="264"/>
        <v>0</v>
      </c>
      <c r="AL710" s="7">
        <f>IF(D710="M",WeightSDS!P$5*$AJ710^7+WeightSDS!Q$5*$AJ710^6+WeightSDS!R$5*$AJ710^5+WeightSDS!S$5*$AJ710^4+WeightSDS!T$5*$AJ710^3+WeightSDS!U$5*$AJ710^2+WeightSDS!V$5*$AJ710+WeightSDS!W$5,IF($AJ710&lt;186,WeightSDS!P$8*$AJ710^7+WeightSDS!Q$8*$AJ710^6+WeightSDS!R$8*$AJ710^5+WeightSDS!S$8*$AJ710^4+WeightSDS!T$8*$AJ710^3+WeightSDS!U$8*$AJ710^2+WeightSDS!V$8*$AJ710+WeightSDS!W$8,WeightSDS!$U$9+WeightSDS!$V$9*($AJ710-WeightSDS!$W$9)))</f>
        <v>0.75407122999999998</v>
      </c>
      <c r="AM710" s="7">
        <f>IF(D710="M",IF($AJ710&lt;45,WeightSDS!M$23*$AJ710^10+WeightSDS!N$23*$AJ710^9+WeightSDS!O$23*$AJ710^8+WeightSDS!P$23*$AJ710^7+WeightSDS!Q$23*$AJ710^6+WeightSDS!R$23*$AJ710^5+WeightSDS!S$23*$AJ710^4+WeightSDS!T$23*$AJ710^3+WeightSDS!U$23*$AJ710^2+WeightSDS!V$23*$AJ710+WeightSDS!W$23,IF($AJ710&lt;153,WeightSDS!M$25*$AJ710^10+WeightSDS!N$25*$AJ710^9+WeightSDS!O$25*$AJ710^8+WeightSDS!P$25*$AJ710^7+WeightSDS!Q$25*$AJ710^6+WeightSDS!R$25*$AJ710^5+WeightSDS!S$25*$AJ710^4+WeightSDS!T$25*$AJ710^3+WeightSDS!U$25*$AJ710^2+WeightSDS!V$25*$AJ710+WeightSDS!W$25,WeightSDS!M$27+WeightSDS!N$27/(1+EXP(WeightSDS!O$27+WeightSDS!P$27*$AJ710)))),IF($AJ710&lt;43.8,WeightSDS!M$29*$AJ710^10+WeightSDS!N$29*$AJ710^9+WeightSDS!O$29*$AJ710^8+WeightSDS!P$29*$AJ710^7+WeightSDS!Q$29*$AJ710^6+WeightSDS!R$29*$AJ710^5+WeightSDS!S$29*$AJ710^4+WeightSDS!T$29*$AJ710^3+WeightSDS!U$29*$AJ710^2+WeightSDS!V$29*$AJ710+WeightSDS!W$29-0.010431*(1-$AJ710/210),IF($AJ710&lt;123,WeightSDS!M$30*$AJ710^10+WeightSDS!N$30*$AJ710^9+WeightSDS!O$30*$AJ710^8+WeightSDS!P$30*$AJ710^7+WeightSDS!Q$30*$AJ710^6+WeightSDS!R$30*$AJ710^5+WeightSDS!S$30*$AJ710^4+WeightSDS!T$30*$AJ710^3+WeightSDS!U$30*$AJ710^2+WeightSDS!V$30*$AJ710+WeightSDS!W$30-0.010431*(1-1/$AJ710),WeightSDS!M$32+WeightSDS!N$32/(1+EXP(WeightSDS!O$32+WeightSDS!P$32*$AJ710))-0.010431*(1-$AJ710/210))))</f>
        <v>2.9500001032655536</v>
      </c>
      <c r="AN710" s="7">
        <f>IF(D710="M",IF($AJ710&lt;162,WeightSDS!P$12*$AJ710^7+WeightSDS!Q$12*$AJ710^6+WeightSDS!R$12*$AJ710^5+WeightSDS!S$12*$AJ710^4+WeightSDS!T$12*$AJ710^3+WeightSDS!U$12*$AJ710^2+WeightSDS!V$12*$AJ710+WeightSDS!W$12,WeightSDS!P$14*$AJ710^7+WeightSDS!Q$14*$AJ710^6+WeightSDS!R$14*$AJ710^5+WeightSDS!S$14*$AJ710^4+WeightSDS!T$14*$AJ710^3+WeightSDS!U$14*$AJ710^2+WeightSDS!V$14*$AJ710+WeightSDS!W$14),IF($AJ710&lt;156,WeightSDS!O$17*$AJ710^8+WeightSDS!P$17*$AJ710^7+WeightSDS!Q$17*$AJ710^6+WeightSDS!R$17*$AJ710^5+WeightSDS!S$17*$AJ710^4+WeightSDS!T$17*$AJ710^3+WeightSDS!U$17*$AJ710^2+WeightSDS!V$17*$AJ710+WeightSDS!W$17,IF($AJ710&lt;186,WeightSDS!$U$18+(WeightSDS!$V$18-WeightSDS!$U$18)/24*($AJ710-186)+WeightSDS!$W$18*(-$AJ710+186)^2-0.005,WeightSDS!$U$18+(WeightSDS!$V$18-WeightSDS!$U$18)/24*($AJ710-186)-0.005)))</f>
        <v>0.14604529399999999</v>
      </c>
      <c r="AQ710" s="7">
        <f t="shared" si="251"/>
        <v>0.56299999999999994</v>
      </c>
      <c r="AR710" s="7">
        <f t="shared" si="252"/>
        <v>69</v>
      </c>
      <c r="AS710" s="7">
        <f t="shared" si="253"/>
        <v>0.51</v>
      </c>
    </row>
    <row r="711" spans="2:45" s="7" customFormat="1" x14ac:dyDescent="0.15">
      <c r="B711" s="118"/>
      <c r="C711" s="118"/>
      <c r="D711" s="118"/>
      <c r="E711" s="30"/>
      <c r="F711" s="30"/>
      <c r="G711" s="119"/>
      <c r="H711" s="119"/>
      <c r="I711" s="78"/>
      <c r="J711" s="11" t="str">
        <f t="shared" si="244"/>
        <v/>
      </c>
      <c r="K711" s="2" t="str">
        <f t="shared" si="254"/>
        <v/>
      </c>
      <c r="L711" s="2" t="str">
        <f t="shared" si="245"/>
        <v/>
      </c>
      <c r="M711" s="2" t="str">
        <f t="shared" si="255"/>
        <v/>
      </c>
      <c r="N711" s="2" t="str">
        <f t="shared" si="256"/>
        <v/>
      </c>
      <c r="O711" s="2" t="str">
        <f t="shared" si="257"/>
        <v/>
      </c>
      <c r="P711" s="11" t="str">
        <f t="shared" si="258"/>
        <v/>
      </c>
      <c r="Q711" s="11" t="str">
        <f t="shared" si="259"/>
        <v/>
      </c>
      <c r="R711" s="2" t="str">
        <f t="shared" si="260"/>
        <v/>
      </c>
      <c r="S711" s="11" t="str">
        <f t="shared" si="261"/>
        <v/>
      </c>
      <c r="T711" s="175" t="str">
        <f t="shared" si="262"/>
        <v/>
      </c>
      <c r="U711" s="11" t="str">
        <f t="shared" si="263"/>
        <v/>
      </c>
      <c r="V711" s="136"/>
      <c r="W711" s="136"/>
      <c r="X711" s="139">
        <f t="shared" si="246"/>
        <v>0</v>
      </c>
      <c r="Y711" s="31">
        <f t="shared" si="247"/>
        <v>0</v>
      </c>
      <c r="Z711" s="31"/>
      <c r="AA711" s="140">
        <f t="shared" si="248"/>
        <v>0</v>
      </c>
      <c r="AB711" s="12"/>
      <c r="AC711" s="8">
        <f t="shared" si="249"/>
        <v>9.0359999999999996</v>
      </c>
      <c r="AD711" s="8">
        <f t="shared" si="250"/>
        <v>-184.49199999999999</v>
      </c>
      <c r="AE711"/>
      <c r="AF711" t="e">
        <f>IF(D711="M",IF(AI711&lt;78,LMS!$D$5*AI711^3+LMS!$E$5*AI711^2+LMS!$F$5*AI711+LMS!$G$5,IF(AI711&lt;150,LMS!$D$6*AI711^3+LMS!$E$6*AI711^2+LMS!$F$6*AI711+LMS!$G$6,LMS!$D$7*AI711^3+LMS!$E$7*AI711^2+LMS!$F$7*AI711+LMS!$G$7)),IF(AI711&lt;69,LMS!$D$9*AI711^3+LMS!$E$9*AI711^2+LMS!$F$9*AI711+LMS!$G$9,IF(AI711&lt;150,LMS!$D$10*AI711^3+LMS!$E$10*AI711^2+LMS!$F$10*AI711+LMS!$G$10,LMS!$D$11*AI711^3+LMS!$E$11*AI711^2+LMS!$F$11*AI711+LMS!$G$11)))</f>
        <v>#VALUE!</v>
      </c>
      <c r="AG711" t="e">
        <f>IF(D711="M",(IF(AI711&lt;2.5,LMS!$D$21*AI711^3+LMS!$E$21*AI711^2+LMS!$F$21*AI711+LMS!$G$21,IF(AI711&lt;9.5,LMS!$D$22*AI711^3+LMS!$E$22*AI711^2+LMS!$F$22*AI711+LMS!$G$22,IF(AI711&lt;26.75,LMS!$D$23*AI711^3+LMS!$E$23*AI711^2+LMS!$F$23*AI711+LMS!$G$23,IF(AI711&lt;90,LMS!$D$24*AI711^3+LMS!$E$24*AI711^2+LMS!$F$24*AI711+LMS!$G$24,LMS!$D$25*AI711^3+LMS!$E$25*AI711^2+LMS!$F$25*AI711+LMS!$G$25))))),(IF(AI711&lt;2.5,LMS!$D$27*AI711^3+LMS!$E$27*AI711^2+LMS!$F$27*AI711+LMS!$G$27,IF(AI711&lt;9.5,LMS!$D$28*AI711^3+LMS!$E$28*AI711^2+LMS!$F$28*AI711+LMS!$G$28,IF(AI711&lt;26.75,LMS!$D$29*AI711^3+LMS!$E$29*AI711^2+LMS!$F$29*AI711+LMS!$G$29,IF(AI711&lt;90,LMS!$D$30*AI711^3+LMS!$E$30*AI711^2+LMS!$F$30*AI711+LMS!$G$30,IF(AI711&lt;150,LMS!$D$31*AI711^3+LMS!$E$31*AI711^2+LMS!$F$31*AI711+LMS!$G$31,LMS!$D$32*AI711^3+LMS!$E$32*AI711^2+LMS!$F$32*AI711+LMS!$G$32)))))))</f>
        <v>#VALUE!</v>
      </c>
      <c r="AH711" t="e">
        <f>IF(D711="M",(IF(AI711&lt;90,LMS!$D$14*AI711^3+LMS!$E$14*AI711^2+LMS!$F$14*AI711+LMS!$G$14,LMS!$D$15*AI711^3+LMS!$E$15*AI711^2+LMS!$F$15*AI711+LMS!$G$15)),(IF(AI711&lt;90,LMS!$D$17*AI711^3+LMS!$E$17*AI711^2+LMS!$F$17*AI711+LMS!$G$17,LMS!$D$18*AI711^3+LMS!$E$18*AI711^2+LMS!$F$18*AI711+LMS!$G$18)))</f>
        <v>#VALUE!</v>
      </c>
      <c r="AI711" s="7" t="e">
        <f t="shared" si="243"/>
        <v>#VALUE!</v>
      </c>
      <c r="AJ711" s="7">
        <f t="shared" si="264"/>
        <v>0</v>
      </c>
      <c r="AL711" s="7">
        <f>IF(D711="M",WeightSDS!P$5*$AJ711^7+WeightSDS!Q$5*$AJ711^6+WeightSDS!R$5*$AJ711^5+WeightSDS!S$5*$AJ711^4+WeightSDS!T$5*$AJ711^3+WeightSDS!U$5*$AJ711^2+WeightSDS!V$5*$AJ711+WeightSDS!W$5,IF($AJ711&lt;186,WeightSDS!P$8*$AJ711^7+WeightSDS!Q$8*$AJ711^6+WeightSDS!R$8*$AJ711^5+WeightSDS!S$8*$AJ711^4+WeightSDS!T$8*$AJ711^3+WeightSDS!U$8*$AJ711^2+WeightSDS!V$8*$AJ711+WeightSDS!W$8,WeightSDS!$U$9+WeightSDS!$V$9*($AJ711-WeightSDS!$W$9)))</f>
        <v>0.75407122999999998</v>
      </c>
      <c r="AM711" s="7">
        <f>IF(D711="M",IF($AJ711&lt;45,WeightSDS!M$23*$AJ711^10+WeightSDS!N$23*$AJ711^9+WeightSDS!O$23*$AJ711^8+WeightSDS!P$23*$AJ711^7+WeightSDS!Q$23*$AJ711^6+WeightSDS!R$23*$AJ711^5+WeightSDS!S$23*$AJ711^4+WeightSDS!T$23*$AJ711^3+WeightSDS!U$23*$AJ711^2+WeightSDS!V$23*$AJ711+WeightSDS!W$23,IF($AJ711&lt;153,WeightSDS!M$25*$AJ711^10+WeightSDS!N$25*$AJ711^9+WeightSDS!O$25*$AJ711^8+WeightSDS!P$25*$AJ711^7+WeightSDS!Q$25*$AJ711^6+WeightSDS!R$25*$AJ711^5+WeightSDS!S$25*$AJ711^4+WeightSDS!T$25*$AJ711^3+WeightSDS!U$25*$AJ711^2+WeightSDS!V$25*$AJ711+WeightSDS!W$25,WeightSDS!M$27+WeightSDS!N$27/(1+EXP(WeightSDS!O$27+WeightSDS!P$27*$AJ711)))),IF($AJ711&lt;43.8,WeightSDS!M$29*$AJ711^10+WeightSDS!N$29*$AJ711^9+WeightSDS!O$29*$AJ711^8+WeightSDS!P$29*$AJ711^7+WeightSDS!Q$29*$AJ711^6+WeightSDS!R$29*$AJ711^5+WeightSDS!S$29*$AJ711^4+WeightSDS!T$29*$AJ711^3+WeightSDS!U$29*$AJ711^2+WeightSDS!V$29*$AJ711+WeightSDS!W$29-0.010431*(1-$AJ711/210),IF($AJ711&lt;123,WeightSDS!M$30*$AJ711^10+WeightSDS!N$30*$AJ711^9+WeightSDS!O$30*$AJ711^8+WeightSDS!P$30*$AJ711^7+WeightSDS!Q$30*$AJ711^6+WeightSDS!R$30*$AJ711^5+WeightSDS!S$30*$AJ711^4+WeightSDS!T$30*$AJ711^3+WeightSDS!U$30*$AJ711^2+WeightSDS!V$30*$AJ711+WeightSDS!W$30-0.010431*(1-1/$AJ711),WeightSDS!M$32+WeightSDS!N$32/(1+EXP(WeightSDS!O$32+WeightSDS!P$32*$AJ711))-0.010431*(1-$AJ711/210))))</f>
        <v>2.9500001032655536</v>
      </c>
      <c r="AN711" s="7">
        <f>IF(D711="M",IF($AJ711&lt;162,WeightSDS!P$12*$AJ711^7+WeightSDS!Q$12*$AJ711^6+WeightSDS!R$12*$AJ711^5+WeightSDS!S$12*$AJ711^4+WeightSDS!T$12*$AJ711^3+WeightSDS!U$12*$AJ711^2+WeightSDS!V$12*$AJ711+WeightSDS!W$12,WeightSDS!P$14*$AJ711^7+WeightSDS!Q$14*$AJ711^6+WeightSDS!R$14*$AJ711^5+WeightSDS!S$14*$AJ711^4+WeightSDS!T$14*$AJ711^3+WeightSDS!U$14*$AJ711^2+WeightSDS!V$14*$AJ711+WeightSDS!W$14),IF($AJ711&lt;156,WeightSDS!O$17*$AJ711^8+WeightSDS!P$17*$AJ711^7+WeightSDS!Q$17*$AJ711^6+WeightSDS!R$17*$AJ711^5+WeightSDS!S$17*$AJ711^4+WeightSDS!T$17*$AJ711^3+WeightSDS!U$17*$AJ711^2+WeightSDS!V$17*$AJ711+WeightSDS!W$17,IF($AJ711&lt;186,WeightSDS!$U$18+(WeightSDS!$V$18-WeightSDS!$U$18)/24*($AJ711-186)+WeightSDS!$W$18*(-$AJ711+186)^2-0.005,WeightSDS!$U$18+(WeightSDS!$V$18-WeightSDS!$U$18)/24*($AJ711-186)-0.005)))</f>
        <v>0.14604529399999999</v>
      </c>
      <c r="AQ711" s="7">
        <f t="shared" si="251"/>
        <v>0.56299999999999994</v>
      </c>
      <c r="AR711" s="7">
        <f t="shared" si="252"/>
        <v>69</v>
      </c>
      <c r="AS711" s="7">
        <f t="shared" si="253"/>
        <v>0.51</v>
      </c>
    </row>
    <row r="712" spans="2:45" s="7" customFormat="1" x14ac:dyDescent="0.15">
      <c r="B712" s="118"/>
      <c r="C712" s="118"/>
      <c r="D712" s="118"/>
      <c r="E712" s="30"/>
      <c r="F712" s="30"/>
      <c r="G712" s="119"/>
      <c r="H712" s="119"/>
      <c r="I712" s="78"/>
      <c r="J712" s="11" t="str">
        <f t="shared" si="244"/>
        <v/>
      </c>
      <c r="K712" s="2" t="str">
        <f t="shared" si="254"/>
        <v/>
      </c>
      <c r="L712" s="2" t="str">
        <f t="shared" si="245"/>
        <v/>
      </c>
      <c r="M712" s="2" t="str">
        <f t="shared" si="255"/>
        <v/>
      </c>
      <c r="N712" s="2" t="str">
        <f t="shared" si="256"/>
        <v/>
      </c>
      <c r="O712" s="2" t="str">
        <f t="shared" si="257"/>
        <v/>
      </c>
      <c r="P712" s="11" t="str">
        <f t="shared" si="258"/>
        <v/>
      </c>
      <c r="Q712" s="11" t="str">
        <f t="shared" si="259"/>
        <v/>
      </c>
      <c r="R712" s="2" t="str">
        <f t="shared" si="260"/>
        <v/>
      </c>
      <c r="S712" s="11" t="str">
        <f t="shared" si="261"/>
        <v/>
      </c>
      <c r="T712" s="175" t="str">
        <f t="shared" si="262"/>
        <v/>
      </c>
      <c r="U712" s="11" t="str">
        <f t="shared" si="263"/>
        <v/>
      </c>
      <c r="V712" s="136"/>
      <c r="W712" s="136"/>
      <c r="X712" s="139">
        <f t="shared" si="246"/>
        <v>0</v>
      </c>
      <c r="Y712" s="31">
        <f t="shared" si="247"/>
        <v>0</v>
      </c>
      <c r="Z712" s="31"/>
      <c r="AA712" s="140">
        <f t="shared" si="248"/>
        <v>0</v>
      </c>
      <c r="AB712" s="12"/>
      <c r="AC712" s="8">
        <f t="shared" si="249"/>
        <v>9.0359999999999996</v>
      </c>
      <c r="AD712" s="8">
        <f t="shared" si="250"/>
        <v>-184.49199999999999</v>
      </c>
      <c r="AE712"/>
      <c r="AF712" t="e">
        <f>IF(D712="M",IF(AI712&lt;78,LMS!$D$5*AI712^3+LMS!$E$5*AI712^2+LMS!$F$5*AI712+LMS!$G$5,IF(AI712&lt;150,LMS!$D$6*AI712^3+LMS!$E$6*AI712^2+LMS!$F$6*AI712+LMS!$G$6,LMS!$D$7*AI712^3+LMS!$E$7*AI712^2+LMS!$F$7*AI712+LMS!$G$7)),IF(AI712&lt;69,LMS!$D$9*AI712^3+LMS!$E$9*AI712^2+LMS!$F$9*AI712+LMS!$G$9,IF(AI712&lt;150,LMS!$D$10*AI712^3+LMS!$E$10*AI712^2+LMS!$F$10*AI712+LMS!$G$10,LMS!$D$11*AI712^3+LMS!$E$11*AI712^2+LMS!$F$11*AI712+LMS!$G$11)))</f>
        <v>#VALUE!</v>
      </c>
      <c r="AG712" t="e">
        <f>IF(D712="M",(IF(AI712&lt;2.5,LMS!$D$21*AI712^3+LMS!$E$21*AI712^2+LMS!$F$21*AI712+LMS!$G$21,IF(AI712&lt;9.5,LMS!$D$22*AI712^3+LMS!$E$22*AI712^2+LMS!$F$22*AI712+LMS!$G$22,IF(AI712&lt;26.75,LMS!$D$23*AI712^3+LMS!$E$23*AI712^2+LMS!$F$23*AI712+LMS!$G$23,IF(AI712&lt;90,LMS!$D$24*AI712^3+LMS!$E$24*AI712^2+LMS!$F$24*AI712+LMS!$G$24,LMS!$D$25*AI712^3+LMS!$E$25*AI712^2+LMS!$F$25*AI712+LMS!$G$25))))),(IF(AI712&lt;2.5,LMS!$D$27*AI712^3+LMS!$E$27*AI712^2+LMS!$F$27*AI712+LMS!$G$27,IF(AI712&lt;9.5,LMS!$D$28*AI712^3+LMS!$E$28*AI712^2+LMS!$F$28*AI712+LMS!$G$28,IF(AI712&lt;26.75,LMS!$D$29*AI712^3+LMS!$E$29*AI712^2+LMS!$F$29*AI712+LMS!$G$29,IF(AI712&lt;90,LMS!$D$30*AI712^3+LMS!$E$30*AI712^2+LMS!$F$30*AI712+LMS!$G$30,IF(AI712&lt;150,LMS!$D$31*AI712^3+LMS!$E$31*AI712^2+LMS!$F$31*AI712+LMS!$G$31,LMS!$D$32*AI712^3+LMS!$E$32*AI712^2+LMS!$F$32*AI712+LMS!$G$32)))))))</f>
        <v>#VALUE!</v>
      </c>
      <c r="AH712" t="e">
        <f>IF(D712="M",(IF(AI712&lt;90,LMS!$D$14*AI712^3+LMS!$E$14*AI712^2+LMS!$F$14*AI712+LMS!$G$14,LMS!$D$15*AI712^3+LMS!$E$15*AI712^2+LMS!$F$15*AI712+LMS!$G$15)),(IF(AI712&lt;90,LMS!$D$17*AI712^3+LMS!$E$17*AI712^2+LMS!$F$17*AI712+LMS!$G$17,LMS!$D$18*AI712^3+LMS!$E$18*AI712^2+LMS!$F$18*AI712+LMS!$G$18)))</f>
        <v>#VALUE!</v>
      </c>
      <c r="AI712" s="7" t="e">
        <f t="shared" si="243"/>
        <v>#VALUE!</v>
      </c>
      <c r="AJ712" s="7">
        <f t="shared" si="264"/>
        <v>0</v>
      </c>
      <c r="AL712" s="7">
        <f>IF(D712="M",WeightSDS!P$5*$AJ712^7+WeightSDS!Q$5*$AJ712^6+WeightSDS!R$5*$AJ712^5+WeightSDS!S$5*$AJ712^4+WeightSDS!T$5*$AJ712^3+WeightSDS!U$5*$AJ712^2+WeightSDS!V$5*$AJ712+WeightSDS!W$5,IF($AJ712&lt;186,WeightSDS!P$8*$AJ712^7+WeightSDS!Q$8*$AJ712^6+WeightSDS!R$8*$AJ712^5+WeightSDS!S$8*$AJ712^4+WeightSDS!T$8*$AJ712^3+WeightSDS!U$8*$AJ712^2+WeightSDS!V$8*$AJ712+WeightSDS!W$8,WeightSDS!$U$9+WeightSDS!$V$9*($AJ712-WeightSDS!$W$9)))</f>
        <v>0.75407122999999998</v>
      </c>
      <c r="AM712" s="7">
        <f>IF(D712="M",IF($AJ712&lt;45,WeightSDS!M$23*$AJ712^10+WeightSDS!N$23*$AJ712^9+WeightSDS!O$23*$AJ712^8+WeightSDS!P$23*$AJ712^7+WeightSDS!Q$23*$AJ712^6+WeightSDS!R$23*$AJ712^5+WeightSDS!S$23*$AJ712^4+WeightSDS!T$23*$AJ712^3+WeightSDS!U$23*$AJ712^2+WeightSDS!V$23*$AJ712+WeightSDS!W$23,IF($AJ712&lt;153,WeightSDS!M$25*$AJ712^10+WeightSDS!N$25*$AJ712^9+WeightSDS!O$25*$AJ712^8+WeightSDS!P$25*$AJ712^7+WeightSDS!Q$25*$AJ712^6+WeightSDS!R$25*$AJ712^5+WeightSDS!S$25*$AJ712^4+WeightSDS!T$25*$AJ712^3+WeightSDS!U$25*$AJ712^2+WeightSDS!V$25*$AJ712+WeightSDS!W$25,WeightSDS!M$27+WeightSDS!N$27/(1+EXP(WeightSDS!O$27+WeightSDS!P$27*$AJ712)))),IF($AJ712&lt;43.8,WeightSDS!M$29*$AJ712^10+WeightSDS!N$29*$AJ712^9+WeightSDS!O$29*$AJ712^8+WeightSDS!P$29*$AJ712^7+WeightSDS!Q$29*$AJ712^6+WeightSDS!R$29*$AJ712^5+WeightSDS!S$29*$AJ712^4+WeightSDS!T$29*$AJ712^3+WeightSDS!U$29*$AJ712^2+WeightSDS!V$29*$AJ712+WeightSDS!W$29-0.010431*(1-$AJ712/210),IF($AJ712&lt;123,WeightSDS!M$30*$AJ712^10+WeightSDS!N$30*$AJ712^9+WeightSDS!O$30*$AJ712^8+WeightSDS!P$30*$AJ712^7+WeightSDS!Q$30*$AJ712^6+WeightSDS!R$30*$AJ712^5+WeightSDS!S$30*$AJ712^4+WeightSDS!T$30*$AJ712^3+WeightSDS!U$30*$AJ712^2+WeightSDS!V$30*$AJ712+WeightSDS!W$30-0.010431*(1-1/$AJ712),WeightSDS!M$32+WeightSDS!N$32/(1+EXP(WeightSDS!O$32+WeightSDS!P$32*$AJ712))-0.010431*(1-$AJ712/210))))</f>
        <v>2.9500001032655536</v>
      </c>
      <c r="AN712" s="7">
        <f>IF(D712="M",IF($AJ712&lt;162,WeightSDS!P$12*$AJ712^7+WeightSDS!Q$12*$AJ712^6+WeightSDS!R$12*$AJ712^5+WeightSDS!S$12*$AJ712^4+WeightSDS!T$12*$AJ712^3+WeightSDS!U$12*$AJ712^2+WeightSDS!V$12*$AJ712+WeightSDS!W$12,WeightSDS!P$14*$AJ712^7+WeightSDS!Q$14*$AJ712^6+WeightSDS!R$14*$AJ712^5+WeightSDS!S$14*$AJ712^4+WeightSDS!T$14*$AJ712^3+WeightSDS!U$14*$AJ712^2+WeightSDS!V$14*$AJ712+WeightSDS!W$14),IF($AJ712&lt;156,WeightSDS!O$17*$AJ712^8+WeightSDS!P$17*$AJ712^7+WeightSDS!Q$17*$AJ712^6+WeightSDS!R$17*$AJ712^5+WeightSDS!S$17*$AJ712^4+WeightSDS!T$17*$AJ712^3+WeightSDS!U$17*$AJ712^2+WeightSDS!V$17*$AJ712+WeightSDS!W$17,IF($AJ712&lt;186,WeightSDS!$U$18+(WeightSDS!$V$18-WeightSDS!$U$18)/24*($AJ712-186)+WeightSDS!$W$18*(-$AJ712+186)^2-0.005,WeightSDS!$U$18+(WeightSDS!$V$18-WeightSDS!$U$18)/24*($AJ712-186)-0.005)))</f>
        <v>0.14604529399999999</v>
      </c>
      <c r="AQ712" s="7">
        <f t="shared" si="251"/>
        <v>0.56299999999999994</v>
      </c>
      <c r="AR712" s="7">
        <f t="shared" si="252"/>
        <v>69</v>
      </c>
      <c r="AS712" s="7">
        <f t="shared" si="253"/>
        <v>0.51</v>
      </c>
    </row>
    <row r="713" spans="2:45" s="7" customFormat="1" x14ac:dyDescent="0.15">
      <c r="B713" s="118"/>
      <c r="C713" s="118"/>
      <c r="D713" s="118"/>
      <c r="E713" s="30"/>
      <c r="F713" s="30"/>
      <c r="G713" s="119"/>
      <c r="H713" s="119"/>
      <c r="I713" s="78"/>
      <c r="J713" s="11" t="str">
        <f t="shared" si="244"/>
        <v/>
      </c>
      <c r="K713" s="2" t="str">
        <f t="shared" si="254"/>
        <v/>
      </c>
      <c r="L713" s="2" t="str">
        <f t="shared" si="245"/>
        <v/>
      </c>
      <c r="M713" s="2" t="str">
        <f t="shared" si="255"/>
        <v/>
      </c>
      <c r="N713" s="2" t="str">
        <f t="shared" si="256"/>
        <v/>
      </c>
      <c r="O713" s="2" t="str">
        <f t="shared" si="257"/>
        <v/>
      </c>
      <c r="P713" s="11" t="str">
        <f t="shared" si="258"/>
        <v/>
      </c>
      <c r="Q713" s="11" t="str">
        <f t="shared" si="259"/>
        <v/>
      </c>
      <c r="R713" s="2" t="str">
        <f t="shared" si="260"/>
        <v/>
      </c>
      <c r="S713" s="11" t="str">
        <f t="shared" si="261"/>
        <v/>
      </c>
      <c r="T713" s="175" t="str">
        <f t="shared" si="262"/>
        <v/>
      </c>
      <c r="U713" s="11" t="str">
        <f t="shared" si="263"/>
        <v/>
      </c>
      <c r="V713" s="136"/>
      <c r="W713" s="136"/>
      <c r="X713" s="139">
        <f t="shared" si="246"/>
        <v>0</v>
      </c>
      <c r="Y713" s="31">
        <f t="shared" si="247"/>
        <v>0</v>
      </c>
      <c r="Z713" s="31"/>
      <c r="AA713" s="140">
        <f t="shared" si="248"/>
        <v>0</v>
      </c>
      <c r="AB713" s="12"/>
      <c r="AC713" s="8">
        <f t="shared" si="249"/>
        <v>9.0359999999999996</v>
      </c>
      <c r="AD713" s="8">
        <f t="shared" si="250"/>
        <v>-184.49199999999999</v>
      </c>
      <c r="AE713"/>
      <c r="AF713" t="e">
        <f>IF(D713="M",IF(AI713&lt;78,LMS!$D$5*AI713^3+LMS!$E$5*AI713^2+LMS!$F$5*AI713+LMS!$G$5,IF(AI713&lt;150,LMS!$D$6*AI713^3+LMS!$E$6*AI713^2+LMS!$F$6*AI713+LMS!$G$6,LMS!$D$7*AI713^3+LMS!$E$7*AI713^2+LMS!$F$7*AI713+LMS!$G$7)),IF(AI713&lt;69,LMS!$D$9*AI713^3+LMS!$E$9*AI713^2+LMS!$F$9*AI713+LMS!$G$9,IF(AI713&lt;150,LMS!$D$10*AI713^3+LMS!$E$10*AI713^2+LMS!$F$10*AI713+LMS!$G$10,LMS!$D$11*AI713^3+LMS!$E$11*AI713^2+LMS!$F$11*AI713+LMS!$G$11)))</f>
        <v>#VALUE!</v>
      </c>
      <c r="AG713" t="e">
        <f>IF(D713="M",(IF(AI713&lt;2.5,LMS!$D$21*AI713^3+LMS!$E$21*AI713^2+LMS!$F$21*AI713+LMS!$G$21,IF(AI713&lt;9.5,LMS!$D$22*AI713^3+LMS!$E$22*AI713^2+LMS!$F$22*AI713+LMS!$G$22,IF(AI713&lt;26.75,LMS!$D$23*AI713^3+LMS!$E$23*AI713^2+LMS!$F$23*AI713+LMS!$G$23,IF(AI713&lt;90,LMS!$D$24*AI713^3+LMS!$E$24*AI713^2+LMS!$F$24*AI713+LMS!$G$24,LMS!$D$25*AI713^3+LMS!$E$25*AI713^2+LMS!$F$25*AI713+LMS!$G$25))))),(IF(AI713&lt;2.5,LMS!$D$27*AI713^3+LMS!$E$27*AI713^2+LMS!$F$27*AI713+LMS!$G$27,IF(AI713&lt;9.5,LMS!$D$28*AI713^3+LMS!$E$28*AI713^2+LMS!$F$28*AI713+LMS!$G$28,IF(AI713&lt;26.75,LMS!$D$29*AI713^3+LMS!$E$29*AI713^2+LMS!$F$29*AI713+LMS!$G$29,IF(AI713&lt;90,LMS!$D$30*AI713^3+LMS!$E$30*AI713^2+LMS!$F$30*AI713+LMS!$G$30,IF(AI713&lt;150,LMS!$D$31*AI713^3+LMS!$E$31*AI713^2+LMS!$F$31*AI713+LMS!$G$31,LMS!$D$32*AI713^3+LMS!$E$32*AI713^2+LMS!$F$32*AI713+LMS!$G$32)))))))</f>
        <v>#VALUE!</v>
      </c>
      <c r="AH713" t="e">
        <f>IF(D713="M",(IF(AI713&lt;90,LMS!$D$14*AI713^3+LMS!$E$14*AI713^2+LMS!$F$14*AI713+LMS!$G$14,LMS!$D$15*AI713^3+LMS!$E$15*AI713^2+LMS!$F$15*AI713+LMS!$G$15)),(IF(AI713&lt;90,LMS!$D$17*AI713^3+LMS!$E$17*AI713^2+LMS!$F$17*AI713+LMS!$G$17,LMS!$D$18*AI713^3+LMS!$E$18*AI713^2+LMS!$F$18*AI713+LMS!$G$18)))</f>
        <v>#VALUE!</v>
      </c>
      <c r="AI713" s="7" t="e">
        <f t="shared" si="243"/>
        <v>#VALUE!</v>
      </c>
      <c r="AJ713" s="7">
        <f t="shared" si="264"/>
        <v>0</v>
      </c>
      <c r="AL713" s="7">
        <f>IF(D713="M",WeightSDS!P$5*$AJ713^7+WeightSDS!Q$5*$AJ713^6+WeightSDS!R$5*$AJ713^5+WeightSDS!S$5*$AJ713^4+WeightSDS!T$5*$AJ713^3+WeightSDS!U$5*$AJ713^2+WeightSDS!V$5*$AJ713+WeightSDS!W$5,IF($AJ713&lt;186,WeightSDS!P$8*$AJ713^7+WeightSDS!Q$8*$AJ713^6+WeightSDS!R$8*$AJ713^5+WeightSDS!S$8*$AJ713^4+WeightSDS!T$8*$AJ713^3+WeightSDS!U$8*$AJ713^2+WeightSDS!V$8*$AJ713+WeightSDS!W$8,WeightSDS!$U$9+WeightSDS!$V$9*($AJ713-WeightSDS!$W$9)))</f>
        <v>0.75407122999999998</v>
      </c>
      <c r="AM713" s="7">
        <f>IF(D713="M",IF($AJ713&lt;45,WeightSDS!M$23*$AJ713^10+WeightSDS!N$23*$AJ713^9+WeightSDS!O$23*$AJ713^8+WeightSDS!P$23*$AJ713^7+WeightSDS!Q$23*$AJ713^6+WeightSDS!R$23*$AJ713^5+WeightSDS!S$23*$AJ713^4+WeightSDS!T$23*$AJ713^3+WeightSDS!U$23*$AJ713^2+WeightSDS!V$23*$AJ713+WeightSDS!W$23,IF($AJ713&lt;153,WeightSDS!M$25*$AJ713^10+WeightSDS!N$25*$AJ713^9+WeightSDS!O$25*$AJ713^8+WeightSDS!P$25*$AJ713^7+WeightSDS!Q$25*$AJ713^6+WeightSDS!R$25*$AJ713^5+WeightSDS!S$25*$AJ713^4+WeightSDS!T$25*$AJ713^3+WeightSDS!U$25*$AJ713^2+WeightSDS!V$25*$AJ713+WeightSDS!W$25,WeightSDS!M$27+WeightSDS!N$27/(1+EXP(WeightSDS!O$27+WeightSDS!P$27*$AJ713)))),IF($AJ713&lt;43.8,WeightSDS!M$29*$AJ713^10+WeightSDS!N$29*$AJ713^9+WeightSDS!O$29*$AJ713^8+WeightSDS!P$29*$AJ713^7+WeightSDS!Q$29*$AJ713^6+WeightSDS!R$29*$AJ713^5+WeightSDS!S$29*$AJ713^4+WeightSDS!T$29*$AJ713^3+WeightSDS!U$29*$AJ713^2+WeightSDS!V$29*$AJ713+WeightSDS!W$29-0.010431*(1-$AJ713/210),IF($AJ713&lt;123,WeightSDS!M$30*$AJ713^10+WeightSDS!N$30*$AJ713^9+WeightSDS!O$30*$AJ713^8+WeightSDS!P$30*$AJ713^7+WeightSDS!Q$30*$AJ713^6+WeightSDS!R$30*$AJ713^5+WeightSDS!S$30*$AJ713^4+WeightSDS!T$30*$AJ713^3+WeightSDS!U$30*$AJ713^2+WeightSDS!V$30*$AJ713+WeightSDS!W$30-0.010431*(1-1/$AJ713),WeightSDS!M$32+WeightSDS!N$32/(1+EXP(WeightSDS!O$32+WeightSDS!P$32*$AJ713))-0.010431*(1-$AJ713/210))))</f>
        <v>2.9500001032655536</v>
      </c>
      <c r="AN713" s="7">
        <f>IF(D713="M",IF($AJ713&lt;162,WeightSDS!P$12*$AJ713^7+WeightSDS!Q$12*$AJ713^6+WeightSDS!R$12*$AJ713^5+WeightSDS!S$12*$AJ713^4+WeightSDS!T$12*$AJ713^3+WeightSDS!U$12*$AJ713^2+WeightSDS!V$12*$AJ713+WeightSDS!W$12,WeightSDS!P$14*$AJ713^7+WeightSDS!Q$14*$AJ713^6+WeightSDS!R$14*$AJ713^5+WeightSDS!S$14*$AJ713^4+WeightSDS!T$14*$AJ713^3+WeightSDS!U$14*$AJ713^2+WeightSDS!V$14*$AJ713+WeightSDS!W$14),IF($AJ713&lt;156,WeightSDS!O$17*$AJ713^8+WeightSDS!P$17*$AJ713^7+WeightSDS!Q$17*$AJ713^6+WeightSDS!R$17*$AJ713^5+WeightSDS!S$17*$AJ713^4+WeightSDS!T$17*$AJ713^3+WeightSDS!U$17*$AJ713^2+WeightSDS!V$17*$AJ713+WeightSDS!W$17,IF($AJ713&lt;186,WeightSDS!$U$18+(WeightSDS!$V$18-WeightSDS!$U$18)/24*($AJ713-186)+WeightSDS!$W$18*(-$AJ713+186)^2-0.005,WeightSDS!$U$18+(WeightSDS!$V$18-WeightSDS!$U$18)/24*($AJ713-186)-0.005)))</f>
        <v>0.14604529399999999</v>
      </c>
      <c r="AQ713" s="7">
        <f t="shared" si="251"/>
        <v>0.56299999999999994</v>
      </c>
      <c r="AR713" s="7">
        <f t="shared" si="252"/>
        <v>69</v>
      </c>
      <c r="AS713" s="7">
        <f t="shared" si="253"/>
        <v>0.51</v>
      </c>
    </row>
    <row r="714" spans="2:45" s="7" customFormat="1" x14ac:dyDescent="0.15">
      <c r="B714" s="118"/>
      <c r="C714" s="118"/>
      <c r="D714" s="118"/>
      <c r="E714" s="30"/>
      <c r="F714" s="30"/>
      <c r="G714" s="119"/>
      <c r="H714" s="119"/>
      <c r="I714" s="78"/>
      <c r="J714" s="11" t="str">
        <f t="shared" si="244"/>
        <v/>
      </c>
      <c r="K714" s="2" t="str">
        <f t="shared" si="254"/>
        <v/>
      </c>
      <c r="L714" s="2" t="str">
        <f t="shared" si="245"/>
        <v/>
      </c>
      <c r="M714" s="2" t="str">
        <f t="shared" si="255"/>
        <v/>
      </c>
      <c r="N714" s="2" t="str">
        <f t="shared" si="256"/>
        <v/>
      </c>
      <c r="O714" s="2" t="str">
        <f t="shared" si="257"/>
        <v/>
      </c>
      <c r="P714" s="11" t="str">
        <f t="shared" si="258"/>
        <v/>
      </c>
      <c r="Q714" s="11" t="str">
        <f t="shared" si="259"/>
        <v/>
      </c>
      <c r="R714" s="2" t="str">
        <f t="shared" si="260"/>
        <v/>
      </c>
      <c r="S714" s="11" t="str">
        <f t="shared" si="261"/>
        <v/>
      </c>
      <c r="T714" s="175" t="str">
        <f t="shared" si="262"/>
        <v/>
      </c>
      <c r="U714" s="11" t="str">
        <f t="shared" si="263"/>
        <v/>
      </c>
      <c r="V714" s="136"/>
      <c r="W714" s="136"/>
      <c r="X714" s="139">
        <f t="shared" si="246"/>
        <v>0</v>
      </c>
      <c r="Y714" s="31">
        <f t="shared" si="247"/>
        <v>0</v>
      </c>
      <c r="Z714" s="31"/>
      <c r="AA714" s="140">
        <f t="shared" si="248"/>
        <v>0</v>
      </c>
      <c r="AB714" s="12"/>
      <c r="AC714" s="8">
        <f t="shared" si="249"/>
        <v>9.0359999999999996</v>
      </c>
      <c r="AD714" s="8">
        <f t="shared" si="250"/>
        <v>-184.49199999999999</v>
      </c>
      <c r="AE714"/>
      <c r="AF714" t="e">
        <f>IF(D714="M",IF(AI714&lt;78,LMS!$D$5*AI714^3+LMS!$E$5*AI714^2+LMS!$F$5*AI714+LMS!$G$5,IF(AI714&lt;150,LMS!$D$6*AI714^3+LMS!$E$6*AI714^2+LMS!$F$6*AI714+LMS!$G$6,LMS!$D$7*AI714^3+LMS!$E$7*AI714^2+LMS!$F$7*AI714+LMS!$G$7)),IF(AI714&lt;69,LMS!$D$9*AI714^3+LMS!$E$9*AI714^2+LMS!$F$9*AI714+LMS!$G$9,IF(AI714&lt;150,LMS!$D$10*AI714^3+LMS!$E$10*AI714^2+LMS!$F$10*AI714+LMS!$G$10,LMS!$D$11*AI714^3+LMS!$E$11*AI714^2+LMS!$F$11*AI714+LMS!$G$11)))</f>
        <v>#VALUE!</v>
      </c>
      <c r="AG714" t="e">
        <f>IF(D714="M",(IF(AI714&lt;2.5,LMS!$D$21*AI714^3+LMS!$E$21*AI714^2+LMS!$F$21*AI714+LMS!$G$21,IF(AI714&lt;9.5,LMS!$D$22*AI714^3+LMS!$E$22*AI714^2+LMS!$F$22*AI714+LMS!$G$22,IF(AI714&lt;26.75,LMS!$D$23*AI714^3+LMS!$E$23*AI714^2+LMS!$F$23*AI714+LMS!$G$23,IF(AI714&lt;90,LMS!$D$24*AI714^3+LMS!$E$24*AI714^2+LMS!$F$24*AI714+LMS!$G$24,LMS!$D$25*AI714^3+LMS!$E$25*AI714^2+LMS!$F$25*AI714+LMS!$G$25))))),(IF(AI714&lt;2.5,LMS!$D$27*AI714^3+LMS!$E$27*AI714^2+LMS!$F$27*AI714+LMS!$G$27,IF(AI714&lt;9.5,LMS!$D$28*AI714^3+LMS!$E$28*AI714^2+LMS!$F$28*AI714+LMS!$G$28,IF(AI714&lt;26.75,LMS!$D$29*AI714^3+LMS!$E$29*AI714^2+LMS!$F$29*AI714+LMS!$G$29,IF(AI714&lt;90,LMS!$D$30*AI714^3+LMS!$E$30*AI714^2+LMS!$F$30*AI714+LMS!$G$30,IF(AI714&lt;150,LMS!$D$31*AI714^3+LMS!$E$31*AI714^2+LMS!$F$31*AI714+LMS!$G$31,LMS!$D$32*AI714^3+LMS!$E$32*AI714^2+LMS!$F$32*AI714+LMS!$G$32)))))))</f>
        <v>#VALUE!</v>
      </c>
      <c r="AH714" t="e">
        <f>IF(D714="M",(IF(AI714&lt;90,LMS!$D$14*AI714^3+LMS!$E$14*AI714^2+LMS!$F$14*AI714+LMS!$G$14,LMS!$D$15*AI714^3+LMS!$E$15*AI714^2+LMS!$F$15*AI714+LMS!$G$15)),(IF(AI714&lt;90,LMS!$D$17*AI714^3+LMS!$E$17*AI714^2+LMS!$F$17*AI714+LMS!$G$17,LMS!$D$18*AI714^3+LMS!$E$18*AI714^2+LMS!$F$18*AI714+LMS!$G$18)))</f>
        <v>#VALUE!</v>
      </c>
      <c r="AI714" s="7" t="e">
        <f t="shared" si="243"/>
        <v>#VALUE!</v>
      </c>
      <c r="AJ714" s="7">
        <f t="shared" si="264"/>
        <v>0</v>
      </c>
      <c r="AL714" s="7">
        <f>IF(D714="M",WeightSDS!P$5*$AJ714^7+WeightSDS!Q$5*$AJ714^6+WeightSDS!R$5*$AJ714^5+WeightSDS!S$5*$AJ714^4+WeightSDS!T$5*$AJ714^3+WeightSDS!U$5*$AJ714^2+WeightSDS!V$5*$AJ714+WeightSDS!W$5,IF($AJ714&lt;186,WeightSDS!P$8*$AJ714^7+WeightSDS!Q$8*$AJ714^6+WeightSDS!R$8*$AJ714^5+WeightSDS!S$8*$AJ714^4+WeightSDS!T$8*$AJ714^3+WeightSDS!U$8*$AJ714^2+WeightSDS!V$8*$AJ714+WeightSDS!W$8,WeightSDS!$U$9+WeightSDS!$V$9*($AJ714-WeightSDS!$W$9)))</f>
        <v>0.75407122999999998</v>
      </c>
      <c r="AM714" s="7">
        <f>IF(D714="M",IF($AJ714&lt;45,WeightSDS!M$23*$AJ714^10+WeightSDS!N$23*$AJ714^9+WeightSDS!O$23*$AJ714^8+WeightSDS!P$23*$AJ714^7+WeightSDS!Q$23*$AJ714^6+WeightSDS!R$23*$AJ714^5+WeightSDS!S$23*$AJ714^4+WeightSDS!T$23*$AJ714^3+WeightSDS!U$23*$AJ714^2+WeightSDS!V$23*$AJ714+WeightSDS!W$23,IF($AJ714&lt;153,WeightSDS!M$25*$AJ714^10+WeightSDS!N$25*$AJ714^9+WeightSDS!O$25*$AJ714^8+WeightSDS!P$25*$AJ714^7+WeightSDS!Q$25*$AJ714^6+WeightSDS!R$25*$AJ714^5+WeightSDS!S$25*$AJ714^4+WeightSDS!T$25*$AJ714^3+WeightSDS!U$25*$AJ714^2+WeightSDS!V$25*$AJ714+WeightSDS!W$25,WeightSDS!M$27+WeightSDS!N$27/(1+EXP(WeightSDS!O$27+WeightSDS!P$27*$AJ714)))),IF($AJ714&lt;43.8,WeightSDS!M$29*$AJ714^10+WeightSDS!N$29*$AJ714^9+WeightSDS!O$29*$AJ714^8+WeightSDS!P$29*$AJ714^7+WeightSDS!Q$29*$AJ714^6+WeightSDS!R$29*$AJ714^5+WeightSDS!S$29*$AJ714^4+WeightSDS!T$29*$AJ714^3+WeightSDS!U$29*$AJ714^2+WeightSDS!V$29*$AJ714+WeightSDS!W$29-0.010431*(1-$AJ714/210),IF($AJ714&lt;123,WeightSDS!M$30*$AJ714^10+WeightSDS!N$30*$AJ714^9+WeightSDS!O$30*$AJ714^8+WeightSDS!P$30*$AJ714^7+WeightSDS!Q$30*$AJ714^6+WeightSDS!R$30*$AJ714^5+WeightSDS!S$30*$AJ714^4+WeightSDS!T$30*$AJ714^3+WeightSDS!U$30*$AJ714^2+WeightSDS!V$30*$AJ714+WeightSDS!W$30-0.010431*(1-1/$AJ714),WeightSDS!M$32+WeightSDS!N$32/(1+EXP(WeightSDS!O$32+WeightSDS!P$32*$AJ714))-0.010431*(1-$AJ714/210))))</f>
        <v>2.9500001032655536</v>
      </c>
      <c r="AN714" s="7">
        <f>IF(D714="M",IF($AJ714&lt;162,WeightSDS!P$12*$AJ714^7+WeightSDS!Q$12*$AJ714^6+WeightSDS!R$12*$AJ714^5+WeightSDS!S$12*$AJ714^4+WeightSDS!T$12*$AJ714^3+WeightSDS!U$12*$AJ714^2+WeightSDS!V$12*$AJ714+WeightSDS!W$12,WeightSDS!P$14*$AJ714^7+WeightSDS!Q$14*$AJ714^6+WeightSDS!R$14*$AJ714^5+WeightSDS!S$14*$AJ714^4+WeightSDS!T$14*$AJ714^3+WeightSDS!U$14*$AJ714^2+WeightSDS!V$14*$AJ714+WeightSDS!W$14),IF($AJ714&lt;156,WeightSDS!O$17*$AJ714^8+WeightSDS!P$17*$AJ714^7+WeightSDS!Q$17*$AJ714^6+WeightSDS!R$17*$AJ714^5+WeightSDS!S$17*$AJ714^4+WeightSDS!T$17*$AJ714^3+WeightSDS!U$17*$AJ714^2+WeightSDS!V$17*$AJ714+WeightSDS!W$17,IF($AJ714&lt;186,WeightSDS!$U$18+(WeightSDS!$V$18-WeightSDS!$U$18)/24*($AJ714-186)+WeightSDS!$W$18*(-$AJ714+186)^2-0.005,WeightSDS!$U$18+(WeightSDS!$V$18-WeightSDS!$U$18)/24*($AJ714-186)-0.005)))</f>
        <v>0.14604529399999999</v>
      </c>
      <c r="AQ714" s="7">
        <f t="shared" si="251"/>
        <v>0.56299999999999994</v>
      </c>
      <c r="AR714" s="7">
        <f t="shared" si="252"/>
        <v>69</v>
      </c>
      <c r="AS714" s="7">
        <f t="shared" si="253"/>
        <v>0.51</v>
      </c>
    </row>
    <row r="715" spans="2:45" s="7" customFormat="1" x14ac:dyDescent="0.15">
      <c r="B715" s="118"/>
      <c r="C715" s="118"/>
      <c r="D715" s="118"/>
      <c r="E715" s="30"/>
      <c r="F715" s="30"/>
      <c r="G715" s="119"/>
      <c r="H715" s="119"/>
      <c r="I715" s="78"/>
      <c r="J715" s="11" t="str">
        <f t="shared" si="244"/>
        <v/>
      </c>
      <c r="K715" s="2" t="str">
        <f t="shared" si="254"/>
        <v/>
      </c>
      <c r="L715" s="2" t="str">
        <f t="shared" si="245"/>
        <v/>
      </c>
      <c r="M715" s="2" t="str">
        <f t="shared" si="255"/>
        <v/>
      </c>
      <c r="N715" s="2" t="str">
        <f t="shared" si="256"/>
        <v/>
      </c>
      <c r="O715" s="2" t="str">
        <f t="shared" si="257"/>
        <v/>
      </c>
      <c r="P715" s="11" t="str">
        <f t="shared" si="258"/>
        <v/>
      </c>
      <c r="Q715" s="11" t="str">
        <f t="shared" si="259"/>
        <v/>
      </c>
      <c r="R715" s="2" t="str">
        <f t="shared" si="260"/>
        <v/>
      </c>
      <c r="S715" s="11" t="str">
        <f t="shared" si="261"/>
        <v/>
      </c>
      <c r="T715" s="175" t="str">
        <f t="shared" si="262"/>
        <v/>
      </c>
      <c r="U715" s="11" t="str">
        <f t="shared" si="263"/>
        <v/>
      </c>
      <c r="V715" s="136"/>
      <c r="W715" s="136"/>
      <c r="X715" s="139">
        <f t="shared" si="246"/>
        <v>0</v>
      </c>
      <c r="Y715" s="31">
        <f t="shared" si="247"/>
        <v>0</v>
      </c>
      <c r="Z715" s="31"/>
      <c r="AA715" s="140">
        <f t="shared" si="248"/>
        <v>0</v>
      </c>
      <c r="AB715" s="12"/>
      <c r="AC715" s="8">
        <f t="shared" si="249"/>
        <v>9.0359999999999996</v>
      </c>
      <c r="AD715" s="8">
        <f t="shared" si="250"/>
        <v>-184.49199999999999</v>
      </c>
      <c r="AE715"/>
      <c r="AF715" t="e">
        <f>IF(D715="M",IF(AI715&lt;78,LMS!$D$5*AI715^3+LMS!$E$5*AI715^2+LMS!$F$5*AI715+LMS!$G$5,IF(AI715&lt;150,LMS!$D$6*AI715^3+LMS!$E$6*AI715^2+LMS!$F$6*AI715+LMS!$G$6,LMS!$D$7*AI715^3+LMS!$E$7*AI715^2+LMS!$F$7*AI715+LMS!$G$7)),IF(AI715&lt;69,LMS!$D$9*AI715^3+LMS!$E$9*AI715^2+LMS!$F$9*AI715+LMS!$G$9,IF(AI715&lt;150,LMS!$D$10*AI715^3+LMS!$E$10*AI715^2+LMS!$F$10*AI715+LMS!$G$10,LMS!$D$11*AI715^3+LMS!$E$11*AI715^2+LMS!$F$11*AI715+LMS!$G$11)))</f>
        <v>#VALUE!</v>
      </c>
      <c r="AG715" t="e">
        <f>IF(D715="M",(IF(AI715&lt;2.5,LMS!$D$21*AI715^3+LMS!$E$21*AI715^2+LMS!$F$21*AI715+LMS!$G$21,IF(AI715&lt;9.5,LMS!$D$22*AI715^3+LMS!$E$22*AI715^2+LMS!$F$22*AI715+LMS!$G$22,IF(AI715&lt;26.75,LMS!$D$23*AI715^3+LMS!$E$23*AI715^2+LMS!$F$23*AI715+LMS!$G$23,IF(AI715&lt;90,LMS!$D$24*AI715^3+LMS!$E$24*AI715^2+LMS!$F$24*AI715+LMS!$G$24,LMS!$D$25*AI715^3+LMS!$E$25*AI715^2+LMS!$F$25*AI715+LMS!$G$25))))),(IF(AI715&lt;2.5,LMS!$D$27*AI715^3+LMS!$E$27*AI715^2+LMS!$F$27*AI715+LMS!$G$27,IF(AI715&lt;9.5,LMS!$D$28*AI715^3+LMS!$E$28*AI715^2+LMS!$F$28*AI715+LMS!$G$28,IF(AI715&lt;26.75,LMS!$D$29*AI715^3+LMS!$E$29*AI715^2+LMS!$F$29*AI715+LMS!$G$29,IF(AI715&lt;90,LMS!$D$30*AI715^3+LMS!$E$30*AI715^2+LMS!$F$30*AI715+LMS!$G$30,IF(AI715&lt;150,LMS!$D$31*AI715^3+LMS!$E$31*AI715^2+LMS!$F$31*AI715+LMS!$G$31,LMS!$D$32*AI715^3+LMS!$E$32*AI715^2+LMS!$F$32*AI715+LMS!$G$32)))))))</f>
        <v>#VALUE!</v>
      </c>
      <c r="AH715" t="e">
        <f>IF(D715="M",(IF(AI715&lt;90,LMS!$D$14*AI715^3+LMS!$E$14*AI715^2+LMS!$F$14*AI715+LMS!$G$14,LMS!$D$15*AI715^3+LMS!$E$15*AI715^2+LMS!$F$15*AI715+LMS!$G$15)),(IF(AI715&lt;90,LMS!$D$17*AI715^3+LMS!$E$17*AI715^2+LMS!$F$17*AI715+LMS!$G$17,LMS!$D$18*AI715^3+LMS!$E$18*AI715^2+LMS!$F$18*AI715+LMS!$G$18)))</f>
        <v>#VALUE!</v>
      </c>
      <c r="AI715" s="7" t="e">
        <f t="shared" si="243"/>
        <v>#VALUE!</v>
      </c>
      <c r="AJ715" s="7">
        <f t="shared" si="264"/>
        <v>0</v>
      </c>
      <c r="AL715" s="7">
        <f>IF(D715="M",WeightSDS!P$5*$AJ715^7+WeightSDS!Q$5*$AJ715^6+WeightSDS!R$5*$AJ715^5+WeightSDS!S$5*$AJ715^4+WeightSDS!T$5*$AJ715^3+WeightSDS!U$5*$AJ715^2+WeightSDS!V$5*$AJ715+WeightSDS!W$5,IF($AJ715&lt;186,WeightSDS!P$8*$AJ715^7+WeightSDS!Q$8*$AJ715^6+WeightSDS!R$8*$AJ715^5+WeightSDS!S$8*$AJ715^4+WeightSDS!T$8*$AJ715^3+WeightSDS!U$8*$AJ715^2+WeightSDS!V$8*$AJ715+WeightSDS!W$8,WeightSDS!$U$9+WeightSDS!$V$9*($AJ715-WeightSDS!$W$9)))</f>
        <v>0.75407122999999998</v>
      </c>
      <c r="AM715" s="7">
        <f>IF(D715="M",IF($AJ715&lt;45,WeightSDS!M$23*$AJ715^10+WeightSDS!N$23*$AJ715^9+WeightSDS!O$23*$AJ715^8+WeightSDS!P$23*$AJ715^7+WeightSDS!Q$23*$AJ715^6+WeightSDS!R$23*$AJ715^5+WeightSDS!S$23*$AJ715^4+WeightSDS!T$23*$AJ715^3+WeightSDS!U$23*$AJ715^2+WeightSDS!V$23*$AJ715+WeightSDS!W$23,IF($AJ715&lt;153,WeightSDS!M$25*$AJ715^10+WeightSDS!N$25*$AJ715^9+WeightSDS!O$25*$AJ715^8+WeightSDS!P$25*$AJ715^7+WeightSDS!Q$25*$AJ715^6+WeightSDS!R$25*$AJ715^5+WeightSDS!S$25*$AJ715^4+WeightSDS!T$25*$AJ715^3+WeightSDS!U$25*$AJ715^2+WeightSDS!V$25*$AJ715+WeightSDS!W$25,WeightSDS!M$27+WeightSDS!N$27/(1+EXP(WeightSDS!O$27+WeightSDS!P$27*$AJ715)))),IF($AJ715&lt;43.8,WeightSDS!M$29*$AJ715^10+WeightSDS!N$29*$AJ715^9+WeightSDS!O$29*$AJ715^8+WeightSDS!P$29*$AJ715^7+WeightSDS!Q$29*$AJ715^6+WeightSDS!R$29*$AJ715^5+WeightSDS!S$29*$AJ715^4+WeightSDS!T$29*$AJ715^3+WeightSDS!U$29*$AJ715^2+WeightSDS!V$29*$AJ715+WeightSDS!W$29-0.010431*(1-$AJ715/210),IF($AJ715&lt;123,WeightSDS!M$30*$AJ715^10+WeightSDS!N$30*$AJ715^9+WeightSDS!O$30*$AJ715^8+WeightSDS!P$30*$AJ715^7+WeightSDS!Q$30*$AJ715^6+WeightSDS!R$30*$AJ715^5+WeightSDS!S$30*$AJ715^4+WeightSDS!T$30*$AJ715^3+WeightSDS!U$30*$AJ715^2+WeightSDS!V$30*$AJ715+WeightSDS!W$30-0.010431*(1-1/$AJ715),WeightSDS!M$32+WeightSDS!N$32/(1+EXP(WeightSDS!O$32+WeightSDS!P$32*$AJ715))-0.010431*(1-$AJ715/210))))</f>
        <v>2.9500001032655536</v>
      </c>
      <c r="AN715" s="7">
        <f>IF(D715="M",IF($AJ715&lt;162,WeightSDS!P$12*$AJ715^7+WeightSDS!Q$12*$AJ715^6+WeightSDS!R$12*$AJ715^5+WeightSDS!S$12*$AJ715^4+WeightSDS!T$12*$AJ715^3+WeightSDS!U$12*$AJ715^2+WeightSDS!V$12*$AJ715+WeightSDS!W$12,WeightSDS!P$14*$AJ715^7+WeightSDS!Q$14*$AJ715^6+WeightSDS!R$14*$AJ715^5+WeightSDS!S$14*$AJ715^4+WeightSDS!T$14*$AJ715^3+WeightSDS!U$14*$AJ715^2+WeightSDS!V$14*$AJ715+WeightSDS!W$14),IF($AJ715&lt;156,WeightSDS!O$17*$AJ715^8+WeightSDS!P$17*$AJ715^7+WeightSDS!Q$17*$AJ715^6+WeightSDS!R$17*$AJ715^5+WeightSDS!S$17*$AJ715^4+WeightSDS!T$17*$AJ715^3+WeightSDS!U$17*$AJ715^2+WeightSDS!V$17*$AJ715+WeightSDS!W$17,IF($AJ715&lt;186,WeightSDS!$U$18+(WeightSDS!$V$18-WeightSDS!$U$18)/24*($AJ715-186)+WeightSDS!$W$18*(-$AJ715+186)^2-0.005,WeightSDS!$U$18+(WeightSDS!$V$18-WeightSDS!$U$18)/24*($AJ715-186)-0.005)))</f>
        <v>0.14604529399999999</v>
      </c>
      <c r="AQ715" s="7">
        <f t="shared" si="251"/>
        <v>0.56299999999999994</v>
      </c>
      <c r="AR715" s="7">
        <f t="shared" si="252"/>
        <v>69</v>
      </c>
      <c r="AS715" s="7">
        <f t="shared" si="253"/>
        <v>0.51</v>
      </c>
    </row>
    <row r="716" spans="2:45" s="7" customFormat="1" x14ac:dyDescent="0.15">
      <c r="B716" s="118"/>
      <c r="C716" s="118"/>
      <c r="D716" s="118"/>
      <c r="E716" s="30"/>
      <c r="F716" s="30"/>
      <c r="G716" s="119"/>
      <c r="H716" s="119"/>
      <c r="I716" s="78"/>
      <c r="J716" s="11" t="str">
        <f t="shared" si="244"/>
        <v/>
      </c>
      <c r="K716" s="2" t="str">
        <f t="shared" si="254"/>
        <v/>
      </c>
      <c r="L716" s="2" t="str">
        <f t="shared" si="245"/>
        <v/>
      </c>
      <c r="M716" s="2" t="str">
        <f t="shared" si="255"/>
        <v/>
      </c>
      <c r="N716" s="2" t="str">
        <f t="shared" si="256"/>
        <v/>
      </c>
      <c r="O716" s="2" t="str">
        <f t="shared" si="257"/>
        <v/>
      </c>
      <c r="P716" s="11" t="str">
        <f t="shared" si="258"/>
        <v/>
      </c>
      <c r="Q716" s="11" t="str">
        <f t="shared" si="259"/>
        <v/>
      </c>
      <c r="R716" s="2" t="str">
        <f t="shared" si="260"/>
        <v/>
      </c>
      <c r="S716" s="11" t="str">
        <f t="shared" si="261"/>
        <v/>
      </c>
      <c r="T716" s="175" t="str">
        <f t="shared" si="262"/>
        <v/>
      </c>
      <c r="U716" s="11" t="str">
        <f t="shared" si="263"/>
        <v/>
      </c>
      <c r="V716" s="136"/>
      <c r="W716" s="136"/>
      <c r="X716" s="139">
        <f t="shared" si="246"/>
        <v>0</v>
      </c>
      <c r="Y716" s="31">
        <f t="shared" si="247"/>
        <v>0</v>
      </c>
      <c r="Z716" s="31"/>
      <c r="AA716" s="140">
        <f t="shared" si="248"/>
        <v>0</v>
      </c>
      <c r="AB716" s="12"/>
      <c r="AC716" s="8">
        <f t="shared" si="249"/>
        <v>9.0359999999999996</v>
      </c>
      <c r="AD716" s="8">
        <f t="shared" si="250"/>
        <v>-184.49199999999999</v>
      </c>
      <c r="AE716"/>
      <c r="AF716" t="e">
        <f>IF(D716="M",IF(AI716&lt;78,LMS!$D$5*AI716^3+LMS!$E$5*AI716^2+LMS!$F$5*AI716+LMS!$G$5,IF(AI716&lt;150,LMS!$D$6*AI716^3+LMS!$E$6*AI716^2+LMS!$F$6*AI716+LMS!$G$6,LMS!$D$7*AI716^3+LMS!$E$7*AI716^2+LMS!$F$7*AI716+LMS!$G$7)),IF(AI716&lt;69,LMS!$D$9*AI716^3+LMS!$E$9*AI716^2+LMS!$F$9*AI716+LMS!$G$9,IF(AI716&lt;150,LMS!$D$10*AI716^3+LMS!$E$10*AI716^2+LMS!$F$10*AI716+LMS!$G$10,LMS!$D$11*AI716^3+LMS!$E$11*AI716^2+LMS!$F$11*AI716+LMS!$G$11)))</f>
        <v>#VALUE!</v>
      </c>
      <c r="AG716" t="e">
        <f>IF(D716="M",(IF(AI716&lt;2.5,LMS!$D$21*AI716^3+LMS!$E$21*AI716^2+LMS!$F$21*AI716+LMS!$G$21,IF(AI716&lt;9.5,LMS!$D$22*AI716^3+LMS!$E$22*AI716^2+LMS!$F$22*AI716+LMS!$G$22,IF(AI716&lt;26.75,LMS!$D$23*AI716^3+LMS!$E$23*AI716^2+LMS!$F$23*AI716+LMS!$G$23,IF(AI716&lt;90,LMS!$D$24*AI716^3+LMS!$E$24*AI716^2+LMS!$F$24*AI716+LMS!$G$24,LMS!$D$25*AI716^3+LMS!$E$25*AI716^2+LMS!$F$25*AI716+LMS!$G$25))))),(IF(AI716&lt;2.5,LMS!$D$27*AI716^3+LMS!$E$27*AI716^2+LMS!$F$27*AI716+LMS!$G$27,IF(AI716&lt;9.5,LMS!$D$28*AI716^3+LMS!$E$28*AI716^2+LMS!$F$28*AI716+LMS!$G$28,IF(AI716&lt;26.75,LMS!$D$29*AI716^3+LMS!$E$29*AI716^2+LMS!$F$29*AI716+LMS!$G$29,IF(AI716&lt;90,LMS!$D$30*AI716^3+LMS!$E$30*AI716^2+LMS!$F$30*AI716+LMS!$G$30,IF(AI716&lt;150,LMS!$D$31*AI716^3+LMS!$E$31*AI716^2+LMS!$F$31*AI716+LMS!$G$31,LMS!$D$32*AI716^3+LMS!$E$32*AI716^2+LMS!$F$32*AI716+LMS!$G$32)))))))</f>
        <v>#VALUE!</v>
      </c>
      <c r="AH716" t="e">
        <f>IF(D716="M",(IF(AI716&lt;90,LMS!$D$14*AI716^3+LMS!$E$14*AI716^2+LMS!$F$14*AI716+LMS!$G$14,LMS!$D$15*AI716^3+LMS!$E$15*AI716^2+LMS!$F$15*AI716+LMS!$G$15)),(IF(AI716&lt;90,LMS!$D$17*AI716^3+LMS!$E$17*AI716^2+LMS!$F$17*AI716+LMS!$G$17,LMS!$D$18*AI716^3+LMS!$E$18*AI716^2+LMS!$F$18*AI716+LMS!$G$18)))</f>
        <v>#VALUE!</v>
      </c>
      <c r="AI716" s="7" t="e">
        <f t="shared" si="243"/>
        <v>#VALUE!</v>
      </c>
      <c r="AJ716" s="7">
        <f t="shared" si="264"/>
        <v>0</v>
      </c>
      <c r="AL716" s="7">
        <f>IF(D716="M",WeightSDS!P$5*$AJ716^7+WeightSDS!Q$5*$AJ716^6+WeightSDS!R$5*$AJ716^5+WeightSDS!S$5*$AJ716^4+WeightSDS!T$5*$AJ716^3+WeightSDS!U$5*$AJ716^2+WeightSDS!V$5*$AJ716+WeightSDS!W$5,IF($AJ716&lt;186,WeightSDS!P$8*$AJ716^7+WeightSDS!Q$8*$AJ716^6+WeightSDS!R$8*$AJ716^5+WeightSDS!S$8*$AJ716^4+WeightSDS!T$8*$AJ716^3+WeightSDS!U$8*$AJ716^2+WeightSDS!V$8*$AJ716+WeightSDS!W$8,WeightSDS!$U$9+WeightSDS!$V$9*($AJ716-WeightSDS!$W$9)))</f>
        <v>0.75407122999999998</v>
      </c>
      <c r="AM716" s="7">
        <f>IF(D716="M",IF($AJ716&lt;45,WeightSDS!M$23*$AJ716^10+WeightSDS!N$23*$AJ716^9+WeightSDS!O$23*$AJ716^8+WeightSDS!P$23*$AJ716^7+WeightSDS!Q$23*$AJ716^6+WeightSDS!R$23*$AJ716^5+WeightSDS!S$23*$AJ716^4+WeightSDS!T$23*$AJ716^3+WeightSDS!U$23*$AJ716^2+WeightSDS!V$23*$AJ716+WeightSDS!W$23,IF($AJ716&lt;153,WeightSDS!M$25*$AJ716^10+WeightSDS!N$25*$AJ716^9+WeightSDS!O$25*$AJ716^8+WeightSDS!P$25*$AJ716^7+WeightSDS!Q$25*$AJ716^6+WeightSDS!R$25*$AJ716^5+WeightSDS!S$25*$AJ716^4+WeightSDS!T$25*$AJ716^3+WeightSDS!U$25*$AJ716^2+WeightSDS!V$25*$AJ716+WeightSDS!W$25,WeightSDS!M$27+WeightSDS!N$27/(1+EXP(WeightSDS!O$27+WeightSDS!P$27*$AJ716)))),IF($AJ716&lt;43.8,WeightSDS!M$29*$AJ716^10+WeightSDS!N$29*$AJ716^9+WeightSDS!O$29*$AJ716^8+WeightSDS!P$29*$AJ716^7+WeightSDS!Q$29*$AJ716^6+WeightSDS!R$29*$AJ716^5+WeightSDS!S$29*$AJ716^4+WeightSDS!T$29*$AJ716^3+WeightSDS!U$29*$AJ716^2+WeightSDS!V$29*$AJ716+WeightSDS!W$29-0.010431*(1-$AJ716/210),IF($AJ716&lt;123,WeightSDS!M$30*$AJ716^10+WeightSDS!N$30*$AJ716^9+WeightSDS!O$30*$AJ716^8+WeightSDS!P$30*$AJ716^7+WeightSDS!Q$30*$AJ716^6+WeightSDS!R$30*$AJ716^5+WeightSDS!S$30*$AJ716^4+WeightSDS!T$30*$AJ716^3+WeightSDS!U$30*$AJ716^2+WeightSDS!V$30*$AJ716+WeightSDS!W$30-0.010431*(1-1/$AJ716),WeightSDS!M$32+WeightSDS!N$32/(1+EXP(WeightSDS!O$32+WeightSDS!P$32*$AJ716))-0.010431*(1-$AJ716/210))))</f>
        <v>2.9500001032655536</v>
      </c>
      <c r="AN716" s="7">
        <f>IF(D716="M",IF($AJ716&lt;162,WeightSDS!P$12*$AJ716^7+WeightSDS!Q$12*$AJ716^6+WeightSDS!R$12*$AJ716^5+WeightSDS!S$12*$AJ716^4+WeightSDS!T$12*$AJ716^3+WeightSDS!U$12*$AJ716^2+WeightSDS!V$12*$AJ716+WeightSDS!W$12,WeightSDS!P$14*$AJ716^7+WeightSDS!Q$14*$AJ716^6+WeightSDS!R$14*$AJ716^5+WeightSDS!S$14*$AJ716^4+WeightSDS!T$14*$AJ716^3+WeightSDS!U$14*$AJ716^2+WeightSDS!V$14*$AJ716+WeightSDS!W$14),IF($AJ716&lt;156,WeightSDS!O$17*$AJ716^8+WeightSDS!P$17*$AJ716^7+WeightSDS!Q$17*$AJ716^6+WeightSDS!R$17*$AJ716^5+WeightSDS!S$17*$AJ716^4+WeightSDS!T$17*$AJ716^3+WeightSDS!U$17*$AJ716^2+WeightSDS!V$17*$AJ716+WeightSDS!W$17,IF($AJ716&lt;186,WeightSDS!$U$18+(WeightSDS!$V$18-WeightSDS!$U$18)/24*($AJ716-186)+WeightSDS!$W$18*(-$AJ716+186)^2-0.005,WeightSDS!$U$18+(WeightSDS!$V$18-WeightSDS!$U$18)/24*($AJ716-186)-0.005)))</f>
        <v>0.14604529399999999</v>
      </c>
      <c r="AQ716" s="7">
        <f t="shared" si="251"/>
        <v>0.56299999999999994</v>
      </c>
      <c r="AR716" s="7">
        <f t="shared" si="252"/>
        <v>69</v>
      </c>
      <c r="AS716" s="7">
        <f t="shared" si="253"/>
        <v>0.51</v>
      </c>
    </row>
    <row r="717" spans="2:45" s="7" customFormat="1" x14ac:dyDescent="0.15">
      <c r="B717" s="118"/>
      <c r="C717" s="118"/>
      <c r="D717" s="118"/>
      <c r="E717" s="30"/>
      <c r="F717" s="30"/>
      <c r="G717" s="119"/>
      <c r="H717" s="119"/>
      <c r="I717" s="78"/>
      <c r="J717" s="11" t="str">
        <f t="shared" si="244"/>
        <v/>
      </c>
      <c r="K717" s="2" t="str">
        <f t="shared" si="254"/>
        <v/>
      </c>
      <c r="L717" s="2" t="str">
        <f t="shared" si="245"/>
        <v/>
      </c>
      <c r="M717" s="2" t="str">
        <f t="shared" si="255"/>
        <v/>
      </c>
      <c r="N717" s="2" t="str">
        <f t="shared" si="256"/>
        <v/>
      </c>
      <c r="O717" s="2" t="str">
        <f t="shared" si="257"/>
        <v/>
      </c>
      <c r="P717" s="11" t="str">
        <f t="shared" si="258"/>
        <v/>
      </c>
      <c r="Q717" s="11" t="str">
        <f t="shared" si="259"/>
        <v/>
      </c>
      <c r="R717" s="2" t="str">
        <f t="shared" si="260"/>
        <v/>
      </c>
      <c r="S717" s="11" t="str">
        <f t="shared" si="261"/>
        <v/>
      </c>
      <c r="T717" s="175" t="str">
        <f t="shared" si="262"/>
        <v/>
      </c>
      <c r="U717" s="11" t="str">
        <f t="shared" si="263"/>
        <v/>
      </c>
      <c r="V717" s="136"/>
      <c r="W717" s="136"/>
      <c r="X717" s="139">
        <f t="shared" si="246"/>
        <v>0</v>
      </c>
      <c r="Y717" s="31">
        <f t="shared" si="247"/>
        <v>0</v>
      </c>
      <c r="Z717" s="31"/>
      <c r="AA717" s="140">
        <f t="shared" si="248"/>
        <v>0</v>
      </c>
      <c r="AB717" s="12"/>
      <c r="AC717" s="8">
        <f t="shared" si="249"/>
        <v>9.0359999999999996</v>
      </c>
      <c r="AD717" s="8">
        <f t="shared" si="250"/>
        <v>-184.49199999999999</v>
      </c>
      <c r="AE717"/>
      <c r="AF717" t="e">
        <f>IF(D717="M",IF(AI717&lt;78,LMS!$D$5*AI717^3+LMS!$E$5*AI717^2+LMS!$F$5*AI717+LMS!$G$5,IF(AI717&lt;150,LMS!$D$6*AI717^3+LMS!$E$6*AI717^2+LMS!$F$6*AI717+LMS!$G$6,LMS!$D$7*AI717^3+LMS!$E$7*AI717^2+LMS!$F$7*AI717+LMS!$G$7)),IF(AI717&lt;69,LMS!$D$9*AI717^3+LMS!$E$9*AI717^2+LMS!$F$9*AI717+LMS!$G$9,IF(AI717&lt;150,LMS!$D$10*AI717^3+LMS!$E$10*AI717^2+LMS!$F$10*AI717+LMS!$G$10,LMS!$D$11*AI717^3+LMS!$E$11*AI717^2+LMS!$F$11*AI717+LMS!$G$11)))</f>
        <v>#VALUE!</v>
      </c>
      <c r="AG717" t="e">
        <f>IF(D717="M",(IF(AI717&lt;2.5,LMS!$D$21*AI717^3+LMS!$E$21*AI717^2+LMS!$F$21*AI717+LMS!$G$21,IF(AI717&lt;9.5,LMS!$D$22*AI717^3+LMS!$E$22*AI717^2+LMS!$F$22*AI717+LMS!$G$22,IF(AI717&lt;26.75,LMS!$D$23*AI717^3+LMS!$E$23*AI717^2+LMS!$F$23*AI717+LMS!$G$23,IF(AI717&lt;90,LMS!$D$24*AI717^3+LMS!$E$24*AI717^2+LMS!$F$24*AI717+LMS!$G$24,LMS!$D$25*AI717^3+LMS!$E$25*AI717^2+LMS!$F$25*AI717+LMS!$G$25))))),(IF(AI717&lt;2.5,LMS!$D$27*AI717^3+LMS!$E$27*AI717^2+LMS!$F$27*AI717+LMS!$G$27,IF(AI717&lt;9.5,LMS!$D$28*AI717^3+LMS!$E$28*AI717^2+LMS!$F$28*AI717+LMS!$G$28,IF(AI717&lt;26.75,LMS!$D$29*AI717^3+LMS!$E$29*AI717^2+LMS!$F$29*AI717+LMS!$G$29,IF(AI717&lt;90,LMS!$D$30*AI717^3+LMS!$E$30*AI717^2+LMS!$F$30*AI717+LMS!$G$30,IF(AI717&lt;150,LMS!$D$31*AI717^3+LMS!$E$31*AI717^2+LMS!$F$31*AI717+LMS!$G$31,LMS!$D$32*AI717^3+LMS!$E$32*AI717^2+LMS!$F$32*AI717+LMS!$G$32)))))))</f>
        <v>#VALUE!</v>
      </c>
      <c r="AH717" t="e">
        <f>IF(D717="M",(IF(AI717&lt;90,LMS!$D$14*AI717^3+LMS!$E$14*AI717^2+LMS!$F$14*AI717+LMS!$G$14,LMS!$D$15*AI717^3+LMS!$E$15*AI717^2+LMS!$F$15*AI717+LMS!$G$15)),(IF(AI717&lt;90,LMS!$D$17*AI717^3+LMS!$E$17*AI717^2+LMS!$F$17*AI717+LMS!$G$17,LMS!$D$18*AI717^3+LMS!$E$18*AI717^2+LMS!$F$18*AI717+LMS!$G$18)))</f>
        <v>#VALUE!</v>
      </c>
      <c r="AI717" s="7" t="e">
        <f t="shared" si="243"/>
        <v>#VALUE!</v>
      </c>
      <c r="AJ717" s="7">
        <f t="shared" si="264"/>
        <v>0</v>
      </c>
      <c r="AL717" s="7">
        <f>IF(D717="M",WeightSDS!P$5*$AJ717^7+WeightSDS!Q$5*$AJ717^6+WeightSDS!R$5*$AJ717^5+WeightSDS!S$5*$AJ717^4+WeightSDS!T$5*$AJ717^3+WeightSDS!U$5*$AJ717^2+WeightSDS!V$5*$AJ717+WeightSDS!W$5,IF($AJ717&lt;186,WeightSDS!P$8*$AJ717^7+WeightSDS!Q$8*$AJ717^6+WeightSDS!R$8*$AJ717^5+WeightSDS!S$8*$AJ717^4+WeightSDS!T$8*$AJ717^3+WeightSDS!U$8*$AJ717^2+WeightSDS!V$8*$AJ717+WeightSDS!W$8,WeightSDS!$U$9+WeightSDS!$V$9*($AJ717-WeightSDS!$W$9)))</f>
        <v>0.75407122999999998</v>
      </c>
      <c r="AM717" s="7">
        <f>IF(D717="M",IF($AJ717&lt;45,WeightSDS!M$23*$AJ717^10+WeightSDS!N$23*$AJ717^9+WeightSDS!O$23*$AJ717^8+WeightSDS!P$23*$AJ717^7+WeightSDS!Q$23*$AJ717^6+WeightSDS!R$23*$AJ717^5+WeightSDS!S$23*$AJ717^4+WeightSDS!T$23*$AJ717^3+WeightSDS!U$23*$AJ717^2+WeightSDS!V$23*$AJ717+WeightSDS!W$23,IF($AJ717&lt;153,WeightSDS!M$25*$AJ717^10+WeightSDS!N$25*$AJ717^9+WeightSDS!O$25*$AJ717^8+WeightSDS!P$25*$AJ717^7+WeightSDS!Q$25*$AJ717^6+WeightSDS!R$25*$AJ717^5+WeightSDS!S$25*$AJ717^4+WeightSDS!T$25*$AJ717^3+WeightSDS!U$25*$AJ717^2+WeightSDS!V$25*$AJ717+WeightSDS!W$25,WeightSDS!M$27+WeightSDS!N$27/(1+EXP(WeightSDS!O$27+WeightSDS!P$27*$AJ717)))),IF($AJ717&lt;43.8,WeightSDS!M$29*$AJ717^10+WeightSDS!N$29*$AJ717^9+WeightSDS!O$29*$AJ717^8+WeightSDS!P$29*$AJ717^7+WeightSDS!Q$29*$AJ717^6+WeightSDS!R$29*$AJ717^5+WeightSDS!S$29*$AJ717^4+WeightSDS!T$29*$AJ717^3+WeightSDS!U$29*$AJ717^2+WeightSDS!V$29*$AJ717+WeightSDS!W$29-0.010431*(1-$AJ717/210),IF($AJ717&lt;123,WeightSDS!M$30*$AJ717^10+WeightSDS!N$30*$AJ717^9+WeightSDS!O$30*$AJ717^8+WeightSDS!P$30*$AJ717^7+WeightSDS!Q$30*$AJ717^6+WeightSDS!R$30*$AJ717^5+WeightSDS!S$30*$AJ717^4+WeightSDS!T$30*$AJ717^3+WeightSDS!U$30*$AJ717^2+WeightSDS!V$30*$AJ717+WeightSDS!W$30-0.010431*(1-1/$AJ717),WeightSDS!M$32+WeightSDS!N$32/(1+EXP(WeightSDS!O$32+WeightSDS!P$32*$AJ717))-0.010431*(1-$AJ717/210))))</f>
        <v>2.9500001032655536</v>
      </c>
      <c r="AN717" s="7">
        <f>IF(D717="M",IF($AJ717&lt;162,WeightSDS!P$12*$AJ717^7+WeightSDS!Q$12*$AJ717^6+WeightSDS!R$12*$AJ717^5+WeightSDS!S$12*$AJ717^4+WeightSDS!T$12*$AJ717^3+WeightSDS!U$12*$AJ717^2+WeightSDS!V$12*$AJ717+WeightSDS!W$12,WeightSDS!P$14*$AJ717^7+WeightSDS!Q$14*$AJ717^6+WeightSDS!R$14*$AJ717^5+WeightSDS!S$14*$AJ717^4+WeightSDS!T$14*$AJ717^3+WeightSDS!U$14*$AJ717^2+WeightSDS!V$14*$AJ717+WeightSDS!W$14),IF($AJ717&lt;156,WeightSDS!O$17*$AJ717^8+WeightSDS!P$17*$AJ717^7+WeightSDS!Q$17*$AJ717^6+WeightSDS!R$17*$AJ717^5+WeightSDS!S$17*$AJ717^4+WeightSDS!T$17*$AJ717^3+WeightSDS!U$17*$AJ717^2+WeightSDS!V$17*$AJ717+WeightSDS!W$17,IF($AJ717&lt;186,WeightSDS!$U$18+(WeightSDS!$V$18-WeightSDS!$U$18)/24*($AJ717-186)+WeightSDS!$W$18*(-$AJ717+186)^2-0.005,WeightSDS!$U$18+(WeightSDS!$V$18-WeightSDS!$U$18)/24*($AJ717-186)-0.005)))</f>
        <v>0.14604529399999999</v>
      </c>
      <c r="AQ717" s="7">
        <f t="shared" si="251"/>
        <v>0.56299999999999994</v>
      </c>
      <c r="AR717" s="7">
        <f t="shared" si="252"/>
        <v>69</v>
      </c>
      <c r="AS717" s="7">
        <f t="shared" si="253"/>
        <v>0.51</v>
      </c>
    </row>
    <row r="718" spans="2:45" s="7" customFormat="1" x14ac:dyDescent="0.15">
      <c r="B718" s="118"/>
      <c r="C718" s="118"/>
      <c r="D718" s="118"/>
      <c r="E718" s="30"/>
      <c r="F718" s="30"/>
      <c r="G718" s="119"/>
      <c r="H718" s="119"/>
      <c r="I718" s="78"/>
      <c r="J718" s="11" t="str">
        <f t="shared" si="244"/>
        <v/>
      </c>
      <c r="K718" s="2" t="str">
        <f t="shared" si="254"/>
        <v/>
      </c>
      <c r="L718" s="2" t="str">
        <f t="shared" si="245"/>
        <v/>
      </c>
      <c r="M718" s="2" t="str">
        <f t="shared" si="255"/>
        <v/>
      </c>
      <c r="N718" s="2" t="str">
        <f t="shared" si="256"/>
        <v/>
      </c>
      <c r="O718" s="2" t="str">
        <f t="shared" si="257"/>
        <v/>
      </c>
      <c r="P718" s="11" t="str">
        <f t="shared" si="258"/>
        <v/>
      </c>
      <c r="Q718" s="11" t="str">
        <f t="shared" si="259"/>
        <v/>
      </c>
      <c r="R718" s="2" t="str">
        <f t="shared" si="260"/>
        <v/>
      </c>
      <c r="S718" s="11" t="str">
        <f t="shared" si="261"/>
        <v/>
      </c>
      <c r="T718" s="175" t="str">
        <f t="shared" si="262"/>
        <v/>
      </c>
      <c r="U718" s="11" t="str">
        <f t="shared" si="263"/>
        <v/>
      </c>
      <c r="V718" s="136"/>
      <c r="W718" s="136"/>
      <c r="X718" s="139">
        <f t="shared" si="246"/>
        <v>0</v>
      </c>
      <c r="Y718" s="31">
        <f t="shared" si="247"/>
        <v>0</v>
      </c>
      <c r="Z718" s="31"/>
      <c r="AA718" s="140">
        <f t="shared" si="248"/>
        <v>0</v>
      </c>
      <c r="AB718" s="12"/>
      <c r="AC718" s="8">
        <f t="shared" si="249"/>
        <v>9.0359999999999996</v>
      </c>
      <c r="AD718" s="8">
        <f t="shared" si="250"/>
        <v>-184.49199999999999</v>
      </c>
      <c r="AE718"/>
      <c r="AF718" t="e">
        <f>IF(D718="M",IF(AI718&lt;78,LMS!$D$5*AI718^3+LMS!$E$5*AI718^2+LMS!$F$5*AI718+LMS!$G$5,IF(AI718&lt;150,LMS!$D$6*AI718^3+LMS!$E$6*AI718^2+LMS!$F$6*AI718+LMS!$G$6,LMS!$D$7*AI718^3+LMS!$E$7*AI718^2+LMS!$F$7*AI718+LMS!$G$7)),IF(AI718&lt;69,LMS!$D$9*AI718^3+LMS!$E$9*AI718^2+LMS!$F$9*AI718+LMS!$G$9,IF(AI718&lt;150,LMS!$D$10*AI718^3+LMS!$E$10*AI718^2+LMS!$F$10*AI718+LMS!$G$10,LMS!$D$11*AI718^3+LMS!$E$11*AI718^2+LMS!$F$11*AI718+LMS!$G$11)))</f>
        <v>#VALUE!</v>
      </c>
      <c r="AG718" t="e">
        <f>IF(D718="M",(IF(AI718&lt;2.5,LMS!$D$21*AI718^3+LMS!$E$21*AI718^2+LMS!$F$21*AI718+LMS!$G$21,IF(AI718&lt;9.5,LMS!$D$22*AI718^3+LMS!$E$22*AI718^2+LMS!$F$22*AI718+LMS!$G$22,IF(AI718&lt;26.75,LMS!$D$23*AI718^3+LMS!$E$23*AI718^2+LMS!$F$23*AI718+LMS!$G$23,IF(AI718&lt;90,LMS!$D$24*AI718^3+LMS!$E$24*AI718^2+LMS!$F$24*AI718+LMS!$G$24,LMS!$D$25*AI718^3+LMS!$E$25*AI718^2+LMS!$F$25*AI718+LMS!$G$25))))),(IF(AI718&lt;2.5,LMS!$D$27*AI718^3+LMS!$E$27*AI718^2+LMS!$F$27*AI718+LMS!$G$27,IF(AI718&lt;9.5,LMS!$D$28*AI718^3+LMS!$E$28*AI718^2+LMS!$F$28*AI718+LMS!$G$28,IF(AI718&lt;26.75,LMS!$D$29*AI718^3+LMS!$E$29*AI718^2+LMS!$F$29*AI718+LMS!$G$29,IF(AI718&lt;90,LMS!$D$30*AI718^3+LMS!$E$30*AI718^2+LMS!$F$30*AI718+LMS!$G$30,IF(AI718&lt;150,LMS!$D$31*AI718^3+LMS!$E$31*AI718^2+LMS!$F$31*AI718+LMS!$G$31,LMS!$D$32*AI718^3+LMS!$E$32*AI718^2+LMS!$F$32*AI718+LMS!$G$32)))))))</f>
        <v>#VALUE!</v>
      </c>
      <c r="AH718" t="e">
        <f>IF(D718="M",(IF(AI718&lt;90,LMS!$D$14*AI718^3+LMS!$E$14*AI718^2+LMS!$F$14*AI718+LMS!$G$14,LMS!$D$15*AI718^3+LMS!$E$15*AI718^2+LMS!$F$15*AI718+LMS!$G$15)),(IF(AI718&lt;90,LMS!$D$17*AI718^3+LMS!$E$17*AI718^2+LMS!$F$17*AI718+LMS!$G$17,LMS!$D$18*AI718^3+LMS!$E$18*AI718^2+LMS!$F$18*AI718+LMS!$G$18)))</f>
        <v>#VALUE!</v>
      </c>
      <c r="AI718" s="7" t="e">
        <f t="shared" si="243"/>
        <v>#VALUE!</v>
      </c>
      <c r="AJ718" s="7">
        <f t="shared" si="264"/>
        <v>0</v>
      </c>
      <c r="AL718" s="7">
        <f>IF(D718="M",WeightSDS!P$5*$AJ718^7+WeightSDS!Q$5*$AJ718^6+WeightSDS!R$5*$AJ718^5+WeightSDS!S$5*$AJ718^4+WeightSDS!T$5*$AJ718^3+WeightSDS!U$5*$AJ718^2+WeightSDS!V$5*$AJ718+WeightSDS!W$5,IF($AJ718&lt;186,WeightSDS!P$8*$AJ718^7+WeightSDS!Q$8*$AJ718^6+WeightSDS!R$8*$AJ718^5+WeightSDS!S$8*$AJ718^4+WeightSDS!T$8*$AJ718^3+WeightSDS!U$8*$AJ718^2+WeightSDS!V$8*$AJ718+WeightSDS!W$8,WeightSDS!$U$9+WeightSDS!$V$9*($AJ718-WeightSDS!$W$9)))</f>
        <v>0.75407122999999998</v>
      </c>
      <c r="AM718" s="7">
        <f>IF(D718="M",IF($AJ718&lt;45,WeightSDS!M$23*$AJ718^10+WeightSDS!N$23*$AJ718^9+WeightSDS!O$23*$AJ718^8+WeightSDS!P$23*$AJ718^7+WeightSDS!Q$23*$AJ718^6+WeightSDS!R$23*$AJ718^5+WeightSDS!S$23*$AJ718^4+WeightSDS!T$23*$AJ718^3+WeightSDS!U$23*$AJ718^2+WeightSDS!V$23*$AJ718+WeightSDS!W$23,IF($AJ718&lt;153,WeightSDS!M$25*$AJ718^10+WeightSDS!N$25*$AJ718^9+WeightSDS!O$25*$AJ718^8+WeightSDS!P$25*$AJ718^7+WeightSDS!Q$25*$AJ718^6+WeightSDS!R$25*$AJ718^5+WeightSDS!S$25*$AJ718^4+WeightSDS!T$25*$AJ718^3+WeightSDS!U$25*$AJ718^2+WeightSDS!V$25*$AJ718+WeightSDS!W$25,WeightSDS!M$27+WeightSDS!N$27/(1+EXP(WeightSDS!O$27+WeightSDS!P$27*$AJ718)))),IF($AJ718&lt;43.8,WeightSDS!M$29*$AJ718^10+WeightSDS!N$29*$AJ718^9+WeightSDS!O$29*$AJ718^8+WeightSDS!P$29*$AJ718^7+WeightSDS!Q$29*$AJ718^6+WeightSDS!R$29*$AJ718^5+WeightSDS!S$29*$AJ718^4+WeightSDS!T$29*$AJ718^3+WeightSDS!U$29*$AJ718^2+WeightSDS!V$29*$AJ718+WeightSDS!W$29-0.010431*(1-$AJ718/210),IF($AJ718&lt;123,WeightSDS!M$30*$AJ718^10+WeightSDS!N$30*$AJ718^9+WeightSDS!O$30*$AJ718^8+WeightSDS!P$30*$AJ718^7+WeightSDS!Q$30*$AJ718^6+WeightSDS!R$30*$AJ718^5+WeightSDS!S$30*$AJ718^4+WeightSDS!T$30*$AJ718^3+WeightSDS!U$30*$AJ718^2+WeightSDS!V$30*$AJ718+WeightSDS!W$30-0.010431*(1-1/$AJ718),WeightSDS!M$32+WeightSDS!N$32/(1+EXP(WeightSDS!O$32+WeightSDS!P$32*$AJ718))-0.010431*(1-$AJ718/210))))</f>
        <v>2.9500001032655536</v>
      </c>
      <c r="AN718" s="7">
        <f>IF(D718="M",IF($AJ718&lt;162,WeightSDS!P$12*$AJ718^7+WeightSDS!Q$12*$AJ718^6+WeightSDS!R$12*$AJ718^5+WeightSDS!S$12*$AJ718^4+WeightSDS!T$12*$AJ718^3+WeightSDS!U$12*$AJ718^2+WeightSDS!V$12*$AJ718+WeightSDS!W$12,WeightSDS!P$14*$AJ718^7+WeightSDS!Q$14*$AJ718^6+WeightSDS!R$14*$AJ718^5+WeightSDS!S$14*$AJ718^4+WeightSDS!T$14*$AJ718^3+WeightSDS!U$14*$AJ718^2+WeightSDS!V$14*$AJ718+WeightSDS!W$14),IF($AJ718&lt;156,WeightSDS!O$17*$AJ718^8+WeightSDS!P$17*$AJ718^7+WeightSDS!Q$17*$AJ718^6+WeightSDS!R$17*$AJ718^5+WeightSDS!S$17*$AJ718^4+WeightSDS!T$17*$AJ718^3+WeightSDS!U$17*$AJ718^2+WeightSDS!V$17*$AJ718+WeightSDS!W$17,IF($AJ718&lt;186,WeightSDS!$U$18+(WeightSDS!$V$18-WeightSDS!$U$18)/24*($AJ718-186)+WeightSDS!$W$18*(-$AJ718+186)^2-0.005,WeightSDS!$U$18+(WeightSDS!$V$18-WeightSDS!$U$18)/24*($AJ718-186)-0.005)))</f>
        <v>0.14604529399999999</v>
      </c>
      <c r="AQ718" s="7">
        <f t="shared" si="251"/>
        <v>0.56299999999999994</v>
      </c>
      <c r="AR718" s="7">
        <f t="shared" si="252"/>
        <v>69</v>
      </c>
      <c r="AS718" s="7">
        <f t="shared" si="253"/>
        <v>0.51</v>
      </c>
    </row>
    <row r="719" spans="2:45" s="7" customFormat="1" x14ac:dyDescent="0.15">
      <c r="B719" s="118"/>
      <c r="C719" s="118"/>
      <c r="D719" s="118"/>
      <c r="E719" s="30"/>
      <c r="F719" s="30"/>
      <c r="G719" s="119"/>
      <c r="H719" s="119"/>
      <c r="I719" s="78"/>
      <c r="J719" s="11" t="str">
        <f t="shared" si="244"/>
        <v/>
      </c>
      <c r="K719" s="2" t="str">
        <f t="shared" si="254"/>
        <v/>
      </c>
      <c r="L719" s="2" t="str">
        <f t="shared" si="245"/>
        <v/>
      </c>
      <c r="M719" s="2" t="str">
        <f t="shared" si="255"/>
        <v/>
      </c>
      <c r="N719" s="2" t="str">
        <f t="shared" si="256"/>
        <v/>
      </c>
      <c r="O719" s="2" t="str">
        <f t="shared" si="257"/>
        <v/>
      </c>
      <c r="P719" s="11" t="str">
        <f t="shared" si="258"/>
        <v/>
      </c>
      <c r="Q719" s="11" t="str">
        <f t="shared" si="259"/>
        <v/>
      </c>
      <c r="R719" s="2" t="str">
        <f t="shared" si="260"/>
        <v/>
      </c>
      <c r="S719" s="11" t="str">
        <f t="shared" si="261"/>
        <v/>
      </c>
      <c r="T719" s="175" t="str">
        <f t="shared" si="262"/>
        <v/>
      </c>
      <c r="U719" s="11" t="str">
        <f t="shared" si="263"/>
        <v/>
      </c>
      <c r="V719" s="136"/>
      <c r="W719" s="136"/>
      <c r="X719" s="139">
        <f t="shared" si="246"/>
        <v>0</v>
      </c>
      <c r="Y719" s="31">
        <f t="shared" si="247"/>
        <v>0</v>
      </c>
      <c r="Z719" s="31"/>
      <c r="AA719" s="140">
        <f t="shared" si="248"/>
        <v>0</v>
      </c>
      <c r="AB719" s="12"/>
      <c r="AC719" s="8">
        <f t="shared" si="249"/>
        <v>9.0359999999999996</v>
      </c>
      <c r="AD719" s="8">
        <f t="shared" si="250"/>
        <v>-184.49199999999999</v>
      </c>
      <c r="AE719"/>
      <c r="AF719" t="e">
        <f>IF(D719="M",IF(AI719&lt;78,LMS!$D$5*AI719^3+LMS!$E$5*AI719^2+LMS!$F$5*AI719+LMS!$G$5,IF(AI719&lt;150,LMS!$D$6*AI719^3+LMS!$E$6*AI719^2+LMS!$F$6*AI719+LMS!$G$6,LMS!$D$7*AI719^3+LMS!$E$7*AI719^2+LMS!$F$7*AI719+LMS!$G$7)),IF(AI719&lt;69,LMS!$D$9*AI719^3+LMS!$E$9*AI719^2+LMS!$F$9*AI719+LMS!$G$9,IF(AI719&lt;150,LMS!$D$10*AI719^3+LMS!$E$10*AI719^2+LMS!$F$10*AI719+LMS!$G$10,LMS!$D$11*AI719^3+LMS!$E$11*AI719^2+LMS!$F$11*AI719+LMS!$G$11)))</f>
        <v>#VALUE!</v>
      </c>
      <c r="AG719" t="e">
        <f>IF(D719="M",(IF(AI719&lt;2.5,LMS!$D$21*AI719^3+LMS!$E$21*AI719^2+LMS!$F$21*AI719+LMS!$G$21,IF(AI719&lt;9.5,LMS!$D$22*AI719^3+LMS!$E$22*AI719^2+LMS!$F$22*AI719+LMS!$G$22,IF(AI719&lt;26.75,LMS!$D$23*AI719^3+LMS!$E$23*AI719^2+LMS!$F$23*AI719+LMS!$G$23,IF(AI719&lt;90,LMS!$D$24*AI719^3+LMS!$E$24*AI719^2+LMS!$F$24*AI719+LMS!$G$24,LMS!$D$25*AI719^3+LMS!$E$25*AI719^2+LMS!$F$25*AI719+LMS!$G$25))))),(IF(AI719&lt;2.5,LMS!$D$27*AI719^3+LMS!$E$27*AI719^2+LMS!$F$27*AI719+LMS!$G$27,IF(AI719&lt;9.5,LMS!$D$28*AI719^3+LMS!$E$28*AI719^2+LMS!$F$28*AI719+LMS!$G$28,IF(AI719&lt;26.75,LMS!$D$29*AI719^3+LMS!$E$29*AI719^2+LMS!$F$29*AI719+LMS!$G$29,IF(AI719&lt;90,LMS!$D$30*AI719^3+LMS!$E$30*AI719^2+LMS!$F$30*AI719+LMS!$G$30,IF(AI719&lt;150,LMS!$D$31*AI719^3+LMS!$E$31*AI719^2+LMS!$F$31*AI719+LMS!$G$31,LMS!$D$32*AI719^3+LMS!$E$32*AI719^2+LMS!$F$32*AI719+LMS!$G$32)))))))</f>
        <v>#VALUE!</v>
      </c>
      <c r="AH719" t="e">
        <f>IF(D719="M",(IF(AI719&lt;90,LMS!$D$14*AI719^3+LMS!$E$14*AI719^2+LMS!$F$14*AI719+LMS!$G$14,LMS!$D$15*AI719^3+LMS!$E$15*AI719^2+LMS!$F$15*AI719+LMS!$G$15)),(IF(AI719&lt;90,LMS!$D$17*AI719^3+LMS!$E$17*AI719^2+LMS!$F$17*AI719+LMS!$G$17,LMS!$D$18*AI719^3+LMS!$E$18*AI719^2+LMS!$F$18*AI719+LMS!$G$18)))</f>
        <v>#VALUE!</v>
      </c>
      <c r="AI719" s="7" t="e">
        <f t="shared" si="243"/>
        <v>#VALUE!</v>
      </c>
      <c r="AJ719" s="7">
        <f t="shared" si="264"/>
        <v>0</v>
      </c>
      <c r="AL719" s="7">
        <f>IF(D719="M",WeightSDS!P$5*$AJ719^7+WeightSDS!Q$5*$AJ719^6+WeightSDS!R$5*$AJ719^5+WeightSDS!S$5*$AJ719^4+WeightSDS!T$5*$AJ719^3+WeightSDS!U$5*$AJ719^2+WeightSDS!V$5*$AJ719+WeightSDS!W$5,IF($AJ719&lt;186,WeightSDS!P$8*$AJ719^7+WeightSDS!Q$8*$AJ719^6+WeightSDS!R$8*$AJ719^5+WeightSDS!S$8*$AJ719^4+WeightSDS!T$8*$AJ719^3+WeightSDS!U$8*$AJ719^2+WeightSDS!V$8*$AJ719+WeightSDS!W$8,WeightSDS!$U$9+WeightSDS!$V$9*($AJ719-WeightSDS!$W$9)))</f>
        <v>0.75407122999999998</v>
      </c>
      <c r="AM719" s="7">
        <f>IF(D719="M",IF($AJ719&lt;45,WeightSDS!M$23*$AJ719^10+WeightSDS!N$23*$AJ719^9+WeightSDS!O$23*$AJ719^8+WeightSDS!P$23*$AJ719^7+WeightSDS!Q$23*$AJ719^6+WeightSDS!R$23*$AJ719^5+WeightSDS!S$23*$AJ719^4+WeightSDS!T$23*$AJ719^3+WeightSDS!U$23*$AJ719^2+WeightSDS!V$23*$AJ719+WeightSDS!W$23,IF($AJ719&lt;153,WeightSDS!M$25*$AJ719^10+WeightSDS!N$25*$AJ719^9+WeightSDS!O$25*$AJ719^8+WeightSDS!P$25*$AJ719^7+WeightSDS!Q$25*$AJ719^6+WeightSDS!R$25*$AJ719^5+WeightSDS!S$25*$AJ719^4+WeightSDS!T$25*$AJ719^3+WeightSDS!U$25*$AJ719^2+WeightSDS!V$25*$AJ719+WeightSDS!W$25,WeightSDS!M$27+WeightSDS!N$27/(1+EXP(WeightSDS!O$27+WeightSDS!P$27*$AJ719)))),IF($AJ719&lt;43.8,WeightSDS!M$29*$AJ719^10+WeightSDS!N$29*$AJ719^9+WeightSDS!O$29*$AJ719^8+WeightSDS!P$29*$AJ719^7+WeightSDS!Q$29*$AJ719^6+WeightSDS!R$29*$AJ719^5+WeightSDS!S$29*$AJ719^4+WeightSDS!T$29*$AJ719^3+WeightSDS!U$29*$AJ719^2+WeightSDS!V$29*$AJ719+WeightSDS!W$29-0.010431*(1-$AJ719/210),IF($AJ719&lt;123,WeightSDS!M$30*$AJ719^10+WeightSDS!N$30*$AJ719^9+WeightSDS!O$30*$AJ719^8+WeightSDS!P$30*$AJ719^7+WeightSDS!Q$30*$AJ719^6+WeightSDS!R$30*$AJ719^5+WeightSDS!S$30*$AJ719^4+WeightSDS!T$30*$AJ719^3+WeightSDS!U$30*$AJ719^2+WeightSDS!V$30*$AJ719+WeightSDS!W$30-0.010431*(1-1/$AJ719),WeightSDS!M$32+WeightSDS!N$32/(1+EXP(WeightSDS!O$32+WeightSDS!P$32*$AJ719))-0.010431*(1-$AJ719/210))))</f>
        <v>2.9500001032655536</v>
      </c>
      <c r="AN719" s="7">
        <f>IF(D719="M",IF($AJ719&lt;162,WeightSDS!P$12*$AJ719^7+WeightSDS!Q$12*$AJ719^6+WeightSDS!R$12*$AJ719^5+WeightSDS!S$12*$AJ719^4+WeightSDS!T$12*$AJ719^3+WeightSDS!U$12*$AJ719^2+WeightSDS!V$12*$AJ719+WeightSDS!W$12,WeightSDS!P$14*$AJ719^7+WeightSDS!Q$14*$AJ719^6+WeightSDS!R$14*$AJ719^5+WeightSDS!S$14*$AJ719^4+WeightSDS!T$14*$AJ719^3+WeightSDS!U$14*$AJ719^2+WeightSDS!V$14*$AJ719+WeightSDS!W$14),IF($AJ719&lt;156,WeightSDS!O$17*$AJ719^8+WeightSDS!P$17*$AJ719^7+WeightSDS!Q$17*$AJ719^6+WeightSDS!R$17*$AJ719^5+WeightSDS!S$17*$AJ719^4+WeightSDS!T$17*$AJ719^3+WeightSDS!U$17*$AJ719^2+WeightSDS!V$17*$AJ719+WeightSDS!W$17,IF($AJ719&lt;186,WeightSDS!$U$18+(WeightSDS!$V$18-WeightSDS!$U$18)/24*($AJ719-186)+WeightSDS!$W$18*(-$AJ719+186)^2-0.005,WeightSDS!$U$18+(WeightSDS!$V$18-WeightSDS!$U$18)/24*($AJ719-186)-0.005)))</f>
        <v>0.14604529399999999</v>
      </c>
      <c r="AQ719" s="7">
        <f t="shared" si="251"/>
        <v>0.56299999999999994</v>
      </c>
      <c r="AR719" s="7">
        <f t="shared" si="252"/>
        <v>69</v>
      </c>
      <c r="AS719" s="7">
        <f t="shared" si="253"/>
        <v>0.51</v>
      </c>
    </row>
    <row r="720" spans="2:45" s="7" customFormat="1" x14ac:dyDescent="0.15">
      <c r="B720" s="118"/>
      <c r="C720" s="118"/>
      <c r="D720" s="118"/>
      <c r="E720" s="30"/>
      <c r="F720" s="30"/>
      <c r="G720" s="119"/>
      <c r="H720" s="119"/>
      <c r="I720" s="78"/>
      <c r="J720" s="11" t="str">
        <f t="shared" si="244"/>
        <v/>
      </c>
      <c r="K720" s="2" t="str">
        <f t="shared" si="254"/>
        <v/>
      </c>
      <c r="L720" s="2" t="str">
        <f t="shared" si="245"/>
        <v/>
      </c>
      <c r="M720" s="2" t="str">
        <f t="shared" si="255"/>
        <v/>
      </c>
      <c r="N720" s="2" t="str">
        <f t="shared" si="256"/>
        <v/>
      </c>
      <c r="O720" s="2" t="str">
        <f t="shared" si="257"/>
        <v/>
      </c>
      <c r="P720" s="11" t="str">
        <f t="shared" si="258"/>
        <v/>
      </c>
      <c r="Q720" s="11" t="str">
        <f t="shared" si="259"/>
        <v/>
      </c>
      <c r="R720" s="2" t="str">
        <f t="shared" si="260"/>
        <v/>
      </c>
      <c r="S720" s="11" t="str">
        <f t="shared" si="261"/>
        <v/>
      </c>
      <c r="T720" s="175" t="str">
        <f t="shared" si="262"/>
        <v/>
      </c>
      <c r="U720" s="11" t="str">
        <f t="shared" si="263"/>
        <v/>
      </c>
      <c r="V720" s="136"/>
      <c r="W720" s="136"/>
      <c r="X720" s="139">
        <f t="shared" si="246"/>
        <v>0</v>
      </c>
      <c r="Y720" s="31">
        <f t="shared" si="247"/>
        <v>0</v>
      </c>
      <c r="Z720" s="31"/>
      <c r="AA720" s="140">
        <f t="shared" si="248"/>
        <v>0</v>
      </c>
      <c r="AB720" s="12"/>
      <c r="AC720" s="8">
        <f t="shared" si="249"/>
        <v>9.0359999999999996</v>
      </c>
      <c r="AD720" s="8">
        <f t="shared" si="250"/>
        <v>-184.49199999999999</v>
      </c>
      <c r="AE720"/>
      <c r="AF720" t="e">
        <f>IF(D720="M",IF(AI720&lt;78,LMS!$D$5*AI720^3+LMS!$E$5*AI720^2+LMS!$F$5*AI720+LMS!$G$5,IF(AI720&lt;150,LMS!$D$6*AI720^3+LMS!$E$6*AI720^2+LMS!$F$6*AI720+LMS!$G$6,LMS!$D$7*AI720^3+LMS!$E$7*AI720^2+LMS!$F$7*AI720+LMS!$G$7)),IF(AI720&lt;69,LMS!$D$9*AI720^3+LMS!$E$9*AI720^2+LMS!$F$9*AI720+LMS!$G$9,IF(AI720&lt;150,LMS!$D$10*AI720^3+LMS!$E$10*AI720^2+LMS!$F$10*AI720+LMS!$G$10,LMS!$D$11*AI720^3+LMS!$E$11*AI720^2+LMS!$F$11*AI720+LMS!$G$11)))</f>
        <v>#VALUE!</v>
      </c>
      <c r="AG720" t="e">
        <f>IF(D720="M",(IF(AI720&lt;2.5,LMS!$D$21*AI720^3+LMS!$E$21*AI720^2+LMS!$F$21*AI720+LMS!$G$21,IF(AI720&lt;9.5,LMS!$D$22*AI720^3+LMS!$E$22*AI720^2+LMS!$F$22*AI720+LMS!$G$22,IF(AI720&lt;26.75,LMS!$D$23*AI720^3+LMS!$E$23*AI720^2+LMS!$F$23*AI720+LMS!$G$23,IF(AI720&lt;90,LMS!$D$24*AI720^3+LMS!$E$24*AI720^2+LMS!$F$24*AI720+LMS!$G$24,LMS!$D$25*AI720^3+LMS!$E$25*AI720^2+LMS!$F$25*AI720+LMS!$G$25))))),(IF(AI720&lt;2.5,LMS!$D$27*AI720^3+LMS!$E$27*AI720^2+LMS!$F$27*AI720+LMS!$G$27,IF(AI720&lt;9.5,LMS!$D$28*AI720^3+LMS!$E$28*AI720^2+LMS!$F$28*AI720+LMS!$G$28,IF(AI720&lt;26.75,LMS!$D$29*AI720^3+LMS!$E$29*AI720^2+LMS!$F$29*AI720+LMS!$G$29,IF(AI720&lt;90,LMS!$D$30*AI720^3+LMS!$E$30*AI720^2+LMS!$F$30*AI720+LMS!$G$30,IF(AI720&lt;150,LMS!$D$31*AI720^3+LMS!$E$31*AI720^2+LMS!$F$31*AI720+LMS!$G$31,LMS!$D$32*AI720^3+LMS!$E$32*AI720^2+LMS!$F$32*AI720+LMS!$G$32)))))))</f>
        <v>#VALUE!</v>
      </c>
      <c r="AH720" t="e">
        <f>IF(D720="M",(IF(AI720&lt;90,LMS!$D$14*AI720^3+LMS!$E$14*AI720^2+LMS!$F$14*AI720+LMS!$G$14,LMS!$D$15*AI720^3+LMS!$E$15*AI720^2+LMS!$F$15*AI720+LMS!$G$15)),(IF(AI720&lt;90,LMS!$D$17*AI720^3+LMS!$E$17*AI720^2+LMS!$F$17*AI720+LMS!$G$17,LMS!$D$18*AI720^3+LMS!$E$18*AI720^2+LMS!$F$18*AI720+LMS!$G$18)))</f>
        <v>#VALUE!</v>
      </c>
      <c r="AI720" s="7" t="e">
        <f t="shared" si="243"/>
        <v>#VALUE!</v>
      </c>
      <c r="AJ720" s="7">
        <f t="shared" si="264"/>
        <v>0</v>
      </c>
      <c r="AL720" s="7">
        <f>IF(D720="M",WeightSDS!P$5*$AJ720^7+WeightSDS!Q$5*$AJ720^6+WeightSDS!R$5*$AJ720^5+WeightSDS!S$5*$AJ720^4+WeightSDS!T$5*$AJ720^3+WeightSDS!U$5*$AJ720^2+WeightSDS!V$5*$AJ720+WeightSDS!W$5,IF($AJ720&lt;186,WeightSDS!P$8*$AJ720^7+WeightSDS!Q$8*$AJ720^6+WeightSDS!R$8*$AJ720^5+WeightSDS!S$8*$AJ720^4+WeightSDS!T$8*$AJ720^3+WeightSDS!U$8*$AJ720^2+WeightSDS!V$8*$AJ720+WeightSDS!W$8,WeightSDS!$U$9+WeightSDS!$V$9*($AJ720-WeightSDS!$W$9)))</f>
        <v>0.75407122999999998</v>
      </c>
      <c r="AM720" s="7">
        <f>IF(D720="M",IF($AJ720&lt;45,WeightSDS!M$23*$AJ720^10+WeightSDS!N$23*$AJ720^9+WeightSDS!O$23*$AJ720^8+WeightSDS!P$23*$AJ720^7+WeightSDS!Q$23*$AJ720^6+WeightSDS!R$23*$AJ720^5+WeightSDS!S$23*$AJ720^4+WeightSDS!T$23*$AJ720^3+WeightSDS!U$23*$AJ720^2+WeightSDS!V$23*$AJ720+WeightSDS!W$23,IF($AJ720&lt;153,WeightSDS!M$25*$AJ720^10+WeightSDS!N$25*$AJ720^9+WeightSDS!O$25*$AJ720^8+WeightSDS!P$25*$AJ720^7+WeightSDS!Q$25*$AJ720^6+WeightSDS!R$25*$AJ720^5+WeightSDS!S$25*$AJ720^4+WeightSDS!T$25*$AJ720^3+WeightSDS!U$25*$AJ720^2+WeightSDS!V$25*$AJ720+WeightSDS!W$25,WeightSDS!M$27+WeightSDS!N$27/(1+EXP(WeightSDS!O$27+WeightSDS!P$27*$AJ720)))),IF($AJ720&lt;43.8,WeightSDS!M$29*$AJ720^10+WeightSDS!N$29*$AJ720^9+WeightSDS!O$29*$AJ720^8+WeightSDS!P$29*$AJ720^7+WeightSDS!Q$29*$AJ720^6+WeightSDS!R$29*$AJ720^5+WeightSDS!S$29*$AJ720^4+WeightSDS!T$29*$AJ720^3+WeightSDS!U$29*$AJ720^2+WeightSDS!V$29*$AJ720+WeightSDS!W$29-0.010431*(1-$AJ720/210),IF($AJ720&lt;123,WeightSDS!M$30*$AJ720^10+WeightSDS!N$30*$AJ720^9+WeightSDS!O$30*$AJ720^8+WeightSDS!P$30*$AJ720^7+WeightSDS!Q$30*$AJ720^6+WeightSDS!R$30*$AJ720^5+WeightSDS!S$30*$AJ720^4+WeightSDS!T$30*$AJ720^3+WeightSDS!U$30*$AJ720^2+WeightSDS!V$30*$AJ720+WeightSDS!W$30-0.010431*(1-1/$AJ720),WeightSDS!M$32+WeightSDS!N$32/(1+EXP(WeightSDS!O$32+WeightSDS!P$32*$AJ720))-0.010431*(1-$AJ720/210))))</f>
        <v>2.9500001032655536</v>
      </c>
      <c r="AN720" s="7">
        <f>IF(D720="M",IF($AJ720&lt;162,WeightSDS!P$12*$AJ720^7+WeightSDS!Q$12*$AJ720^6+WeightSDS!R$12*$AJ720^5+WeightSDS!S$12*$AJ720^4+WeightSDS!T$12*$AJ720^3+WeightSDS!U$12*$AJ720^2+WeightSDS!V$12*$AJ720+WeightSDS!W$12,WeightSDS!P$14*$AJ720^7+WeightSDS!Q$14*$AJ720^6+WeightSDS!R$14*$AJ720^5+WeightSDS!S$14*$AJ720^4+WeightSDS!T$14*$AJ720^3+WeightSDS!U$14*$AJ720^2+WeightSDS!V$14*$AJ720+WeightSDS!W$14),IF($AJ720&lt;156,WeightSDS!O$17*$AJ720^8+WeightSDS!P$17*$AJ720^7+WeightSDS!Q$17*$AJ720^6+WeightSDS!R$17*$AJ720^5+WeightSDS!S$17*$AJ720^4+WeightSDS!T$17*$AJ720^3+WeightSDS!U$17*$AJ720^2+WeightSDS!V$17*$AJ720+WeightSDS!W$17,IF($AJ720&lt;186,WeightSDS!$U$18+(WeightSDS!$V$18-WeightSDS!$U$18)/24*($AJ720-186)+WeightSDS!$W$18*(-$AJ720+186)^2-0.005,WeightSDS!$U$18+(WeightSDS!$V$18-WeightSDS!$U$18)/24*($AJ720-186)-0.005)))</f>
        <v>0.14604529399999999</v>
      </c>
      <c r="AQ720" s="7">
        <f t="shared" si="251"/>
        <v>0.56299999999999994</v>
      </c>
      <c r="AR720" s="7">
        <f t="shared" si="252"/>
        <v>69</v>
      </c>
      <c r="AS720" s="7">
        <f t="shared" si="253"/>
        <v>0.51</v>
      </c>
    </row>
    <row r="721" spans="2:45" s="7" customFormat="1" x14ac:dyDescent="0.15">
      <c r="B721" s="118"/>
      <c r="C721" s="118"/>
      <c r="D721" s="118"/>
      <c r="E721" s="30"/>
      <c r="F721" s="30"/>
      <c r="G721" s="119"/>
      <c r="H721" s="119"/>
      <c r="I721" s="78"/>
      <c r="J721" s="11" t="str">
        <f t="shared" si="244"/>
        <v/>
      </c>
      <c r="K721" s="2" t="str">
        <f t="shared" si="254"/>
        <v/>
      </c>
      <c r="L721" s="2" t="str">
        <f t="shared" si="245"/>
        <v/>
      </c>
      <c r="M721" s="2" t="str">
        <f t="shared" si="255"/>
        <v/>
      </c>
      <c r="N721" s="2" t="str">
        <f t="shared" si="256"/>
        <v/>
      </c>
      <c r="O721" s="2" t="str">
        <f t="shared" si="257"/>
        <v/>
      </c>
      <c r="P721" s="11" t="str">
        <f t="shared" si="258"/>
        <v/>
      </c>
      <c r="Q721" s="11" t="str">
        <f t="shared" si="259"/>
        <v/>
      </c>
      <c r="R721" s="2" t="str">
        <f t="shared" si="260"/>
        <v/>
      </c>
      <c r="S721" s="11" t="str">
        <f t="shared" si="261"/>
        <v/>
      </c>
      <c r="T721" s="175" t="str">
        <f t="shared" si="262"/>
        <v/>
      </c>
      <c r="U721" s="11" t="str">
        <f t="shared" si="263"/>
        <v/>
      </c>
      <c r="V721" s="136"/>
      <c r="W721" s="136"/>
      <c r="X721" s="139">
        <f t="shared" si="246"/>
        <v>0</v>
      </c>
      <c r="Y721" s="31">
        <f t="shared" si="247"/>
        <v>0</v>
      </c>
      <c r="Z721" s="31"/>
      <c r="AA721" s="140">
        <f t="shared" si="248"/>
        <v>0</v>
      </c>
      <c r="AB721" s="12"/>
      <c r="AC721" s="8">
        <f t="shared" si="249"/>
        <v>9.0359999999999996</v>
      </c>
      <c r="AD721" s="8">
        <f t="shared" si="250"/>
        <v>-184.49199999999999</v>
      </c>
      <c r="AE721"/>
      <c r="AF721" t="e">
        <f>IF(D721="M",IF(AI721&lt;78,LMS!$D$5*AI721^3+LMS!$E$5*AI721^2+LMS!$F$5*AI721+LMS!$G$5,IF(AI721&lt;150,LMS!$D$6*AI721^3+LMS!$E$6*AI721^2+LMS!$F$6*AI721+LMS!$G$6,LMS!$D$7*AI721^3+LMS!$E$7*AI721^2+LMS!$F$7*AI721+LMS!$G$7)),IF(AI721&lt;69,LMS!$D$9*AI721^3+LMS!$E$9*AI721^2+LMS!$F$9*AI721+LMS!$G$9,IF(AI721&lt;150,LMS!$D$10*AI721^3+LMS!$E$10*AI721^2+LMS!$F$10*AI721+LMS!$G$10,LMS!$D$11*AI721^3+LMS!$E$11*AI721^2+LMS!$F$11*AI721+LMS!$G$11)))</f>
        <v>#VALUE!</v>
      </c>
      <c r="AG721" t="e">
        <f>IF(D721="M",(IF(AI721&lt;2.5,LMS!$D$21*AI721^3+LMS!$E$21*AI721^2+LMS!$F$21*AI721+LMS!$G$21,IF(AI721&lt;9.5,LMS!$D$22*AI721^3+LMS!$E$22*AI721^2+LMS!$F$22*AI721+LMS!$G$22,IF(AI721&lt;26.75,LMS!$D$23*AI721^3+LMS!$E$23*AI721^2+LMS!$F$23*AI721+LMS!$G$23,IF(AI721&lt;90,LMS!$D$24*AI721^3+LMS!$E$24*AI721^2+LMS!$F$24*AI721+LMS!$G$24,LMS!$D$25*AI721^3+LMS!$E$25*AI721^2+LMS!$F$25*AI721+LMS!$G$25))))),(IF(AI721&lt;2.5,LMS!$D$27*AI721^3+LMS!$E$27*AI721^2+LMS!$F$27*AI721+LMS!$G$27,IF(AI721&lt;9.5,LMS!$D$28*AI721^3+LMS!$E$28*AI721^2+LMS!$F$28*AI721+LMS!$G$28,IF(AI721&lt;26.75,LMS!$D$29*AI721^3+LMS!$E$29*AI721^2+LMS!$F$29*AI721+LMS!$G$29,IF(AI721&lt;90,LMS!$D$30*AI721^3+LMS!$E$30*AI721^2+LMS!$F$30*AI721+LMS!$G$30,IF(AI721&lt;150,LMS!$D$31*AI721^3+LMS!$E$31*AI721^2+LMS!$F$31*AI721+LMS!$G$31,LMS!$D$32*AI721^3+LMS!$E$32*AI721^2+LMS!$F$32*AI721+LMS!$G$32)))))))</f>
        <v>#VALUE!</v>
      </c>
      <c r="AH721" t="e">
        <f>IF(D721="M",(IF(AI721&lt;90,LMS!$D$14*AI721^3+LMS!$E$14*AI721^2+LMS!$F$14*AI721+LMS!$G$14,LMS!$D$15*AI721^3+LMS!$E$15*AI721^2+LMS!$F$15*AI721+LMS!$G$15)),(IF(AI721&lt;90,LMS!$D$17*AI721^3+LMS!$E$17*AI721^2+LMS!$F$17*AI721+LMS!$G$17,LMS!$D$18*AI721^3+LMS!$E$18*AI721^2+LMS!$F$18*AI721+LMS!$G$18)))</f>
        <v>#VALUE!</v>
      </c>
      <c r="AI721" s="7" t="e">
        <f t="shared" si="243"/>
        <v>#VALUE!</v>
      </c>
      <c r="AJ721" s="7">
        <f t="shared" si="264"/>
        <v>0</v>
      </c>
      <c r="AL721" s="7">
        <f>IF(D721="M",WeightSDS!P$5*$AJ721^7+WeightSDS!Q$5*$AJ721^6+WeightSDS!R$5*$AJ721^5+WeightSDS!S$5*$AJ721^4+WeightSDS!T$5*$AJ721^3+WeightSDS!U$5*$AJ721^2+WeightSDS!V$5*$AJ721+WeightSDS!W$5,IF($AJ721&lt;186,WeightSDS!P$8*$AJ721^7+WeightSDS!Q$8*$AJ721^6+WeightSDS!R$8*$AJ721^5+WeightSDS!S$8*$AJ721^4+WeightSDS!T$8*$AJ721^3+WeightSDS!U$8*$AJ721^2+WeightSDS!V$8*$AJ721+WeightSDS!W$8,WeightSDS!$U$9+WeightSDS!$V$9*($AJ721-WeightSDS!$W$9)))</f>
        <v>0.75407122999999998</v>
      </c>
      <c r="AM721" s="7">
        <f>IF(D721="M",IF($AJ721&lt;45,WeightSDS!M$23*$AJ721^10+WeightSDS!N$23*$AJ721^9+WeightSDS!O$23*$AJ721^8+WeightSDS!P$23*$AJ721^7+WeightSDS!Q$23*$AJ721^6+WeightSDS!R$23*$AJ721^5+WeightSDS!S$23*$AJ721^4+WeightSDS!T$23*$AJ721^3+WeightSDS!U$23*$AJ721^2+WeightSDS!V$23*$AJ721+WeightSDS!W$23,IF($AJ721&lt;153,WeightSDS!M$25*$AJ721^10+WeightSDS!N$25*$AJ721^9+WeightSDS!O$25*$AJ721^8+WeightSDS!P$25*$AJ721^7+WeightSDS!Q$25*$AJ721^6+WeightSDS!R$25*$AJ721^5+WeightSDS!S$25*$AJ721^4+WeightSDS!T$25*$AJ721^3+WeightSDS!U$25*$AJ721^2+WeightSDS!V$25*$AJ721+WeightSDS!W$25,WeightSDS!M$27+WeightSDS!N$27/(1+EXP(WeightSDS!O$27+WeightSDS!P$27*$AJ721)))),IF($AJ721&lt;43.8,WeightSDS!M$29*$AJ721^10+WeightSDS!N$29*$AJ721^9+WeightSDS!O$29*$AJ721^8+WeightSDS!P$29*$AJ721^7+WeightSDS!Q$29*$AJ721^6+WeightSDS!R$29*$AJ721^5+WeightSDS!S$29*$AJ721^4+WeightSDS!T$29*$AJ721^3+WeightSDS!U$29*$AJ721^2+WeightSDS!V$29*$AJ721+WeightSDS!W$29-0.010431*(1-$AJ721/210),IF($AJ721&lt;123,WeightSDS!M$30*$AJ721^10+WeightSDS!N$30*$AJ721^9+WeightSDS!O$30*$AJ721^8+WeightSDS!P$30*$AJ721^7+WeightSDS!Q$30*$AJ721^6+WeightSDS!R$30*$AJ721^5+WeightSDS!S$30*$AJ721^4+WeightSDS!T$30*$AJ721^3+WeightSDS!U$30*$AJ721^2+WeightSDS!V$30*$AJ721+WeightSDS!W$30-0.010431*(1-1/$AJ721),WeightSDS!M$32+WeightSDS!N$32/(1+EXP(WeightSDS!O$32+WeightSDS!P$32*$AJ721))-0.010431*(1-$AJ721/210))))</f>
        <v>2.9500001032655536</v>
      </c>
      <c r="AN721" s="7">
        <f>IF(D721="M",IF($AJ721&lt;162,WeightSDS!P$12*$AJ721^7+WeightSDS!Q$12*$AJ721^6+WeightSDS!R$12*$AJ721^5+WeightSDS!S$12*$AJ721^4+WeightSDS!T$12*$AJ721^3+WeightSDS!U$12*$AJ721^2+WeightSDS!V$12*$AJ721+WeightSDS!W$12,WeightSDS!P$14*$AJ721^7+WeightSDS!Q$14*$AJ721^6+WeightSDS!R$14*$AJ721^5+WeightSDS!S$14*$AJ721^4+WeightSDS!T$14*$AJ721^3+WeightSDS!U$14*$AJ721^2+WeightSDS!V$14*$AJ721+WeightSDS!W$14),IF($AJ721&lt;156,WeightSDS!O$17*$AJ721^8+WeightSDS!P$17*$AJ721^7+WeightSDS!Q$17*$AJ721^6+WeightSDS!R$17*$AJ721^5+WeightSDS!S$17*$AJ721^4+WeightSDS!T$17*$AJ721^3+WeightSDS!U$17*$AJ721^2+WeightSDS!V$17*$AJ721+WeightSDS!W$17,IF($AJ721&lt;186,WeightSDS!$U$18+(WeightSDS!$V$18-WeightSDS!$U$18)/24*($AJ721-186)+WeightSDS!$W$18*(-$AJ721+186)^2-0.005,WeightSDS!$U$18+(WeightSDS!$V$18-WeightSDS!$U$18)/24*($AJ721-186)-0.005)))</f>
        <v>0.14604529399999999</v>
      </c>
      <c r="AQ721" s="7">
        <f t="shared" si="251"/>
        <v>0.56299999999999994</v>
      </c>
      <c r="AR721" s="7">
        <f t="shared" si="252"/>
        <v>69</v>
      </c>
      <c r="AS721" s="7">
        <f t="shared" si="253"/>
        <v>0.51</v>
      </c>
    </row>
    <row r="722" spans="2:45" s="7" customFormat="1" x14ac:dyDescent="0.15">
      <c r="B722" s="118"/>
      <c r="C722" s="118"/>
      <c r="D722" s="118"/>
      <c r="E722" s="30"/>
      <c r="F722" s="30"/>
      <c r="G722" s="119"/>
      <c r="H722" s="119"/>
      <c r="I722" s="78"/>
      <c r="J722" s="11" t="str">
        <f t="shared" si="244"/>
        <v/>
      </c>
      <c r="K722" s="2" t="str">
        <f t="shared" si="254"/>
        <v/>
      </c>
      <c r="L722" s="2" t="str">
        <f t="shared" si="245"/>
        <v/>
      </c>
      <c r="M722" s="2" t="str">
        <f t="shared" si="255"/>
        <v/>
      </c>
      <c r="N722" s="2" t="str">
        <f t="shared" si="256"/>
        <v/>
      </c>
      <c r="O722" s="2" t="str">
        <f t="shared" si="257"/>
        <v/>
      </c>
      <c r="P722" s="11" t="str">
        <f t="shared" si="258"/>
        <v/>
      </c>
      <c r="Q722" s="11" t="str">
        <f t="shared" si="259"/>
        <v/>
      </c>
      <c r="R722" s="2" t="str">
        <f t="shared" si="260"/>
        <v/>
      </c>
      <c r="S722" s="11" t="str">
        <f t="shared" si="261"/>
        <v/>
      </c>
      <c r="T722" s="175" t="str">
        <f t="shared" si="262"/>
        <v/>
      </c>
      <c r="U722" s="11" t="str">
        <f t="shared" si="263"/>
        <v/>
      </c>
      <c r="V722" s="136"/>
      <c r="W722" s="136"/>
      <c r="X722" s="139">
        <f t="shared" si="246"/>
        <v>0</v>
      </c>
      <c r="Y722" s="31">
        <f t="shared" si="247"/>
        <v>0</v>
      </c>
      <c r="Z722" s="31"/>
      <c r="AA722" s="140">
        <f t="shared" si="248"/>
        <v>0</v>
      </c>
      <c r="AB722" s="12"/>
      <c r="AC722" s="8">
        <f t="shared" si="249"/>
        <v>9.0359999999999996</v>
      </c>
      <c r="AD722" s="8">
        <f t="shared" si="250"/>
        <v>-184.49199999999999</v>
      </c>
      <c r="AE722"/>
      <c r="AF722" t="e">
        <f>IF(D722="M",IF(AI722&lt;78,LMS!$D$5*AI722^3+LMS!$E$5*AI722^2+LMS!$F$5*AI722+LMS!$G$5,IF(AI722&lt;150,LMS!$D$6*AI722^3+LMS!$E$6*AI722^2+LMS!$F$6*AI722+LMS!$G$6,LMS!$D$7*AI722^3+LMS!$E$7*AI722^2+LMS!$F$7*AI722+LMS!$G$7)),IF(AI722&lt;69,LMS!$D$9*AI722^3+LMS!$E$9*AI722^2+LMS!$F$9*AI722+LMS!$G$9,IF(AI722&lt;150,LMS!$D$10*AI722^3+LMS!$E$10*AI722^2+LMS!$F$10*AI722+LMS!$G$10,LMS!$D$11*AI722^3+LMS!$E$11*AI722^2+LMS!$F$11*AI722+LMS!$G$11)))</f>
        <v>#VALUE!</v>
      </c>
      <c r="AG722" t="e">
        <f>IF(D722="M",(IF(AI722&lt;2.5,LMS!$D$21*AI722^3+LMS!$E$21*AI722^2+LMS!$F$21*AI722+LMS!$G$21,IF(AI722&lt;9.5,LMS!$D$22*AI722^3+LMS!$E$22*AI722^2+LMS!$F$22*AI722+LMS!$G$22,IF(AI722&lt;26.75,LMS!$D$23*AI722^3+LMS!$E$23*AI722^2+LMS!$F$23*AI722+LMS!$G$23,IF(AI722&lt;90,LMS!$D$24*AI722^3+LMS!$E$24*AI722^2+LMS!$F$24*AI722+LMS!$G$24,LMS!$D$25*AI722^3+LMS!$E$25*AI722^2+LMS!$F$25*AI722+LMS!$G$25))))),(IF(AI722&lt;2.5,LMS!$D$27*AI722^3+LMS!$E$27*AI722^2+LMS!$F$27*AI722+LMS!$G$27,IF(AI722&lt;9.5,LMS!$D$28*AI722^3+LMS!$E$28*AI722^2+LMS!$F$28*AI722+LMS!$G$28,IF(AI722&lt;26.75,LMS!$D$29*AI722^3+LMS!$E$29*AI722^2+LMS!$F$29*AI722+LMS!$G$29,IF(AI722&lt;90,LMS!$D$30*AI722^3+LMS!$E$30*AI722^2+LMS!$F$30*AI722+LMS!$G$30,IF(AI722&lt;150,LMS!$D$31*AI722^3+LMS!$E$31*AI722^2+LMS!$F$31*AI722+LMS!$G$31,LMS!$D$32*AI722^3+LMS!$E$32*AI722^2+LMS!$F$32*AI722+LMS!$G$32)))))))</f>
        <v>#VALUE!</v>
      </c>
      <c r="AH722" t="e">
        <f>IF(D722="M",(IF(AI722&lt;90,LMS!$D$14*AI722^3+LMS!$E$14*AI722^2+LMS!$F$14*AI722+LMS!$G$14,LMS!$D$15*AI722^3+LMS!$E$15*AI722^2+LMS!$F$15*AI722+LMS!$G$15)),(IF(AI722&lt;90,LMS!$D$17*AI722^3+LMS!$E$17*AI722^2+LMS!$F$17*AI722+LMS!$G$17,LMS!$D$18*AI722^3+LMS!$E$18*AI722^2+LMS!$F$18*AI722+LMS!$G$18)))</f>
        <v>#VALUE!</v>
      </c>
      <c r="AI722" s="7" t="e">
        <f t="shared" si="243"/>
        <v>#VALUE!</v>
      </c>
      <c r="AJ722" s="7">
        <f t="shared" si="264"/>
        <v>0</v>
      </c>
      <c r="AL722" s="7">
        <f>IF(D722="M",WeightSDS!P$5*$AJ722^7+WeightSDS!Q$5*$AJ722^6+WeightSDS!R$5*$AJ722^5+WeightSDS!S$5*$AJ722^4+WeightSDS!T$5*$AJ722^3+WeightSDS!U$5*$AJ722^2+WeightSDS!V$5*$AJ722+WeightSDS!W$5,IF($AJ722&lt;186,WeightSDS!P$8*$AJ722^7+WeightSDS!Q$8*$AJ722^6+WeightSDS!R$8*$AJ722^5+WeightSDS!S$8*$AJ722^4+WeightSDS!T$8*$AJ722^3+WeightSDS!U$8*$AJ722^2+WeightSDS!V$8*$AJ722+WeightSDS!W$8,WeightSDS!$U$9+WeightSDS!$V$9*($AJ722-WeightSDS!$W$9)))</f>
        <v>0.75407122999999998</v>
      </c>
      <c r="AM722" s="7">
        <f>IF(D722="M",IF($AJ722&lt;45,WeightSDS!M$23*$AJ722^10+WeightSDS!N$23*$AJ722^9+WeightSDS!O$23*$AJ722^8+WeightSDS!P$23*$AJ722^7+WeightSDS!Q$23*$AJ722^6+WeightSDS!R$23*$AJ722^5+WeightSDS!S$23*$AJ722^4+WeightSDS!T$23*$AJ722^3+WeightSDS!U$23*$AJ722^2+WeightSDS!V$23*$AJ722+WeightSDS!W$23,IF($AJ722&lt;153,WeightSDS!M$25*$AJ722^10+WeightSDS!N$25*$AJ722^9+WeightSDS!O$25*$AJ722^8+WeightSDS!P$25*$AJ722^7+WeightSDS!Q$25*$AJ722^6+WeightSDS!R$25*$AJ722^5+WeightSDS!S$25*$AJ722^4+WeightSDS!T$25*$AJ722^3+WeightSDS!U$25*$AJ722^2+WeightSDS!V$25*$AJ722+WeightSDS!W$25,WeightSDS!M$27+WeightSDS!N$27/(1+EXP(WeightSDS!O$27+WeightSDS!P$27*$AJ722)))),IF($AJ722&lt;43.8,WeightSDS!M$29*$AJ722^10+WeightSDS!N$29*$AJ722^9+WeightSDS!O$29*$AJ722^8+WeightSDS!P$29*$AJ722^7+WeightSDS!Q$29*$AJ722^6+WeightSDS!R$29*$AJ722^5+WeightSDS!S$29*$AJ722^4+WeightSDS!T$29*$AJ722^3+WeightSDS!U$29*$AJ722^2+WeightSDS!V$29*$AJ722+WeightSDS!W$29-0.010431*(1-$AJ722/210),IF($AJ722&lt;123,WeightSDS!M$30*$AJ722^10+WeightSDS!N$30*$AJ722^9+WeightSDS!O$30*$AJ722^8+WeightSDS!P$30*$AJ722^7+WeightSDS!Q$30*$AJ722^6+WeightSDS!R$30*$AJ722^5+WeightSDS!S$30*$AJ722^4+WeightSDS!T$30*$AJ722^3+WeightSDS!U$30*$AJ722^2+WeightSDS!V$30*$AJ722+WeightSDS!W$30-0.010431*(1-1/$AJ722),WeightSDS!M$32+WeightSDS!N$32/(1+EXP(WeightSDS!O$32+WeightSDS!P$32*$AJ722))-0.010431*(1-$AJ722/210))))</f>
        <v>2.9500001032655536</v>
      </c>
      <c r="AN722" s="7">
        <f>IF(D722="M",IF($AJ722&lt;162,WeightSDS!P$12*$AJ722^7+WeightSDS!Q$12*$AJ722^6+WeightSDS!R$12*$AJ722^5+WeightSDS!S$12*$AJ722^4+WeightSDS!T$12*$AJ722^3+WeightSDS!U$12*$AJ722^2+WeightSDS!V$12*$AJ722+WeightSDS!W$12,WeightSDS!P$14*$AJ722^7+WeightSDS!Q$14*$AJ722^6+WeightSDS!R$14*$AJ722^5+WeightSDS!S$14*$AJ722^4+WeightSDS!T$14*$AJ722^3+WeightSDS!U$14*$AJ722^2+WeightSDS!V$14*$AJ722+WeightSDS!W$14),IF($AJ722&lt;156,WeightSDS!O$17*$AJ722^8+WeightSDS!P$17*$AJ722^7+WeightSDS!Q$17*$AJ722^6+WeightSDS!R$17*$AJ722^5+WeightSDS!S$17*$AJ722^4+WeightSDS!T$17*$AJ722^3+WeightSDS!U$17*$AJ722^2+WeightSDS!V$17*$AJ722+WeightSDS!W$17,IF($AJ722&lt;186,WeightSDS!$U$18+(WeightSDS!$V$18-WeightSDS!$U$18)/24*($AJ722-186)+WeightSDS!$W$18*(-$AJ722+186)^2-0.005,WeightSDS!$U$18+(WeightSDS!$V$18-WeightSDS!$U$18)/24*($AJ722-186)-0.005)))</f>
        <v>0.14604529399999999</v>
      </c>
      <c r="AQ722" s="7">
        <f t="shared" si="251"/>
        <v>0.56299999999999994</v>
      </c>
      <c r="AR722" s="7">
        <f t="shared" si="252"/>
        <v>69</v>
      </c>
      <c r="AS722" s="7">
        <f t="shared" si="253"/>
        <v>0.51</v>
      </c>
    </row>
    <row r="723" spans="2:45" s="7" customFormat="1" x14ac:dyDescent="0.15">
      <c r="B723" s="118"/>
      <c r="C723" s="118"/>
      <c r="D723" s="118"/>
      <c r="E723" s="30"/>
      <c r="F723" s="30"/>
      <c r="G723" s="119"/>
      <c r="H723" s="119"/>
      <c r="I723" s="78"/>
      <c r="J723" s="11" t="str">
        <f t="shared" si="244"/>
        <v/>
      </c>
      <c r="K723" s="2" t="str">
        <f t="shared" si="254"/>
        <v/>
      </c>
      <c r="L723" s="2" t="str">
        <f t="shared" si="245"/>
        <v/>
      </c>
      <c r="M723" s="2" t="str">
        <f t="shared" si="255"/>
        <v/>
      </c>
      <c r="N723" s="2" t="str">
        <f t="shared" si="256"/>
        <v/>
      </c>
      <c r="O723" s="2" t="str">
        <f t="shared" si="257"/>
        <v/>
      </c>
      <c r="P723" s="11" t="str">
        <f t="shared" si="258"/>
        <v/>
      </c>
      <c r="Q723" s="11" t="str">
        <f t="shared" si="259"/>
        <v/>
      </c>
      <c r="R723" s="2" t="str">
        <f t="shared" si="260"/>
        <v/>
      </c>
      <c r="S723" s="11" t="str">
        <f t="shared" si="261"/>
        <v/>
      </c>
      <c r="T723" s="175" t="str">
        <f t="shared" si="262"/>
        <v/>
      </c>
      <c r="U723" s="11" t="str">
        <f t="shared" si="263"/>
        <v/>
      </c>
      <c r="V723" s="136"/>
      <c r="W723" s="136"/>
      <c r="X723" s="139">
        <f t="shared" si="246"/>
        <v>0</v>
      </c>
      <c r="Y723" s="31">
        <f t="shared" si="247"/>
        <v>0</v>
      </c>
      <c r="Z723" s="31"/>
      <c r="AA723" s="140">
        <f t="shared" si="248"/>
        <v>0</v>
      </c>
      <c r="AB723" s="12"/>
      <c r="AC723" s="8">
        <f t="shared" si="249"/>
        <v>9.0359999999999996</v>
      </c>
      <c r="AD723" s="8">
        <f t="shared" si="250"/>
        <v>-184.49199999999999</v>
      </c>
      <c r="AE723"/>
      <c r="AF723" t="e">
        <f>IF(D723="M",IF(AI723&lt;78,LMS!$D$5*AI723^3+LMS!$E$5*AI723^2+LMS!$F$5*AI723+LMS!$G$5,IF(AI723&lt;150,LMS!$D$6*AI723^3+LMS!$E$6*AI723^2+LMS!$F$6*AI723+LMS!$G$6,LMS!$D$7*AI723^3+LMS!$E$7*AI723^2+LMS!$F$7*AI723+LMS!$G$7)),IF(AI723&lt;69,LMS!$D$9*AI723^3+LMS!$E$9*AI723^2+LMS!$F$9*AI723+LMS!$G$9,IF(AI723&lt;150,LMS!$D$10*AI723^3+LMS!$E$10*AI723^2+LMS!$F$10*AI723+LMS!$G$10,LMS!$D$11*AI723^3+LMS!$E$11*AI723^2+LMS!$F$11*AI723+LMS!$G$11)))</f>
        <v>#VALUE!</v>
      </c>
      <c r="AG723" t="e">
        <f>IF(D723="M",(IF(AI723&lt;2.5,LMS!$D$21*AI723^3+LMS!$E$21*AI723^2+LMS!$F$21*AI723+LMS!$G$21,IF(AI723&lt;9.5,LMS!$D$22*AI723^3+LMS!$E$22*AI723^2+LMS!$F$22*AI723+LMS!$G$22,IF(AI723&lt;26.75,LMS!$D$23*AI723^3+LMS!$E$23*AI723^2+LMS!$F$23*AI723+LMS!$G$23,IF(AI723&lt;90,LMS!$D$24*AI723^3+LMS!$E$24*AI723^2+LMS!$F$24*AI723+LMS!$G$24,LMS!$D$25*AI723^3+LMS!$E$25*AI723^2+LMS!$F$25*AI723+LMS!$G$25))))),(IF(AI723&lt;2.5,LMS!$D$27*AI723^3+LMS!$E$27*AI723^2+LMS!$F$27*AI723+LMS!$G$27,IF(AI723&lt;9.5,LMS!$D$28*AI723^3+LMS!$E$28*AI723^2+LMS!$F$28*AI723+LMS!$G$28,IF(AI723&lt;26.75,LMS!$D$29*AI723^3+LMS!$E$29*AI723^2+LMS!$F$29*AI723+LMS!$G$29,IF(AI723&lt;90,LMS!$D$30*AI723^3+LMS!$E$30*AI723^2+LMS!$F$30*AI723+LMS!$G$30,IF(AI723&lt;150,LMS!$D$31*AI723^3+LMS!$E$31*AI723^2+LMS!$F$31*AI723+LMS!$G$31,LMS!$D$32*AI723^3+LMS!$E$32*AI723^2+LMS!$F$32*AI723+LMS!$G$32)))))))</f>
        <v>#VALUE!</v>
      </c>
      <c r="AH723" t="e">
        <f>IF(D723="M",(IF(AI723&lt;90,LMS!$D$14*AI723^3+LMS!$E$14*AI723^2+LMS!$F$14*AI723+LMS!$G$14,LMS!$D$15*AI723^3+LMS!$E$15*AI723^2+LMS!$F$15*AI723+LMS!$G$15)),(IF(AI723&lt;90,LMS!$D$17*AI723^3+LMS!$E$17*AI723^2+LMS!$F$17*AI723+LMS!$G$17,LMS!$D$18*AI723^3+LMS!$E$18*AI723^2+LMS!$F$18*AI723+LMS!$G$18)))</f>
        <v>#VALUE!</v>
      </c>
      <c r="AI723" s="7" t="e">
        <f t="shared" si="243"/>
        <v>#VALUE!</v>
      </c>
      <c r="AJ723" s="7">
        <f t="shared" si="264"/>
        <v>0</v>
      </c>
      <c r="AL723" s="7">
        <f>IF(D723="M",WeightSDS!P$5*$AJ723^7+WeightSDS!Q$5*$AJ723^6+WeightSDS!R$5*$AJ723^5+WeightSDS!S$5*$AJ723^4+WeightSDS!T$5*$AJ723^3+WeightSDS!U$5*$AJ723^2+WeightSDS!V$5*$AJ723+WeightSDS!W$5,IF($AJ723&lt;186,WeightSDS!P$8*$AJ723^7+WeightSDS!Q$8*$AJ723^6+WeightSDS!R$8*$AJ723^5+WeightSDS!S$8*$AJ723^4+WeightSDS!T$8*$AJ723^3+WeightSDS!U$8*$AJ723^2+WeightSDS!V$8*$AJ723+WeightSDS!W$8,WeightSDS!$U$9+WeightSDS!$V$9*($AJ723-WeightSDS!$W$9)))</f>
        <v>0.75407122999999998</v>
      </c>
      <c r="AM723" s="7">
        <f>IF(D723="M",IF($AJ723&lt;45,WeightSDS!M$23*$AJ723^10+WeightSDS!N$23*$AJ723^9+WeightSDS!O$23*$AJ723^8+WeightSDS!P$23*$AJ723^7+WeightSDS!Q$23*$AJ723^6+WeightSDS!R$23*$AJ723^5+WeightSDS!S$23*$AJ723^4+WeightSDS!T$23*$AJ723^3+WeightSDS!U$23*$AJ723^2+WeightSDS!V$23*$AJ723+WeightSDS!W$23,IF($AJ723&lt;153,WeightSDS!M$25*$AJ723^10+WeightSDS!N$25*$AJ723^9+WeightSDS!O$25*$AJ723^8+WeightSDS!P$25*$AJ723^7+WeightSDS!Q$25*$AJ723^6+WeightSDS!R$25*$AJ723^5+WeightSDS!S$25*$AJ723^4+WeightSDS!T$25*$AJ723^3+WeightSDS!U$25*$AJ723^2+WeightSDS!V$25*$AJ723+WeightSDS!W$25,WeightSDS!M$27+WeightSDS!N$27/(1+EXP(WeightSDS!O$27+WeightSDS!P$27*$AJ723)))),IF($AJ723&lt;43.8,WeightSDS!M$29*$AJ723^10+WeightSDS!N$29*$AJ723^9+WeightSDS!O$29*$AJ723^8+WeightSDS!P$29*$AJ723^7+WeightSDS!Q$29*$AJ723^6+WeightSDS!R$29*$AJ723^5+WeightSDS!S$29*$AJ723^4+WeightSDS!T$29*$AJ723^3+WeightSDS!U$29*$AJ723^2+WeightSDS!V$29*$AJ723+WeightSDS!W$29-0.010431*(1-$AJ723/210),IF($AJ723&lt;123,WeightSDS!M$30*$AJ723^10+WeightSDS!N$30*$AJ723^9+WeightSDS!O$30*$AJ723^8+WeightSDS!P$30*$AJ723^7+WeightSDS!Q$30*$AJ723^6+WeightSDS!R$30*$AJ723^5+WeightSDS!S$30*$AJ723^4+WeightSDS!T$30*$AJ723^3+WeightSDS!U$30*$AJ723^2+WeightSDS!V$30*$AJ723+WeightSDS!W$30-0.010431*(1-1/$AJ723),WeightSDS!M$32+WeightSDS!N$32/(1+EXP(WeightSDS!O$32+WeightSDS!P$32*$AJ723))-0.010431*(1-$AJ723/210))))</f>
        <v>2.9500001032655536</v>
      </c>
      <c r="AN723" s="7">
        <f>IF(D723="M",IF($AJ723&lt;162,WeightSDS!P$12*$AJ723^7+WeightSDS!Q$12*$AJ723^6+WeightSDS!R$12*$AJ723^5+WeightSDS!S$12*$AJ723^4+WeightSDS!T$12*$AJ723^3+WeightSDS!U$12*$AJ723^2+WeightSDS!V$12*$AJ723+WeightSDS!W$12,WeightSDS!P$14*$AJ723^7+WeightSDS!Q$14*$AJ723^6+WeightSDS!R$14*$AJ723^5+WeightSDS!S$14*$AJ723^4+WeightSDS!T$14*$AJ723^3+WeightSDS!U$14*$AJ723^2+WeightSDS!V$14*$AJ723+WeightSDS!W$14),IF($AJ723&lt;156,WeightSDS!O$17*$AJ723^8+WeightSDS!P$17*$AJ723^7+WeightSDS!Q$17*$AJ723^6+WeightSDS!R$17*$AJ723^5+WeightSDS!S$17*$AJ723^4+WeightSDS!T$17*$AJ723^3+WeightSDS!U$17*$AJ723^2+WeightSDS!V$17*$AJ723+WeightSDS!W$17,IF($AJ723&lt;186,WeightSDS!$U$18+(WeightSDS!$V$18-WeightSDS!$U$18)/24*($AJ723-186)+WeightSDS!$W$18*(-$AJ723+186)^2-0.005,WeightSDS!$U$18+(WeightSDS!$V$18-WeightSDS!$U$18)/24*($AJ723-186)-0.005)))</f>
        <v>0.14604529399999999</v>
      </c>
      <c r="AQ723" s="7">
        <f t="shared" si="251"/>
        <v>0.56299999999999994</v>
      </c>
      <c r="AR723" s="7">
        <f t="shared" si="252"/>
        <v>69</v>
      </c>
      <c r="AS723" s="7">
        <f t="shared" si="253"/>
        <v>0.51</v>
      </c>
    </row>
    <row r="724" spans="2:45" s="7" customFormat="1" x14ac:dyDescent="0.15">
      <c r="B724" s="118"/>
      <c r="C724" s="118"/>
      <c r="D724" s="118"/>
      <c r="E724" s="30"/>
      <c r="F724" s="30"/>
      <c r="G724" s="119"/>
      <c r="H724" s="119"/>
      <c r="I724" s="78"/>
      <c r="J724" s="11" t="str">
        <f t="shared" si="244"/>
        <v/>
      </c>
      <c r="K724" s="2" t="str">
        <f t="shared" si="254"/>
        <v/>
      </c>
      <c r="L724" s="2" t="str">
        <f t="shared" si="245"/>
        <v/>
      </c>
      <c r="M724" s="2" t="str">
        <f t="shared" si="255"/>
        <v/>
      </c>
      <c r="N724" s="2" t="str">
        <f t="shared" si="256"/>
        <v/>
      </c>
      <c r="O724" s="2" t="str">
        <f t="shared" si="257"/>
        <v/>
      </c>
      <c r="P724" s="11" t="str">
        <f t="shared" si="258"/>
        <v/>
      </c>
      <c r="Q724" s="11" t="str">
        <f t="shared" si="259"/>
        <v/>
      </c>
      <c r="R724" s="2" t="str">
        <f t="shared" si="260"/>
        <v/>
      </c>
      <c r="S724" s="11" t="str">
        <f t="shared" si="261"/>
        <v/>
      </c>
      <c r="T724" s="175" t="str">
        <f t="shared" si="262"/>
        <v/>
      </c>
      <c r="U724" s="11" t="str">
        <f t="shared" si="263"/>
        <v/>
      </c>
      <c r="V724" s="136"/>
      <c r="W724" s="136"/>
      <c r="X724" s="139">
        <f t="shared" si="246"/>
        <v>0</v>
      </c>
      <c r="Y724" s="31">
        <f t="shared" si="247"/>
        <v>0</v>
      </c>
      <c r="Z724" s="31"/>
      <c r="AA724" s="140">
        <f t="shared" si="248"/>
        <v>0</v>
      </c>
      <c r="AB724" s="12"/>
      <c r="AC724" s="8">
        <f t="shared" si="249"/>
        <v>9.0359999999999996</v>
      </c>
      <c r="AD724" s="8">
        <f t="shared" si="250"/>
        <v>-184.49199999999999</v>
      </c>
      <c r="AE724"/>
      <c r="AF724" t="e">
        <f>IF(D724="M",IF(AI724&lt;78,LMS!$D$5*AI724^3+LMS!$E$5*AI724^2+LMS!$F$5*AI724+LMS!$G$5,IF(AI724&lt;150,LMS!$D$6*AI724^3+LMS!$E$6*AI724^2+LMS!$F$6*AI724+LMS!$G$6,LMS!$D$7*AI724^3+LMS!$E$7*AI724^2+LMS!$F$7*AI724+LMS!$G$7)),IF(AI724&lt;69,LMS!$D$9*AI724^3+LMS!$E$9*AI724^2+LMS!$F$9*AI724+LMS!$G$9,IF(AI724&lt;150,LMS!$D$10*AI724^3+LMS!$E$10*AI724^2+LMS!$F$10*AI724+LMS!$G$10,LMS!$D$11*AI724^3+LMS!$E$11*AI724^2+LMS!$F$11*AI724+LMS!$G$11)))</f>
        <v>#VALUE!</v>
      </c>
      <c r="AG724" t="e">
        <f>IF(D724="M",(IF(AI724&lt;2.5,LMS!$D$21*AI724^3+LMS!$E$21*AI724^2+LMS!$F$21*AI724+LMS!$G$21,IF(AI724&lt;9.5,LMS!$D$22*AI724^3+LMS!$E$22*AI724^2+LMS!$F$22*AI724+LMS!$G$22,IF(AI724&lt;26.75,LMS!$D$23*AI724^3+LMS!$E$23*AI724^2+LMS!$F$23*AI724+LMS!$G$23,IF(AI724&lt;90,LMS!$D$24*AI724^3+LMS!$E$24*AI724^2+LMS!$F$24*AI724+LMS!$G$24,LMS!$D$25*AI724^3+LMS!$E$25*AI724^2+LMS!$F$25*AI724+LMS!$G$25))))),(IF(AI724&lt;2.5,LMS!$D$27*AI724^3+LMS!$E$27*AI724^2+LMS!$F$27*AI724+LMS!$G$27,IF(AI724&lt;9.5,LMS!$D$28*AI724^3+LMS!$E$28*AI724^2+LMS!$F$28*AI724+LMS!$G$28,IF(AI724&lt;26.75,LMS!$D$29*AI724^3+LMS!$E$29*AI724^2+LMS!$F$29*AI724+LMS!$G$29,IF(AI724&lt;90,LMS!$D$30*AI724^3+LMS!$E$30*AI724^2+LMS!$F$30*AI724+LMS!$G$30,IF(AI724&lt;150,LMS!$D$31*AI724^3+LMS!$E$31*AI724^2+LMS!$F$31*AI724+LMS!$G$31,LMS!$D$32*AI724^3+LMS!$E$32*AI724^2+LMS!$F$32*AI724+LMS!$G$32)))))))</f>
        <v>#VALUE!</v>
      </c>
      <c r="AH724" t="e">
        <f>IF(D724="M",(IF(AI724&lt;90,LMS!$D$14*AI724^3+LMS!$E$14*AI724^2+LMS!$F$14*AI724+LMS!$G$14,LMS!$D$15*AI724^3+LMS!$E$15*AI724^2+LMS!$F$15*AI724+LMS!$G$15)),(IF(AI724&lt;90,LMS!$D$17*AI724^3+LMS!$E$17*AI724^2+LMS!$F$17*AI724+LMS!$G$17,LMS!$D$18*AI724^3+LMS!$E$18*AI724^2+LMS!$F$18*AI724+LMS!$G$18)))</f>
        <v>#VALUE!</v>
      </c>
      <c r="AI724" s="7" t="e">
        <f t="shared" si="243"/>
        <v>#VALUE!</v>
      </c>
      <c r="AJ724" s="7">
        <f t="shared" si="264"/>
        <v>0</v>
      </c>
      <c r="AL724" s="7">
        <f>IF(D724="M",WeightSDS!P$5*$AJ724^7+WeightSDS!Q$5*$AJ724^6+WeightSDS!R$5*$AJ724^5+WeightSDS!S$5*$AJ724^4+WeightSDS!T$5*$AJ724^3+WeightSDS!U$5*$AJ724^2+WeightSDS!V$5*$AJ724+WeightSDS!W$5,IF($AJ724&lt;186,WeightSDS!P$8*$AJ724^7+WeightSDS!Q$8*$AJ724^6+WeightSDS!R$8*$AJ724^5+WeightSDS!S$8*$AJ724^4+WeightSDS!T$8*$AJ724^3+WeightSDS!U$8*$AJ724^2+WeightSDS!V$8*$AJ724+WeightSDS!W$8,WeightSDS!$U$9+WeightSDS!$V$9*($AJ724-WeightSDS!$W$9)))</f>
        <v>0.75407122999999998</v>
      </c>
      <c r="AM724" s="7">
        <f>IF(D724="M",IF($AJ724&lt;45,WeightSDS!M$23*$AJ724^10+WeightSDS!N$23*$AJ724^9+WeightSDS!O$23*$AJ724^8+WeightSDS!P$23*$AJ724^7+WeightSDS!Q$23*$AJ724^6+WeightSDS!R$23*$AJ724^5+WeightSDS!S$23*$AJ724^4+WeightSDS!T$23*$AJ724^3+WeightSDS!U$23*$AJ724^2+WeightSDS!V$23*$AJ724+WeightSDS!W$23,IF($AJ724&lt;153,WeightSDS!M$25*$AJ724^10+WeightSDS!N$25*$AJ724^9+WeightSDS!O$25*$AJ724^8+WeightSDS!P$25*$AJ724^7+WeightSDS!Q$25*$AJ724^6+WeightSDS!R$25*$AJ724^5+WeightSDS!S$25*$AJ724^4+WeightSDS!T$25*$AJ724^3+WeightSDS!U$25*$AJ724^2+WeightSDS!V$25*$AJ724+WeightSDS!W$25,WeightSDS!M$27+WeightSDS!N$27/(1+EXP(WeightSDS!O$27+WeightSDS!P$27*$AJ724)))),IF($AJ724&lt;43.8,WeightSDS!M$29*$AJ724^10+WeightSDS!N$29*$AJ724^9+WeightSDS!O$29*$AJ724^8+WeightSDS!P$29*$AJ724^7+WeightSDS!Q$29*$AJ724^6+WeightSDS!R$29*$AJ724^5+WeightSDS!S$29*$AJ724^4+WeightSDS!T$29*$AJ724^3+WeightSDS!U$29*$AJ724^2+WeightSDS!V$29*$AJ724+WeightSDS!W$29-0.010431*(1-$AJ724/210),IF($AJ724&lt;123,WeightSDS!M$30*$AJ724^10+WeightSDS!N$30*$AJ724^9+WeightSDS!O$30*$AJ724^8+WeightSDS!P$30*$AJ724^7+WeightSDS!Q$30*$AJ724^6+WeightSDS!R$30*$AJ724^5+WeightSDS!S$30*$AJ724^4+WeightSDS!T$30*$AJ724^3+WeightSDS!U$30*$AJ724^2+WeightSDS!V$30*$AJ724+WeightSDS!W$30-0.010431*(1-1/$AJ724),WeightSDS!M$32+WeightSDS!N$32/(1+EXP(WeightSDS!O$32+WeightSDS!P$32*$AJ724))-0.010431*(1-$AJ724/210))))</f>
        <v>2.9500001032655536</v>
      </c>
      <c r="AN724" s="7">
        <f>IF(D724="M",IF($AJ724&lt;162,WeightSDS!P$12*$AJ724^7+WeightSDS!Q$12*$AJ724^6+WeightSDS!R$12*$AJ724^5+WeightSDS!S$12*$AJ724^4+WeightSDS!T$12*$AJ724^3+WeightSDS!U$12*$AJ724^2+WeightSDS!V$12*$AJ724+WeightSDS!W$12,WeightSDS!P$14*$AJ724^7+WeightSDS!Q$14*$AJ724^6+WeightSDS!R$14*$AJ724^5+WeightSDS!S$14*$AJ724^4+WeightSDS!T$14*$AJ724^3+WeightSDS!U$14*$AJ724^2+WeightSDS!V$14*$AJ724+WeightSDS!W$14),IF($AJ724&lt;156,WeightSDS!O$17*$AJ724^8+WeightSDS!P$17*$AJ724^7+WeightSDS!Q$17*$AJ724^6+WeightSDS!R$17*$AJ724^5+WeightSDS!S$17*$AJ724^4+WeightSDS!T$17*$AJ724^3+WeightSDS!U$17*$AJ724^2+WeightSDS!V$17*$AJ724+WeightSDS!W$17,IF($AJ724&lt;186,WeightSDS!$U$18+(WeightSDS!$V$18-WeightSDS!$U$18)/24*($AJ724-186)+WeightSDS!$W$18*(-$AJ724+186)^2-0.005,WeightSDS!$U$18+(WeightSDS!$V$18-WeightSDS!$U$18)/24*($AJ724-186)-0.005)))</f>
        <v>0.14604529399999999</v>
      </c>
      <c r="AQ724" s="7">
        <f t="shared" si="251"/>
        <v>0.56299999999999994</v>
      </c>
      <c r="AR724" s="7">
        <f t="shared" si="252"/>
        <v>69</v>
      </c>
      <c r="AS724" s="7">
        <f t="shared" si="253"/>
        <v>0.51</v>
      </c>
    </row>
    <row r="725" spans="2:45" s="7" customFormat="1" x14ac:dyDescent="0.15">
      <c r="B725" s="118"/>
      <c r="C725" s="118"/>
      <c r="D725" s="118"/>
      <c r="E725" s="30"/>
      <c r="F725" s="30"/>
      <c r="G725" s="119"/>
      <c r="H725" s="119"/>
      <c r="I725" s="78"/>
      <c r="J725" s="11" t="str">
        <f t="shared" si="244"/>
        <v/>
      </c>
      <c r="K725" s="2" t="str">
        <f t="shared" si="254"/>
        <v/>
      </c>
      <c r="L725" s="2" t="str">
        <f t="shared" si="245"/>
        <v/>
      </c>
      <c r="M725" s="2" t="str">
        <f t="shared" si="255"/>
        <v/>
      </c>
      <c r="N725" s="2" t="str">
        <f t="shared" si="256"/>
        <v/>
      </c>
      <c r="O725" s="2" t="str">
        <f t="shared" si="257"/>
        <v/>
      </c>
      <c r="P725" s="11" t="str">
        <f t="shared" si="258"/>
        <v/>
      </c>
      <c r="Q725" s="11" t="str">
        <f t="shared" si="259"/>
        <v/>
      </c>
      <c r="R725" s="2" t="str">
        <f t="shared" si="260"/>
        <v/>
      </c>
      <c r="S725" s="11" t="str">
        <f t="shared" si="261"/>
        <v/>
      </c>
      <c r="T725" s="175" t="str">
        <f t="shared" si="262"/>
        <v/>
      </c>
      <c r="U725" s="11" t="str">
        <f t="shared" si="263"/>
        <v/>
      </c>
      <c r="V725" s="136"/>
      <c r="W725" s="136"/>
      <c r="X725" s="139">
        <f t="shared" si="246"/>
        <v>0</v>
      </c>
      <c r="Y725" s="31">
        <f t="shared" si="247"/>
        <v>0</v>
      </c>
      <c r="Z725" s="31"/>
      <c r="AA725" s="140">
        <f t="shared" si="248"/>
        <v>0</v>
      </c>
      <c r="AB725" s="12"/>
      <c r="AC725" s="8">
        <f t="shared" si="249"/>
        <v>9.0359999999999996</v>
      </c>
      <c r="AD725" s="8">
        <f t="shared" si="250"/>
        <v>-184.49199999999999</v>
      </c>
      <c r="AE725"/>
      <c r="AF725" t="e">
        <f>IF(D725="M",IF(AI725&lt;78,LMS!$D$5*AI725^3+LMS!$E$5*AI725^2+LMS!$F$5*AI725+LMS!$G$5,IF(AI725&lt;150,LMS!$D$6*AI725^3+LMS!$E$6*AI725^2+LMS!$F$6*AI725+LMS!$G$6,LMS!$D$7*AI725^3+LMS!$E$7*AI725^2+LMS!$F$7*AI725+LMS!$G$7)),IF(AI725&lt;69,LMS!$D$9*AI725^3+LMS!$E$9*AI725^2+LMS!$F$9*AI725+LMS!$G$9,IF(AI725&lt;150,LMS!$D$10*AI725^3+LMS!$E$10*AI725^2+LMS!$F$10*AI725+LMS!$G$10,LMS!$D$11*AI725^3+LMS!$E$11*AI725^2+LMS!$F$11*AI725+LMS!$G$11)))</f>
        <v>#VALUE!</v>
      </c>
      <c r="AG725" t="e">
        <f>IF(D725="M",(IF(AI725&lt;2.5,LMS!$D$21*AI725^3+LMS!$E$21*AI725^2+LMS!$F$21*AI725+LMS!$G$21,IF(AI725&lt;9.5,LMS!$D$22*AI725^3+LMS!$E$22*AI725^2+LMS!$F$22*AI725+LMS!$G$22,IF(AI725&lt;26.75,LMS!$D$23*AI725^3+LMS!$E$23*AI725^2+LMS!$F$23*AI725+LMS!$G$23,IF(AI725&lt;90,LMS!$D$24*AI725^3+LMS!$E$24*AI725^2+LMS!$F$24*AI725+LMS!$G$24,LMS!$D$25*AI725^3+LMS!$E$25*AI725^2+LMS!$F$25*AI725+LMS!$G$25))))),(IF(AI725&lt;2.5,LMS!$D$27*AI725^3+LMS!$E$27*AI725^2+LMS!$F$27*AI725+LMS!$G$27,IF(AI725&lt;9.5,LMS!$D$28*AI725^3+LMS!$E$28*AI725^2+LMS!$F$28*AI725+LMS!$G$28,IF(AI725&lt;26.75,LMS!$D$29*AI725^3+LMS!$E$29*AI725^2+LMS!$F$29*AI725+LMS!$G$29,IF(AI725&lt;90,LMS!$D$30*AI725^3+LMS!$E$30*AI725^2+LMS!$F$30*AI725+LMS!$G$30,IF(AI725&lt;150,LMS!$D$31*AI725^3+LMS!$E$31*AI725^2+LMS!$F$31*AI725+LMS!$G$31,LMS!$D$32*AI725^3+LMS!$E$32*AI725^2+LMS!$F$32*AI725+LMS!$G$32)))))))</f>
        <v>#VALUE!</v>
      </c>
      <c r="AH725" t="e">
        <f>IF(D725="M",(IF(AI725&lt;90,LMS!$D$14*AI725^3+LMS!$E$14*AI725^2+LMS!$F$14*AI725+LMS!$G$14,LMS!$D$15*AI725^3+LMS!$E$15*AI725^2+LMS!$F$15*AI725+LMS!$G$15)),(IF(AI725&lt;90,LMS!$D$17*AI725^3+LMS!$E$17*AI725^2+LMS!$F$17*AI725+LMS!$G$17,LMS!$D$18*AI725^3+LMS!$E$18*AI725^2+LMS!$F$18*AI725+LMS!$G$18)))</f>
        <v>#VALUE!</v>
      </c>
      <c r="AI725" s="7" t="e">
        <f t="shared" si="243"/>
        <v>#VALUE!</v>
      </c>
      <c r="AJ725" s="7">
        <f t="shared" si="264"/>
        <v>0</v>
      </c>
      <c r="AL725" s="7">
        <f>IF(D725="M",WeightSDS!P$5*$AJ725^7+WeightSDS!Q$5*$AJ725^6+WeightSDS!R$5*$AJ725^5+WeightSDS!S$5*$AJ725^4+WeightSDS!T$5*$AJ725^3+WeightSDS!U$5*$AJ725^2+WeightSDS!V$5*$AJ725+WeightSDS!W$5,IF($AJ725&lt;186,WeightSDS!P$8*$AJ725^7+WeightSDS!Q$8*$AJ725^6+WeightSDS!R$8*$AJ725^5+WeightSDS!S$8*$AJ725^4+WeightSDS!T$8*$AJ725^3+WeightSDS!U$8*$AJ725^2+WeightSDS!V$8*$AJ725+WeightSDS!W$8,WeightSDS!$U$9+WeightSDS!$V$9*($AJ725-WeightSDS!$W$9)))</f>
        <v>0.75407122999999998</v>
      </c>
      <c r="AM725" s="7">
        <f>IF(D725="M",IF($AJ725&lt;45,WeightSDS!M$23*$AJ725^10+WeightSDS!N$23*$AJ725^9+WeightSDS!O$23*$AJ725^8+WeightSDS!P$23*$AJ725^7+WeightSDS!Q$23*$AJ725^6+WeightSDS!R$23*$AJ725^5+WeightSDS!S$23*$AJ725^4+WeightSDS!T$23*$AJ725^3+WeightSDS!U$23*$AJ725^2+WeightSDS!V$23*$AJ725+WeightSDS!W$23,IF($AJ725&lt;153,WeightSDS!M$25*$AJ725^10+WeightSDS!N$25*$AJ725^9+WeightSDS!O$25*$AJ725^8+WeightSDS!P$25*$AJ725^7+WeightSDS!Q$25*$AJ725^6+WeightSDS!R$25*$AJ725^5+WeightSDS!S$25*$AJ725^4+WeightSDS!T$25*$AJ725^3+WeightSDS!U$25*$AJ725^2+WeightSDS!V$25*$AJ725+WeightSDS!W$25,WeightSDS!M$27+WeightSDS!N$27/(1+EXP(WeightSDS!O$27+WeightSDS!P$27*$AJ725)))),IF($AJ725&lt;43.8,WeightSDS!M$29*$AJ725^10+WeightSDS!N$29*$AJ725^9+WeightSDS!O$29*$AJ725^8+WeightSDS!P$29*$AJ725^7+WeightSDS!Q$29*$AJ725^6+WeightSDS!R$29*$AJ725^5+WeightSDS!S$29*$AJ725^4+WeightSDS!T$29*$AJ725^3+WeightSDS!U$29*$AJ725^2+WeightSDS!V$29*$AJ725+WeightSDS!W$29-0.010431*(1-$AJ725/210),IF($AJ725&lt;123,WeightSDS!M$30*$AJ725^10+WeightSDS!N$30*$AJ725^9+WeightSDS!O$30*$AJ725^8+WeightSDS!P$30*$AJ725^7+WeightSDS!Q$30*$AJ725^6+WeightSDS!R$30*$AJ725^5+WeightSDS!S$30*$AJ725^4+WeightSDS!T$30*$AJ725^3+WeightSDS!U$30*$AJ725^2+WeightSDS!V$30*$AJ725+WeightSDS!W$30-0.010431*(1-1/$AJ725),WeightSDS!M$32+WeightSDS!N$32/(1+EXP(WeightSDS!O$32+WeightSDS!P$32*$AJ725))-0.010431*(1-$AJ725/210))))</f>
        <v>2.9500001032655536</v>
      </c>
      <c r="AN725" s="7">
        <f>IF(D725="M",IF($AJ725&lt;162,WeightSDS!P$12*$AJ725^7+WeightSDS!Q$12*$AJ725^6+WeightSDS!R$12*$AJ725^5+WeightSDS!S$12*$AJ725^4+WeightSDS!T$12*$AJ725^3+WeightSDS!U$12*$AJ725^2+WeightSDS!V$12*$AJ725+WeightSDS!W$12,WeightSDS!P$14*$AJ725^7+WeightSDS!Q$14*$AJ725^6+WeightSDS!R$14*$AJ725^5+WeightSDS!S$14*$AJ725^4+WeightSDS!T$14*$AJ725^3+WeightSDS!U$14*$AJ725^2+WeightSDS!V$14*$AJ725+WeightSDS!W$14),IF($AJ725&lt;156,WeightSDS!O$17*$AJ725^8+WeightSDS!P$17*$AJ725^7+WeightSDS!Q$17*$AJ725^6+WeightSDS!R$17*$AJ725^5+WeightSDS!S$17*$AJ725^4+WeightSDS!T$17*$AJ725^3+WeightSDS!U$17*$AJ725^2+WeightSDS!V$17*$AJ725+WeightSDS!W$17,IF($AJ725&lt;186,WeightSDS!$U$18+(WeightSDS!$V$18-WeightSDS!$U$18)/24*($AJ725-186)+WeightSDS!$W$18*(-$AJ725+186)^2-0.005,WeightSDS!$U$18+(WeightSDS!$V$18-WeightSDS!$U$18)/24*($AJ725-186)-0.005)))</f>
        <v>0.14604529399999999</v>
      </c>
      <c r="AQ725" s="7">
        <f t="shared" si="251"/>
        <v>0.56299999999999994</v>
      </c>
      <c r="AR725" s="7">
        <f t="shared" si="252"/>
        <v>69</v>
      </c>
      <c r="AS725" s="7">
        <f t="shared" si="253"/>
        <v>0.51</v>
      </c>
    </row>
    <row r="726" spans="2:45" s="7" customFormat="1" x14ac:dyDescent="0.15">
      <c r="B726" s="118"/>
      <c r="C726" s="118"/>
      <c r="D726" s="118"/>
      <c r="E726" s="30"/>
      <c r="F726" s="30"/>
      <c r="G726" s="119"/>
      <c r="H726" s="119"/>
      <c r="I726" s="78"/>
      <c r="J726" s="11" t="str">
        <f t="shared" si="244"/>
        <v/>
      </c>
      <c r="K726" s="2" t="str">
        <f t="shared" si="254"/>
        <v/>
      </c>
      <c r="L726" s="2" t="str">
        <f t="shared" si="245"/>
        <v/>
      </c>
      <c r="M726" s="2" t="str">
        <f t="shared" si="255"/>
        <v/>
      </c>
      <c r="N726" s="2" t="str">
        <f t="shared" si="256"/>
        <v/>
      </c>
      <c r="O726" s="2" t="str">
        <f t="shared" si="257"/>
        <v/>
      </c>
      <c r="P726" s="11" t="str">
        <f t="shared" si="258"/>
        <v/>
      </c>
      <c r="Q726" s="11" t="str">
        <f t="shared" si="259"/>
        <v/>
      </c>
      <c r="R726" s="2" t="str">
        <f t="shared" si="260"/>
        <v/>
      </c>
      <c r="S726" s="11" t="str">
        <f t="shared" si="261"/>
        <v/>
      </c>
      <c r="T726" s="175" t="str">
        <f t="shared" si="262"/>
        <v/>
      </c>
      <c r="U726" s="11" t="str">
        <f t="shared" si="263"/>
        <v/>
      </c>
      <c r="V726" s="136"/>
      <c r="W726" s="136"/>
      <c r="X726" s="139">
        <f t="shared" si="246"/>
        <v>0</v>
      </c>
      <c r="Y726" s="31">
        <f t="shared" si="247"/>
        <v>0</v>
      </c>
      <c r="Z726" s="31"/>
      <c r="AA726" s="140">
        <f t="shared" si="248"/>
        <v>0</v>
      </c>
      <c r="AB726" s="12"/>
      <c r="AC726" s="8">
        <f t="shared" si="249"/>
        <v>9.0359999999999996</v>
      </c>
      <c r="AD726" s="8">
        <f t="shared" si="250"/>
        <v>-184.49199999999999</v>
      </c>
      <c r="AE726"/>
      <c r="AF726" t="e">
        <f>IF(D726="M",IF(AI726&lt;78,LMS!$D$5*AI726^3+LMS!$E$5*AI726^2+LMS!$F$5*AI726+LMS!$G$5,IF(AI726&lt;150,LMS!$D$6*AI726^3+LMS!$E$6*AI726^2+LMS!$F$6*AI726+LMS!$G$6,LMS!$D$7*AI726^3+LMS!$E$7*AI726^2+LMS!$F$7*AI726+LMS!$G$7)),IF(AI726&lt;69,LMS!$D$9*AI726^3+LMS!$E$9*AI726^2+LMS!$F$9*AI726+LMS!$G$9,IF(AI726&lt;150,LMS!$D$10*AI726^3+LMS!$E$10*AI726^2+LMS!$F$10*AI726+LMS!$G$10,LMS!$D$11*AI726^3+LMS!$E$11*AI726^2+LMS!$F$11*AI726+LMS!$G$11)))</f>
        <v>#VALUE!</v>
      </c>
      <c r="AG726" t="e">
        <f>IF(D726="M",(IF(AI726&lt;2.5,LMS!$D$21*AI726^3+LMS!$E$21*AI726^2+LMS!$F$21*AI726+LMS!$G$21,IF(AI726&lt;9.5,LMS!$D$22*AI726^3+LMS!$E$22*AI726^2+LMS!$F$22*AI726+LMS!$G$22,IF(AI726&lt;26.75,LMS!$D$23*AI726^3+LMS!$E$23*AI726^2+LMS!$F$23*AI726+LMS!$G$23,IF(AI726&lt;90,LMS!$D$24*AI726^3+LMS!$E$24*AI726^2+LMS!$F$24*AI726+LMS!$G$24,LMS!$D$25*AI726^3+LMS!$E$25*AI726^2+LMS!$F$25*AI726+LMS!$G$25))))),(IF(AI726&lt;2.5,LMS!$D$27*AI726^3+LMS!$E$27*AI726^2+LMS!$F$27*AI726+LMS!$G$27,IF(AI726&lt;9.5,LMS!$D$28*AI726^3+LMS!$E$28*AI726^2+LMS!$F$28*AI726+LMS!$G$28,IF(AI726&lt;26.75,LMS!$D$29*AI726^3+LMS!$E$29*AI726^2+LMS!$F$29*AI726+LMS!$G$29,IF(AI726&lt;90,LMS!$D$30*AI726^3+LMS!$E$30*AI726^2+LMS!$F$30*AI726+LMS!$G$30,IF(AI726&lt;150,LMS!$D$31*AI726^3+LMS!$E$31*AI726^2+LMS!$F$31*AI726+LMS!$G$31,LMS!$D$32*AI726^3+LMS!$E$32*AI726^2+LMS!$F$32*AI726+LMS!$G$32)))))))</f>
        <v>#VALUE!</v>
      </c>
      <c r="AH726" t="e">
        <f>IF(D726="M",(IF(AI726&lt;90,LMS!$D$14*AI726^3+LMS!$E$14*AI726^2+LMS!$F$14*AI726+LMS!$G$14,LMS!$D$15*AI726^3+LMS!$E$15*AI726^2+LMS!$F$15*AI726+LMS!$G$15)),(IF(AI726&lt;90,LMS!$D$17*AI726^3+LMS!$E$17*AI726^2+LMS!$F$17*AI726+LMS!$G$17,LMS!$D$18*AI726^3+LMS!$E$18*AI726^2+LMS!$F$18*AI726+LMS!$G$18)))</f>
        <v>#VALUE!</v>
      </c>
      <c r="AI726" s="7" t="e">
        <f t="shared" si="243"/>
        <v>#VALUE!</v>
      </c>
      <c r="AJ726" s="7">
        <f t="shared" si="264"/>
        <v>0</v>
      </c>
      <c r="AL726" s="7">
        <f>IF(D726="M",WeightSDS!P$5*$AJ726^7+WeightSDS!Q$5*$AJ726^6+WeightSDS!R$5*$AJ726^5+WeightSDS!S$5*$AJ726^4+WeightSDS!T$5*$AJ726^3+WeightSDS!U$5*$AJ726^2+WeightSDS!V$5*$AJ726+WeightSDS!W$5,IF($AJ726&lt;186,WeightSDS!P$8*$AJ726^7+WeightSDS!Q$8*$AJ726^6+WeightSDS!R$8*$AJ726^5+WeightSDS!S$8*$AJ726^4+WeightSDS!T$8*$AJ726^3+WeightSDS!U$8*$AJ726^2+WeightSDS!V$8*$AJ726+WeightSDS!W$8,WeightSDS!$U$9+WeightSDS!$V$9*($AJ726-WeightSDS!$W$9)))</f>
        <v>0.75407122999999998</v>
      </c>
      <c r="AM726" s="7">
        <f>IF(D726="M",IF($AJ726&lt;45,WeightSDS!M$23*$AJ726^10+WeightSDS!N$23*$AJ726^9+WeightSDS!O$23*$AJ726^8+WeightSDS!P$23*$AJ726^7+WeightSDS!Q$23*$AJ726^6+WeightSDS!R$23*$AJ726^5+WeightSDS!S$23*$AJ726^4+WeightSDS!T$23*$AJ726^3+WeightSDS!U$23*$AJ726^2+WeightSDS!V$23*$AJ726+WeightSDS!W$23,IF($AJ726&lt;153,WeightSDS!M$25*$AJ726^10+WeightSDS!N$25*$AJ726^9+WeightSDS!O$25*$AJ726^8+WeightSDS!P$25*$AJ726^7+WeightSDS!Q$25*$AJ726^6+WeightSDS!R$25*$AJ726^5+WeightSDS!S$25*$AJ726^4+WeightSDS!T$25*$AJ726^3+WeightSDS!U$25*$AJ726^2+WeightSDS!V$25*$AJ726+WeightSDS!W$25,WeightSDS!M$27+WeightSDS!N$27/(1+EXP(WeightSDS!O$27+WeightSDS!P$27*$AJ726)))),IF($AJ726&lt;43.8,WeightSDS!M$29*$AJ726^10+WeightSDS!N$29*$AJ726^9+WeightSDS!O$29*$AJ726^8+WeightSDS!P$29*$AJ726^7+WeightSDS!Q$29*$AJ726^6+WeightSDS!R$29*$AJ726^5+WeightSDS!S$29*$AJ726^4+WeightSDS!T$29*$AJ726^3+WeightSDS!U$29*$AJ726^2+WeightSDS!V$29*$AJ726+WeightSDS!W$29-0.010431*(1-$AJ726/210),IF($AJ726&lt;123,WeightSDS!M$30*$AJ726^10+WeightSDS!N$30*$AJ726^9+WeightSDS!O$30*$AJ726^8+WeightSDS!P$30*$AJ726^7+WeightSDS!Q$30*$AJ726^6+WeightSDS!R$30*$AJ726^5+WeightSDS!S$30*$AJ726^4+WeightSDS!T$30*$AJ726^3+WeightSDS!U$30*$AJ726^2+WeightSDS!V$30*$AJ726+WeightSDS!W$30-0.010431*(1-1/$AJ726),WeightSDS!M$32+WeightSDS!N$32/(1+EXP(WeightSDS!O$32+WeightSDS!P$32*$AJ726))-0.010431*(1-$AJ726/210))))</f>
        <v>2.9500001032655536</v>
      </c>
      <c r="AN726" s="7">
        <f>IF(D726="M",IF($AJ726&lt;162,WeightSDS!P$12*$AJ726^7+WeightSDS!Q$12*$AJ726^6+WeightSDS!R$12*$AJ726^5+WeightSDS!S$12*$AJ726^4+WeightSDS!T$12*$AJ726^3+WeightSDS!U$12*$AJ726^2+WeightSDS!V$12*$AJ726+WeightSDS!W$12,WeightSDS!P$14*$AJ726^7+WeightSDS!Q$14*$AJ726^6+WeightSDS!R$14*$AJ726^5+WeightSDS!S$14*$AJ726^4+WeightSDS!T$14*$AJ726^3+WeightSDS!U$14*$AJ726^2+WeightSDS!V$14*$AJ726+WeightSDS!W$14),IF($AJ726&lt;156,WeightSDS!O$17*$AJ726^8+WeightSDS!P$17*$AJ726^7+WeightSDS!Q$17*$AJ726^6+WeightSDS!R$17*$AJ726^5+WeightSDS!S$17*$AJ726^4+WeightSDS!T$17*$AJ726^3+WeightSDS!U$17*$AJ726^2+WeightSDS!V$17*$AJ726+WeightSDS!W$17,IF($AJ726&lt;186,WeightSDS!$U$18+(WeightSDS!$V$18-WeightSDS!$U$18)/24*($AJ726-186)+WeightSDS!$W$18*(-$AJ726+186)^2-0.005,WeightSDS!$U$18+(WeightSDS!$V$18-WeightSDS!$U$18)/24*($AJ726-186)-0.005)))</f>
        <v>0.14604529399999999</v>
      </c>
      <c r="AQ726" s="7">
        <f t="shared" si="251"/>
        <v>0.56299999999999994</v>
      </c>
      <c r="AR726" s="7">
        <f t="shared" si="252"/>
        <v>69</v>
      </c>
      <c r="AS726" s="7">
        <f t="shared" si="253"/>
        <v>0.51</v>
      </c>
    </row>
    <row r="727" spans="2:45" s="7" customFormat="1" x14ac:dyDescent="0.15">
      <c r="B727" s="118"/>
      <c r="C727" s="118"/>
      <c r="D727" s="118"/>
      <c r="E727" s="30"/>
      <c r="F727" s="30"/>
      <c r="G727" s="119"/>
      <c r="H727" s="119"/>
      <c r="I727" s="78"/>
      <c r="J727" s="11" t="str">
        <f t="shared" si="244"/>
        <v/>
      </c>
      <c r="K727" s="2" t="str">
        <f t="shared" si="254"/>
        <v/>
      </c>
      <c r="L727" s="2" t="str">
        <f t="shared" si="245"/>
        <v/>
      </c>
      <c r="M727" s="2" t="str">
        <f t="shared" si="255"/>
        <v/>
      </c>
      <c r="N727" s="2" t="str">
        <f t="shared" si="256"/>
        <v/>
      </c>
      <c r="O727" s="2" t="str">
        <f t="shared" si="257"/>
        <v/>
      </c>
      <c r="P727" s="11" t="str">
        <f t="shared" si="258"/>
        <v/>
      </c>
      <c r="Q727" s="11" t="str">
        <f t="shared" si="259"/>
        <v/>
      </c>
      <c r="R727" s="2" t="str">
        <f t="shared" si="260"/>
        <v/>
      </c>
      <c r="S727" s="11" t="str">
        <f t="shared" si="261"/>
        <v/>
      </c>
      <c r="T727" s="175" t="str">
        <f t="shared" si="262"/>
        <v/>
      </c>
      <c r="U727" s="11" t="str">
        <f t="shared" si="263"/>
        <v/>
      </c>
      <c r="V727" s="136"/>
      <c r="W727" s="136"/>
      <c r="X727" s="139">
        <f t="shared" si="246"/>
        <v>0</v>
      </c>
      <c r="Y727" s="31">
        <f t="shared" si="247"/>
        <v>0</v>
      </c>
      <c r="Z727" s="31"/>
      <c r="AA727" s="140">
        <f t="shared" si="248"/>
        <v>0</v>
      </c>
      <c r="AB727" s="12"/>
      <c r="AC727" s="8">
        <f t="shared" si="249"/>
        <v>9.0359999999999996</v>
      </c>
      <c r="AD727" s="8">
        <f t="shared" si="250"/>
        <v>-184.49199999999999</v>
      </c>
      <c r="AE727"/>
      <c r="AF727" t="e">
        <f>IF(D727="M",IF(AI727&lt;78,LMS!$D$5*AI727^3+LMS!$E$5*AI727^2+LMS!$F$5*AI727+LMS!$G$5,IF(AI727&lt;150,LMS!$D$6*AI727^3+LMS!$E$6*AI727^2+LMS!$F$6*AI727+LMS!$G$6,LMS!$D$7*AI727^3+LMS!$E$7*AI727^2+LMS!$F$7*AI727+LMS!$G$7)),IF(AI727&lt;69,LMS!$D$9*AI727^3+LMS!$E$9*AI727^2+LMS!$F$9*AI727+LMS!$G$9,IF(AI727&lt;150,LMS!$D$10*AI727^3+LMS!$E$10*AI727^2+LMS!$F$10*AI727+LMS!$G$10,LMS!$D$11*AI727^3+LMS!$E$11*AI727^2+LMS!$F$11*AI727+LMS!$G$11)))</f>
        <v>#VALUE!</v>
      </c>
      <c r="AG727" t="e">
        <f>IF(D727="M",(IF(AI727&lt;2.5,LMS!$D$21*AI727^3+LMS!$E$21*AI727^2+LMS!$F$21*AI727+LMS!$G$21,IF(AI727&lt;9.5,LMS!$D$22*AI727^3+LMS!$E$22*AI727^2+LMS!$F$22*AI727+LMS!$G$22,IF(AI727&lt;26.75,LMS!$D$23*AI727^3+LMS!$E$23*AI727^2+LMS!$F$23*AI727+LMS!$G$23,IF(AI727&lt;90,LMS!$D$24*AI727^3+LMS!$E$24*AI727^2+LMS!$F$24*AI727+LMS!$G$24,LMS!$D$25*AI727^3+LMS!$E$25*AI727^2+LMS!$F$25*AI727+LMS!$G$25))))),(IF(AI727&lt;2.5,LMS!$D$27*AI727^3+LMS!$E$27*AI727^2+LMS!$F$27*AI727+LMS!$G$27,IF(AI727&lt;9.5,LMS!$D$28*AI727^3+LMS!$E$28*AI727^2+LMS!$F$28*AI727+LMS!$G$28,IF(AI727&lt;26.75,LMS!$D$29*AI727^3+LMS!$E$29*AI727^2+LMS!$F$29*AI727+LMS!$G$29,IF(AI727&lt;90,LMS!$D$30*AI727^3+LMS!$E$30*AI727^2+LMS!$F$30*AI727+LMS!$G$30,IF(AI727&lt;150,LMS!$D$31*AI727^3+LMS!$E$31*AI727^2+LMS!$F$31*AI727+LMS!$G$31,LMS!$D$32*AI727^3+LMS!$E$32*AI727^2+LMS!$F$32*AI727+LMS!$G$32)))))))</f>
        <v>#VALUE!</v>
      </c>
      <c r="AH727" t="e">
        <f>IF(D727="M",(IF(AI727&lt;90,LMS!$D$14*AI727^3+LMS!$E$14*AI727^2+LMS!$F$14*AI727+LMS!$G$14,LMS!$D$15*AI727^3+LMS!$E$15*AI727^2+LMS!$F$15*AI727+LMS!$G$15)),(IF(AI727&lt;90,LMS!$D$17*AI727^3+LMS!$E$17*AI727^2+LMS!$F$17*AI727+LMS!$G$17,LMS!$D$18*AI727^3+LMS!$E$18*AI727^2+LMS!$F$18*AI727+LMS!$G$18)))</f>
        <v>#VALUE!</v>
      </c>
      <c r="AI727" s="7" t="e">
        <f t="shared" si="243"/>
        <v>#VALUE!</v>
      </c>
      <c r="AJ727" s="7">
        <f t="shared" si="264"/>
        <v>0</v>
      </c>
      <c r="AL727" s="7">
        <f>IF(D727="M",WeightSDS!P$5*$AJ727^7+WeightSDS!Q$5*$AJ727^6+WeightSDS!R$5*$AJ727^5+WeightSDS!S$5*$AJ727^4+WeightSDS!T$5*$AJ727^3+WeightSDS!U$5*$AJ727^2+WeightSDS!V$5*$AJ727+WeightSDS!W$5,IF($AJ727&lt;186,WeightSDS!P$8*$AJ727^7+WeightSDS!Q$8*$AJ727^6+WeightSDS!R$8*$AJ727^5+WeightSDS!S$8*$AJ727^4+WeightSDS!T$8*$AJ727^3+WeightSDS!U$8*$AJ727^2+WeightSDS!V$8*$AJ727+WeightSDS!W$8,WeightSDS!$U$9+WeightSDS!$V$9*($AJ727-WeightSDS!$W$9)))</f>
        <v>0.75407122999999998</v>
      </c>
      <c r="AM727" s="7">
        <f>IF(D727="M",IF($AJ727&lt;45,WeightSDS!M$23*$AJ727^10+WeightSDS!N$23*$AJ727^9+WeightSDS!O$23*$AJ727^8+WeightSDS!P$23*$AJ727^7+WeightSDS!Q$23*$AJ727^6+WeightSDS!R$23*$AJ727^5+WeightSDS!S$23*$AJ727^4+WeightSDS!T$23*$AJ727^3+WeightSDS!U$23*$AJ727^2+WeightSDS!V$23*$AJ727+WeightSDS!W$23,IF($AJ727&lt;153,WeightSDS!M$25*$AJ727^10+WeightSDS!N$25*$AJ727^9+WeightSDS!O$25*$AJ727^8+WeightSDS!P$25*$AJ727^7+WeightSDS!Q$25*$AJ727^6+WeightSDS!R$25*$AJ727^5+WeightSDS!S$25*$AJ727^4+WeightSDS!T$25*$AJ727^3+WeightSDS!U$25*$AJ727^2+WeightSDS!V$25*$AJ727+WeightSDS!W$25,WeightSDS!M$27+WeightSDS!N$27/(1+EXP(WeightSDS!O$27+WeightSDS!P$27*$AJ727)))),IF($AJ727&lt;43.8,WeightSDS!M$29*$AJ727^10+WeightSDS!N$29*$AJ727^9+WeightSDS!O$29*$AJ727^8+WeightSDS!P$29*$AJ727^7+WeightSDS!Q$29*$AJ727^6+WeightSDS!R$29*$AJ727^5+WeightSDS!S$29*$AJ727^4+WeightSDS!T$29*$AJ727^3+WeightSDS!U$29*$AJ727^2+WeightSDS!V$29*$AJ727+WeightSDS!W$29-0.010431*(1-$AJ727/210),IF($AJ727&lt;123,WeightSDS!M$30*$AJ727^10+WeightSDS!N$30*$AJ727^9+WeightSDS!O$30*$AJ727^8+WeightSDS!P$30*$AJ727^7+WeightSDS!Q$30*$AJ727^6+WeightSDS!R$30*$AJ727^5+WeightSDS!S$30*$AJ727^4+WeightSDS!T$30*$AJ727^3+WeightSDS!U$30*$AJ727^2+WeightSDS!V$30*$AJ727+WeightSDS!W$30-0.010431*(1-1/$AJ727),WeightSDS!M$32+WeightSDS!N$32/(1+EXP(WeightSDS!O$32+WeightSDS!P$32*$AJ727))-0.010431*(1-$AJ727/210))))</f>
        <v>2.9500001032655536</v>
      </c>
      <c r="AN727" s="7">
        <f>IF(D727="M",IF($AJ727&lt;162,WeightSDS!P$12*$AJ727^7+WeightSDS!Q$12*$AJ727^6+WeightSDS!R$12*$AJ727^5+WeightSDS!S$12*$AJ727^4+WeightSDS!T$12*$AJ727^3+WeightSDS!U$12*$AJ727^2+WeightSDS!V$12*$AJ727+WeightSDS!W$12,WeightSDS!P$14*$AJ727^7+WeightSDS!Q$14*$AJ727^6+WeightSDS!R$14*$AJ727^5+WeightSDS!S$14*$AJ727^4+WeightSDS!T$14*$AJ727^3+WeightSDS!U$14*$AJ727^2+WeightSDS!V$14*$AJ727+WeightSDS!W$14),IF($AJ727&lt;156,WeightSDS!O$17*$AJ727^8+WeightSDS!P$17*$AJ727^7+WeightSDS!Q$17*$AJ727^6+WeightSDS!R$17*$AJ727^5+WeightSDS!S$17*$AJ727^4+WeightSDS!T$17*$AJ727^3+WeightSDS!U$17*$AJ727^2+WeightSDS!V$17*$AJ727+WeightSDS!W$17,IF($AJ727&lt;186,WeightSDS!$U$18+(WeightSDS!$V$18-WeightSDS!$U$18)/24*($AJ727-186)+WeightSDS!$W$18*(-$AJ727+186)^2-0.005,WeightSDS!$U$18+(WeightSDS!$V$18-WeightSDS!$U$18)/24*($AJ727-186)-0.005)))</f>
        <v>0.14604529399999999</v>
      </c>
      <c r="AQ727" s="7">
        <f t="shared" si="251"/>
        <v>0.56299999999999994</v>
      </c>
      <c r="AR727" s="7">
        <f t="shared" si="252"/>
        <v>69</v>
      </c>
      <c r="AS727" s="7">
        <f t="shared" si="253"/>
        <v>0.51</v>
      </c>
    </row>
    <row r="728" spans="2:45" s="7" customFormat="1" x14ac:dyDescent="0.15">
      <c r="B728" s="118"/>
      <c r="C728" s="118"/>
      <c r="D728" s="118"/>
      <c r="E728" s="30"/>
      <c r="F728" s="30"/>
      <c r="G728" s="119"/>
      <c r="H728" s="119"/>
      <c r="I728" s="78"/>
      <c r="J728" s="11" t="str">
        <f t="shared" si="244"/>
        <v/>
      </c>
      <c r="K728" s="2" t="str">
        <f t="shared" si="254"/>
        <v/>
      </c>
      <c r="L728" s="2" t="str">
        <f t="shared" si="245"/>
        <v/>
      </c>
      <c r="M728" s="2" t="str">
        <f t="shared" si="255"/>
        <v/>
      </c>
      <c r="N728" s="2" t="str">
        <f t="shared" si="256"/>
        <v/>
      </c>
      <c r="O728" s="2" t="str">
        <f t="shared" si="257"/>
        <v/>
      </c>
      <c r="P728" s="11" t="str">
        <f t="shared" si="258"/>
        <v/>
      </c>
      <c r="Q728" s="11" t="str">
        <f t="shared" si="259"/>
        <v/>
      </c>
      <c r="R728" s="2" t="str">
        <f t="shared" si="260"/>
        <v/>
      </c>
      <c r="S728" s="11" t="str">
        <f t="shared" si="261"/>
        <v/>
      </c>
      <c r="T728" s="175" t="str">
        <f t="shared" si="262"/>
        <v/>
      </c>
      <c r="U728" s="11" t="str">
        <f t="shared" si="263"/>
        <v/>
      </c>
      <c r="V728" s="136"/>
      <c r="W728" s="136"/>
      <c r="X728" s="139">
        <f t="shared" si="246"/>
        <v>0</v>
      </c>
      <c r="Y728" s="31">
        <f t="shared" si="247"/>
        <v>0</v>
      </c>
      <c r="Z728" s="31"/>
      <c r="AA728" s="140">
        <f t="shared" si="248"/>
        <v>0</v>
      </c>
      <c r="AB728" s="12"/>
      <c r="AC728" s="8">
        <f t="shared" si="249"/>
        <v>9.0359999999999996</v>
      </c>
      <c r="AD728" s="8">
        <f t="shared" si="250"/>
        <v>-184.49199999999999</v>
      </c>
      <c r="AE728"/>
      <c r="AF728" t="e">
        <f>IF(D728="M",IF(AI728&lt;78,LMS!$D$5*AI728^3+LMS!$E$5*AI728^2+LMS!$F$5*AI728+LMS!$G$5,IF(AI728&lt;150,LMS!$D$6*AI728^3+LMS!$E$6*AI728^2+LMS!$F$6*AI728+LMS!$G$6,LMS!$D$7*AI728^3+LMS!$E$7*AI728^2+LMS!$F$7*AI728+LMS!$G$7)),IF(AI728&lt;69,LMS!$D$9*AI728^3+LMS!$E$9*AI728^2+LMS!$F$9*AI728+LMS!$G$9,IF(AI728&lt;150,LMS!$D$10*AI728^3+LMS!$E$10*AI728^2+LMS!$F$10*AI728+LMS!$G$10,LMS!$D$11*AI728^3+LMS!$E$11*AI728^2+LMS!$F$11*AI728+LMS!$G$11)))</f>
        <v>#VALUE!</v>
      </c>
      <c r="AG728" t="e">
        <f>IF(D728="M",(IF(AI728&lt;2.5,LMS!$D$21*AI728^3+LMS!$E$21*AI728^2+LMS!$F$21*AI728+LMS!$G$21,IF(AI728&lt;9.5,LMS!$D$22*AI728^3+LMS!$E$22*AI728^2+LMS!$F$22*AI728+LMS!$G$22,IF(AI728&lt;26.75,LMS!$D$23*AI728^3+LMS!$E$23*AI728^2+LMS!$F$23*AI728+LMS!$G$23,IF(AI728&lt;90,LMS!$D$24*AI728^3+LMS!$E$24*AI728^2+LMS!$F$24*AI728+LMS!$G$24,LMS!$D$25*AI728^3+LMS!$E$25*AI728^2+LMS!$F$25*AI728+LMS!$G$25))))),(IF(AI728&lt;2.5,LMS!$D$27*AI728^3+LMS!$E$27*AI728^2+LMS!$F$27*AI728+LMS!$G$27,IF(AI728&lt;9.5,LMS!$D$28*AI728^3+LMS!$E$28*AI728^2+LMS!$F$28*AI728+LMS!$G$28,IF(AI728&lt;26.75,LMS!$D$29*AI728^3+LMS!$E$29*AI728^2+LMS!$F$29*AI728+LMS!$G$29,IF(AI728&lt;90,LMS!$D$30*AI728^3+LMS!$E$30*AI728^2+LMS!$F$30*AI728+LMS!$G$30,IF(AI728&lt;150,LMS!$D$31*AI728^3+LMS!$E$31*AI728^2+LMS!$F$31*AI728+LMS!$G$31,LMS!$D$32*AI728^3+LMS!$E$32*AI728^2+LMS!$F$32*AI728+LMS!$G$32)))))))</f>
        <v>#VALUE!</v>
      </c>
      <c r="AH728" t="e">
        <f>IF(D728="M",(IF(AI728&lt;90,LMS!$D$14*AI728^3+LMS!$E$14*AI728^2+LMS!$F$14*AI728+LMS!$G$14,LMS!$D$15*AI728^3+LMS!$E$15*AI728^2+LMS!$F$15*AI728+LMS!$G$15)),(IF(AI728&lt;90,LMS!$D$17*AI728^3+LMS!$E$17*AI728^2+LMS!$F$17*AI728+LMS!$G$17,LMS!$D$18*AI728^3+LMS!$E$18*AI728^2+LMS!$F$18*AI728+LMS!$G$18)))</f>
        <v>#VALUE!</v>
      </c>
      <c r="AI728" s="7" t="e">
        <f t="shared" si="243"/>
        <v>#VALUE!</v>
      </c>
      <c r="AJ728" s="7">
        <f t="shared" si="264"/>
        <v>0</v>
      </c>
      <c r="AL728" s="7">
        <f>IF(D728="M",WeightSDS!P$5*$AJ728^7+WeightSDS!Q$5*$AJ728^6+WeightSDS!R$5*$AJ728^5+WeightSDS!S$5*$AJ728^4+WeightSDS!T$5*$AJ728^3+WeightSDS!U$5*$AJ728^2+WeightSDS!V$5*$AJ728+WeightSDS!W$5,IF($AJ728&lt;186,WeightSDS!P$8*$AJ728^7+WeightSDS!Q$8*$AJ728^6+WeightSDS!R$8*$AJ728^5+WeightSDS!S$8*$AJ728^4+WeightSDS!T$8*$AJ728^3+WeightSDS!U$8*$AJ728^2+WeightSDS!V$8*$AJ728+WeightSDS!W$8,WeightSDS!$U$9+WeightSDS!$V$9*($AJ728-WeightSDS!$W$9)))</f>
        <v>0.75407122999999998</v>
      </c>
      <c r="AM728" s="7">
        <f>IF(D728="M",IF($AJ728&lt;45,WeightSDS!M$23*$AJ728^10+WeightSDS!N$23*$AJ728^9+WeightSDS!O$23*$AJ728^8+WeightSDS!P$23*$AJ728^7+WeightSDS!Q$23*$AJ728^6+WeightSDS!R$23*$AJ728^5+WeightSDS!S$23*$AJ728^4+WeightSDS!T$23*$AJ728^3+WeightSDS!U$23*$AJ728^2+WeightSDS!V$23*$AJ728+WeightSDS!W$23,IF($AJ728&lt;153,WeightSDS!M$25*$AJ728^10+WeightSDS!N$25*$AJ728^9+WeightSDS!O$25*$AJ728^8+WeightSDS!P$25*$AJ728^7+WeightSDS!Q$25*$AJ728^6+WeightSDS!R$25*$AJ728^5+WeightSDS!S$25*$AJ728^4+WeightSDS!T$25*$AJ728^3+WeightSDS!U$25*$AJ728^2+WeightSDS!V$25*$AJ728+WeightSDS!W$25,WeightSDS!M$27+WeightSDS!N$27/(1+EXP(WeightSDS!O$27+WeightSDS!P$27*$AJ728)))),IF($AJ728&lt;43.8,WeightSDS!M$29*$AJ728^10+WeightSDS!N$29*$AJ728^9+WeightSDS!O$29*$AJ728^8+WeightSDS!P$29*$AJ728^7+WeightSDS!Q$29*$AJ728^6+WeightSDS!R$29*$AJ728^5+WeightSDS!S$29*$AJ728^4+WeightSDS!T$29*$AJ728^3+WeightSDS!U$29*$AJ728^2+WeightSDS!V$29*$AJ728+WeightSDS!W$29-0.010431*(1-$AJ728/210),IF($AJ728&lt;123,WeightSDS!M$30*$AJ728^10+WeightSDS!N$30*$AJ728^9+WeightSDS!O$30*$AJ728^8+WeightSDS!P$30*$AJ728^7+WeightSDS!Q$30*$AJ728^6+WeightSDS!R$30*$AJ728^5+WeightSDS!S$30*$AJ728^4+WeightSDS!T$30*$AJ728^3+WeightSDS!U$30*$AJ728^2+WeightSDS!V$30*$AJ728+WeightSDS!W$30-0.010431*(1-1/$AJ728),WeightSDS!M$32+WeightSDS!N$32/(1+EXP(WeightSDS!O$32+WeightSDS!P$32*$AJ728))-0.010431*(1-$AJ728/210))))</f>
        <v>2.9500001032655536</v>
      </c>
      <c r="AN728" s="7">
        <f>IF(D728="M",IF($AJ728&lt;162,WeightSDS!P$12*$AJ728^7+WeightSDS!Q$12*$AJ728^6+WeightSDS!R$12*$AJ728^5+WeightSDS!S$12*$AJ728^4+WeightSDS!T$12*$AJ728^3+WeightSDS!U$12*$AJ728^2+WeightSDS!V$12*$AJ728+WeightSDS!W$12,WeightSDS!P$14*$AJ728^7+WeightSDS!Q$14*$AJ728^6+WeightSDS!R$14*$AJ728^5+WeightSDS!S$14*$AJ728^4+WeightSDS!T$14*$AJ728^3+WeightSDS!U$14*$AJ728^2+WeightSDS!V$14*$AJ728+WeightSDS!W$14),IF($AJ728&lt;156,WeightSDS!O$17*$AJ728^8+WeightSDS!P$17*$AJ728^7+WeightSDS!Q$17*$AJ728^6+WeightSDS!R$17*$AJ728^5+WeightSDS!S$17*$AJ728^4+WeightSDS!T$17*$AJ728^3+WeightSDS!U$17*$AJ728^2+WeightSDS!V$17*$AJ728+WeightSDS!W$17,IF($AJ728&lt;186,WeightSDS!$U$18+(WeightSDS!$V$18-WeightSDS!$U$18)/24*($AJ728-186)+WeightSDS!$W$18*(-$AJ728+186)^2-0.005,WeightSDS!$U$18+(WeightSDS!$V$18-WeightSDS!$U$18)/24*($AJ728-186)-0.005)))</f>
        <v>0.14604529399999999</v>
      </c>
      <c r="AQ728" s="7">
        <f t="shared" si="251"/>
        <v>0.56299999999999994</v>
      </c>
      <c r="AR728" s="7">
        <f t="shared" si="252"/>
        <v>69</v>
      </c>
      <c r="AS728" s="7">
        <f t="shared" si="253"/>
        <v>0.51</v>
      </c>
    </row>
    <row r="729" spans="2:45" s="7" customFormat="1" x14ac:dyDescent="0.15">
      <c r="B729" s="118"/>
      <c r="C729" s="118"/>
      <c r="D729" s="118"/>
      <c r="E729" s="30"/>
      <c r="F729" s="30"/>
      <c r="G729" s="119"/>
      <c r="H729" s="119"/>
      <c r="I729" s="78"/>
      <c r="J729" s="11" t="str">
        <f t="shared" si="244"/>
        <v/>
      </c>
      <c r="K729" s="2" t="str">
        <f t="shared" si="254"/>
        <v/>
      </c>
      <c r="L729" s="2" t="str">
        <f t="shared" si="245"/>
        <v/>
      </c>
      <c r="M729" s="2" t="str">
        <f t="shared" si="255"/>
        <v/>
      </c>
      <c r="N729" s="2" t="str">
        <f t="shared" si="256"/>
        <v/>
      </c>
      <c r="O729" s="2" t="str">
        <f t="shared" si="257"/>
        <v/>
      </c>
      <c r="P729" s="11" t="str">
        <f t="shared" si="258"/>
        <v/>
      </c>
      <c r="Q729" s="11" t="str">
        <f t="shared" si="259"/>
        <v/>
      </c>
      <c r="R729" s="2" t="str">
        <f t="shared" si="260"/>
        <v/>
      </c>
      <c r="S729" s="11" t="str">
        <f t="shared" si="261"/>
        <v/>
      </c>
      <c r="T729" s="175" t="str">
        <f t="shared" si="262"/>
        <v/>
      </c>
      <c r="U729" s="11" t="str">
        <f t="shared" si="263"/>
        <v/>
      </c>
      <c r="V729" s="136"/>
      <c r="W729" s="136"/>
      <c r="X729" s="139">
        <f t="shared" si="246"/>
        <v>0</v>
      </c>
      <c r="Y729" s="31">
        <f t="shared" si="247"/>
        <v>0</v>
      </c>
      <c r="Z729" s="31"/>
      <c r="AA729" s="140">
        <f t="shared" si="248"/>
        <v>0</v>
      </c>
      <c r="AB729" s="12"/>
      <c r="AC729" s="8">
        <f t="shared" si="249"/>
        <v>9.0359999999999996</v>
      </c>
      <c r="AD729" s="8">
        <f t="shared" si="250"/>
        <v>-184.49199999999999</v>
      </c>
      <c r="AE729"/>
      <c r="AF729" t="e">
        <f>IF(D729="M",IF(AI729&lt;78,LMS!$D$5*AI729^3+LMS!$E$5*AI729^2+LMS!$F$5*AI729+LMS!$G$5,IF(AI729&lt;150,LMS!$D$6*AI729^3+LMS!$E$6*AI729^2+LMS!$F$6*AI729+LMS!$G$6,LMS!$D$7*AI729^3+LMS!$E$7*AI729^2+LMS!$F$7*AI729+LMS!$G$7)),IF(AI729&lt;69,LMS!$D$9*AI729^3+LMS!$E$9*AI729^2+LMS!$F$9*AI729+LMS!$G$9,IF(AI729&lt;150,LMS!$D$10*AI729^3+LMS!$E$10*AI729^2+LMS!$F$10*AI729+LMS!$G$10,LMS!$D$11*AI729^3+LMS!$E$11*AI729^2+LMS!$F$11*AI729+LMS!$G$11)))</f>
        <v>#VALUE!</v>
      </c>
      <c r="AG729" t="e">
        <f>IF(D729="M",(IF(AI729&lt;2.5,LMS!$D$21*AI729^3+LMS!$E$21*AI729^2+LMS!$F$21*AI729+LMS!$G$21,IF(AI729&lt;9.5,LMS!$D$22*AI729^3+LMS!$E$22*AI729^2+LMS!$F$22*AI729+LMS!$G$22,IF(AI729&lt;26.75,LMS!$D$23*AI729^3+LMS!$E$23*AI729^2+LMS!$F$23*AI729+LMS!$G$23,IF(AI729&lt;90,LMS!$D$24*AI729^3+LMS!$E$24*AI729^2+LMS!$F$24*AI729+LMS!$G$24,LMS!$D$25*AI729^3+LMS!$E$25*AI729^2+LMS!$F$25*AI729+LMS!$G$25))))),(IF(AI729&lt;2.5,LMS!$D$27*AI729^3+LMS!$E$27*AI729^2+LMS!$F$27*AI729+LMS!$G$27,IF(AI729&lt;9.5,LMS!$D$28*AI729^3+LMS!$E$28*AI729^2+LMS!$F$28*AI729+LMS!$G$28,IF(AI729&lt;26.75,LMS!$D$29*AI729^3+LMS!$E$29*AI729^2+LMS!$F$29*AI729+LMS!$G$29,IF(AI729&lt;90,LMS!$D$30*AI729^3+LMS!$E$30*AI729^2+LMS!$F$30*AI729+LMS!$G$30,IF(AI729&lt;150,LMS!$D$31*AI729^3+LMS!$E$31*AI729^2+LMS!$F$31*AI729+LMS!$G$31,LMS!$D$32*AI729^3+LMS!$E$32*AI729^2+LMS!$F$32*AI729+LMS!$G$32)))))))</f>
        <v>#VALUE!</v>
      </c>
      <c r="AH729" t="e">
        <f>IF(D729="M",(IF(AI729&lt;90,LMS!$D$14*AI729^3+LMS!$E$14*AI729^2+LMS!$F$14*AI729+LMS!$G$14,LMS!$D$15*AI729^3+LMS!$E$15*AI729^2+LMS!$F$15*AI729+LMS!$G$15)),(IF(AI729&lt;90,LMS!$D$17*AI729^3+LMS!$E$17*AI729^2+LMS!$F$17*AI729+LMS!$G$17,LMS!$D$18*AI729^3+LMS!$E$18*AI729^2+LMS!$F$18*AI729+LMS!$G$18)))</f>
        <v>#VALUE!</v>
      </c>
      <c r="AI729" s="7" t="e">
        <f t="shared" si="243"/>
        <v>#VALUE!</v>
      </c>
      <c r="AJ729" s="7">
        <f t="shared" si="264"/>
        <v>0</v>
      </c>
      <c r="AL729" s="7">
        <f>IF(D729="M",WeightSDS!P$5*$AJ729^7+WeightSDS!Q$5*$AJ729^6+WeightSDS!R$5*$AJ729^5+WeightSDS!S$5*$AJ729^4+WeightSDS!T$5*$AJ729^3+WeightSDS!U$5*$AJ729^2+WeightSDS!V$5*$AJ729+WeightSDS!W$5,IF($AJ729&lt;186,WeightSDS!P$8*$AJ729^7+WeightSDS!Q$8*$AJ729^6+WeightSDS!R$8*$AJ729^5+WeightSDS!S$8*$AJ729^4+WeightSDS!T$8*$AJ729^3+WeightSDS!U$8*$AJ729^2+WeightSDS!V$8*$AJ729+WeightSDS!W$8,WeightSDS!$U$9+WeightSDS!$V$9*($AJ729-WeightSDS!$W$9)))</f>
        <v>0.75407122999999998</v>
      </c>
      <c r="AM729" s="7">
        <f>IF(D729="M",IF($AJ729&lt;45,WeightSDS!M$23*$AJ729^10+WeightSDS!N$23*$AJ729^9+WeightSDS!O$23*$AJ729^8+WeightSDS!P$23*$AJ729^7+WeightSDS!Q$23*$AJ729^6+WeightSDS!R$23*$AJ729^5+WeightSDS!S$23*$AJ729^4+WeightSDS!T$23*$AJ729^3+WeightSDS!U$23*$AJ729^2+WeightSDS!V$23*$AJ729+WeightSDS!W$23,IF($AJ729&lt;153,WeightSDS!M$25*$AJ729^10+WeightSDS!N$25*$AJ729^9+WeightSDS!O$25*$AJ729^8+WeightSDS!P$25*$AJ729^7+WeightSDS!Q$25*$AJ729^6+WeightSDS!R$25*$AJ729^5+WeightSDS!S$25*$AJ729^4+WeightSDS!T$25*$AJ729^3+WeightSDS!U$25*$AJ729^2+WeightSDS!V$25*$AJ729+WeightSDS!W$25,WeightSDS!M$27+WeightSDS!N$27/(1+EXP(WeightSDS!O$27+WeightSDS!P$27*$AJ729)))),IF($AJ729&lt;43.8,WeightSDS!M$29*$AJ729^10+WeightSDS!N$29*$AJ729^9+WeightSDS!O$29*$AJ729^8+WeightSDS!P$29*$AJ729^7+WeightSDS!Q$29*$AJ729^6+WeightSDS!R$29*$AJ729^5+WeightSDS!S$29*$AJ729^4+WeightSDS!T$29*$AJ729^3+WeightSDS!U$29*$AJ729^2+WeightSDS!V$29*$AJ729+WeightSDS!W$29-0.010431*(1-$AJ729/210),IF($AJ729&lt;123,WeightSDS!M$30*$AJ729^10+WeightSDS!N$30*$AJ729^9+WeightSDS!O$30*$AJ729^8+WeightSDS!P$30*$AJ729^7+WeightSDS!Q$30*$AJ729^6+WeightSDS!R$30*$AJ729^5+WeightSDS!S$30*$AJ729^4+WeightSDS!T$30*$AJ729^3+WeightSDS!U$30*$AJ729^2+WeightSDS!V$30*$AJ729+WeightSDS!W$30-0.010431*(1-1/$AJ729),WeightSDS!M$32+WeightSDS!N$32/(1+EXP(WeightSDS!O$32+WeightSDS!P$32*$AJ729))-0.010431*(1-$AJ729/210))))</f>
        <v>2.9500001032655536</v>
      </c>
      <c r="AN729" s="7">
        <f>IF(D729="M",IF($AJ729&lt;162,WeightSDS!P$12*$AJ729^7+WeightSDS!Q$12*$AJ729^6+WeightSDS!R$12*$AJ729^5+WeightSDS!S$12*$AJ729^4+WeightSDS!T$12*$AJ729^3+WeightSDS!U$12*$AJ729^2+WeightSDS!V$12*$AJ729+WeightSDS!W$12,WeightSDS!P$14*$AJ729^7+WeightSDS!Q$14*$AJ729^6+WeightSDS!R$14*$AJ729^5+WeightSDS!S$14*$AJ729^4+WeightSDS!T$14*$AJ729^3+WeightSDS!U$14*$AJ729^2+WeightSDS!V$14*$AJ729+WeightSDS!W$14),IF($AJ729&lt;156,WeightSDS!O$17*$AJ729^8+WeightSDS!P$17*$AJ729^7+WeightSDS!Q$17*$AJ729^6+WeightSDS!R$17*$AJ729^5+WeightSDS!S$17*$AJ729^4+WeightSDS!T$17*$AJ729^3+WeightSDS!U$17*$AJ729^2+WeightSDS!V$17*$AJ729+WeightSDS!W$17,IF($AJ729&lt;186,WeightSDS!$U$18+(WeightSDS!$V$18-WeightSDS!$U$18)/24*($AJ729-186)+WeightSDS!$W$18*(-$AJ729+186)^2-0.005,WeightSDS!$U$18+(WeightSDS!$V$18-WeightSDS!$U$18)/24*($AJ729-186)-0.005)))</f>
        <v>0.14604529399999999</v>
      </c>
      <c r="AQ729" s="7">
        <f t="shared" si="251"/>
        <v>0.56299999999999994</v>
      </c>
      <c r="AR729" s="7">
        <f t="shared" si="252"/>
        <v>69</v>
      </c>
      <c r="AS729" s="7">
        <f t="shared" si="253"/>
        <v>0.51</v>
      </c>
    </row>
    <row r="730" spans="2:45" s="7" customFormat="1" x14ac:dyDescent="0.15">
      <c r="B730" s="118"/>
      <c r="C730" s="118"/>
      <c r="D730" s="118"/>
      <c r="E730" s="30"/>
      <c r="F730" s="30"/>
      <c r="G730" s="119"/>
      <c r="H730" s="119"/>
      <c r="I730" s="78"/>
      <c r="J730" s="11" t="str">
        <f t="shared" si="244"/>
        <v/>
      </c>
      <c r="K730" s="2" t="str">
        <f t="shared" si="254"/>
        <v/>
      </c>
      <c r="L730" s="2" t="str">
        <f t="shared" si="245"/>
        <v/>
      </c>
      <c r="M730" s="2" t="str">
        <f t="shared" si="255"/>
        <v/>
      </c>
      <c r="N730" s="2" t="str">
        <f t="shared" si="256"/>
        <v/>
      </c>
      <c r="O730" s="2" t="str">
        <f t="shared" si="257"/>
        <v/>
      </c>
      <c r="P730" s="11" t="str">
        <f t="shared" si="258"/>
        <v/>
      </c>
      <c r="Q730" s="11" t="str">
        <f t="shared" si="259"/>
        <v/>
      </c>
      <c r="R730" s="2" t="str">
        <f t="shared" si="260"/>
        <v/>
      </c>
      <c r="S730" s="11" t="str">
        <f t="shared" si="261"/>
        <v/>
      </c>
      <c r="T730" s="175" t="str">
        <f t="shared" si="262"/>
        <v/>
      </c>
      <c r="U730" s="11" t="str">
        <f t="shared" si="263"/>
        <v/>
      </c>
      <c r="V730" s="136"/>
      <c r="W730" s="136"/>
      <c r="X730" s="139">
        <f t="shared" si="246"/>
        <v>0</v>
      </c>
      <c r="Y730" s="31">
        <f t="shared" si="247"/>
        <v>0</v>
      </c>
      <c r="Z730" s="31"/>
      <c r="AA730" s="140">
        <f t="shared" si="248"/>
        <v>0</v>
      </c>
      <c r="AB730" s="12"/>
      <c r="AC730" s="8">
        <f t="shared" si="249"/>
        <v>9.0359999999999996</v>
      </c>
      <c r="AD730" s="8">
        <f t="shared" si="250"/>
        <v>-184.49199999999999</v>
      </c>
      <c r="AE730"/>
      <c r="AF730" t="e">
        <f>IF(D730="M",IF(AI730&lt;78,LMS!$D$5*AI730^3+LMS!$E$5*AI730^2+LMS!$F$5*AI730+LMS!$G$5,IF(AI730&lt;150,LMS!$D$6*AI730^3+LMS!$E$6*AI730^2+LMS!$F$6*AI730+LMS!$G$6,LMS!$D$7*AI730^3+LMS!$E$7*AI730^2+LMS!$F$7*AI730+LMS!$G$7)),IF(AI730&lt;69,LMS!$D$9*AI730^3+LMS!$E$9*AI730^2+LMS!$F$9*AI730+LMS!$G$9,IF(AI730&lt;150,LMS!$D$10*AI730^3+LMS!$E$10*AI730^2+LMS!$F$10*AI730+LMS!$G$10,LMS!$D$11*AI730^3+LMS!$E$11*AI730^2+LMS!$F$11*AI730+LMS!$G$11)))</f>
        <v>#VALUE!</v>
      </c>
      <c r="AG730" t="e">
        <f>IF(D730="M",(IF(AI730&lt;2.5,LMS!$D$21*AI730^3+LMS!$E$21*AI730^2+LMS!$F$21*AI730+LMS!$G$21,IF(AI730&lt;9.5,LMS!$D$22*AI730^3+LMS!$E$22*AI730^2+LMS!$F$22*AI730+LMS!$G$22,IF(AI730&lt;26.75,LMS!$D$23*AI730^3+LMS!$E$23*AI730^2+LMS!$F$23*AI730+LMS!$G$23,IF(AI730&lt;90,LMS!$D$24*AI730^3+LMS!$E$24*AI730^2+LMS!$F$24*AI730+LMS!$G$24,LMS!$D$25*AI730^3+LMS!$E$25*AI730^2+LMS!$F$25*AI730+LMS!$G$25))))),(IF(AI730&lt;2.5,LMS!$D$27*AI730^3+LMS!$E$27*AI730^2+LMS!$F$27*AI730+LMS!$G$27,IF(AI730&lt;9.5,LMS!$D$28*AI730^3+LMS!$E$28*AI730^2+LMS!$F$28*AI730+LMS!$G$28,IF(AI730&lt;26.75,LMS!$D$29*AI730^3+LMS!$E$29*AI730^2+LMS!$F$29*AI730+LMS!$G$29,IF(AI730&lt;90,LMS!$D$30*AI730^3+LMS!$E$30*AI730^2+LMS!$F$30*AI730+LMS!$G$30,IF(AI730&lt;150,LMS!$D$31*AI730^3+LMS!$E$31*AI730^2+LMS!$F$31*AI730+LMS!$G$31,LMS!$D$32*AI730^3+LMS!$E$32*AI730^2+LMS!$F$32*AI730+LMS!$G$32)))))))</f>
        <v>#VALUE!</v>
      </c>
      <c r="AH730" t="e">
        <f>IF(D730="M",(IF(AI730&lt;90,LMS!$D$14*AI730^3+LMS!$E$14*AI730^2+LMS!$F$14*AI730+LMS!$G$14,LMS!$D$15*AI730^3+LMS!$E$15*AI730^2+LMS!$F$15*AI730+LMS!$G$15)),(IF(AI730&lt;90,LMS!$D$17*AI730^3+LMS!$E$17*AI730^2+LMS!$F$17*AI730+LMS!$G$17,LMS!$D$18*AI730^3+LMS!$E$18*AI730^2+LMS!$F$18*AI730+LMS!$G$18)))</f>
        <v>#VALUE!</v>
      </c>
      <c r="AI730" s="7" t="e">
        <f t="shared" si="243"/>
        <v>#VALUE!</v>
      </c>
      <c r="AJ730" s="7">
        <f t="shared" si="264"/>
        <v>0</v>
      </c>
      <c r="AL730" s="7">
        <f>IF(D730="M",WeightSDS!P$5*$AJ730^7+WeightSDS!Q$5*$AJ730^6+WeightSDS!R$5*$AJ730^5+WeightSDS!S$5*$AJ730^4+WeightSDS!T$5*$AJ730^3+WeightSDS!U$5*$AJ730^2+WeightSDS!V$5*$AJ730+WeightSDS!W$5,IF($AJ730&lt;186,WeightSDS!P$8*$AJ730^7+WeightSDS!Q$8*$AJ730^6+WeightSDS!R$8*$AJ730^5+WeightSDS!S$8*$AJ730^4+WeightSDS!T$8*$AJ730^3+WeightSDS!U$8*$AJ730^2+WeightSDS!V$8*$AJ730+WeightSDS!W$8,WeightSDS!$U$9+WeightSDS!$V$9*($AJ730-WeightSDS!$W$9)))</f>
        <v>0.75407122999999998</v>
      </c>
      <c r="AM730" s="7">
        <f>IF(D730="M",IF($AJ730&lt;45,WeightSDS!M$23*$AJ730^10+WeightSDS!N$23*$AJ730^9+WeightSDS!O$23*$AJ730^8+WeightSDS!P$23*$AJ730^7+WeightSDS!Q$23*$AJ730^6+WeightSDS!R$23*$AJ730^5+WeightSDS!S$23*$AJ730^4+WeightSDS!T$23*$AJ730^3+WeightSDS!U$23*$AJ730^2+WeightSDS!V$23*$AJ730+WeightSDS!W$23,IF($AJ730&lt;153,WeightSDS!M$25*$AJ730^10+WeightSDS!N$25*$AJ730^9+WeightSDS!O$25*$AJ730^8+WeightSDS!P$25*$AJ730^7+WeightSDS!Q$25*$AJ730^6+WeightSDS!R$25*$AJ730^5+WeightSDS!S$25*$AJ730^4+WeightSDS!T$25*$AJ730^3+WeightSDS!U$25*$AJ730^2+WeightSDS!V$25*$AJ730+WeightSDS!W$25,WeightSDS!M$27+WeightSDS!N$27/(1+EXP(WeightSDS!O$27+WeightSDS!P$27*$AJ730)))),IF($AJ730&lt;43.8,WeightSDS!M$29*$AJ730^10+WeightSDS!N$29*$AJ730^9+WeightSDS!O$29*$AJ730^8+WeightSDS!P$29*$AJ730^7+WeightSDS!Q$29*$AJ730^6+WeightSDS!R$29*$AJ730^5+WeightSDS!S$29*$AJ730^4+WeightSDS!T$29*$AJ730^3+WeightSDS!U$29*$AJ730^2+WeightSDS!V$29*$AJ730+WeightSDS!W$29-0.010431*(1-$AJ730/210),IF($AJ730&lt;123,WeightSDS!M$30*$AJ730^10+WeightSDS!N$30*$AJ730^9+WeightSDS!O$30*$AJ730^8+WeightSDS!P$30*$AJ730^7+WeightSDS!Q$30*$AJ730^6+WeightSDS!R$30*$AJ730^5+WeightSDS!S$30*$AJ730^4+WeightSDS!T$30*$AJ730^3+WeightSDS!U$30*$AJ730^2+WeightSDS!V$30*$AJ730+WeightSDS!W$30-0.010431*(1-1/$AJ730),WeightSDS!M$32+WeightSDS!N$32/(1+EXP(WeightSDS!O$32+WeightSDS!P$32*$AJ730))-0.010431*(1-$AJ730/210))))</f>
        <v>2.9500001032655536</v>
      </c>
      <c r="AN730" s="7">
        <f>IF(D730="M",IF($AJ730&lt;162,WeightSDS!P$12*$AJ730^7+WeightSDS!Q$12*$AJ730^6+WeightSDS!R$12*$AJ730^5+WeightSDS!S$12*$AJ730^4+WeightSDS!T$12*$AJ730^3+WeightSDS!U$12*$AJ730^2+WeightSDS!V$12*$AJ730+WeightSDS!W$12,WeightSDS!P$14*$AJ730^7+WeightSDS!Q$14*$AJ730^6+WeightSDS!R$14*$AJ730^5+WeightSDS!S$14*$AJ730^4+WeightSDS!T$14*$AJ730^3+WeightSDS!U$14*$AJ730^2+WeightSDS!V$14*$AJ730+WeightSDS!W$14),IF($AJ730&lt;156,WeightSDS!O$17*$AJ730^8+WeightSDS!P$17*$AJ730^7+WeightSDS!Q$17*$AJ730^6+WeightSDS!R$17*$AJ730^5+WeightSDS!S$17*$AJ730^4+WeightSDS!T$17*$AJ730^3+WeightSDS!U$17*$AJ730^2+WeightSDS!V$17*$AJ730+WeightSDS!W$17,IF($AJ730&lt;186,WeightSDS!$U$18+(WeightSDS!$V$18-WeightSDS!$U$18)/24*($AJ730-186)+WeightSDS!$W$18*(-$AJ730+186)^2-0.005,WeightSDS!$U$18+(WeightSDS!$V$18-WeightSDS!$U$18)/24*($AJ730-186)-0.005)))</f>
        <v>0.14604529399999999</v>
      </c>
      <c r="AQ730" s="7">
        <f t="shared" si="251"/>
        <v>0.56299999999999994</v>
      </c>
      <c r="AR730" s="7">
        <f t="shared" si="252"/>
        <v>69</v>
      </c>
      <c r="AS730" s="7">
        <f t="shared" si="253"/>
        <v>0.51</v>
      </c>
    </row>
    <row r="731" spans="2:45" s="7" customFormat="1" x14ac:dyDescent="0.15">
      <c r="B731" s="118"/>
      <c r="C731" s="118"/>
      <c r="D731" s="118"/>
      <c r="E731" s="30"/>
      <c r="F731" s="30"/>
      <c r="G731" s="119"/>
      <c r="H731" s="119"/>
      <c r="I731" s="78"/>
      <c r="J731" s="11" t="str">
        <f t="shared" si="244"/>
        <v/>
      </c>
      <c r="K731" s="2" t="str">
        <f t="shared" si="254"/>
        <v/>
      </c>
      <c r="L731" s="2" t="str">
        <f t="shared" si="245"/>
        <v/>
      </c>
      <c r="M731" s="2" t="str">
        <f t="shared" si="255"/>
        <v/>
      </c>
      <c r="N731" s="2" t="str">
        <f t="shared" si="256"/>
        <v/>
      </c>
      <c r="O731" s="2" t="str">
        <f t="shared" si="257"/>
        <v/>
      </c>
      <c r="P731" s="11" t="str">
        <f t="shared" si="258"/>
        <v/>
      </c>
      <c r="Q731" s="11" t="str">
        <f t="shared" si="259"/>
        <v/>
      </c>
      <c r="R731" s="2" t="str">
        <f t="shared" si="260"/>
        <v/>
      </c>
      <c r="S731" s="11" t="str">
        <f t="shared" si="261"/>
        <v/>
      </c>
      <c r="T731" s="175" t="str">
        <f t="shared" si="262"/>
        <v/>
      </c>
      <c r="U731" s="11" t="str">
        <f t="shared" si="263"/>
        <v/>
      </c>
      <c r="V731" s="136"/>
      <c r="W731" s="136"/>
      <c r="X731" s="139">
        <f t="shared" si="246"/>
        <v>0</v>
      </c>
      <c r="Y731" s="31">
        <f t="shared" si="247"/>
        <v>0</v>
      </c>
      <c r="Z731" s="31"/>
      <c r="AA731" s="140">
        <f t="shared" si="248"/>
        <v>0</v>
      </c>
      <c r="AB731" s="12"/>
      <c r="AC731" s="8">
        <f t="shared" si="249"/>
        <v>9.0359999999999996</v>
      </c>
      <c r="AD731" s="8">
        <f t="shared" si="250"/>
        <v>-184.49199999999999</v>
      </c>
      <c r="AE731"/>
      <c r="AF731" t="e">
        <f>IF(D731="M",IF(AI731&lt;78,LMS!$D$5*AI731^3+LMS!$E$5*AI731^2+LMS!$F$5*AI731+LMS!$G$5,IF(AI731&lt;150,LMS!$D$6*AI731^3+LMS!$E$6*AI731^2+LMS!$F$6*AI731+LMS!$G$6,LMS!$D$7*AI731^3+LMS!$E$7*AI731^2+LMS!$F$7*AI731+LMS!$G$7)),IF(AI731&lt;69,LMS!$D$9*AI731^3+LMS!$E$9*AI731^2+LMS!$F$9*AI731+LMS!$G$9,IF(AI731&lt;150,LMS!$D$10*AI731^3+LMS!$E$10*AI731^2+LMS!$F$10*AI731+LMS!$G$10,LMS!$D$11*AI731^3+LMS!$E$11*AI731^2+LMS!$F$11*AI731+LMS!$G$11)))</f>
        <v>#VALUE!</v>
      </c>
      <c r="AG731" t="e">
        <f>IF(D731="M",(IF(AI731&lt;2.5,LMS!$D$21*AI731^3+LMS!$E$21*AI731^2+LMS!$F$21*AI731+LMS!$G$21,IF(AI731&lt;9.5,LMS!$D$22*AI731^3+LMS!$E$22*AI731^2+LMS!$F$22*AI731+LMS!$G$22,IF(AI731&lt;26.75,LMS!$D$23*AI731^3+LMS!$E$23*AI731^2+LMS!$F$23*AI731+LMS!$G$23,IF(AI731&lt;90,LMS!$D$24*AI731^3+LMS!$E$24*AI731^2+LMS!$F$24*AI731+LMS!$G$24,LMS!$D$25*AI731^3+LMS!$E$25*AI731^2+LMS!$F$25*AI731+LMS!$G$25))))),(IF(AI731&lt;2.5,LMS!$D$27*AI731^3+LMS!$E$27*AI731^2+LMS!$F$27*AI731+LMS!$G$27,IF(AI731&lt;9.5,LMS!$D$28*AI731^3+LMS!$E$28*AI731^2+LMS!$F$28*AI731+LMS!$G$28,IF(AI731&lt;26.75,LMS!$D$29*AI731^3+LMS!$E$29*AI731^2+LMS!$F$29*AI731+LMS!$G$29,IF(AI731&lt;90,LMS!$D$30*AI731^3+LMS!$E$30*AI731^2+LMS!$F$30*AI731+LMS!$G$30,IF(AI731&lt;150,LMS!$D$31*AI731^3+LMS!$E$31*AI731^2+LMS!$F$31*AI731+LMS!$G$31,LMS!$D$32*AI731^3+LMS!$E$32*AI731^2+LMS!$F$32*AI731+LMS!$G$32)))))))</f>
        <v>#VALUE!</v>
      </c>
      <c r="AH731" t="e">
        <f>IF(D731="M",(IF(AI731&lt;90,LMS!$D$14*AI731^3+LMS!$E$14*AI731^2+LMS!$F$14*AI731+LMS!$G$14,LMS!$D$15*AI731^3+LMS!$E$15*AI731^2+LMS!$F$15*AI731+LMS!$G$15)),(IF(AI731&lt;90,LMS!$D$17*AI731^3+LMS!$E$17*AI731^2+LMS!$F$17*AI731+LMS!$G$17,LMS!$D$18*AI731^3+LMS!$E$18*AI731^2+LMS!$F$18*AI731+LMS!$G$18)))</f>
        <v>#VALUE!</v>
      </c>
      <c r="AI731" s="7" t="e">
        <f t="shared" si="243"/>
        <v>#VALUE!</v>
      </c>
      <c r="AJ731" s="7">
        <f t="shared" si="264"/>
        <v>0</v>
      </c>
      <c r="AL731" s="7">
        <f>IF(D731="M",WeightSDS!P$5*$AJ731^7+WeightSDS!Q$5*$AJ731^6+WeightSDS!R$5*$AJ731^5+WeightSDS!S$5*$AJ731^4+WeightSDS!T$5*$AJ731^3+WeightSDS!U$5*$AJ731^2+WeightSDS!V$5*$AJ731+WeightSDS!W$5,IF($AJ731&lt;186,WeightSDS!P$8*$AJ731^7+WeightSDS!Q$8*$AJ731^6+WeightSDS!R$8*$AJ731^5+WeightSDS!S$8*$AJ731^4+WeightSDS!T$8*$AJ731^3+WeightSDS!U$8*$AJ731^2+WeightSDS!V$8*$AJ731+WeightSDS!W$8,WeightSDS!$U$9+WeightSDS!$V$9*($AJ731-WeightSDS!$W$9)))</f>
        <v>0.75407122999999998</v>
      </c>
      <c r="AM731" s="7">
        <f>IF(D731="M",IF($AJ731&lt;45,WeightSDS!M$23*$AJ731^10+WeightSDS!N$23*$AJ731^9+WeightSDS!O$23*$AJ731^8+WeightSDS!P$23*$AJ731^7+WeightSDS!Q$23*$AJ731^6+WeightSDS!R$23*$AJ731^5+WeightSDS!S$23*$AJ731^4+WeightSDS!T$23*$AJ731^3+WeightSDS!U$23*$AJ731^2+WeightSDS!V$23*$AJ731+WeightSDS!W$23,IF($AJ731&lt;153,WeightSDS!M$25*$AJ731^10+WeightSDS!N$25*$AJ731^9+WeightSDS!O$25*$AJ731^8+WeightSDS!P$25*$AJ731^7+WeightSDS!Q$25*$AJ731^6+WeightSDS!R$25*$AJ731^5+WeightSDS!S$25*$AJ731^4+WeightSDS!T$25*$AJ731^3+WeightSDS!U$25*$AJ731^2+WeightSDS!V$25*$AJ731+WeightSDS!W$25,WeightSDS!M$27+WeightSDS!N$27/(1+EXP(WeightSDS!O$27+WeightSDS!P$27*$AJ731)))),IF($AJ731&lt;43.8,WeightSDS!M$29*$AJ731^10+WeightSDS!N$29*$AJ731^9+WeightSDS!O$29*$AJ731^8+WeightSDS!P$29*$AJ731^7+WeightSDS!Q$29*$AJ731^6+WeightSDS!R$29*$AJ731^5+WeightSDS!S$29*$AJ731^4+WeightSDS!T$29*$AJ731^3+WeightSDS!U$29*$AJ731^2+WeightSDS!V$29*$AJ731+WeightSDS!W$29-0.010431*(1-$AJ731/210),IF($AJ731&lt;123,WeightSDS!M$30*$AJ731^10+WeightSDS!N$30*$AJ731^9+WeightSDS!O$30*$AJ731^8+WeightSDS!P$30*$AJ731^7+WeightSDS!Q$30*$AJ731^6+WeightSDS!R$30*$AJ731^5+WeightSDS!S$30*$AJ731^4+WeightSDS!T$30*$AJ731^3+WeightSDS!U$30*$AJ731^2+WeightSDS!V$30*$AJ731+WeightSDS!W$30-0.010431*(1-1/$AJ731),WeightSDS!M$32+WeightSDS!N$32/(1+EXP(WeightSDS!O$32+WeightSDS!P$32*$AJ731))-0.010431*(1-$AJ731/210))))</f>
        <v>2.9500001032655536</v>
      </c>
      <c r="AN731" s="7">
        <f>IF(D731="M",IF($AJ731&lt;162,WeightSDS!P$12*$AJ731^7+WeightSDS!Q$12*$AJ731^6+WeightSDS!R$12*$AJ731^5+WeightSDS!S$12*$AJ731^4+WeightSDS!T$12*$AJ731^3+WeightSDS!U$12*$AJ731^2+WeightSDS!V$12*$AJ731+WeightSDS!W$12,WeightSDS!P$14*$AJ731^7+WeightSDS!Q$14*$AJ731^6+WeightSDS!R$14*$AJ731^5+WeightSDS!S$14*$AJ731^4+WeightSDS!T$14*$AJ731^3+WeightSDS!U$14*$AJ731^2+WeightSDS!V$14*$AJ731+WeightSDS!W$14),IF($AJ731&lt;156,WeightSDS!O$17*$AJ731^8+WeightSDS!P$17*$AJ731^7+WeightSDS!Q$17*$AJ731^6+WeightSDS!R$17*$AJ731^5+WeightSDS!S$17*$AJ731^4+WeightSDS!T$17*$AJ731^3+WeightSDS!U$17*$AJ731^2+WeightSDS!V$17*$AJ731+WeightSDS!W$17,IF($AJ731&lt;186,WeightSDS!$U$18+(WeightSDS!$V$18-WeightSDS!$U$18)/24*($AJ731-186)+WeightSDS!$W$18*(-$AJ731+186)^2-0.005,WeightSDS!$U$18+(WeightSDS!$V$18-WeightSDS!$U$18)/24*($AJ731-186)-0.005)))</f>
        <v>0.14604529399999999</v>
      </c>
      <c r="AQ731" s="7">
        <f t="shared" si="251"/>
        <v>0.56299999999999994</v>
      </c>
      <c r="AR731" s="7">
        <f t="shared" si="252"/>
        <v>69</v>
      </c>
      <c r="AS731" s="7">
        <f t="shared" si="253"/>
        <v>0.51</v>
      </c>
    </row>
    <row r="732" spans="2:45" s="7" customFormat="1" x14ac:dyDescent="0.15">
      <c r="B732" s="118"/>
      <c r="C732" s="118"/>
      <c r="D732" s="118"/>
      <c r="E732" s="30"/>
      <c r="F732" s="30"/>
      <c r="G732" s="119"/>
      <c r="H732" s="119"/>
      <c r="I732" s="78"/>
      <c r="J732" s="11" t="str">
        <f t="shared" si="244"/>
        <v/>
      </c>
      <c r="K732" s="2" t="str">
        <f t="shared" si="254"/>
        <v/>
      </c>
      <c r="L732" s="2" t="str">
        <f t="shared" si="245"/>
        <v/>
      </c>
      <c r="M732" s="2" t="str">
        <f t="shared" si="255"/>
        <v/>
      </c>
      <c r="N732" s="2" t="str">
        <f t="shared" si="256"/>
        <v/>
      </c>
      <c r="O732" s="2" t="str">
        <f t="shared" si="257"/>
        <v/>
      </c>
      <c r="P732" s="11" t="str">
        <f t="shared" si="258"/>
        <v/>
      </c>
      <c r="Q732" s="11" t="str">
        <f t="shared" si="259"/>
        <v/>
      </c>
      <c r="R732" s="2" t="str">
        <f t="shared" si="260"/>
        <v/>
      </c>
      <c r="S732" s="11" t="str">
        <f t="shared" si="261"/>
        <v/>
      </c>
      <c r="T732" s="175" t="str">
        <f t="shared" si="262"/>
        <v/>
      </c>
      <c r="U732" s="11" t="str">
        <f t="shared" si="263"/>
        <v/>
      </c>
      <c r="V732" s="136"/>
      <c r="W732" s="136"/>
      <c r="X732" s="139">
        <f t="shared" si="246"/>
        <v>0</v>
      </c>
      <c r="Y732" s="31">
        <f t="shared" si="247"/>
        <v>0</v>
      </c>
      <c r="Z732" s="31"/>
      <c r="AA732" s="140">
        <f t="shared" si="248"/>
        <v>0</v>
      </c>
      <c r="AB732" s="12"/>
      <c r="AC732" s="8">
        <f t="shared" si="249"/>
        <v>9.0359999999999996</v>
      </c>
      <c r="AD732" s="8">
        <f t="shared" si="250"/>
        <v>-184.49199999999999</v>
      </c>
      <c r="AE732"/>
      <c r="AF732" t="e">
        <f>IF(D732="M",IF(AI732&lt;78,LMS!$D$5*AI732^3+LMS!$E$5*AI732^2+LMS!$F$5*AI732+LMS!$G$5,IF(AI732&lt;150,LMS!$D$6*AI732^3+LMS!$E$6*AI732^2+LMS!$F$6*AI732+LMS!$G$6,LMS!$D$7*AI732^3+LMS!$E$7*AI732^2+LMS!$F$7*AI732+LMS!$G$7)),IF(AI732&lt;69,LMS!$D$9*AI732^3+LMS!$E$9*AI732^2+LMS!$F$9*AI732+LMS!$G$9,IF(AI732&lt;150,LMS!$D$10*AI732^3+LMS!$E$10*AI732^2+LMS!$F$10*AI732+LMS!$G$10,LMS!$D$11*AI732^3+LMS!$E$11*AI732^2+LMS!$F$11*AI732+LMS!$G$11)))</f>
        <v>#VALUE!</v>
      </c>
      <c r="AG732" t="e">
        <f>IF(D732="M",(IF(AI732&lt;2.5,LMS!$D$21*AI732^3+LMS!$E$21*AI732^2+LMS!$F$21*AI732+LMS!$G$21,IF(AI732&lt;9.5,LMS!$D$22*AI732^3+LMS!$E$22*AI732^2+LMS!$F$22*AI732+LMS!$G$22,IF(AI732&lt;26.75,LMS!$D$23*AI732^3+LMS!$E$23*AI732^2+LMS!$F$23*AI732+LMS!$G$23,IF(AI732&lt;90,LMS!$D$24*AI732^3+LMS!$E$24*AI732^2+LMS!$F$24*AI732+LMS!$G$24,LMS!$D$25*AI732^3+LMS!$E$25*AI732^2+LMS!$F$25*AI732+LMS!$G$25))))),(IF(AI732&lt;2.5,LMS!$D$27*AI732^3+LMS!$E$27*AI732^2+LMS!$F$27*AI732+LMS!$G$27,IF(AI732&lt;9.5,LMS!$D$28*AI732^3+LMS!$E$28*AI732^2+LMS!$F$28*AI732+LMS!$G$28,IF(AI732&lt;26.75,LMS!$D$29*AI732^3+LMS!$E$29*AI732^2+LMS!$F$29*AI732+LMS!$G$29,IF(AI732&lt;90,LMS!$D$30*AI732^3+LMS!$E$30*AI732^2+LMS!$F$30*AI732+LMS!$G$30,IF(AI732&lt;150,LMS!$D$31*AI732^3+LMS!$E$31*AI732^2+LMS!$F$31*AI732+LMS!$G$31,LMS!$D$32*AI732^3+LMS!$E$32*AI732^2+LMS!$F$32*AI732+LMS!$G$32)))))))</f>
        <v>#VALUE!</v>
      </c>
      <c r="AH732" t="e">
        <f>IF(D732="M",(IF(AI732&lt;90,LMS!$D$14*AI732^3+LMS!$E$14*AI732^2+LMS!$F$14*AI732+LMS!$G$14,LMS!$D$15*AI732^3+LMS!$E$15*AI732^2+LMS!$F$15*AI732+LMS!$G$15)),(IF(AI732&lt;90,LMS!$D$17*AI732^3+LMS!$E$17*AI732^2+LMS!$F$17*AI732+LMS!$G$17,LMS!$D$18*AI732^3+LMS!$E$18*AI732^2+LMS!$F$18*AI732+LMS!$G$18)))</f>
        <v>#VALUE!</v>
      </c>
      <c r="AI732" s="7" t="e">
        <f t="shared" si="243"/>
        <v>#VALUE!</v>
      </c>
      <c r="AJ732" s="7">
        <f t="shared" si="264"/>
        <v>0</v>
      </c>
      <c r="AL732" s="7">
        <f>IF(D732="M",WeightSDS!P$5*$AJ732^7+WeightSDS!Q$5*$AJ732^6+WeightSDS!R$5*$AJ732^5+WeightSDS!S$5*$AJ732^4+WeightSDS!T$5*$AJ732^3+WeightSDS!U$5*$AJ732^2+WeightSDS!V$5*$AJ732+WeightSDS!W$5,IF($AJ732&lt;186,WeightSDS!P$8*$AJ732^7+WeightSDS!Q$8*$AJ732^6+WeightSDS!R$8*$AJ732^5+WeightSDS!S$8*$AJ732^4+WeightSDS!T$8*$AJ732^3+WeightSDS!U$8*$AJ732^2+WeightSDS!V$8*$AJ732+WeightSDS!W$8,WeightSDS!$U$9+WeightSDS!$V$9*($AJ732-WeightSDS!$W$9)))</f>
        <v>0.75407122999999998</v>
      </c>
      <c r="AM732" s="7">
        <f>IF(D732="M",IF($AJ732&lt;45,WeightSDS!M$23*$AJ732^10+WeightSDS!N$23*$AJ732^9+WeightSDS!O$23*$AJ732^8+WeightSDS!P$23*$AJ732^7+WeightSDS!Q$23*$AJ732^6+WeightSDS!R$23*$AJ732^5+WeightSDS!S$23*$AJ732^4+WeightSDS!T$23*$AJ732^3+WeightSDS!U$23*$AJ732^2+WeightSDS!V$23*$AJ732+WeightSDS!W$23,IF($AJ732&lt;153,WeightSDS!M$25*$AJ732^10+WeightSDS!N$25*$AJ732^9+WeightSDS!O$25*$AJ732^8+WeightSDS!P$25*$AJ732^7+WeightSDS!Q$25*$AJ732^6+WeightSDS!R$25*$AJ732^5+WeightSDS!S$25*$AJ732^4+WeightSDS!T$25*$AJ732^3+WeightSDS!U$25*$AJ732^2+WeightSDS!V$25*$AJ732+WeightSDS!W$25,WeightSDS!M$27+WeightSDS!N$27/(1+EXP(WeightSDS!O$27+WeightSDS!P$27*$AJ732)))),IF($AJ732&lt;43.8,WeightSDS!M$29*$AJ732^10+WeightSDS!N$29*$AJ732^9+WeightSDS!O$29*$AJ732^8+WeightSDS!P$29*$AJ732^7+WeightSDS!Q$29*$AJ732^6+WeightSDS!R$29*$AJ732^5+WeightSDS!S$29*$AJ732^4+WeightSDS!T$29*$AJ732^3+WeightSDS!U$29*$AJ732^2+WeightSDS!V$29*$AJ732+WeightSDS!W$29-0.010431*(1-$AJ732/210),IF($AJ732&lt;123,WeightSDS!M$30*$AJ732^10+WeightSDS!N$30*$AJ732^9+WeightSDS!O$30*$AJ732^8+WeightSDS!P$30*$AJ732^7+WeightSDS!Q$30*$AJ732^6+WeightSDS!R$30*$AJ732^5+WeightSDS!S$30*$AJ732^4+WeightSDS!T$30*$AJ732^3+WeightSDS!U$30*$AJ732^2+WeightSDS!V$30*$AJ732+WeightSDS!W$30-0.010431*(1-1/$AJ732),WeightSDS!M$32+WeightSDS!N$32/(1+EXP(WeightSDS!O$32+WeightSDS!P$32*$AJ732))-0.010431*(1-$AJ732/210))))</f>
        <v>2.9500001032655536</v>
      </c>
      <c r="AN732" s="7">
        <f>IF(D732="M",IF($AJ732&lt;162,WeightSDS!P$12*$AJ732^7+WeightSDS!Q$12*$AJ732^6+WeightSDS!R$12*$AJ732^5+WeightSDS!S$12*$AJ732^4+WeightSDS!T$12*$AJ732^3+WeightSDS!U$12*$AJ732^2+WeightSDS!V$12*$AJ732+WeightSDS!W$12,WeightSDS!P$14*$AJ732^7+WeightSDS!Q$14*$AJ732^6+WeightSDS!R$14*$AJ732^5+WeightSDS!S$14*$AJ732^4+WeightSDS!T$14*$AJ732^3+WeightSDS!U$14*$AJ732^2+WeightSDS!V$14*$AJ732+WeightSDS!W$14),IF($AJ732&lt;156,WeightSDS!O$17*$AJ732^8+WeightSDS!P$17*$AJ732^7+WeightSDS!Q$17*$AJ732^6+WeightSDS!R$17*$AJ732^5+WeightSDS!S$17*$AJ732^4+WeightSDS!T$17*$AJ732^3+WeightSDS!U$17*$AJ732^2+WeightSDS!V$17*$AJ732+WeightSDS!W$17,IF($AJ732&lt;186,WeightSDS!$U$18+(WeightSDS!$V$18-WeightSDS!$U$18)/24*($AJ732-186)+WeightSDS!$W$18*(-$AJ732+186)^2-0.005,WeightSDS!$U$18+(WeightSDS!$V$18-WeightSDS!$U$18)/24*($AJ732-186)-0.005)))</f>
        <v>0.14604529399999999</v>
      </c>
      <c r="AQ732" s="7">
        <f t="shared" si="251"/>
        <v>0.56299999999999994</v>
      </c>
      <c r="AR732" s="7">
        <f t="shared" si="252"/>
        <v>69</v>
      </c>
      <c r="AS732" s="7">
        <f t="shared" si="253"/>
        <v>0.51</v>
      </c>
    </row>
    <row r="733" spans="2:45" s="7" customFormat="1" x14ac:dyDescent="0.15">
      <c r="B733" s="118"/>
      <c r="C733" s="118"/>
      <c r="D733" s="118"/>
      <c r="E733" s="30"/>
      <c r="F733" s="30"/>
      <c r="G733" s="119"/>
      <c r="H733" s="119"/>
      <c r="I733" s="78"/>
      <c r="J733" s="11" t="str">
        <f t="shared" si="244"/>
        <v/>
      </c>
      <c r="K733" s="2" t="str">
        <f t="shared" si="254"/>
        <v/>
      </c>
      <c r="L733" s="2" t="str">
        <f t="shared" si="245"/>
        <v/>
      </c>
      <c r="M733" s="2" t="str">
        <f t="shared" si="255"/>
        <v/>
      </c>
      <c r="N733" s="2" t="str">
        <f t="shared" si="256"/>
        <v/>
      </c>
      <c r="O733" s="2" t="str">
        <f t="shared" si="257"/>
        <v/>
      </c>
      <c r="P733" s="11" t="str">
        <f t="shared" si="258"/>
        <v/>
      </c>
      <c r="Q733" s="11" t="str">
        <f t="shared" si="259"/>
        <v/>
      </c>
      <c r="R733" s="2" t="str">
        <f t="shared" si="260"/>
        <v/>
      </c>
      <c r="S733" s="11" t="str">
        <f t="shared" si="261"/>
        <v/>
      </c>
      <c r="T733" s="175" t="str">
        <f t="shared" si="262"/>
        <v/>
      </c>
      <c r="U733" s="11" t="str">
        <f t="shared" si="263"/>
        <v/>
      </c>
      <c r="V733" s="136"/>
      <c r="W733" s="136"/>
      <c r="X733" s="139">
        <f t="shared" si="246"/>
        <v>0</v>
      </c>
      <c r="Y733" s="31">
        <f t="shared" si="247"/>
        <v>0</v>
      </c>
      <c r="Z733" s="31"/>
      <c r="AA733" s="140">
        <f t="shared" si="248"/>
        <v>0</v>
      </c>
      <c r="AB733" s="12"/>
      <c r="AC733" s="8">
        <f t="shared" si="249"/>
        <v>9.0359999999999996</v>
      </c>
      <c r="AD733" s="8">
        <f t="shared" si="250"/>
        <v>-184.49199999999999</v>
      </c>
      <c r="AE733"/>
      <c r="AF733" t="e">
        <f>IF(D733="M",IF(AI733&lt;78,LMS!$D$5*AI733^3+LMS!$E$5*AI733^2+LMS!$F$5*AI733+LMS!$G$5,IF(AI733&lt;150,LMS!$D$6*AI733^3+LMS!$E$6*AI733^2+LMS!$F$6*AI733+LMS!$G$6,LMS!$D$7*AI733^3+LMS!$E$7*AI733^2+LMS!$F$7*AI733+LMS!$G$7)),IF(AI733&lt;69,LMS!$D$9*AI733^3+LMS!$E$9*AI733^2+LMS!$F$9*AI733+LMS!$G$9,IF(AI733&lt;150,LMS!$D$10*AI733^3+LMS!$E$10*AI733^2+LMS!$F$10*AI733+LMS!$G$10,LMS!$D$11*AI733^3+LMS!$E$11*AI733^2+LMS!$F$11*AI733+LMS!$G$11)))</f>
        <v>#VALUE!</v>
      </c>
      <c r="AG733" t="e">
        <f>IF(D733="M",(IF(AI733&lt;2.5,LMS!$D$21*AI733^3+LMS!$E$21*AI733^2+LMS!$F$21*AI733+LMS!$G$21,IF(AI733&lt;9.5,LMS!$D$22*AI733^3+LMS!$E$22*AI733^2+LMS!$F$22*AI733+LMS!$G$22,IF(AI733&lt;26.75,LMS!$D$23*AI733^3+LMS!$E$23*AI733^2+LMS!$F$23*AI733+LMS!$G$23,IF(AI733&lt;90,LMS!$D$24*AI733^3+LMS!$E$24*AI733^2+LMS!$F$24*AI733+LMS!$G$24,LMS!$D$25*AI733^3+LMS!$E$25*AI733^2+LMS!$F$25*AI733+LMS!$G$25))))),(IF(AI733&lt;2.5,LMS!$D$27*AI733^3+LMS!$E$27*AI733^2+LMS!$F$27*AI733+LMS!$G$27,IF(AI733&lt;9.5,LMS!$D$28*AI733^3+LMS!$E$28*AI733^2+LMS!$F$28*AI733+LMS!$G$28,IF(AI733&lt;26.75,LMS!$D$29*AI733^3+LMS!$E$29*AI733^2+LMS!$F$29*AI733+LMS!$G$29,IF(AI733&lt;90,LMS!$D$30*AI733^3+LMS!$E$30*AI733^2+LMS!$F$30*AI733+LMS!$G$30,IF(AI733&lt;150,LMS!$D$31*AI733^3+LMS!$E$31*AI733^2+LMS!$F$31*AI733+LMS!$G$31,LMS!$D$32*AI733^3+LMS!$E$32*AI733^2+LMS!$F$32*AI733+LMS!$G$32)))))))</f>
        <v>#VALUE!</v>
      </c>
      <c r="AH733" t="e">
        <f>IF(D733="M",(IF(AI733&lt;90,LMS!$D$14*AI733^3+LMS!$E$14*AI733^2+LMS!$F$14*AI733+LMS!$G$14,LMS!$D$15*AI733^3+LMS!$E$15*AI733^2+LMS!$F$15*AI733+LMS!$G$15)),(IF(AI733&lt;90,LMS!$D$17*AI733^3+LMS!$E$17*AI733^2+LMS!$F$17*AI733+LMS!$G$17,LMS!$D$18*AI733^3+LMS!$E$18*AI733^2+LMS!$F$18*AI733+LMS!$G$18)))</f>
        <v>#VALUE!</v>
      </c>
      <c r="AI733" s="7" t="e">
        <f t="shared" si="243"/>
        <v>#VALUE!</v>
      </c>
      <c r="AJ733" s="7">
        <f t="shared" si="264"/>
        <v>0</v>
      </c>
      <c r="AL733" s="7">
        <f>IF(D733="M",WeightSDS!P$5*$AJ733^7+WeightSDS!Q$5*$AJ733^6+WeightSDS!R$5*$AJ733^5+WeightSDS!S$5*$AJ733^4+WeightSDS!T$5*$AJ733^3+WeightSDS!U$5*$AJ733^2+WeightSDS!V$5*$AJ733+WeightSDS!W$5,IF($AJ733&lt;186,WeightSDS!P$8*$AJ733^7+WeightSDS!Q$8*$AJ733^6+WeightSDS!R$8*$AJ733^5+WeightSDS!S$8*$AJ733^4+WeightSDS!T$8*$AJ733^3+WeightSDS!U$8*$AJ733^2+WeightSDS!V$8*$AJ733+WeightSDS!W$8,WeightSDS!$U$9+WeightSDS!$V$9*($AJ733-WeightSDS!$W$9)))</f>
        <v>0.75407122999999998</v>
      </c>
      <c r="AM733" s="7">
        <f>IF(D733="M",IF($AJ733&lt;45,WeightSDS!M$23*$AJ733^10+WeightSDS!N$23*$AJ733^9+WeightSDS!O$23*$AJ733^8+WeightSDS!P$23*$AJ733^7+WeightSDS!Q$23*$AJ733^6+WeightSDS!R$23*$AJ733^5+WeightSDS!S$23*$AJ733^4+WeightSDS!T$23*$AJ733^3+WeightSDS!U$23*$AJ733^2+WeightSDS!V$23*$AJ733+WeightSDS!W$23,IF($AJ733&lt;153,WeightSDS!M$25*$AJ733^10+WeightSDS!N$25*$AJ733^9+WeightSDS!O$25*$AJ733^8+WeightSDS!P$25*$AJ733^7+WeightSDS!Q$25*$AJ733^6+WeightSDS!R$25*$AJ733^5+WeightSDS!S$25*$AJ733^4+WeightSDS!T$25*$AJ733^3+WeightSDS!U$25*$AJ733^2+WeightSDS!V$25*$AJ733+WeightSDS!W$25,WeightSDS!M$27+WeightSDS!N$27/(1+EXP(WeightSDS!O$27+WeightSDS!P$27*$AJ733)))),IF($AJ733&lt;43.8,WeightSDS!M$29*$AJ733^10+WeightSDS!N$29*$AJ733^9+WeightSDS!O$29*$AJ733^8+WeightSDS!P$29*$AJ733^7+WeightSDS!Q$29*$AJ733^6+WeightSDS!R$29*$AJ733^5+WeightSDS!S$29*$AJ733^4+WeightSDS!T$29*$AJ733^3+WeightSDS!U$29*$AJ733^2+WeightSDS!V$29*$AJ733+WeightSDS!W$29-0.010431*(1-$AJ733/210),IF($AJ733&lt;123,WeightSDS!M$30*$AJ733^10+WeightSDS!N$30*$AJ733^9+WeightSDS!O$30*$AJ733^8+WeightSDS!P$30*$AJ733^7+WeightSDS!Q$30*$AJ733^6+WeightSDS!R$30*$AJ733^5+WeightSDS!S$30*$AJ733^4+WeightSDS!T$30*$AJ733^3+WeightSDS!U$30*$AJ733^2+WeightSDS!V$30*$AJ733+WeightSDS!W$30-0.010431*(1-1/$AJ733),WeightSDS!M$32+WeightSDS!N$32/(1+EXP(WeightSDS!O$32+WeightSDS!P$32*$AJ733))-0.010431*(1-$AJ733/210))))</f>
        <v>2.9500001032655536</v>
      </c>
      <c r="AN733" s="7">
        <f>IF(D733="M",IF($AJ733&lt;162,WeightSDS!P$12*$AJ733^7+WeightSDS!Q$12*$AJ733^6+WeightSDS!R$12*$AJ733^5+WeightSDS!S$12*$AJ733^4+WeightSDS!T$12*$AJ733^3+WeightSDS!U$12*$AJ733^2+WeightSDS!V$12*$AJ733+WeightSDS!W$12,WeightSDS!P$14*$AJ733^7+WeightSDS!Q$14*$AJ733^6+WeightSDS!R$14*$AJ733^5+WeightSDS!S$14*$AJ733^4+WeightSDS!T$14*$AJ733^3+WeightSDS!U$14*$AJ733^2+WeightSDS!V$14*$AJ733+WeightSDS!W$14),IF($AJ733&lt;156,WeightSDS!O$17*$AJ733^8+WeightSDS!P$17*$AJ733^7+WeightSDS!Q$17*$AJ733^6+WeightSDS!R$17*$AJ733^5+WeightSDS!S$17*$AJ733^4+WeightSDS!T$17*$AJ733^3+WeightSDS!U$17*$AJ733^2+WeightSDS!V$17*$AJ733+WeightSDS!W$17,IF($AJ733&lt;186,WeightSDS!$U$18+(WeightSDS!$V$18-WeightSDS!$U$18)/24*($AJ733-186)+WeightSDS!$W$18*(-$AJ733+186)^2-0.005,WeightSDS!$U$18+(WeightSDS!$V$18-WeightSDS!$U$18)/24*($AJ733-186)-0.005)))</f>
        <v>0.14604529399999999</v>
      </c>
      <c r="AQ733" s="7">
        <f t="shared" si="251"/>
        <v>0.56299999999999994</v>
      </c>
      <c r="AR733" s="7">
        <f t="shared" si="252"/>
        <v>69</v>
      </c>
      <c r="AS733" s="7">
        <f t="shared" si="253"/>
        <v>0.51</v>
      </c>
    </row>
    <row r="734" spans="2:45" s="7" customFormat="1" x14ac:dyDescent="0.15">
      <c r="B734" s="118"/>
      <c r="C734" s="118"/>
      <c r="D734" s="118"/>
      <c r="E734" s="30"/>
      <c r="F734" s="30"/>
      <c r="G734" s="119"/>
      <c r="H734" s="119"/>
      <c r="I734" s="78"/>
      <c r="J734" s="11" t="str">
        <f t="shared" si="244"/>
        <v/>
      </c>
      <c r="K734" s="2" t="str">
        <f t="shared" si="254"/>
        <v/>
      </c>
      <c r="L734" s="2" t="str">
        <f t="shared" si="245"/>
        <v/>
      </c>
      <c r="M734" s="2" t="str">
        <f t="shared" si="255"/>
        <v/>
      </c>
      <c r="N734" s="2" t="str">
        <f t="shared" si="256"/>
        <v/>
      </c>
      <c r="O734" s="2" t="str">
        <f t="shared" si="257"/>
        <v/>
      </c>
      <c r="P734" s="11" t="str">
        <f t="shared" si="258"/>
        <v/>
      </c>
      <c r="Q734" s="11" t="str">
        <f t="shared" si="259"/>
        <v/>
      </c>
      <c r="R734" s="2" t="str">
        <f t="shared" si="260"/>
        <v/>
      </c>
      <c r="S734" s="11" t="str">
        <f t="shared" si="261"/>
        <v/>
      </c>
      <c r="T734" s="175" t="str">
        <f t="shared" si="262"/>
        <v/>
      </c>
      <c r="U734" s="11" t="str">
        <f t="shared" si="263"/>
        <v/>
      </c>
      <c r="V734" s="136"/>
      <c r="W734" s="136"/>
      <c r="X734" s="139">
        <f t="shared" si="246"/>
        <v>0</v>
      </c>
      <c r="Y734" s="31">
        <f t="shared" si="247"/>
        <v>0</v>
      </c>
      <c r="Z734" s="31"/>
      <c r="AA734" s="140">
        <f t="shared" si="248"/>
        <v>0</v>
      </c>
      <c r="AB734" s="12"/>
      <c r="AC734" s="8">
        <f t="shared" si="249"/>
        <v>9.0359999999999996</v>
      </c>
      <c r="AD734" s="8">
        <f t="shared" si="250"/>
        <v>-184.49199999999999</v>
      </c>
      <c r="AE734"/>
      <c r="AF734" t="e">
        <f>IF(D734="M",IF(AI734&lt;78,LMS!$D$5*AI734^3+LMS!$E$5*AI734^2+LMS!$F$5*AI734+LMS!$G$5,IF(AI734&lt;150,LMS!$D$6*AI734^3+LMS!$E$6*AI734^2+LMS!$F$6*AI734+LMS!$G$6,LMS!$D$7*AI734^3+LMS!$E$7*AI734^2+LMS!$F$7*AI734+LMS!$G$7)),IF(AI734&lt;69,LMS!$D$9*AI734^3+LMS!$E$9*AI734^2+LMS!$F$9*AI734+LMS!$G$9,IF(AI734&lt;150,LMS!$D$10*AI734^3+LMS!$E$10*AI734^2+LMS!$F$10*AI734+LMS!$G$10,LMS!$D$11*AI734^3+LMS!$E$11*AI734^2+LMS!$F$11*AI734+LMS!$G$11)))</f>
        <v>#VALUE!</v>
      </c>
      <c r="AG734" t="e">
        <f>IF(D734="M",(IF(AI734&lt;2.5,LMS!$D$21*AI734^3+LMS!$E$21*AI734^2+LMS!$F$21*AI734+LMS!$G$21,IF(AI734&lt;9.5,LMS!$D$22*AI734^3+LMS!$E$22*AI734^2+LMS!$F$22*AI734+LMS!$G$22,IF(AI734&lt;26.75,LMS!$D$23*AI734^3+LMS!$E$23*AI734^2+LMS!$F$23*AI734+LMS!$G$23,IF(AI734&lt;90,LMS!$D$24*AI734^3+LMS!$E$24*AI734^2+LMS!$F$24*AI734+LMS!$G$24,LMS!$D$25*AI734^3+LMS!$E$25*AI734^2+LMS!$F$25*AI734+LMS!$G$25))))),(IF(AI734&lt;2.5,LMS!$D$27*AI734^3+LMS!$E$27*AI734^2+LMS!$F$27*AI734+LMS!$G$27,IF(AI734&lt;9.5,LMS!$D$28*AI734^3+LMS!$E$28*AI734^2+LMS!$F$28*AI734+LMS!$G$28,IF(AI734&lt;26.75,LMS!$D$29*AI734^3+LMS!$E$29*AI734^2+LMS!$F$29*AI734+LMS!$G$29,IF(AI734&lt;90,LMS!$D$30*AI734^3+LMS!$E$30*AI734^2+LMS!$F$30*AI734+LMS!$G$30,IF(AI734&lt;150,LMS!$D$31*AI734^3+LMS!$E$31*AI734^2+LMS!$F$31*AI734+LMS!$G$31,LMS!$D$32*AI734^3+LMS!$E$32*AI734^2+LMS!$F$32*AI734+LMS!$G$32)))))))</f>
        <v>#VALUE!</v>
      </c>
      <c r="AH734" t="e">
        <f>IF(D734="M",(IF(AI734&lt;90,LMS!$D$14*AI734^3+LMS!$E$14*AI734^2+LMS!$F$14*AI734+LMS!$G$14,LMS!$D$15*AI734^3+LMS!$E$15*AI734^2+LMS!$F$15*AI734+LMS!$G$15)),(IF(AI734&lt;90,LMS!$D$17*AI734^3+LMS!$E$17*AI734^2+LMS!$F$17*AI734+LMS!$G$17,LMS!$D$18*AI734^3+LMS!$E$18*AI734^2+LMS!$F$18*AI734+LMS!$G$18)))</f>
        <v>#VALUE!</v>
      </c>
      <c r="AI734" s="7" t="e">
        <f t="shared" si="243"/>
        <v>#VALUE!</v>
      </c>
      <c r="AJ734" s="7">
        <f t="shared" si="264"/>
        <v>0</v>
      </c>
      <c r="AL734" s="7">
        <f>IF(D734="M",WeightSDS!P$5*$AJ734^7+WeightSDS!Q$5*$AJ734^6+WeightSDS!R$5*$AJ734^5+WeightSDS!S$5*$AJ734^4+WeightSDS!T$5*$AJ734^3+WeightSDS!U$5*$AJ734^2+WeightSDS!V$5*$AJ734+WeightSDS!W$5,IF($AJ734&lt;186,WeightSDS!P$8*$AJ734^7+WeightSDS!Q$8*$AJ734^6+WeightSDS!R$8*$AJ734^5+WeightSDS!S$8*$AJ734^4+WeightSDS!T$8*$AJ734^3+WeightSDS!U$8*$AJ734^2+WeightSDS!V$8*$AJ734+WeightSDS!W$8,WeightSDS!$U$9+WeightSDS!$V$9*($AJ734-WeightSDS!$W$9)))</f>
        <v>0.75407122999999998</v>
      </c>
      <c r="AM734" s="7">
        <f>IF(D734="M",IF($AJ734&lt;45,WeightSDS!M$23*$AJ734^10+WeightSDS!N$23*$AJ734^9+WeightSDS!O$23*$AJ734^8+WeightSDS!P$23*$AJ734^7+WeightSDS!Q$23*$AJ734^6+WeightSDS!R$23*$AJ734^5+WeightSDS!S$23*$AJ734^4+WeightSDS!T$23*$AJ734^3+WeightSDS!U$23*$AJ734^2+WeightSDS!V$23*$AJ734+WeightSDS!W$23,IF($AJ734&lt;153,WeightSDS!M$25*$AJ734^10+WeightSDS!N$25*$AJ734^9+WeightSDS!O$25*$AJ734^8+WeightSDS!P$25*$AJ734^7+WeightSDS!Q$25*$AJ734^6+WeightSDS!R$25*$AJ734^5+WeightSDS!S$25*$AJ734^4+WeightSDS!T$25*$AJ734^3+WeightSDS!U$25*$AJ734^2+WeightSDS!V$25*$AJ734+WeightSDS!W$25,WeightSDS!M$27+WeightSDS!N$27/(1+EXP(WeightSDS!O$27+WeightSDS!P$27*$AJ734)))),IF($AJ734&lt;43.8,WeightSDS!M$29*$AJ734^10+WeightSDS!N$29*$AJ734^9+WeightSDS!O$29*$AJ734^8+WeightSDS!P$29*$AJ734^7+WeightSDS!Q$29*$AJ734^6+WeightSDS!R$29*$AJ734^5+WeightSDS!S$29*$AJ734^4+WeightSDS!T$29*$AJ734^3+WeightSDS!U$29*$AJ734^2+WeightSDS!V$29*$AJ734+WeightSDS!W$29-0.010431*(1-$AJ734/210),IF($AJ734&lt;123,WeightSDS!M$30*$AJ734^10+WeightSDS!N$30*$AJ734^9+WeightSDS!O$30*$AJ734^8+WeightSDS!P$30*$AJ734^7+WeightSDS!Q$30*$AJ734^6+WeightSDS!R$30*$AJ734^5+WeightSDS!S$30*$AJ734^4+WeightSDS!T$30*$AJ734^3+WeightSDS!U$30*$AJ734^2+WeightSDS!V$30*$AJ734+WeightSDS!W$30-0.010431*(1-1/$AJ734),WeightSDS!M$32+WeightSDS!N$32/(1+EXP(WeightSDS!O$32+WeightSDS!P$32*$AJ734))-0.010431*(1-$AJ734/210))))</f>
        <v>2.9500001032655536</v>
      </c>
      <c r="AN734" s="7">
        <f>IF(D734="M",IF($AJ734&lt;162,WeightSDS!P$12*$AJ734^7+WeightSDS!Q$12*$AJ734^6+WeightSDS!R$12*$AJ734^5+WeightSDS!S$12*$AJ734^4+WeightSDS!T$12*$AJ734^3+WeightSDS!U$12*$AJ734^2+WeightSDS!V$12*$AJ734+WeightSDS!W$12,WeightSDS!P$14*$AJ734^7+WeightSDS!Q$14*$AJ734^6+WeightSDS!R$14*$AJ734^5+WeightSDS!S$14*$AJ734^4+WeightSDS!T$14*$AJ734^3+WeightSDS!U$14*$AJ734^2+WeightSDS!V$14*$AJ734+WeightSDS!W$14),IF($AJ734&lt;156,WeightSDS!O$17*$AJ734^8+WeightSDS!P$17*$AJ734^7+WeightSDS!Q$17*$AJ734^6+WeightSDS!R$17*$AJ734^5+WeightSDS!S$17*$AJ734^4+WeightSDS!T$17*$AJ734^3+WeightSDS!U$17*$AJ734^2+WeightSDS!V$17*$AJ734+WeightSDS!W$17,IF($AJ734&lt;186,WeightSDS!$U$18+(WeightSDS!$V$18-WeightSDS!$U$18)/24*($AJ734-186)+WeightSDS!$W$18*(-$AJ734+186)^2-0.005,WeightSDS!$U$18+(WeightSDS!$V$18-WeightSDS!$U$18)/24*($AJ734-186)-0.005)))</f>
        <v>0.14604529399999999</v>
      </c>
      <c r="AQ734" s="7">
        <f t="shared" si="251"/>
        <v>0.56299999999999994</v>
      </c>
      <c r="AR734" s="7">
        <f t="shared" si="252"/>
        <v>69</v>
      </c>
      <c r="AS734" s="7">
        <f t="shared" si="253"/>
        <v>0.51</v>
      </c>
    </row>
    <row r="735" spans="2:45" s="7" customFormat="1" x14ac:dyDescent="0.15">
      <c r="B735" s="118"/>
      <c r="C735" s="118"/>
      <c r="D735" s="118"/>
      <c r="E735" s="30"/>
      <c r="F735" s="30"/>
      <c r="G735" s="119"/>
      <c r="H735" s="119"/>
      <c r="I735" s="78"/>
      <c r="J735" s="11" t="str">
        <f t="shared" si="244"/>
        <v/>
      </c>
      <c r="K735" s="2" t="str">
        <f t="shared" si="254"/>
        <v/>
      </c>
      <c r="L735" s="2" t="str">
        <f t="shared" si="245"/>
        <v/>
      </c>
      <c r="M735" s="2" t="str">
        <f t="shared" si="255"/>
        <v/>
      </c>
      <c r="N735" s="2" t="str">
        <f t="shared" si="256"/>
        <v/>
      </c>
      <c r="O735" s="2" t="str">
        <f t="shared" si="257"/>
        <v/>
      </c>
      <c r="P735" s="11" t="str">
        <f t="shared" si="258"/>
        <v/>
      </c>
      <c r="Q735" s="11" t="str">
        <f t="shared" si="259"/>
        <v/>
      </c>
      <c r="R735" s="2" t="str">
        <f t="shared" si="260"/>
        <v/>
      </c>
      <c r="S735" s="11" t="str">
        <f t="shared" si="261"/>
        <v/>
      </c>
      <c r="T735" s="175" t="str">
        <f t="shared" si="262"/>
        <v/>
      </c>
      <c r="U735" s="11" t="str">
        <f t="shared" si="263"/>
        <v/>
      </c>
      <c r="V735" s="136"/>
      <c r="W735" s="136"/>
      <c r="X735" s="139">
        <f t="shared" si="246"/>
        <v>0</v>
      </c>
      <c r="Y735" s="31">
        <f t="shared" si="247"/>
        <v>0</v>
      </c>
      <c r="Z735" s="31"/>
      <c r="AA735" s="140">
        <f t="shared" si="248"/>
        <v>0</v>
      </c>
      <c r="AB735" s="12"/>
      <c r="AC735" s="8">
        <f t="shared" si="249"/>
        <v>9.0359999999999996</v>
      </c>
      <c r="AD735" s="8">
        <f t="shared" si="250"/>
        <v>-184.49199999999999</v>
      </c>
      <c r="AE735"/>
      <c r="AF735" t="e">
        <f>IF(D735="M",IF(AI735&lt;78,LMS!$D$5*AI735^3+LMS!$E$5*AI735^2+LMS!$F$5*AI735+LMS!$G$5,IF(AI735&lt;150,LMS!$D$6*AI735^3+LMS!$E$6*AI735^2+LMS!$F$6*AI735+LMS!$G$6,LMS!$D$7*AI735^3+LMS!$E$7*AI735^2+LMS!$F$7*AI735+LMS!$G$7)),IF(AI735&lt;69,LMS!$D$9*AI735^3+LMS!$E$9*AI735^2+LMS!$F$9*AI735+LMS!$G$9,IF(AI735&lt;150,LMS!$D$10*AI735^3+LMS!$E$10*AI735^2+LMS!$F$10*AI735+LMS!$G$10,LMS!$D$11*AI735^3+LMS!$E$11*AI735^2+LMS!$F$11*AI735+LMS!$G$11)))</f>
        <v>#VALUE!</v>
      </c>
      <c r="AG735" t="e">
        <f>IF(D735="M",(IF(AI735&lt;2.5,LMS!$D$21*AI735^3+LMS!$E$21*AI735^2+LMS!$F$21*AI735+LMS!$G$21,IF(AI735&lt;9.5,LMS!$D$22*AI735^3+LMS!$E$22*AI735^2+LMS!$F$22*AI735+LMS!$G$22,IF(AI735&lt;26.75,LMS!$D$23*AI735^3+LMS!$E$23*AI735^2+LMS!$F$23*AI735+LMS!$G$23,IF(AI735&lt;90,LMS!$D$24*AI735^3+LMS!$E$24*AI735^2+LMS!$F$24*AI735+LMS!$G$24,LMS!$D$25*AI735^3+LMS!$E$25*AI735^2+LMS!$F$25*AI735+LMS!$G$25))))),(IF(AI735&lt;2.5,LMS!$D$27*AI735^3+LMS!$E$27*AI735^2+LMS!$F$27*AI735+LMS!$G$27,IF(AI735&lt;9.5,LMS!$D$28*AI735^3+LMS!$E$28*AI735^2+LMS!$F$28*AI735+LMS!$G$28,IF(AI735&lt;26.75,LMS!$D$29*AI735^3+LMS!$E$29*AI735^2+LMS!$F$29*AI735+LMS!$G$29,IF(AI735&lt;90,LMS!$D$30*AI735^3+LMS!$E$30*AI735^2+LMS!$F$30*AI735+LMS!$G$30,IF(AI735&lt;150,LMS!$D$31*AI735^3+LMS!$E$31*AI735^2+LMS!$F$31*AI735+LMS!$G$31,LMS!$D$32*AI735^3+LMS!$E$32*AI735^2+LMS!$F$32*AI735+LMS!$G$32)))))))</f>
        <v>#VALUE!</v>
      </c>
      <c r="AH735" t="e">
        <f>IF(D735="M",(IF(AI735&lt;90,LMS!$D$14*AI735^3+LMS!$E$14*AI735^2+LMS!$F$14*AI735+LMS!$G$14,LMS!$D$15*AI735^3+LMS!$E$15*AI735^2+LMS!$F$15*AI735+LMS!$G$15)),(IF(AI735&lt;90,LMS!$D$17*AI735^3+LMS!$E$17*AI735^2+LMS!$F$17*AI735+LMS!$G$17,LMS!$D$18*AI735^3+LMS!$E$18*AI735^2+LMS!$F$18*AI735+LMS!$G$18)))</f>
        <v>#VALUE!</v>
      </c>
      <c r="AI735" s="7" t="e">
        <f t="shared" si="243"/>
        <v>#VALUE!</v>
      </c>
      <c r="AJ735" s="7">
        <f t="shared" si="264"/>
        <v>0</v>
      </c>
      <c r="AL735" s="7">
        <f>IF(D735="M",WeightSDS!P$5*$AJ735^7+WeightSDS!Q$5*$AJ735^6+WeightSDS!R$5*$AJ735^5+WeightSDS!S$5*$AJ735^4+WeightSDS!T$5*$AJ735^3+WeightSDS!U$5*$AJ735^2+WeightSDS!V$5*$AJ735+WeightSDS!W$5,IF($AJ735&lt;186,WeightSDS!P$8*$AJ735^7+WeightSDS!Q$8*$AJ735^6+WeightSDS!R$8*$AJ735^5+WeightSDS!S$8*$AJ735^4+WeightSDS!T$8*$AJ735^3+WeightSDS!U$8*$AJ735^2+WeightSDS!V$8*$AJ735+WeightSDS!W$8,WeightSDS!$U$9+WeightSDS!$V$9*($AJ735-WeightSDS!$W$9)))</f>
        <v>0.75407122999999998</v>
      </c>
      <c r="AM735" s="7">
        <f>IF(D735="M",IF($AJ735&lt;45,WeightSDS!M$23*$AJ735^10+WeightSDS!N$23*$AJ735^9+WeightSDS!O$23*$AJ735^8+WeightSDS!P$23*$AJ735^7+WeightSDS!Q$23*$AJ735^6+WeightSDS!R$23*$AJ735^5+WeightSDS!S$23*$AJ735^4+WeightSDS!T$23*$AJ735^3+WeightSDS!U$23*$AJ735^2+WeightSDS!V$23*$AJ735+WeightSDS!W$23,IF($AJ735&lt;153,WeightSDS!M$25*$AJ735^10+WeightSDS!N$25*$AJ735^9+WeightSDS!O$25*$AJ735^8+WeightSDS!P$25*$AJ735^7+WeightSDS!Q$25*$AJ735^6+WeightSDS!R$25*$AJ735^5+WeightSDS!S$25*$AJ735^4+WeightSDS!T$25*$AJ735^3+WeightSDS!U$25*$AJ735^2+WeightSDS!V$25*$AJ735+WeightSDS!W$25,WeightSDS!M$27+WeightSDS!N$27/(1+EXP(WeightSDS!O$27+WeightSDS!P$27*$AJ735)))),IF($AJ735&lt;43.8,WeightSDS!M$29*$AJ735^10+WeightSDS!N$29*$AJ735^9+WeightSDS!O$29*$AJ735^8+WeightSDS!P$29*$AJ735^7+WeightSDS!Q$29*$AJ735^6+WeightSDS!R$29*$AJ735^5+WeightSDS!S$29*$AJ735^4+WeightSDS!T$29*$AJ735^3+WeightSDS!U$29*$AJ735^2+WeightSDS!V$29*$AJ735+WeightSDS!W$29-0.010431*(1-$AJ735/210),IF($AJ735&lt;123,WeightSDS!M$30*$AJ735^10+WeightSDS!N$30*$AJ735^9+WeightSDS!O$30*$AJ735^8+WeightSDS!P$30*$AJ735^7+WeightSDS!Q$30*$AJ735^6+WeightSDS!R$30*$AJ735^5+WeightSDS!S$30*$AJ735^4+WeightSDS!T$30*$AJ735^3+WeightSDS!U$30*$AJ735^2+WeightSDS!V$30*$AJ735+WeightSDS!W$30-0.010431*(1-1/$AJ735),WeightSDS!M$32+WeightSDS!N$32/(1+EXP(WeightSDS!O$32+WeightSDS!P$32*$AJ735))-0.010431*(1-$AJ735/210))))</f>
        <v>2.9500001032655536</v>
      </c>
      <c r="AN735" s="7">
        <f>IF(D735="M",IF($AJ735&lt;162,WeightSDS!P$12*$AJ735^7+WeightSDS!Q$12*$AJ735^6+WeightSDS!R$12*$AJ735^5+WeightSDS!S$12*$AJ735^4+WeightSDS!T$12*$AJ735^3+WeightSDS!U$12*$AJ735^2+WeightSDS!V$12*$AJ735+WeightSDS!W$12,WeightSDS!P$14*$AJ735^7+WeightSDS!Q$14*$AJ735^6+WeightSDS!R$14*$AJ735^5+WeightSDS!S$14*$AJ735^4+WeightSDS!T$14*$AJ735^3+WeightSDS!U$14*$AJ735^2+WeightSDS!V$14*$AJ735+WeightSDS!W$14),IF($AJ735&lt;156,WeightSDS!O$17*$AJ735^8+WeightSDS!P$17*$AJ735^7+WeightSDS!Q$17*$AJ735^6+WeightSDS!R$17*$AJ735^5+WeightSDS!S$17*$AJ735^4+WeightSDS!T$17*$AJ735^3+WeightSDS!U$17*$AJ735^2+WeightSDS!V$17*$AJ735+WeightSDS!W$17,IF($AJ735&lt;186,WeightSDS!$U$18+(WeightSDS!$V$18-WeightSDS!$U$18)/24*($AJ735-186)+WeightSDS!$W$18*(-$AJ735+186)^2-0.005,WeightSDS!$U$18+(WeightSDS!$V$18-WeightSDS!$U$18)/24*($AJ735-186)-0.005)))</f>
        <v>0.14604529399999999</v>
      </c>
      <c r="AQ735" s="7">
        <f t="shared" si="251"/>
        <v>0.56299999999999994</v>
      </c>
      <c r="AR735" s="7">
        <f t="shared" si="252"/>
        <v>69</v>
      </c>
      <c r="AS735" s="7">
        <f t="shared" si="253"/>
        <v>0.51</v>
      </c>
    </row>
    <row r="736" spans="2:45" s="7" customFormat="1" x14ac:dyDescent="0.15">
      <c r="B736" s="118"/>
      <c r="C736" s="118"/>
      <c r="D736" s="118"/>
      <c r="E736" s="30"/>
      <c r="F736" s="30"/>
      <c r="G736" s="119"/>
      <c r="H736" s="119"/>
      <c r="I736" s="78"/>
      <c r="J736" s="11" t="str">
        <f t="shared" si="244"/>
        <v/>
      </c>
      <c r="K736" s="2" t="str">
        <f t="shared" si="254"/>
        <v/>
      </c>
      <c r="L736" s="2" t="str">
        <f t="shared" si="245"/>
        <v/>
      </c>
      <c r="M736" s="2" t="str">
        <f t="shared" si="255"/>
        <v/>
      </c>
      <c r="N736" s="2" t="str">
        <f t="shared" si="256"/>
        <v/>
      </c>
      <c r="O736" s="2" t="str">
        <f t="shared" si="257"/>
        <v/>
      </c>
      <c r="P736" s="11" t="str">
        <f t="shared" si="258"/>
        <v/>
      </c>
      <c r="Q736" s="11" t="str">
        <f t="shared" si="259"/>
        <v/>
      </c>
      <c r="R736" s="2" t="str">
        <f t="shared" si="260"/>
        <v/>
      </c>
      <c r="S736" s="11" t="str">
        <f t="shared" si="261"/>
        <v/>
      </c>
      <c r="T736" s="175" t="str">
        <f t="shared" si="262"/>
        <v/>
      </c>
      <c r="U736" s="11" t="str">
        <f t="shared" si="263"/>
        <v/>
      </c>
      <c r="V736" s="136"/>
      <c r="W736" s="136"/>
      <c r="X736" s="139">
        <f t="shared" si="246"/>
        <v>0</v>
      </c>
      <c r="Y736" s="31">
        <f t="shared" si="247"/>
        <v>0</v>
      </c>
      <c r="Z736" s="31"/>
      <c r="AA736" s="140">
        <f t="shared" si="248"/>
        <v>0</v>
      </c>
      <c r="AB736" s="12"/>
      <c r="AC736" s="8">
        <f t="shared" si="249"/>
        <v>9.0359999999999996</v>
      </c>
      <c r="AD736" s="8">
        <f t="shared" si="250"/>
        <v>-184.49199999999999</v>
      </c>
      <c r="AE736"/>
      <c r="AF736" t="e">
        <f>IF(D736="M",IF(AI736&lt;78,LMS!$D$5*AI736^3+LMS!$E$5*AI736^2+LMS!$F$5*AI736+LMS!$G$5,IF(AI736&lt;150,LMS!$D$6*AI736^3+LMS!$E$6*AI736^2+LMS!$F$6*AI736+LMS!$G$6,LMS!$D$7*AI736^3+LMS!$E$7*AI736^2+LMS!$F$7*AI736+LMS!$G$7)),IF(AI736&lt;69,LMS!$D$9*AI736^3+LMS!$E$9*AI736^2+LMS!$F$9*AI736+LMS!$G$9,IF(AI736&lt;150,LMS!$D$10*AI736^3+LMS!$E$10*AI736^2+LMS!$F$10*AI736+LMS!$G$10,LMS!$D$11*AI736^3+LMS!$E$11*AI736^2+LMS!$F$11*AI736+LMS!$G$11)))</f>
        <v>#VALUE!</v>
      </c>
      <c r="AG736" t="e">
        <f>IF(D736="M",(IF(AI736&lt;2.5,LMS!$D$21*AI736^3+LMS!$E$21*AI736^2+LMS!$F$21*AI736+LMS!$G$21,IF(AI736&lt;9.5,LMS!$D$22*AI736^3+LMS!$E$22*AI736^2+LMS!$F$22*AI736+LMS!$G$22,IF(AI736&lt;26.75,LMS!$D$23*AI736^3+LMS!$E$23*AI736^2+LMS!$F$23*AI736+LMS!$G$23,IF(AI736&lt;90,LMS!$D$24*AI736^3+LMS!$E$24*AI736^2+LMS!$F$24*AI736+LMS!$G$24,LMS!$D$25*AI736^3+LMS!$E$25*AI736^2+LMS!$F$25*AI736+LMS!$G$25))))),(IF(AI736&lt;2.5,LMS!$D$27*AI736^3+LMS!$E$27*AI736^2+LMS!$F$27*AI736+LMS!$G$27,IF(AI736&lt;9.5,LMS!$D$28*AI736^3+LMS!$E$28*AI736^2+LMS!$F$28*AI736+LMS!$G$28,IF(AI736&lt;26.75,LMS!$D$29*AI736^3+LMS!$E$29*AI736^2+LMS!$F$29*AI736+LMS!$G$29,IF(AI736&lt;90,LMS!$D$30*AI736^3+LMS!$E$30*AI736^2+LMS!$F$30*AI736+LMS!$G$30,IF(AI736&lt;150,LMS!$D$31*AI736^3+LMS!$E$31*AI736^2+LMS!$F$31*AI736+LMS!$G$31,LMS!$D$32*AI736^3+LMS!$E$32*AI736^2+LMS!$F$32*AI736+LMS!$G$32)))))))</f>
        <v>#VALUE!</v>
      </c>
      <c r="AH736" t="e">
        <f>IF(D736="M",(IF(AI736&lt;90,LMS!$D$14*AI736^3+LMS!$E$14*AI736^2+LMS!$F$14*AI736+LMS!$G$14,LMS!$D$15*AI736^3+LMS!$E$15*AI736^2+LMS!$F$15*AI736+LMS!$G$15)),(IF(AI736&lt;90,LMS!$D$17*AI736^3+LMS!$E$17*AI736^2+LMS!$F$17*AI736+LMS!$G$17,LMS!$D$18*AI736^3+LMS!$E$18*AI736^2+LMS!$F$18*AI736+LMS!$G$18)))</f>
        <v>#VALUE!</v>
      </c>
      <c r="AI736" s="7" t="e">
        <f t="shared" si="243"/>
        <v>#VALUE!</v>
      </c>
      <c r="AJ736" s="7">
        <f t="shared" si="264"/>
        <v>0</v>
      </c>
      <c r="AL736" s="7">
        <f>IF(D736="M",WeightSDS!P$5*$AJ736^7+WeightSDS!Q$5*$AJ736^6+WeightSDS!R$5*$AJ736^5+WeightSDS!S$5*$AJ736^4+WeightSDS!T$5*$AJ736^3+WeightSDS!U$5*$AJ736^2+WeightSDS!V$5*$AJ736+WeightSDS!W$5,IF($AJ736&lt;186,WeightSDS!P$8*$AJ736^7+WeightSDS!Q$8*$AJ736^6+WeightSDS!R$8*$AJ736^5+WeightSDS!S$8*$AJ736^4+WeightSDS!T$8*$AJ736^3+WeightSDS!U$8*$AJ736^2+WeightSDS!V$8*$AJ736+WeightSDS!W$8,WeightSDS!$U$9+WeightSDS!$V$9*($AJ736-WeightSDS!$W$9)))</f>
        <v>0.75407122999999998</v>
      </c>
      <c r="AM736" s="7">
        <f>IF(D736="M",IF($AJ736&lt;45,WeightSDS!M$23*$AJ736^10+WeightSDS!N$23*$AJ736^9+WeightSDS!O$23*$AJ736^8+WeightSDS!P$23*$AJ736^7+WeightSDS!Q$23*$AJ736^6+WeightSDS!R$23*$AJ736^5+WeightSDS!S$23*$AJ736^4+WeightSDS!T$23*$AJ736^3+WeightSDS!U$23*$AJ736^2+WeightSDS!V$23*$AJ736+WeightSDS!W$23,IF($AJ736&lt;153,WeightSDS!M$25*$AJ736^10+WeightSDS!N$25*$AJ736^9+WeightSDS!O$25*$AJ736^8+WeightSDS!P$25*$AJ736^7+WeightSDS!Q$25*$AJ736^6+WeightSDS!R$25*$AJ736^5+WeightSDS!S$25*$AJ736^4+WeightSDS!T$25*$AJ736^3+WeightSDS!U$25*$AJ736^2+WeightSDS!V$25*$AJ736+WeightSDS!W$25,WeightSDS!M$27+WeightSDS!N$27/(1+EXP(WeightSDS!O$27+WeightSDS!P$27*$AJ736)))),IF($AJ736&lt;43.8,WeightSDS!M$29*$AJ736^10+WeightSDS!N$29*$AJ736^9+WeightSDS!O$29*$AJ736^8+WeightSDS!P$29*$AJ736^7+WeightSDS!Q$29*$AJ736^6+WeightSDS!R$29*$AJ736^5+WeightSDS!S$29*$AJ736^4+WeightSDS!T$29*$AJ736^3+WeightSDS!U$29*$AJ736^2+WeightSDS!V$29*$AJ736+WeightSDS!W$29-0.010431*(1-$AJ736/210),IF($AJ736&lt;123,WeightSDS!M$30*$AJ736^10+WeightSDS!N$30*$AJ736^9+WeightSDS!O$30*$AJ736^8+WeightSDS!P$30*$AJ736^7+WeightSDS!Q$30*$AJ736^6+WeightSDS!R$30*$AJ736^5+WeightSDS!S$30*$AJ736^4+WeightSDS!T$30*$AJ736^3+WeightSDS!U$30*$AJ736^2+WeightSDS!V$30*$AJ736+WeightSDS!W$30-0.010431*(1-1/$AJ736),WeightSDS!M$32+WeightSDS!N$32/(1+EXP(WeightSDS!O$32+WeightSDS!P$32*$AJ736))-0.010431*(1-$AJ736/210))))</f>
        <v>2.9500001032655536</v>
      </c>
      <c r="AN736" s="7">
        <f>IF(D736="M",IF($AJ736&lt;162,WeightSDS!P$12*$AJ736^7+WeightSDS!Q$12*$AJ736^6+WeightSDS!R$12*$AJ736^5+WeightSDS!S$12*$AJ736^4+WeightSDS!T$12*$AJ736^3+WeightSDS!U$12*$AJ736^2+WeightSDS!V$12*$AJ736+WeightSDS!W$12,WeightSDS!P$14*$AJ736^7+WeightSDS!Q$14*$AJ736^6+WeightSDS!R$14*$AJ736^5+WeightSDS!S$14*$AJ736^4+WeightSDS!T$14*$AJ736^3+WeightSDS!U$14*$AJ736^2+WeightSDS!V$14*$AJ736+WeightSDS!W$14),IF($AJ736&lt;156,WeightSDS!O$17*$AJ736^8+WeightSDS!P$17*$AJ736^7+WeightSDS!Q$17*$AJ736^6+WeightSDS!R$17*$AJ736^5+WeightSDS!S$17*$AJ736^4+WeightSDS!T$17*$AJ736^3+WeightSDS!U$17*$AJ736^2+WeightSDS!V$17*$AJ736+WeightSDS!W$17,IF($AJ736&lt;186,WeightSDS!$U$18+(WeightSDS!$V$18-WeightSDS!$U$18)/24*($AJ736-186)+WeightSDS!$W$18*(-$AJ736+186)^2-0.005,WeightSDS!$U$18+(WeightSDS!$V$18-WeightSDS!$U$18)/24*($AJ736-186)-0.005)))</f>
        <v>0.14604529399999999</v>
      </c>
      <c r="AQ736" s="7">
        <f t="shared" si="251"/>
        <v>0.56299999999999994</v>
      </c>
      <c r="AR736" s="7">
        <f t="shared" si="252"/>
        <v>69</v>
      </c>
      <c r="AS736" s="7">
        <f t="shared" si="253"/>
        <v>0.51</v>
      </c>
    </row>
    <row r="737" spans="2:45" s="7" customFormat="1" x14ac:dyDescent="0.15">
      <c r="B737" s="118"/>
      <c r="C737" s="118"/>
      <c r="D737" s="118"/>
      <c r="E737" s="30"/>
      <c r="F737" s="30"/>
      <c r="G737" s="119"/>
      <c r="H737" s="119"/>
      <c r="I737" s="78"/>
      <c r="J737" s="11" t="str">
        <f t="shared" si="244"/>
        <v/>
      </c>
      <c r="K737" s="2" t="str">
        <f t="shared" si="254"/>
        <v/>
      </c>
      <c r="L737" s="2" t="str">
        <f t="shared" si="245"/>
        <v/>
      </c>
      <c r="M737" s="2" t="str">
        <f t="shared" si="255"/>
        <v/>
      </c>
      <c r="N737" s="2" t="str">
        <f t="shared" si="256"/>
        <v/>
      </c>
      <c r="O737" s="2" t="str">
        <f t="shared" si="257"/>
        <v/>
      </c>
      <c r="P737" s="11" t="str">
        <f t="shared" si="258"/>
        <v/>
      </c>
      <c r="Q737" s="11" t="str">
        <f t="shared" si="259"/>
        <v/>
      </c>
      <c r="R737" s="2" t="str">
        <f t="shared" si="260"/>
        <v/>
      </c>
      <c r="S737" s="11" t="str">
        <f t="shared" si="261"/>
        <v/>
      </c>
      <c r="T737" s="175" t="str">
        <f t="shared" si="262"/>
        <v/>
      </c>
      <c r="U737" s="11" t="str">
        <f t="shared" si="263"/>
        <v/>
      </c>
      <c r="V737" s="136"/>
      <c r="W737" s="136"/>
      <c r="X737" s="139">
        <f t="shared" si="246"/>
        <v>0</v>
      </c>
      <c r="Y737" s="31">
        <f t="shared" si="247"/>
        <v>0</v>
      </c>
      <c r="Z737" s="31"/>
      <c r="AA737" s="140">
        <f t="shared" si="248"/>
        <v>0</v>
      </c>
      <c r="AB737" s="12"/>
      <c r="AC737" s="8">
        <f t="shared" si="249"/>
        <v>9.0359999999999996</v>
      </c>
      <c r="AD737" s="8">
        <f t="shared" si="250"/>
        <v>-184.49199999999999</v>
      </c>
      <c r="AE737"/>
      <c r="AF737" t="e">
        <f>IF(D737="M",IF(AI737&lt;78,LMS!$D$5*AI737^3+LMS!$E$5*AI737^2+LMS!$F$5*AI737+LMS!$G$5,IF(AI737&lt;150,LMS!$D$6*AI737^3+LMS!$E$6*AI737^2+LMS!$F$6*AI737+LMS!$G$6,LMS!$D$7*AI737^3+LMS!$E$7*AI737^2+LMS!$F$7*AI737+LMS!$G$7)),IF(AI737&lt;69,LMS!$D$9*AI737^3+LMS!$E$9*AI737^2+LMS!$F$9*AI737+LMS!$G$9,IF(AI737&lt;150,LMS!$D$10*AI737^3+LMS!$E$10*AI737^2+LMS!$F$10*AI737+LMS!$G$10,LMS!$D$11*AI737^3+LMS!$E$11*AI737^2+LMS!$F$11*AI737+LMS!$G$11)))</f>
        <v>#VALUE!</v>
      </c>
      <c r="AG737" t="e">
        <f>IF(D737="M",(IF(AI737&lt;2.5,LMS!$D$21*AI737^3+LMS!$E$21*AI737^2+LMS!$F$21*AI737+LMS!$G$21,IF(AI737&lt;9.5,LMS!$D$22*AI737^3+LMS!$E$22*AI737^2+LMS!$F$22*AI737+LMS!$G$22,IF(AI737&lt;26.75,LMS!$D$23*AI737^3+LMS!$E$23*AI737^2+LMS!$F$23*AI737+LMS!$G$23,IF(AI737&lt;90,LMS!$D$24*AI737^3+LMS!$E$24*AI737^2+LMS!$F$24*AI737+LMS!$G$24,LMS!$D$25*AI737^3+LMS!$E$25*AI737^2+LMS!$F$25*AI737+LMS!$G$25))))),(IF(AI737&lt;2.5,LMS!$D$27*AI737^3+LMS!$E$27*AI737^2+LMS!$F$27*AI737+LMS!$G$27,IF(AI737&lt;9.5,LMS!$D$28*AI737^3+LMS!$E$28*AI737^2+LMS!$F$28*AI737+LMS!$G$28,IF(AI737&lt;26.75,LMS!$D$29*AI737^3+LMS!$E$29*AI737^2+LMS!$F$29*AI737+LMS!$G$29,IF(AI737&lt;90,LMS!$D$30*AI737^3+LMS!$E$30*AI737^2+LMS!$F$30*AI737+LMS!$G$30,IF(AI737&lt;150,LMS!$D$31*AI737^3+LMS!$E$31*AI737^2+LMS!$F$31*AI737+LMS!$G$31,LMS!$D$32*AI737^3+LMS!$E$32*AI737^2+LMS!$F$32*AI737+LMS!$G$32)))))))</f>
        <v>#VALUE!</v>
      </c>
      <c r="AH737" t="e">
        <f>IF(D737="M",(IF(AI737&lt;90,LMS!$D$14*AI737^3+LMS!$E$14*AI737^2+LMS!$F$14*AI737+LMS!$G$14,LMS!$D$15*AI737^3+LMS!$E$15*AI737^2+LMS!$F$15*AI737+LMS!$G$15)),(IF(AI737&lt;90,LMS!$D$17*AI737^3+LMS!$E$17*AI737^2+LMS!$F$17*AI737+LMS!$G$17,LMS!$D$18*AI737^3+LMS!$E$18*AI737^2+LMS!$F$18*AI737+LMS!$G$18)))</f>
        <v>#VALUE!</v>
      </c>
      <c r="AI737" s="7" t="e">
        <f t="shared" si="243"/>
        <v>#VALUE!</v>
      </c>
      <c r="AJ737" s="7">
        <f t="shared" si="264"/>
        <v>0</v>
      </c>
      <c r="AL737" s="7">
        <f>IF(D737="M",WeightSDS!P$5*$AJ737^7+WeightSDS!Q$5*$AJ737^6+WeightSDS!R$5*$AJ737^5+WeightSDS!S$5*$AJ737^4+WeightSDS!T$5*$AJ737^3+WeightSDS!U$5*$AJ737^2+WeightSDS!V$5*$AJ737+WeightSDS!W$5,IF($AJ737&lt;186,WeightSDS!P$8*$AJ737^7+WeightSDS!Q$8*$AJ737^6+WeightSDS!R$8*$AJ737^5+WeightSDS!S$8*$AJ737^4+WeightSDS!T$8*$AJ737^3+WeightSDS!U$8*$AJ737^2+WeightSDS!V$8*$AJ737+WeightSDS!W$8,WeightSDS!$U$9+WeightSDS!$V$9*($AJ737-WeightSDS!$W$9)))</f>
        <v>0.75407122999999998</v>
      </c>
      <c r="AM737" s="7">
        <f>IF(D737="M",IF($AJ737&lt;45,WeightSDS!M$23*$AJ737^10+WeightSDS!N$23*$AJ737^9+WeightSDS!O$23*$AJ737^8+WeightSDS!P$23*$AJ737^7+WeightSDS!Q$23*$AJ737^6+WeightSDS!R$23*$AJ737^5+WeightSDS!S$23*$AJ737^4+WeightSDS!T$23*$AJ737^3+WeightSDS!U$23*$AJ737^2+WeightSDS!V$23*$AJ737+WeightSDS!W$23,IF($AJ737&lt;153,WeightSDS!M$25*$AJ737^10+WeightSDS!N$25*$AJ737^9+WeightSDS!O$25*$AJ737^8+WeightSDS!P$25*$AJ737^7+WeightSDS!Q$25*$AJ737^6+WeightSDS!R$25*$AJ737^5+WeightSDS!S$25*$AJ737^4+WeightSDS!T$25*$AJ737^3+WeightSDS!U$25*$AJ737^2+WeightSDS!V$25*$AJ737+WeightSDS!W$25,WeightSDS!M$27+WeightSDS!N$27/(1+EXP(WeightSDS!O$27+WeightSDS!P$27*$AJ737)))),IF($AJ737&lt;43.8,WeightSDS!M$29*$AJ737^10+WeightSDS!N$29*$AJ737^9+WeightSDS!O$29*$AJ737^8+WeightSDS!P$29*$AJ737^7+WeightSDS!Q$29*$AJ737^6+WeightSDS!R$29*$AJ737^5+WeightSDS!S$29*$AJ737^4+WeightSDS!T$29*$AJ737^3+WeightSDS!U$29*$AJ737^2+WeightSDS!V$29*$AJ737+WeightSDS!W$29-0.010431*(1-$AJ737/210),IF($AJ737&lt;123,WeightSDS!M$30*$AJ737^10+WeightSDS!N$30*$AJ737^9+WeightSDS!O$30*$AJ737^8+WeightSDS!P$30*$AJ737^7+WeightSDS!Q$30*$AJ737^6+WeightSDS!R$30*$AJ737^5+WeightSDS!S$30*$AJ737^4+WeightSDS!T$30*$AJ737^3+WeightSDS!U$30*$AJ737^2+WeightSDS!V$30*$AJ737+WeightSDS!W$30-0.010431*(1-1/$AJ737),WeightSDS!M$32+WeightSDS!N$32/(1+EXP(WeightSDS!O$32+WeightSDS!P$32*$AJ737))-0.010431*(1-$AJ737/210))))</f>
        <v>2.9500001032655536</v>
      </c>
      <c r="AN737" s="7">
        <f>IF(D737="M",IF($AJ737&lt;162,WeightSDS!P$12*$AJ737^7+WeightSDS!Q$12*$AJ737^6+WeightSDS!R$12*$AJ737^5+WeightSDS!S$12*$AJ737^4+WeightSDS!T$12*$AJ737^3+WeightSDS!U$12*$AJ737^2+WeightSDS!V$12*$AJ737+WeightSDS!W$12,WeightSDS!P$14*$AJ737^7+WeightSDS!Q$14*$AJ737^6+WeightSDS!R$14*$AJ737^5+WeightSDS!S$14*$AJ737^4+WeightSDS!T$14*$AJ737^3+WeightSDS!U$14*$AJ737^2+WeightSDS!V$14*$AJ737+WeightSDS!W$14),IF($AJ737&lt;156,WeightSDS!O$17*$AJ737^8+WeightSDS!P$17*$AJ737^7+WeightSDS!Q$17*$AJ737^6+WeightSDS!R$17*$AJ737^5+WeightSDS!S$17*$AJ737^4+WeightSDS!T$17*$AJ737^3+WeightSDS!U$17*$AJ737^2+WeightSDS!V$17*$AJ737+WeightSDS!W$17,IF($AJ737&lt;186,WeightSDS!$U$18+(WeightSDS!$V$18-WeightSDS!$U$18)/24*($AJ737-186)+WeightSDS!$W$18*(-$AJ737+186)^2-0.005,WeightSDS!$U$18+(WeightSDS!$V$18-WeightSDS!$U$18)/24*($AJ737-186)-0.005)))</f>
        <v>0.14604529399999999</v>
      </c>
      <c r="AQ737" s="7">
        <f t="shared" si="251"/>
        <v>0.56299999999999994</v>
      </c>
      <c r="AR737" s="7">
        <f t="shared" si="252"/>
        <v>69</v>
      </c>
      <c r="AS737" s="7">
        <f t="shared" si="253"/>
        <v>0.51</v>
      </c>
    </row>
    <row r="738" spans="2:45" s="7" customFormat="1" x14ac:dyDescent="0.15">
      <c r="B738" s="118"/>
      <c r="C738" s="118"/>
      <c r="D738" s="118"/>
      <c r="E738" s="30"/>
      <c r="F738" s="30"/>
      <c r="G738" s="119"/>
      <c r="H738" s="119"/>
      <c r="I738" s="78"/>
      <c r="J738" s="11" t="str">
        <f t="shared" si="244"/>
        <v/>
      </c>
      <c r="K738" s="2" t="str">
        <f t="shared" si="254"/>
        <v/>
      </c>
      <c r="L738" s="2" t="str">
        <f t="shared" si="245"/>
        <v/>
      </c>
      <c r="M738" s="2" t="str">
        <f t="shared" si="255"/>
        <v/>
      </c>
      <c r="N738" s="2" t="str">
        <f t="shared" si="256"/>
        <v/>
      </c>
      <c r="O738" s="2" t="str">
        <f t="shared" si="257"/>
        <v/>
      </c>
      <c r="P738" s="11" t="str">
        <f t="shared" si="258"/>
        <v/>
      </c>
      <c r="Q738" s="11" t="str">
        <f t="shared" si="259"/>
        <v/>
      </c>
      <c r="R738" s="2" t="str">
        <f t="shared" si="260"/>
        <v/>
      </c>
      <c r="S738" s="11" t="str">
        <f t="shared" si="261"/>
        <v/>
      </c>
      <c r="T738" s="175" t="str">
        <f t="shared" si="262"/>
        <v/>
      </c>
      <c r="U738" s="11" t="str">
        <f t="shared" si="263"/>
        <v/>
      </c>
      <c r="V738" s="136"/>
      <c r="W738" s="136"/>
      <c r="X738" s="139">
        <f t="shared" si="246"/>
        <v>0</v>
      </c>
      <c r="Y738" s="31">
        <f t="shared" si="247"/>
        <v>0</v>
      </c>
      <c r="Z738" s="31"/>
      <c r="AA738" s="140">
        <f t="shared" si="248"/>
        <v>0</v>
      </c>
      <c r="AB738" s="12"/>
      <c r="AC738" s="8">
        <f t="shared" si="249"/>
        <v>9.0359999999999996</v>
      </c>
      <c r="AD738" s="8">
        <f t="shared" si="250"/>
        <v>-184.49199999999999</v>
      </c>
      <c r="AE738"/>
      <c r="AF738" t="e">
        <f>IF(D738="M",IF(AI738&lt;78,LMS!$D$5*AI738^3+LMS!$E$5*AI738^2+LMS!$F$5*AI738+LMS!$G$5,IF(AI738&lt;150,LMS!$D$6*AI738^3+LMS!$E$6*AI738^2+LMS!$F$6*AI738+LMS!$G$6,LMS!$D$7*AI738^3+LMS!$E$7*AI738^2+LMS!$F$7*AI738+LMS!$G$7)),IF(AI738&lt;69,LMS!$D$9*AI738^3+LMS!$E$9*AI738^2+LMS!$F$9*AI738+LMS!$G$9,IF(AI738&lt;150,LMS!$D$10*AI738^3+LMS!$E$10*AI738^2+LMS!$F$10*AI738+LMS!$G$10,LMS!$D$11*AI738^3+LMS!$E$11*AI738^2+LMS!$F$11*AI738+LMS!$G$11)))</f>
        <v>#VALUE!</v>
      </c>
      <c r="AG738" t="e">
        <f>IF(D738="M",(IF(AI738&lt;2.5,LMS!$D$21*AI738^3+LMS!$E$21*AI738^2+LMS!$F$21*AI738+LMS!$G$21,IF(AI738&lt;9.5,LMS!$D$22*AI738^3+LMS!$E$22*AI738^2+LMS!$F$22*AI738+LMS!$G$22,IF(AI738&lt;26.75,LMS!$D$23*AI738^3+LMS!$E$23*AI738^2+LMS!$F$23*AI738+LMS!$G$23,IF(AI738&lt;90,LMS!$D$24*AI738^3+LMS!$E$24*AI738^2+LMS!$F$24*AI738+LMS!$G$24,LMS!$D$25*AI738^3+LMS!$E$25*AI738^2+LMS!$F$25*AI738+LMS!$G$25))))),(IF(AI738&lt;2.5,LMS!$D$27*AI738^3+LMS!$E$27*AI738^2+LMS!$F$27*AI738+LMS!$G$27,IF(AI738&lt;9.5,LMS!$D$28*AI738^3+LMS!$E$28*AI738^2+LMS!$F$28*AI738+LMS!$G$28,IF(AI738&lt;26.75,LMS!$D$29*AI738^3+LMS!$E$29*AI738^2+LMS!$F$29*AI738+LMS!$G$29,IF(AI738&lt;90,LMS!$D$30*AI738^3+LMS!$E$30*AI738^2+LMS!$F$30*AI738+LMS!$G$30,IF(AI738&lt;150,LMS!$D$31*AI738^3+LMS!$E$31*AI738^2+LMS!$F$31*AI738+LMS!$G$31,LMS!$D$32*AI738^3+LMS!$E$32*AI738^2+LMS!$F$32*AI738+LMS!$G$32)))))))</f>
        <v>#VALUE!</v>
      </c>
      <c r="AH738" t="e">
        <f>IF(D738="M",(IF(AI738&lt;90,LMS!$D$14*AI738^3+LMS!$E$14*AI738^2+LMS!$F$14*AI738+LMS!$G$14,LMS!$D$15*AI738^3+LMS!$E$15*AI738^2+LMS!$F$15*AI738+LMS!$G$15)),(IF(AI738&lt;90,LMS!$D$17*AI738^3+LMS!$E$17*AI738^2+LMS!$F$17*AI738+LMS!$G$17,LMS!$D$18*AI738^3+LMS!$E$18*AI738^2+LMS!$F$18*AI738+LMS!$G$18)))</f>
        <v>#VALUE!</v>
      </c>
      <c r="AI738" s="7" t="e">
        <f t="shared" si="243"/>
        <v>#VALUE!</v>
      </c>
      <c r="AJ738" s="7">
        <f t="shared" si="264"/>
        <v>0</v>
      </c>
      <c r="AL738" s="7">
        <f>IF(D738="M",WeightSDS!P$5*$AJ738^7+WeightSDS!Q$5*$AJ738^6+WeightSDS!R$5*$AJ738^5+WeightSDS!S$5*$AJ738^4+WeightSDS!T$5*$AJ738^3+WeightSDS!U$5*$AJ738^2+WeightSDS!V$5*$AJ738+WeightSDS!W$5,IF($AJ738&lt;186,WeightSDS!P$8*$AJ738^7+WeightSDS!Q$8*$AJ738^6+WeightSDS!R$8*$AJ738^5+WeightSDS!S$8*$AJ738^4+WeightSDS!T$8*$AJ738^3+WeightSDS!U$8*$AJ738^2+WeightSDS!V$8*$AJ738+WeightSDS!W$8,WeightSDS!$U$9+WeightSDS!$V$9*($AJ738-WeightSDS!$W$9)))</f>
        <v>0.75407122999999998</v>
      </c>
      <c r="AM738" s="7">
        <f>IF(D738="M",IF($AJ738&lt;45,WeightSDS!M$23*$AJ738^10+WeightSDS!N$23*$AJ738^9+WeightSDS!O$23*$AJ738^8+WeightSDS!P$23*$AJ738^7+WeightSDS!Q$23*$AJ738^6+WeightSDS!R$23*$AJ738^5+WeightSDS!S$23*$AJ738^4+WeightSDS!T$23*$AJ738^3+WeightSDS!U$23*$AJ738^2+WeightSDS!V$23*$AJ738+WeightSDS!W$23,IF($AJ738&lt;153,WeightSDS!M$25*$AJ738^10+WeightSDS!N$25*$AJ738^9+WeightSDS!O$25*$AJ738^8+WeightSDS!P$25*$AJ738^7+WeightSDS!Q$25*$AJ738^6+WeightSDS!R$25*$AJ738^5+WeightSDS!S$25*$AJ738^4+WeightSDS!T$25*$AJ738^3+WeightSDS!U$25*$AJ738^2+WeightSDS!V$25*$AJ738+WeightSDS!W$25,WeightSDS!M$27+WeightSDS!N$27/(1+EXP(WeightSDS!O$27+WeightSDS!P$27*$AJ738)))),IF($AJ738&lt;43.8,WeightSDS!M$29*$AJ738^10+WeightSDS!N$29*$AJ738^9+WeightSDS!O$29*$AJ738^8+WeightSDS!P$29*$AJ738^7+WeightSDS!Q$29*$AJ738^6+WeightSDS!R$29*$AJ738^5+WeightSDS!S$29*$AJ738^4+WeightSDS!T$29*$AJ738^3+WeightSDS!U$29*$AJ738^2+WeightSDS!V$29*$AJ738+WeightSDS!W$29-0.010431*(1-$AJ738/210),IF($AJ738&lt;123,WeightSDS!M$30*$AJ738^10+WeightSDS!N$30*$AJ738^9+WeightSDS!O$30*$AJ738^8+WeightSDS!P$30*$AJ738^7+WeightSDS!Q$30*$AJ738^6+WeightSDS!R$30*$AJ738^5+WeightSDS!S$30*$AJ738^4+WeightSDS!T$30*$AJ738^3+WeightSDS!U$30*$AJ738^2+WeightSDS!V$30*$AJ738+WeightSDS!W$30-0.010431*(1-1/$AJ738),WeightSDS!M$32+WeightSDS!N$32/(1+EXP(WeightSDS!O$32+WeightSDS!P$32*$AJ738))-0.010431*(1-$AJ738/210))))</f>
        <v>2.9500001032655536</v>
      </c>
      <c r="AN738" s="7">
        <f>IF(D738="M",IF($AJ738&lt;162,WeightSDS!P$12*$AJ738^7+WeightSDS!Q$12*$AJ738^6+WeightSDS!R$12*$AJ738^5+WeightSDS!S$12*$AJ738^4+WeightSDS!T$12*$AJ738^3+WeightSDS!U$12*$AJ738^2+WeightSDS!V$12*$AJ738+WeightSDS!W$12,WeightSDS!P$14*$AJ738^7+WeightSDS!Q$14*$AJ738^6+WeightSDS!R$14*$AJ738^5+WeightSDS!S$14*$AJ738^4+WeightSDS!T$14*$AJ738^3+WeightSDS!U$14*$AJ738^2+WeightSDS!V$14*$AJ738+WeightSDS!W$14),IF($AJ738&lt;156,WeightSDS!O$17*$AJ738^8+WeightSDS!P$17*$AJ738^7+WeightSDS!Q$17*$AJ738^6+WeightSDS!R$17*$AJ738^5+WeightSDS!S$17*$AJ738^4+WeightSDS!T$17*$AJ738^3+WeightSDS!U$17*$AJ738^2+WeightSDS!V$17*$AJ738+WeightSDS!W$17,IF($AJ738&lt;186,WeightSDS!$U$18+(WeightSDS!$V$18-WeightSDS!$U$18)/24*($AJ738-186)+WeightSDS!$W$18*(-$AJ738+186)^2-0.005,WeightSDS!$U$18+(WeightSDS!$V$18-WeightSDS!$U$18)/24*($AJ738-186)-0.005)))</f>
        <v>0.14604529399999999</v>
      </c>
      <c r="AQ738" s="7">
        <f t="shared" si="251"/>
        <v>0.56299999999999994</v>
      </c>
      <c r="AR738" s="7">
        <f t="shared" si="252"/>
        <v>69</v>
      </c>
      <c r="AS738" s="7">
        <f t="shared" si="253"/>
        <v>0.51</v>
      </c>
    </row>
    <row r="739" spans="2:45" s="7" customFormat="1" x14ac:dyDescent="0.15">
      <c r="B739" s="118"/>
      <c r="C739" s="118"/>
      <c r="D739" s="118"/>
      <c r="E739" s="30"/>
      <c r="F739" s="30"/>
      <c r="G739" s="119"/>
      <c r="H739" s="119"/>
      <c r="I739" s="78"/>
      <c r="J739" s="11" t="str">
        <f t="shared" si="244"/>
        <v/>
      </c>
      <c r="K739" s="2" t="str">
        <f t="shared" si="254"/>
        <v/>
      </c>
      <c r="L739" s="2" t="str">
        <f t="shared" si="245"/>
        <v/>
      </c>
      <c r="M739" s="2" t="str">
        <f t="shared" si="255"/>
        <v/>
      </c>
      <c r="N739" s="2" t="str">
        <f t="shared" si="256"/>
        <v/>
      </c>
      <c r="O739" s="2" t="str">
        <f t="shared" si="257"/>
        <v/>
      </c>
      <c r="P739" s="11" t="str">
        <f t="shared" si="258"/>
        <v/>
      </c>
      <c r="Q739" s="11" t="str">
        <f t="shared" si="259"/>
        <v/>
      </c>
      <c r="R739" s="2" t="str">
        <f t="shared" si="260"/>
        <v/>
      </c>
      <c r="S739" s="11" t="str">
        <f t="shared" si="261"/>
        <v/>
      </c>
      <c r="T739" s="175" t="str">
        <f t="shared" si="262"/>
        <v/>
      </c>
      <c r="U739" s="11" t="str">
        <f t="shared" si="263"/>
        <v/>
      </c>
      <c r="V739" s="136"/>
      <c r="W739" s="136"/>
      <c r="X739" s="139">
        <f t="shared" si="246"/>
        <v>0</v>
      </c>
      <c r="Y739" s="31">
        <f t="shared" si="247"/>
        <v>0</v>
      </c>
      <c r="Z739" s="31"/>
      <c r="AA739" s="140">
        <f t="shared" si="248"/>
        <v>0</v>
      </c>
      <c r="AB739" s="12"/>
      <c r="AC739" s="8">
        <f t="shared" si="249"/>
        <v>9.0359999999999996</v>
      </c>
      <c r="AD739" s="8">
        <f t="shared" si="250"/>
        <v>-184.49199999999999</v>
      </c>
      <c r="AE739"/>
      <c r="AF739" t="e">
        <f>IF(D739="M",IF(AI739&lt;78,LMS!$D$5*AI739^3+LMS!$E$5*AI739^2+LMS!$F$5*AI739+LMS!$G$5,IF(AI739&lt;150,LMS!$D$6*AI739^3+LMS!$E$6*AI739^2+LMS!$F$6*AI739+LMS!$G$6,LMS!$D$7*AI739^3+LMS!$E$7*AI739^2+LMS!$F$7*AI739+LMS!$G$7)),IF(AI739&lt;69,LMS!$D$9*AI739^3+LMS!$E$9*AI739^2+LMS!$F$9*AI739+LMS!$G$9,IF(AI739&lt;150,LMS!$D$10*AI739^3+LMS!$E$10*AI739^2+LMS!$F$10*AI739+LMS!$G$10,LMS!$D$11*AI739^3+LMS!$E$11*AI739^2+LMS!$F$11*AI739+LMS!$G$11)))</f>
        <v>#VALUE!</v>
      </c>
      <c r="AG739" t="e">
        <f>IF(D739="M",(IF(AI739&lt;2.5,LMS!$D$21*AI739^3+LMS!$E$21*AI739^2+LMS!$F$21*AI739+LMS!$G$21,IF(AI739&lt;9.5,LMS!$D$22*AI739^3+LMS!$E$22*AI739^2+LMS!$F$22*AI739+LMS!$G$22,IF(AI739&lt;26.75,LMS!$D$23*AI739^3+LMS!$E$23*AI739^2+LMS!$F$23*AI739+LMS!$G$23,IF(AI739&lt;90,LMS!$D$24*AI739^3+LMS!$E$24*AI739^2+LMS!$F$24*AI739+LMS!$G$24,LMS!$D$25*AI739^3+LMS!$E$25*AI739^2+LMS!$F$25*AI739+LMS!$G$25))))),(IF(AI739&lt;2.5,LMS!$D$27*AI739^3+LMS!$E$27*AI739^2+LMS!$F$27*AI739+LMS!$G$27,IF(AI739&lt;9.5,LMS!$D$28*AI739^3+LMS!$E$28*AI739^2+LMS!$F$28*AI739+LMS!$G$28,IF(AI739&lt;26.75,LMS!$D$29*AI739^3+LMS!$E$29*AI739^2+LMS!$F$29*AI739+LMS!$G$29,IF(AI739&lt;90,LMS!$D$30*AI739^3+LMS!$E$30*AI739^2+LMS!$F$30*AI739+LMS!$G$30,IF(AI739&lt;150,LMS!$D$31*AI739^3+LMS!$E$31*AI739^2+LMS!$F$31*AI739+LMS!$G$31,LMS!$D$32*AI739^3+LMS!$E$32*AI739^2+LMS!$F$32*AI739+LMS!$G$32)))))))</f>
        <v>#VALUE!</v>
      </c>
      <c r="AH739" t="e">
        <f>IF(D739="M",(IF(AI739&lt;90,LMS!$D$14*AI739^3+LMS!$E$14*AI739^2+LMS!$F$14*AI739+LMS!$G$14,LMS!$D$15*AI739^3+LMS!$E$15*AI739^2+LMS!$F$15*AI739+LMS!$G$15)),(IF(AI739&lt;90,LMS!$D$17*AI739^3+LMS!$E$17*AI739^2+LMS!$F$17*AI739+LMS!$G$17,LMS!$D$18*AI739^3+LMS!$E$18*AI739^2+LMS!$F$18*AI739+LMS!$G$18)))</f>
        <v>#VALUE!</v>
      </c>
      <c r="AI739" s="7" t="e">
        <f t="shared" si="243"/>
        <v>#VALUE!</v>
      </c>
      <c r="AJ739" s="7">
        <f t="shared" si="264"/>
        <v>0</v>
      </c>
      <c r="AL739" s="7">
        <f>IF(D739="M",WeightSDS!P$5*$AJ739^7+WeightSDS!Q$5*$AJ739^6+WeightSDS!R$5*$AJ739^5+WeightSDS!S$5*$AJ739^4+WeightSDS!T$5*$AJ739^3+WeightSDS!U$5*$AJ739^2+WeightSDS!V$5*$AJ739+WeightSDS!W$5,IF($AJ739&lt;186,WeightSDS!P$8*$AJ739^7+WeightSDS!Q$8*$AJ739^6+WeightSDS!R$8*$AJ739^5+WeightSDS!S$8*$AJ739^4+WeightSDS!T$8*$AJ739^3+WeightSDS!U$8*$AJ739^2+WeightSDS!V$8*$AJ739+WeightSDS!W$8,WeightSDS!$U$9+WeightSDS!$V$9*($AJ739-WeightSDS!$W$9)))</f>
        <v>0.75407122999999998</v>
      </c>
      <c r="AM739" s="7">
        <f>IF(D739="M",IF($AJ739&lt;45,WeightSDS!M$23*$AJ739^10+WeightSDS!N$23*$AJ739^9+WeightSDS!O$23*$AJ739^8+WeightSDS!P$23*$AJ739^7+WeightSDS!Q$23*$AJ739^6+WeightSDS!R$23*$AJ739^5+WeightSDS!S$23*$AJ739^4+WeightSDS!T$23*$AJ739^3+WeightSDS!U$23*$AJ739^2+WeightSDS!V$23*$AJ739+WeightSDS!W$23,IF($AJ739&lt;153,WeightSDS!M$25*$AJ739^10+WeightSDS!N$25*$AJ739^9+WeightSDS!O$25*$AJ739^8+WeightSDS!P$25*$AJ739^7+WeightSDS!Q$25*$AJ739^6+WeightSDS!R$25*$AJ739^5+WeightSDS!S$25*$AJ739^4+WeightSDS!T$25*$AJ739^3+WeightSDS!U$25*$AJ739^2+WeightSDS!V$25*$AJ739+WeightSDS!W$25,WeightSDS!M$27+WeightSDS!N$27/(1+EXP(WeightSDS!O$27+WeightSDS!P$27*$AJ739)))),IF($AJ739&lt;43.8,WeightSDS!M$29*$AJ739^10+WeightSDS!N$29*$AJ739^9+WeightSDS!O$29*$AJ739^8+WeightSDS!P$29*$AJ739^7+WeightSDS!Q$29*$AJ739^6+WeightSDS!R$29*$AJ739^5+WeightSDS!S$29*$AJ739^4+WeightSDS!T$29*$AJ739^3+WeightSDS!U$29*$AJ739^2+WeightSDS!V$29*$AJ739+WeightSDS!W$29-0.010431*(1-$AJ739/210),IF($AJ739&lt;123,WeightSDS!M$30*$AJ739^10+WeightSDS!N$30*$AJ739^9+WeightSDS!O$30*$AJ739^8+WeightSDS!P$30*$AJ739^7+WeightSDS!Q$30*$AJ739^6+WeightSDS!R$30*$AJ739^5+WeightSDS!S$30*$AJ739^4+WeightSDS!T$30*$AJ739^3+WeightSDS!U$30*$AJ739^2+WeightSDS!V$30*$AJ739+WeightSDS!W$30-0.010431*(1-1/$AJ739),WeightSDS!M$32+WeightSDS!N$32/(1+EXP(WeightSDS!O$32+WeightSDS!P$32*$AJ739))-0.010431*(1-$AJ739/210))))</f>
        <v>2.9500001032655536</v>
      </c>
      <c r="AN739" s="7">
        <f>IF(D739="M",IF($AJ739&lt;162,WeightSDS!P$12*$AJ739^7+WeightSDS!Q$12*$AJ739^6+WeightSDS!R$12*$AJ739^5+WeightSDS!S$12*$AJ739^4+WeightSDS!T$12*$AJ739^3+WeightSDS!U$12*$AJ739^2+WeightSDS!V$12*$AJ739+WeightSDS!W$12,WeightSDS!P$14*$AJ739^7+WeightSDS!Q$14*$AJ739^6+WeightSDS!R$14*$AJ739^5+WeightSDS!S$14*$AJ739^4+WeightSDS!T$14*$AJ739^3+WeightSDS!U$14*$AJ739^2+WeightSDS!V$14*$AJ739+WeightSDS!W$14),IF($AJ739&lt;156,WeightSDS!O$17*$AJ739^8+WeightSDS!P$17*$AJ739^7+WeightSDS!Q$17*$AJ739^6+WeightSDS!R$17*$AJ739^5+WeightSDS!S$17*$AJ739^4+WeightSDS!T$17*$AJ739^3+WeightSDS!U$17*$AJ739^2+WeightSDS!V$17*$AJ739+WeightSDS!W$17,IF($AJ739&lt;186,WeightSDS!$U$18+(WeightSDS!$V$18-WeightSDS!$U$18)/24*($AJ739-186)+WeightSDS!$W$18*(-$AJ739+186)^2-0.005,WeightSDS!$U$18+(WeightSDS!$V$18-WeightSDS!$U$18)/24*($AJ739-186)-0.005)))</f>
        <v>0.14604529399999999</v>
      </c>
      <c r="AQ739" s="7">
        <f t="shared" si="251"/>
        <v>0.56299999999999994</v>
      </c>
      <c r="AR739" s="7">
        <f t="shared" si="252"/>
        <v>69</v>
      </c>
      <c r="AS739" s="7">
        <f t="shared" si="253"/>
        <v>0.51</v>
      </c>
    </row>
    <row r="740" spans="2:45" s="7" customFormat="1" x14ac:dyDescent="0.15">
      <c r="B740" s="118"/>
      <c r="C740" s="118"/>
      <c r="D740" s="118"/>
      <c r="E740" s="30"/>
      <c r="F740" s="30"/>
      <c r="G740" s="119"/>
      <c r="H740" s="119"/>
      <c r="I740" s="78"/>
      <c r="J740" s="11" t="str">
        <f t="shared" si="244"/>
        <v/>
      </c>
      <c r="K740" s="2" t="str">
        <f t="shared" si="254"/>
        <v/>
      </c>
      <c r="L740" s="2" t="str">
        <f t="shared" si="245"/>
        <v/>
      </c>
      <c r="M740" s="2" t="str">
        <f t="shared" si="255"/>
        <v/>
      </c>
      <c r="N740" s="2" t="str">
        <f t="shared" si="256"/>
        <v/>
      </c>
      <c r="O740" s="2" t="str">
        <f t="shared" si="257"/>
        <v/>
      </c>
      <c r="P740" s="11" t="str">
        <f t="shared" si="258"/>
        <v/>
      </c>
      <c r="Q740" s="11" t="str">
        <f t="shared" si="259"/>
        <v/>
      </c>
      <c r="R740" s="2" t="str">
        <f t="shared" si="260"/>
        <v/>
      </c>
      <c r="S740" s="11" t="str">
        <f t="shared" si="261"/>
        <v/>
      </c>
      <c r="T740" s="175" t="str">
        <f t="shared" si="262"/>
        <v/>
      </c>
      <c r="U740" s="11" t="str">
        <f t="shared" si="263"/>
        <v/>
      </c>
      <c r="V740" s="136"/>
      <c r="W740" s="136"/>
      <c r="X740" s="139">
        <f t="shared" si="246"/>
        <v>0</v>
      </c>
      <c r="Y740" s="31">
        <f t="shared" si="247"/>
        <v>0</v>
      </c>
      <c r="Z740" s="31"/>
      <c r="AA740" s="140">
        <f t="shared" si="248"/>
        <v>0</v>
      </c>
      <c r="AB740" s="12"/>
      <c r="AC740" s="8">
        <f t="shared" si="249"/>
        <v>9.0359999999999996</v>
      </c>
      <c r="AD740" s="8">
        <f t="shared" si="250"/>
        <v>-184.49199999999999</v>
      </c>
      <c r="AE740"/>
      <c r="AF740" t="e">
        <f>IF(D740="M",IF(AI740&lt;78,LMS!$D$5*AI740^3+LMS!$E$5*AI740^2+LMS!$F$5*AI740+LMS!$G$5,IF(AI740&lt;150,LMS!$D$6*AI740^3+LMS!$E$6*AI740^2+LMS!$F$6*AI740+LMS!$G$6,LMS!$D$7*AI740^3+LMS!$E$7*AI740^2+LMS!$F$7*AI740+LMS!$G$7)),IF(AI740&lt;69,LMS!$D$9*AI740^3+LMS!$E$9*AI740^2+LMS!$F$9*AI740+LMS!$G$9,IF(AI740&lt;150,LMS!$D$10*AI740^3+LMS!$E$10*AI740^2+LMS!$F$10*AI740+LMS!$G$10,LMS!$D$11*AI740^3+LMS!$E$11*AI740^2+LMS!$F$11*AI740+LMS!$G$11)))</f>
        <v>#VALUE!</v>
      </c>
      <c r="AG740" t="e">
        <f>IF(D740="M",(IF(AI740&lt;2.5,LMS!$D$21*AI740^3+LMS!$E$21*AI740^2+LMS!$F$21*AI740+LMS!$G$21,IF(AI740&lt;9.5,LMS!$D$22*AI740^3+LMS!$E$22*AI740^2+LMS!$F$22*AI740+LMS!$G$22,IF(AI740&lt;26.75,LMS!$D$23*AI740^3+LMS!$E$23*AI740^2+LMS!$F$23*AI740+LMS!$G$23,IF(AI740&lt;90,LMS!$D$24*AI740^3+LMS!$E$24*AI740^2+LMS!$F$24*AI740+LMS!$G$24,LMS!$D$25*AI740^3+LMS!$E$25*AI740^2+LMS!$F$25*AI740+LMS!$G$25))))),(IF(AI740&lt;2.5,LMS!$D$27*AI740^3+LMS!$E$27*AI740^2+LMS!$F$27*AI740+LMS!$G$27,IF(AI740&lt;9.5,LMS!$D$28*AI740^3+LMS!$E$28*AI740^2+LMS!$F$28*AI740+LMS!$G$28,IF(AI740&lt;26.75,LMS!$D$29*AI740^3+LMS!$E$29*AI740^2+LMS!$F$29*AI740+LMS!$G$29,IF(AI740&lt;90,LMS!$D$30*AI740^3+LMS!$E$30*AI740^2+LMS!$F$30*AI740+LMS!$G$30,IF(AI740&lt;150,LMS!$D$31*AI740^3+LMS!$E$31*AI740^2+LMS!$F$31*AI740+LMS!$G$31,LMS!$D$32*AI740^3+LMS!$E$32*AI740^2+LMS!$F$32*AI740+LMS!$G$32)))))))</f>
        <v>#VALUE!</v>
      </c>
      <c r="AH740" t="e">
        <f>IF(D740="M",(IF(AI740&lt;90,LMS!$D$14*AI740^3+LMS!$E$14*AI740^2+LMS!$F$14*AI740+LMS!$G$14,LMS!$D$15*AI740^3+LMS!$E$15*AI740^2+LMS!$F$15*AI740+LMS!$G$15)),(IF(AI740&lt;90,LMS!$D$17*AI740^3+LMS!$E$17*AI740^2+LMS!$F$17*AI740+LMS!$G$17,LMS!$D$18*AI740^3+LMS!$E$18*AI740^2+LMS!$F$18*AI740+LMS!$G$18)))</f>
        <v>#VALUE!</v>
      </c>
      <c r="AI740" s="7" t="e">
        <f t="shared" si="243"/>
        <v>#VALUE!</v>
      </c>
      <c r="AJ740" s="7">
        <f t="shared" si="264"/>
        <v>0</v>
      </c>
      <c r="AL740" s="7">
        <f>IF(D740="M",WeightSDS!P$5*$AJ740^7+WeightSDS!Q$5*$AJ740^6+WeightSDS!R$5*$AJ740^5+WeightSDS!S$5*$AJ740^4+WeightSDS!T$5*$AJ740^3+WeightSDS!U$5*$AJ740^2+WeightSDS!V$5*$AJ740+WeightSDS!W$5,IF($AJ740&lt;186,WeightSDS!P$8*$AJ740^7+WeightSDS!Q$8*$AJ740^6+WeightSDS!R$8*$AJ740^5+WeightSDS!S$8*$AJ740^4+WeightSDS!T$8*$AJ740^3+WeightSDS!U$8*$AJ740^2+WeightSDS!V$8*$AJ740+WeightSDS!W$8,WeightSDS!$U$9+WeightSDS!$V$9*($AJ740-WeightSDS!$W$9)))</f>
        <v>0.75407122999999998</v>
      </c>
      <c r="AM740" s="7">
        <f>IF(D740="M",IF($AJ740&lt;45,WeightSDS!M$23*$AJ740^10+WeightSDS!N$23*$AJ740^9+WeightSDS!O$23*$AJ740^8+WeightSDS!P$23*$AJ740^7+WeightSDS!Q$23*$AJ740^6+WeightSDS!R$23*$AJ740^5+WeightSDS!S$23*$AJ740^4+WeightSDS!T$23*$AJ740^3+WeightSDS!U$23*$AJ740^2+WeightSDS!V$23*$AJ740+WeightSDS!W$23,IF($AJ740&lt;153,WeightSDS!M$25*$AJ740^10+WeightSDS!N$25*$AJ740^9+WeightSDS!O$25*$AJ740^8+WeightSDS!P$25*$AJ740^7+WeightSDS!Q$25*$AJ740^6+WeightSDS!R$25*$AJ740^5+WeightSDS!S$25*$AJ740^4+WeightSDS!T$25*$AJ740^3+WeightSDS!U$25*$AJ740^2+WeightSDS!V$25*$AJ740+WeightSDS!W$25,WeightSDS!M$27+WeightSDS!N$27/(1+EXP(WeightSDS!O$27+WeightSDS!P$27*$AJ740)))),IF($AJ740&lt;43.8,WeightSDS!M$29*$AJ740^10+WeightSDS!N$29*$AJ740^9+WeightSDS!O$29*$AJ740^8+WeightSDS!P$29*$AJ740^7+WeightSDS!Q$29*$AJ740^6+WeightSDS!R$29*$AJ740^5+WeightSDS!S$29*$AJ740^4+WeightSDS!T$29*$AJ740^3+WeightSDS!U$29*$AJ740^2+WeightSDS!V$29*$AJ740+WeightSDS!W$29-0.010431*(1-$AJ740/210),IF($AJ740&lt;123,WeightSDS!M$30*$AJ740^10+WeightSDS!N$30*$AJ740^9+WeightSDS!O$30*$AJ740^8+WeightSDS!P$30*$AJ740^7+WeightSDS!Q$30*$AJ740^6+WeightSDS!R$30*$AJ740^5+WeightSDS!S$30*$AJ740^4+WeightSDS!T$30*$AJ740^3+WeightSDS!U$30*$AJ740^2+WeightSDS!V$30*$AJ740+WeightSDS!W$30-0.010431*(1-1/$AJ740),WeightSDS!M$32+WeightSDS!N$32/(1+EXP(WeightSDS!O$32+WeightSDS!P$32*$AJ740))-0.010431*(1-$AJ740/210))))</f>
        <v>2.9500001032655536</v>
      </c>
      <c r="AN740" s="7">
        <f>IF(D740="M",IF($AJ740&lt;162,WeightSDS!P$12*$AJ740^7+WeightSDS!Q$12*$AJ740^6+WeightSDS!R$12*$AJ740^5+WeightSDS!S$12*$AJ740^4+WeightSDS!T$12*$AJ740^3+WeightSDS!U$12*$AJ740^2+WeightSDS!V$12*$AJ740+WeightSDS!W$12,WeightSDS!P$14*$AJ740^7+WeightSDS!Q$14*$AJ740^6+WeightSDS!R$14*$AJ740^5+WeightSDS!S$14*$AJ740^4+WeightSDS!T$14*$AJ740^3+WeightSDS!U$14*$AJ740^2+WeightSDS!V$14*$AJ740+WeightSDS!W$14),IF($AJ740&lt;156,WeightSDS!O$17*$AJ740^8+WeightSDS!P$17*$AJ740^7+WeightSDS!Q$17*$AJ740^6+WeightSDS!R$17*$AJ740^5+WeightSDS!S$17*$AJ740^4+WeightSDS!T$17*$AJ740^3+WeightSDS!U$17*$AJ740^2+WeightSDS!V$17*$AJ740+WeightSDS!W$17,IF($AJ740&lt;186,WeightSDS!$U$18+(WeightSDS!$V$18-WeightSDS!$U$18)/24*($AJ740-186)+WeightSDS!$W$18*(-$AJ740+186)^2-0.005,WeightSDS!$U$18+(WeightSDS!$V$18-WeightSDS!$U$18)/24*($AJ740-186)-0.005)))</f>
        <v>0.14604529399999999</v>
      </c>
      <c r="AQ740" s="7">
        <f t="shared" si="251"/>
        <v>0.56299999999999994</v>
      </c>
      <c r="AR740" s="7">
        <f t="shared" si="252"/>
        <v>69</v>
      </c>
      <c r="AS740" s="7">
        <f t="shared" si="253"/>
        <v>0.51</v>
      </c>
    </row>
    <row r="741" spans="2:45" s="7" customFormat="1" x14ac:dyDescent="0.15">
      <c r="B741" s="118"/>
      <c r="C741" s="118"/>
      <c r="D741" s="118"/>
      <c r="E741" s="30"/>
      <c r="F741" s="30"/>
      <c r="G741" s="119"/>
      <c r="H741" s="119"/>
      <c r="I741" s="78"/>
      <c r="J741" s="11" t="str">
        <f t="shared" si="244"/>
        <v/>
      </c>
      <c r="K741" s="2" t="str">
        <f t="shared" si="254"/>
        <v/>
      </c>
      <c r="L741" s="2" t="str">
        <f t="shared" si="245"/>
        <v/>
      </c>
      <c r="M741" s="2" t="str">
        <f t="shared" si="255"/>
        <v/>
      </c>
      <c r="N741" s="2" t="str">
        <f t="shared" si="256"/>
        <v/>
      </c>
      <c r="O741" s="2" t="str">
        <f t="shared" si="257"/>
        <v/>
      </c>
      <c r="P741" s="11" t="str">
        <f t="shared" si="258"/>
        <v/>
      </c>
      <c r="Q741" s="11" t="str">
        <f t="shared" si="259"/>
        <v/>
      </c>
      <c r="R741" s="2" t="str">
        <f t="shared" si="260"/>
        <v/>
      </c>
      <c r="S741" s="11" t="str">
        <f t="shared" si="261"/>
        <v/>
      </c>
      <c r="T741" s="175" t="str">
        <f t="shared" si="262"/>
        <v/>
      </c>
      <c r="U741" s="11" t="str">
        <f t="shared" si="263"/>
        <v/>
      </c>
      <c r="V741" s="136"/>
      <c r="W741" s="136"/>
      <c r="X741" s="139">
        <f t="shared" si="246"/>
        <v>0</v>
      </c>
      <c r="Y741" s="31">
        <f t="shared" si="247"/>
        <v>0</v>
      </c>
      <c r="Z741" s="31"/>
      <c r="AA741" s="140">
        <f t="shared" si="248"/>
        <v>0</v>
      </c>
      <c r="AB741" s="12"/>
      <c r="AC741" s="8">
        <f t="shared" si="249"/>
        <v>9.0359999999999996</v>
      </c>
      <c r="AD741" s="8">
        <f t="shared" si="250"/>
        <v>-184.49199999999999</v>
      </c>
      <c r="AE741"/>
      <c r="AF741" t="e">
        <f>IF(D741="M",IF(AI741&lt;78,LMS!$D$5*AI741^3+LMS!$E$5*AI741^2+LMS!$F$5*AI741+LMS!$G$5,IF(AI741&lt;150,LMS!$D$6*AI741^3+LMS!$E$6*AI741^2+LMS!$F$6*AI741+LMS!$G$6,LMS!$D$7*AI741^3+LMS!$E$7*AI741^2+LMS!$F$7*AI741+LMS!$G$7)),IF(AI741&lt;69,LMS!$D$9*AI741^3+LMS!$E$9*AI741^2+LMS!$F$9*AI741+LMS!$G$9,IF(AI741&lt;150,LMS!$D$10*AI741^3+LMS!$E$10*AI741^2+LMS!$F$10*AI741+LMS!$G$10,LMS!$D$11*AI741^3+LMS!$E$11*AI741^2+LMS!$F$11*AI741+LMS!$G$11)))</f>
        <v>#VALUE!</v>
      </c>
      <c r="AG741" t="e">
        <f>IF(D741="M",(IF(AI741&lt;2.5,LMS!$D$21*AI741^3+LMS!$E$21*AI741^2+LMS!$F$21*AI741+LMS!$G$21,IF(AI741&lt;9.5,LMS!$D$22*AI741^3+LMS!$E$22*AI741^2+LMS!$F$22*AI741+LMS!$G$22,IF(AI741&lt;26.75,LMS!$D$23*AI741^3+LMS!$E$23*AI741^2+LMS!$F$23*AI741+LMS!$G$23,IF(AI741&lt;90,LMS!$D$24*AI741^3+LMS!$E$24*AI741^2+LMS!$F$24*AI741+LMS!$G$24,LMS!$D$25*AI741^3+LMS!$E$25*AI741^2+LMS!$F$25*AI741+LMS!$G$25))))),(IF(AI741&lt;2.5,LMS!$D$27*AI741^3+LMS!$E$27*AI741^2+LMS!$F$27*AI741+LMS!$G$27,IF(AI741&lt;9.5,LMS!$D$28*AI741^3+LMS!$E$28*AI741^2+LMS!$F$28*AI741+LMS!$G$28,IF(AI741&lt;26.75,LMS!$D$29*AI741^3+LMS!$E$29*AI741^2+LMS!$F$29*AI741+LMS!$G$29,IF(AI741&lt;90,LMS!$D$30*AI741^3+LMS!$E$30*AI741^2+LMS!$F$30*AI741+LMS!$G$30,IF(AI741&lt;150,LMS!$D$31*AI741^3+LMS!$E$31*AI741^2+LMS!$F$31*AI741+LMS!$G$31,LMS!$D$32*AI741^3+LMS!$E$32*AI741^2+LMS!$F$32*AI741+LMS!$G$32)))))))</f>
        <v>#VALUE!</v>
      </c>
      <c r="AH741" t="e">
        <f>IF(D741="M",(IF(AI741&lt;90,LMS!$D$14*AI741^3+LMS!$E$14*AI741^2+LMS!$F$14*AI741+LMS!$G$14,LMS!$D$15*AI741^3+LMS!$E$15*AI741^2+LMS!$F$15*AI741+LMS!$G$15)),(IF(AI741&lt;90,LMS!$D$17*AI741^3+LMS!$E$17*AI741^2+LMS!$F$17*AI741+LMS!$G$17,LMS!$D$18*AI741^3+LMS!$E$18*AI741^2+LMS!$F$18*AI741+LMS!$G$18)))</f>
        <v>#VALUE!</v>
      </c>
      <c r="AI741" s="7" t="e">
        <f t="shared" si="243"/>
        <v>#VALUE!</v>
      </c>
      <c r="AJ741" s="7">
        <f t="shared" si="264"/>
        <v>0</v>
      </c>
      <c r="AL741" s="7">
        <f>IF(D741="M",WeightSDS!P$5*$AJ741^7+WeightSDS!Q$5*$AJ741^6+WeightSDS!R$5*$AJ741^5+WeightSDS!S$5*$AJ741^4+WeightSDS!T$5*$AJ741^3+WeightSDS!U$5*$AJ741^2+WeightSDS!V$5*$AJ741+WeightSDS!W$5,IF($AJ741&lt;186,WeightSDS!P$8*$AJ741^7+WeightSDS!Q$8*$AJ741^6+WeightSDS!R$8*$AJ741^5+WeightSDS!S$8*$AJ741^4+WeightSDS!T$8*$AJ741^3+WeightSDS!U$8*$AJ741^2+WeightSDS!V$8*$AJ741+WeightSDS!W$8,WeightSDS!$U$9+WeightSDS!$V$9*($AJ741-WeightSDS!$W$9)))</f>
        <v>0.75407122999999998</v>
      </c>
      <c r="AM741" s="7">
        <f>IF(D741="M",IF($AJ741&lt;45,WeightSDS!M$23*$AJ741^10+WeightSDS!N$23*$AJ741^9+WeightSDS!O$23*$AJ741^8+WeightSDS!P$23*$AJ741^7+WeightSDS!Q$23*$AJ741^6+WeightSDS!R$23*$AJ741^5+WeightSDS!S$23*$AJ741^4+WeightSDS!T$23*$AJ741^3+WeightSDS!U$23*$AJ741^2+WeightSDS!V$23*$AJ741+WeightSDS!W$23,IF($AJ741&lt;153,WeightSDS!M$25*$AJ741^10+WeightSDS!N$25*$AJ741^9+WeightSDS!O$25*$AJ741^8+WeightSDS!P$25*$AJ741^7+WeightSDS!Q$25*$AJ741^6+WeightSDS!R$25*$AJ741^5+WeightSDS!S$25*$AJ741^4+WeightSDS!T$25*$AJ741^3+WeightSDS!U$25*$AJ741^2+WeightSDS!V$25*$AJ741+WeightSDS!W$25,WeightSDS!M$27+WeightSDS!N$27/(1+EXP(WeightSDS!O$27+WeightSDS!P$27*$AJ741)))),IF($AJ741&lt;43.8,WeightSDS!M$29*$AJ741^10+WeightSDS!N$29*$AJ741^9+WeightSDS!O$29*$AJ741^8+WeightSDS!P$29*$AJ741^7+WeightSDS!Q$29*$AJ741^6+WeightSDS!R$29*$AJ741^5+WeightSDS!S$29*$AJ741^4+WeightSDS!T$29*$AJ741^3+WeightSDS!U$29*$AJ741^2+WeightSDS!V$29*$AJ741+WeightSDS!W$29-0.010431*(1-$AJ741/210),IF($AJ741&lt;123,WeightSDS!M$30*$AJ741^10+WeightSDS!N$30*$AJ741^9+WeightSDS!O$30*$AJ741^8+WeightSDS!P$30*$AJ741^7+WeightSDS!Q$30*$AJ741^6+WeightSDS!R$30*$AJ741^5+WeightSDS!S$30*$AJ741^4+WeightSDS!T$30*$AJ741^3+WeightSDS!U$30*$AJ741^2+WeightSDS!V$30*$AJ741+WeightSDS!W$30-0.010431*(1-1/$AJ741),WeightSDS!M$32+WeightSDS!N$32/(1+EXP(WeightSDS!O$32+WeightSDS!P$32*$AJ741))-0.010431*(1-$AJ741/210))))</f>
        <v>2.9500001032655536</v>
      </c>
      <c r="AN741" s="7">
        <f>IF(D741="M",IF($AJ741&lt;162,WeightSDS!P$12*$AJ741^7+WeightSDS!Q$12*$AJ741^6+WeightSDS!R$12*$AJ741^5+WeightSDS!S$12*$AJ741^4+WeightSDS!T$12*$AJ741^3+WeightSDS!U$12*$AJ741^2+WeightSDS!V$12*$AJ741+WeightSDS!W$12,WeightSDS!P$14*$AJ741^7+WeightSDS!Q$14*$AJ741^6+WeightSDS!R$14*$AJ741^5+WeightSDS!S$14*$AJ741^4+WeightSDS!T$14*$AJ741^3+WeightSDS!U$14*$AJ741^2+WeightSDS!V$14*$AJ741+WeightSDS!W$14),IF($AJ741&lt;156,WeightSDS!O$17*$AJ741^8+WeightSDS!P$17*$AJ741^7+WeightSDS!Q$17*$AJ741^6+WeightSDS!R$17*$AJ741^5+WeightSDS!S$17*$AJ741^4+WeightSDS!T$17*$AJ741^3+WeightSDS!U$17*$AJ741^2+WeightSDS!V$17*$AJ741+WeightSDS!W$17,IF($AJ741&lt;186,WeightSDS!$U$18+(WeightSDS!$V$18-WeightSDS!$U$18)/24*($AJ741-186)+WeightSDS!$W$18*(-$AJ741+186)^2-0.005,WeightSDS!$U$18+(WeightSDS!$V$18-WeightSDS!$U$18)/24*($AJ741-186)-0.005)))</f>
        <v>0.14604529399999999</v>
      </c>
      <c r="AQ741" s="7">
        <f t="shared" si="251"/>
        <v>0.56299999999999994</v>
      </c>
      <c r="AR741" s="7">
        <f t="shared" si="252"/>
        <v>69</v>
      </c>
      <c r="AS741" s="7">
        <f t="shared" si="253"/>
        <v>0.51</v>
      </c>
    </row>
    <row r="742" spans="2:45" s="7" customFormat="1" x14ac:dyDescent="0.15">
      <c r="B742" s="118"/>
      <c r="C742" s="118"/>
      <c r="D742" s="118"/>
      <c r="E742" s="30"/>
      <c r="F742" s="30"/>
      <c r="G742" s="119"/>
      <c r="H742" s="119"/>
      <c r="I742" s="78"/>
      <c r="J742" s="11" t="str">
        <f t="shared" si="244"/>
        <v/>
      </c>
      <c r="K742" s="2" t="str">
        <f t="shared" si="254"/>
        <v/>
      </c>
      <c r="L742" s="2" t="str">
        <f t="shared" si="245"/>
        <v/>
      </c>
      <c r="M742" s="2" t="str">
        <f t="shared" si="255"/>
        <v/>
      </c>
      <c r="N742" s="2" t="str">
        <f t="shared" si="256"/>
        <v/>
      </c>
      <c r="O742" s="2" t="str">
        <f t="shared" si="257"/>
        <v/>
      </c>
      <c r="P742" s="11" t="str">
        <f t="shared" si="258"/>
        <v/>
      </c>
      <c r="Q742" s="11" t="str">
        <f t="shared" si="259"/>
        <v/>
      </c>
      <c r="R742" s="2" t="str">
        <f t="shared" si="260"/>
        <v/>
      </c>
      <c r="S742" s="11" t="str">
        <f t="shared" si="261"/>
        <v/>
      </c>
      <c r="T742" s="175" t="str">
        <f t="shared" si="262"/>
        <v/>
      </c>
      <c r="U742" s="11" t="str">
        <f t="shared" si="263"/>
        <v/>
      </c>
      <c r="V742" s="136"/>
      <c r="W742" s="136"/>
      <c r="X742" s="139">
        <f t="shared" si="246"/>
        <v>0</v>
      </c>
      <c r="Y742" s="31">
        <f t="shared" si="247"/>
        <v>0</v>
      </c>
      <c r="Z742" s="31"/>
      <c r="AA742" s="140">
        <f t="shared" si="248"/>
        <v>0</v>
      </c>
      <c r="AB742" s="12"/>
      <c r="AC742" s="8">
        <f t="shared" si="249"/>
        <v>9.0359999999999996</v>
      </c>
      <c r="AD742" s="8">
        <f t="shared" si="250"/>
        <v>-184.49199999999999</v>
      </c>
      <c r="AE742"/>
      <c r="AF742" t="e">
        <f>IF(D742="M",IF(AI742&lt;78,LMS!$D$5*AI742^3+LMS!$E$5*AI742^2+LMS!$F$5*AI742+LMS!$G$5,IF(AI742&lt;150,LMS!$D$6*AI742^3+LMS!$E$6*AI742^2+LMS!$F$6*AI742+LMS!$G$6,LMS!$D$7*AI742^3+LMS!$E$7*AI742^2+LMS!$F$7*AI742+LMS!$G$7)),IF(AI742&lt;69,LMS!$D$9*AI742^3+LMS!$E$9*AI742^2+LMS!$F$9*AI742+LMS!$G$9,IF(AI742&lt;150,LMS!$D$10*AI742^3+LMS!$E$10*AI742^2+LMS!$F$10*AI742+LMS!$G$10,LMS!$D$11*AI742^3+LMS!$E$11*AI742^2+LMS!$F$11*AI742+LMS!$G$11)))</f>
        <v>#VALUE!</v>
      </c>
      <c r="AG742" t="e">
        <f>IF(D742="M",(IF(AI742&lt;2.5,LMS!$D$21*AI742^3+LMS!$E$21*AI742^2+LMS!$F$21*AI742+LMS!$G$21,IF(AI742&lt;9.5,LMS!$D$22*AI742^3+LMS!$E$22*AI742^2+LMS!$F$22*AI742+LMS!$G$22,IF(AI742&lt;26.75,LMS!$D$23*AI742^3+LMS!$E$23*AI742^2+LMS!$F$23*AI742+LMS!$G$23,IF(AI742&lt;90,LMS!$D$24*AI742^3+LMS!$E$24*AI742^2+LMS!$F$24*AI742+LMS!$G$24,LMS!$D$25*AI742^3+LMS!$E$25*AI742^2+LMS!$F$25*AI742+LMS!$G$25))))),(IF(AI742&lt;2.5,LMS!$D$27*AI742^3+LMS!$E$27*AI742^2+LMS!$F$27*AI742+LMS!$G$27,IF(AI742&lt;9.5,LMS!$D$28*AI742^3+LMS!$E$28*AI742^2+LMS!$F$28*AI742+LMS!$G$28,IF(AI742&lt;26.75,LMS!$D$29*AI742^3+LMS!$E$29*AI742^2+LMS!$F$29*AI742+LMS!$G$29,IF(AI742&lt;90,LMS!$D$30*AI742^3+LMS!$E$30*AI742^2+LMS!$F$30*AI742+LMS!$G$30,IF(AI742&lt;150,LMS!$D$31*AI742^3+LMS!$E$31*AI742^2+LMS!$F$31*AI742+LMS!$G$31,LMS!$D$32*AI742^3+LMS!$E$32*AI742^2+LMS!$F$32*AI742+LMS!$G$32)))))))</f>
        <v>#VALUE!</v>
      </c>
      <c r="AH742" t="e">
        <f>IF(D742="M",(IF(AI742&lt;90,LMS!$D$14*AI742^3+LMS!$E$14*AI742^2+LMS!$F$14*AI742+LMS!$G$14,LMS!$D$15*AI742^3+LMS!$E$15*AI742^2+LMS!$F$15*AI742+LMS!$G$15)),(IF(AI742&lt;90,LMS!$D$17*AI742^3+LMS!$E$17*AI742^2+LMS!$F$17*AI742+LMS!$G$17,LMS!$D$18*AI742^3+LMS!$E$18*AI742^2+LMS!$F$18*AI742+LMS!$G$18)))</f>
        <v>#VALUE!</v>
      </c>
      <c r="AI742" s="7" t="e">
        <f t="shared" si="243"/>
        <v>#VALUE!</v>
      </c>
      <c r="AJ742" s="7">
        <f t="shared" si="264"/>
        <v>0</v>
      </c>
      <c r="AL742" s="7">
        <f>IF(D742="M",WeightSDS!P$5*$AJ742^7+WeightSDS!Q$5*$AJ742^6+WeightSDS!R$5*$AJ742^5+WeightSDS!S$5*$AJ742^4+WeightSDS!T$5*$AJ742^3+WeightSDS!U$5*$AJ742^2+WeightSDS!V$5*$AJ742+WeightSDS!W$5,IF($AJ742&lt;186,WeightSDS!P$8*$AJ742^7+WeightSDS!Q$8*$AJ742^6+WeightSDS!R$8*$AJ742^5+WeightSDS!S$8*$AJ742^4+WeightSDS!T$8*$AJ742^3+WeightSDS!U$8*$AJ742^2+WeightSDS!V$8*$AJ742+WeightSDS!W$8,WeightSDS!$U$9+WeightSDS!$V$9*($AJ742-WeightSDS!$W$9)))</f>
        <v>0.75407122999999998</v>
      </c>
      <c r="AM742" s="7">
        <f>IF(D742="M",IF($AJ742&lt;45,WeightSDS!M$23*$AJ742^10+WeightSDS!N$23*$AJ742^9+WeightSDS!O$23*$AJ742^8+WeightSDS!P$23*$AJ742^7+WeightSDS!Q$23*$AJ742^6+WeightSDS!R$23*$AJ742^5+WeightSDS!S$23*$AJ742^4+WeightSDS!T$23*$AJ742^3+WeightSDS!U$23*$AJ742^2+WeightSDS!V$23*$AJ742+WeightSDS!W$23,IF($AJ742&lt;153,WeightSDS!M$25*$AJ742^10+WeightSDS!N$25*$AJ742^9+WeightSDS!O$25*$AJ742^8+WeightSDS!P$25*$AJ742^7+WeightSDS!Q$25*$AJ742^6+WeightSDS!R$25*$AJ742^5+WeightSDS!S$25*$AJ742^4+WeightSDS!T$25*$AJ742^3+WeightSDS!U$25*$AJ742^2+WeightSDS!V$25*$AJ742+WeightSDS!W$25,WeightSDS!M$27+WeightSDS!N$27/(1+EXP(WeightSDS!O$27+WeightSDS!P$27*$AJ742)))),IF($AJ742&lt;43.8,WeightSDS!M$29*$AJ742^10+WeightSDS!N$29*$AJ742^9+WeightSDS!O$29*$AJ742^8+WeightSDS!P$29*$AJ742^7+WeightSDS!Q$29*$AJ742^6+WeightSDS!R$29*$AJ742^5+WeightSDS!S$29*$AJ742^4+WeightSDS!T$29*$AJ742^3+WeightSDS!U$29*$AJ742^2+WeightSDS!V$29*$AJ742+WeightSDS!W$29-0.010431*(1-$AJ742/210),IF($AJ742&lt;123,WeightSDS!M$30*$AJ742^10+WeightSDS!N$30*$AJ742^9+WeightSDS!O$30*$AJ742^8+WeightSDS!P$30*$AJ742^7+WeightSDS!Q$30*$AJ742^6+WeightSDS!R$30*$AJ742^5+WeightSDS!S$30*$AJ742^4+WeightSDS!T$30*$AJ742^3+WeightSDS!U$30*$AJ742^2+WeightSDS!V$30*$AJ742+WeightSDS!W$30-0.010431*(1-1/$AJ742),WeightSDS!M$32+WeightSDS!N$32/(1+EXP(WeightSDS!O$32+WeightSDS!P$32*$AJ742))-0.010431*(1-$AJ742/210))))</f>
        <v>2.9500001032655536</v>
      </c>
      <c r="AN742" s="7">
        <f>IF(D742="M",IF($AJ742&lt;162,WeightSDS!P$12*$AJ742^7+WeightSDS!Q$12*$AJ742^6+WeightSDS!R$12*$AJ742^5+WeightSDS!S$12*$AJ742^4+WeightSDS!T$12*$AJ742^3+WeightSDS!U$12*$AJ742^2+WeightSDS!V$12*$AJ742+WeightSDS!W$12,WeightSDS!P$14*$AJ742^7+WeightSDS!Q$14*$AJ742^6+WeightSDS!R$14*$AJ742^5+WeightSDS!S$14*$AJ742^4+WeightSDS!T$14*$AJ742^3+WeightSDS!U$14*$AJ742^2+WeightSDS!V$14*$AJ742+WeightSDS!W$14),IF($AJ742&lt;156,WeightSDS!O$17*$AJ742^8+WeightSDS!P$17*$AJ742^7+WeightSDS!Q$17*$AJ742^6+WeightSDS!R$17*$AJ742^5+WeightSDS!S$17*$AJ742^4+WeightSDS!T$17*$AJ742^3+WeightSDS!U$17*$AJ742^2+WeightSDS!V$17*$AJ742+WeightSDS!W$17,IF($AJ742&lt;186,WeightSDS!$U$18+(WeightSDS!$V$18-WeightSDS!$U$18)/24*($AJ742-186)+WeightSDS!$W$18*(-$AJ742+186)^2-0.005,WeightSDS!$U$18+(WeightSDS!$V$18-WeightSDS!$U$18)/24*($AJ742-186)-0.005)))</f>
        <v>0.14604529399999999</v>
      </c>
      <c r="AQ742" s="7">
        <f t="shared" si="251"/>
        <v>0.56299999999999994</v>
      </c>
      <c r="AR742" s="7">
        <f t="shared" si="252"/>
        <v>69</v>
      </c>
      <c r="AS742" s="7">
        <f t="shared" si="253"/>
        <v>0.51</v>
      </c>
    </row>
    <row r="743" spans="2:45" s="7" customFormat="1" x14ac:dyDescent="0.15">
      <c r="B743" s="118"/>
      <c r="C743" s="118"/>
      <c r="D743" s="118"/>
      <c r="E743" s="30"/>
      <c r="F743" s="30"/>
      <c r="G743" s="119"/>
      <c r="H743" s="119"/>
      <c r="I743" s="78"/>
      <c r="J743" s="11" t="str">
        <f t="shared" si="244"/>
        <v/>
      </c>
      <c r="K743" s="2" t="str">
        <f t="shared" si="254"/>
        <v/>
      </c>
      <c r="L743" s="2" t="str">
        <f t="shared" si="245"/>
        <v/>
      </c>
      <c r="M743" s="2" t="str">
        <f t="shared" si="255"/>
        <v/>
      </c>
      <c r="N743" s="2" t="str">
        <f t="shared" si="256"/>
        <v/>
      </c>
      <c r="O743" s="2" t="str">
        <f t="shared" si="257"/>
        <v/>
      </c>
      <c r="P743" s="11" t="str">
        <f t="shared" si="258"/>
        <v/>
      </c>
      <c r="Q743" s="11" t="str">
        <f t="shared" si="259"/>
        <v/>
      </c>
      <c r="R743" s="2" t="str">
        <f t="shared" si="260"/>
        <v/>
      </c>
      <c r="S743" s="11" t="str">
        <f t="shared" si="261"/>
        <v/>
      </c>
      <c r="T743" s="175" t="str">
        <f t="shared" si="262"/>
        <v/>
      </c>
      <c r="U743" s="11" t="str">
        <f t="shared" si="263"/>
        <v/>
      </c>
      <c r="V743" s="136"/>
      <c r="W743" s="136"/>
      <c r="X743" s="139">
        <f t="shared" si="246"/>
        <v>0</v>
      </c>
      <c r="Y743" s="31">
        <f t="shared" si="247"/>
        <v>0</v>
      </c>
      <c r="Z743" s="31"/>
      <c r="AA743" s="140">
        <f t="shared" si="248"/>
        <v>0</v>
      </c>
      <c r="AB743" s="12"/>
      <c r="AC743" s="8">
        <f t="shared" si="249"/>
        <v>9.0359999999999996</v>
      </c>
      <c r="AD743" s="8">
        <f t="shared" si="250"/>
        <v>-184.49199999999999</v>
      </c>
      <c r="AE743"/>
      <c r="AF743" t="e">
        <f>IF(D743="M",IF(AI743&lt;78,LMS!$D$5*AI743^3+LMS!$E$5*AI743^2+LMS!$F$5*AI743+LMS!$G$5,IF(AI743&lt;150,LMS!$D$6*AI743^3+LMS!$E$6*AI743^2+LMS!$F$6*AI743+LMS!$G$6,LMS!$D$7*AI743^3+LMS!$E$7*AI743^2+LMS!$F$7*AI743+LMS!$G$7)),IF(AI743&lt;69,LMS!$D$9*AI743^3+LMS!$E$9*AI743^2+LMS!$F$9*AI743+LMS!$G$9,IF(AI743&lt;150,LMS!$D$10*AI743^3+LMS!$E$10*AI743^2+LMS!$F$10*AI743+LMS!$G$10,LMS!$D$11*AI743^3+LMS!$E$11*AI743^2+LMS!$F$11*AI743+LMS!$G$11)))</f>
        <v>#VALUE!</v>
      </c>
      <c r="AG743" t="e">
        <f>IF(D743="M",(IF(AI743&lt;2.5,LMS!$D$21*AI743^3+LMS!$E$21*AI743^2+LMS!$F$21*AI743+LMS!$G$21,IF(AI743&lt;9.5,LMS!$D$22*AI743^3+LMS!$E$22*AI743^2+LMS!$F$22*AI743+LMS!$G$22,IF(AI743&lt;26.75,LMS!$D$23*AI743^3+LMS!$E$23*AI743^2+LMS!$F$23*AI743+LMS!$G$23,IF(AI743&lt;90,LMS!$D$24*AI743^3+LMS!$E$24*AI743^2+LMS!$F$24*AI743+LMS!$G$24,LMS!$D$25*AI743^3+LMS!$E$25*AI743^2+LMS!$F$25*AI743+LMS!$G$25))))),(IF(AI743&lt;2.5,LMS!$D$27*AI743^3+LMS!$E$27*AI743^2+LMS!$F$27*AI743+LMS!$G$27,IF(AI743&lt;9.5,LMS!$D$28*AI743^3+LMS!$E$28*AI743^2+LMS!$F$28*AI743+LMS!$G$28,IF(AI743&lt;26.75,LMS!$D$29*AI743^3+LMS!$E$29*AI743^2+LMS!$F$29*AI743+LMS!$G$29,IF(AI743&lt;90,LMS!$D$30*AI743^3+LMS!$E$30*AI743^2+LMS!$F$30*AI743+LMS!$G$30,IF(AI743&lt;150,LMS!$D$31*AI743^3+LMS!$E$31*AI743^2+LMS!$F$31*AI743+LMS!$G$31,LMS!$D$32*AI743^3+LMS!$E$32*AI743^2+LMS!$F$32*AI743+LMS!$G$32)))))))</f>
        <v>#VALUE!</v>
      </c>
      <c r="AH743" t="e">
        <f>IF(D743="M",(IF(AI743&lt;90,LMS!$D$14*AI743^3+LMS!$E$14*AI743^2+LMS!$F$14*AI743+LMS!$G$14,LMS!$D$15*AI743^3+LMS!$E$15*AI743^2+LMS!$F$15*AI743+LMS!$G$15)),(IF(AI743&lt;90,LMS!$D$17*AI743^3+LMS!$E$17*AI743^2+LMS!$F$17*AI743+LMS!$G$17,LMS!$D$18*AI743^3+LMS!$E$18*AI743^2+LMS!$F$18*AI743+LMS!$G$18)))</f>
        <v>#VALUE!</v>
      </c>
      <c r="AI743" s="7" t="e">
        <f t="shared" si="243"/>
        <v>#VALUE!</v>
      </c>
      <c r="AJ743" s="7">
        <f t="shared" si="264"/>
        <v>0</v>
      </c>
      <c r="AL743" s="7">
        <f>IF(D743="M",WeightSDS!P$5*$AJ743^7+WeightSDS!Q$5*$AJ743^6+WeightSDS!R$5*$AJ743^5+WeightSDS!S$5*$AJ743^4+WeightSDS!T$5*$AJ743^3+WeightSDS!U$5*$AJ743^2+WeightSDS!V$5*$AJ743+WeightSDS!W$5,IF($AJ743&lt;186,WeightSDS!P$8*$AJ743^7+WeightSDS!Q$8*$AJ743^6+WeightSDS!R$8*$AJ743^5+WeightSDS!S$8*$AJ743^4+WeightSDS!T$8*$AJ743^3+WeightSDS!U$8*$AJ743^2+WeightSDS!V$8*$AJ743+WeightSDS!W$8,WeightSDS!$U$9+WeightSDS!$V$9*($AJ743-WeightSDS!$W$9)))</f>
        <v>0.75407122999999998</v>
      </c>
      <c r="AM743" s="7">
        <f>IF(D743="M",IF($AJ743&lt;45,WeightSDS!M$23*$AJ743^10+WeightSDS!N$23*$AJ743^9+WeightSDS!O$23*$AJ743^8+WeightSDS!P$23*$AJ743^7+WeightSDS!Q$23*$AJ743^6+WeightSDS!R$23*$AJ743^5+WeightSDS!S$23*$AJ743^4+WeightSDS!T$23*$AJ743^3+WeightSDS!U$23*$AJ743^2+WeightSDS!V$23*$AJ743+WeightSDS!W$23,IF($AJ743&lt;153,WeightSDS!M$25*$AJ743^10+WeightSDS!N$25*$AJ743^9+WeightSDS!O$25*$AJ743^8+WeightSDS!P$25*$AJ743^7+WeightSDS!Q$25*$AJ743^6+WeightSDS!R$25*$AJ743^5+WeightSDS!S$25*$AJ743^4+WeightSDS!T$25*$AJ743^3+WeightSDS!U$25*$AJ743^2+WeightSDS!V$25*$AJ743+WeightSDS!W$25,WeightSDS!M$27+WeightSDS!N$27/(1+EXP(WeightSDS!O$27+WeightSDS!P$27*$AJ743)))),IF($AJ743&lt;43.8,WeightSDS!M$29*$AJ743^10+WeightSDS!N$29*$AJ743^9+WeightSDS!O$29*$AJ743^8+WeightSDS!P$29*$AJ743^7+WeightSDS!Q$29*$AJ743^6+WeightSDS!R$29*$AJ743^5+WeightSDS!S$29*$AJ743^4+WeightSDS!T$29*$AJ743^3+WeightSDS!U$29*$AJ743^2+WeightSDS!V$29*$AJ743+WeightSDS!W$29-0.010431*(1-$AJ743/210),IF($AJ743&lt;123,WeightSDS!M$30*$AJ743^10+WeightSDS!N$30*$AJ743^9+WeightSDS!O$30*$AJ743^8+WeightSDS!P$30*$AJ743^7+WeightSDS!Q$30*$AJ743^6+WeightSDS!R$30*$AJ743^5+WeightSDS!S$30*$AJ743^4+WeightSDS!T$30*$AJ743^3+WeightSDS!U$30*$AJ743^2+WeightSDS!V$30*$AJ743+WeightSDS!W$30-0.010431*(1-1/$AJ743),WeightSDS!M$32+WeightSDS!N$32/(1+EXP(WeightSDS!O$32+WeightSDS!P$32*$AJ743))-0.010431*(1-$AJ743/210))))</f>
        <v>2.9500001032655536</v>
      </c>
      <c r="AN743" s="7">
        <f>IF(D743="M",IF($AJ743&lt;162,WeightSDS!P$12*$AJ743^7+WeightSDS!Q$12*$AJ743^6+WeightSDS!R$12*$AJ743^5+WeightSDS!S$12*$AJ743^4+WeightSDS!T$12*$AJ743^3+WeightSDS!U$12*$AJ743^2+WeightSDS!V$12*$AJ743+WeightSDS!W$12,WeightSDS!P$14*$AJ743^7+WeightSDS!Q$14*$AJ743^6+WeightSDS!R$14*$AJ743^5+WeightSDS!S$14*$AJ743^4+WeightSDS!T$14*$AJ743^3+WeightSDS!U$14*$AJ743^2+WeightSDS!V$14*$AJ743+WeightSDS!W$14),IF($AJ743&lt;156,WeightSDS!O$17*$AJ743^8+WeightSDS!P$17*$AJ743^7+WeightSDS!Q$17*$AJ743^6+WeightSDS!R$17*$AJ743^5+WeightSDS!S$17*$AJ743^4+WeightSDS!T$17*$AJ743^3+WeightSDS!U$17*$AJ743^2+WeightSDS!V$17*$AJ743+WeightSDS!W$17,IF($AJ743&lt;186,WeightSDS!$U$18+(WeightSDS!$V$18-WeightSDS!$U$18)/24*($AJ743-186)+WeightSDS!$W$18*(-$AJ743+186)^2-0.005,WeightSDS!$U$18+(WeightSDS!$V$18-WeightSDS!$U$18)/24*($AJ743-186)-0.005)))</f>
        <v>0.14604529399999999</v>
      </c>
      <c r="AQ743" s="7">
        <f t="shared" si="251"/>
        <v>0.56299999999999994</v>
      </c>
      <c r="AR743" s="7">
        <f t="shared" si="252"/>
        <v>69</v>
      </c>
      <c r="AS743" s="7">
        <f t="shared" si="253"/>
        <v>0.51</v>
      </c>
    </row>
    <row r="744" spans="2:45" s="7" customFormat="1" x14ac:dyDescent="0.15">
      <c r="B744" s="118"/>
      <c r="C744" s="118"/>
      <c r="D744" s="118"/>
      <c r="E744" s="30"/>
      <c r="F744" s="30"/>
      <c r="G744" s="119"/>
      <c r="H744" s="119"/>
      <c r="I744" s="78"/>
      <c r="J744" s="11" t="str">
        <f t="shared" si="244"/>
        <v/>
      </c>
      <c r="K744" s="2" t="str">
        <f t="shared" si="254"/>
        <v/>
      </c>
      <c r="L744" s="2" t="str">
        <f t="shared" si="245"/>
        <v/>
      </c>
      <c r="M744" s="2" t="str">
        <f t="shared" si="255"/>
        <v/>
      </c>
      <c r="N744" s="2" t="str">
        <f t="shared" si="256"/>
        <v/>
      </c>
      <c r="O744" s="2" t="str">
        <f t="shared" si="257"/>
        <v/>
      </c>
      <c r="P744" s="11" t="str">
        <f t="shared" si="258"/>
        <v/>
      </c>
      <c r="Q744" s="11" t="str">
        <f t="shared" si="259"/>
        <v/>
      </c>
      <c r="R744" s="2" t="str">
        <f t="shared" si="260"/>
        <v/>
      </c>
      <c r="S744" s="11" t="str">
        <f t="shared" si="261"/>
        <v/>
      </c>
      <c r="T744" s="175" t="str">
        <f t="shared" si="262"/>
        <v/>
      </c>
      <c r="U744" s="11" t="str">
        <f t="shared" si="263"/>
        <v/>
      </c>
      <c r="V744" s="136"/>
      <c r="W744" s="136"/>
      <c r="X744" s="139">
        <f t="shared" si="246"/>
        <v>0</v>
      </c>
      <c r="Y744" s="31">
        <f t="shared" si="247"/>
        <v>0</v>
      </c>
      <c r="Z744" s="31"/>
      <c r="AA744" s="140">
        <f t="shared" si="248"/>
        <v>0</v>
      </c>
      <c r="AB744" s="12"/>
      <c r="AC744" s="8">
        <f t="shared" si="249"/>
        <v>9.0359999999999996</v>
      </c>
      <c r="AD744" s="8">
        <f t="shared" si="250"/>
        <v>-184.49199999999999</v>
      </c>
      <c r="AE744"/>
      <c r="AF744" t="e">
        <f>IF(D744="M",IF(AI744&lt;78,LMS!$D$5*AI744^3+LMS!$E$5*AI744^2+LMS!$F$5*AI744+LMS!$G$5,IF(AI744&lt;150,LMS!$D$6*AI744^3+LMS!$E$6*AI744^2+LMS!$F$6*AI744+LMS!$G$6,LMS!$D$7*AI744^3+LMS!$E$7*AI744^2+LMS!$F$7*AI744+LMS!$G$7)),IF(AI744&lt;69,LMS!$D$9*AI744^3+LMS!$E$9*AI744^2+LMS!$F$9*AI744+LMS!$G$9,IF(AI744&lt;150,LMS!$D$10*AI744^3+LMS!$E$10*AI744^2+LMS!$F$10*AI744+LMS!$G$10,LMS!$D$11*AI744^3+LMS!$E$11*AI744^2+LMS!$F$11*AI744+LMS!$G$11)))</f>
        <v>#VALUE!</v>
      </c>
      <c r="AG744" t="e">
        <f>IF(D744="M",(IF(AI744&lt;2.5,LMS!$D$21*AI744^3+LMS!$E$21*AI744^2+LMS!$F$21*AI744+LMS!$G$21,IF(AI744&lt;9.5,LMS!$D$22*AI744^3+LMS!$E$22*AI744^2+LMS!$F$22*AI744+LMS!$G$22,IF(AI744&lt;26.75,LMS!$D$23*AI744^3+LMS!$E$23*AI744^2+LMS!$F$23*AI744+LMS!$G$23,IF(AI744&lt;90,LMS!$D$24*AI744^3+LMS!$E$24*AI744^2+LMS!$F$24*AI744+LMS!$G$24,LMS!$D$25*AI744^3+LMS!$E$25*AI744^2+LMS!$F$25*AI744+LMS!$G$25))))),(IF(AI744&lt;2.5,LMS!$D$27*AI744^3+LMS!$E$27*AI744^2+LMS!$F$27*AI744+LMS!$G$27,IF(AI744&lt;9.5,LMS!$D$28*AI744^3+LMS!$E$28*AI744^2+LMS!$F$28*AI744+LMS!$G$28,IF(AI744&lt;26.75,LMS!$D$29*AI744^3+LMS!$E$29*AI744^2+LMS!$F$29*AI744+LMS!$G$29,IF(AI744&lt;90,LMS!$D$30*AI744^3+LMS!$E$30*AI744^2+LMS!$F$30*AI744+LMS!$G$30,IF(AI744&lt;150,LMS!$D$31*AI744^3+LMS!$E$31*AI744^2+LMS!$F$31*AI744+LMS!$G$31,LMS!$D$32*AI744^3+LMS!$E$32*AI744^2+LMS!$F$32*AI744+LMS!$G$32)))))))</f>
        <v>#VALUE!</v>
      </c>
      <c r="AH744" t="e">
        <f>IF(D744="M",(IF(AI744&lt;90,LMS!$D$14*AI744^3+LMS!$E$14*AI744^2+LMS!$F$14*AI744+LMS!$G$14,LMS!$D$15*AI744^3+LMS!$E$15*AI744^2+LMS!$F$15*AI744+LMS!$G$15)),(IF(AI744&lt;90,LMS!$D$17*AI744^3+LMS!$E$17*AI744^2+LMS!$F$17*AI744+LMS!$G$17,LMS!$D$18*AI744^3+LMS!$E$18*AI744^2+LMS!$F$18*AI744+LMS!$G$18)))</f>
        <v>#VALUE!</v>
      </c>
      <c r="AI744" s="7" t="e">
        <f t="shared" si="243"/>
        <v>#VALUE!</v>
      </c>
      <c r="AJ744" s="7">
        <f t="shared" si="264"/>
        <v>0</v>
      </c>
      <c r="AL744" s="7">
        <f>IF(D744="M",WeightSDS!P$5*$AJ744^7+WeightSDS!Q$5*$AJ744^6+WeightSDS!R$5*$AJ744^5+WeightSDS!S$5*$AJ744^4+WeightSDS!T$5*$AJ744^3+WeightSDS!U$5*$AJ744^2+WeightSDS!V$5*$AJ744+WeightSDS!W$5,IF($AJ744&lt;186,WeightSDS!P$8*$AJ744^7+WeightSDS!Q$8*$AJ744^6+WeightSDS!R$8*$AJ744^5+WeightSDS!S$8*$AJ744^4+WeightSDS!T$8*$AJ744^3+WeightSDS!U$8*$AJ744^2+WeightSDS!V$8*$AJ744+WeightSDS!W$8,WeightSDS!$U$9+WeightSDS!$V$9*($AJ744-WeightSDS!$W$9)))</f>
        <v>0.75407122999999998</v>
      </c>
      <c r="AM744" s="7">
        <f>IF(D744="M",IF($AJ744&lt;45,WeightSDS!M$23*$AJ744^10+WeightSDS!N$23*$AJ744^9+WeightSDS!O$23*$AJ744^8+WeightSDS!P$23*$AJ744^7+WeightSDS!Q$23*$AJ744^6+WeightSDS!R$23*$AJ744^5+WeightSDS!S$23*$AJ744^4+WeightSDS!T$23*$AJ744^3+WeightSDS!U$23*$AJ744^2+WeightSDS!V$23*$AJ744+WeightSDS!W$23,IF($AJ744&lt;153,WeightSDS!M$25*$AJ744^10+WeightSDS!N$25*$AJ744^9+WeightSDS!O$25*$AJ744^8+WeightSDS!P$25*$AJ744^7+WeightSDS!Q$25*$AJ744^6+WeightSDS!R$25*$AJ744^5+WeightSDS!S$25*$AJ744^4+WeightSDS!T$25*$AJ744^3+WeightSDS!U$25*$AJ744^2+WeightSDS!V$25*$AJ744+WeightSDS!W$25,WeightSDS!M$27+WeightSDS!N$27/(1+EXP(WeightSDS!O$27+WeightSDS!P$27*$AJ744)))),IF($AJ744&lt;43.8,WeightSDS!M$29*$AJ744^10+WeightSDS!N$29*$AJ744^9+WeightSDS!O$29*$AJ744^8+WeightSDS!P$29*$AJ744^7+WeightSDS!Q$29*$AJ744^6+WeightSDS!R$29*$AJ744^5+WeightSDS!S$29*$AJ744^4+WeightSDS!T$29*$AJ744^3+WeightSDS!U$29*$AJ744^2+WeightSDS!V$29*$AJ744+WeightSDS!W$29-0.010431*(1-$AJ744/210),IF($AJ744&lt;123,WeightSDS!M$30*$AJ744^10+WeightSDS!N$30*$AJ744^9+WeightSDS!O$30*$AJ744^8+WeightSDS!P$30*$AJ744^7+WeightSDS!Q$30*$AJ744^6+WeightSDS!R$30*$AJ744^5+WeightSDS!S$30*$AJ744^4+WeightSDS!T$30*$AJ744^3+WeightSDS!U$30*$AJ744^2+WeightSDS!V$30*$AJ744+WeightSDS!W$30-0.010431*(1-1/$AJ744),WeightSDS!M$32+WeightSDS!N$32/(1+EXP(WeightSDS!O$32+WeightSDS!P$32*$AJ744))-0.010431*(1-$AJ744/210))))</f>
        <v>2.9500001032655536</v>
      </c>
      <c r="AN744" s="7">
        <f>IF(D744="M",IF($AJ744&lt;162,WeightSDS!P$12*$AJ744^7+WeightSDS!Q$12*$AJ744^6+WeightSDS!R$12*$AJ744^5+WeightSDS!S$12*$AJ744^4+WeightSDS!T$12*$AJ744^3+WeightSDS!U$12*$AJ744^2+WeightSDS!V$12*$AJ744+WeightSDS!W$12,WeightSDS!P$14*$AJ744^7+WeightSDS!Q$14*$AJ744^6+WeightSDS!R$14*$AJ744^5+WeightSDS!S$14*$AJ744^4+WeightSDS!T$14*$AJ744^3+WeightSDS!U$14*$AJ744^2+WeightSDS!V$14*$AJ744+WeightSDS!W$14),IF($AJ744&lt;156,WeightSDS!O$17*$AJ744^8+WeightSDS!P$17*$AJ744^7+WeightSDS!Q$17*$AJ744^6+WeightSDS!R$17*$AJ744^5+WeightSDS!S$17*$AJ744^4+WeightSDS!T$17*$AJ744^3+WeightSDS!U$17*$AJ744^2+WeightSDS!V$17*$AJ744+WeightSDS!W$17,IF($AJ744&lt;186,WeightSDS!$U$18+(WeightSDS!$V$18-WeightSDS!$U$18)/24*($AJ744-186)+WeightSDS!$W$18*(-$AJ744+186)^2-0.005,WeightSDS!$U$18+(WeightSDS!$V$18-WeightSDS!$U$18)/24*($AJ744-186)-0.005)))</f>
        <v>0.14604529399999999</v>
      </c>
      <c r="AQ744" s="7">
        <f t="shared" si="251"/>
        <v>0.56299999999999994</v>
      </c>
      <c r="AR744" s="7">
        <f t="shared" si="252"/>
        <v>69</v>
      </c>
      <c r="AS744" s="7">
        <f t="shared" si="253"/>
        <v>0.51</v>
      </c>
    </row>
    <row r="745" spans="2:45" s="7" customFormat="1" x14ac:dyDescent="0.15">
      <c r="B745" s="118"/>
      <c r="C745" s="118"/>
      <c r="D745" s="118"/>
      <c r="E745" s="30"/>
      <c r="F745" s="30"/>
      <c r="G745" s="119"/>
      <c r="H745" s="119"/>
      <c r="I745" s="78"/>
      <c r="J745" s="11" t="str">
        <f t="shared" si="244"/>
        <v/>
      </c>
      <c r="K745" s="2" t="str">
        <f t="shared" si="254"/>
        <v/>
      </c>
      <c r="L745" s="2" t="str">
        <f t="shared" si="245"/>
        <v/>
      </c>
      <c r="M745" s="2" t="str">
        <f t="shared" si="255"/>
        <v/>
      </c>
      <c r="N745" s="2" t="str">
        <f t="shared" si="256"/>
        <v/>
      </c>
      <c r="O745" s="2" t="str">
        <f t="shared" si="257"/>
        <v/>
      </c>
      <c r="P745" s="11" t="str">
        <f t="shared" si="258"/>
        <v/>
      </c>
      <c r="Q745" s="11" t="str">
        <f t="shared" si="259"/>
        <v/>
      </c>
      <c r="R745" s="2" t="str">
        <f t="shared" si="260"/>
        <v/>
      </c>
      <c r="S745" s="11" t="str">
        <f t="shared" si="261"/>
        <v/>
      </c>
      <c r="T745" s="175" t="str">
        <f t="shared" si="262"/>
        <v/>
      </c>
      <c r="U745" s="11" t="str">
        <f t="shared" si="263"/>
        <v/>
      </c>
      <c r="V745" s="136"/>
      <c r="W745" s="136"/>
      <c r="X745" s="139">
        <f t="shared" si="246"/>
        <v>0</v>
      </c>
      <c r="Y745" s="31">
        <f t="shared" si="247"/>
        <v>0</v>
      </c>
      <c r="Z745" s="31"/>
      <c r="AA745" s="140">
        <f t="shared" si="248"/>
        <v>0</v>
      </c>
      <c r="AB745" s="12"/>
      <c r="AC745" s="8">
        <f t="shared" si="249"/>
        <v>9.0359999999999996</v>
      </c>
      <c r="AD745" s="8">
        <f t="shared" si="250"/>
        <v>-184.49199999999999</v>
      </c>
      <c r="AE745"/>
      <c r="AF745" t="e">
        <f>IF(D745="M",IF(AI745&lt;78,LMS!$D$5*AI745^3+LMS!$E$5*AI745^2+LMS!$F$5*AI745+LMS!$G$5,IF(AI745&lt;150,LMS!$D$6*AI745^3+LMS!$E$6*AI745^2+LMS!$F$6*AI745+LMS!$G$6,LMS!$D$7*AI745^3+LMS!$E$7*AI745^2+LMS!$F$7*AI745+LMS!$G$7)),IF(AI745&lt;69,LMS!$D$9*AI745^3+LMS!$E$9*AI745^2+LMS!$F$9*AI745+LMS!$G$9,IF(AI745&lt;150,LMS!$D$10*AI745^3+LMS!$E$10*AI745^2+LMS!$F$10*AI745+LMS!$G$10,LMS!$D$11*AI745^3+LMS!$E$11*AI745^2+LMS!$F$11*AI745+LMS!$G$11)))</f>
        <v>#VALUE!</v>
      </c>
      <c r="AG745" t="e">
        <f>IF(D745="M",(IF(AI745&lt;2.5,LMS!$D$21*AI745^3+LMS!$E$21*AI745^2+LMS!$F$21*AI745+LMS!$G$21,IF(AI745&lt;9.5,LMS!$D$22*AI745^3+LMS!$E$22*AI745^2+LMS!$F$22*AI745+LMS!$G$22,IF(AI745&lt;26.75,LMS!$D$23*AI745^3+LMS!$E$23*AI745^2+LMS!$F$23*AI745+LMS!$G$23,IF(AI745&lt;90,LMS!$D$24*AI745^3+LMS!$E$24*AI745^2+LMS!$F$24*AI745+LMS!$G$24,LMS!$D$25*AI745^3+LMS!$E$25*AI745^2+LMS!$F$25*AI745+LMS!$G$25))))),(IF(AI745&lt;2.5,LMS!$D$27*AI745^3+LMS!$E$27*AI745^2+LMS!$F$27*AI745+LMS!$G$27,IF(AI745&lt;9.5,LMS!$D$28*AI745^3+LMS!$E$28*AI745^2+LMS!$F$28*AI745+LMS!$G$28,IF(AI745&lt;26.75,LMS!$D$29*AI745^3+LMS!$E$29*AI745^2+LMS!$F$29*AI745+LMS!$G$29,IF(AI745&lt;90,LMS!$D$30*AI745^3+LMS!$E$30*AI745^2+LMS!$F$30*AI745+LMS!$G$30,IF(AI745&lt;150,LMS!$D$31*AI745^3+LMS!$E$31*AI745^2+LMS!$F$31*AI745+LMS!$G$31,LMS!$D$32*AI745^3+LMS!$E$32*AI745^2+LMS!$F$32*AI745+LMS!$G$32)))))))</f>
        <v>#VALUE!</v>
      </c>
      <c r="AH745" t="e">
        <f>IF(D745="M",(IF(AI745&lt;90,LMS!$D$14*AI745^3+LMS!$E$14*AI745^2+LMS!$F$14*AI745+LMS!$G$14,LMS!$D$15*AI745^3+LMS!$E$15*AI745^2+LMS!$F$15*AI745+LMS!$G$15)),(IF(AI745&lt;90,LMS!$D$17*AI745^3+LMS!$E$17*AI745^2+LMS!$F$17*AI745+LMS!$G$17,LMS!$D$18*AI745^3+LMS!$E$18*AI745^2+LMS!$F$18*AI745+LMS!$G$18)))</f>
        <v>#VALUE!</v>
      </c>
      <c r="AI745" s="7" t="e">
        <f t="shared" si="243"/>
        <v>#VALUE!</v>
      </c>
      <c r="AJ745" s="7">
        <f t="shared" si="264"/>
        <v>0</v>
      </c>
      <c r="AL745" s="7">
        <f>IF(D745="M",WeightSDS!P$5*$AJ745^7+WeightSDS!Q$5*$AJ745^6+WeightSDS!R$5*$AJ745^5+WeightSDS!S$5*$AJ745^4+WeightSDS!T$5*$AJ745^3+WeightSDS!U$5*$AJ745^2+WeightSDS!V$5*$AJ745+WeightSDS!W$5,IF($AJ745&lt;186,WeightSDS!P$8*$AJ745^7+WeightSDS!Q$8*$AJ745^6+WeightSDS!R$8*$AJ745^5+WeightSDS!S$8*$AJ745^4+WeightSDS!T$8*$AJ745^3+WeightSDS!U$8*$AJ745^2+WeightSDS!V$8*$AJ745+WeightSDS!W$8,WeightSDS!$U$9+WeightSDS!$V$9*($AJ745-WeightSDS!$W$9)))</f>
        <v>0.75407122999999998</v>
      </c>
      <c r="AM745" s="7">
        <f>IF(D745="M",IF($AJ745&lt;45,WeightSDS!M$23*$AJ745^10+WeightSDS!N$23*$AJ745^9+WeightSDS!O$23*$AJ745^8+WeightSDS!P$23*$AJ745^7+WeightSDS!Q$23*$AJ745^6+WeightSDS!R$23*$AJ745^5+WeightSDS!S$23*$AJ745^4+WeightSDS!T$23*$AJ745^3+WeightSDS!U$23*$AJ745^2+WeightSDS!V$23*$AJ745+WeightSDS!W$23,IF($AJ745&lt;153,WeightSDS!M$25*$AJ745^10+WeightSDS!N$25*$AJ745^9+WeightSDS!O$25*$AJ745^8+WeightSDS!P$25*$AJ745^7+WeightSDS!Q$25*$AJ745^6+WeightSDS!R$25*$AJ745^5+WeightSDS!S$25*$AJ745^4+WeightSDS!T$25*$AJ745^3+WeightSDS!U$25*$AJ745^2+WeightSDS!V$25*$AJ745+WeightSDS!W$25,WeightSDS!M$27+WeightSDS!N$27/(1+EXP(WeightSDS!O$27+WeightSDS!P$27*$AJ745)))),IF($AJ745&lt;43.8,WeightSDS!M$29*$AJ745^10+WeightSDS!N$29*$AJ745^9+WeightSDS!O$29*$AJ745^8+WeightSDS!P$29*$AJ745^7+WeightSDS!Q$29*$AJ745^6+WeightSDS!R$29*$AJ745^5+WeightSDS!S$29*$AJ745^4+WeightSDS!T$29*$AJ745^3+WeightSDS!U$29*$AJ745^2+WeightSDS!V$29*$AJ745+WeightSDS!W$29-0.010431*(1-$AJ745/210),IF($AJ745&lt;123,WeightSDS!M$30*$AJ745^10+WeightSDS!N$30*$AJ745^9+WeightSDS!O$30*$AJ745^8+WeightSDS!P$30*$AJ745^7+WeightSDS!Q$30*$AJ745^6+WeightSDS!R$30*$AJ745^5+WeightSDS!S$30*$AJ745^4+WeightSDS!T$30*$AJ745^3+WeightSDS!U$30*$AJ745^2+WeightSDS!V$30*$AJ745+WeightSDS!W$30-0.010431*(1-1/$AJ745),WeightSDS!M$32+WeightSDS!N$32/(1+EXP(WeightSDS!O$32+WeightSDS!P$32*$AJ745))-0.010431*(1-$AJ745/210))))</f>
        <v>2.9500001032655536</v>
      </c>
      <c r="AN745" s="7">
        <f>IF(D745="M",IF($AJ745&lt;162,WeightSDS!P$12*$AJ745^7+WeightSDS!Q$12*$AJ745^6+WeightSDS!R$12*$AJ745^5+WeightSDS!S$12*$AJ745^4+WeightSDS!T$12*$AJ745^3+WeightSDS!U$12*$AJ745^2+WeightSDS!V$12*$AJ745+WeightSDS!W$12,WeightSDS!P$14*$AJ745^7+WeightSDS!Q$14*$AJ745^6+WeightSDS!R$14*$AJ745^5+WeightSDS!S$14*$AJ745^4+WeightSDS!T$14*$AJ745^3+WeightSDS!U$14*$AJ745^2+WeightSDS!V$14*$AJ745+WeightSDS!W$14),IF($AJ745&lt;156,WeightSDS!O$17*$AJ745^8+WeightSDS!P$17*$AJ745^7+WeightSDS!Q$17*$AJ745^6+WeightSDS!R$17*$AJ745^5+WeightSDS!S$17*$AJ745^4+WeightSDS!T$17*$AJ745^3+WeightSDS!U$17*$AJ745^2+WeightSDS!V$17*$AJ745+WeightSDS!W$17,IF($AJ745&lt;186,WeightSDS!$U$18+(WeightSDS!$V$18-WeightSDS!$U$18)/24*($AJ745-186)+WeightSDS!$W$18*(-$AJ745+186)^2-0.005,WeightSDS!$U$18+(WeightSDS!$V$18-WeightSDS!$U$18)/24*($AJ745-186)-0.005)))</f>
        <v>0.14604529399999999</v>
      </c>
      <c r="AQ745" s="7">
        <f t="shared" si="251"/>
        <v>0.56299999999999994</v>
      </c>
      <c r="AR745" s="7">
        <f t="shared" si="252"/>
        <v>69</v>
      </c>
      <c r="AS745" s="7">
        <f t="shared" si="253"/>
        <v>0.51</v>
      </c>
    </row>
    <row r="746" spans="2:45" s="7" customFormat="1" x14ac:dyDescent="0.15">
      <c r="B746" s="118"/>
      <c r="C746" s="118"/>
      <c r="D746" s="118"/>
      <c r="E746" s="30"/>
      <c r="F746" s="30"/>
      <c r="G746" s="119"/>
      <c r="H746" s="119"/>
      <c r="I746" s="78"/>
      <c r="J746" s="11" t="str">
        <f t="shared" si="244"/>
        <v/>
      </c>
      <c r="K746" s="2" t="str">
        <f t="shared" si="254"/>
        <v/>
      </c>
      <c r="L746" s="2" t="str">
        <f t="shared" si="245"/>
        <v/>
      </c>
      <c r="M746" s="2" t="str">
        <f t="shared" si="255"/>
        <v/>
      </c>
      <c r="N746" s="2" t="str">
        <f t="shared" si="256"/>
        <v/>
      </c>
      <c r="O746" s="2" t="str">
        <f t="shared" si="257"/>
        <v/>
      </c>
      <c r="P746" s="11" t="str">
        <f t="shared" si="258"/>
        <v/>
      </c>
      <c r="Q746" s="11" t="str">
        <f t="shared" si="259"/>
        <v/>
      </c>
      <c r="R746" s="2" t="str">
        <f t="shared" si="260"/>
        <v/>
      </c>
      <c r="S746" s="11" t="str">
        <f t="shared" si="261"/>
        <v/>
      </c>
      <c r="T746" s="175" t="str">
        <f t="shared" si="262"/>
        <v/>
      </c>
      <c r="U746" s="11" t="str">
        <f t="shared" si="263"/>
        <v/>
      </c>
      <c r="V746" s="136"/>
      <c r="W746" s="136"/>
      <c r="X746" s="139">
        <f t="shared" si="246"/>
        <v>0</v>
      </c>
      <c r="Y746" s="31">
        <f t="shared" si="247"/>
        <v>0</v>
      </c>
      <c r="Z746" s="31"/>
      <c r="AA746" s="140">
        <f t="shared" si="248"/>
        <v>0</v>
      </c>
      <c r="AB746" s="12"/>
      <c r="AC746" s="8">
        <f t="shared" si="249"/>
        <v>9.0359999999999996</v>
      </c>
      <c r="AD746" s="8">
        <f t="shared" si="250"/>
        <v>-184.49199999999999</v>
      </c>
      <c r="AE746"/>
      <c r="AF746" t="e">
        <f>IF(D746="M",IF(AI746&lt;78,LMS!$D$5*AI746^3+LMS!$E$5*AI746^2+LMS!$F$5*AI746+LMS!$G$5,IF(AI746&lt;150,LMS!$D$6*AI746^3+LMS!$E$6*AI746^2+LMS!$F$6*AI746+LMS!$G$6,LMS!$D$7*AI746^3+LMS!$E$7*AI746^2+LMS!$F$7*AI746+LMS!$G$7)),IF(AI746&lt;69,LMS!$D$9*AI746^3+LMS!$E$9*AI746^2+LMS!$F$9*AI746+LMS!$G$9,IF(AI746&lt;150,LMS!$D$10*AI746^3+LMS!$E$10*AI746^2+LMS!$F$10*AI746+LMS!$G$10,LMS!$D$11*AI746^3+LMS!$E$11*AI746^2+LMS!$F$11*AI746+LMS!$G$11)))</f>
        <v>#VALUE!</v>
      </c>
      <c r="AG746" t="e">
        <f>IF(D746="M",(IF(AI746&lt;2.5,LMS!$D$21*AI746^3+LMS!$E$21*AI746^2+LMS!$F$21*AI746+LMS!$G$21,IF(AI746&lt;9.5,LMS!$D$22*AI746^3+LMS!$E$22*AI746^2+LMS!$F$22*AI746+LMS!$G$22,IF(AI746&lt;26.75,LMS!$D$23*AI746^3+LMS!$E$23*AI746^2+LMS!$F$23*AI746+LMS!$G$23,IF(AI746&lt;90,LMS!$D$24*AI746^3+LMS!$E$24*AI746^2+LMS!$F$24*AI746+LMS!$G$24,LMS!$D$25*AI746^3+LMS!$E$25*AI746^2+LMS!$F$25*AI746+LMS!$G$25))))),(IF(AI746&lt;2.5,LMS!$D$27*AI746^3+LMS!$E$27*AI746^2+LMS!$F$27*AI746+LMS!$G$27,IF(AI746&lt;9.5,LMS!$D$28*AI746^3+LMS!$E$28*AI746^2+LMS!$F$28*AI746+LMS!$G$28,IF(AI746&lt;26.75,LMS!$D$29*AI746^3+LMS!$E$29*AI746^2+LMS!$F$29*AI746+LMS!$G$29,IF(AI746&lt;90,LMS!$D$30*AI746^3+LMS!$E$30*AI746^2+LMS!$F$30*AI746+LMS!$G$30,IF(AI746&lt;150,LMS!$D$31*AI746^3+LMS!$E$31*AI746^2+LMS!$F$31*AI746+LMS!$G$31,LMS!$D$32*AI746^3+LMS!$E$32*AI746^2+LMS!$F$32*AI746+LMS!$G$32)))))))</f>
        <v>#VALUE!</v>
      </c>
      <c r="AH746" t="e">
        <f>IF(D746="M",(IF(AI746&lt;90,LMS!$D$14*AI746^3+LMS!$E$14*AI746^2+LMS!$F$14*AI746+LMS!$G$14,LMS!$D$15*AI746^3+LMS!$E$15*AI746^2+LMS!$F$15*AI746+LMS!$G$15)),(IF(AI746&lt;90,LMS!$D$17*AI746^3+LMS!$E$17*AI746^2+LMS!$F$17*AI746+LMS!$G$17,LMS!$D$18*AI746^3+LMS!$E$18*AI746^2+LMS!$F$18*AI746+LMS!$G$18)))</f>
        <v>#VALUE!</v>
      </c>
      <c r="AI746" s="7" t="e">
        <f t="shared" si="243"/>
        <v>#VALUE!</v>
      </c>
      <c r="AJ746" s="7">
        <f t="shared" si="264"/>
        <v>0</v>
      </c>
      <c r="AL746" s="7">
        <f>IF(D746="M",WeightSDS!P$5*$AJ746^7+WeightSDS!Q$5*$AJ746^6+WeightSDS!R$5*$AJ746^5+WeightSDS!S$5*$AJ746^4+WeightSDS!T$5*$AJ746^3+WeightSDS!U$5*$AJ746^2+WeightSDS!V$5*$AJ746+WeightSDS!W$5,IF($AJ746&lt;186,WeightSDS!P$8*$AJ746^7+WeightSDS!Q$8*$AJ746^6+WeightSDS!R$8*$AJ746^5+WeightSDS!S$8*$AJ746^4+WeightSDS!T$8*$AJ746^3+WeightSDS!U$8*$AJ746^2+WeightSDS!V$8*$AJ746+WeightSDS!W$8,WeightSDS!$U$9+WeightSDS!$V$9*($AJ746-WeightSDS!$W$9)))</f>
        <v>0.75407122999999998</v>
      </c>
      <c r="AM746" s="7">
        <f>IF(D746="M",IF($AJ746&lt;45,WeightSDS!M$23*$AJ746^10+WeightSDS!N$23*$AJ746^9+WeightSDS!O$23*$AJ746^8+WeightSDS!P$23*$AJ746^7+WeightSDS!Q$23*$AJ746^6+WeightSDS!R$23*$AJ746^5+WeightSDS!S$23*$AJ746^4+WeightSDS!T$23*$AJ746^3+WeightSDS!U$23*$AJ746^2+WeightSDS!V$23*$AJ746+WeightSDS!W$23,IF($AJ746&lt;153,WeightSDS!M$25*$AJ746^10+WeightSDS!N$25*$AJ746^9+WeightSDS!O$25*$AJ746^8+WeightSDS!P$25*$AJ746^7+WeightSDS!Q$25*$AJ746^6+WeightSDS!R$25*$AJ746^5+WeightSDS!S$25*$AJ746^4+WeightSDS!T$25*$AJ746^3+WeightSDS!U$25*$AJ746^2+WeightSDS!V$25*$AJ746+WeightSDS!W$25,WeightSDS!M$27+WeightSDS!N$27/(1+EXP(WeightSDS!O$27+WeightSDS!P$27*$AJ746)))),IF($AJ746&lt;43.8,WeightSDS!M$29*$AJ746^10+WeightSDS!N$29*$AJ746^9+WeightSDS!O$29*$AJ746^8+WeightSDS!P$29*$AJ746^7+WeightSDS!Q$29*$AJ746^6+WeightSDS!R$29*$AJ746^5+WeightSDS!S$29*$AJ746^4+WeightSDS!T$29*$AJ746^3+WeightSDS!U$29*$AJ746^2+WeightSDS!V$29*$AJ746+WeightSDS!W$29-0.010431*(1-$AJ746/210),IF($AJ746&lt;123,WeightSDS!M$30*$AJ746^10+WeightSDS!N$30*$AJ746^9+WeightSDS!O$30*$AJ746^8+WeightSDS!P$30*$AJ746^7+WeightSDS!Q$30*$AJ746^6+WeightSDS!R$30*$AJ746^5+WeightSDS!S$30*$AJ746^4+WeightSDS!T$30*$AJ746^3+WeightSDS!U$30*$AJ746^2+WeightSDS!V$30*$AJ746+WeightSDS!W$30-0.010431*(1-1/$AJ746),WeightSDS!M$32+WeightSDS!N$32/(1+EXP(WeightSDS!O$32+WeightSDS!P$32*$AJ746))-0.010431*(1-$AJ746/210))))</f>
        <v>2.9500001032655536</v>
      </c>
      <c r="AN746" s="7">
        <f>IF(D746="M",IF($AJ746&lt;162,WeightSDS!P$12*$AJ746^7+WeightSDS!Q$12*$AJ746^6+WeightSDS!R$12*$AJ746^5+WeightSDS!S$12*$AJ746^4+WeightSDS!T$12*$AJ746^3+WeightSDS!U$12*$AJ746^2+WeightSDS!V$12*$AJ746+WeightSDS!W$12,WeightSDS!P$14*$AJ746^7+WeightSDS!Q$14*$AJ746^6+WeightSDS!R$14*$AJ746^5+WeightSDS!S$14*$AJ746^4+WeightSDS!T$14*$AJ746^3+WeightSDS!U$14*$AJ746^2+WeightSDS!V$14*$AJ746+WeightSDS!W$14),IF($AJ746&lt;156,WeightSDS!O$17*$AJ746^8+WeightSDS!P$17*$AJ746^7+WeightSDS!Q$17*$AJ746^6+WeightSDS!R$17*$AJ746^5+WeightSDS!S$17*$AJ746^4+WeightSDS!T$17*$AJ746^3+WeightSDS!U$17*$AJ746^2+WeightSDS!V$17*$AJ746+WeightSDS!W$17,IF($AJ746&lt;186,WeightSDS!$U$18+(WeightSDS!$V$18-WeightSDS!$U$18)/24*($AJ746-186)+WeightSDS!$W$18*(-$AJ746+186)^2-0.005,WeightSDS!$U$18+(WeightSDS!$V$18-WeightSDS!$U$18)/24*($AJ746-186)-0.005)))</f>
        <v>0.14604529399999999</v>
      </c>
      <c r="AQ746" s="7">
        <f t="shared" si="251"/>
        <v>0.56299999999999994</v>
      </c>
      <c r="AR746" s="7">
        <f t="shared" si="252"/>
        <v>69</v>
      </c>
      <c r="AS746" s="7">
        <f t="shared" si="253"/>
        <v>0.51</v>
      </c>
    </row>
    <row r="747" spans="2:45" s="7" customFormat="1" x14ac:dyDescent="0.15">
      <c r="B747" s="118"/>
      <c r="C747" s="118"/>
      <c r="D747" s="118"/>
      <c r="E747" s="30"/>
      <c r="F747" s="30"/>
      <c r="G747" s="119"/>
      <c r="H747" s="119"/>
      <c r="I747" s="78"/>
      <c r="J747" s="11" t="str">
        <f t="shared" si="244"/>
        <v/>
      </c>
      <c r="K747" s="2" t="str">
        <f t="shared" si="254"/>
        <v/>
      </c>
      <c r="L747" s="2" t="str">
        <f t="shared" si="245"/>
        <v/>
      </c>
      <c r="M747" s="2" t="str">
        <f t="shared" si="255"/>
        <v/>
      </c>
      <c r="N747" s="2" t="str">
        <f t="shared" si="256"/>
        <v/>
      </c>
      <c r="O747" s="2" t="str">
        <f t="shared" si="257"/>
        <v/>
      </c>
      <c r="P747" s="11" t="str">
        <f t="shared" si="258"/>
        <v/>
      </c>
      <c r="Q747" s="11" t="str">
        <f t="shared" si="259"/>
        <v/>
      </c>
      <c r="R747" s="2" t="str">
        <f t="shared" si="260"/>
        <v/>
      </c>
      <c r="S747" s="11" t="str">
        <f t="shared" si="261"/>
        <v/>
      </c>
      <c r="T747" s="175" t="str">
        <f t="shared" si="262"/>
        <v/>
      </c>
      <c r="U747" s="11" t="str">
        <f t="shared" si="263"/>
        <v/>
      </c>
      <c r="V747" s="136"/>
      <c r="W747" s="136"/>
      <c r="X747" s="139">
        <f t="shared" si="246"/>
        <v>0</v>
      </c>
      <c r="Y747" s="31">
        <f t="shared" si="247"/>
        <v>0</v>
      </c>
      <c r="Z747" s="31"/>
      <c r="AA747" s="140">
        <f t="shared" si="248"/>
        <v>0</v>
      </c>
      <c r="AB747" s="12"/>
      <c r="AC747" s="8">
        <f t="shared" si="249"/>
        <v>9.0359999999999996</v>
      </c>
      <c r="AD747" s="8">
        <f t="shared" si="250"/>
        <v>-184.49199999999999</v>
      </c>
      <c r="AE747"/>
      <c r="AF747" t="e">
        <f>IF(D747="M",IF(AI747&lt;78,LMS!$D$5*AI747^3+LMS!$E$5*AI747^2+LMS!$F$5*AI747+LMS!$G$5,IF(AI747&lt;150,LMS!$D$6*AI747^3+LMS!$E$6*AI747^2+LMS!$F$6*AI747+LMS!$G$6,LMS!$D$7*AI747^3+LMS!$E$7*AI747^2+LMS!$F$7*AI747+LMS!$G$7)),IF(AI747&lt;69,LMS!$D$9*AI747^3+LMS!$E$9*AI747^2+LMS!$F$9*AI747+LMS!$G$9,IF(AI747&lt;150,LMS!$D$10*AI747^3+LMS!$E$10*AI747^2+LMS!$F$10*AI747+LMS!$G$10,LMS!$D$11*AI747^3+LMS!$E$11*AI747^2+LMS!$F$11*AI747+LMS!$G$11)))</f>
        <v>#VALUE!</v>
      </c>
      <c r="AG747" t="e">
        <f>IF(D747="M",(IF(AI747&lt;2.5,LMS!$D$21*AI747^3+LMS!$E$21*AI747^2+LMS!$F$21*AI747+LMS!$G$21,IF(AI747&lt;9.5,LMS!$D$22*AI747^3+LMS!$E$22*AI747^2+LMS!$F$22*AI747+LMS!$G$22,IF(AI747&lt;26.75,LMS!$D$23*AI747^3+LMS!$E$23*AI747^2+LMS!$F$23*AI747+LMS!$G$23,IF(AI747&lt;90,LMS!$D$24*AI747^3+LMS!$E$24*AI747^2+LMS!$F$24*AI747+LMS!$G$24,LMS!$D$25*AI747^3+LMS!$E$25*AI747^2+LMS!$F$25*AI747+LMS!$G$25))))),(IF(AI747&lt;2.5,LMS!$D$27*AI747^3+LMS!$E$27*AI747^2+LMS!$F$27*AI747+LMS!$G$27,IF(AI747&lt;9.5,LMS!$D$28*AI747^3+LMS!$E$28*AI747^2+LMS!$F$28*AI747+LMS!$G$28,IF(AI747&lt;26.75,LMS!$D$29*AI747^3+LMS!$E$29*AI747^2+LMS!$F$29*AI747+LMS!$G$29,IF(AI747&lt;90,LMS!$D$30*AI747^3+LMS!$E$30*AI747^2+LMS!$F$30*AI747+LMS!$G$30,IF(AI747&lt;150,LMS!$D$31*AI747^3+LMS!$E$31*AI747^2+LMS!$F$31*AI747+LMS!$G$31,LMS!$D$32*AI747^3+LMS!$E$32*AI747^2+LMS!$F$32*AI747+LMS!$G$32)))))))</f>
        <v>#VALUE!</v>
      </c>
      <c r="AH747" t="e">
        <f>IF(D747="M",(IF(AI747&lt;90,LMS!$D$14*AI747^3+LMS!$E$14*AI747^2+LMS!$F$14*AI747+LMS!$G$14,LMS!$D$15*AI747^3+LMS!$E$15*AI747^2+LMS!$F$15*AI747+LMS!$G$15)),(IF(AI747&lt;90,LMS!$D$17*AI747^3+LMS!$E$17*AI747^2+LMS!$F$17*AI747+LMS!$G$17,LMS!$D$18*AI747^3+LMS!$E$18*AI747^2+LMS!$F$18*AI747+LMS!$G$18)))</f>
        <v>#VALUE!</v>
      </c>
      <c r="AI747" s="7" t="e">
        <f t="shared" si="243"/>
        <v>#VALUE!</v>
      </c>
      <c r="AJ747" s="7">
        <f t="shared" si="264"/>
        <v>0</v>
      </c>
      <c r="AL747" s="7">
        <f>IF(D747="M",WeightSDS!P$5*$AJ747^7+WeightSDS!Q$5*$AJ747^6+WeightSDS!R$5*$AJ747^5+WeightSDS!S$5*$AJ747^4+WeightSDS!T$5*$AJ747^3+WeightSDS!U$5*$AJ747^2+WeightSDS!V$5*$AJ747+WeightSDS!W$5,IF($AJ747&lt;186,WeightSDS!P$8*$AJ747^7+WeightSDS!Q$8*$AJ747^6+WeightSDS!R$8*$AJ747^5+WeightSDS!S$8*$AJ747^4+WeightSDS!T$8*$AJ747^3+WeightSDS!U$8*$AJ747^2+WeightSDS!V$8*$AJ747+WeightSDS!W$8,WeightSDS!$U$9+WeightSDS!$V$9*($AJ747-WeightSDS!$W$9)))</f>
        <v>0.75407122999999998</v>
      </c>
      <c r="AM747" s="7">
        <f>IF(D747="M",IF($AJ747&lt;45,WeightSDS!M$23*$AJ747^10+WeightSDS!N$23*$AJ747^9+WeightSDS!O$23*$AJ747^8+WeightSDS!P$23*$AJ747^7+WeightSDS!Q$23*$AJ747^6+WeightSDS!R$23*$AJ747^5+WeightSDS!S$23*$AJ747^4+WeightSDS!T$23*$AJ747^3+WeightSDS!U$23*$AJ747^2+WeightSDS!V$23*$AJ747+WeightSDS!W$23,IF($AJ747&lt;153,WeightSDS!M$25*$AJ747^10+WeightSDS!N$25*$AJ747^9+WeightSDS!O$25*$AJ747^8+WeightSDS!P$25*$AJ747^7+WeightSDS!Q$25*$AJ747^6+WeightSDS!R$25*$AJ747^5+WeightSDS!S$25*$AJ747^4+WeightSDS!T$25*$AJ747^3+WeightSDS!U$25*$AJ747^2+WeightSDS!V$25*$AJ747+WeightSDS!W$25,WeightSDS!M$27+WeightSDS!N$27/(1+EXP(WeightSDS!O$27+WeightSDS!P$27*$AJ747)))),IF($AJ747&lt;43.8,WeightSDS!M$29*$AJ747^10+WeightSDS!N$29*$AJ747^9+WeightSDS!O$29*$AJ747^8+WeightSDS!P$29*$AJ747^7+WeightSDS!Q$29*$AJ747^6+WeightSDS!R$29*$AJ747^5+WeightSDS!S$29*$AJ747^4+WeightSDS!T$29*$AJ747^3+WeightSDS!U$29*$AJ747^2+WeightSDS!V$29*$AJ747+WeightSDS!W$29-0.010431*(1-$AJ747/210),IF($AJ747&lt;123,WeightSDS!M$30*$AJ747^10+WeightSDS!N$30*$AJ747^9+WeightSDS!O$30*$AJ747^8+WeightSDS!P$30*$AJ747^7+WeightSDS!Q$30*$AJ747^6+WeightSDS!R$30*$AJ747^5+WeightSDS!S$30*$AJ747^4+WeightSDS!T$30*$AJ747^3+WeightSDS!U$30*$AJ747^2+WeightSDS!V$30*$AJ747+WeightSDS!W$30-0.010431*(1-1/$AJ747),WeightSDS!M$32+WeightSDS!N$32/(1+EXP(WeightSDS!O$32+WeightSDS!P$32*$AJ747))-0.010431*(1-$AJ747/210))))</f>
        <v>2.9500001032655536</v>
      </c>
      <c r="AN747" s="7">
        <f>IF(D747="M",IF($AJ747&lt;162,WeightSDS!P$12*$AJ747^7+WeightSDS!Q$12*$AJ747^6+WeightSDS!R$12*$AJ747^5+WeightSDS!S$12*$AJ747^4+WeightSDS!T$12*$AJ747^3+WeightSDS!U$12*$AJ747^2+WeightSDS!V$12*$AJ747+WeightSDS!W$12,WeightSDS!P$14*$AJ747^7+WeightSDS!Q$14*$AJ747^6+WeightSDS!R$14*$AJ747^5+WeightSDS!S$14*$AJ747^4+WeightSDS!T$14*$AJ747^3+WeightSDS!U$14*$AJ747^2+WeightSDS!V$14*$AJ747+WeightSDS!W$14),IF($AJ747&lt;156,WeightSDS!O$17*$AJ747^8+WeightSDS!P$17*$AJ747^7+WeightSDS!Q$17*$AJ747^6+WeightSDS!R$17*$AJ747^5+WeightSDS!S$17*$AJ747^4+WeightSDS!T$17*$AJ747^3+WeightSDS!U$17*$AJ747^2+WeightSDS!V$17*$AJ747+WeightSDS!W$17,IF($AJ747&lt;186,WeightSDS!$U$18+(WeightSDS!$V$18-WeightSDS!$U$18)/24*($AJ747-186)+WeightSDS!$W$18*(-$AJ747+186)^2-0.005,WeightSDS!$U$18+(WeightSDS!$V$18-WeightSDS!$U$18)/24*($AJ747-186)-0.005)))</f>
        <v>0.14604529399999999</v>
      </c>
      <c r="AQ747" s="7">
        <f t="shared" si="251"/>
        <v>0.56299999999999994</v>
      </c>
      <c r="AR747" s="7">
        <f t="shared" si="252"/>
        <v>69</v>
      </c>
      <c r="AS747" s="7">
        <f t="shared" si="253"/>
        <v>0.51</v>
      </c>
    </row>
    <row r="748" spans="2:45" s="7" customFormat="1" x14ac:dyDescent="0.15">
      <c r="B748" s="118"/>
      <c r="C748" s="118"/>
      <c r="D748" s="118"/>
      <c r="E748" s="30"/>
      <c r="F748" s="30"/>
      <c r="G748" s="119"/>
      <c r="H748" s="119"/>
      <c r="I748" s="78"/>
      <c r="J748" s="11" t="str">
        <f t="shared" si="244"/>
        <v/>
      </c>
      <c r="K748" s="2" t="str">
        <f t="shared" si="254"/>
        <v/>
      </c>
      <c r="L748" s="2" t="str">
        <f t="shared" si="245"/>
        <v/>
      </c>
      <c r="M748" s="2" t="str">
        <f t="shared" si="255"/>
        <v/>
      </c>
      <c r="N748" s="2" t="str">
        <f t="shared" si="256"/>
        <v/>
      </c>
      <c r="O748" s="2" t="str">
        <f t="shared" si="257"/>
        <v/>
      </c>
      <c r="P748" s="11" t="str">
        <f t="shared" si="258"/>
        <v/>
      </c>
      <c r="Q748" s="11" t="str">
        <f t="shared" si="259"/>
        <v/>
      </c>
      <c r="R748" s="2" t="str">
        <f t="shared" si="260"/>
        <v/>
      </c>
      <c r="S748" s="11" t="str">
        <f t="shared" si="261"/>
        <v/>
      </c>
      <c r="T748" s="175" t="str">
        <f t="shared" si="262"/>
        <v/>
      </c>
      <c r="U748" s="11" t="str">
        <f t="shared" si="263"/>
        <v/>
      </c>
      <c r="V748" s="136"/>
      <c r="W748" s="136"/>
      <c r="X748" s="139">
        <f t="shared" si="246"/>
        <v>0</v>
      </c>
      <c r="Y748" s="31">
        <f t="shared" si="247"/>
        <v>0</v>
      </c>
      <c r="Z748" s="31"/>
      <c r="AA748" s="140">
        <f t="shared" si="248"/>
        <v>0</v>
      </c>
      <c r="AB748" s="12"/>
      <c r="AC748" s="8">
        <f t="shared" si="249"/>
        <v>9.0359999999999996</v>
      </c>
      <c r="AD748" s="8">
        <f t="shared" si="250"/>
        <v>-184.49199999999999</v>
      </c>
      <c r="AE748"/>
      <c r="AF748" t="e">
        <f>IF(D748="M",IF(AI748&lt;78,LMS!$D$5*AI748^3+LMS!$E$5*AI748^2+LMS!$F$5*AI748+LMS!$G$5,IF(AI748&lt;150,LMS!$D$6*AI748^3+LMS!$E$6*AI748^2+LMS!$F$6*AI748+LMS!$G$6,LMS!$D$7*AI748^3+LMS!$E$7*AI748^2+LMS!$F$7*AI748+LMS!$G$7)),IF(AI748&lt;69,LMS!$D$9*AI748^3+LMS!$E$9*AI748^2+LMS!$F$9*AI748+LMS!$G$9,IF(AI748&lt;150,LMS!$D$10*AI748^3+LMS!$E$10*AI748^2+LMS!$F$10*AI748+LMS!$G$10,LMS!$D$11*AI748^3+LMS!$E$11*AI748^2+LMS!$F$11*AI748+LMS!$G$11)))</f>
        <v>#VALUE!</v>
      </c>
      <c r="AG748" t="e">
        <f>IF(D748="M",(IF(AI748&lt;2.5,LMS!$D$21*AI748^3+LMS!$E$21*AI748^2+LMS!$F$21*AI748+LMS!$G$21,IF(AI748&lt;9.5,LMS!$D$22*AI748^3+LMS!$E$22*AI748^2+LMS!$F$22*AI748+LMS!$G$22,IF(AI748&lt;26.75,LMS!$D$23*AI748^3+LMS!$E$23*AI748^2+LMS!$F$23*AI748+LMS!$G$23,IF(AI748&lt;90,LMS!$D$24*AI748^3+LMS!$E$24*AI748^2+LMS!$F$24*AI748+LMS!$G$24,LMS!$D$25*AI748^3+LMS!$E$25*AI748^2+LMS!$F$25*AI748+LMS!$G$25))))),(IF(AI748&lt;2.5,LMS!$D$27*AI748^3+LMS!$E$27*AI748^2+LMS!$F$27*AI748+LMS!$G$27,IF(AI748&lt;9.5,LMS!$D$28*AI748^3+LMS!$E$28*AI748^2+LMS!$F$28*AI748+LMS!$G$28,IF(AI748&lt;26.75,LMS!$D$29*AI748^3+LMS!$E$29*AI748^2+LMS!$F$29*AI748+LMS!$G$29,IF(AI748&lt;90,LMS!$D$30*AI748^3+LMS!$E$30*AI748^2+LMS!$F$30*AI748+LMS!$G$30,IF(AI748&lt;150,LMS!$D$31*AI748^3+LMS!$E$31*AI748^2+LMS!$F$31*AI748+LMS!$G$31,LMS!$D$32*AI748^3+LMS!$E$32*AI748^2+LMS!$F$32*AI748+LMS!$G$32)))))))</f>
        <v>#VALUE!</v>
      </c>
      <c r="AH748" t="e">
        <f>IF(D748="M",(IF(AI748&lt;90,LMS!$D$14*AI748^3+LMS!$E$14*AI748^2+LMS!$F$14*AI748+LMS!$G$14,LMS!$D$15*AI748^3+LMS!$E$15*AI748^2+LMS!$F$15*AI748+LMS!$G$15)),(IF(AI748&lt;90,LMS!$D$17*AI748^3+LMS!$E$17*AI748^2+LMS!$F$17*AI748+LMS!$G$17,LMS!$D$18*AI748^3+LMS!$E$18*AI748^2+LMS!$F$18*AI748+LMS!$G$18)))</f>
        <v>#VALUE!</v>
      </c>
      <c r="AI748" s="7" t="e">
        <f t="shared" si="243"/>
        <v>#VALUE!</v>
      </c>
      <c r="AJ748" s="7">
        <f t="shared" si="264"/>
        <v>0</v>
      </c>
      <c r="AL748" s="7">
        <f>IF(D748="M",WeightSDS!P$5*$AJ748^7+WeightSDS!Q$5*$AJ748^6+WeightSDS!R$5*$AJ748^5+WeightSDS!S$5*$AJ748^4+WeightSDS!T$5*$AJ748^3+WeightSDS!U$5*$AJ748^2+WeightSDS!V$5*$AJ748+WeightSDS!W$5,IF($AJ748&lt;186,WeightSDS!P$8*$AJ748^7+WeightSDS!Q$8*$AJ748^6+WeightSDS!R$8*$AJ748^5+WeightSDS!S$8*$AJ748^4+WeightSDS!T$8*$AJ748^3+WeightSDS!U$8*$AJ748^2+WeightSDS!V$8*$AJ748+WeightSDS!W$8,WeightSDS!$U$9+WeightSDS!$V$9*($AJ748-WeightSDS!$W$9)))</f>
        <v>0.75407122999999998</v>
      </c>
      <c r="AM748" s="7">
        <f>IF(D748="M",IF($AJ748&lt;45,WeightSDS!M$23*$AJ748^10+WeightSDS!N$23*$AJ748^9+WeightSDS!O$23*$AJ748^8+WeightSDS!P$23*$AJ748^7+WeightSDS!Q$23*$AJ748^6+WeightSDS!R$23*$AJ748^5+WeightSDS!S$23*$AJ748^4+WeightSDS!T$23*$AJ748^3+WeightSDS!U$23*$AJ748^2+WeightSDS!V$23*$AJ748+WeightSDS!W$23,IF($AJ748&lt;153,WeightSDS!M$25*$AJ748^10+WeightSDS!N$25*$AJ748^9+WeightSDS!O$25*$AJ748^8+WeightSDS!P$25*$AJ748^7+WeightSDS!Q$25*$AJ748^6+WeightSDS!R$25*$AJ748^5+WeightSDS!S$25*$AJ748^4+WeightSDS!T$25*$AJ748^3+WeightSDS!U$25*$AJ748^2+WeightSDS!V$25*$AJ748+WeightSDS!W$25,WeightSDS!M$27+WeightSDS!N$27/(1+EXP(WeightSDS!O$27+WeightSDS!P$27*$AJ748)))),IF($AJ748&lt;43.8,WeightSDS!M$29*$AJ748^10+WeightSDS!N$29*$AJ748^9+WeightSDS!O$29*$AJ748^8+WeightSDS!P$29*$AJ748^7+WeightSDS!Q$29*$AJ748^6+WeightSDS!R$29*$AJ748^5+WeightSDS!S$29*$AJ748^4+WeightSDS!T$29*$AJ748^3+WeightSDS!U$29*$AJ748^2+WeightSDS!V$29*$AJ748+WeightSDS!W$29-0.010431*(1-$AJ748/210),IF($AJ748&lt;123,WeightSDS!M$30*$AJ748^10+WeightSDS!N$30*$AJ748^9+WeightSDS!O$30*$AJ748^8+WeightSDS!P$30*$AJ748^7+WeightSDS!Q$30*$AJ748^6+WeightSDS!R$30*$AJ748^5+WeightSDS!S$30*$AJ748^4+WeightSDS!T$30*$AJ748^3+WeightSDS!U$30*$AJ748^2+WeightSDS!V$30*$AJ748+WeightSDS!W$30-0.010431*(1-1/$AJ748),WeightSDS!M$32+WeightSDS!N$32/(1+EXP(WeightSDS!O$32+WeightSDS!P$32*$AJ748))-0.010431*(1-$AJ748/210))))</f>
        <v>2.9500001032655536</v>
      </c>
      <c r="AN748" s="7">
        <f>IF(D748="M",IF($AJ748&lt;162,WeightSDS!P$12*$AJ748^7+WeightSDS!Q$12*$AJ748^6+WeightSDS!R$12*$AJ748^5+WeightSDS!S$12*$AJ748^4+WeightSDS!T$12*$AJ748^3+WeightSDS!U$12*$AJ748^2+WeightSDS!V$12*$AJ748+WeightSDS!W$12,WeightSDS!P$14*$AJ748^7+WeightSDS!Q$14*$AJ748^6+WeightSDS!R$14*$AJ748^5+WeightSDS!S$14*$AJ748^4+WeightSDS!T$14*$AJ748^3+WeightSDS!U$14*$AJ748^2+WeightSDS!V$14*$AJ748+WeightSDS!W$14),IF($AJ748&lt;156,WeightSDS!O$17*$AJ748^8+WeightSDS!P$17*$AJ748^7+WeightSDS!Q$17*$AJ748^6+WeightSDS!R$17*$AJ748^5+WeightSDS!S$17*$AJ748^4+WeightSDS!T$17*$AJ748^3+WeightSDS!U$17*$AJ748^2+WeightSDS!V$17*$AJ748+WeightSDS!W$17,IF($AJ748&lt;186,WeightSDS!$U$18+(WeightSDS!$V$18-WeightSDS!$U$18)/24*($AJ748-186)+WeightSDS!$W$18*(-$AJ748+186)^2-0.005,WeightSDS!$U$18+(WeightSDS!$V$18-WeightSDS!$U$18)/24*($AJ748-186)-0.005)))</f>
        <v>0.14604529399999999</v>
      </c>
      <c r="AQ748" s="7">
        <f t="shared" si="251"/>
        <v>0.56299999999999994</v>
      </c>
      <c r="AR748" s="7">
        <f t="shared" si="252"/>
        <v>69</v>
      </c>
      <c r="AS748" s="7">
        <f t="shared" si="253"/>
        <v>0.51</v>
      </c>
    </row>
    <row r="749" spans="2:45" s="7" customFormat="1" x14ac:dyDescent="0.15">
      <c r="B749" s="118"/>
      <c r="C749" s="118"/>
      <c r="D749" s="118"/>
      <c r="E749" s="30"/>
      <c r="F749" s="30"/>
      <c r="G749" s="119"/>
      <c r="H749" s="119"/>
      <c r="I749" s="78"/>
      <c r="J749" s="11" t="str">
        <f t="shared" si="244"/>
        <v/>
      </c>
      <c r="K749" s="2" t="str">
        <f t="shared" si="254"/>
        <v/>
      </c>
      <c r="L749" s="2" t="str">
        <f t="shared" si="245"/>
        <v/>
      </c>
      <c r="M749" s="2" t="str">
        <f t="shared" si="255"/>
        <v/>
      </c>
      <c r="N749" s="2" t="str">
        <f t="shared" si="256"/>
        <v/>
      </c>
      <c r="O749" s="2" t="str">
        <f t="shared" si="257"/>
        <v/>
      </c>
      <c r="P749" s="11" t="str">
        <f t="shared" si="258"/>
        <v/>
      </c>
      <c r="Q749" s="11" t="str">
        <f t="shared" si="259"/>
        <v/>
      </c>
      <c r="R749" s="2" t="str">
        <f t="shared" si="260"/>
        <v/>
      </c>
      <c r="S749" s="11" t="str">
        <f t="shared" si="261"/>
        <v/>
      </c>
      <c r="T749" s="175" t="str">
        <f t="shared" si="262"/>
        <v/>
      </c>
      <c r="U749" s="11" t="str">
        <f t="shared" si="263"/>
        <v/>
      </c>
      <c r="V749" s="136"/>
      <c r="W749" s="136"/>
      <c r="X749" s="139">
        <f t="shared" si="246"/>
        <v>0</v>
      </c>
      <c r="Y749" s="31">
        <f t="shared" si="247"/>
        <v>0</v>
      </c>
      <c r="Z749" s="31"/>
      <c r="AA749" s="140">
        <f t="shared" si="248"/>
        <v>0</v>
      </c>
      <c r="AB749" s="12"/>
      <c r="AC749" s="8">
        <f t="shared" si="249"/>
        <v>9.0359999999999996</v>
      </c>
      <c r="AD749" s="8">
        <f t="shared" si="250"/>
        <v>-184.49199999999999</v>
      </c>
      <c r="AE749"/>
      <c r="AF749" t="e">
        <f>IF(D749="M",IF(AI749&lt;78,LMS!$D$5*AI749^3+LMS!$E$5*AI749^2+LMS!$F$5*AI749+LMS!$G$5,IF(AI749&lt;150,LMS!$D$6*AI749^3+LMS!$E$6*AI749^2+LMS!$F$6*AI749+LMS!$G$6,LMS!$D$7*AI749^3+LMS!$E$7*AI749^2+LMS!$F$7*AI749+LMS!$G$7)),IF(AI749&lt;69,LMS!$D$9*AI749^3+LMS!$E$9*AI749^2+LMS!$F$9*AI749+LMS!$G$9,IF(AI749&lt;150,LMS!$D$10*AI749^3+LMS!$E$10*AI749^2+LMS!$F$10*AI749+LMS!$G$10,LMS!$D$11*AI749^3+LMS!$E$11*AI749^2+LMS!$F$11*AI749+LMS!$G$11)))</f>
        <v>#VALUE!</v>
      </c>
      <c r="AG749" t="e">
        <f>IF(D749="M",(IF(AI749&lt;2.5,LMS!$D$21*AI749^3+LMS!$E$21*AI749^2+LMS!$F$21*AI749+LMS!$G$21,IF(AI749&lt;9.5,LMS!$D$22*AI749^3+LMS!$E$22*AI749^2+LMS!$F$22*AI749+LMS!$G$22,IF(AI749&lt;26.75,LMS!$D$23*AI749^3+LMS!$E$23*AI749^2+LMS!$F$23*AI749+LMS!$G$23,IF(AI749&lt;90,LMS!$D$24*AI749^3+LMS!$E$24*AI749^2+LMS!$F$24*AI749+LMS!$G$24,LMS!$D$25*AI749^3+LMS!$E$25*AI749^2+LMS!$F$25*AI749+LMS!$G$25))))),(IF(AI749&lt;2.5,LMS!$D$27*AI749^3+LMS!$E$27*AI749^2+LMS!$F$27*AI749+LMS!$G$27,IF(AI749&lt;9.5,LMS!$D$28*AI749^3+LMS!$E$28*AI749^2+LMS!$F$28*AI749+LMS!$G$28,IF(AI749&lt;26.75,LMS!$D$29*AI749^3+LMS!$E$29*AI749^2+LMS!$F$29*AI749+LMS!$G$29,IF(AI749&lt;90,LMS!$D$30*AI749^3+LMS!$E$30*AI749^2+LMS!$F$30*AI749+LMS!$G$30,IF(AI749&lt;150,LMS!$D$31*AI749^3+LMS!$E$31*AI749^2+LMS!$F$31*AI749+LMS!$G$31,LMS!$D$32*AI749^3+LMS!$E$32*AI749^2+LMS!$F$32*AI749+LMS!$G$32)))))))</f>
        <v>#VALUE!</v>
      </c>
      <c r="AH749" t="e">
        <f>IF(D749="M",(IF(AI749&lt;90,LMS!$D$14*AI749^3+LMS!$E$14*AI749^2+LMS!$F$14*AI749+LMS!$G$14,LMS!$D$15*AI749^3+LMS!$E$15*AI749^2+LMS!$F$15*AI749+LMS!$G$15)),(IF(AI749&lt;90,LMS!$D$17*AI749^3+LMS!$E$17*AI749^2+LMS!$F$17*AI749+LMS!$G$17,LMS!$D$18*AI749^3+LMS!$E$18*AI749^2+LMS!$F$18*AI749+LMS!$G$18)))</f>
        <v>#VALUE!</v>
      </c>
      <c r="AI749" s="7" t="e">
        <f t="shared" si="243"/>
        <v>#VALUE!</v>
      </c>
      <c r="AJ749" s="7">
        <f t="shared" si="264"/>
        <v>0</v>
      </c>
      <c r="AL749" s="7">
        <f>IF(D749="M",WeightSDS!P$5*$AJ749^7+WeightSDS!Q$5*$AJ749^6+WeightSDS!R$5*$AJ749^5+WeightSDS!S$5*$AJ749^4+WeightSDS!T$5*$AJ749^3+WeightSDS!U$5*$AJ749^2+WeightSDS!V$5*$AJ749+WeightSDS!W$5,IF($AJ749&lt;186,WeightSDS!P$8*$AJ749^7+WeightSDS!Q$8*$AJ749^6+WeightSDS!R$8*$AJ749^5+WeightSDS!S$8*$AJ749^4+WeightSDS!T$8*$AJ749^3+WeightSDS!U$8*$AJ749^2+WeightSDS!V$8*$AJ749+WeightSDS!W$8,WeightSDS!$U$9+WeightSDS!$V$9*($AJ749-WeightSDS!$W$9)))</f>
        <v>0.75407122999999998</v>
      </c>
      <c r="AM749" s="7">
        <f>IF(D749="M",IF($AJ749&lt;45,WeightSDS!M$23*$AJ749^10+WeightSDS!N$23*$AJ749^9+WeightSDS!O$23*$AJ749^8+WeightSDS!P$23*$AJ749^7+WeightSDS!Q$23*$AJ749^6+WeightSDS!R$23*$AJ749^5+WeightSDS!S$23*$AJ749^4+WeightSDS!T$23*$AJ749^3+WeightSDS!U$23*$AJ749^2+WeightSDS!V$23*$AJ749+WeightSDS!W$23,IF($AJ749&lt;153,WeightSDS!M$25*$AJ749^10+WeightSDS!N$25*$AJ749^9+WeightSDS!O$25*$AJ749^8+WeightSDS!P$25*$AJ749^7+WeightSDS!Q$25*$AJ749^6+WeightSDS!R$25*$AJ749^5+WeightSDS!S$25*$AJ749^4+WeightSDS!T$25*$AJ749^3+WeightSDS!U$25*$AJ749^2+WeightSDS!V$25*$AJ749+WeightSDS!W$25,WeightSDS!M$27+WeightSDS!N$27/(1+EXP(WeightSDS!O$27+WeightSDS!P$27*$AJ749)))),IF($AJ749&lt;43.8,WeightSDS!M$29*$AJ749^10+WeightSDS!N$29*$AJ749^9+WeightSDS!O$29*$AJ749^8+WeightSDS!P$29*$AJ749^7+WeightSDS!Q$29*$AJ749^6+WeightSDS!R$29*$AJ749^5+WeightSDS!S$29*$AJ749^4+WeightSDS!T$29*$AJ749^3+WeightSDS!U$29*$AJ749^2+WeightSDS!V$29*$AJ749+WeightSDS!W$29-0.010431*(1-$AJ749/210),IF($AJ749&lt;123,WeightSDS!M$30*$AJ749^10+WeightSDS!N$30*$AJ749^9+WeightSDS!O$30*$AJ749^8+WeightSDS!P$30*$AJ749^7+WeightSDS!Q$30*$AJ749^6+WeightSDS!R$30*$AJ749^5+WeightSDS!S$30*$AJ749^4+WeightSDS!T$30*$AJ749^3+WeightSDS!U$30*$AJ749^2+WeightSDS!V$30*$AJ749+WeightSDS!W$30-0.010431*(1-1/$AJ749),WeightSDS!M$32+WeightSDS!N$32/(1+EXP(WeightSDS!O$32+WeightSDS!P$32*$AJ749))-0.010431*(1-$AJ749/210))))</f>
        <v>2.9500001032655536</v>
      </c>
      <c r="AN749" s="7">
        <f>IF(D749="M",IF($AJ749&lt;162,WeightSDS!P$12*$AJ749^7+WeightSDS!Q$12*$AJ749^6+WeightSDS!R$12*$AJ749^5+WeightSDS!S$12*$AJ749^4+WeightSDS!T$12*$AJ749^3+WeightSDS!U$12*$AJ749^2+WeightSDS!V$12*$AJ749+WeightSDS!W$12,WeightSDS!P$14*$AJ749^7+WeightSDS!Q$14*$AJ749^6+WeightSDS!R$14*$AJ749^5+WeightSDS!S$14*$AJ749^4+WeightSDS!T$14*$AJ749^3+WeightSDS!U$14*$AJ749^2+WeightSDS!V$14*$AJ749+WeightSDS!W$14),IF($AJ749&lt;156,WeightSDS!O$17*$AJ749^8+WeightSDS!P$17*$AJ749^7+WeightSDS!Q$17*$AJ749^6+WeightSDS!R$17*$AJ749^5+WeightSDS!S$17*$AJ749^4+WeightSDS!T$17*$AJ749^3+WeightSDS!U$17*$AJ749^2+WeightSDS!V$17*$AJ749+WeightSDS!W$17,IF($AJ749&lt;186,WeightSDS!$U$18+(WeightSDS!$V$18-WeightSDS!$U$18)/24*($AJ749-186)+WeightSDS!$W$18*(-$AJ749+186)^2-0.005,WeightSDS!$U$18+(WeightSDS!$V$18-WeightSDS!$U$18)/24*($AJ749-186)-0.005)))</f>
        <v>0.14604529399999999</v>
      </c>
      <c r="AQ749" s="7">
        <f t="shared" si="251"/>
        <v>0.56299999999999994</v>
      </c>
      <c r="AR749" s="7">
        <f t="shared" si="252"/>
        <v>69</v>
      </c>
      <c r="AS749" s="7">
        <f t="shared" si="253"/>
        <v>0.51</v>
      </c>
    </row>
    <row r="750" spans="2:45" s="7" customFormat="1" x14ac:dyDescent="0.15">
      <c r="B750" s="118"/>
      <c r="C750" s="118"/>
      <c r="D750" s="118"/>
      <c r="E750" s="30"/>
      <c r="F750" s="30"/>
      <c r="G750" s="119"/>
      <c r="H750" s="119"/>
      <c r="I750" s="78"/>
      <c r="J750" s="11" t="str">
        <f t="shared" si="244"/>
        <v/>
      </c>
      <c r="K750" s="2" t="str">
        <f t="shared" si="254"/>
        <v/>
      </c>
      <c r="L750" s="2" t="str">
        <f t="shared" si="245"/>
        <v/>
      </c>
      <c r="M750" s="2" t="str">
        <f t="shared" si="255"/>
        <v/>
      </c>
      <c r="N750" s="2" t="str">
        <f t="shared" si="256"/>
        <v/>
      </c>
      <c r="O750" s="2" t="str">
        <f t="shared" si="257"/>
        <v/>
      </c>
      <c r="P750" s="11" t="str">
        <f t="shared" si="258"/>
        <v/>
      </c>
      <c r="Q750" s="11" t="str">
        <f t="shared" si="259"/>
        <v/>
      </c>
      <c r="R750" s="2" t="str">
        <f t="shared" si="260"/>
        <v/>
      </c>
      <c r="S750" s="11" t="str">
        <f t="shared" si="261"/>
        <v/>
      </c>
      <c r="T750" s="175" t="str">
        <f t="shared" si="262"/>
        <v/>
      </c>
      <c r="U750" s="11" t="str">
        <f t="shared" si="263"/>
        <v/>
      </c>
      <c r="V750" s="136"/>
      <c r="W750" s="136"/>
      <c r="X750" s="139">
        <f t="shared" si="246"/>
        <v>0</v>
      </c>
      <c r="Y750" s="31">
        <f t="shared" si="247"/>
        <v>0</v>
      </c>
      <c r="Z750" s="31"/>
      <c r="AA750" s="140">
        <f t="shared" si="248"/>
        <v>0</v>
      </c>
      <c r="AB750" s="12"/>
      <c r="AC750" s="8">
        <f t="shared" si="249"/>
        <v>9.0359999999999996</v>
      </c>
      <c r="AD750" s="8">
        <f t="shared" si="250"/>
        <v>-184.49199999999999</v>
      </c>
      <c r="AE750"/>
      <c r="AF750" t="e">
        <f>IF(D750="M",IF(AI750&lt;78,LMS!$D$5*AI750^3+LMS!$E$5*AI750^2+LMS!$F$5*AI750+LMS!$G$5,IF(AI750&lt;150,LMS!$D$6*AI750^3+LMS!$E$6*AI750^2+LMS!$F$6*AI750+LMS!$G$6,LMS!$D$7*AI750^3+LMS!$E$7*AI750^2+LMS!$F$7*AI750+LMS!$G$7)),IF(AI750&lt;69,LMS!$D$9*AI750^3+LMS!$E$9*AI750^2+LMS!$F$9*AI750+LMS!$G$9,IF(AI750&lt;150,LMS!$D$10*AI750^3+LMS!$E$10*AI750^2+LMS!$F$10*AI750+LMS!$G$10,LMS!$D$11*AI750^3+LMS!$E$11*AI750^2+LMS!$F$11*AI750+LMS!$G$11)))</f>
        <v>#VALUE!</v>
      </c>
      <c r="AG750" t="e">
        <f>IF(D750="M",(IF(AI750&lt;2.5,LMS!$D$21*AI750^3+LMS!$E$21*AI750^2+LMS!$F$21*AI750+LMS!$G$21,IF(AI750&lt;9.5,LMS!$D$22*AI750^3+LMS!$E$22*AI750^2+LMS!$F$22*AI750+LMS!$G$22,IF(AI750&lt;26.75,LMS!$D$23*AI750^3+LMS!$E$23*AI750^2+LMS!$F$23*AI750+LMS!$G$23,IF(AI750&lt;90,LMS!$D$24*AI750^3+LMS!$E$24*AI750^2+LMS!$F$24*AI750+LMS!$G$24,LMS!$D$25*AI750^3+LMS!$E$25*AI750^2+LMS!$F$25*AI750+LMS!$G$25))))),(IF(AI750&lt;2.5,LMS!$D$27*AI750^3+LMS!$E$27*AI750^2+LMS!$F$27*AI750+LMS!$G$27,IF(AI750&lt;9.5,LMS!$D$28*AI750^3+LMS!$E$28*AI750^2+LMS!$F$28*AI750+LMS!$G$28,IF(AI750&lt;26.75,LMS!$D$29*AI750^3+LMS!$E$29*AI750^2+LMS!$F$29*AI750+LMS!$G$29,IF(AI750&lt;90,LMS!$D$30*AI750^3+LMS!$E$30*AI750^2+LMS!$F$30*AI750+LMS!$G$30,IF(AI750&lt;150,LMS!$D$31*AI750^3+LMS!$E$31*AI750^2+LMS!$F$31*AI750+LMS!$G$31,LMS!$D$32*AI750^3+LMS!$E$32*AI750^2+LMS!$F$32*AI750+LMS!$G$32)))))))</f>
        <v>#VALUE!</v>
      </c>
      <c r="AH750" t="e">
        <f>IF(D750="M",(IF(AI750&lt;90,LMS!$D$14*AI750^3+LMS!$E$14*AI750^2+LMS!$F$14*AI750+LMS!$G$14,LMS!$D$15*AI750^3+LMS!$E$15*AI750^2+LMS!$F$15*AI750+LMS!$G$15)),(IF(AI750&lt;90,LMS!$D$17*AI750^3+LMS!$E$17*AI750^2+LMS!$F$17*AI750+LMS!$G$17,LMS!$D$18*AI750^3+LMS!$E$18*AI750^2+LMS!$F$18*AI750+LMS!$G$18)))</f>
        <v>#VALUE!</v>
      </c>
      <c r="AI750" s="7" t="e">
        <f t="shared" si="243"/>
        <v>#VALUE!</v>
      </c>
      <c r="AJ750" s="7">
        <f t="shared" si="264"/>
        <v>0</v>
      </c>
      <c r="AL750" s="7">
        <f>IF(D750="M",WeightSDS!P$5*$AJ750^7+WeightSDS!Q$5*$AJ750^6+WeightSDS!R$5*$AJ750^5+WeightSDS!S$5*$AJ750^4+WeightSDS!T$5*$AJ750^3+WeightSDS!U$5*$AJ750^2+WeightSDS!V$5*$AJ750+WeightSDS!W$5,IF($AJ750&lt;186,WeightSDS!P$8*$AJ750^7+WeightSDS!Q$8*$AJ750^6+WeightSDS!R$8*$AJ750^5+WeightSDS!S$8*$AJ750^4+WeightSDS!T$8*$AJ750^3+WeightSDS!U$8*$AJ750^2+WeightSDS!V$8*$AJ750+WeightSDS!W$8,WeightSDS!$U$9+WeightSDS!$V$9*($AJ750-WeightSDS!$W$9)))</f>
        <v>0.75407122999999998</v>
      </c>
      <c r="AM750" s="7">
        <f>IF(D750="M",IF($AJ750&lt;45,WeightSDS!M$23*$AJ750^10+WeightSDS!N$23*$AJ750^9+WeightSDS!O$23*$AJ750^8+WeightSDS!P$23*$AJ750^7+WeightSDS!Q$23*$AJ750^6+WeightSDS!R$23*$AJ750^5+WeightSDS!S$23*$AJ750^4+WeightSDS!T$23*$AJ750^3+WeightSDS!U$23*$AJ750^2+WeightSDS!V$23*$AJ750+WeightSDS!W$23,IF($AJ750&lt;153,WeightSDS!M$25*$AJ750^10+WeightSDS!N$25*$AJ750^9+WeightSDS!O$25*$AJ750^8+WeightSDS!P$25*$AJ750^7+WeightSDS!Q$25*$AJ750^6+WeightSDS!R$25*$AJ750^5+WeightSDS!S$25*$AJ750^4+WeightSDS!T$25*$AJ750^3+WeightSDS!U$25*$AJ750^2+WeightSDS!V$25*$AJ750+WeightSDS!W$25,WeightSDS!M$27+WeightSDS!N$27/(1+EXP(WeightSDS!O$27+WeightSDS!P$27*$AJ750)))),IF($AJ750&lt;43.8,WeightSDS!M$29*$AJ750^10+WeightSDS!N$29*$AJ750^9+WeightSDS!O$29*$AJ750^8+WeightSDS!P$29*$AJ750^7+WeightSDS!Q$29*$AJ750^6+WeightSDS!R$29*$AJ750^5+WeightSDS!S$29*$AJ750^4+WeightSDS!T$29*$AJ750^3+WeightSDS!U$29*$AJ750^2+WeightSDS!V$29*$AJ750+WeightSDS!W$29-0.010431*(1-$AJ750/210),IF($AJ750&lt;123,WeightSDS!M$30*$AJ750^10+WeightSDS!N$30*$AJ750^9+WeightSDS!O$30*$AJ750^8+WeightSDS!P$30*$AJ750^7+WeightSDS!Q$30*$AJ750^6+WeightSDS!R$30*$AJ750^5+WeightSDS!S$30*$AJ750^4+WeightSDS!T$30*$AJ750^3+WeightSDS!U$30*$AJ750^2+WeightSDS!V$30*$AJ750+WeightSDS!W$30-0.010431*(1-1/$AJ750),WeightSDS!M$32+WeightSDS!N$32/(1+EXP(WeightSDS!O$32+WeightSDS!P$32*$AJ750))-0.010431*(1-$AJ750/210))))</f>
        <v>2.9500001032655536</v>
      </c>
      <c r="AN750" s="7">
        <f>IF(D750="M",IF($AJ750&lt;162,WeightSDS!P$12*$AJ750^7+WeightSDS!Q$12*$AJ750^6+WeightSDS!R$12*$AJ750^5+WeightSDS!S$12*$AJ750^4+WeightSDS!T$12*$AJ750^3+WeightSDS!U$12*$AJ750^2+WeightSDS!V$12*$AJ750+WeightSDS!W$12,WeightSDS!P$14*$AJ750^7+WeightSDS!Q$14*$AJ750^6+WeightSDS!R$14*$AJ750^5+WeightSDS!S$14*$AJ750^4+WeightSDS!T$14*$AJ750^3+WeightSDS!U$14*$AJ750^2+WeightSDS!V$14*$AJ750+WeightSDS!W$14),IF($AJ750&lt;156,WeightSDS!O$17*$AJ750^8+WeightSDS!P$17*$AJ750^7+WeightSDS!Q$17*$AJ750^6+WeightSDS!R$17*$AJ750^5+WeightSDS!S$17*$AJ750^4+WeightSDS!T$17*$AJ750^3+WeightSDS!U$17*$AJ750^2+WeightSDS!V$17*$AJ750+WeightSDS!W$17,IF($AJ750&lt;186,WeightSDS!$U$18+(WeightSDS!$V$18-WeightSDS!$U$18)/24*($AJ750-186)+WeightSDS!$W$18*(-$AJ750+186)^2-0.005,WeightSDS!$U$18+(WeightSDS!$V$18-WeightSDS!$U$18)/24*($AJ750-186)-0.005)))</f>
        <v>0.14604529399999999</v>
      </c>
      <c r="AQ750" s="7">
        <f t="shared" si="251"/>
        <v>0.56299999999999994</v>
      </c>
      <c r="AR750" s="7">
        <f t="shared" si="252"/>
        <v>69</v>
      </c>
      <c r="AS750" s="7">
        <f t="shared" si="253"/>
        <v>0.51</v>
      </c>
    </row>
    <row r="751" spans="2:45" s="7" customFormat="1" x14ac:dyDescent="0.15">
      <c r="B751" s="118"/>
      <c r="C751" s="118"/>
      <c r="D751" s="118"/>
      <c r="E751" s="30"/>
      <c r="F751" s="30"/>
      <c r="G751" s="119"/>
      <c r="H751" s="119"/>
      <c r="I751" s="78"/>
      <c r="J751" s="11" t="str">
        <f t="shared" si="244"/>
        <v/>
      </c>
      <c r="K751" s="2" t="str">
        <f t="shared" si="254"/>
        <v/>
      </c>
      <c r="L751" s="2" t="str">
        <f t="shared" si="245"/>
        <v/>
      </c>
      <c r="M751" s="2" t="str">
        <f t="shared" si="255"/>
        <v/>
      </c>
      <c r="N751" s="2" t="str">
        <f t="shared" si="256"/>
        <v/>
      </c>
      <c r="O751" s="2" t="str">
        <f t="shared" si="257"/>
        <v/>
      </c>
      <c r="P751" s="11" t="str">
        <f t="shared" si="258"/>
        <v/>
      </c>
      <c r="Q751" s="11" t="str">
        <f t="shared" si="259"/>
        <v/>
      </c>
      <c r="R751" s="2" t="str">
        <f t="shared" si="260"/>
        <v/>
      </c>
      <c r="S751" s="11" t="str">
        <f t="shared" si="261"/>
        <v/>
      </c>
      <c r="T751" s="175" t="str">
        <f t="shared" si="262"/>
        <v/>
      </c>
      <c r="U751" s="11" t="str">
        <f t="shared" si="263"/>
        <v/>
      </c>
      <c r="V751" s="136"/>
      <c r="W751" s="136"/>
      <c r="X751" s="139">
        <f t="shared" si="246"/>
        <v>0</v>
      </c>
      <c r="Y751" s="31">
        <f t="shared" si="247"/>
        <v>0</v>
      </c>
      <c r="Z751" s="31"/>
      <c r="AA751" s="140">
        <f t="shared" si="248"/>
        <v>0</v>
      </c>
      <c r="AB751" s="12"/>
      <c r="AC751" s="8">
        <f t="shared" si="249"/>
        <v>9.0359999999999996</v>
      </c>
      <c r="AD751" s="8">
        <f t="shared" si="250"/>
        <v>-184.49199999999999</v>
      </c>
      <c r="AE751"/>
      <c r="AF751" t="e">
        <f>IF(D751="M",IF(AI751&lt;78,LMS!$D$5*AI751^3+LMS!$E$5*AI751^2+LMS!$F$5*AI751+LMS!$G$5,IF(AI751&lt;150,LMS!$D$6*AI751^3+LMS!$E$6*AI751^2+LMS!$F$6*AI751+LMS!$G$6,LMS!$D$7*AI751^3+LMS!$E$7*AI751^2+LMS!$F$7*AI751+LMS!$G$7)),IF(AI751&lt;69,LMS!$D$9*AI751^3+LMS!$E$9*AI751^2+LMS!$F$9*AI751+LMS!$G$9,IF(AI751&lt;150,LMS!$D$10*AI751^3+LMS!$E$10*AI751^2+LMS!$F$10*AI751+LMS!$G$10,LMS!$D$11*AI751^3+LMS!$E$11*AI751^2+LMS!$F$11*AI751+LMS!$G$11)))</f>
        <v>#VALUE!</v>
      </c>
      <c r="AG751" t="e">
        <f>IF(D751="M",(IF(AI751&lt;2.5,LMS!$D$21*AI751^3+LMS!$E$21*AI751^2+LMS!$F$21*AI751+LMS!$G$21,IF(AI751&lt;9.5,LMS!$D$22*AI751^3+LMS!$E$22*AI751^2+LMS!$F$22*AI751+LMS!$G$22,IF(AI751&lt;26.75,LMS!$D$23*AI751^3+LMS!$E$23*AI751^2+LMS!$F$23*AI751+LMS!$G$23,IF(AI751&lt;90,LMS!$D$24*AI751^3+LMS!$E$24*AI751^2+LMS!$F$24*AI751+LMS!$G$24,LMS!$D$25*AI751^3+LMS!$E$25*AI751^2+LMS!$F$25*AI751+LMS!$G$25))))),(IF(AI751&lt;2.5,LMS!$D$27*AI751^3+LMS!$E$27*AI751^2+LMS!$F$27*AI751+LMS!$G$27,IF(AI751&lt;9.5,LMS!$D$28*AI751^3+LMS!$E$28*AI751^2+LMS!$F$28*AI751+LMS!$G$28,IF(AI751&lt;26.75,LMS!$D$29*AI751^3+LMS!$E$29*AI751^2+LMS!$F$29*AI751+LMS!$G$29,IF(AI751&lt;90,LMS!$D$30*AI751^3+LMS!$E$30*AI751^2+LMS!$F$30*AI751+LMS!$G$30,IF(AI751&lt;150,LMS!$D$31*AI751^3+LMS!$E$31*AI751^2+LMS!$F$31*AI751+LMS!$G$31,LMS!$D$32*AI751^3+LMS!$E$32*AI751^2+LMS!$F$32*AI751+LMS!$G$32)))))))</f>
        <v>#VALUE!</v>
      </c>
      <c r="AH751" t="e">
        <f>IF(D751="M",(IF(AI751&lt;90,LMS!$D$14*AI751^3+LMS!$E$14*AI751^2+LMS!$F$14*AI751+LMS!$G$14,LMS!$D$15*AI751^3+LMS!$E$15*AI751^2+LMS!$F$15*AI751+LMS!$G$15)),(IF(AI751&lt;90,LMS!$D$17*AI751^3+LMS!$E$17*AI751^2+LMS!$F$17*AI751+LMS!$G$17,LMS!$D$18*AI751^3+LMS!$E$18*AI751^2+LMS!$F$18*AI751+LMS!$G$18)))</f>
        <v>#VALUE!</v>
      </c>
      <c r="AI751" s="7" t="e">
        <f t="shared" si="243"/>
        <v>#VALUE!</v>
      </c>
      <c r="AJ751" s="7">
        <f t="shared" si="264"/>
        <v>0</v>
      </c>
      <c r="AL751" s="7">
        <f>IF(D751="M",WeightSDS!P$5*$AJ751^7+WeightSDS!Q$5*$AJ751^6+WeightSDS!R$5*$AJ751^5+WeightSDS!S$5*$AJ751^4+WeightSDS!T$5*$AJ751^3+WeightSDS!U$5*$AJ751^2+WeightSDS!V$5*$AJ751+WeightSDS!W$5,IF($AJ751&lt;186,WeightSDS!P$8*$AJ751^7+WeightSDS!Q$8*$AJ751^6+WeightSDS!R$8*$AJ751^5+WeightSDS!S$8*$AJ751^4+WeightSDS!T$8*$AJ751^3+WeightSDS!U$8*$AJ751^2+WeightSDS!V$8*$AJ751+WeightSDS!W$8,WeightSDS!$U$9+WeightSDS!$V$9*($AJ751-WeightSDS!$W$9)))</f>
        <v>0.75407122999999998</v>
      </c>
      <c r="AM751" s="7">
        <f>IF(D751="M",IF($AJ751&lt;45,WeightSDS!M$23*$AJ751^10+WeightSDS!N$23*$AJ751^9+WeightSDS!O$23*$AJ751^8+WeightSDS!P$23*$AJ751^7+WeightSDS!Q$23*$AJ751^6+WeightSDS!R$23*$AJ751^5+WeightSDS!S$23*$AJ751^4+WeightSDS!T$23*$AJ751^3+WeightSDS!U$23*$AJ751^2+WeightSDS!V$23*$AJ751+WeightSDS!W$23,IF($AJ751&lt;153,WeightSDS!M$25*$AJ751^10+WeightSDS!N$25*$AJ751^9+WeightSDS!O$25*$AJ751^8+WeightSDS!P$25*$AJ751^7+WeightSDS!Q$25*$AJ751^6+WeightSDS!R$25*$AJ751^5+WeightSDS!S$25*$AJ751^4+WeightSDS!T$25*$AJ751^3+WeightSDS!U$25*$AJ751^2+WeightSDS!V$25*$AJ751+WeightSDS!W$25,WeightSDS!M$27+WeightSDS!N$27/(1+EXP(WeightSDS!O$27+WeightSDS!P$27*$AJ751)))),IF($AJ751&lt;43.8,WeightSDS!M$29*$AJ751^10+WeightSDS!N$29*$AJ751^9+WeightSDS!O$29*$AJ751^8+WeightSDS!P$29*$AJ751^7+WeightSDS!Q$29*$AJ751^6+WeightSDS!R$29*$AJ751^5+WeightSDS!S$29*$AJ751^4+WeightSDS!T$29*$AJ751^3+WeightSDS!U$29*$AJ751^2+WeightSDS!V$29*$AJ751+WeightSDS!W$29-0.010431*(1-$AJ751/210),IF($AJ751&lt;123,WeightSDS!M$30*$AJ751^10+WeightSDS!N$30*$AJ751^9+WeightSDS!O$30*$AJ751^8+WeightSDS!P$30*$AJ751^7+WeightSDS!Q$30*$AJ751^6+WeightSDS!R$30*$AJ751^5+WeightSDS!S$30*$AJ751^4+WeightSDS!T$30*$AJ751^3+WeightSDS!U$30*$AJ751^2+WeightSDS!V$30*$AJ751+WeightSDS!W$30-0.010431*(1-1/$AJ751),WeightSDS!M$32+WeightSDS!N$32/(1+EXP(WeightSDS!O$32+WeightSDS!P$32*$AJ751))-0.010431*(1-$AJ751/210))))</f>
        <v>2.9500001032655536</v>
      </c>
      <c r="AN751" s="7">
        <f>IF(D751="M",IF($AJ751&lt;162,WeightSDS!P$12*$AJ751^7+WeightSDS!Q$12*$AJ751^6+WeightSDS!R$12*$AJ751^5+WeightSDS!S$12*$AJ751^4+WeightSDS!T$12*$AJ751^3+WeightSDS!U$12*$AJ751^2+WeightSDS!V$12*$AJ751+WeightSDS!W$12,WeightSDS!P$14*$AJ751^7+WeightSDS!Q$14*$AJ751^6+WeightSDS!R$14*$AJ751^5+WeightSDS!S$14*$AJ751^4+WeightSDS!T$14*$AJ751^3+WeightSDS!U$14*$AJ751^2+WeightSDS!V$14*$AJ751+WeightSDS!W$14),IF($AJ751&lt;156,WeightSDS!O$17*$AJ751^8+WeightSDS!P$17*$AJ751^7+WeightSDS!Q$17*$AJ751^6+WeightSDS!R$17*$AJ751^5+WeightSDS!S$17*$AJ751^4+WeightSDS!T$17*$AJ751^3+WeightSDS!U$17*$AJ751^2+WeightSDS!V$17*$AJ751+WeightSDS!W$17,IF($AJ751&lt;186,WeightSDS!$U$18+(WeightSDS!$V$18-WeightSDS!$U$18)/24*($AJ751-186)+WeightSDS!$W$18*(-$AJ751+186)^2-0.005,WeightSDS!$U$18+(WeightSDS!$V$18-WeightSDS!$U$18)/24*($AJ751-186)-0.005)))</f>
        <v>0.14604529399999999</v>
      </c>
      <c r="AQ751" s="7">
        <f t="shared" si="251"/>
        <v>0.56299999999999994</v>
      </c>
      <c r="AR751" s="7">
        <f t="shared" si="252"/>
        <v>69</v>
      </c>
      <c r="AS751" s="7">
        <f t="shared" si="253"/>
        <v>0.51</v>
      </c>
    </row>
    <row r="752" spans="2:45" s="7" customFormat="1" x14ac:dyDescent="0.15">
      <c r="B752" s="118"/>
      <c r="C752" s="118"/>
      <c r="D752" s="118"/>
      <c r="E752" s="30"/>
      <c r="F752" s="30"/>
      <c r="G752" s="119"/>
      <c r="H752" s="119"/>
      <c r="I752" s="78"/>
      <c r="J752" s="11" t="str">
        <f t="shared" si="244"/>
        <v/>
      </c>
      <c r="K752" s="2" t="str">
        <f t="shared" si="254"/>
        <v/>
      </c>
      <c r="L752" s="2" t="str">
        <f t="shared" si="245"/>
        <v/>
      </c>
      <c r="M752" s="2" t="str">
        <f t="shared" si="255"/>
        <v/>
      </c>
      <c r="N752" s="2" t="str">
        <f t="shared" si="256"/>
        <v/>
      </c>
      <c r="O752" s="2" t="str">
        <f t="shared" si="257"/>
        <v/>
      </c>
      <c r="P752" s="11" t="str">
        <f t="shared" si="258"/>
        <v/>
      </c>
      <c r="Q752" s="11" t="str">
        <f t="shared" si="259"/>
        <v/>
      </c>
      <c r="R752" s="2" t="str">
        <f t="shared" si="260"/>
        <v/>
      </c>
      <c r="S752" s="11" t="str">
        <f t="shared" si="261"/>
        <v/>
      </c>
      <c r="T752" s="175" t="str">
        <f t="shared" si="262"/>
        <v/>
      </c>
      <c r="U752" s="11" t="str">
        <f t="shared" si="263"/>
        <v/>
      </c>
      <c r="V752" s="136"/>
      <c r="W752" s="136"/>
      <c r="X752" s="139">
        <f t="shared" si="246"/>
        <v>0</v>
      </c>
      <c r="Y752" s="31">
        <f t="shared" si="247"/>
        <v>0</v>
      </c>
      <c r="Z752" s="31"/>
      <c r="AA752" s="140">
        <f t="shared" si="248"/>
        <v>0</v>
      </c>
      <c r="AB752" s="12"/>
      <c r="AC752" s="8">
        <f t="shared" si="249"/>
        <v>9.0359999999999996</v>
      </c>
      <c r="AD752" s="8">
        <f t="shared" si="250"/>
        <v>-184.49199999999999</v>
      </c>
      <c r="AE752"/>
      <c r="AF752" t="e">
        <f>IF(D752="M",IF(AI752&lt;78,LMS!$D$5*AI752^3+LMS!$E$5*AI752^2+LMS!$F$5*AI752+LMS!$G$5,IF(AI752&lt;150,LMS!$D$6*AI752^3+LMS!$E$6*AI752^2+LMS!$F$6*AI752+LMS!$G$6,LMS!$D$7*AI752^3+LMS!$E$7*AI752^2+LMS!$F$7*AI752+LMS!$G$7)),IF(AI752&lt;69,LMS!$D$9*AI752^3+LMS!$E$9*AI752^2+LMS!$F$9*AI752+LMS!$G$9,IF(AI752&lt;150,LMS!$D$10*AI752^3+LMS!$E$10*AI752^2+LMS!$F$10*AI752+LMS!$G$10,LMS!$D$11*AI752^3+LMS!$E$11*AI752^2+LMS!$F$11*AI752+LMS!$G$11)))</f>
        <v>#VALUE!</v>
      </c>
      <c r="AG752" t="e">
        <f>IF(D752="M",(IF(AI752&lt;2.5,LMS!$D$21*AI752^3+LMS!$E$21*AI752^2+LMS!$F$21*AI752+LMS!$G$21,IF(AI752&lt;9.5,LMS!$D$22*AI752^3+LMS!$E$22*AI752^2+LMS!$F$22*AI752+LMS!$G$22,IF(AI752&lt;26.75,LMS!$D$23*AI752^3+LMS!$E$23*AI752^2+LMS!$F$23*AI752+LMS!$G$23,IF(AI752&lt;90,LMS!$D$24*AI752^3+LMS!$E$24*AI752^2+LMS!$F$24*AI752+LMS!$G$24,LMS!$D$25*AI752^3+LMS!$E$25*AI752^2+LMS!$F$25*AI752+LMS!$G$25))))),(IF(AI752&lt;2.5,LMS!$D$27*AI752^3+LMS!$E$27*AI752^2+LMS!$F$27*AI752+LMS!$G$27,IF(AI752&lt;9.5,LMS!$D$28*AI752^3+LMS!$E$28*AI752^2+LMS!$F$28*AI752+LMS!$G$28,IF(AI752&lt;26.75,LMS!$D$29*AI752^3+LMS!$E$29*AI752^2+LMS!$F$29*AI752+LMS!$G$29,IF(AI752&lt;90,LMS!$D$30*AI752^3+LMS!$E$30*AI752^2+LMS!$F$30*AI752+LMS!$G$30,IF(AI752&lt;150,LMS!$D$31*AI752^3+LMS!$E$31*AI752^2+LMS!$F$31*AI752+LMS!$G$31,LMS!$D$32*AI752^3+LMS!$E$32*AI752^2+LMS!$F$32*AI752+LMS!$G$32)))))))</f>
        <v>#VALUE!</v>
      </c>
      <c r="AH752" t="e">
        <f>IF(D752="M",(IF(AI752&lt;90,LMS!$D$14*AI752^3+LMS!$E$14*AI752^2+LMS!$F$14*AI752+LMS!$G$14,LMS!$D$15*AI752^3+LMS!$E$15*AI752^2+LMS!$F$15*AI752+LMS!$G$15)),(IF(AI752&lt;90,LMS!$D$17*AI752^3+LMS!$E$17*AI752^2+LMS!$F$17*AI752+LMS!$G$17,LMS!$D$18*AI752^3+LMS!$E$18*AI752^2+LMS!$F$18*AI752+LMS!$G$18)))</f>
        <v>#VALUE!</v>
      </c>
      <c r="AI752" s="7" t="e">
        <f t="shared" si="243"/>
        <v>#VALUE!</v>
      </c>
      <c r="AJ752" s="7">
        <f t="shared" si="264"/>
        <v>0</v>
      </c>
      <c r="AL752" s="7">
        <f>IF(D752="M",WeightSDS!P$5*$AJ752^7+WeightSDS!Q$5*$AJ752^6+WeightSDS!R$5*$AJ752^5+WeightSDS!S$5*$AJ752^4+WeightSDS!T$5*$AJ752^3+WeightSDS!U$5*$AJ752^2+WeightSDS!V$5*$AJ752+WeightSDS!W$5,IF($AJ752&lt;186,WeightSDS!P$8*$AJ752^7+WeightSDS!Q$8*$AJ752^6+WeightSDS!R$8*$AJ752^5+WeightSDS!S$8*$AJ752^4+WeightSDS!T$8*$AJ752^3+WeightSDS!U$8*$AJ752^2+WeightSDS!V$8*$AJ752+WeightSDS!W$8,WeightSDS!$U$9+WeightSDS!$V$9*($AJ752-WeightSDS!$W$9)))</f>
        <v>0.75407122999999998</v>
      </c>
      <c r="AM752" s="7">
        <f>IF(D752="M",IF($AJ752&lt;45,WeightSDS!M$23*$AJ752^10+WeightSDS!N$23*$AJ752^9+WeightSDS!O$23*$AJ752^8+WeightSDS!P$23*$AJ752^7+WeightSDS!Q$23*$AJ752^6+WeightSDS!R$23*$AJ752^5+WeightSDS!S$23*$AJ752^4+WeightSDS!T$23*$AJ752^3+WeightSDS!U$23*$AJ752^2+WeightSDS!V$23*$AJ752+WeightSDS!W$23,IF($AJ752&lt;153,WeightSDS!M$25*$AJ752^10+WeightSDS!N$25*$AJ752^9+WeightSDS!O$25*$AJ752^8+WeightSDS!P$25*$AJ752^7+WeightSDS!Q$25*$AJ752^6+WeightSDS!R$25*$AJ752^5+WeightSDS!S$25*$AJ752^4+WeightSDS!T$25*$AJ752^3+WeightSDS!U$25*$AJ752^2+WeightSDS!V$25*$AJ752+WeightSDS!W$25,WeightSDS!M$27+WeightSDS!N$27/(1+EXP(WeightSDS!O$27+WeightSDS!P$27*$AJ752)))),IF($AJ752&lt;43.8,WeightSDS!M$29*$AJ752^10+WeightSDS!N$29*$AJ752^9+WeightSDS!O$29*$AJ752^8+WeightSDS!P$29*$AJ752^7+WeightSDS!Q$29*$AJ752^6+WeightSDS!R$29*$AJ752^5+WeightSDS!S$29*$AJ752^4+WeightSDS!T$29*$AJ752^3+WeightSDS!U$29*$AJ752^2+WeightSDS!V$29*$AJ752+WeightSDS!W$29-0.010431*(1-$AJ752/210),IF($AJ752&lt;123,WeightSDS!M$30*$AJ752^10+WeightSDS!N$30*$AJ752^9+WeightSDS!O$30*$AJ752^8+WeightSDS!P$30*$AJ752^7+WeightSDS!Q$30*$AJ752^6+WeightSDS!R$30*$AJ752^5+WeightSDS!S$30*$AJ752^4+WeightSDS!T$30*$AJ752^3+WeightSDS!U$30*$AJ752^2+WeightSDS!V$30*$AJ752+WeightSDS!W$30-0.010431*(1-1/$AJ752),WeightSDS!M$32+WeightSDS!N$32/(1+EXP(WeightSDS!O$32+WeightSDS!P$32*$AJ752))-0.010431*(1-$AJ752/210))))</f>
        <v>2.9500001032655536</v>
      </c>
      <c r="AN752" s="7">
        <f>IF(D752="M",IF($AJ752&lt;162,WeightSDS!P$12*$AJ752^7+WeightSDS!Q$12*$AJ752^6+WeightSDS!R$12*$AJ752^5+WeightSDS!S$12*$AJ752^4+WeightSDS!T$12*$AJ752^3+WeightSDS!U$12*$AJ752^2+WeightSDS!V$12*$AJ752+WeightSDS!W$12,WeightSDS!P$14*$AJ752^7+WeightSDS!Q$14*$AJ752^6+WeightSDS!R$14*$AJ752^5+WeightSDS!S$14*$AJ752^4+WeightSDS!T$14*$AJ752^3+WeightSDS!U$14*$AJ752^2+WeightSDS!V$14*$AJ752+WeightSDS!W$14),IF($AJ752&lt;156,WeightSDS!O$17*$AJ752^8+WeightSDS!P$17*$AJ752^7+WeightSDS!Q$17*$AJ752^6+WeightSDS!R$17*$AJ752^5+WeightSDS!S$17*$AJ752^4+WeightSDS!T$17*$AJ752^3+WeightSDS!U$17*$AJ752^2+WeightSDS!V$17*$AJ752+WeightSDS!W$17,IF($AJ752&lt;186,WeightSDS!$U$18+(WeightSDS!$V$18-WeightSDS!$U$18)/24*($AJ752-186)+WeightSDS!$W$18*(-$AJ752+186)^2-0.005,WeightSDS!$U$18+(WeightSDS!$V$18-WeightSDS!$U$18)/24*($AJ752-186)-0.005)))</f>
        <v>0.14604529399999999</v>
      </c>
      <c r="AQ752" s="7">
        <f t="shared" si="251"/>
        <v>0.56299999999999994</v>
      </c>
      <c r="AR752" s="7">
        <f t="shared" si="252"/>
        <v>69</v>
      </c>
      <c r="AS752" s="7">
        <f t="shared" si="253"/>
        <v>0.51</v>
      </c>
    </row>
    <row r="753" spans="2:45" s="7" customFormat="1" x14ac:dyDescent="0.15">
      <c r="B753" s="118"/>
      <c r="C753" s="118"/>
      <c r="D753" s="118"/>
      <c r="E753" s="30"/>
      <c r="F753" s="30"/>
      <c r="G753" s="119"/>
      <c r="H753" s="119"/>
      <c r="I753" s="78"/>
      <c r="J753" s="11" t="str">
        <f t="shared" si="244"/>
        <v/>
      </c>
      <c r="K753" s="2" t="str">
        <f t="shared" si="254"/>
        <v/>
      </c>
      <c r="L753" s="2" t="str">
        <f t="shared" si="245"/>
        <v/>
      </c>
      <c r="M753" s="2" t="str">
        <f t="shared" si="255"/>
        <v/>
      </c>
      <c r="N753" s="2" t="str">
        <f t="shared" si="256"/>
        <v/>
      </c>
      <c r="O753" s="2" t="str">
        <f t="shared" si="257"/>
        <v/>
      </c>
      <c r="P753" s="11" t="str">
        <f t="shared" si="258"/>
        <v/>
      </c>
      <c r="Q753" s="11" t="str">
        <f t="shared" si="259"/>
        <v/>
      </c>
      <c r="R753" s="2" t="str">
        <f t="shared" si="260"/>
        <v/>
      </c>
      <c r="S753" s="11" t="str">
        <f t="shared" si="261"/>
        <v/>
      </c>
      <c r="T753" s="175" t="str">
        <f t="shared" si="262"/>
        <v/>
      </c>
      <c r="U753" s="11" t="str">
        <f t="shared" si="263"/>
        <v/>
      </c>
      <c r="V753" s="136"/>
      <c r="W753" s="136"/>
      <c r="X753" s="139">
        <f t="shared" si="246"/>
        <v>0</v>
      </c>
      <c r="Y753" s="31">
        <f t="shared" si="247"/>
        <v>0</v>
      </c>
      <c r="Z753" s="31"/>
      <c r="AA753" s="140">
        <f t="shared" si="248"/>
        <v>0</v>
      </c>
      <c r="AB753" s="12"/>
      <c r="AC753" s="8">
        <f t="shared" si="249"/>
        <v>9.0359999999999996</v>
      </c>
      <c r="AD753" s="8">
        <f t="shared" si="250"/>
        <v>-184.49199999999999</v>
      </c>
      <c r="AE753"/>
      <c r="AF753" t="e">
        <f>IF(D753="M",IF(AI753&lt;78,LMS!$D$5*AI753^3+LMS!$E$5*AI753^2+LMS!$F$5*AI753+LMS!$G$5,IF(AI753&lt;150,LMS!$D$6*AI753^3+LMS!$E$6*AI753^2+LMS!$F$6*AI753+LMS!$G$6,LMS!$D$7*AI753^3+LMS!$E$7*AI753^2+LMS!$F$7*AI753+LMS!$G$7)),IF(AI753&lt;69,LMS!$D$9*AI753^3+LMS!$E$9*AI753^2+LMS!$F$9*AI753+LMS!$G$9,IF(AI753&lt;150,LMS!$D$10*AI753^3+LMS!$E$10*AI753^2+LMS!$F$10*AI753+LMS!$G$10,LMS!$D$11*AI753^3+LMS!$E$11*AI753^2+LMS!$F$11*AI753+LMS!$G$11)))</f>
        <v>#VALUE!</v>
      </c>
      <c r="AG753" t="e">
        <f>IF(D753="M",(IF(AI753&lt;2.5,LMS!$D$21*AI753^3+LMS!$E$21*AI753^2+LMS!$F$21*AI753+LMS!$G$21,IF(AI753&lt;9.5,LMS!$D$22*AI753^3+LMS!$E$22*AI753^2+LMS!$F$22*AI753+LMS!$G$22,IF(AI753&lt;26.75,LMS!$D$23*AI753^3+LMS!$E$23*AI753^2+LMS!$F$23*AI753+LMS!$G$23,IF(AI753&lt;90,LMS!$D$24*AI753^3+LMS!$E$24*AI753^2+LMS!$F$24*AI753+LMS!$G$24,LMS!$D$25*AI753^3+LMS!$E$25*AI753^2+LMS!$F$25*AI753+LMS!$G$25))))),(IF(AI753&lt;2.5,LMS!$D$27*AI753^3+LMS!$E$27*AI753^2+LMS!$F$27*AI753+LMS!$G$27,IF(AI753&lt;9.5,LMS!$D$28*AI753^3+LMS!$E$28*AI753^2+LMS!$F$28*AI753+LMS!$G$28,IF(AI753&lt;26.75,LMS!$D$29*AI753^3+LMS!$E$29*AI753^2+LMS!$F$29*AI753+LMS!$G$29,IF(AI753&lt;90,LMS!$D$30*AI753^3+LMS!$E$30*AI753^2+LMS!$F$30*AI753+LMS!$G$30,IF(AI753&lt;150,LMS!$D$31*AI753^3+LMS!$E$31*AI753^2+LMS!$F$31*AI753+LMS!$G$31,LMS!$D$32*AI753^3+LMS!$E$32*AI753^2+LMS!$F$32*AI753+LMS!$G$32)))))))</f>
        <v>#VALUE!</v>
      </c>
      <c r="AH753" t="e">
        <f>IF(D753="M",(IF(AI753&lt;90,LMS!$D$14*AI753^3+LMS!$E$14*AI753^2+LMS!$F$14*AI753+LMS!$G$14,LMS!$D$15*AI753^3+LMS!$E$15*AI753^2+LMS!$F$15*AI753+LMS!$G$15)),(IF(AI753&lt;90,LMS!$D$17*AI753^3+LMS!$E$17*AI753^2+LMS!$F$17*AI753+LMS!$G$17,LMS!$D$18*AI753^3+LMS!$E$18*AI753^2+LMS!$F$18*AI753+LMS!$G$18)))</f>
        <v>#VALUE!</v>
      </c>
      <c r="AI753" s="7" t="e">
        <f t="shared" si="243"/>
        <v>#VALUE!</v>
      </c>
      <c r="AJ753" s="7">
        <f t="shared" si="264"/>
        <v>0</v>
      </c>
      <c r="AL753" s="7">
        <f>IF(D753="M",WeightSDS!P$5*$AJ753^7+WeightSDS!Q$5*$AJ753^6+WeightSDS!R$5*$AJ753^5+WeightSDS!S$5*$AJ753^4+WeightSDS!T$5*$AJ753^3+WeightSDS!U$5*$AJ753^2+WeightSDS!V$5*$AJ753+WeightSDS!W$5,IF($AJ753&lt;186,WeightSDS!P$8*$AJ753^7+WeightSDS!Q$8*$AJ753^6+WeightSDS!R$8*$AJ753^5+WeightSDS!S$8*$AJ753^4+WeightSDS!T$8*$AJ753^3+WeightSDS!U$8*$AJ753^2+WeightSDS!V$8*$AJ753+WeightSDS!W$8,WeightSDS!$U$9+WeightSDS!$V$9*($AJ753-WeightSDS!$W$9)))</f>
        <v>0.75407122999999998</v>
      </c>
      <c r="AM753" s="7">
        <f>IF(D753="M",IF($AJ753&lt;45,WeightSDS!M$23*$AJ753^10+WeightSDS!N$23*$AJ753^9+WeightSDS!O$23*$AJ753^8+WeightSDS!P$23*$AJ753^7+WeightSDS!Q$23*$AJ753^6+WeightSDS!R$23*$AJ753^5+WeightSDS!S$23*$AJ753^4+WeightSDS!T$23*$AJ753^3+WeightSDS!U$23*$AJ753^2+WeightSDS!V$23*$AJ753+WeightSDS!W$23,IF($AJ753&lt;153,WeightSDS!M$25*$AJ753^10+WeightSDS!N$25*$AJ753^9+WeightSDS!O$25*$AJ753^8+WeightSDS!P$25*$AJ753^7+WeightSDS!Q$25*$AJ753^6+WeightSDS!R$25*$AJ753^5+WeightSDS!S$25*$AJ753^4+WeightSDS!T$25*$AJ753^3+WeightSDS!U$25*$AJ753^2+WeightSDS!V$25*$AJ753+WeightSDS!W$25,WeightSDS!M$27+WeightSDS!N$27/(1+EXP(WeightSDS!O$27+WeightSDS!P$27*$AJ753)))),IF($AJ753&lt;43.8,WeightSDS!M$29*$AJ753^10+WeightSDS!N$29*$AJ753^9+WeightSDS!O$29*$AJ753^8+WeightSDS!P$29*$AJ753^7+WeightSDS!Q$29*$AJ753^6+WeightSDS!R$29*$AJ753^5+WeightSDS!S$29*$AJ753^4+WeightSDS!T$29*$AJ753^3+WeightSDS!U$29*$AJ753^2+WeightSDS!V$29*$AJ753+WeightSDS!W$29-0.010431*(1-$AJ753/210),IF($AJ753&lt;123,WeightSDS!M$30*$AJ753^10+WeightSDS!N$30*$AJ753^9+WeightSDS!O$30*$AJ753^8+WeightSDS!P$30*$AJ753^7+WeightSDS!Q$30*$AJ753^6+WeightSDS!R$30*$AJ753^5+WeightSDS!S$30*$AJ753^4+WeightSDS!T$30*$AJ753^3+WeightSDS!U$30*$AJ753^2+WeightSDS!V$30*$AJ753+WeightSDS!W$30-0.010431*(1-1/$AJ753),WeightSDS!M$32+WeightSDS!N$32/(1+EXP(WeightSDS!O$32+WeightSDS!P$32*$AJ753))-0.010431*(1-$AJ753/210))))</f>
        <v>2.9500001032655536</v>
      </c>
      <c r="AN753" s="7">
        <f>IF(D753="M",IF($AJ753&lt;162,WeightSDS!P$12*$AJ753^7+WeightSDS!Q$12*$AJ753^6+WeightSDS!R$12*$AJ753^5+WeightSDS!S$12*$AJ753^4+WeightSDS!T$12*$AJ753^3+WeightSDS!U$12*$AJ753^2+WeightSDS!V$12*$AJ753+WeightSDS!W$12,WeightSDS!P$14*$AJ753^7+WeightSDS!Q$14*$AJ753^6+WeightSDS!R$14*$AJ753^5+WeightSDS!S$14*$AJ753^4+WeightSDS!T$14*$AJ753^3+WeightSDS!U$14*$AJ753^2+WeightSDS!V$14*$AJ753+WeightSDS!W$14),IF($AJ753&lt;156,WeightSDS!O$17*$AJ753^8+WeightSDS!P$17*$AJ753^7+WeightSDS!Q$17*$AJ753^6+WeightSDS!R$17*$AJ753^5+WeightSDS!S$17*$AJ753^4+WeightSDS!T$17*$AJ753^3+WeightSDS!U$17*$AJ753^2+WeightSDS!V$17*$AJ753+WeightSDS!W$17,IF($AJ753&lt;186,WeightSDS!$U$18+(WeightSDS!$V$18-WeightSDS!$U$18)/24*($AJ753-186)+WeightSDS!$W$18*(-$AJ753+186)^2-0.005,WeightSDS!$U$18+(WeightSDS!$V$18-WeightSDS!$U$18)/24*($AJ753-186)-0.005)))</f>
        <v>0.14604529399999999</v>
      </c>
      <c r="AQ753" s="7">
        <f t="shared" si="251"/>
        <v>0.56299999999999994</v>
      </c>
      <c r="AR753" s="7">
        <f t="shared" si="252"/>
        <v>69</v>
      </c>
      <c r="AS753" s="7">
        <f t="shared" si="253"/>
        <v>0.51</v>
      </c>
    </row>
    <row r="754" spans="2:45" s="7" customFormat="1" x14ac:dyDescent="0.15">
      <c r="B754" s="118"/>
      <c r="C754" s="118"/>
      <c r="D754" s="118"/>
      <c r="E754" s="30"/>
      <c r="F754" s="30"/>
      <c r="G754" s="119"/>
      <c r="H754" s="119"/>
      <c r="I754" s="78"/>
      <c r="J754" s="11" t="str">
        <f t="shared" si="244"/>
        <v/>
      </c>
      <c r="K754" s="2" t="str">
        <f t="shared" si="254"/>
        <v/>
      </c>
      <c r="L754" s="2" t="str">
        <f t="shared" si="245"/>
        <v/>
      </c>
      <c r="M754" s="2" t="str">
        <f t="shared" si="255"/>
        <v/>
      </c>
      <c r="N754" s="2" t="str">
        <f t="shared" si="256"/>
        <v/>
      </c>
      <c r="O754" s="2" t="str">
        <f t="shared" si="257"/>
        <v/>
      </c>
      <c r="P754" s="11" t="str">
        <f t="shared" si="258"/>
        <v/>
      </c>
      <c r="Q754" s="11" t="str">
        <f t="shared" si="259"/>
        <v/>
      </c>
      <c r="R754" s="2" t="str">
        <f t="shared" si="260"/>
        <v/>
      </c>
      <c r="S754" s="11" t="str">
        <f t="shared" si="261"/>
        <v/>
      </c>
      <c r="T754" s="175" t="str">
        <f t="shared" si="262"/>
        <v/>
      </c>
      <c r="U754" s="11" t="str">
        <f t="shared" si="263"/>
        <v/>
      </c>
      <c r="V754" s="136"/>
      <c r="W754" s="136"/>
      <c r="X754" s="139">
        <f t="shared" si="246"/>
        <v>0</v>
      </c>
      <c r="Y754" s="31">
        <f t="shared" si="247"/>
        <v>0</v>
      </c>
      <c r="Z754" s="31"/>
      <c r="AA754" s="140">
        <f t="shared" si="248"/>
        <v>0</v>
      </c>
      <c r="AB754" s="12"/>
      <c r="AC754" s="8">
        <f t="shared" si="249"/>
        <v>9.0359999999999996</v>
      </c>
      <c r="AD754" s="8">
        <f t="shared" si="250"/>
        <v>-184.49199999999999</v>
      </c>
      <c r="AE754"/>
      <c r="AF754" t="e">
        <f>IF(D754="M",IF(AI754&lt;78,LMS!$D$5*AI754^3+LMS!$E$5*AI754^2+LMS!$F$5*AI754+LMS!$G$5,IF(AI754&lt;150,LMS!$D$6*AI754^3+LMS!$E$6*AI754^2+LMS!$F$6*AI754+LMS!$G$6,LMS!$D$7*AI754^3+LMS!$E$7*AI754^2+LMS!$F$7*AI754+LMS!$G$7)),IF(AI754&lt;69,LMS!$D$9*AI754^3+LMS!$E$9*AI754^2+LMS!$F$9*AI754+LMS!$G$9,IF(AI754&lt;150,LMS!$D$10*AI754^3+LMS!$E$10*AI754^2+LMS!$F$10*AI754+LMS!$G$10,LMS!$D$11*AI754^3+LMS!$E$11*AI754^2+LMS!$F$11*AI754+LMS!$G$11)))</f>
        <v>#VALUE!</v>
      </c>
      <c r="AG754" t="e">
        <f>IF(D754="M",(IF(AI754&lt;2.5,LMS!$D$21*AI754^3+LMS!$E$21*AI754^2+LMS!$F$21*AI754+LMS!$G$21,IF(AI754&lt;9.5,LMS!$D$22*AI754^3+LMS!$E$22*AI754^2+LMS!$F$22*AI754+LMS!$G$22,IF(AI754&lt;26.75,LMS!$D$23*AI754^3+LMS!$E$23*AI754^2+LMS!$F$23*AI754+LMS!$G$23,IF(AI754&lt;90,LMS!$D$24*AI754^3+LMS!$E$24*AI754^2+LMS!$F$24*AI754+LMS!$G$24,LMS!$D$25*AI754^3+LMS!$E$25*AI754^2+LMS!$F$25*AI754+LMS!$G$25))))),(IF(AI754&lt;2.5,LMS!$D$27*AI754^3+LMS!$E$27*AI754^2+LMS!$F$27*AI754+LMS!$G$27,IF(AI754&lt;9.5,LMS!$D$28*AI754^3+LMS!$E$28*AI754^2+LMS!$F$28*AI754+LMS!$G$28,IF(AI754&lt;26.75,LMS!$D$29*AI754^3+LMS!$E$29*AI754^2+LMS!$F$29*AI754+LMS!$G$29,IF(AI754&lt;90,LMS!$D$30*AI754^3+LMS!$E$30*AI754^2+LMS!$F$30*AI754+LMS!$G$30,IF(AI754&lt;150,LMS!$D$31*AI754^3+LMS!$E$31*AI754^2+LMS!$F$31*AI754+LMS!$G$31,LMS!$D$32*AI754^3+LMS!$E$32*AI754^2+LMS!$F$32*AI754+LMS!$G$32)))))))</f>
        <v>#VALUE!</v>
      </c>
      <c r="AH754" t="e">
        <f>IF(D754="M",(IF(AI754&lt;90,LMS!$D$14*AI754^3+LMS!$E$14*AI754^2+LMS!$F$14*AI754+LMS!$G$14,LMS!$D$15*AI754^3+LMS!$E$15*AI754^2+LMS!$F$15*AI754+LMS!$G$15)),(IF(AI754&lt;90,LMS!$D$17*AI754^3+LMS!$E$17*AI754^2+LMS!$F$17*AI754+LMS!$G$17,LMS!$D$18*AI754^3+LMS!$E$18*AI754^2+LMS!$F$18*AI754+LMS!$G$18)))</f>
        <v>#VALUE!</v>
      </c>
      <c r="AI754" s="7" t="e">
        <f t="shared" si="243"/>
        <v>#VALUE!</v>
      </c>
      <c r="AJ754" s="7">
        <f t="shared" si="264"/>
        <v>0</v>
      </c>
      <c r="AL754" s="7">
        <f>IF(D754="M",WeightSDS!P$5*$AJ754^7+WeightSDS!Q$5*$AJ754^6+WeightSDS!R$5*$AJ754^5+WeightSDS!S$5*$AJ754^4+WeightSDS!T$5*$AJ754^3+WeightSDS!U$5*$AJ754^2+WeightSDS!V$5*$AJ754+WeightSDS!W$5,IF($AJ754&lt;186,WeightSDS!P$8*$AJ754^7+WeightSDS!Q$8*$AJ754^6+WeightSDS!R$8*$AJ754^5+WeightSDS!S$8*$AJ754^4+WeightSDS!T$8*$AJ754^3+WeightSDS!U$8*$AJ754^2+WeightSDS!V$8*$AJ754+WeightSDS!W$8,WeightSDS!$U$9+WeightSDS!$V$9*($AJ754-WeightSDS!$W$9)))</f>
        <v>0.75407122999999998</v>
      </c>
      <c r="AM754" s="7">
        <f>IF(D754="M",IF($AJ754&lt;45,WeightSDS!M$23*$AJ754^10+WeightSDS!N$23*$AJ754^9+WeightSDS!O$23*$AJ754^8+WeightSDS!P$23*$AJ754^7+WeightSDS!Q$23*$AJ754^6+WeightSDS!R$23*$AJ754^5+WeightSDS!S$23*$AJ754^4+WeightSDS!T$23*$AJ754^3+WeightSDS!U$23*$AJ754^2+WeightSDS!V$23*$AJ754+WeightSDS!W$23,IF($AJ754&lt;153,WeightSDS!M$25*$AJ754^10+WeightSDS!N$25*$AJ754^9+WeightSDS!O$25*$AJ754^8+WeightSDS!P$25*$AJ754^7+WeightSDS!Q$25*$AJ754^6+WeightSDS!R$25*$AJ754^5+WeightSDS!S$25*$AJ754^4+WeightSDS!T$25*$AJ754^3+WeightSDS!U$25*$AJ754^2+WeightSDS!V$25*$AJ754+WeightSDS!W$25,WeightSDS!M$27+WeightSDS!N$27/(1+EXP(WeightSDS!O$27+WeightSDS!P$27*$AJ754)))),IF($AJ754&lt;43.8,WeightSDS!M$29*$AJ754^10+WeightSDS!N$29*$AJ754^9+WeightSDS!O$29*$AJ754^8+WeightSDS!P$29*$AJ754^7+WeightSDS!Q$29*$AJ754^6+WeightSDS!R$29*$AJ754^5+WeightSDS!S$29*$AJ754^4+WeightSDS!T$29*$AJ754^3+WeightSDS!U$29*$AJ754^2+WeightSDS!V$29*$AJ754+WeightSDS!W$29-0.010431*(1-$AJ754/210),IF($AJ754&lt;123,WeightSDS!M$30*$AJ754^10+WeightSDS!N$30*$AJ754^9+WeightSDS!O$30*$AJ754^8+WeightSDS!P$30*$AJ754^7+WeightSDS!Q$30*$AJ754^6+WeightSDS!R$30*$AJ754^5+WeightSDS!S$30*$AJ754^4+WeightSDS!T$30*$AJ754^3+WeightSDS!U$30*$AJ754^2+WeightSDS!V$30*$AJ754+WeightSDS!W$30-0.010431*(1-1/$AJ754),WeightSDS!M$32+WeightSDS!N$32/(1+EXP(WeightSDS!O$32+WeightSDS!P$32*$AJ754))-0.010431*(1-$AJ754/210))))</f>
        <v>2.9500001032655536</v>
      </c>
      <c r="AN754" s="7">
        <f>IF(D754="M",IF($AJ754&lt;162,WeightSDS!P$12*$AJ754^7+WeightSDS!Q$12*$AJ754^6+WeightSDS!R$12*$AJ754^5+WeightSDS!S$12*$AJ754^4+WeightSDS!T$12*$AJ754^3+WeightSDS!U$12*$AJ754^2+WeightSDS!V$12*$AJ754+WeightSDS!W$12,WeightSDS!P$14*$AJ754^7+WeightSDS!Q$14*$AJ754^6+WeightSDS!R$14*$AJ754^5+WeightSDS!S$14*$AJ754^4+WeightSDS!T$14*$AJ754^3+WeightSDS!U$14*$AJ754^2+WeightSDS!V$14*$AJ754+WeightSDS!W$14),IF($AJ754&lt;156,WeightSDS!O$17*$AJ754^8+WeightSDS!P$17*$AJ754^7+WeightSDS!Q$17*$AJ754^6+WeightSDS!R$17*$AJ754^5+WeightSDS!S$17*$AJ754^4+WeightSDS!T$17*$AJ754^3+WeightSDS!U$17*$AJ754^2+WeightSDS!V$17*$AJ754+WeightSDS!W$17,IF($AJ754&lt;186,WeightSDS!$U$18+(WeightSDS!$V$18-WeightSDS!$U$18)/24*($AJ754-186)+WeightSDS!$W$18*(-$AJ754+186)^2-0.005,WeightSDS!$U$18+(WeightSDS!$V$18-WeightSDS!$U$18)/24*($AJ754-186)-0.005)))</f>
        <v>0.14604529399999999</v>
      </c>
      <c r="AQ754" s="7">
        <f t="shared" si="251"/>
        <v>0.56299999999999994</v>
      </c>
      <c r="AR754" s="7">
        <f t="shared" si="252"/>
        <v>69</v>
      </c>
      <c r="AS754" s="7">
        <f t="shared" si="253"/>
        <v>0.51</v>
      </c>
    </row>
    <row r="755" spans="2:45" s="7" customFormat="1" x14ac:dyDescent="0.15">
      <c r="B755" s="118"/>
      <c r="C755" s="118"/>
      <c r="D755" s="118"/>
      <c r="E755" s="30"/>
      <c r="F755" s="30"/>
      <c r="G755" s="119"/>
      <c r="H755" s="119"/>
      <c r="I755" s="78"/>
      <c r="J755" s="11" t="str">
        <f t="shared" si="244"/>
        <v/>
      </c>
      <c r="K755" s="2" t="str">
        <f t="shared" si="254"/>
        <v/>
      </c>
      <c r="L755" s="2" t="str">
        <f t="shared" si="245"/>
        <v/>
      </c>
      <c r="M755" s="2" t="str">
        <f t="shared" si="255"/>
        <v/>
      </c>
      <c r="N755" s="2" t="str">
        <f t="shared" si="256"/>
        <v/>
      </c>
      <c r="O755" s="2" t="str">
        <f t="shared" si="257"/>
        <v/>
      </c>
      <c r="P755" s="11" t="str">
        <f t="shared" si="258"/>
        <v/>
      </c>
      <c r="Q755" s="11" t="str">
        <f t="shared" si="259"/>
        <v/>
      </c>
      <c r="R755" s="2" t="str">
        <f t="shared" si="260"/>
        <v/>
      </c>
      <c r="S755" s="11" t="str">
        <f t="shared" si="261"/>
        <v/>
      </c>
      <c r="T755" s="175" t="str">
        <f t="shared" si="262"/>
        <v/>
      </c>
      <c r="U755" s="11" t="str">
        <f t="shared" si="263"/>
        <v/>
      </c>
      <c r="V755" s="136"/>
      <c r="W755" s="136"/>
      <c r="X755" s="139">
        <f t="shared" si="246"/>
        <v>0</v>
      </c>
      <c r="Y755" s="31">
        <f t="shared" si="247"/>
        <v>0</v>
      </c>
      <c r="Z755" s="31"/>
      <c r="AA755" s="140">
        <f t="shared" si="248"/>
        <v>0</v>
      </c>
      <c r="AB755" s="12"/>
      <c r="AC755" s="8">
        <f t="shared" si="249"/>
        <v>9.0359999999999996</v>
      </c>
      <c r="AD755" s="8">
        <f t="shared" si="250"/>
        <v>-184.49199999999999</v>
      </c>
      <c r="AE755"/>
      <c r="AF755" t="e">
        <f>IF(D755="M",IF(AI755&lt;78,LMS!$D$5*AI755^3+LMS!$E$5*AI755^2+LMS!$F$5*AI755+LMS!$G$5,IF(AI755&lt;150,LMS!$D$6*AI755^3+LMS!$E$6*AI755^2+LMS!$F$6*AI755+LMS!$G$6,LMS!$D$7*AI755^3+LMS!$E$7*AI755^2+LMS!$F$7*AI755+LMS!$G$7)),IF(AI755&lt;69,LMS!$D$9*AI755^3+LMS!$E$9*AI755^2+LMS!$F$9*AI755+LMS!$G$9,IF(AI755&lt;150,LMS!$D$10*AI755^3+LMS!$E$10*AI755^2+LMS!$F$10*AI755+LMS!$G$10,LMS!$D$11*AI755^3+LMS!$E$11*AI755^2+LMS!$F$11*AI755+LMS!$G$11)))</f>
        <v>#VALUE!</v>
      </c>
      <c r="AG755" t="e">
        <f>IF(D755="M",(IF(AI755&lt;2.5,LMS!$D$21*AI755^3+LMS!$E$21*AI755^2+LMS!$F$21*AI755+LMS!$G$21,IF(AI755&lt;9.5,LMS!$D$22*AI755^3+LMS!$E$22*AI755^2+LMS!$F$22*AI755+LMS!$G$22,IF(AI755&lt;26.75,LMS!$D$23*AI755^3+LMS!$E$23*AI755^2+LMS!$F$23*AI755+LMS!$G$23,IF(AI755&lt;90,LMS!$D$24*AI755^3+LMS!$E$24*AI755^2+LMS!$F$24*AI755+LMS!$G$24,LMS!$D$25*AI755^3+LMS!$E$25*AI755^2+LMS!$F$25*AI755+LMS!$G$25))))),(IF(AI755&lt;2.5,LMS!$D$27*AI755^3+LMS!$E$27*AI755^2+LMS!$F$27*AI755+LMS!$G$27,IF(AI755&lt;9.5,LMS!$D$28*AI755^3+LMS!$E$28*AI755^2+LMS!$F$28*AI755+LMS!$G$28,IF(AI755&lt;26.75,LMS!$D$29*AI755^3+LMS!$E$29*AI755^2+LMS!$F$29*AI755+LMS!$G$29,IF(AI755&lt;90,LMS!$D$30*AI755^3+LMS!$E$30*AI755^2+LMS!$F$30*AI755+LMS!$G$30,IF(AI755&lt;150,LMS!$D$31*AI755^3+LMS!$E$31*AI755^2+LMS!$F$31*AI755+LMS!$G$31,LMS!$D$32*AI755^3+LMS!$E$32*AI755^2+LMS!$F$32*AI755+LMS!$G$32)))))))</f>
        <v>#VALUE!</v>
      </c>
      <c r="AH755" t="e">
        <f>IF(D755="M",(IF(AI755&lt;90,LMS!$D$14*AI755^3+LMS!$E$14*AI755^2+LMS!$F$14*AI755+LMS!$G$14,LMS!$D$15*AI755^3+LMS!$E$15*AI755^2+LMS!$F$15*AI755+LMS!$G$15)),(IF(AI755&lt;90,LMS!$D$17*AI755^3+LMS!$E$17*AI755^2+LMS!$F$17*AI755+LMS!$G$17,LMS!$D$18*AI755^3+LMS!$E$18*AI755^2+LMS!$F$18*AI755+LMS!$G$18)))</f>
        <v>#VALUE!</v>
      </c>
      <c r="AI755" s="7" t="e">
        <f t="shared" si="243"/>
        <v>#VALUE!</v>
      </c>
      <c r="AJ755" s="7">
        <f t="shared" si="264"/>
        <v>0</v>
      </c>
      <c r="AL755" s="7">
        <f>IF(D755="M",WeightSDS!P$5*$AJ755^7+WeightSDS!Q$5*$AJ755^6+WeightSDS!R$5*$AJ755^5+WeightSDS!S$5*$AJ755^4+WeightSDS!T$5*$AJ755^3+WeightSDS!U$5*$AJ755^2+WeightSDS!V$5*$AJ755+WeightSDS!W$5,IF($AJ755&lt;186,WeightSDS!P$8*$AJ755^7+WeightSDS!Q$8*$AJ755^6+WeightSDS!R$8*$AJ755^5+WeightSDS!S$8*$AJ755^4+WeightSDS!T$8*$AJ755^3+WeightSDS!U$8*$AJ755^2+WeightSDS!V$8*$AJ755+WeightSDS!W$8,WeightSDS!$U$9+WeightSDS!$V$9*($AJ755-WeightSDS!$W$9)))</f>
        <v>0.75407122999999998</v>
      </c>
      <c r="AM755" s="7">
        <f>IF(D755="M",IF($AJ755&lt;45,WeightSDS!M$23*$AJ755^10+WeightSDS!N$23*$AJ755^9+WeightSDS!O$23*$AJ755^8+WeightSDS!P$23*$AJ755^7+WeightSDS!Q$23*$AJ755^6+WeightSDS!R$23*$AJ755^5+WeightSDS!S$23*$AJ755^4+WeightSDS!T$23*$AJ755^3+WeightSDS!U$23*$AJ755^2+WeightSDS!V$23*$AJ755+WeightSDS!W$23,IF($AJ755&lt;153,WeightSDS!M$25*$AJ755^10+WeightSDS!N$25*$AJ755^9+WeightSDS!O$25*$AJ755^8+WeightSDS!P$25*$AJ755^7+WeightSDS!Q$25*$AJ755^6+WeightSDS!R$25*$AJ755^5+WeightSDS!S$25*$AJ755^4+WeightSDS!T$25*$AJ755^3+WeightSDS!U$25*$AJ755^2+WeightSDS!V$25*$AJ755+WeightSDS!W$25,WeightSDS!M$27+WeightSDS!N$27/(1+EXP(WeightSDS!O$27+WeightSDS!P$27*$AJ755)))),IF($AJ755&lt;43.8,WeightSDS!M$29*$AJ755^10+WeightSDS!N$29*$AJ755^9+WeightSDS!O$29*$AJ755^8+WeightSDS!P$29*$AJ755^7+WeightSDS!Q$29*$AJ755^6+WeightSDS!R$29*$AJ755^5+WeightSDS!S$29*$AJ755^4+WeightSDS!T$29*$AJ755^3+WeightSDS!U$29*$AJ755^2+WeightSDS!V$29*$AJ755+WeightSDS!W$29-0.010431*(1-$AJ755/210),IF($AJ755&lt;123,WeightSDS!M$30*$AJ755^10+WeightSDS!N$30*$AJ755^9+WeightSDS!O$30*$AJ755^8+WeightSDS!P$30*$AJ755^7+WeightSDS!Q$30*$AJ755^6+WeightSDS!R$30*$AJ755^5+WeightSDS!S$30*$AJ755^4+WeightSDS!T$30*$AJ755^3+WeightSDS!U$30*$AJ755^2+WeightSDS!V$30*$AJ755+WeightSDS!W$30-0.010431*(1-1/$AJ755),WeightSDS!M$32+WeightSDS!N$32/(1+EXP(WeightSDS!O$32+WeightSDS!P$32*$AJ755))-0.010431*(1-$AJ755/210))))</f>
        <v>2.9500001032655536</v>
      </c>
      <c r="AN755" s="7">
        <f>IF(D755="M",IF($AJ755&lt;162,WeightSDS!P$12*$AJ755^7+WeightSDS!Q$12*$AJ755^6+WeightSDS!R$12*$AJ755^5+WeightSDS!S$12*$AJ755^4+WeightSDS!T$12*$AJ755^3+WeightSDS!U$12*$AJ755^2+WeightSDS!V$12*$AJ755+WeightSDS!W$12,WeightSDS!P$14*$AJ755^7+WeightSDS!Q$14*$AJ755^6+WeightSDS!R$14*$AJ755^5+WeightSDS!S$14*$AJ755^4+WeightSDS!T$14*$AJ755^3+WeightSDS!U$14*$AJ755^2+WeightSDS!V$14*$AJ755+WeightSDS!W$14),IF($AJ755&lt;156,WeightSDS!O$17*$AJ755^8+WeightSDS!P$17*$AJ755^7+WeightSDS!Q$17*$AJ755^6+WeightSDS!R$17*$AJ755^5+WeightSDS!S$17*$AJ755^4+WeightSDS!T$17*$AJ755^3+WeightSDS!U$17*$AJ755^2+WeightSDS!V$17*$AJ755+WeightSDS!W$17,IF($AJ755&lt;186,WeightSDS!$U$18+(WeightSDS!$V$18-WeightSDS!$U$18)/24*($AJ755-186)+WeightSDS!$W$18*(-$AJ755+186)^2-0.005,WeightSDS!$U$18+(WeightSDS!$V$18-WeightSDS!$U$18)/24*($AJ755-186)-0.005)))</f>
        <v>0.14604529399999999</v>
      </c>
      <c r="AQ755" s="7">
        <f t="shared" si="251"/>
        <v>0.56299999999999994</v>
      </c>
      <c r="AR755" s="7">
        <f t="shared" si="252"/>
        <v>69</v>
      </c>
      <c r="AS755" s="7">
        <f t="shared" si="253"/>
        <v>0.51</v>
      </c>
    </row>
    <row r="756" spans="2:45" s="7" customFormat="1" x14ac:dyDescent="0.15">
      <c r="B756" s="118"/>
      <c r="C756" s="118"/>
      <c r="D756" s="118"/>
      <c r="E756" s="30"/>
      <c r="F756" s="30"/>
      <c r="G756" s="119"/>
      <c r="H756" s="119"/>
      <c r="I756" s="78"/>
      <c r="J756" s="11" t="str">
        <f t="shared" si="244"/>
        <v/>
      </c>
      <c r="K756" s="2" t="str">
        <f t="shared" si="254"/>
        <v/>
      </c>
      <c r="L756" s="2" t="str">
        <f t="shared" si="245"/>
        <v/>
      </c>
      <c r="M756" s="2" t="str">
        <f t="shared" si="255"/>
        <v/>
      </c>
      <c r="N756" s="2" t="str">
        <f t="shared" si="256"/>
        <v/>
      </c>
      <c r="O756" s="2" t="str">
        <f t="shared" si="257"/>
        <v/>
      </c>
      <c r="P756" s="11" t="str">
        <f t="shared" si="258"/>
        <v/>
      </c>
      <c r="Q756" s="11" t="str">
        <f t="shared" si="259"/>
        <v/>
      </c>
      <c r="R756" s="2" t="str">
        <f t="shared" si="260"/>
        <v/>
      </c>
      <c r="S756" s="11" t="str">
        <f t="shared" si="261"/>
        <v/>
      </c>
      <c r="T756" s="175" t="str">
        <f t="shared" si="262"/>
        <v/>
      </c>
      <c r="U756" s="11" t="str">
        <f t="shared" si="263"/>
        <v/>
      </c>
      <c r="V756" s="136"/>
      <c r="W756" s="136"/>
      <c r="X756" s="139">
        <f t="shared" si="246"/>
        <v>0</v>
      </c>
      <c r="Y756" s="31">
        <f t="shared" si="247"/>
        <v>0</v>
      </c>
      <c r="Z756" s="31"/>
      <c r="AA756" s="140">
        <f t="shared" si="248"/>
        <v>0</v>
      </c>
      <c r="AB756" s="12"/>
      <c r="AC756" s="8">
        <f t="shared" si="249"/>
        <v>9.0359999999999996</v>
      </c>
      <c r="AD756" s="8">
        <f t="shared" si="250"/>
        <v>-184.49199999999999</v>
      </c>
      <c r="AE756"/>
      <c r="AF756" t="e">
        <f>IF(D756="M",IF(AI756&lt;78,LMS!$D$5*AI756^3+LMS!$E$5*AI756^2+LMS!$F$5*AI756+LMS!$G$5,IF(AI756&lt;150,LMS!$D$6*AI756^3+LMS!$E$6*AI756^2+LMS!$F$6*AI756+LMS!$G$6,LMS!$D$7*AI756^3+LMS!$E$7*AI756^2+LMS!$F$7*AI756+LMS!$G$7)),IF(AI756&lt;69,LMS!$D$9*AI756^3+LMS!$E$9*AI756^2+LMS!$F$9*AI756+LMS!$G$9,IF(AI756&lt;150,LMS!$D$10*AI756^3+LMS!$E$10*AI756^2+LMS!$F$10*AI756+LMS!$G$10,LMS!$D$11*AI756^3+LMS!$E$11*AI756^2+LMS!$F$11*AI756+LMS!$G$11)))</f>
        <v>#VALUE!</v>
      </c>
      <c r="AG756" t="e">
        <f>IF(D756="M",(IF(AI756&lt;2.5,LMS!$D$21*AI756^3+LMS!$E$21*AI756^2+LMS!$F$21*AI756+LMS!$G$21,IF(AI756&lt;9.5,LMS!$D$22*AI756^3+LMS!$E$22*AI756^2+LMS!$F$22*AI756+LMS!$G$22,IF(AI756&lt;26.75,LMS!$D$23*AI756^3+LMS!$E$23*AI756^2+LMS!$F$23*AI756+LMS!$G$23,IF(AI756&lt;90,LMS!$D$24*AI756^3+LMS!$E$24*AI756^2+LMS!$F$24*AI756+LMS!$G$24,LMS!$D$25*AI756^3+LMS!$E$25*AI756^2+LMS!$F$25*AI756+LMS!$G$25))))),(IF(AI756&lt;2.5,LMS!$D$27*AI756^3+LMS!$E$27*AI756^2+LMS!$F$27*AI756+LMS!$G$27,IF(AI756&lt;9.5,LMS!$D$28*AI756^3+LMS!$E$28*AI756^2+LMS!$F$28*AI756+LMS!$G$28,IF(AI756&lt;26.75,LMS!$D$29*AI756^3+LMS!$E$29*AI756^2+LMS!$F$29*AI756+LMS!$G$29,IF(AI756&lt;90,LMS!$D$30*AI756^3+LMS!$E$30*AI756^2+LMS!$F$30*AI756+LMS!$G$30,IF(AI756&lt;150,LMS!$D$31*AI756^3+LMS!$E$31*AI756^2+LMS!$F$31*AI756+LMS!$G$31,LMS!$D$32*AI756^3+LMS!$E$32*AI756^2+LMS!$F$32*AI756+LMS!$G$32)))))))</f>
        <v>#VALUE!</v>
      </c>
      <c r="AH756" t="e">
        <f>IF(D756="M",(IF(AI756&lt;90,LMS!$D$14*AI756^3+LMS!$E$14*AI756^2+LMS!$F$14*AI756+LMS!$G$14,LMS!$D$15*AI756^3+LMS!$E$15*AI756^2+LMS!$F$15*AI756+LMS!$G$15)),(IF(AI756&lt;90,LMS!$D$17*AI756^3+LMS!$E$17*AI756^2+LMS!$F$17*AI756+LMS!$G$17,LMS!$D$18*AI756^3+LMS!$E$18*AI756^2+LMS!$F$18*AI756+LMS!$G$18)))</f>
        <v>#VALUE!</v>
      </c>
      <c r="AI756" s="7" t="e">
        <f t="shared" si="243"/>
        <v>#VALUE!</v>
      </c>
      <c r="AJ756" s="7">
        <f t="shared" si="264"/>
        <v>0</v>
      </c>
      <c r="AL756" s="7">
        <f>IF(D756="M",WeightSDS!P$5*$AJ756^7+WeightSDS!Q$5*$AJ756^6+WeightSDS!R$5*$AJ756^5+WeightSDS!S$5*$AJ756^4+WeightSDS!T$5*$AJ756^3+WeightSDS!U$5*$AJ756^2+WeightSDS!V$5*$AJ756+WeightSDS!W$5,IF($AJ756&lt;186,WeightSDS!P$8*$AJ756^7+WeightSDS!Q$8*$AJ756^6+WeightSDS!R$8*$AJ756^5+WeightSDS!S$8*$AJ756^4+WeightSDS!T$8*$AJ756^3+WeightSDS!U$8*$AJ756^2+WeightSDS!V$8*$AJ756+WeightSDS!W$8,WeightSDS!$U$9+WeightSDS!$V$9*($AJ756-WeightSDS!$W$9)))</f>
        <v>0.75407122999999998</v>
      </c>
      <c r="AM756" s="7">
        <f>IF(D756="M",IF($AJ756&lt;45,WeightSDS!M$23*$AJ756^10+WeightSDS!N$23*$AJ756^9+WeightSDS!O$23*$AJ756^8+WeightSDS!P$23*$AJ756^7+WeightSDS!Q$23*$AJ756^6+WeightSDS!R$23*$AJ756^5+WeightSDS!S$23*$AJ756^4+WeightSDS!T$23*$AJ756^3+WeightSDS!U$23*$AJ756^2+WeightSDS!V$23*$AJ756+WeightSDS!W$23,IF($AJ756&lt;153,WeightSDS!M$25*$AJ756^10+WeightSDS!N$25*$AJ756^9+WeightSDS!O$25*$AJ756^8+WeightSDS!P$25*$AJ756^7+WeightSDS!Q$25*$AJ756^6+WeightSDS!R$25*$AJ756^5+WeightSDS!S$25*$AJ756^4+WeightSDS!T$25*$AJ756^3+WeightSDS!U$25*$AJ756^2+WeightSDS!V$25*$AJ756+WeightSDS!W$25,WeightSDS!M$27+WeightSDS!N$27/(1+EXP(WeightSDS!O$27+WeightSDS!P$27*$AJ756)))),IF($AJ756&lt;43.8,WeightSDS!M$29*$AJ756^10+WeightSDS!N$29*$AJ756^9+WeightSDS!O$29*$AJ756^8+WeightSDS!P$29*$AJ756^7+WeightSDS!Q$29*$AJ756^6+WeightSDS!R$29*$AJ756^5+WeightSDS!S$29*$AJ756^4+WeightSDS!T$29*$AJ756^3+WeightSDS!U$29*$AJ756^2+WeightSDS!V$29*$AJ756+WeightSDS!W$29-0.010431*(1-$AJ756/210),IF($AJ756&lt;123,WeightSDS!M$30*$AJ756^10+WeightSDS!N$30*$AJ756^9+WeightSDS!O$30*$AJ756^8+WeightSDS!P$30*$AJ756^7+WeightSDS!Q$30*$AJ756^6+WeightSDS!R$30*$AJ756^5+WeightSDS!S$30*$AJ756^4+WeightSDS!T$30*$AJ756^3+WeightSDS!U$30*$AJ756^2+WeightSDS!V$30*$AJ756+WeightSDS!W$30-0.010431*(1-1/$AJ756),WeightSDS!M$32+WeightSDS!N$32/(1+EXP(WeightSDS!O$32+WeightSDS!P$32*$AJ756))-0.010431*(1-$AJ756/210))))</f>
        <v>2.9500001032655536</v>
      </c>
      <c r="AN756" s="7">
        <f>IF(D756="M",IF($AJ756&lt;162,WeightSDS!P$12*$AJ756^7+WeightSDS!Q$12*$AJ756^6+WeightSDS!R$12*$AJ756^5+WeightSDS!S$12*$AJ756^4+WeightSDS!T$12*$AJ756^3+WeightSDS!U$12*$AJ756^2+WeightSDS!V$12*$AJ756+WeightSDS!W$12,WeightSDS!P$14*$AJ756^7+WeightSDS!Q$14*$AJ756^6+WeightSDS!R$14*$AJ756^5+WeightSDS!S$14*$AJ756^4+WeightSDS!T$14*$AJ756^3+WeightSDS!U$14*$AJ756^2+WeightSDS!V$14*$AJ756+WeightSDS!W$14),IF($AJ756&lt;156,WeightSDS!O$17*$AJ756^8+WeightSDS!P$17*$AJ756^7+WeightSDS!Q$17*$AJ756^6+WeightSDS!R$17*$AJ756^5+WeightSDS!S$17*$AJ756^4+WeightSDS!T$17*$AJ756^3+WeightSDS!U$17*$AJ756^2+WeightSDS!V$17*$AJ756+WeightSDS!W$17,IF($AJ756&lt;186,WeightSDS!$U$18+(WeightSDS!$V$18-WeightSDS!$U$18)/24*($AJ756-186)+WeightSDS!$W$18*(-$AJ756+186)^2-0.005,WeightSDS!$U$18+(WeightSDS!$V$18-WeightSDS!$U$18)/24*($AJ756-186)-0.005)))</f>
        <v>0.14604529399999999</v>
      </c>
      <c r="AQ756" s="7">
        <f t="shared" si="251"/>
        <v>0.56299999999999994</v>
      </c>
      <c r="AR756" s="7">
        <f t="shared" si="252"/>
        <v>69</v>
      </c>
      <c r="AS756" s="7">
        <f t="shared" si="253"/>
        <v>0.51</v>
      </c>
    </row>
    <row r="757" spans="2:45" s="7" customFormat="1" x14ac:dyDescent="0.15">
      <c r="B757" s="118"/>
      <c r="C757" s="118"/>
      <c r="D757" s="118"/>
      <c r="E757" s="30"/>
      <c r="F757" s="30"/>
      <c r="G757" s="119"/>
      <c r="H757" s="119"/>
      <c r="I757" s="78"/>
      <c r="J757" s="11" t="str">
        <f t="shared" si="244"/>
        <v/>
      </c>
      <c r="K757" s="2" t="str">
        <f t="shared" si="254"/>
        <v/>
      </c>
      <c r="L757" s="2" t="str">
        <f t="shared" si="245"/>
        <v/>
      </c>
      <c r="M757" s="2" t="str">
        <f t="shared" si="255"/>
        <v/>
      </c>
      <c r="N757" s="2" t="str">
        <f t="shared" si="256"/>
        <v/>
      </c>
      <c r="O757" s="2" t="str">
        <f t="shared" si="257"/>
        <v/>
      </c>
      <c r="P757" s="11" t="str">
        <f t="shared" si="258"/>
        <v/>
      </c>
      <c r="Q757" s="11" t="str">
        <f t="shared" si="259"/>
        <v/>
      </c>
      <c r="R757" s="2" t="str">
        <f t="shared" si="260"/>
        <v/>
      </c>
      <c r="S757" s="11" t="str">
        <f t="shared" si="261"/>
        <v/>
      </c>
      <c r="T757" s="175" t="str">
        <f t="shared" si="262"/>
        <v/>
      </c>
      <c r="U757" s="11" t="str">
        <f t="shared" si="263"/>
        <v/>
      </c>
      <c r="V757" s="136"/>
      <c r="W757" s="136"/>
      <c r="X757" s="139">
        <f t="shared" si="246"/>
        <v>0</v>
      </c>
      <c r="Y757" s="31">
        <f t="shared" si="247"/>
        <v>0</v>
      </c>
      <c r="Z757" s="31"/>
      <c r="AA757" s="140">
        <f t="shared" si="248"/>
        <v>0</v>
      </c>
      <c r="AB757" s="12"/>
      <c r="AC757" s="8">
        <f t="shared" si="249"/>
        <v>9.0359999999999996</v>
      </c>
      <c r="AD757" s="8">
        <f t="shared" si="250"/>
        <v>-184.49199999999999</v>
      </c>
      <c r="AE757"/>
      <c r="AF757" t="e">
        <f>IF(D757="M",IF(AI757&lt;78,LMS!$D$5*AI757^3+LMS!$E$5*AI757^2+LMS!$F$5*AI757+LMS!$G$5,IF(AI757&lt;150,LMS!$D$6*AI757^3+LMS!$E$6*AI757^2+LMS!$F$6*AI757+LMS!$G$6,LMS!$D$7*AI757^3+LMS!$E$7*AI757^2+LMS!$F$7*AI757+LMS!$G$7)),IF(AI757&lt;69,LMS!$D$9*AI757^3+LMS!$E$9*AI757^2+LMS!$F$9*AI757+LMS!$G$9,IF(AI757&lt;150,LMS!$D$10*AI757^3+LMS!$E$10*AI757^2+LMS!$F$10*AI757+LMS!$G$10,LMS!$D$11*AI757^3+LMS!$E$11*AI757^2+LMS!$F$11*AI757+LMS!$G$11)))</f>
        <v>#VALUE!</v>
      </c>
      <c r="AG757" t="e">
        <f>IF(D757="M",(IF(AI757&lt;2.5,LMS!$D$21*AI757^3+LMS!$E$21*AI757^2+LMS!$F$21*AI757+LMS!$G$21,IF(AI757&lt;9.5,LMS!$D$22*AI757^3+LMS!$E$22*AI757^2+LMS!$F$22*AI757+LMS!$G$22,IF(AI757&lt;26.75,LMS!$D$23*AI757^3+LMS!$E$23*AI757^2+LMS!$F$23*AI757+LMS!$G$23,IF(AI757&lt;90,LMS!$D$24*AI757^3+LMS!$E$24*AI757^2+LMS!$F$24*AI757+LMS!$G$24,LMS!$D$25*AI757^3+LMS!$E$25*AI757^2+LMS!$F$25*AI757+LMS!$G$25))))),(IF(AI757&lt;2.5,LMS!$D$27*AI757^3+LMS!$E$27*AI757^2+LMS!$F$27*AI757+LMS!$G$27,IF(AI757&lt;9.5,LMS!$D$28*AI757^3+LMS!$E$28*AI757^2+LMS!$F$28*AI757+LMS!$G$28,IF(AI757&lt;26.75,LMS!$D$29*AI757^3+LMS!$E$29*AI757^2+LMS!$F$29*AI757+LMS!$G$29,IF(AI757&lt;90,LMS!$D$30*AI757^3+LMS!$E$30*AI757^2+LMS!$F$30*AI757+LMS!$G$30,IF(AI757&lt;150,LMS!$D$31*AI757^3+LMS!$E$31*AI757^2+LMS!$F$31*AI757+LMS!$G$31,LMS!$D$32*AI757^3+LMS!$E$32*AI757^2+LMS!$F$32*AI757+LMS!$G$32)))))))</f>
        <v>#VALUE!</v>
      </c>
      <c r="AH757" t="e">
        <f>IF(D757="M",(IF(AI757&lt;90,LMS!$D$14*AI757^3+LMS!$E$14*AI757^2+LMS!$F$14*AI757+LMS!$G$14,LMS!$D$15*AI757^3+LMS!$E$15*AI757^2+LMS!$F$15*AI757+LMS!$G$15)),(IF(AI757&lt;90,LMS!$D$17*AI757^3+LMS!$E$17*AI757^2+LMS!$F$17*AI757+LMS!$G$17,LMS!$D$18*AI757^3+LMS!$E$18*AI757^2+LMS!$F$18*AI757+LMS!$G$18)))</f>
        <v>#VALUE!</v>
      </c>
      <c r="AI757" s="7" t="e">
        <f t="shared" si="243"/>
        <v>#VALUE!</v>
      </c>
      <c r="AJ757" s="7">
        <f t="shared" si="264"/>
        <v>0</v>
      </c>
      <c r="AL757" s="7">
        <f>IF(D757="M",WeightSDS!P$5*$AJ757^7+WeightSDS!Q$5*$AJ757^6+WeightSDS!R$5*$AJ757^5+WeightSDS!S$5*$AJ757^4+WeightSDS!T$5*$AJ757^3+WeightSDS!U$5*$AJ757^2+WeightSDS!V$5*$AJ757+WeightSDS!W$5,IF($AJ757&lt;186,WeightSDS!P$8*$AJ757^7+WeightSDS!Q$8*$AJ757^6+WeightSDS!R$8*$AJ757^5+WeightSDS!S$8*$AJ757^4+WeightSDS!T$8*$AJ757^3+WeightSDS!U$8*$AJ757^2+WeightSDS!V$8*$AJ757+WeightSDS!W$8,WeightSDS!$U$9+WeightSDS!$V$9*($AJ757-WeightSDS!$W$9)))</f>
        <v>0.75407122999999998</v>
      </c>
      <c r="AM757" s="7">
        <f>IF(D757="M",IF($AJ757&lt;45,WeightSDS!M$23*$AJ757^10+WeightSDS!N$23*$AJ757^9+WeightSDS!O$23*$AJ757^8+WeightSDS!P$23*$AJ757^7+WeightSDS!Q$23*$AJ757^6+WeightSDS!R$23*$AJ757^5+WeightSDS!S$23*$AJ757^4+WeightSDS!T$23*$AJ757^3+WeightSDS!U$23*$AJ757^2+WeightSDS!V$23*$AJ757+WeightSDS!W$23,IF($AJ757&lt;153,WeightSDS!M$25*$AJ757^10+WeightSDS!N$25*$AJ757^9+WeightSDS!O$25*$AJ757^8+WeightSDS!P$25*$AJ757^7+WeightSDS!Q$25*$AJ757^6+WeightSDS!R$25*$AJ757^5+WeightSDS!S$25*$AJ757^4+WeightSDS!T$25*$AJ757^3+WeightSDS!U$25*$AJ757^2+WeightSDS!V$25*$AJ757+WeightSDS!W$25,WeightSDS!M$27+WeightSDS!N$27/(1+EXP(WeightSDS!O$27+WeightSDS!P$27*$AJ757)))),IF($AJ757&lt;43.8,WeightSDS!M$29*$AJ757^10+WeightSDS!N$29*$AJ757^9+WeightSDS!O$29*$AJ757^8+WeightSDS!P$29*$AJ757^7+WeightSDS!Q$29*$AJ757^6+WeightSDS!R$29*$AJ757^5+WeightSDS!S$29*$AJ757^4+WeightSDS!T$29*$AJ757^3+WeightSDS!U$29*$AJ757^2+WeightSDS!V$29*$AJ757+WeightSDS!W$29-0.010431*(1-$AJ757/210),IF($AJ757&lt;123,WeightSDS!M$30*$AJ757^10+WeightSDS!N$30*$AJ757^9+WeightSDS!O$30*$AJ757^8+WeightSDS!P$30*$AJ757^7+WeightSDS!Q$30*$AJ757^6+WeightSDS!R$30*$AJ757^5+WeightSDS!S$30*$AJ757^4+WeightSDS!T$30*$AJ757^3+WeightSDS!U$30*$AJ757^2+WeightSDS!V$30*$AJ757+WeightSDS!W$30-0.010431*(1-1/$AJ757),WeightSDS!M$32+WeightSDS!N$32/(1+EXP(WeightSDS!O$32+WeightSDS!P$32*$AJ757))-0.010431*(1-$AJ757/210))))</f>
        <v>2.9500001032655536</v>
      </c>
      <c r="AN757" s="7">
        <f>IF(D757="M",IF($AJ757&lt;162,WeightSDS!P$12*$AJ757^7+WeightSDS!Q$12*$AJ757^6+WeightSDS!R$12*$AJ757^5+WeightSDS!S$12*$AJ757^4+WeightSDS!T$12*$AJ757^3+WeightSDS!U$12*$AJ757^2+WeightSDS!V$12*$AJ757+WeightSDS!W$12,WeightSDS!P$14*$AJ757^7+WeightSDS!Q$14*$AJ757^6+WeightSDS!R$14*$AJ757^5+WeightSDS!S$14*$AJ757^4+WeightSDS!T$14*$AJ757^3+WeightSDS!U$14*$AJ757^2+WeightSDS!V$14*$AJ757+WeightSDS!W$14),IF($AJ757&lt;156,WeightSDS!O$17*$AJ757^8+WeightSDS!P$17*$AJ757^7+WeightSDS!Q$17*$AJ757^6+WeightSDS!R$17*$AJ757^5+WeightSDS!S$17*$AJ757^4+WeightSDS!T$17*$AJ757^3+WeightSDS!U$17*$AJ757^2+WeightSDS!V$17*$AJ757+WeightSDS!W$17,IF($AJ757&lt;186,WeightSDS!$U$18+(WeightSDS!$V$18-WeightSDS!$U$18)/24*($AJ757-186)+WeightSDS!$W$18*(-$AJ757+186)^2-0.005,WeightSDS!$U$18+(WeightSDS!$V$18-WeightSDS!$U$18)/24*($AJ757-186)-0.005)))</f>
        <v>0.14604529399999999</v>
      </c>
      <c r="AQ757" s="7">
        <f t="shared" si="251"/>
        <v>0.56299999999999994</v>
      </c>
      <c r="AR757" s="7">
        <f t="shared" si="252"/>
        <v>69</v>
      </c>
      <c r="AS757" s="7">
        <f t="shared" si="253"/>
        <v>0.51</v>
      </c>
    </row>
    <row r="758" spans="2:45" s="7" customFormat="1" x14ac:dyDescent="0.15">
      <c r="B758" s="118"/>
      <c r="C758" s="118"/>
      <c r="D758" s="118"/>
      <c r="E758" s="30"/>
      <c r="F758" s="30"/>
      <c r="G758" s="119"/>
      <c r="H758" s="119"/>
      <c r="I758" s="78"/>
      <c r="J758" s="11" t="str">
        <f t="shared" si="244"/>
        <v/>
      </c>
      <c r="K758" s="2" t="str">
        <f t="shared" si="254"/>
        <v/>
      </c>
      <c r="L758" s="2" t="str">
        <f t="shared" si="245"/>
        <v/>
      </c>
      <c r="M758" s="2" t="str">
        <f t="shared" si="255"/>
        <v/>
      </c>
      <c r="N758" s="2" t="str">
        <f t="shared" si="256"/>
        <v/>
      </c>
      <c r="O758" s="2" t="str">
        <f t="shared" si="257"/>
        <v/>
      </c>
      <c r="P758" s="11" t="str">
        <f t="shared" si="258"/>
        <v/>
      </c>
      <c r="Q758" s="11" t="str">
        <f t="shared" si="259"/>
        <v/>
      </c>
      <c r="R758" s="2" t="str">
        <f t="shared" si="260"/>
        <v/>
      </c>
      <c r="S758" s="11" t="str">
        <f t="shared" si="261"/>
        <v/>
      </c>
      <c r="T758" s="175" t="str">
        <f t="shared" si="262"/>
        <v/>
      </c>
      <c r="U758" s="11" t="str">
        <f t="shared" si="263"/>
        <v/>
      </c>
      <c r="V758" s="136"/>
      <c r="W758" s="136"/>
      <c r="X758" s="139">
        <f t="shared" si="246"/>
        <v>0</v>
      </c>
      <c r="Y758" s="31">
        <f t="shared" si="247"/>
        <v>0</v>
      </c>
      <c r="Z758" s="31"/>
      <c r="AA758" s="140">
        <f t="shared" si="248"/>
        <v>0</v>
      </c>
      <c r="AB758" s="12"/>
      <c r="AC758" s="8">
        <f t="shared" si="249"/>
        <v>9.0359999999999996</v>
      </c>
      <c r="AD758" s="8">
        <f t="shared" si="250"/>
        <v>-184.49199999999999</v>
      </c>
      <c r="AE758"/>
      <c r="AF758" t="e">
        <f>IF(D758="M",IF(AI758&lt;78,LMS!$D$5*AI758^3+LMS!$E$5*AI758^2+LMS!$F$5*AI758+LMS!$G$5,IF(AI758&lt;150,LMS!$D$6*AI758^3+LMS!$E$6*AI758^2+LMS!$F$6*AI758+LMS!$G$6,LMS!$D$7*AI758^3+LMS!$E$7*AI758^2+LMS!$F$7*AI758+LMS!$G$7)),IF(AI758&lt;69,LMS!$D$9*AI758^3+LMS!$E$9*AI758^2+LMS!$F$9*AI758+LMS!$G$9,IF(AI758&lt;150,LMS!$D$10*AI758^3+LMS!$E$10*AI758^2+LMS!$F$10*AI758+LMS!$G$10,LMS!$D$11*AI758^3+LMS!$E$11*AI758^2+LMS!$F$11*AI758+LMS!$G$11)))</f>
        <v>#VALUE!</v>
      </c>
      <c r="AG758" t="e">
        <f>IF(D758="M",(IF(AI758&lt;2.5,LMS!$D$21*AI758^3+LMS!$E$21*AI758^2+LMS!$F$21*AI758+LMS!$G$21,IF(AI758&lt;9.5,LMS!$D$22*AI758^3+LMS!$E$22*AI758^2+LMS!$F$22*AI758+LMS!$G$22,IF(AI758&lt;26.75,LMS!$D$23*AI758^3+LMS!$E$23*AI758^2+LMS!$F$23*AI758+LMS!$G$23,IF(AI758&lt;90,LMS!$D$24*AI758^3+LMS!$E$24*AI758^2+LMS!$F$24*AI758+LMS!$G$24,LMS!$D$25*AI758^3+LMS!$E$25*AI758^2+LMS!$F$25*AI758+LMS!$G$25))))),(IF(AI758&lt;2.5,LMS!$D$27*AI758^3+LMS!$E$27*AI758^2+LMS!$F$27*AI758+LMS!$G$27,IF(AI758&lt;9.5,LMS!$D$28*AI758^3+LMS!$E$28*AI758^2+LMS!$F$28*AI758+LMS!$G$28,IF(AI758&lt;26.75,LMS!$D$29*AI758^3+LMS!$E$29*AI758^2+LMS!$F$29*AI758+LMS!$G$29,IF(AI758&lt;90,LMS!$D$30*AI758^3+LMS!$E$30*AI758^2+LMS!$F$30*AI758+LMS!$G$30,IF(AI758&lt;150,LMS!$D$31*AI758^3+LMS!$E$31*AI758^2+LMS!$F$31*AI758+LMS!$G$31,LMS!$D$32*AI758^3+LMS!$E$32*AI758^2+LMS!$F$32*AI758+LMS!$G$32)))))))</f>
        <v>#VALUE!</v>
      </c>
      <c r="AH758" t="e">
        <f>IF(D758="M",(IF(AI758&lt;90,LMS!$D$14*AI758^3+LMS!$E$14*AI758^2+LMS!$F$14*AI758+LMS!$G$14,LMS!$D$15*AI758^3+LMS!$E$15*AI758^2+LMS!$F$15*AI758+LMS!$G$15)),(IF(AI758&lt;90,LMS!$D$17*AI758^3+LMS!$E$17*AI758^2+LMS!$F$17*AI758+LMS!$G$17,LMS!$D$18*AI758^3+LMS!$E$18*AI758^2+LMS!$F$18*AI758+LMS!$G$18)))</f>
        <v>#VALUE!</v>
      </c>
      <c r="AI758" s="7" t="e">
        <f t="shared" si="243"/>
        <v>#VALUE!</v>
      </c>
      <c r="AJ758" s="7">
        <f t="shared" si="264"/>
        <v>0</v>
      </c>
      <c r="AL758" s="7">
        <f>IF(D758="M",WeightSDS!P$5*$AJ758^7+WeightSDS!Q$5*$AJ758^6+WeightSDS!R$5*$AJ758^5+WeightSDS!S$5*$AJ758^4+WeightSDS!T$5*$AJ758^3+WeightSDS!U$5*$AJ758^2+WeightSDS!V$5*$AJ758+WeightSDS!W$5,IF($AJ758&lt;186,WeightSDS!P$8*$AJ758^7+WeightSDS!Q$8*$AJ758^6+WeightSDS!R$8*$AJ758^5+WeightSDS!S$8*$AJ758^4+WeightSDS!T$8*$AJ758^3+WeightSDS!U$8*$AJ758^2+WeightSDS!V$8*$AJ758+WeightSDS!W$8,WeightSDS!$U$9+WeightSDS!$V$9*($AJ758-WeightSDS!$W$9)))</f>
        <v>0.75407122999999998</v>
      </c>
      <c r="AM758" s="7">
        <f>IF(D758="M",IF($AJ758&lt;45,WeightSDS!M$23*$AJ758^10+WeightSDS!N$23*$AJ758^9+WeightSDS!O$23*$AJ758^8+WeightSDS!P$23*$AJ758^7+WeightSDS!Q$23*$AJ758^6+WeightSDS!R$23*$AJ758^5+WeightSDS!S$23*$AJ758^4+WeightSDS!T$23*$AJ758^3+WeightSDS!U$23*$AJ758^2+WeightSDS!V$23*$AJ758+WeightSDS!W$23,IF($AJ758&lt;153,WeightSDS!M$25*$AJ758^10+WeightSDS!N$25*$AJ758^9+WeightSDS!O$25*$AJ758^8+WeightSDS!P$25*$AJ758^7+WeightSDS!Q$25*$AJ758^6+WeightSDS!R$25*$AJ758^5+WeightSDS!S$25*$AJ758^4+WeightSDS!T$25*$AJ758^3+WeightSDS!U$25*$AJ758^2+WeightSDS!V$25*$AJ758+WeightSDS!W$25,WeightSDS!M$27+WeightSDS!N$27/(1+EXP(WeightSDS!O$27+WeightSDS!P$27*$AJ758)))),IF($AJ758&lt;43.8,WeightSDS!M$29*$AJ758^10+WeightSDS!N$29*$AJ758^9+WeightSDS!O$29*$AJ758^8+WeightSDS!P$29*$AJ758^7+WeightSDS!Q$29*$AJ758^6+WeightSDS!R$29*$AJ758^5+WeightSDS!S$29*$AJ758^4+WeightSDS!T$29*$AJ758^3+WeightSDS!U$29*$AJ758^2+WeightSDS!V$29*$AJ758+WeightSDS!W$29-0.010431*(1-$AJ758/210),IF($AJ758&lt;123,WeightSDS!M$30*$AJ758^10+WeightSDS!N$30*$AJ758^9+WeightSDS!O$30*$AJ758^8+WeightSDS!P$30*$AJ758^7+WeightSDS!Q$30*$AJ758^6+WeightSDS!R$30*$AJ758^5+WeightSDS!S$30*$AJ758^4+WeightSDS!T$30*$AJ758^3+WeightSDS!U$30*$AJ758^2+WeightSDS!V$30*$AJ758+WeightSDS!W$30-0.010431*(1-1/$AJ758),WeightSDS!M$32+WeightSDS!N$32/(1+EXP(WeightSDS!O$32+WeightSDS!P$32*$AJ758))-0.010431*(1-$AJ758/210))))</f>
        <v>2.9500001032655536</v>
      </c>
      <c r="AN758" s="7">
        <f>IF(D758="M",IF($AJ758&lt;162,WeightSDS!P$12*$AJ758^7+WeightSDS!Q$12*$AJ758^6+WeightSDS!R$12*$AJ758^5+WeightSDS!S$12*$AJ758^4+WeightSDS!T$12*$AJ758^3+WeightSDS!U$12*$AJ758^2+WeightSDS!V$12*$AJ758+WeightSDS!W$12,WeightSDS!P$14*$AJ758^7+WeightSDS!Q$14*$AJ758^6+WeightSDS!R$14*$AJ758^5+WeightSDS!S$14*$AJ758^4+WeightSDS!T$14*$AJ758^3+WeightSDS!U$14*$AJ758^2+WeightSDS!V$14*$AJ758+WeightSDS!W$14),IF($AJ758&lt;156,WeightSDS!O$17*$AJ758^8+WeightSDS!P$17*$AJ758^7+WeightSDS!Q$17*$AJ758^6+WeightSDS!R$17*$AJ758^5+WeightSDS!S$17*$AJ758^4+WeightSDS!T$17*$AJ758^3+WeightSDS!U$17*$AJ758^2+WeightSDS!V$17*$AJ758+WeightSDS!W$17,IF($AJ758&lt;186,WeightSDS!$U$18+(WeightSDS!$V$18-WeightSDS!$U$18)/24*($AJ758-186)+WeightSDS!$W$18*(-$AJ758+186)^2-0.005,WeightSDS!$U$18+(WeightSDS!$V$18-WeightSDS!$U$18)/24*($AJ758-186)-0.005)))</f>
        <v>0.14604529399999999</v>
      </c>
      <c r="AQ758" s="7">
        <f t="shared" si="251"/>
        <v>0.56299999999999994</v>
      </c>
      <c r="AR758" s="7">
        <f t="shared" si="252"/>
        <v>69</v>
      </c>
      <c r="AS758" s="7">
        <f t="shared" si="253"/>
        <v>0.51</v>
      </c>
    </row>
    <row r="759" spans="2:45" s="7" customFormat="1" x14ac:dyDescent="0.15">
      <c r="B759" s="118"/>
      <c r="C759" s="118"/>
      <c r="D759" s="118"/>
      <c r="E759" s="30"/>
      <c r="F759" s="30"/>
      <c r="G759" s="119"/>
      <c r="H759" s="119"/>
      <c r="I759" s="78"/>
      <c r="J759" s="11" t="str">
        <f t="shared" si="244"/>
        <v/>
      </c>
      <c r="K759" s="2" t="str">
        <f t="shared" si="254"/>
        <v/>
      </c>
      <c r="L759" s="2" t="str">
        <f t="shared" si="245"/>
        <v/>
      </c>
      <c r="M759" s="2" t="str">
        <f t="shared" si="255"/>
        <v/>
      </c>
      <c r="N759" s="2" t="str">
        <f t="shared" si="256"/>
        <v/>
      </c>
      <c r="O759" s="2" t="str">
        <f t="shared" si="257"/>
        <v/>
      </c>
      <c r="P759" s="11" t="str">
        <f t="shared" si="258"/>
        <v/>
      </c>
      <c r="Q759" s="11" t="str">
        <f t="shared" si="259"/>
        <v/>
      </c>
      <c r="R759" s="2" t="str">
        <f t="shared" si="260"/>
        <v/>
      </c>
      <c r="S759" s="11" t="str">
        <f t="shared" si="261"/>
        <v/>
      </c>
      <c r="T759" s="175" t="str">
        <f t="shared" si="262"/>
        <v/>
      </c>
      <c r="U759" s="11" t="str">
        <f t="shared" si="263"/>
        <v/>
      </c>
      <c r="V759" s="136"/>
      <c r="W759" s="136"/>
      <c r="X759" s="139">
        <f t="shared" si="246"/>
        <v>0</v>
      </c>
      <c r="Y759" s="31">
        <f t="shared" si="247"/>
        <v>0</v>
      </c>
      <c r="Z759" s="31"/>
      <c r="AA759" s="140">
        <f t="shared" si="248"/>
        <v>0</v>
      </c>
      <c r="AB759" s="12"/>
      <c r="AC759" s="8">
        <f t="shared" si="249"/>
        <v>9.0359999999999996</v>
      </c>
      <c r="AD759" s="8">
        <f t="shared" si="250"/>
        <v>-184.49199999999999</v>
      </c>
      <c r="AE759"/>
      <c r="AF759" t="e">
        <f>IF(D759="M",IF(AI759&lt;78,LMS!$D$5*AI759^3+LMS!$E$5*AI759^2+LMS!$F$5*AI759+LMS!$G$5,IF(AI759&lt;150,LMS!$D$6*AI759^3+LMS!$E$6*AI759^2+LMS!$F$6*AI759+LMS!$G$6,LMS!$D$7*AI759^3+LMS!$E$7*AI759^2+LMS!$F$7*AI759+LMS!$G$7)),IF(AI759&lt;69,LMS!$D$9*AI759^3+LMS!$E$9*AI759^2+LMS!$F$9*AI759+LMS!$G$9,IF(AI759&lt;150,LMS!$D$10*AI759^3+LMS!$E$10*AI759^2+LMS!$F$10*AI759+LMS!$G$10,LMS!$D$11*AI759^3+LMS!$E$11*AI759^2+LMS!$F$11*AI759+LMS!$G$11)))</f>
        <v>#VALUE!</v>
      </c>
      <c r="AG759" t="e">
        <f>IF(D759="M",(IF(AI759&lt;2.5,LMS!$D$21*AI759^3+LMS!$E$21*AI759^2+LMS!$F$21*AI759+LMS!$G$21,IF(AI759&lt;9.5,LMS!$D$22*AI759^3+LMS!$E$22*AI759^2+LMS!$F$22*AI759+LMS!$G$22,IF(AI759&lt;26.75,LMS!$D$23*AI759^3+LMS!$E$23*AI759^2+LMS!$F$23*AI759+LMS!$G$23,IF(AI759&lt;90,LMS!$D$24*AI759^3+LMS!$E$24*AI759^2+LMS!$F$24*AI759+LMS!$G$24,LMS!$D$25*AI759^3+LMS!$E$25*AI759^2+LMS!$F$25*AI759+LMS!$G$25))))),(IF(AI759&lt;2.5,LMS!$D$27*AI759^3+LMS!$E$27*AI759^2+LMS!$F$27*AI759+LMS!$G$27,IF(AI759&lt;9.5,LMS!$D$28*AI759^3+LMS!$E$28*AI759^2+LMS!$F$28*AI759+LMS!$G$28,IF(AI759&lt;26.75,LMS!$D$29*AI759^3+LMS!$E$29*AI759^2+LMS!$F$29*AI759+LMS!$G$29,IF(AI759&lt;90,LMS!$D$30*AI759^3+LMS!$E$30*AI759^2+LMS!$F$30*AI759+LMS!$G$30,IF(AI759&lt;150,LMS!$D$31*AI759^3+LMS!$E$31*AI759^2+LMS!$F$31*AI759+LMS!$G$31,LMS!$D$32*AI759^3+LMS!$E$32*AI759^2+LMS!$F$32*AI759+LMS!$G$32)))))))</f>
        <v>#VALUE!</v>
      </c>
      <c r="AH759" t="e">
        <f>IF(D759="M",(IF(AI759&lt;90,LMS!$D$14*AI759^3+LMS!$E$14*AI759^2+LMS!$F$14*AI759+LMS!$G$14,LMS!$D$15*AI759^3+LMS!$E$15*AI759^2+LMS!$F$15*AI759+LMS!$G$15)),(IF(AI759&lt;90,LMS!$D$17*AI759^3+LMS!$E$17*AI759^2+LMS!$F$17*AI759+LMS!$G$17,LMS!$D$18*AI759^3+LMS!$E$18*AI759^2+LMS!$F$18*AI759+LMS!$G$18)))</f>
        <v>#VALUE!</v>
      </c>
      <c r="AI759" s="7" t="e">
        <f t="shared" si="243"/>
        <v>#VALUE!</v>
      </c>
      <c r="AJ759" s="7">
        <f t="shared" si="264"/>
        <v>0</v>
      </c>
      <c r="AL759" s="7">
        <f>IF(D759="M",WeightSDS!P$5*$AJ759^7+WeightSDS!Q$5*$AJ759^6+WeightSDS!R$5*$AJ759^5+WeightSDS!S$5*$AJ759^4+WeightSDS!T$5*$AJ759^3+WeightSDS!U$5*$AJ759^2+WeightSDS!V$5*$AJ759+WeightSDS!W$5,IF($AJ759&lt;186,WeightSDS!P$8*$AJ759^7+WeightSDS!Q$8*$AJ759^6+WeightSDS!R$8*$AJ759^5+WeightSDS!S$8*$AJ759^4+WeightSDS!T$8*$AJ759^3+WeightSDS!U$8*$AJ759^2+WeightSDS!V$8*$AJ759+WeightSDS!W$8,WeightSDS!$U$9+WeightSDS!$V$9*($AJ759-WeightSDS!$W$9)))</f>
        <v>0.75407122999999998</v>
      </c>
      <c r="AM759" s="7">
        <f>IF(D759="M",IF($AJ759&lt;45,WeightSDS!M$23*$AJ759^10+WeightSDS!N$23*$AJ759^9+WeightSDS!O$23*$AJ759^8+WeightSDS!P$23*$AJ759^7+WeightSDS!Q$23*$AJ759^6+WeightSDS!R$23*$AJ759^5+WeightSDS!S$23*$AJ759^4+WeightSDS!T$23*$AJ759^3+WeightSDS!U$23*$AJ759^2+WeightSDS!V$23*$AJ759+WeightSDS!W$23,IF($AJ759&lt;153,WeightSDS!M$25*$AJ759^10+WeightSDS!N$25*$AJ759^9+WeightSDS!O$25*$AJ759^8+WeightSDS!P$25*$AJ759^7+WeightSDS!Q$25*$AJ759^6+WeightSDS!R$25*$AJ759^5+WeightSDS!S$25*$AJ759^4+WeightSDS!T$25*$AJ759^3+WeightSDS!U$25*$AJ759^2+WeightSDS!V$25*$AJ759+WeightSDS!W$25,WeightSDS!M$27+WeightSDS!N$27/(1+EXP(WeightSDS!O$27+WeightSDS!P$27*$AJ759)))),IF($AJ759&lt;43.8,WeightSDS!M$29*$AJ759^10+WeightSDS!N$29*$AJ759^9+WeightSDS!O$29*$AJ759^8+WeightSDS!P$29*$AJ759^7+WeightSDS!Q$29*$AJ759^6+WeightSDS!R$29*$AJ759^5+WeightSDS!S$29*$AJ759^4+WeightSDS!T$29*$AJ759^3+WeightSDS!U$29*$AJ759^2+WeightSDS!V$29*$AJ759+WeightSDS!W$29-0.010431*(1-$AJ759/210),IF($AJ759&lt;123,WeightSDS!M$30*$AJ759^10+WeightSDS!N$30*$AJ759^9+WeightSDS!O$30*$AJ759^8+WeightSDS!P$30*$AJ759^7+WeightSDS!Q$30*$AJ759^6+WeightSDS!R$30*$AJ759^5+WeightSDS!S$30*$AJ759^4+WeightSDS!T$30*$AJ759^3+WeightSDS!U$30*$AJ759^2+WeightSDS!V$30*$AJ759+WeightSDS!W$30-0.010431*(1-1/$AJ759),WeightSDS!M$32+WeightSDS!N$32/(1+EXP(WeightSDS!O$32+WeightSDS!P$32*$AJ759))-0.010431*(1-$AJ759/210))))</f>
        <v>2.9500001032655536</v>
      </c>
      <c r="AN759" s="7">
        <f>IF(D759="M",IF($AJ759&lt;162,WeightSDS!P$12*$AJ759^7+WeightSDS!Q$12*$AJ759^6+WeightSDS!R$12*$AJ759^5+WeightSDS!S$12*$AJ759^4+WeightSDS!T$12*$AJ759^3+WeightSDS!U$12*$AJ759^2+WeightSDS!V$12*$AJ759+WeightSDS!W$12,WeightSDS!P$14*$AJ759^7+WeightSDS!Q$14*$AJ759^6+WeightSDS!R$14*$AJ759^5+WeightSDS!S$14*$AJ759^4+WeightSDS!T$14*$AJ759^3+WeightSDS!U$14*$AJ759^2+WeightSDS!V$14*$AJ759+WeightSDS!W$14),IF($AJ759&lt;156,WeightSDS!O$17*$AJ759^8+WeightSDS!P$17*$AJ759^7+WeightSDS!Q$17*$AJ759^6+WeightSDS!R$17*$AJ759^5+WeightSDS!S$17*$AJ759^4+WeightSDS!T$17*$AJ759^3+WeightSDS!U$17*$AJ759^2+WeightSDS!V$17*$AJ759+WeightSDS!W$17,IF($AJ759&lt;186,WeightSDS!$U$18+(WeightSDS!$V$18-WeightSDS!$U$18)/24*($AJ759-186)+WeightSDS!$W$18*(-$AJ759+186)^2-0.005,WeightSDS!$U$18+(WeightSDS!$V$18-WeightSDS!$U$18)/24*($AJ759-186)-0.005)))</f>
        <v>0.14604529399999999</v>
      </c>
      <c r="AQ759" s="7">
        <f t="shared" si="251"/>
        <v>0.56299999999999994</v>
      </c>
      <c r="AR759" s="7">
        <f t="shared" si="252"/>
        <v>69</v>
      </c>
      <c r="AS759" s="7">
        <f t="shared" si="253"/>
        <v>0.51</v>
      </c>
    </row>
    <row r="760" spans="2:45" s="7" customFormat="1" x14ac:dyDescent="0.15">
      <c r="B760" s="118"/>
      <c r="C760" s="118"/>
      <c r="D760" s="118"/>
      <c r="E760" s="30"/>
      <c r="F760" s="30"/>
      <c r="G760" s="119"/>
      <c r="H760" s="119"/>
      <c r="I760" s="78"/>
      <c r="J760" s="11" t="str">
        <f t="shared" si="244"/>
        <v/>
      </c>
      <c r="K760" s="2" t="str">
        <f t="shared" si="254"/>
        <v/>
      </c>
      <c r="L760" s="2" t="str">
        <f t="shared" si="245"/>
        <v/>
      </c>
      <c r="M760" s="2" t="str">
        <f t="shared" si="255"/>
        <v/>
      </c>
      <c r="N760" s="2" t="str">
        <f t="shared" si="256"/>
        <v/>
      </c>
      <c r="O760" s="2" t="str">
        <f t="shared" si="257"/>
        <v/>
      </c>
      <c r="P760" s="11" t="str">
        <f t="shared" si="258"/>
        <v/>
      </c>
      <c r="Q760" s="11" t="str">
        <f t="shared" si="259"/>
        <v/>
      </c>
      <c r="R760" s="2" t="str">
        <f t="shared" si="260"/>
        <v/>
      </c>
      <c r="S760" s="11" t="str">
        <f t="shared" si="261"/>
        <v/>
      </c>
      <c r="T760" s="175" t="str">
        <f t="shared" si="262"/>
        <v/>
      </c>
      <c r="U760" s="11" t="str">
        <f t="shared" si="263"/>
        <v/>
      </c>
      <c r="V760" s="136"/>
      <c r="W760" s="136"/>
      <c r="X760" s="139">
        <f t="shared" si="246"/>
        <v>0</v>
      </c>
      <c r="Y760" s="31">
        <f t="shared" si="247"/>
        <v>0</v>
      </c>
      <c r="Z760" s="31"/>
      <c r="AA760" s="140">
        <f t="shared" si="248"/>
        <v>0</v>
      </c>
      <c r="AB760" s="12"/>
      <c r="AC760" s="8">
        <f t="shared" si="249"/>
        <v>9.0359999999999996</v>
      </c>
      <c r="AD760" s="8">
        <f t="shared" si="250"/>
        <v>-184.49199999999999</v>
      </c>
      <c r="AE760"/>
      <c r="AF760" t="e">
        <f>IF(D760="M",IF(AI760&lt;78,LMS!$D$5*AI760^3+LMS!$E$5*AI760^2+LMS!$F$5*AI760+LMS!$G$5,IF(AI760&lt;150,LMS!$D$6*AI760^3+LMS!$E$6*AI760^2+LMS!$F$6*AI760+LMS!$G$6,LMS!$D$7*AI760^3+LMS!$E$7*AI760^2+LMS!$F$7*AI760+LMS!$G$7)),IF(AI760&lt;69,LMS!$D$9*AI760^3+LMS!$E$9*AI760^2+LMS!$F$9*AI760+LMS!$G$9,IF(AI760&lt;150,LMS!$D$10*AI760^3+LMS!$E$10*AI760^2+LMS!$F$10*AI760+LMS!$G$10,LMS!$D$11*AI760^3+LMS!$E$11*AI760^2+LMS!$F$11*AI760+LMS!$G$11)))</f>
        <v>#VALUE!</v>
      </c>
      <c r="AG760" t="e">
        <f>IF(D760="M",(IF(AI760&lt;2.5,LMS!$D$21*AI760^3+LMS!$E$21*AI760^2+LMS!$F$21*AI760+LMS!$G$21,IF(AI760&lt;9.5,LMS!$D$22*AI760^3+LMS!$E$22*AI760^2+LMS!$F$22*AI760+LMS!$G$22,IF(AI760&lt;26.75,LMS!$D$23*AI760^3+LMS!$E$23*AI760^2+LMS!$F$23*AI760+LMS!$G$23,IF(AI760&lt;90,LMS!$D$24*AI760^3+LMS!$E$24*AI760^2+LMS!$F$24*AI760+LMS!$G$24,LMS!$D$25*AI760^3+LMS!$E$25*AI760^2+LMS!$F$25*AI760+LMS!$G$25))))),(IF(AI760&lt;2.5,LMS!$D$27*AI760^3+LMS!$E$27*AI760^2+LMS!$F$27*AI760+LMS!$G$27,IF(AI760&lt;9.5,LMS!$D$28*AI760^3+LMS!$E$28*AI760^2+LMS!$F$28*AI760+LMS!$G$28,IF(AI760&lt;26.75,LMS!$D$29*AI760^3+LMS!$E$29*AI760^2+LMS!$F$29*AI760+LMS!$G$29,IF(AI760&lt;90,LMS!$D$30*AI760^3+LMS!$E$30*AI760^2+LMS!$F$30*AI760+LMS!$G$30,IF(AI760&lt;150,LMS!$D$31*AI760^3+LMS!$E$31*AI760^2+LMS!$F$31*AI760+LMS!$G$31,LMS!$D$32*AI760^3+LMS!$E$32*AI760^2+LMS!$F$32*AI760+LMS!$G$32)))))))</f>
        <v>#VALUE!</v>
      </c>
      <c r="AH760" t="e">
        <f>IF(D760="M",(IF(AI760&lt;90,LMS!$D$14*AI760^3+LMS!$E$14*AI760^2+LMS!$F$14*AI760+LMS!$G$14,LMS!$D$15*AI760^3+LMS!$E$15*AI760^2+LMS!$F$15*AI760+LMS!$G$15)),(IF(AI760&lt;90,LMS!$D$17*AI760^3+LMS!$E$17*AI760^2+LMS!$F$17*AI760+LMS!$G$17,LMS!$D$18*AI760^3+LMS!$E$18*AI760^2+LMS!$F$18*AI760+LMS!$G$18)))</f>
        <v>#VALUE!</v>
      </c>
      <c r="AI760" s="7" t="e">
        <f t="shared" si="243"/>
        <v>#VALUE!</v>
      </c>
      <c r="AJ760" s="7">
        <f t="shared" si="264"/>
        <v>0</v>
      </c>
      <c r="AL760" s="7">
        <f>IF(D760="M",WeightSDS!P$5*$AJ760^7+WeightSDS!Q$5*$AJ760^6+WeightSDS!R$5*$AJ760^5+WeightSDS!S$5*$AJ760^4+WeightSDS!T$5*$AJ760^3+WeightSDS!U$5*$AJ760^2+WeightSDS!V$5*$AJ760+WeightSDS!W$5,IF($AJ760&lt;186,WeightSDS!P$8*$AJ760^7+WeightSDS!Q$8*$AJ760^6+WeightSDS!R$8*$AJ760^5+WeightSDS!S$8*$AJ760^4+WeightSDS!T$8*$AJ760^3+WeightSDS!U$8*$AJ760^2+WeightSDS!V$8*$AJ760+WeightSDS!W$8,WeightSDS!$U$9+WeightSDS!$V$9*($AJ760-WeightSDS!$W$9)))</f>
        <v>0.75407122999999998</v>
      </c>
      <c r="AM760" s="7">
        <f>IF(D760="M",IF($AJ760&lt;45,WeightSDS!M$23*$AJ760^10+WeightSDS!N$23*$AJ760^9+WeightSDS!O$23*$AJ760^8+WeightSDS!P$23*$AJ760^7+WeightSDS!Q$23*$AJ760^6+WeightSDS!R$23*$AJ760^5+WeightSDS!S$23*$AJ760^4+WeightSDS!T$23*$AJ760^3+WeightSDS!U$23*$AJ760^2+WeightSDS!V$23*$AJ760+WeightSDS!W$23,IF($AJ760&lt;153,WeightSDS!M$25*$AJ760^10+WeightSDS!N$25*$AJ760^9+WeightSDS!O$25*$AJ760^8+WeightSDS!P$25*$AJ760^7+WeightSDS!Q$25*$AJ760^6+WeightSDS!R$25*$AJ760^5+WeightSDS!S$25*$AJ760^4+WeightSDS!T$25*$AJ760^3+WeightSDS!U$25*$AJ760^2+WeightSDS!V$25*$AJ760+WeightSDS!W$25,WeightSDS!M$27+WeightSDS!N$27/(1+EXP(WeightSDS!O$27+WeightSDS!P$27*$AJ760)))),IF($AJ760&lt;43.8,WeightSDS!M$29*$AJ760^10+WeightSDS!N$29*$AJ760^9+WeightSDS!O$29*$AJ760^8+WeightSDS!P$29*$AJ760^7+WeightSDS!Q$29*$AJ760^6+WeightSDS!R$29*$AJ760^5+WeightSDS!S$29*$AJ760^4+WeightSDS!T$29*$AJ760^3+WeightSDS!U$29*$AJ760^2+WeightSDS!V$29*$AJ760+WeightSDS!W$29-0.010431*(1-$AJ760/210),IF($AJ760&lt;123,WeightSDS!M$30*$AJ760^10+WeightSDS!N$30*$AJ760^9+WeightSDS!O$30*$AJ760^8+WeightSDS!P$30*$AJ760^7+WeightSDS!Q$30*$AJ760^6+WeightSDS!R$30*$AJ760^5+WeightSDS!S$30*$AJ760^4+WeightSDS!T$30*$AJ760^3+WeightSDS!U$30*$AJ760^2+WeightSDS!V$30*$AJ760+WeightSDS!W$30-0.010431*(1-1/$AJ760),WeightSDS!M$32+WeightSDS!N$32/(1+EXP(WeightSDS!O$32+WeightSDS!P$32*$AJ760))-0.010431*(1-$AJ760/210))))</f>
        <v>2.9500001032655536</v>
      </c>
      <c r="AN760" s="7">
        <f>IF(D760="M",IF($AJ760&lt;162,WeightSDS!P$12*$AJ760^7+WeightSDS!Q$12*$AJ760^6+WeightSDS!R$12*$AJ760^5+WeightSDS!S$12*$AJ760^4+WeightSDS!T$12*$AJ760^3+WeightSDS!U$12*$AJ760^2+WeightSDS!V$12*$AJ760+WeightSDS!W$12,WeightSDS!P$14*$AJ760^7+WeightSDS!Q$14*$AJ760^6+WeightSDS!R$14*$AJ760^5+WeightSDS!S$14*$AJ760^4+WeightSDS!T$14*$AJ760^3+WeightSDS!U$14*$AJ760^2+WeightSDS!V$14*$AJ760+WeightSDS!W$14),IF($AJ760&lt;156,WeightSDS!O$17*$AJ760^8+WeightSDS!P$17*$AJ760^7+WeightSDS!Q$17*$AJ760^6+WeightSDS!R$17*$AJ760^5+WeightSDS!S$17*$AJ760^4+WeightSDS!T$17*$AJ760^3+WeightSDS!U$17*$AJ760^2+WeightSDS!V$17*$AJ760+WeightSDS!W$17,IF($AJ760&lt;186,WeightSDS!$U$18+(WeightSDS!$V$18-WeightSDS!$U$18)/24*($AJ760-186)+WeightSDS!$W$18*(-$AJ760+186)^2-0.005,WeightSDS!$U$18+(WeightSDS!$V$18-WeightSDS!$U$18)/24*($AJ760-186)-0.005)))</f>
        <v>0.14604529399999999</v>
      </c>
      <c r="AQ760" s="7">
        <f t="shared" si="251"/>
        <v>0.56299999999999994</v>
      </c>
      <c r="AR760" s="7">
        <f t="shared" si="252"/>
        <v>69</v>
      </c>
      <c r="AS760" s="7">
        <f t="shared" si="253"/>
        <v>0.51</v>
      </c>
    </row>
    <row r="761" spans="2:45" s="7" customFormat="1" x14ac:dyDescent="0.15">
      <c r="B761" s="118"/>
      <c r="C761" s="118"/>
      <c r="D761" s="118"/>
      <c r="E761" s="30"/>
      <c r="F761" s="30"/>
      <c r="G761" s="119"/>
      <c r="H761" s="119"/>
      <c r="I761" s="78"/>
      <c r="J761" s="11" t="str">
        <f t="shared" si="244"/>
        <v/>
      </c>
      <c r="K761" s="2" t="str">
        <f t="shared" si="254"/>
        <v/>
      </c>
      <c r="L761" s="2" t="str">
        <f t="shared" si="245"/>
        <v/>
      </c>
      <c r="M761" s="2" t="str">
        <f t="shared" si="255"/>
        <v/>
      </c>
      <c r="N761" s="2" t="str">
        <f t="shared" si="256"/>
        <v/>
      </c>
      <c r="O761" s="2" t="str">
        <f t="shared" si="257"/>
        <v/>
      </c>
      <c r="P761" s="11" t="str">
        <f t="shared" si="258"/>
        <v/>
      </c>
      <c r="Q761" s="11" t="str">
        <f t="shared" si="259"/>
        <v/>
      </c>
      <c r="R761" s="2" t="str">
        <f t="shared" si="260"/>
        <v/>
      </c>
      <c r="S761" s="11" t="str">
        <f t="shared" si="261"/>
        <v/>
      </c>
      <c r="T761" s="175" t="str">
        <f t="shared" si="262"/>
        <v/>
      </c>
      <c r="U761" s="11" t="str">
        <f t="shared" si="263"/>
        <v/>
      </c>
      <c r="V761" s="136"/>
      <c r="W761" s="136"/>
      <c r="X761" s="139">
        <f t="shared" si="246"/>
        <v>0</v>
      </c>
      <c r="Y761" s="31">
        <f t="shared" si="247"/>
        <v>0</v>
      </c>
      <c r="Z761" s="31"/>
      <c r="AA761" s="140">
        <f t="shared" si="248"/>
        <v>0</v>
      </c>
      <c r="AB761" s="12"/>
      <c r="AC761" s="8">
        <f t="shared" si="249"/>
        <v>9.0359999999999996</v>
      </c>
      <c r="AD761" s="8">
        <f t="shared" si="250"/>
        <v>-184.49199999999999</v>
      </c>
      <c r="AE761"/>
      <c r="AF761" t="e">
        <f>IF(D761="M",IF(AI761&lt;78,LMS!$D$5*AI761^3+LMS!$E$5*AI761^2+LMS!$F$5*AI761+LMS!$G$5,IF(AI761&lt;150,LMS!$D$6*AI761^3+LMS!$E$6*AI761^2+LMS!$F$6*AI761+LMS!$G$6,LMS!$D$7*AI761^3+LMS!$E$7*AI761^2+LMS!$F$7*AI761+LMS!$G$7)),IF(AI761&lt;69,LMS!$D$9*AI761^3+LMS!$E$9*AI761^2+LMS!$F$9*AI761+LMS!$G$9,IF(AI761&lt;150,LMS!$D$10*AI761^3+LMS!$E$10*AI761^2+LMS!$F$10*AI761+LMS!$G$10,LMS!$D$11*AI761^3+LMS!$E$11*AI761^2+LMS!$F$11*AI761+LMS!$G$11)))</f>
        <v>#VALUE!</v>
      </c>
      <c r="AG761" t="e">
        <f>IF(D761="M",(IF(AI761&lt;2.5,LMS!$D$21*AI761^3+LMS!$E$21*AI761^2+LMS!$F$21*AI761+LMS!$G$21,IF(AI761&lt;9.5,LMS!$D$22*AI761^3+LMS!$E$22*AI761^2+LMS!$F$22*AI761+LMS!$G$22,IF(AI761&lt;26.75,LMS!$D$23*AI761^3+LMS!$E$23*AI761^2+LMS!$F$23*AI761+LMS!$G$23,IF(AI761&lt;90,LMS!$D$24*AI761^3+LMS!$E$24*AI761^2+LMS!$F$24*AI761+LMS!$G$24,LMS!$D$25*AI761^3+LMS!$E$25*AI761^2+LMS!$F$25*AI761+LMS!$G$25))))),(IF(AI761&lt;2.5,LMS!$D$27*AI761^3+LMS!$E$27*AI761^2+LMS!$F$27*AI761+LMS!$G$27,IF(AI761&lt;9.5,LMS!$D$28*AI761^3+LMS!$E$28*AI761^2+LMS!$F$28*AI761+LMS!$G$28,IF(AI761&lt;26.75,LMS!$D$29*AI761^3+LMS!$E$29*AI761^2+LMS!$F$29*AI761+LMS!$G$29,IF(AI761&lt;90,LMS!$D$30*AI761^3+LMS!$E$30*AI761^2+LMS!$F$30*AI761+LMS!$G$30,IF(AI761&lt;150,LMS!$D$31*AI761^3+LMS!$E$31*AI761^2+LMS!$F$31*AI761+LMS!$G$31,LMS!$D$32*AI761^3+LMS!$E$32*AI761^2+LMS!$F$32*AI761+LMS!$G$32)))))))</f>
        <v>#VALUE!</v>
      </c>
      <c r="AH761" t="e">
        <f>IF(D761="M",(IF(AI761&lt;90,LMS!$D$14*AI761^3+LMS!$E$14*AI761^2+LMS!$F$14*AI761+LMS!$G$14,LMS!$D$15*AI761^3+LMS!$E$15*AI761^2+LMS!$F$15*AI761+LMS!$G$15)),(IF(AI761&lt;90,LMS!$D$17*AI761^3+LMS!$E$17*AI761^2+LMS!$F$17*AI761+LMS!$G$17,LMS!$D$18*AI761^3+LMS!$E$18*AI761^2+LMS!$F$18*AI761+LMS!$G$18)))</f>
        <v>#VALUE!</v>
      </c>
      <c r="AI761" s="7" t="e">
        <f t="shared" si="243"/>
        <v>#VALUE!</v>
      </c>
      <c r="AJ761" s="7">
        <f t="shared" si="264"/>
        <v>0</v>
      </c>
      <c r="AL761" s="7">
        <f>IF(D761="M",WeightSDS!P$5*$AJ761^7+WeightSDS!Q$5*$AJ761^6+WeightSDS!R$5*$AJ761^5+WeightSDS!S$5*$AJ761^4+WeightSDS!T$5*$AJ761^3+WeightSDS!U$5*$AJ761^2+WeightSDS!V$5*$AJ761+WeightSDS!W$5,IF($AJ761&lt;186,WeightSDS!P$8*$AJ761^7+WeightSDS!Q$8*$AJ761^6+WeightSDS!R$8*$AJ761^5+WeightSDS!S$8*$AJ761^4+WeightSDS!T$8*$AJ761^3+WeightSDS!U$8*$AJ761^2+WeightSDS!V$8*$AJ761+WeightSDS!W$8,WeightSDS!$U$9+WeightSDS!$V$9*($AJ761-WeightSDS!$W$9)))</f>
        <v>0.75407122999999998</v>
      </c>
      <c r="AM761" s="7">
        <f>IF(D761="M",IF($AJ761&lt;45,WeightSDS!M$23*$AJ761^10+WeightSDS!N$23*$AJ761^9+WeightSDS!O$23*$AJ761^8+WeightSDS!P$23*$AJ761^7+WeightSDS!Q$23*$AJ761^6+WeightSDS!R$23*$AJ761^5+WeightSDS!S$23*$AJ761^4+WeightSDS!T$23*$AJ761^3+WeightSDS!U$23*$AJ761^2+WeightSDS!V$23*$AJ761+WeightSDS!W$23,IF($AJ761&lt;153,WeightSDS!M$25*$AJ761^10+WeightSDS!N$25*$AJ761^9+WeightSDS!O$25*$AJ761^8+WeightSDS!P$25*$AJ761^7+WeightSDS!Q$25*$AJ761^6+WeightSDS!R$25*$AJ761^5+WeightSDS!S$25*$AJ761^4+WeightSDS!T$25*$AJ761^3+WeightSDS!U$25*$AJ761^2+WeightSDS!V$25*$AJ761+WeightSDS!W$25,WeightSDS!M$27+WeightSDS!N$27/(1+EXP(WeightSDS!O$27+WeightSDS!P$27*$AJ761)))),IF($AJ761&lt;43.8,WeightSDS!M$29*$AJ761^10+WeightSDS!N$29*$AJ761^9+WeightSDS!O$29*$AJ761^8+WeightSDS!P$29*$AJ761^7+WeightSDS!Q$29*$AJ761^6+WeightSDS!R$29*$AJ761^5+WeightSDS!S$29*$AJ761^4+WeightSDS!T$29*$AJ761^3+WeightSDS!U$29*$AJ761^2+WeightSDS!V$29*$AJ761+WeightSDS!W$29-0.010431*(1-$AJ761/210),IF($AJ761&lt;123,WeightSDS!M$30*$AJ761^10+WeightSDS!N$30*$AJ761^9+WeightSDS!O$30*$AJ761^8+WeightSDS!P$30*$AJ761^7+WeightSDS!Q$30*$AJ761^6+WeightSDS!R$30*$AJ761^5+WeightSDS!S$30*$AJ761^4+WeightSDS!T$30*$AJ761^3+WeightSDS!U$30*$AJ761^2+WeightSDS!V$30*$AJ761+WeightSDS!W$30-0.010431*(1-1/$AJ761),WeightSDS!M$32+WeightSDS!N$32/(1+EXP(WeightSDS!O$32+WeightSDS!P$32*$AJ761))-0.010431*(1-$AJ761/210))))</f>
        <v>2.9500001032655536</v>
      </c>
      <c r="AN761" s="7">
        <f>IF(D761="M",IF($AJ761&lt;162,WeightSDS!P$12*$AJ761^7+WeightSDS!Q$12*$AJ761^6+WeightSDS!R$12*$AJ761^5+WeightSDS!S$12*$AJ761^4+WeightSDS!T$12*$AJ761^3+WeightSDS!U$12*$AJ761^2+WeightSDS!V$12*$AJ761+WeightSDS!W$12,WeightSDS!P$14*$AJ761^7+WeightSDS!Q$14*$AJ761^6+WeightSDS!R$14*$AJ761^5+WeightSDS!S$14*$AJ761^4+WeightSDS!T$14*$AJ761^3+WeightSDS!U$14*$AJ761^2+WeightSDS!V$14*$AJ761+WeightSDS!W$14),IF($AJ761&lt;156,WeightSDS!O$17*$AJ761^8+WeightSDS!P$17*$AJ761^7+WeightSDS!Q$17*$AJ761^6+WeightSDS!R$17*$AJ761^5+WeightSDS!S$17*$AJ761^4+WeightSDS!T$17*$AJ761^3+WeightSDS!U$17*$AJ761^2+WeightSDS!V$17*$AJ761+WeightSDS!W$17,IF($AJ761&lt;186,WeightSDS!$U$18+(WeightSDS!$V$18-WeightSDS!$U$18)/24*($AJ761-186)+WeightSDS!$W$18*(-$AJ761+186)^2-0.005,WeightSDS!$U$18+(WeightSDS!$V$18-WeightSDS!$U$18)/24*($AJ761-186)-0.005)))</f>
        <v>0.14604529399999999</v>
      </c>
      <c r="AQ761" s="7">
        <f t="shared" si="251"/>
        <v>0.56299999999999994</v>
      </c>
      <c r="AR761" s="7">
        <f t="shared" si="252"/>
        <v>69</v>
      </c>
      <c r="AS761" s="7">
        <f t="shared" si="253"/>
        <v>0.51</v>
      </c>
    </row>
    <row r="762" spans="2:45" s="7" customFormat="1" x14ac:dyDescent="0.15">
      <c r="B762" s="118"/>
      <c r="C762" s="118"/>
      <c r="D762" s="118"/>
      <c r="E762" s="30"/>
      <c r="F762" s="30"/>
      <c r="G762" s="119"/>
      <c r="H762" s="119"/>
      <c r="I762" s="78"/>
      <c r="J762" s="11" t="str">
        <f t="shared" si="244"/>
        <v/>
      </c>
      <c r="K762" s="2" t="str">
        <f t="shared" si="254"/>
        <v/>
      </c>
      <c r="L762" s="2" t="str">
        <f t="shared" si="245"/>
        <v/>
      </c>
      <c r="M762" s="2" t="str">
        <f t="shared" si="255"/>
        <v/>
      </c>
      <c r="N762" s="2" t="str">
        <f t="shared" si="256"/>
        <v/>
      </c>
      <c r="O762" s="2" t="str">
        <f t="shared" si="257"/>
        <v/>
      </c>
      <c r="P762" s="11" t="str">
        <f t="shared" si="258"/>
        <v/>
      </c>
      <c r="Q762" s="11" t="str">
        <f t="shared" si="259"/>
        <v/>
      </c>
      <c r="R762" s="2" t="str">
        <f t="shared" si="260"/>
        <v/>
      </c>
      <c r="S762" s="11" t="str">
        <f t="shared" si="261"/>
        <v/>
      </c>
      <c r="T762" s="175" t="str">
        <f t="shared" si="262"/>
        <v/>
      </c>
      <c r="U762" s="11" t="str">
        <f t="shared" si="263"/>
        <v/>
      </c>
      <c r="V762" s="136"/>
      <c r="W762" s="136"/>
      <c r="X762" s="139">
        <f t="shared" si="246"/>
        <v>0</v>
      </c>
      <c r="Y762" s="31">
        <f t="shared" si="247"/>
        <v>0</v>
      </c>
      <c r="Z762" s="31"/>
      <c r="AA762" s="140">
        <f t="shared" si="248"/>
        <v>0</v>
      </c>
      <c r="AB762" s="12"/>
      <c r="AC762" s="8">
        <f t="shared" si="249"/>
        <v>9.0359999999999996</v>
      </c>
      <c r="AD762" s="8">
        <f t="shared" si="250"/>
        <v>-184.49199999999999</v>
      </c>
      <c r="AE762"/>
      <c r="AF762" t="e">
        <f>IF(D762="M",IF(AI762&lt;78,LMS!$D$5*AI762^3+LMS!$E$5*AI762^2+LMS!$F$5*AI762+LMS!$G$5,IF(AI762&lt;150,LMS!$D$6*AI762^3+LMS!$E$6*AI762^2+LMS!$F$6*AI762+LMS!$G$6,LMS!$D$7*AI762^3+LMS!$E$7*AI762^2+LMS!$F$7*AI762+LMS!$G$7)),IF(AI762&lt;69,LMS!$D$9*AI762^3+LMS!$E$9*AI762^2+LMS!$F$9*AI762+LMS!$G$9,IF(AI762&lt;150,LMS!$D$10*AI762^3+LMS!$E$10*AI762^2+LMS!$F$10*AI762+LMS!$G$10,LMS!$D$11*AI762^3+LMS!$E$11*AI762^2+LMS!$F$11*AI762+LMS!$G$11)))</f>
        <v>#VALUE!</v>
      </c>
      <c r="AG762" t="e">
        <f>IF(D762="M",(IF(AI762&lt;2.5,LMS!$D$21*AI762^3+LMS!$E$21*AI762^2+LMS!$F$21*AI762+LMS!$G$21,IF(AI762&lt;9.5,LMS!$D$22*AI762^3+LMS!$E$22*AI762^2+LMS!$F$22*AI762+LMS!$G$22,IF(AI762&lt;26.75,LMS!$D$23*AI762^3+LMS!$E$23*AI762^2+LMS!$F$23*AI762+LMS!$G$23,IF(AI762&lt;90,LMS!$D$24*AI762^3+LMS!$E$24*AI762^2+LMS!$F$24*AI762+LMS!$G$24,LMS!$D$25*AI762^3+LMS!$E$25*AI762^2+LMS!$F$25*AI762+LMS!$G$25))))),(IF(AI762&lt;2.5,LMS!$D$27*AI762^3+LMS!$E$27*AI762^2+LMS!$F$27*AI762+LMS!$G$27,IF(AI762&lt;9.5,LMS!$D$28*AI762^3+LMS!$E$28*AI762^2+LMS!$F$28*AI762+LMS!$G$28,IF(AI762&lt;26.75,LMS!$D$29*AI762^3+LMS!$E$29*AI762^2+LMS!$F$29*AI762+LMS!$G$29,IF(AI762&lt;90,LMS!$D$30*AI762^3+LMS!$E$30*AI762^2+LMS!$F$30*AI762+LMS!$G$30,IF(AI762&lt;150,LMS!$D$31*AI762^3+LMS!$E$31*AI762^2+LMS!$F$31*AI762+LMS!$G$31,LMS!$D$32*AI762^3+LMS!$E$32*AI762^2+LMS!$F$32*AI762+LMS!$G$32)))))))</f>
        <v>#VALUE!</v>
      </c>
      <c r="AH762" t="e">
        <f>IF(D762="M",(IF(AI762&lt;90,LMS!$D$14*AI762^3+LMS!$E$14*AI762^2+LMS!$F$14*AI762+LMS!$G$14,LMS!$D$15*AI762^3+LMS!$E$15*AI762^2+LMS!$F$15*AI762+LMS!$G$15)),(IF(AI762&lt;90,LMS!$D$17*AI762^3+LMS!$E$17*AI762^2+LMS!$F$17*AI762+LMS!$G$17,LMS!$D$18*AI762^3+LMS!$E$18*AI762^2+LMS!$F$18*AI762+LMS!$G$18)))</f>
        <v>#VALUE!</v>
      </c>
      <c r="AI762" s="7" t="e">
        <f t="shared" si="243"/>
        <v>#VALUE!</v>
      </c>
      <c r="AJ762" s="7">
        <f t="shared" si="264"/>
        <v>0</v>
      </c>
      <c r="AL762" s="7">
        <f>IF(D762="M",WeightSDS!P$5*$AJ762^7+WeightSDS!Q$5*$AJ762^6+WeightSDS!R$5*$AJ762^5+WeightSDS!S$5*$AJ762^4+WeightSDS!T$5*$AJ762^3+WeightSDS!U$5*$AJ762^2+WeightSDS!V$5*$AJ762+WeightSDS!W$5,IF($AJ762&lt;186,WeightSDS!P$8*$AJ762^7+WeightSDS!Q$8*$AJ762^6+WeightSDS!R$8*$AJ762^5+WeightSDS!S$8*$AJ762^4+WeightSDS!T$8*$AJ762^3+WeightSDS!U$8*$AJ762^2+WeightSDS!V$8*$AJ762+WeightSDS!W$8,WeightSDS!$U$9+WeightSDS!$V$9*($AJ762-WeightSDS!$W$9)))</f>
        <v>0.75407122999999998</v>
      </c>
      <c r="AM762" s="7">
        <f>IF(D762="M",IF($AJ762&lt;45,WeightSDS!M$23*$AJ762^10+WeightSDS!N$23*$AJ762^9+WeightSDS!O$23*$AJ762^8+WeightSDS!P$23*$AJ762^7+WeightSDS!Q$23*$AJ762^6+WeightSDS!R$23*$AJ762^5+WeightSDS!S$23*$AJ762^4+WeightSDS!T$23*$AJ762^3+WeightSDS!U$23*$AJ762^2+WeightSDS!V$23*$AJ762+WeightSDS!W$23,IF($AJ762&lt;153,WeightSDS!M$25*$AJ762^10+WeightSDS!N$25*$AJ762^9+WeightSDS!O$25*$AJ762^8+WeightSDS!P$25*$AJ762^7+WeightSDS!Q$25*$AJ762^6+WeightSDS!R$25*$AJ762^5+WeightSDS!S$25*$AJ762^4+WeightSDS!T$25*$AJ762^3+WeightSDS!U$25*$AJ762^2+WeightSDS!V$25*$AJ762+WeightSDS!W$25,WeightSDS!M$27+WeightSDS!N$27/(1+EXP(WeightSDS!O$27+WeightSDS!P$27*$AJ762)))),IF($AJ762&lt;43.8,WeightSDS!M$29*$AJ762^10+WeightSDS!N$29*$AJ762^9+WeightSDS!O$29*$AJ762^8+WeightSDS!P$29*$AJ762^7+WeightSDS!Q$29*$AJ762^6+WeightSDS!R$29*$AJ762^5+WeightSDS!S$29*$AJ762^4+WeightSDS!T$29*$AJ762^3+WeightSDS!U$29*$AJ762^2+WeightSDS!V$29*$AJ762+WeightSDS!W$29-0.010431*(1-$AJ762/210),IF($AJ762&lt;123,WeightSDS!M$30*$AJ762^10+WeightSDS!N$30*$AJ762^9+WeightSDS!O$30*$AJ762^8+WeightSDS!P$30*$AJ762^7+WeightSDS!Q$30*$AJ762^6+WeightSDS!R$30*$AJ762^5+WeightSDS!S$30*$AJ762^4+WeightSDS!T$30*$AJ762^3+WeightSDS!U$30*$AJ762^2+WeightSDS!V$30*$AJ762+WeightSDS!W$30-0.010431*(1-1/$AJ762),WeightSDS!M$32+WeightSDS!N$32/(1+EXP(WeightSDS!O$32+WeightSDS!P$32*$AJ762))-0.010431*(1-$AJ762/210))))</f>
        <v>2.9500001032655536</v>
      </c>
      <c r="AN762" s="7">
        <f>IF(D762="M",IF($AJ762&lt;162,WeightSDS!P$12*$AJ762^7+WeightSDS!Q$12*$AJ762^6+WeightSDS!R$12*$AJ762^5+WeightSDS!S$12*$AJ762^4+WeightSDS!T$12*$AJ762^3+WeightSDS!U$12*$AJ762^2+WeightSDS!V$12*$AJ762+WeightSDS!W$12,WeightSDS!P$14*$AJ762^7+WeightSDS!Q$14*$AJ762^6+WeightSDS!R$14*$AJ762^5+WeightSDS!S$14*$AJ762^4+WeightSDS!T$14*$AJ762^3+WeightSDS!U$14*$AJ762^2+WeightSDS!V$14*$AJ762+WeightSDS!W$14),IF($AJ762&lt;156,WeightSDS!O$17*$AJ762^8+WeightSDS!P$17*$AJ762^7+WeightSDS!Q$17*$AJ762^6+WeightSDS!R$17*$AJ762^5+WeightSDS!S$17*$AJ762^4+WeightSDS!T$17*$AJ762^3+WeightSDS!U$17*$AJ762^2+WeightSDS!V$17*$AJ762+WeightSDS!W$17,IF($AJ762&lt;186,WeightSDS!$U$18+(WeightSDS!$V$18-WeightSDS!$U$18)/24*($AJ762-186)+WeightSDS!$W$18*(-$AJ762+186)^2-0.005,WeightSDS!$U$18+(WeightSDS!$V$18-WeightSDS!$U$18)/24*($AJ762-186)-0.005)))</f>
        <v>0.14604529399999999</v>
      </c>
      <c r="AQ762" s="7">
        <f t="shared" si="251"/>
        <v>0.56299999999999994</v>
      </c>
      <c r="AR762" s="7">
        <f t="shared" si="252"/>
        <v>69</v>
      </c>
      <c r="AS762" s="7">
        <f t="shared" si="253"/>
        <v>0.51</v>
      </c>
    </row>
    <row r="763" spans="2:45" s="7" customFormat="1" x14ac:dyDescent="0.15">
      <c r="B763" s="118"/>
      <c r="C763" s="118"/>
      <c r="D763" s="118"/>
      <c r="E763" s="30"/>
      <c r="F763" s="30"/>
      <c r="G763" s="119"/>
      <c r="H763" s="119"/>
      <c r="I763" s="78"/>
      <c r="J763" s="11" t="str">
        <f t="shared" si="244"/>
        <v/>
      </c>
      <c r="K763" s="2" t="str">
        <f t="shared" si="254"/>
        <v/>
      </c>
      <c r="L763" s="2" t="str">
        <f t="shared" si="245"/>
        <v/>
      </c>
      <c r="M763" s="2" t="str">
        <f t="shared" si="255"/>
        <v/>
      </c>
      <c r="N763" s="2" t="str">
        <f t="shared" si="256"/>
        <v/>
      </c>
      <c r="O763" s="2" t="str">
        <f t="shared" si="257"/>
        <v/>
      </c>
      <c r="P763" s="11" t="str">
        <f t="shared" si="258"/>
        <v/>
      </c>
      <c r="Q763" s="11" t="str">
        <f t="shared" si="259"/>
        <v/>
      </c>
      <c r="R763" s="2" t="str">
        <f t="shared" si="260"/>
        <v/>
      </c>
      <c r="S763" s="11" t="str">
        <f t="shared" si="261"/>
        <v/>
      </c>
      <c r="T763" s="175" t="str">
        <f t="shared" si="262"/>
        <v/>
      </c>
      <c r="U763" s="11" t="str">
        <f t="shared" si="263"/>
        <v/>
      </c>
      <c r="V763" s="136"/>
      <c r="W763" s="136"/>
      <c r="X763" s="139">
        <f t="shared" si="246"/>
        <v>0</v>
      </c>
      <c r="Y763" s="31">
        <f t="shared" si="247"/>
        <v>0</v>
      </c>
      <c r="Z763" s="31"/>
      <c r="AA763" s="140">
        <f t="shared" si="248"/>
        <v>0</v>
      </c>
      <c r="AB763" s="12"/>
      <c r="AC763" s="8">
        <f t="shared" si="249"/>
        <v>9.0359999999999996</v>
      </c>
      <c r="AD763" s="8">
        <f t="shared" si="250"/>
        <v>-184.49199999999999</v>
      </c>
      <c r="AE763"/>
      <c r="AF763" t="e">
        <f>IF(D763="M",IF(AI763&lt;78,LMS!$D$5*AI763^3+LMS!$E$5*AI763^2+LMS!$F$5*AI763+LMS!$G$5,IF(AI763&lt;150,LMS!$D$6*AI763^3+LMS!$E$6*AI763^2+LMS!$F$6*AI763+LMS!$G$6,LMS!$D$7*AI763^3+LMS!$E$7*AI763^2+LMS!$F$7*AI763+LMS!$G$7)),IF(AI763&lt;69,LMS!$D$9*AI763^3+LMS!$E$9*AI763^2+LMS!$F$9*AI763+LMS!$G$9,IF(AI763&lt;150,LMS!$D$10*AI763^3+LMS!$E$10*AI763^2+LMS!$F$10*AI763+LMS!$G$10,LMS!$D$11*AI763^3+LMS!$E$11*AI763^2+LMS!$F$11*AI763+LMS!$G$11)))</f>
        <v>#VALUE!</v>
      </c>
      <c r="AG763" t="e">
        <f>IF(D763="M",(IF(AI763&lt;2.5,LMS!$D$21*AI763^3+LMS!$E$21*AI763^2+LMS!$F$21*AI763+LMS!$G$21,IF(AI763&lt;9.5,LMS!$D$22*AI763^3+LMS!$E$22*AI763^2+LMS!$F$22*AI763+LMS!$G$22,IF(AI763&lt;26.75,LMS!$D$23*AI763^3+LMS!$E$23*AI763^2+LMS!$F$23*AI763+LMS!$G$23,IF(AI763&lt;90,LMS!$D$24*AI763^3+LMS!$E$24*AI763^2+LMS!$F$24*AI763+LMS!$G$24,LMS!$D$25*AI763^3+LMS!$E$25*AI763^2+LMS!$F$25*AI763+LMS!$G$25))))),(IF(AI763&lt;2.5,LMS!$D$27*AI763^3+LMS!$E$27*AI763^2+LMS!$F$27*AI763+LMS!$G$27,IF(AI763&lt;9.5,LMS!$D$28*AI763^3+LMS!$E$28*AI763^2+LMS!$F$28*AI763+LMS!$G$28,IF(AI763&lt;26.75,LMS!$D$29*AI763^3+LMS!$E$29*AI763^2+LMS!$F$29*AI763+LMS!$G$29,IF(AI763&lt;90,LMS!$D$30*AI763^3+LMS!$E$30*AI763^2+LMS!$F$30*AI763+LMS!$G$30,IF(AI763&lt;150,LMS!$D$31*AI763^3+LMS!$E$31*AI763^2+LMS!$F$31*AI763+LMS!$G$31,LMS!$D$32*AI763^3+LMS!$E$32*AI763^2+LMS!$F$32*AI763+LMS!$G$32)))))))</f>
        <v>#VALUE!</v>
      </c>
      <c r="AH763" t="e">
        <f>IF(D763="M",(IF(AI763&lt;90,LMS!$D$14*AI763^3+LMS!$E$14*AI763^2+LMS!$F$14*AI763+LMS!$G$14,LMS!$D$15*AI763^3+LMS!$E$15*AI763^2+LMS!$F$15*AI763+LMS!$G$15)),(IF(AI763&lt;90,LMS!$D$17*AI763^3+LMS!$E$17*AI763^2+LMS!$F$17*AI763+LMS!$G$17,LMS!$D$18*AI763^3+LMS!$E$18*AI763^2+LMS!$F$18*AI763+LMS!$G$18)))</f>
        <v>#VALUE!</v>
      </c>
      <c r="AI763" s="7" t="e">
        <f t="shared" si="243"/>
        <v>#VALUE!</v>
      </c>
      <c r="AJ763" s="7">
        <f t="shared" si="264"/>
        <v>0</v>
      </c>
      <c r="AL763" s="7">
        <f>IF(D763="M",WeightSDS!P$5*$AJ763^7+WeightSDS!Q$5*$AJ763^6+WeightSDS!R$5*$AJ763^5+WeightSDS!S$5*$AJ763^4+WeightSDS!T$5*$AJ763^3+WeightSDS!U$5*$AJ763^2+WeightSDS!V$5*$AJ763+WeightSDS!W$5,IF($AJ763&lt;186,WeightSDS!P$8*$AJ763^7+WeightSDS!Q$8*$AJ763^6+WeightSDS!R$8*$AJ763^5+WeightSDS!S$8*$AJ763^4+WeightSDS!T$8*$AJ763^3+WeightSDS!U$8*$AJ763^2+WeightSDS!V$8*$AJ763+WeightSDS!W$8,WeightSDS!$U$9+WeightSDS!$V$9*($AJ763-WeightSDS!$W$9)))</f>
        <v>0.75407122999999998</v>
      </c>
      <c r="AM763" s="7">
        <f>IF(D763="M",IF($AJ763&lt;45,WeightSDS!M$23*$AJ763^10+WeightSDS!N$23*$AJ763^9+WeightSDS!O$23*$AJ763^8+WeightSDS!P$23*$AJ763^7+WeightSDS!Q$23*$AJ763^6+WeightSDS!R$23*$AJ763^5+WeightSDS!S$23*$AJ763^4+WeightSDS!T$23*$AJ763^3+WeightSDS!U$23*$AJ763^2+WeightSDS!V$23*$AJ763+WeightSDS!W$23,IF($AJ763&lt;153,WeightSDS!M$25*$AJ763^10+WeightSDS!N$25*$AJ763^9+WeightSDS!O$25*$AJ763^8+WeightSDS!P$25*$AJ763^7+WeightSDS!Q$25*$AJ763^6+WeightSDS!R$25*$AJ763^5+WeightSDS!S$25*$AJ763^4+WeightSDS!T$25*$AJ763^3+WeightSDS!U$25*$AJ763^2+WeightSDS!V$25*$AJ763+WeightSDS!W$25,WeightSDS!M$27+WeightSDS!N$27/(1+EXP(WeightSDS!O$27+WeightSDS!P$27*$AJ763)))),IF($AJ763&lt;43.8,WeightSDS!M$29*$AJ763^10+WeightSDS!N$29*$AJ763^9+WeightSDS!O$29*$AJ763^8+WeightSDS!P$29*$AJ763^7+WeightSDS!Q$29*$AJ763^6+WeightSDS!R$29*$AJ763^5+WeightSDS!S$29*$AJ763^4+WeightSDS!T$29*$AJ763^3+WeightSDS!U$29*$AJ763^2+WeightSDS!V$29*$AJ763+WeightSDS!W$29-0.010431*(1-$AJ763/210),IF($AJ763&lt;123,WeightSDS!M$30*$AJ763^10+WeightSDS!N$30*$AJ763^9+WeightSDS!O$30*$AJ763^8+WeightSDS!P$30*$AJ763^7+WeightSDS!Q$30*$AJ763^6+WeightSDS!R$30*$AJ763^5+WeightSDS!S$30*$AJ763^4+WeightSDS!T$30*$AJ763^3+WeightSDS!U$30*$AJ763^2+WeightSDS!V$30*$AJ763+WeightSDS!W$30-0.010431*(1-1/$AJ763),WeightSDS!M$32+WeightSDS!N$32/(1+EXP(WeightSDS!O$32+WeightSDS!P$32*$AJ763))-0.010431*(1-$AJ763/210))))</f>
        <v>2.9500001032655536</v>
      </c>
      <c r="AN763" s="7">
        <f>IF(D763="M",IF($AJ763&lt;162,WeightSDS!P$12*$AJ763^7+WeightSDS!Q$12*$AJ763^6+WeightSDS!R$12*$AJ763^5+WeightSDS!S$12*$AJ763^4+WeightSDS!T$12*$AJ763^3+WeightSDS!U$12*$AJ763^2+WeightSDS!V$12*$AJ763+WeightSDS!W$12,WeightSDS!P$14*$AJ763^7+WeightSDS!Q$14*$AJ763^6+WeightSDS!R$14*$AJ763^5+WeightSDS!S$14*$AJ763^4+WeightSDS!T$14*$AJ763^3+WeightSDS!U$14*$AJ763^2+WeightSDS!V$14*$AJ763+WeightSDS!W$14),IF($AJ763&lt;156,WeightSDS!O$17*$AJ763^8+WeightSDS!P$17*$AJ763^7+WeightSDS!Q$17*$AJ763^6+WeightSDS!R$17*$AJ763^5+WeightSDS!S$17*$AJ763^4+WeightSDS!T$17*$AJ763^3+WeightSDS!U$17*$AJ763^2+WeightSDS!V$17*$AJ763+WeightSDS!W$17,IF($AJ763&lt;186,WeightSDS!$U$18+(WeightSDS!$V$18-WeightSDS!$U$18)/24*($AJ763-186)+WeightSDS!$W$18*(-$AJ763+186)^2-0.005,WeightSDS!$U$18+(WeightSDS!$V$18-WeightSDS!$U$18)/24*($AJ763-186)-0.005)))</f>
        <v>0.14604529399999999</v>
      </c>
      <c r="AQ763" s="7">
        <f t="shared" si="251"/>
        <v>0.56299999999999994</v>
      </c>
      <c r="AR763" s="7">
        <f t="shared" si="252"/>
        <v>69</v>
      </c>
      <c r="AS763" s="7">
        <f t="shared" si="253"/>
        <v>0.51</v>
      </c>
    </row>
    <row r="764" spans="2:45" s="7" customFormat="1" x14ac:dyDescent="0.15">
      <c r="B764" s="118"/>
      <c r="C764" s="118"/>
      <c r="D764" s="118"/>
      <c r="E764" s="30"/>
      <c r="F764" s="30"/>
      <c r="G764" s="119"/>
      <c r="H764" s="119"/>
      <c r="I764" s="78"/>
      <c r="J764" s="11" t="str">
        <f t="shared" si="244"/>
        <v/>
      </c>
      <c r="K764" s="2" t="str">
        <f t="shared" si="254"/>
        <v/>
      </c>
      <c r="L764" s="2" t="str">
        <f t="shared" si="245"/>
        <v/>
      </c>
      <c r="M764" s="2" t="str">
        <f t="shared" si="255"/>
        <v/>
      </c>
      <c r="N764" s="2" t="str">
        <f t="shared" si="256"/>
        <v/>
      </c>
      <c r="O764" s="2" t="str">
        <f t="shared" si="257"/>
        <v/>
      </c>
      <c r="P764" s="11" t="str">
        <f t="shared" si="258"/>
        <v/>
      </c>
      <c r="Q764" s="11" t="str">
        <f t="shared" si="259"/>
        <v/>
      </c>
      <c r="R764" s="2" t="str">
        <f t="shared" si="260"/>
        <v/>
      </c>
      <c r="S764" s="11" t="str">
        <f t="shared" si="261"/>
        <v/>
      </c>
      <c r="T764" s="175" t="str">
        <f t="shared" si="262"/>
        <v/>
      </c>
      <c r="U764" s="11" t="str">
        <f t="shared" si="263"/>
        <v/>
      </c>
      <c r="V764" s="136"/>
      <c r="W764" s="136"/>
      <c r="X764" s="139">
        <f t="shared" si="246"/>
        <v>0</v>
      </c>
      <c r="Y764" s="31">
        <f t="shared" si="247"/>
        <v>0</v>
      </c>
      <c r="Z764" s="31"/>
      <c r="AA764" s="140">
        <f t="shared" si="248"/>
        <v>0</v>
      </c>
      <c r="AB764" s="12"/>
      <c r="AC764" s="8">
        <f t="shared" si="249"/>
        <v>9.0359999999999996</v>
      </c>
      <c r="AD764" s="8">
        <f t="shared" si="250"/>
        <v>-184.49199999999999</v>
      </c>
      <c r="AE764"/>
      <c r="AF764" t="e">
        <f>IF(D764="M",IF(AI764&lt;78,LMS!$D$5*AI764^3+LMS!$E$5*AI764^2+LMS!$F$5*AI764+LMS!$G$5,IF(AI764&lt;150,LMS!$D$6*AI764^3+LMS!$E$6*AI764^2+LMS!$F$6*AI764+LMS!$G$6,LMS!$D$7*AI764^3+LMS!$E$7*AI764^2+LMS!$F$7*AI764+LMS!$G$7)),IF(AI764&lt;69,LMS!$D$9*AI764^3+LMS!$E$9*AI764^2+LMS!$F$9*AI764+LMS!$G$9,IF(AI764&lt;150,LMS!$D$10*AI764^3+LMS!$E$10*AI764^2+LMS!$F$10*AI764+LMS!$G$10,LMS!$D$11*AI764^3+LMS!$E$11*AI764^2+LMS!$F$11*AI764+LMS!$G$11)))</f>
        <v>#VALUE!</v>
      </c>
      <c r="AG764" t="e">
        <f>IF(D764="M",(IF(AI764&lt;2.5,LMS!$D$21*AI764^3+LMS!$E$21*AI764^2+LMS!$F$21*AI764+LMS!$G$21,IF(AI764&lt;9.5,LMS!$D$22*AI764^3+LMS!$E$22*AI764^2+LMS!$F$22*AI764+LMS!$G$22,IF(AI764&lt;26.75,LMS!$D$23*AI764^3+LMS!$E$23*AI764^2+LMS!$F$23*AI764+LMS!$G$23,IF(AI764&lt;90,LMS!$D$24*AI764^3+LMS!$E$24*AI764^2+LMS!$F$24*AI764+LMS!$G$24,LMS!$D$25*AI764^3+LMS!$E$25*AI764^2+LMS!$F$25*AI764+LMS!$G$25))))),(IF(AI764&lt;2.5,LMS!$D$27*AI764^3+LMS!$E$27*AI764^2+LMS!$F$27*AI764+LMS!$G$27,IF(AI764&lt;9.5,LMS!$D$28*AI764^3+LMS!$E$28*AI764^2+LMS!$F$28*AI764+LMS!$G$28,IF(AI764&lt;26.75,LMS!$D$29*AI764^3+LMS!$E$29*AI764^2+LMS!$F$29*AI764+LMS!$G$29,IF(AI764&lt;90,LMS!$D$30*AI764^3+LMS!$E$30*AI764^2+LMS!$F$30*AI764+LMS!$G$30,IF(AI764&lt;150,LMS!$D$31*AI764^3+LMS!$E$31*AI764^2+LMS!$F$31*AI764+LMS!$G$31,LMS!$D$32*AI764^3+LMS!$E$32*AI764^2+LMS!$F$32*AI764+LMS!$G$32)))))))</f>
        <v>#VALUE!</v>
      </c>
      <c r="AH764" t="e">
        <f>IF(D764="M",(IF(AI764&lt;90,LMS!$D$14*AI764^3+LMS!$E$14*AI764^2+LMS!$F$14*AI764+LMS!$G$14,LMS!$D$15*AI764^3+LMS!$E$15*AI764^2+LMS!$F$15*AI764+LMS!$G$15)),(IF(AI764&lt;90,LMS!$D$17*AI764^3+LMS!$E$17*AI764^2+LMS!$F$17*AI764+LMS!$G$17,LMS!$D$18*AI764^3+LMS!$E$18*AI764^2+LMS!$F$18*AI764+LMS!$G$18)))</f>
        <v>#VALUE!</v>
      </c>
      <c r="AI764" s="7" t="e">
        <f t="shared" si="243"/>
        <v>#VALUE!</v>
      </c>
      <c r="AJ764" s="7">
        <f t="shared" si="264"/>
        <v>0</v>
      </c>
      <c r="AL764" s="7">
        <f>IF(D764="M",WeightSDS!P$5*$AJ764^7+WeightSDS!Q$5*$AJ764^6+WeightSDS!R$5*$AJ764^5+WeightSDS!S$5*$AJ764^4+WeightSDS!T$5*$AJ764^3+WeightSDS!U$5*$AJ764^2+WeightSDS!V$5*$AJ764+WeightSDS!W$5,IF($AJ764&lt;186,WeightSDS!P$8*$AJ764^7+WeightSDS!Q$8*$AJ764^6+WeightSDS!R$8*$AJ764^5+WeightSDS!S$8*$AJ764^4+WeightSDS!T$8*$AJ764^3+WeightSDS!U$8*$AJ764^2+WeightSDS!V$8*$AJ764+WeightSDS!W$8,WeightSDS!$U$9+WeightSDS!$V$9*($AJ764-WeightSDS!$W$9)))</f>
        <v>0.75407122999999998</v>
      </c>
      <c r="AM764" s="7">
        <f>IF(D764="M",IF($AJ764&lt;45,WeightSDS!M$23*$AJ764^10+WeightSDS!N$23*$AJ764^9+WeightSDS!O$23*$AJ764^8+WeightSDS!P$23*$AJ764^7+WeightSDS!Q$23*$AJ764^6+WeightSDS!R$23*$AJ764^5+WeightSDS!S$23*$AJ764^4+WeightSDS!T$23*$AJ764^3+WeightSDS!U$23*$AJ764^2+WeightSDS!V$23*$AJ764+WeightSDS!W$23,IF($AJ764&lt;153,WeightSDS!M$25*$AJ764^10+WeightSDS!N$25*$AJ764^9+WeightSDS!O$25*$AJ764^8+WeightSDS!P$25*$AJ764^7+WeightSDS!Q$25*$AJ764^6+WeightSDS!R$25*$AJ764^5+WeightSDS!S$25*$AJ764^4+WeightSDS!T$25*$AJ764^3+WeightSDS!U$25*$AJ764^2+WeightSDS!V$25*$AJ764+WeightSDS!W$25,WeightSDS!M$27+WeightSDS!N$27/(1+EXP(WeightSDS!O$27+WeightSDS!P$27*$AJ764)))),IF($AJ764&lt;43.8,WeightSDS!M$29*$AJ764^10+WeightSDS!N$29*$AJ764^9+WeightSDS!O$29*$AJ764^8+WeightSDS!P$29*$AJ764^7+WeightSDS!Q$29*$AJ764^6+WeightSDS!R$29*$AJ764^5+WeightSDS!S$29*$AJ764^4+WeightSDS!T$29*$AJ764^3+WeightSDS!U$29*$AJ764^2+WeightSDS!V$29*$AJ764+WeightSDS!W$29-0.010431*(1-$AJ764/210),IF($AJ764&lt;123,WeightSDS!M$30*$AJ764^10+WeightSDS!N$30*$AJ764^9+WeightSDS!O$30*$AJ764^8+WeightSDS!P$30*$AJ764^7+WeightSDS!Q$30*$AJ764^6+WeightSDS!R$30*$AJ764^5+WeightSDS!S$30*$AJ764^4+WeightSDS!T$30*$AJ764^3+WeightSDS!U$30*$AJ764^2+WeightSDS!V$30*$AJ764+WeightSDS!W$30-0.010431*(1-1/$AJ764),WeightSDS!M$32+WeightSDS!N$32/(1+EXP(WeightSDS!O$32+WeightSDS!P$32*$AJ764))-0.010431*(1-$AJ764/210))))</f>
        <v>2.9500001032655536</v>
      </c>
      <c r="AN764" s="7">
        <f>IF(D764="M",IF($AJ764&lt;162,WeightSDS!P$12*$AJ764^7+WeightSDS!Q$12*$AJ764^6+WeightSDS!R$12*$AJ764^5+WeightSDS!S$12*$AJ764^4+WeightSDS!T$12*$AJ764^3+WeightSDS!U$12*$AJ764^2+WeightSDS!V$12*$AJ764+WeightSDS!W$12,WeightSDS!P$14*$AJ764^7+WeightSDS!Q$14*$AJ764^6+WeightSDS!R$14*$AJ764^5+WeightSDS!S$14*$AJ764^4+WeightSDS!T$14*$AJ764^3+WeightSDS!U$14*$AJ764^2+WeightSDS!V$14*$AJ764+WeightSDS!W$14),IF($AJ764&lt;156,WeightSDS!O$17*$AJ764^8+WeightSDS!P$17*$AJ764^7+WeightSDS!Q$17*$AJ764^6+WeightSDS!R$17*$AJ764^5+WeightSDS!S$17*$AJ764^4+WeightSDS!T$17*$AJ764^3+WeightSDS!U$17*$AJ764^2+WeightSDS!V$17*$AJ764+WeightSDS!W$17,IF($AJ764&lt;186,WeightSDS!$U$18+(WeightSDS!$V$18-WeightSDS!$U$18)/24*($AJ764-186)+WeightSDS!$W$18*(-$AJ764+186)^2-0.005,WeightSDS!$U$18+(WeightSDS!$V$18-WeightSDS!$U$18)/24*($AJ764-186)-0.005)))</f>
        <v>0.14604529399999999</v>
      </c>
      <c r="AQ764" s="7">
        <f t="shared" si="251"/>
        <v>0.56299999999999994</v>
      </c>
      <c r="AR764" s="7">
        <f t="shared" si="252"/>
        <v>69</v>
      </c>
      <c r="AS764" s="7">
        <f t="shared" si="253"/>
        <v>0.51</v>
      </c>
    </row>
    <row r="765" spans="2:45" s="7" customFormat="1" x14ac:dyDescent="0.15">
      <c r="B765" s="118"/>
      <c r="C765" s="118"/>
      <c r="D765" s="118"/>
      <c r="E765" s="30"/>
      <c r="F765" s="30"/>
      <c r="G765" s="119"/>
      <c r="H765" s="119"/>
      <c r="I765" s="78"/>
      <c r="J765" s="11" t="str">
        <f t="shared" si="244"/>
        <v/>
      </c>
      <c r="K765" s="2" t="str">
        <f t="shared" si="254"/>
        <v/>
      </c>
      <c r="L765" s="2" t="str">
        <f t="shared" si="245"/>
        <v/>
      </c>
      <c r="M765" s="2" t="str">
        <f t="shared" si="255"/>
        <v/>
      </c>
      <c r="N765" s="2" t="str">
        <f t="shared" si="256"/>
        <v/>
      </c>
      <c r="O765" s="2" t="str">
        <f t="shared" si="257"/>
        <v/>
      </c>
      <c r="P765" s="11" t="str">
        <f t="shared" si="258"/>
        <v/>
      </c>
      <c r="Q765" s="11" t="str">
        <f t="shared" si="259"/>
        <v/>
      </c>
      <c r="R765" s="2" t="str">
        <f t="shared" si="260"/>
        <v/>
      </c>
      <c r="S765" s="11" t="str">
        <f t="shared" si="261"/>
        <v/>
      </c>
      <c r="T765" s="175" t="str">
        <f t="shared" si="262"/>
        <v/>
      </c>
      <c r="U765" s="11" t="str">
        <f t="shared" si="263"/>
        <v/>
      </c>
      <c r="V765" s="136"/>
      <c r="W765" s="136"/>
      <c r="X765" s="139">
        <f t="shared" si="246"/>
        <v>0</v>
      </c>
      <c r="Y765" s="31">
        <f t="shared" si="247"/>
        <v>0</v>
      </c>
      <c r="Z765" s="31"/>
      <c r="AA765" s="140">
        <f t="shared" si="248"/>
        <v>0</v>
      </c>
      <c r="AB765" s="12"/>
      <c r="AC765" s="8">
        <f t="shared" si="249"/>
        <v>9.0359999999999996</v>
      </c>
      <c r="AD765" s="8">
        <f t="shared" si="250"/>
        <v>-184.49199999999999</v>
      </c>
      <c r="AE765"/>
      <c r="AF765" t="e">
        <f>IF(D765="M",IF(AI765&lt;78,LMS!$D$5*AI765^3+LMS!$E$5*AI765^2+LMS!$F$5*AI765+LMS!$G$5,IF(AI765&lt;150,LMS!$D$6*AI765^3+LMS!$E$6*AI765^2+LMS!$F$6*AI765+LMS!$G$6,LMS!$D$7*AI765^3+LMS!$E$7*AI765^2+LMS!$F$7*AI765+LMS!$G$7)),IF(AI765&lt;69,LMS!$D$9*AI765^3+LMS!$E$9*AI765^2+LMS!$F$9*AI765+LMS!$G$9,IF(AI765&lt;150,LMS!$D$10*AI765^3+LMS!$E$10*AI765^2+LMS!$F$10*AI765+LMS!$G$10,LMS!$D$11*AI765^3+LMS!$E$11*AI765^2+LMS!$F$11*AI765+LMS!$G$11)))</f>
        <v>#VALUE!</v>
      </c>
      <c r="AG765" t="e">
        <f>IF(D765="M",(IF(AI765&lt;2.5,LMS!$D$21*AI765^3+LMS!$E$21*AI765^2+LMS!$F$21*AI765+LMS!$G$21,IF(AI765&lt;9.5,LMS!$D$22*AI765^3+LMS!$E$22*AI765^2+LMS!$F$22*AI765+LMS!$G$22,IF(AI765&lt;26.75,LMS!$D$23*AI765^3+LMS!$E$23*AI765^2+LMS!$F$23*AI765+LMS!$G$23,IF(AI765&lt;90,LMS!$D$24*AI765^3+LMS!$E$24*AI765^2+LMS!$F$24*AI765+LMS!$G$24,LMS!$D$25*AI765^3+LMS!$E$25*AI765^2+LMS!$F$25*AI765+LMS!$G$25))))),(IF(AI765&lt;2.5,LMS!$D$27*AI765^3+LMS!$E$27*AI765^2+LMS!$F$27*AI765+LMS!$G$27,IF(AI765&lt;9.5,LMS!$D$28*AI765^3+LMS!$E$28*AI765^2+LMS!$F$28*AI765+LMS!$G$28,IF(AI765&lt;26.75,LMS!$D$29*AI765^3+LMS!$E$29*AI765^2+LMS!$F$29*AI765+LMS!$G$29,IF(AI765&lt;90,LMS!$D$30*AI765^3+LMS!$E$30*AI765^2+LMS!$F$30*AI765+LMS!$G$30,IF(AI765&lt;150,LMS!$D$31*AI765^3+LMS!$E$31*AI765^2+LMS!$F$31*AI765+LMS!$G$31,LMS!$D$32*AI765^3+LMS!$E$32*AI765^2+LMS!$F$32*AI765+LMS!$G$32)))))))</f>
        <v>#VALUE!</v>
      </c>
      <c r="AH765" t="e">
        <f>IF(D765="M",(IF(AI765&lt;90,LMS!$D$14*AI765^3+LMS!$E$14*AI765^2+LMS!$F$14*AI765+LMS!$G$14,LMS!$D$15*AI765^3+LMS!$E$15*AI765^2+LMS!$F$15*AI765+LMS!$G$15)),(IF(AI765&lt;90,LMS!$D$17*AI765^3+LMS!$E$17*AI765^2+LMS!$F$17*AI765+LMS!$G$17,LMS!$D$18*AI765^3+LMS!$E$18*AI765^2+LMS!$F$18*AI765+LMS!$G$18)))</f>
        <v>#VALUE!</v>
      </c>
      <c r="AI765" s="7" t="e">
        <f t="shared" ref="AI765:AI828" si="265">T765*365.25/30.4375</f>
        <v>#VALUE!</v>
      </c>
      <c r="AJ765" s="7">
        <f t="shared" si="264"/>
        <v>0</v>
      </c>
      <c r="AL765" s="7">
        <f>IF(D765="M",WeightSDS!P$5*$AJ765^7+WeightSDS!Q$5*$AJ765^6+WeightSDS!R$5*$AJ765^5+WeightSDS!S$5*$AJ765^4+WeightSDS!T$5*$AJ765^3+WeightSDS!U$5*$AJ765^2+WeightSDS!V$5*$AJ765+WeightSDS!W$5,IF($AJ765&lt;186,WeightSDS!P$8*$AJ765^7+WeightSDS!Q$8*$AJ765^6+WeightSDS!R$8*$AJ765^5+WeightSDS!S$8*$AJ765^4+WeightSDS!T$8*$AJ765^3+WeightSDS!U$8*$AJ765^2+WeightSDS!V$8*$AJ765+WeightSDS!W$8,WeightSDS!$U$9+WeightSDS!$V$9*($AJ765-WeightSDS!$W$9)))</f>
        <v>0.75407122999999998</v>
      </c>
      <c r="AM765" s="7">
        <f>IF(D765="M",IF($AJ765&lt;45,WeightSDS!M$23*$AJ765^10+WeightSDS!N$23*$AJ765^9+WeightSDS!O$23*$AJ765^8+WeightSDS!P$23*$AJ765^7+WeightSDS!Q$23*$AJ765^6+WeightSDS!R$23*$AJ765^5+WeightSDS!S$23*$AJ765^4+WeightSDS!T$23*$AJ765^3+WeightSDS!U$23*$AJ765^2+WeightSDS!V$23*$AJ765+WeightSDS!W$23,IF($AJ765&lt;153,WeightSDS!M$25*$AJ765^10+WeightSDS!N$25*$AJ765^9+WeightSDS!O$25*$AJ765^8+WeightSDS!P$25*$AJ765^7+WeightSDS!Q$25*$AJ765^6+WeightSDS!R$25*$AJ765^5+WeightSDS!S$25*$AJ765^4+WeightSDS!T$25*$AJ765^3+WeightSDS!U$25*$AJ765^2+WeightSDS!V$25*$AJ765+WeightSDS!W$25,WeightSDS!M$27+WeightSDS!N$27/(1+EXP(WeightSDS!O$27+WeightSDS!P$27*$AJ765)))),IF($AJ765&lt;43.8,WeightSDS!M$29*$AJ765^10+WeightSDS!N$29*$AJ765^9+WeightSDS!O$29*$AJ765^8+WeightSDS!P$29*$AJ765^7+WeightSDS!Q$29*$AJ765^6+WeightSDS!R$29*$AJ765^5+WeightSDS!S$29*$AJ765^4+WeightSDS!T$29*$AJ765^3+WeightSDS!U$29*$AJ765^2+WeightSDS!V$29*$AJ765+WeightSDS!W$29-0.010431*(1-$AJ765/210),IF($AJ765&lt;123,WeightSDS!M$30*$AJ765^10+WeightSDS!N$30*$AJ765^9+WeightSDS!O$30*$AJ765^8+WeightSDS!P$30*$AJ765^7+WeightSDS!Q$30*$AJ765^6+WeightSDS!R$30*$AJ765^5+WeightSDS!S$30*$AJ765^4+WeightSDS!T$30*$AJ765^3+WeightSDS!U$30*$AJ765^2+WeightSDS!V$30*$AJ765+WeightSDS!W$30-0.010431*(1-1/$AJ765),WeightSDS!M$32+WeightSDS!N$32/(1+EXP(WeightSDS!O$32+WeightSDS!P$32*$AJ765))-0.010431*(1-$AJ765/210))))</f>
        <v>2.9500001032655536</v>
      </c>
      <c r="AN765" s="7">
        <f>IF(D765="M",IF($AJ765&lt;162,WeightSDS!P$12*$AJ765^7+WeightSDS!Q$12*$AJ765^6+WeightSDS!R$12*$AJ765^5+WeightSDS!S$12*$AJ765^4+WeightSDS!T$12*$AJ765^3+WeightSDS!U$12*$AJ765^2+WeightSDS!V$12*$AJ765+WeightSDS!W$12,WeightSDS!P$14*$AJ765^7+WeightSDS!Q$14*$AJ765^6+WeightSDS!R$14*$AJ765^5+WeightSDS!S$14*$AJ765^4+WeightSDS!T$14*$AJ765^3+WeightSDS!U$14*$AJ765^2+WeightSDS!V$14*$AJ765+WeightSDS!W$14),IF($AJ765&lt;156,WeightSDS!O$17*$AJ765^8+WeightSDS!P$17*$AJ765^7+WeightSDS!Q$17*$AJ765^6+WeightSDS!R$17*$AJ765^5+WeightSDS!S$17*$AJ765^4+WeightSDS!T$17*$AJ765^3+WeightSDS!U$17*$AJ765^2+WeightSDS!V$17*$AJ765+WeightSDS!W$17,IF($AJ765&lt;186,WeightSDS!$U$18+(WeightSDS!$V$18-WeightSDS!$U$18)/24*($AJ765-186)+WeightSDS!$W$18*(-$AJ765+186)^2-0.005,WeightSDS!$U$18+(WeightSDS!$V$18-WeightSDS!$U$18)/24*($AJ765-186)-0.005)))</f>
        <v>0.14604529399999999</v>
      </c>
      <c r="AQ765" s="7">
        <f t="shared" si="251"/>
        <v>0.56299999999999994</v>
      </c>
      <c r="AR765" s="7">
        <f t="shared" si="252"/>
        <v>69</v>
      </c>
      <c r="AS765" s="7">
        <f t="shared" si="253"/>
        <v>0.51</v>
      </c>
    </row>
    <row r="766" spans="2:45" s="7" customFormat="1" x14ac:dyDescent="0.15">
      <c r="B766" s="118"/>
      <c r="C766" s="118"/>
      <c r="D766" s="118"/>
      <c r="E766" s="30"/>
      <c r="F766" s="30"/>
      <c r="G766" s="119"/>
      <c r="H766" s="119"/>
      <c r="I766" s="78"/>
      <c r="J766" s="11" t="str">
        <f t="shared" si="244"/>
        <v/>
      </c>
      <c r="K766" s="2" t="str">
        <f t="shared" si="254"/>
        <v/>
      </c>
      <c r="L766" s="2" t="str">
        <f t="shared" si="245"/>
        <v/>
      </c>
      <c r="M766" s="2" t="str">
        <f t="shared" si="255"/>
        <v/>
      </c>
      <c r="N766" s="2" t="str">
        <f t="shared" si="256"/>
        <v/>
      </c>
      <c r="O766" s="2" t="str">
        <f t="shared" si="257"/>
        <v/>
      </c>
      <c r="P766" s="11" t="str">
        <f t="shared" si="258"/>
        <v/>
      </c>
      <c r="Q766" s="11" t="str">
        <f t="shared" si="259"/>
        <v/>
      </c>
      <c r="R766" s="2" t="str">
        <f t="shared" si="260"/>
        <v/>
      </c>
      <c r="S766" s="11" t="str">
        <f t="shared" si="261"/>
        <v/>
      </c>
      <c r="T766" s="175" t="str">
        <f t="shared" si="262"/>
        <v/>
      </c>
      <c r="U766" s="11" t="str">
        <f t="shared" si="263"/>
        <v/>
      </c>
      <c r="V766" s="136"/>
      <c r="W766" s="136"/>
      <c r="X766" s="139">
        <f t="shared" si="246"/>
        <v>0</v>
      </c>
      <c r="Y766" s="31">
        <f t="shared" si="247"/>
        <v>0</v>
      </c>
      <c r="Z766" s="31"/>
      <c r="AA766" s="140">
        <f t="shared" si="248"/>
        <v>0</v>
      </c>
      <c r="AB766" s="12"/>
      <c r="AC766" s="8">
        <f t="shared" si="249"/>
        <v>9.0359999999999996</v>
      </c>
      <c r="AD766" s="8">
        <f t="shared" si="250"/>
        <v>-184.49199999999999</v>
      </c>
      <c r="AE766"/>
      <c r="AF766" t="e">
        <f>IF(D766="M",IF(AI766&lt;78,LMS!$D$5*AI766^3+LMS!$E$5*AI766^2+LMS!$F$5*AI766+LMS!$G$5,IF(AI766&lt;150,LMS!$D$6*AI766^3+LMS!$E$6*AI766^2+LMS!$F$6*AI766+LMS!$G$6,LMS!$D$7*AI766^3+LMS!$E$7*AI766^2+LMS!$F$7*AI766+LMS!$G$7)),IF(AI766&lt;69,LMS!$D$9*AI766^3+LMS!$E$9*AI766^2+LMS!$F$9*AI766+LMS!$G$9,IF(AI766&lt;150,LMS!$D$10*AI766^3+LMS!$E$10*AI766^2+LMS!$F$10*AI766+LMS!$G$10,LMS!$D$11*AI766^3+LMS!$E$11*AI766^2+LMS!$F$11*AI766+LMS!$G$11)))</f>
        <v>#VALUE!</v>
      </c>
      <c r="AG766" t="e">
        <f>IF(D766="M",(IF(AI766&lt;2.5,LMS!$D$21*AI766^3+LMS!$E$21*AI766^2+LMS!$F$21*AI766+LMS!$G$21,IF(AI766&lt;9.5,LMS!$D$22*AI766^3+LMS!$E$22*AI766^2+LMS!$F$22*AI766+LMS!$G$22,IF(AI766&lt;26.75,LMS!$D$23*AI766^3+LMS!$E$23*AI766^2+LMS!$F$23*AI766+LMS!$G$23,IF(AI766&lt;90,LMS!$D$24*AI766^3+LMS!$E$24*AI766^2+LMS!$F$24*AI766+LMS!$G$24,LMS!$D$25*AI766^3+LMS!$E$25*AI766^2+LMS!$F$25*AI766+LMS!$G$25))))),(IF(AI766&lt;2.5,LMS!$D$27*AI766^3+LMS!$E$27*AI766^2+LMS!$F$27*AI766+LMS!$G$27,IF(AI766&lt;9.5,LMS!$D$28*AI766^3+LMS!$E$28*AI766^2+LMS!$F$28*AI766+LMS!$G$28,IF(AI766&lt;26.75,LMS!$D$29*AI766^3+LMS!$E$29*AI766^2+LMS!$F$29*AI766+LMS!$G$29,IF(AI766&lt;90,LMS!$D$30*AI766^3+LMS!$E$30*AI766^2+LMS!$F$30*AI766+LMS!$G$30,IF(AI766&lt;150,LMS!$D$31*AI766^3+LMS!$E$31*AI766^2+LMS!$F$31*AI766+LMS!$G$31,LMS!$D$32*AI766^3+LMS!$E$32*AI766^2+LMS!$F$32*AI766+LMS!$G$32)))))))</f>
        <v>#VALUE!</v>
      </c>
      <c r="AH766" t="e">
        <f>IF(D766="M",(IF(AI766&lt;90,LMS!$D$14*AI766^3+LMS!$E$14*AI766^2+LMS!$F$14*AI766+LMS!$G$14,LMS!$D$15*AI766^3+LMS!$E$15*AI766^2+LMS!$F$15*AI766+LMS!$G$15)),(IF(AI766&lt;90,LMS!$D$17*AI766^3+LMS!$E$17*AI766^2+LMS!$F$17*AI766+LMS!$G$17,LMS!$D$18*AI766^3+LMS!$E$18*AI766^2+LMS!$F$18*AI766+LMS!$G$18)))</f>
        <v>#VALUE!</v>
      </c>
      <c r="AI766" s="7" t="e">
        <f t="shared" si="265"/>
        <v>#VALUE!</v>
      </c>
      <c r="AJ766" s="7">
        <f t="shared" si="264"/>
        <v>0</v>
      </c>
      <c r="AL766" s="7">
        <f>IF(D766="M",WeightSDS!P$5*$AJ766^7+WeightSDS!Q$5*$AJ766^6+WeightSDS!R$5*$AJ766^5+WeightSDS!S$5*$AJ766^4+WeightSDS!T$5*$AJ766^3+WeightSDS!U$5*$AJ766^2+WeightSDS!V$5*$AJ766+WeightSDS!W$5,IF($AJ766&lt;186,WeightSDS!P$8*$AJ766^7+WeightSDS!Q$8*$AJ766^6+WeightSDS!R$8*$AJ766^5+WeightSDS!S$8*$AJ766^4+WeightSDS!T$8*$AJ766^3+WeightSDS!U$8*$AJ766^2+WeightSDS!V$8*$AJ766+WeightSDS!W$8,WeightSDS!$U$9+WeightSDS!$V$9*($AJ766-WeightSDS!$W$9)))</f>
        <v>0.75407122999999998</v>
      </c>
      <c r="AM766" s="7">
        <f>IF(D766="M",IF($AJ766&lt;45,WeightSDS!M$23*$AJ766^10+WeightSDS!N$23*$AJ766^9+WeightSDS!O$23*$AJ766^8+WeightSDS!P$23*$AJ766^7+WeightSDS!Q$23*$AJ766^6+WeightSDS!R$23*$AJ766^5+WeightSDS!S$23*$AJ766^4+WeightSDS!T$23*$AJ766^3+WeightSDS!U$23*$AJ766^2+WeightSDS!V$23*$AJ766+WeightSDS!W$23,IF($AJ766&lt;153,WeightSDS!M$25*$AJ766^10+WeightSDS!N$25*$AJ766^9+WeightSDS!O$25*$AJ766^8+WeightSDS!P$25*$AJ766^7+WeightSDS!Q$25*$AJ766^6+WeightSDS!R$25*$AJ766^5+WeightSDS!S$25*$AJ766^4+WeightSDS!T$25*$AJ766^3+WeightSDS!U$25*$AJ766^2+WeightSDS!V$25*$AJ766+WeightSDS!W$25,WeightSDS!M$27+WeightSDS!N$27/(1+EXP(WeightSDS!O$27+WeightSDS!P$27*$AJ766)))),IF($AJ766&lt;43.8,WeightSDS!M$29*$AJ766^10+WeightSDS!N$29*$AJ766^9+WeightSDS!O$29*$AJ766^8+WeightSDS!P$29*$AJ766^7+WeightSDS!Q$29*$AJ766^6+WeightSDS!R$29*$AJ766^5+WeightSDS!S$29*$AJ766^4+WeightSDS!T$29*$AJ766^3+WeightSDS!U$29*$AJ766^2+WeightSDS!V$29*$AJ766+WeightSDS!W$29-0.010431*(1-$AJ766/210),IF($AJ766&lt;123,WeightSDS!M$30*$AJ766^10+WeightSDS!N$30*$AJ766^9+WeightSDS!O$30*$AJ766^8+WeightSDS!P$30*$AJ766^7+WeightSDS!Q$30*$AJ766^6+WeightSDS!R$30*$AJ766^5+WeightSDS!S$30*$AJ766^4+WeightSDS!T$30*$AJ766^3+WeightSDS!U$30*$AJ766^2+WeightSDS!V$30*$AJ766+WeightSDS!W$30-0.010431*(1-1/$AJ766),WeightSDS!M$32+WeightSDS!N$32/(1+EXP(WeightSDS!O$32+WeightSDS!P$32*$AJ766))-0.010431*(1-$AJ766/210))))</f>
        <v>2.9500001032655536</v>
      </c>
      <c r="AN766" s="7">
        <f>IF(D766="M",IF($AJ766&lt;162,WeightSDS!P$12*$AJ766^7+WeightSDS!Q$12*$AJ766^6+WeightSDS!R$12*$AJ766^5+WeightSDS!S$12*$AJ766^4+WeightSDS!T$12*$AJ766^3+WeightSDS!U$12*$AJ766^2+WeightSDS!V$12*$AJ766+WeightSDS!W$12,WeightSDS!P$14*$AJ766^7+WeightSDS!Q$14*$AJ766^6+WeightSDS!R$14*$AJ766^5+WeightSDS!S$14*$AJ766^4+WeightSDS!T$14*$AJ766^3+WeightSDS!U$14*$AJ766^2+WeightSDS!V$14*$AJ766+WeightSDS!W$14),IF($AJ766&lt;156,WeightSDS!O$17*$AJ766^8+WeightSDS!P$17*$AJ766^7+WeightSDS!Q$17*$AJ766^6+WeightSDS!R$17*$AJ766^5+WeightSDS!S$17*$AJ766^4+WeightSDS!T$17*$AJ766^3+WeightSDS!U$17*$AJ766^2+WeightSDS!V$17*$AJ766+WeightSDS!W$17,IF($AJ766&lt;186,WeightSDS!$U$18+(WeightSDS!$V$18-WeightSDS!$U$18)/24*($AJ766-186)+WeightSDS!$W$18*(-$AJ766+186)^2-0.005,WeightSDS!$U$18+(WeightSDS!$V$18-WeightSDS!$U$18)/24*($AJ766-186)-0.005)))</f>
        <v>0.14604529399999999</v>
      </c>
      <c r="AQ766" s="7">
        <f t="shared" si="251"/>
        <v>0.56299999999999994</v>
      </c>
      <c r="AR766" s="7">
        <f t="shared" si="252"/>
        <v>69</v>
      </c>
      <c r="AS766" s="7">
        <f t="shared" si="253"/>
        <v>0.51</v>
      </c>
    </row>
    <row r="767" spans="2:45" s="7" customFormat="1" x14ac:dyDescent="0.15">
      <c r="B767" s="118"/>
      <c r="C767" s="118"/>
      <c r="D767" s="118"/>
      <c r="E767" s="30"/>
      <c r="F767" s="30"/>
      <c r="G767" s="119"/>
      <c r="H767" s="119"/>
      <c r="I767" s="78"/>
      <c r="J767" s="11" t="str">
        <f t="shared" si="244"/>
        <v/>
      </c>
      <c r="K767" s="2" t="str">
        <f t="shared" si="254"/>
        <v/>
      </c>
      <c r="L767" s="2" t="str">
        <f t="shared" si="245"/>
        <v/>
      </c>
      <c r="M767" s="2" t="str">
        <f t="shared" si="255"/>
        <v/>
      </c>
      <c r="N767" s="2" t="str">
        <f t="shared" si="256"/>
        <v/>
      </c>
      <c r="O767" s="2" t="str">
        <f t="shared" si="257"/>
        <v/>
      </c>
      <c r="P767" s="11" t="str">
        <f t="shared" si="258"/>
        <v/>
      </c>
      <c r="Q767" s="11" t="str">
        <f t="shared" si="259"/>
        <v/>
      </c>
      <c r="R767" s="2" t="str">
        <f t="shared" si="260"/>
        <v/>
      </c>
      <c r="S767" s="11" t="str">
        <f t="shared" si="261"/>
        <v/>
      </c>
      <c r="T767" s="175" t="str">
        <f t="shared" si="262"/>
        <v/>
      </c>
      <c r="U767" s="11" t="str">
        <f t="shared" si="263"/>
        <v/>
      </c>
      <c r="V767" s="136"/>
      <c r="W767" s="136"/>
      <c r="X767" s="139">
        <f t="shared" si="246"/>
        <v>0</v>
      </c>
      <c r="Y767" s="31">
        <f t="shared" si="247"/>
        <v>0</v>
      </c>
      <c r="Z767" s="31"/>
      <c r="AA767" s="140">
        <f t="shared" si="248"/>
        <v>0</v>
      </c>
      <c r="AB767" s="12"/>
      <c r="AC767" s="8">
        <f t="shared" si="249"/>
        <v>9.0359999999999996</v>
      </c>
      <c r="AD767" s="8">
        <f t="shared" si="250"/>
        <v>-184.49199999999999</v>
      </c>
      <c r="AE767"/>
      <c r="AF767" t="e">
        <f>IF(D767="M",IF(AI767&lt;78,LMS!$D$5*AI767^3+LMS!$E$5*AI767^2+LMS!$F$5*AI767+LMS!$G$5,IF(AI767&lt;150,LMS!$D$6*AI767^3+LMS!$E$6*AI767^2+LMS!$F$6*AI767+LMS!$G$6,LMS!$D$7*AI767^3+LMS!$E$7*AI767^2+LMS!$F$7*AI767+LMS!$G$7)),IF(AI767&lt;69,LMS!$D$9*AI767^3+LMS!$E$9*AI767^2+LMS!$F$9*AI767+LMS!$G$9,IF(AI767&lt;150,LMS!$D$10*AI767^3+LMS!$E$10*AI767^2+LMS!$F$10*AI767+LMS!$G$10,LMS!$D$11*AI767^3+LMS!$E$11*AI767^2+LMS!$F$11*AI767+LMS!$G$11)))</f>
        <v>#VALUE!</v>
      </c>
      <c r="AG767" t="e">
        <f>IF(D767="M",(IF(AI767&lt;2.5,LMS!$D$21*AI767^3+LMS!$E$21*AI767^2+LMS!$F$21*AI767+LMS!$G$21,IF(AI767&lt;9.5,LMS!$D$22*AI767^3+LMS!$E$22*AI767^2+LMS!$F$22*AI767+LMS!$G$22,IF(AI767&lt;26.75,LMS!$D$23*AI767^3+LMS!$E$23*AI767^2+LMS!$F$23*AI767+LMS!$G$23,IF(AI767&lt;90,LMS!$D$24*AI767^3+LMS!$E$24*AI767^2+LMS!$F$24*AI767+LMS!$G$24,LMS!$D$25*AI767^3+LMS!$E$25*AI767^2+LMS!$F$25*AI767+LMS!$G$25))))),(IF(AI767&lt;2.5,LMS!$D$27*AI767^3+LMS!$E$27*AI767^2+LMS!$F$27*AI767+LMS!$G$27,IF(AI767&lt;9.5,LMS!$D$28*AI767^3+LMS!$E$28*AI767^2+LMS!$F$28*AI767+LMS!$G$28,IF(AI767&lt;26.75,LMS!$D$29*AI767^3+LMS!$E$29*AI767^2+LMS!$F$29*AI767+LMS!$G$29,IF(AI767&lt;90,LMS!$D$30*AI767^3+LMS!$E$30*AI767^2+LMS!$F$30*AI767+LMS!$G$30,IF(AI767&lt;150,LMS!$D$31*AI767^3+LMS!$E$31*AI767^2+LMS!$F$31*AI767+LMS!$G$31,LMS!$D$32*AI767^3+LMS!$E$32*AI767^2+LMS!$F$32*AI767+LMS!$G$32)))))))</f>
        <v>#VALUE!</v>
      </c>
      <c r="AH767" t="e">
        <f>IF(D767="M",(IF(AI767&lt;90,LMS!$D$14*AI767^3+LMS!$E$14*AI767^2+LMS!$F$14*AI767+LMS!$G$14,LMS!$D$15*AI767^3+LMS!$E$15*AI767^2+LMS!$F$15*AI767+LMS!$G$15)),(IF(AI767&lt;90,LMS!$D$17*AI767^3+LMS!$E$17*AI767^2+LMS!$F$17*AI767+LMS!$G$17,LMS!$D$18*AI767^3+LMS!$E$18*AI767^2+LMS!$F$18*AI767+LMS!$G$18)))</f>
        <v>#VALUE!</v>
      </c>
      <c r="AI767" s="7" t="e">
        <f t="shared" si="265"/>
        <v>#VALUE!</v>
      </c>
      <c r="AJ767" s="7">
        <f t="shared" si="264"/>
        <v>0</v>
      </c>
      <c r="AL767" s="7">
        <f>IF(D767="M",WeightSDS!P$5*$AJ767^7+WeightSDS!Q$5*$AJ767^6+WeightSDS!R$5*$AJ767^5+WeightSDS!S$5*$AJ767^4+WeightSDS!T$5*$AJ767^3+WeightSDS!U$5*$AJ767^2+WeightSDS!V$5*$AJ767+WeightSDS!W$5,IF($AJ767&lt;186,WeightSDS!P$8*$AJ767^7+WeightSDS!Q$8*$AJ767^6+WeightSDS!R$8*$AJ767^5+WeightSDS!S$8*$AJ767^4+WeightSDS!T$8*$AJ767^3+WeightSDS!U$8*$AJ767^2+WeightSDS!V$8*$AJ767+WeightSDS!W$8,WeightSDS!$U$9+WeightSDS!$V$9*($AJ767-WeightSDS!$W$9)))</f>
        <v>0.75407122999999998</v>
      </c>
      <c r="AM767" s="7">
        <f>IF(D767="M",IF($AJ767&lt;45,WeightSDS!M$23*$AJ767^10+WeightSDS!N$23*$AJ767^9+WeightSDS!O$23*$AJ767^8+WeightSDS!P$23*$AJ767^7+WeightSDS!Q$23*$AJ767^6+WeightSDS!R$23*$AJ767^5+WeightSDS!S$23*$AJ767^4+WeightSDS!T$23*$AJ767^3+WeightSDS!U$23*$AJ767^2+WeightSDS!V$23*$AJ767+WeightSDS!W$23,IF($AJ767&lt;153,WeightSDS!M$25*$AJ767^10+WeightSDS!N$25*$AJ767^9+WeightSDS!O$25*$AJ767^8+WeightSDS!P$25*$AJ767^7+WeightSDS!Q$25*$AJ767^6+WeightSDS!R$25*$AJ767^5+WeightSDS!S$25*$AJ767^4+WeightSDS!T$25*$AJ767^3+WeightSDS!U$25*$AJ767^2+WeightSDS!V$25*$AJ767+WeightSDS!W$25,WeightSDS!M$27+WeightSDS!N$27/(1+EXP(WeightSDS!O$27+WeightSDS!P$27*$AJ767)))),IF($AJ767&lt;43.8,WeightSDS!M$29*$AJ767^10+WeightSDS!N$29*$AJ767^9+WeightSDS!O$29*$AJ767^8+WeightSDS!P$29*$AJ767^7+WeightSDS!Q$29*$AJ767^6+WeightSDS!R$29*$AJ767^5+WeightSDS!S$29*$AJ767^4+WeightSDS!T$29*$AJ767^3+WeightSDS!U$29*$AJ767^2+WeightSDS!V$29*$AJ767+WeightSDS!W$29-0.010431*(1-$AJ767/210),IF($AJ767&lt;123,WeightSDS!M$30*$AJ767^10+WeightSDS!N$30*$AJ767^9+WeightSDS!O$30*$AJ767^8+WeightSDS!P$30*$AJ767^7+WeightSDS!Q$30*$AJ767^6+WeightSDS!R$30*$AJ767^5+WeightSDS!S$30*$AJ767^4+WeightSDS!T$30*$AJ767^3+WeightSDS!U$30*$AJ767^2+WeightSDS!V$30*$AJ767+WeightSDS!W$30-0.010431*(1-1/$AJ767),WeightSDS!M$32+WeightSDS!N$32/(1+EXP(WeightSDS!O$32+WeightSDS!P$32*$AJ767))-0.010431*(1-$AJ767/210))))</f>
        <v>2.9500001032655536</v>
      </c>
      <c r="AN767" s="7">
        <f>IF(D767="M",IF($AJ767&lt;162,WeightSDS!P$12*$AJ767^7+WeightSDS!Q$12*$AJ767^6+WeightSDS!R$12*$AJ767^5+WeightSDS!S$12*$AJ767^4+WeightSDS!T$12*$AJ767^3+WeightSDS!U$12*$AJ767^2+WeightSDS!V$12*$AJ767+WeightSDS!W$12,WeightSDS!P$14*$AJ767^7+WeightSDS!Q$14*$AJ767^6+WeightSDS!R$14*$AJ767^5+WeightSDS!S$14*$AJ767^4+WeightSDS!T$14*$AJ767^3+WeightSDS!U$14*$AJ767^2+WeightSDS!V$14*$AJ767+WeightSDS!W$14),IF($AJ767&lt;156,WeightSDS!O$17*$AJ767^8+WeightSDS!P$17*$AJ767^7+WeightSDS!Q$17*$AJ767^6+WeightSDS!R$17*$AJ767^5+WeightSDS!S$17*$AJ767^4+WeightSDS!T$17*$AJ767^3+WeightSDS!U$17*$AJ767^2+WeightSDS!V$17*$AJ767+WeightSDS!W$17,IF($AJ767&lt;186,WeightSDS!$U$18+(WeightSDS!$V$18-WeightSDS!$U$18)/24*($AJ767-186)+WeightSDS!$W$18*(-$AJ767+186)^2-0.005,WeightSDS!$U$18+(WeightSDS!$V$18-WeightSDS!$U$18)/24*($AJ767-186)-0.005)))</f>
        <v>0.14604529399999999</v>
      </c>
      <c r="AQ767" s="7">
        <f t="shared" si="251"/>
        <v>0.56299999999999994</v>
      </c>
      <c r="AR767" s="7">
        <f t="shared" si="252"/>
        <v>69</v>
      </c>
      <c r="AS767" s="7">
        <f t="shared" si="253"/>
        <v>0.51</v>
      </c>
    </row>
    <row r="768" spans="2:45" s="7" customFormat="1" x14ac:dyDescent="0.15">
      <c r="B768" s="118"/>
      <c r="C768" s="118"/>
      <c r="D768" s="118"/>
      <c r="E768" s="30"/>
      <c r="F768" s="30"/>
      <c r="G768" s="119"/>
      <c r="H768" s="119"/>
      <c r="I768" s="78"/>
      <c r="J768" s="11" t="str">
        <f t="shared" si="244"/>
        <v/>
      </c>
      <c r="K768" s="2" t="str">
        <f t="shared" si="254"/>
        <v/>
      </c>
      <c r="L768" s="2" t="str">
        <f t="shared" si="245"/>
        <v/>
      </c>
      <c r="M768" s="2" t="str">
        <f t="shared" si="255"/>
        <v/>
      </c>
      <c r="N768" s="2" t="str">
        <f t="shared" si="256"/>
        <v/>
      </c>
      <c r="O768" s="2" t="str">
        <f t="shared" si="257"/>
        <v/>
      </c>
      <c r="P768" s="11" t="str">
        <f t="shared" si="258"/>
        <v/>
      </c>
      <c r="Q768" s="11" t="str">
        <f t="shared" si="259"/>
        <v/>
      </c>
      <c r="R768" s="2" t="str">
        <f t="shared" si="260"/>
        <v/>
      </c>
      <c r="S768" s="11" t="str">
        <f t="shared" si="261"/>
        <v/>
      </c>
      <c r="T768" s="175" t="str">
        <f t="shared" si="262"/>
        <v/>
      </c>
      <c r="U768" s="11" t="str">
        <f t="shared" si="263"/>
        <v/>
      </c>
      <c r="V768" s="136"/>
      <c r="W768" s="136"/>
      <c r="X768" s="139">
        <f t="shared" si="246"/>
        <v>0</v>
      </c>
      <c r="Y768" s="31">
        <f t="shared" si="247"/>
        <v>0</v>
      </c>
      <c r="Z768" s="31"/>
      <c r="AA768" s="140">
        <f t="shared" si="248"/>
        <v>0</v>
      </c>
      <c r="AB768" s="12"/>
      <c r="AC768" s="8">
        <f t="shared" si="249"/>
        <v>9.0359999999999996</v>
      </c>
      <c r="AD768" s="8">
        <f t="shared" si="250"/>
        <v>-184.49199999999999</v>
      </c>
      <c r="AE768"/>
      <c r="AF768" t="e">
        <f>IF(D768="M",IF(AI768&lt;78,LMS!$D$5*AI768^3+LMS!$E$5*AI768^2+LMS!$F$5*AI768+LMS!$G$5,IF(AI768&lt;150,LMS!$D$6*AI768^3+LMS!$E$6*AI768^2+LMS!$F$6*AI768+LMS!$G$6,LMS!$D$7*AI768^3+LMS!$E$7*AI768^2+LMS!$F$7*AI768+LMS!$G$7)),IF(AI768&lt;69,LMS!$D$9*AI768^3+LMS!$E$9*AI768^2+LMS!$F$9*AI768+LMS!$G$9,IF(AI768&lt;150,LMS!$D$10*AI768^3+LMS!$E$10*AI768^2+LMS!$F$10*AI768+LMS!$G$10,LMS!$D$11*AI768^3+LMS!$E$11*AI768^2+LMS!$F$11*AI768+LMS!$G$11)))</f>
        <v>#VALUE!</v>
      </c>
      <c r="AG768" t="e">
        <f>IF(D768="M",(IF(AI768&lt;2.5,LMS!$D$21*AI768^3+LMS!$E$21*AI768^2+LMS!$F$21*AI768+LMS!$G$21,IF(AI768&lt;9.5,LMS!$D$22*AI768^3+LMS!$E$22*AI768^2+LMS!$F$22*AI768+LMS!$G$22,IF(AI768&lt;26.75,LMS!$D$23*AI768^3+LMS!$E$23*AI768^2+LMS!$F$23*AI768+LMS!$G$23,IF(AI768&lt;90,LMS!$D$24*AI768^3+LMS!$E$24*AI768^2+LMS!$F$24*AI768+LMS!$G$24,LMS!$D$25*AI768^3+LMS!$E$25*AI768^2+LMS!$F$25*AI768+LMS!$G$25))))),(IF(AI768&lt;2.5,LMS!$D$27*AI768^3+LMS!$E$27*AI768^2+LMS!$F$27*AI768+LMS!$G$27,IF(AI768&lt;9.5,LMS!$D$28*AI768^3+LMS!$E$28*AI768^2+LMS!$F$28*AI768+LMS!$G$28,IF(AI768&lt;26.75,LMS!$D$29*AI768^3+LMS!$E$29*AI768^2+LMS!$F$29*AI768+LMS!$G$29,IF(AI768&lt;90,LMS!$D$30*AI768^3+LMS!$E$30*AI768^2+LMS!$F$30*AI768+LMS!$G$30,IF(AI768&lt;150,LMS!$D$31*AI768^3+LMS!$E$31*AI768^2+LMS!$F$31*AI768+LMS!$G$31,LMS!$D$32*AI768^3+LMS!$E$32*AI768^2+LMS!$F$32*AI768+LMS!$G$32)))))))</f>
        <v>#VALUE!</v>
      </c>
      <c r="AH768" t="e">
        <f>IF(D768="M",(IF(AI768&lt;90,LMS!$D$14*AI768^3+LMS!$E$14*AI768^2+LMS!$F$14*AI768+LMS!$G$14,LMS!$D$15*AI768^3+LMS!$E$15*AI768^2+LMS!$F$15*AI768+LMS!$G$15)),(IF(AI768&lt;90,LMS!$D$17*AI768^3+LMS!$E$17*AI768^2+LMS!$F$17*AI768+LMS!$G$17,LMS!$D$18*AI768^3+LMS!$E$18*AI768^2+LMS!$F$18*AI768+LMS!$G$18)))</f>
        <v>#VALUE!</v>
      </c>
      <c r="AI768" s="7" t="e">
        <f t="shared" si="265"/>
        <v>#VALUE!</v>
      </c>
      <c r="AJ768" s="7">
        <f t="shared" si="264"/>
        <v>0</v>
      </c>
      <c r="AL768" s="7">
        <f>IF(D768="M",WeightSDS!P$5*$AJ768^7+WeightSDS!Q$5*$AJ768^6+WeightSDS!R$5*$AJ768^5+WeightSDS!S$5*$AJ768^4+WeightSDS!T$5*$AJ768^3+WeightSDS!U$5*$AJ768^2+WeightSDS!V$5*$AJ768+WeightSDS!W$5,IF($AJ768&lt;186,WeightSDS!P$8*$AJ768^7+WeightSDS!Q$8*$AJ768^6+WeightSDS!R$8*$AJ768^5+WeightSDS!S$8*$AJ768^4+WeightSDS!T$8*$AJ768^3+WeightSDS!U$8*$AJ768^2+WeightSDS!V$8*$AJ768+WeightSDS!W$8,WeightSDS!$U$9+WeightSDS!$V$9*($AJ768-WeightSDS!$W$9)))</f>
        <v>0.75407122999999998</v>
      </c>
      <c r="AM768" s="7">
        <f>IF(D768="M",IF($AJ768&lt;45,WeightSDS!M$23*$AJ768^10+WeightSDS!N$23*$AJ768^9+WeightSDS!O$23*$AJ768^8+WeightSDS!P$23*$AJ768^7+WeightSDS!Q$23*$AJ768^6+WeightSDS!R$23*$AJ768^5+WeightSDS!S$23*$AJ768^4+WeightSDS!T$23*$AJ768^3+WeightSDS!U$23*$AJ768^2+WeightSDS!V$23*$AJ768+WeightSDS!W$23,IF($AJ768&lt;153,WeightSDS!M$25*$AJ768^10+WeightSDS!N$25*$AJ768^9+WeightSDS!O$25*$AJ768^8+WeightSDS!P$25*$AJ768^7+WeightSDS!Q$25*$AJ768^6+WeightSDS!R$25*$AJ768^5+WeightSDS!S$25*$AJ768^4+WeightSDS!T$25*$AJ768^3+WeightSDS!U$25*$AJ768^2+WeightSDS!V$25*$AJ768+WeightSDS!W$25,WeightSDS!M$27+WeightSDS!N$27/(1+EXP(WeightSDS!O$27+WeightSDS!P$27*$AJ768)))),IF($AJ768&lt;43.8,WeightSDS!M$29*$AJ768^10+WeightSDS!N$29*$AJ768^9+WeightSDS!O$29*$AJ768^8+WeightSDS!P$29*$AJ768^7+WeightSDS!Q$29*$AJ768^6+WeightSDS!R$29*$AJ768^5+WeightSDS!S$29*$AJ768^4+WeightSDS!T$29*$AJ768^3+WeightSDS!U$29*$AJ768^2+WeightSDS!V$29*$AJ768+WeightSDS!W$29-0.010431*(1-$AJ768/210),IF($AJ768&lt;123,WeightSDS!M$30*$AJ768^10+WeightSDS!N$30*$AJ768^9+WeightSDS!O$30*$AJ768^8+WeightSDS!P$30*$AJ768^7+WeightSDS!Q$30*$AJ768^6+WeightSDS!R$30*$AJ768^5+WeightSDS!S$30*$AJ768^4+WeightSDS!T$30*$AJ768^3+WeightSDS!U$30*$AJ768^2+WeightSDS!V$30*$AJ768+WeightSDS!W$30-0.010431*(1-1/$AJ768),WeightSDS!M$32+WeightSDS!N$32/(1+EXP(WeightSDS!O$32+WeightSDS!P$32*$AJ768))-0.010431*(1-$AJ768/210))))</f>
        <v>2.9500001032655536</v>
      </c>
      <c r="AN768" s="7">
        <f>IF(D768="M",IF($AJ768&lt;162,WeightSDS!P$12*$AJ768^7+WeightSDS!Q$12*$AJ768^6+WeightSDS!R$12*$AJ768^5+WeightSDS!S$12*$AJ768^4+WeightSDS!T$12*$AJ768^3+WeightSDS!U$12*$AJ768^2+WeightSDS!V$12*$AJ768+WeightSDS!W$12,WeightSDS!P$14*$AJ768^7+WeightSDS!Q$14*$AJ768^6+WeightSDS!R$14*$AJ768^5+WeightSDS!S$14*$AJ768^4+WeightSDS!T$14*$AJ768^3+WeightSDS!U$14*$AJ768^2+WeightSDS!V$14*$AJ768+WeightSDS!W$14),IF($AJ768&lt;156,WeightSDS!O$17*$AJ768^8+WeightSDS!P$17*$AJ768^7+WeightSDS!Q$17*$AJ768^6+WeightSDS!R$17*$AJ768^5+WeightSDS!S$17*$AJ768^4+WeightSDS!T$17*$AJ768^3+WeightSDS!U$17*$AJ768^2+WeightSDS!V$17*$AJ768+WeightSDS!W$17,IF($AJ768&lt;186,WeightSDS!$U$18+(WeightSDS!$V$18-WeightSDS!$U$18)/24*($AJ768-186)+WeightSDS!$W$18*(-$AJ768+186)^2-0.005,WeightSDS!$U$18+(WeightSDS!$V$18-WeightSDS!$U$18)/24*($AJ768-186)-0.005)))</f>
        <v>0.14604529399999999</v>
      </c>
      <c r="AQ768" s="7">
        <f t="shared" si="251"/>
        <v>0.56299999999999994</v>
      </c>
      <c r="AR768" s="7">
        <f t="shared" si="252"/>
        <v>69</v>
      </c>
      <c r="AS768" s="7">
        <f t="shared" si="253"/>
        <v>0.51</v>
      </c>
    </row>
    <row r="769" spans="2:45" s="7" customFormat="1" x14ac:dyDescent="0.15">
      <c r="B769" s="118"/>
      <c r="C769" s="118"/>
      <c r="D769" s="118"/>
      <c r="E769" s="30"/>
      <c r="F769" s="30"/>
      <c r="G769" s="119"/>
      <c r="H769" s="119"/>
      <c r="I769" s="78"/>
      <c r="J769" s="11" t="str">
        <f t="shared" si="244"/>
        <v/>
      </c>
      <c r="K769" s="2" t="str">
        <f t="shared" si="254"/>
        <v/>
      </c>
      <c r="L769" s="2" t="str">
        <f t="shared" si="245"/>
        <v/>
      </c>
      <c r="M769" s="2" t="str">
        <f t="shared" si="255"/>
        <v/>
      </c>
      <c r="N769" s="2" t="str">
        <f t="shared" si="256"/>
        <v/>
      </c>
      <c r="O769" s="2" t="str">
        <f t="shared" si="257"/>
        <v/>
      </c>
      <c r="P769" s="11" t="str">
        <f t="shared" si="258"/>
        <v/>
      </c>
      <c r="Q769" s="11" t="str">
        <f t="shared" si="259"/>
        <v/>
      </c>
      <c r="R769" s="2" t="str">
        <f t="shared" si="260"/>
        <v/>
      </c>
      <c r="S769" s="11" t="str">
        <f t="shared" si="261"/>
        <v/>
      </c>
      <c r="T769" s="175" t="str">
        <f t="shared" si="262"/>
        <v/>
      </c>
      <c r="U769" s="11" t="str">
        <f t="shared" si="263"/>
        <v/>
      </c>
      <c r="V769" s="136"/>
      <c r="W769" s="136"/>
      <c r="X769" s="139">
        <f t="shared" si="246"/>
        <v>0</v>
      </c>
      <c r="Y769" s="31">
        <f t="shared" si="247"/>
        <v>0</v>
      </c>
      <c r="Z769" s="31"/>
      <c r="AA769" s="140">
        <f t="shared" si="248"/>
        <v>0</v>
      </c>
      <c r="AB769" s="12"/>
      <c r="AC769" s="8">
        <f t="shared" si="249"/>
        <v>9.0359999999999996</v>
      </c>
      <c r="AD769" s="8">
        <f t="shared" si="250"/>
        <v>-184.49199999999999</v>
      </c>
      <c r="AE769"/>
      <c r="AF769" t="e">
        <f>IF(D769="M",IF(AI769&lt;78,LMS!$D$5*AI769^3+LMS!$E$5*AI769^2+LMS!$F$5*AI769+LMS!$G$5,IF(AI769&lt;150,LMS!$D$6*AI769^3+LMS!$E$6*AI769^2+LMS!$F$6*AI769+LMS!$G$6,LMS!$D$7*AI769^3+LMS!$E$7*AI769^2+LMS!$F$7*AI769+LMS!$G$7)),IF(AI769&lt;69,LMS!$D$9*AI769^3+LMS!$E$9*AI769^2+LMS!$F$9*AI769+LMS!$G$9,IF(AI769&lt;150,LMS!$D$10*AI769^3+LMS!$E$10*AI769^2+LMS!$F$10*AI769+LMS!$G$10,LMS!$D$11*AI769^3+LMS!$E$11*AI769^2+LMS!$F$11*AI769+LMS!$G$11)))</f>
        <v>#VALUE!</v>
      </c>
      <c r="AG769" t="e">
        <f>IF(D769="M",(IF(AI769&lt;2.5,LMS!$D$21*AI769^3+LMS!$E$21*AI769^2+LMS!$F$21*AI769+LMS!$G$21,IF(AI769&lt;9.5,LMS!$D$22*AI769^3+LMS!$E$22*AI769^2+LMS!$F$22*AI769+LMS!$G$22,IF(AI769&lt;26.75,LMS!$D$23*AI769^3+LMS!$E$23*AI769^2+LMS!$F$23*AI769+LMS!$G$23,IF(AI769&lt;90,LMS!$D$24*AI769^3+LMS!$E$24*AI769^2+LMS!$F$24*AI769+LMS!$G$24,LMS!$D$25*AI769^3+LMS!$E$25*AI769^2+LMS!$F$25*AI769+LMS!$G$25))))),(IF(AI769&lt;2.5,LMS!$D$27*AI769^3+LMS!$E$27*AI769^2+LMS!$F$27*AI769+LMS!$G$27,IF(AI769&lt;9.5,LMS!$D$28*AI769^3+LMS!$E$28*AI769^2+LMS!$F$28*AI769+LMS!$G$28,IF(AI769&lt;26.75,LMS!$D$29*AI769^3+LMS!$E$29*AI769^2+LMS!$F$29*AI769+LMS!$G$29,IF(AI769&lt;90,LMS!$D$30*AI769^3+LMS!$E$30*AI769^2+LMS!$F$30*AI769+LMS!$G$30,IF(AI769&lt;150,LMS!$D$31*AI769^3+LMS!$E$31*AI769^2+LMS!$F$31*AI769+LMS!$G$31,LMS!$D$32*AI769^3+LMS!$E$32*AI769^2+LMS!$F$32*AI769+LMS!$G$32)))))))</f>
        <v>#VALUE!</v>
      </c>
      <c r="AH769" t="e">
        <f>IF(D769="M",(IF(AI769&lt;90,LMS!$D$14*AI769^3+LMS!$E$14*AI769^2+LMS!$F$14*AI769+LMS!$G$14,LMS!$D$15*AI769^3+LMS!$E$15*AI769^2+LMS!$F$15*AI769+LMS!$G$15)),(IF(AI769&lt;90,LMS!$D$17*AI769^3+LMS!$E$17*AI769^2+LMS!$F$17*AI769+LMS!$G$17,LMS!$D$18*AI769^3+LMS!$E$18*AI769^2+LMS!$F$18*AI769+LMS!$G$18)))</f>
        <v>#VALUE!</v>
      </c>
      <c r="AI769" s="7" t="e">
        <f t="shared" si="265"/>
        <v>#VALUE!</v>
      </c>
      <c r="AJ769" s="7">
        <f t="shared" si="264"/>
        <v>0</v>
      </c>
      <c r="AL769" s="7">
        <f>IF(D769="M",WeightSDS!P$5*$AJ769^7+WeightSDS!Q$5*$AJ769^6+WeightSDS!R$5*$AJ769^5+WeightSDS!S$5*$AJ769^4+WeightSDS!T$5*$AJ769^3+WeightSDS!U$5*$AJ769^2+WeightSDS!V$5*$AJ769+WeightSDS!W$5,IF($AJ769&lt;186,WeightSDS!P$8*$AJ769^7+WeightSDS!Q$8*$AJ769^6+WeightSDS!R$8*$AJ769^5+WeightSDS!S$8*$AJ769^4+WeightSDS!T$8*$AJ769^3+WeightSDS!U$8*$AJ769^2+WeightSDS!V$8*$AJ769+WeightSDS!W$8,WeightSDS!$U$9+WeightSDS!$V$9*($AJ769-WeightSDS!$W$9)))</f>
        <v>0.75407122999999998</v>
      </c>
      <c r="AM769" s="7">
        <f>IF(D769="M",IF($AJ769&lt;45,WeightSDS!M$23*$AJ769^10+WeightSDS!N$23*$AJ769^9+WeightSDS!O$23*$AJ769^8+WeightSDS!P$23*$AJ769^7+WeightSDS!Q$23*$AJ769^6+WeightSDS!R$23*$AJ769^5+WeightSDS!S$23*$AJ769^4+WeightSDS!T$23*$AJ769^3+WeightSDS!U$23*$AJ769^2+WeightSDS!V$23*$AJ769+WeightSDS!W$23,IF($AJ769&lt;153,WeightSDS!M$25*$AJ769^10+WeightSDS!N$25*$AJ769^9+WeightSDS!O$25*$AJ769^8+WeightSDS!P$25*$AJ769^7+WeightSDS!Q$25*$AJ769^6+WeightSDS!R$25*$AJ769^5+WeightSDS!S$25*$AJ769^4+WeightSDS!T$25*$AJ769^3+WeightSDS!U$25*$AJ769^2+WeightSDS!V$25*$AJ769+WeightSDS!W$25,WeightSDS!M$27+WeightSDS!N$27/(1+EXP(WeightSDS!O$27+WeightSDS!P$27*$AJ769)))),IF($AJ769&lt;43.8,WeightSDS!M$29*$AJ769^10+WeightSDS!N$29*$AJ769^9+WeightSDS!O$29*$AJ769^8+WeightSDS!P$29*$AJ769^7+WeightSDS!Q$29*$AJ769^6+WeightSDS!R$29*$AJ769^5+WeightSDS!S$29*$AJ769^4+WeightSDS!T$29*$AJ769^3+WeightSDS!U$29*$AJ769^2+WeightSDS!V$29*$AJ769+WeightSDS!W$29-0.010431*(1-$AJ769/210),IF($AJ769&lt;123,WeightSDS!M$30*$AJ769^10+WeightSDS!N$30*$AJ769^9+WeightSDS!O$30*$AJ769^8+WeightSDS!P$30*$AJ769^7+WeightSDS!Q$30*$AJ769^6+WeightSDS!R$30*$AJ769^5+WeightSDS!S$30*$AJ769^4+WeightSDS!T$30*$AJ769^3+WeightSDS!U$30*$AJ769^2+WeightSDS!V$30*$AJ769+WeightSDS!W$30-0.010431*(1-1/$AJ769),WeightSDS!M$32+WeightSDS!N$32/(1+EXP(WeightSDS!O$32+WeightSDS!P$32*$AJ769))-0.010431*(1-$AJ769/210))))</f>
        <v>2.9500001032655536</v>
      </c>
      <c r="AN769" s="7">
        <f>IF(D769="M",IF($AJ769&lt;162,WeightSDS!P$12*$AJ769^7+WeightSDS!Q$12*$AJ769^6+WeightSDS!R$12*$AJ769^5+WeightSDS!S$12*$AJ769^4+WeightSDS!T$12*$AJ769^3+WeightSDS!U$12*$AJ769^2+WeightSDS!V$12*$AJ769+WeightSDS!W$12,WeightSDS!P$14*$AJ769^7+WeightSDS!Q$14*$AJ769^6+WeightSDS!R$14*$AJ769^5+WeightSDS!S$14*$AJ769^4+WeightSDS!T$14*$AJ769^3+WeightSDS!U$14*$AJ769^2+WeightSDS!V$14*$AJ769+WeightSDS!W$14),IF($AJ769&lt;156,WeightSDS!O$17*$AJ769^8+WeightSDS!P$17*$AJ769^7+WeightSDS!Q$17*$AJ769^6+WeightSDS!R$17*$AJ769^5+WeightSDS!S$17*$AJ769^4+WeightSDS!T$17*$AJ769^3+WeightSDS!U$17*$AJ769^2+WeightSDS!V$17*$AJ769+WeightSDS!W$17,IF($AJ769&lt;186,WeightSDS!$U$18+(WeightSDS!$V$18-WeightSDS!$U$18)/24*($AJ769-186)+WeightSDS!$W$18*(-$AJ769+186)^2-0.005,WeightSDS!$U$18+(WeightSDS!$V$18-WeightSDS!$U$18)/24*($AJ769-186)-0.005)))</f>
        <v>0.14604529399999999</v>
      </c>
      <c r="AQ769" s="7">
        <f t="shared" si="251"/>
        <v>0.56299999999999994</v>
      </c>
      <c r="AR769" s="7">
        <f t="shared" si="252"/>
        <v>69</v>
      </c>
      <c r="AS769" s="7">
        <f t="shared" si="253"/>
        <v>0.51</v>
      </c>
    </row>
    <row r="770" spans="2:45" s="7" customFormat="1" x14ac:dyDescent="0.15">
      <c r="B770" s="118"/>
      <c r="C770" s="118"/>
      <c r="D770" s="118"/>
      <c r="E770" s="30"/>
      <c r="F770" s="30"/>
      <c r="G770" s="119"/>
      <c r="H770" s="119"/>
      <c r="I770" s="78"/>
      <c r="J770" s="11" t="str">
        <f t="shared" si="244"/>
        <v/>
      </c>
      <c r="K770" s="2" t="str">
        <f t="shared" si="254"/>
        <v/>
      </c>
      <c r="L770" s="2" t="str">
        <f t="shared" si="245"/>
        <v/>
      </c>
      <c r="M770" s="2" t="str">
        <f t="shared" si="255"/>
        <v/>
      </c>
      <c r="N770" s="2" t="str">
        <f t="shared" si="256"/>
        <v/>
      </c>
      <c r="O770" s="2" t="str">
        <f t="shared" si="257"/>
        <v/>
      </c>
      <c r="P770" s="11" t="str">
        <f t="shared" si="258"/>
        <v/>
      </c>
      <c r="Q770" s="11" t="str">
        <f t="shared" si="259"/>
        <v/>
      </c>
      <c r="R770" s="2" t="str">
        <f t="shared" si="260"/>
        <v/>
      </c>
      <c r="S770" s="11" t="str">
        <f t="shared" si="261"/>
        <v/>
      </c>
      <c r="T770" s="175" t="str">
        <f t="shared" si="262"/>
        <v/>
      </c>
      <c r="U770" s="11" t="str">
        <f t="shared" si="263"/>
        <v/>
      </c>
      <c r="V770" s="136"/>
      <c r="W770" s="136"/>
      <c r="X770" s="139">
        <f t="shared" si="246"/>
        <v>0</v>
      </c>
      <c r="Y770" s="31">
        <f t="shared" si="247"/>
        <v>0</v>
      </c>
      <c r="Z770" s="31"/>
      <c r="AA770" s="140">
        <f t="shared" si="248"/>
        <v>0</v>
      </c>
      <c r="AB770" s="12"/>
      <c r="AC770" s="8">
        <f t="shared" si="249"/>
        <v>9.0359999999999996</v>
      </c>
      <c r="AD770" s="8">
        <f t="shared" si="250"/>
        <v>-184.49199999999999</v>
      </c>
      <c r="AE770"/>
      <c r="AF770" t="e">
        <f>IF(D770="M",IF(AI770&lt;78,LMS!$D$5*AI770^3+LMS!$E$5*AI770^2+LMS!$F$5*AI770+LMS!$G$5,IF(AI770&lt;150,LMS!$D$6*AI770^3+LMS!$E$6*AI770^2+LMS!$F$6*AI770+LMS!$G$6,LMS!$D$7*AI770^3+LMS!$E$7*AI770^2+LMS!$F$7*AI770+LMS!$G$7)),IF(AI770&lt;69,LMS!$D$9*AI770^3+LMS!$E$9*AI770^2+LMS!$F$9*AI770+LMS!$G$9,IF(AI770&lt;150,LMS!$D$10*AI770^3+LMS!$E$10*AI770^2+LMS!$F$10*AI770+LMS!$G$10,LMS!$D$11*AI770^3+LMS!$E$11*AI770^2+LMS!$F$11*AI770+LMS!$G$11)))</f>
        <v>#VALUE!</v>
      </c>
      <c r="AG770" t="e">
        <f>IF(D770="M",(IF(AI770&lt;2.5,LMS!$D$21*AI770^3+LMS!$E$21*AI770^2+LMS!$F$21*AI770+LMS!$G$21,IF(AI770&lt;9.5,LMS!$D$22*AI770^3+LMS!$E$22*AI770^2+LMS!$F$22*AI770+LMS!$G$22,IF(AI770&lt;26.75,LMS!$D$23*AI770^3+LMS!$E$23*AI770^2+LMS!$F$23*AI770+LMS!$G$23,IF(AI770&lt;90,LMS!$D$24*AI770^3+LMS!$E$24*AI770^2+LMS!$F$24*AI770+LMS!$G$24,LMS!$D$25*AI770^3+LMS!$E$25*AI770^2+LMS!$F$25*AI770+LMS!$G$25))))),(IF(AI770&lt;2.5,LMS!$D$27*AI770^3+LMS!$E$27*AI770^2+LMS!$F$27*AI770+LMS!$G$27,IF(AI770&lt;9.5,LMS!$D$28*AI770^3+LMS!$E$28*AI770^2+LMS!$F$28*AI770+LMS!$G$28,IF(AI770&lt;26.75,LMS!$D$29*AI770^3+LMS!$E$29*AI770^2+LMS!$F$29*AI770+LMS!$G$29,IF(AI770&lt;90,LMS!$D$30*AI770^3+LMS!$E$30*AI770^2+LMS!$F$30*AI770+LMS!$G$30,IF(AI770&lt;150,LMS!$D$31*AI770^3+LMS!$E$31*AI770^2+LMS!$F$31*AI770+LMS!$G$31,LMS!$D$32*AI770^3+LMS!$E$32*AI770^2+LMS!$F$32*AI770+LMS!$G$32)))))))</f>
        <v>#VALUE!</v>
      </c>
      <c r="AH770" t="e">
        <f>IF(D770="M",(IF(AI770&lt;90,LMS!$D$14*AI770^3+LMS!$E$14*AI770^2+LMS!$F$14*AI770+LMS!$G$14,LMS!$D$15*AI770^3+LMS!$E$15*AI770^2+LMS!$F$15*AI770+LMS!$G$15)),(IF(AI770&lt;90,LMS!$D$17*AI770^3+LMS!$E$17*AI770^2+LMS!$F$17*AI770+LMS!$G$17,LMS!$D$18*AI770^3+LMS!$E$18*AI770^2+LMS!$F$18*AI770+LMS!$G$18)))</f>
        <v>#VALUE!</v>
      </c>
      <c r="AI770" s="7" t="e">
        <f t="shared" si="265"/>
        <v>#VALUE!</v>
      </c>
      <c r="AJ770" s="7">
        <f t="shared" si="264"/>
        <v>0</v>
      </c>
      <c r="AL770" s="7">
        <f>IF(D770="M",WeightSDS!P$5*$AJ770^7+WeightSDS!Q$5*$AJ770^6+WeightSDS!R$5*$AJ770^5+WeightSDS!S$5*$AJ770^4+WeightSDS!T$5*$AJ770^3+WeightSDS!U$5*$AJ770^2+WeightSDS!V$5*$AJ770+WeightSDS!W$5,IF($AJ770&lt;186,WeightSDS!P$8*$AJ770^7+WeightSDS!Q$8*$AJ770^6+WeightSDS!R$8*$AJ770^5+WeightSDS!S$8*$AJ770^4+WeightSDS!T$8*$AJ770^3+WeightSDS!U$8*$AJ770^2+WeightSDS!V$8*$AJ770+WeightSDS!W$8,WeightSDS!$U$9+WeightSDS!$V$9*($AJ770-WeightSDS!$W$9)))</f>
        <v>0.75407122999999998</v>
      </c>
      <c r="AM770" s="7">
        <f>IF(D770="M",IF($AJ770&lt;45,WeightSDS!M$23*$AJ770^10+WeightSDS!N$23*$AJ770^9+WeightSDS!O$23*$AJ770^8+WeightSDS!P$23*$AJ770^7+WeightSDS!Q$23*$AJ770^6+WeightSDS!R$23*$AJ770^5+WeightSDS!S$23*$AJ770^4+WeightSDS!T$23*$AJ770^3+WeightSDS!U$23*$AJ770^2+WeightSDS!V$23*$AJ770+WeightSDS!W$23,IF($AJ770&lt;153,WeightSDS!M$25*$AJ770^10+WeightSDS!N$25*$AJ770^9+WeightSDS!O$25*$AJ770^8+WeightSDS!P$25*$AJ770^7+WeightSDS!Q$25*$AJ770^6+WeightSDS!R$25*$AJ770^5+WeightSDS!S$25*$AJ770^4+WeightSDS!T$25*$AJ770^3+WeightSDS!U$25*$AJ770^2+WeightSDS!V$25*$AJ770+WeightSDS!W$25,WeightSDS!M$27+WeightSDS!N$27/(1+EXP(WeightSDS!O$27+WeightSDS!P$27*$AJ770)))),IF($AJ770&lt;43.8,WeightSDS!M$29*$AJ770^10+WeightSDS!N$29*$AJ770^9+WeightSDS!O$29*$AJ770^8+WeightSDS!P$29*$AJ770^7+WeightSDS!Q$29*$AJ770^6+WeightSDS!R$29*$AJ770^5+WeightSDS!S$29*$AJ770^4+WeightSDS!T$29*$AJ770^3+WeightSDS!U$29*$AJ770^2+WeightSDS!V$29*$AJ770+WeightSDS!W$29-0.010431*(1-$AJ770/210),IF($AJ770&lt;123,WeightSDS!M$30*$AJ770^10+WeightSDS!N$30*$AJ770^9+WeightSDS!O$30*$AJ770^8+WeightSDS!P$30*$AJ770^7+WeightSDS!Q$30*$AJ770^6+WeightSDS!R$30*$AJ770^5+WeightSDS!S$30*$AJ770^4+WeightSDS!T$30*$AJ770^3+WeightSDS!U$30*$AJ770^2+WeightSDS!V$30*$AJ770+WeightSDS!W$30-0.010431*(1-1/$AJ770),WeightSDS!M$32+WeightSDS!N$32/(1+EXP(WeightSDS!O$32+WeightSDS!P$32*$AJ770))-0.010431*(1-$AJ770/210))))</f>
        <v>2.9500001032655536</v>
      </c>
      <c r="AN770" s="7">
        <f>IF(D770="M",IF($AJ770&lt;162,WeightSDS!P$12*$AJ770^7+WeightSDS!Q$12*$AJ770^6+WeightSDS!R$12*$AJ770^5+WeightSDS!S$12*$AJ770^4+WeightSDS!T$12*$AJ770^3+WeightSDS!U$12*$AJ770^2+WeightSDS!V$12*$AJ770+WeightSDS!W$12,WeightSDS!P$14*$AJ770^7+WeightSDS!Q$14*$AJ770^6+WeightSDS!R$14*$AJ770^5+WeightSDS!S$14*$AJ770^4+WeightSDS!T$14*$AJ770^3+WeightSDS!U$14*$AJ770^2+WeightSDS!V$14*$AJ770+WeightSDS!W$14),IF($AJ770&lt;156,WeightSDS!O$17*$AJ770^8+WeightSDS!P$17*$AJ770^7+WeightSDS!Q$17*$AJ770^6+WeightSDS!R$17*$AJ770^5+WeightSDS!S$17*$AJ770^4+WeightSDS!T$17*$AJ770^3+WeightSDS!U$17*$AJ770^2+WeightSDS!V$17*$AJ770+WeightSDS!W$17,IF($AJ770&lt;186,WeightSDS!$U$18+(WeightSDS!$V$18-WeightSDS!$U$18)/24*($AJ770-186)+WeightSDS!$W$18*(-$AJ770+186)^2-0.005,WeightSDS!$U$18+(WeightSDS!$V$18-WeightSDS!$U$18)/24*($AJ770-186)-0.005)))</f>
        <v>0.14604529399999999</v>
      </c>
      <c r="AQ770" s="7">
        <f t="shared" si="251"/>
        <v>0.56299999999999994</v>
      </c>
      <c r="AR770" s="7">
        <f t="shared" si="252"/>
        <v>69</v>
      </c>
      <c r="AS770" s="7">
        <f t="shared" si="253"/>
        <v>0.51</v>
      </c>
    </row>
    <row r="771" spans="2:45" s="7" customFormat="1" x14ac:dyDescent="0.15">
      <c r="B771" s="118"/>
      <c r="C771" s="118"/>
      <c r="D771" s="118"/>
      <c r="E771" s="30"/>
      <c r="F771" s="30"/>
      <c r="G771" s="119"/>
      <c r="H771" s="119"/>
      <c r="I771" s="78"/>
      <c r="J771" s="11" t="str">
        <f t="shared" ref="J771:J834" si="266">IF(COUNTA(D771,E771,F771,G771)=4,IF(X771+Y771/12&gt;17.583,"*",(G771-(INDEX(IF(D771="F",Hfemalemean,Hmalemean),Y771+1,INT(T771)+1))))/(INDEX(IF(D771="F",Hfemalesd,Hmalesd),Y771+1,INT(T771)+1)),"")</f>
        <v/>
      </c>
      <c r="K771" s="2" t="str">
        <f t="shared" si="254"/>
        <v/>
      </c>
      <c r="L771" s="2" t="str">
        <f t="shared" ref="L771:L834" si="267">IF(COUNTA(D771,E771,F771,G771,H771)&lt;5,"",IF(T771&lt;6,"*",IF(X771&gt;17,"*",(H771-G771*INDEX(IF(D771="F",muratafemale,muratamale),INT(T771)-4,1)-INDEX(IF(D771="F",muratafemale,muratamale),INT(T771)-4,2))/(G771*INDEX(IF(D771="F",muratafemale,muratamale),INT(T771)-4,1)+INDEX(IF(D771="F",muratafemale,muratamale),INT(T771)-4,2))*100)))</f>
        <v/>
      </c>
      <c r="M771" s="2" t="str">
        <f t="shared" si="255"/>
        <v/>
      </c>
      <c r="N771" s="2" t="str">
        <f t="shared" si="256"/>
        <v/>
      </c>
      <c r="O771" s="2" t="str">
        <f t="shared" si="257"/>
        <v/>
      </c>
      <c r="P771" s="11" t="str">
        <f t="shared" si="258"/>
        <v/>
      </c>
      <c r="Q771" s="11" t="str">
        <f t="shared" si="259"/>
        <v/>
      </c>
      <c r="R771" s="2" t="str">
        <f t="shared" si="260"/>
        <v/>
      </c>
      <c r="S771" s="11" t="str">
        <f t="shared" si="261"/>
        <v/>
      </c>
      <c r="T771" s="175" t="str">
        <f t="shared" si="262"/>
        <v/>
      </c>
      <c r="U771" s="11" t="str">
        <f t="shared" si="263"/>
        <v/>
      </c>
      <c r="V771" s="136"/>
      <c r="W771" s="136"/>
      <c r="X771" s="139">
        <f t="shared" ref="X771:X834" si="268">DATEDIF(E771,F771,"Y")</f>
        <v>0</v>
      </c>
      <c r="Y771" s="31">
        <f t="shared" ref="Y771:Y834" si="269">DATEDIF(E771,F771,"YM")</f>
        <v>0</v>
      </c>
      <c r="Z771" s="31"/>
      <c r="AA771" s="140">
        <f t="shared" ref="AA771:AA834" si="270">DATEDIF(E771,F771,"Y")+(F771-(DATE(YEAR(E771)+DATEDIF(E771,F771,"Y"),MONTH(E771),DAY(E771))))/(365+IF(MOD(YEAR((DATE(YEAR(F771)-1,MONTH(E771),DAY(E771)))),4)=0,IF((DATE(YEAR(F771)-1,MONTH(E771),DAY(E771)))&gt;DATE(YEAR((DATE(YEAR(F771)-1,MONTH(E771),DAY(E771)))),2,29),0,1),0)+IF(MOD(YEAR(F771),4)=0,IF(F771&gt;DATE(YEAR(F771),2,29),1,0),0))</f>
        <v>0</v>
      </c>
      <c r="AB771" s="12"/>
      <c r="AC771" s="8">
        <f t="shared" ref="AC771:AC834" si="271">IF(D771="M",2.06*10^-3*G771^2-0.1166*G771+6.5273,2.49*10^-3*G771^2-0.1858*G771+9.036)</f>
        <v>9.0359999999999996</v>
      </c>
      <c r="AD771" s="8">
        <f t="shared" ref="AD771:AD834" si="272">((G771/100)^3*INDEX(itoOI,IF(D771="M",0,3)+IF(G771&lt;140,1,IF(G771&lt;=149,2,3)),1)+(G771/100)^2*INDEX(itoOI,IF(D771="M",0,3)+IF(G771&lt;140,1,IF(G771&lt;=149,2,3)),2)+(G771/100)*INDEX(itoOI,IF(D771="M",0,3)+IF(G771&lt;140,1,IF(G771&lt;=149,2,3)),3)+INDEX(itoOI,IF(D771="M",0,3)+IF(G771&lt;140,1,IF(G771&lt;=149,2,3)),4))</f>
        <v>-184.49199999999999</v>
      </c>
      <c r="AE771"/>
      <c r="AF771" t="e">
        <f>IF(D771="M",IF(AI771&lt;78,LMS!$D$5*AI771^3+LMS!$E$5*AI771^2+LMS!$F$5*AI771+LMS!$G$5,IF(AI771&lt;150,LMS!$D$6*AI771^3+LMS!$E$6*AI771^2+LMS!$F$6*AI771+LMS!$G$6,LMS!$D$7*AI771^3+LMS!$E$7*AI771^2+LMS!$F$7*AI771+LMS!$G$7)),IF(AI771&lt;69,LMS!$D$9*AI771^3+LMS!$E$9*AI771^2+LMS!$F$9*AI771+LMS!$G$9,IF(AI771&lt;150,LMS!$D$10*AI771^3+LMS!$E$10*AI771^2+LMS!$F$10*AI771+LMS!$G$10,LMS!$D$11*AI771^3+LMS!$E$11*AI771^2+LMS!$F$11*AI771+LMS!$G$11)))</f>
        <v>#VALUE!</v>
      </c>
      <c r="AG771" t="e">
        <f>IF(D771="M",(IF(AI771&lt;2.5,LMS!$D$21*AI771^3+LMS!$E$21*AI771^2+LMS!$F$21*AI771+LMS!$G$21,IF(AI771&lt;9.5,LMS!$D$22*AI771^3+LMS!$E$22*AI771^2+LMS!$F$22*AI771+LMS!$G$22,IF(AI771&lt;26.75,LMS!$D$23*AI771^3+LMS!$E$23*AI771^2+LMS!$F$23*AI771+LMS!$G$23,IF(AI771&lt;90,LMS!$D$24*AI771^3+LMS!$E$24*AI771^2+LMS!$F$24*AI771+LMS!$G$24,LMS!$D$25*AI771^3+LMS!$E$25*AI771^2+LMS!$F$25*AI771+LMS!$G$25))))),(IF(AI771&lt;2.5,LMS!$D$27*AI771^3+LMS!$E$27*AI771^2+LMS!$F$27*AI771+LMS!$G$27,IF(AI771&lt;9.5,LMS!$D$28*AI771^3+LMS!$E$28*AI771^2+LMS!$F$28*AI771+LMS!$G$28,IF(AI771&lt;26.75,LMS!$D$29*AI771^3+LMS!$E$29*AI771^2+LMS!$F$29*AI771+LMS!$G$29,IF(AI771&lt;90,LMS!$D$30*AI771^3+LMS!$E$30*AI771^2+LMS!$F$30*AI771+LMS!$G$30,IF(AI771&lt;150,LMS!$D$31*AI771^3+LMS!$E$31*AI771^2+LMS!$F$31*AI771+LMS!$G$31,LMS!$D$32*AI771^3+LMS!$E$32*AI771^2+LMS!$F$32*AI771+LMS!$G$32)))))))</f>
        <v>#VALUE!</v>
      </c>
      <c r="AH771" t="e">
        <f>IF(D771="M",(IF(AI771&lt;90,LMS!$D$14*AI771^3+LMS!$E$14*AI771^2+LMS!$F$14*AI771+LMS!$G$14,LMS!$D$15*AI771^3+LMS!$E$15*AI771^2+LMS!$F$15*AI771+LMS!$G$15)),(IF(AI771&lt;90,LMS!$D$17*AI771^3+LMS!$E$17*AI771^2+LMS!$F$17*AI771+LMS!$G$17,LMS!$D$18*AI771^3+LMS!$E$18*AI771^2+LMS!$F$18*AI771+LMS!$G$18)))</f>
        <v>#VALUE!</v>
      </c>
      <c r="AI771" s="7" t="e">
        <f t="shared" si="265"/>
        <v>#VALUE!</v>
      </c>
      <c r="AJ771" s="7">
        <f t="shared" si="264"/>
        <v>0</v>
      </c>
      <c r="AL771" s="7">
        <f>IF(D771="M",WeightSDS!P$5*$AJ771^7+WeightSDS!Q$5*$AJ771^6+WeightSDS!R$5*$AJ771^5+WeightSDS!S$5*$AJ771^4+WeightSDS!T$5*$AJ771^3+WeightSDS!U$5*$AJ771^2+WeightSDS!V$5*$AJ771+WeightSDS!W$5,IF($AJ771&lt;186,WeightSDS!P$8*$AJ771^7+WeightSDS!Q$8*$AJ771^6+WeightSDS!R$8*$AJ771^5+WeightSDS!S$8*$AJ771^4+WeightSDS!T$8*$AJ771^3+WeightSDS!U$8*$AJ771^2+WeightSDS!V$8*$AJ771+WeightSDS!W$8,WeightSDS!$U$9+WeightSDS!$V$9*($AJ771-WeightSDS!$W$9)))</f>
        <v>0.75407122999999998</v>
      </c>
      <c r="AM771" s="7">
        <f>IF(D771="M",IF($AJ771&lt;45,WeightSDS!M$23*$AJ771^10+WeightSDS!N$23*$AJ771^9+WeightSDS!O$23*$AJ771^8+WeightSDS!P$23*$AJ771^7+WeightSDS!Q$23*$AJ771^6+WeightSDS!R$23*$AJ771^5+WeightSDS!S$23*$AJ771^4+WeightSDS!T$23*$AJ771^3+WeightSDS!U$23*$AJ771^2+WeightSDS!V$23*$AJ771+WeightSDS!W$23,IF($AJ771&lt;153,WeightSDS!M$25*$AJ771^10+WeightSDS!N$25*$AJ771^9+WeightSDS!O$25*$AJ771^8+WeightSDS!P$25*$AJ771^7+WeightSDS!Q$25*$AJ771^6+WeightSDS!R$25*$AJ771^5+WeightSDS!S$25*$AJ771^4+WeightSDS!T$25*$AJ771^3+WeightSDS!U$25*$AJ771^2+WeightSDS!V$25*$AJ771+WeightSDS!W$25,WeightSDS!M$27+WeightSDS!N$27/(1+EXP(WeightSDS!O$27+WeightSDS!P$27*$AJ771)))),IF($AJ771&lt;43.8,WeightSDS!M$29*$AJ771^10+WeightSDS!N$29*$AJ771^9+WeightSDS!O$29*$AJ771^8+WeightSDS!P$29*$AJ771^7+WeightSDS!Q$29*$AJ771^6+WeightSDS!R$29*$AJ771^5+WeightSDS!S$29*$AJ771^4+WeightSDS!T$29*$AJ771^3+WeightSDS!U$29*$AJ771^2+WeightSDS!V$29*$AJ771+WeightSDS!W$29-0.010431*(1-$AJ771/210),IF($AJ771&lt;123,WeightSDS!M$30*$AJ771^10+WeightSDS!N$30*$AJ771^9+WeightSDS!O$30*$AJ771^8+WeightSDS!P$30*$AJ771^7+WeightSDS!Q$30*$AJ771^6+WeightSDS!R$30*$AJ771^5+WeightSDS!S$30*$AJ771^4+WeightSDS!T$30*$AJ771^3+WeightSDS!U$30*$AJ771^2+WeightSDS!V$30*$AJ771+WeightSDS!W$30-0.010431*(1-1/$AJ771),WeightSDS!M$32+WeightSDS!N$32/(1+EXP(WeightSDS!O$32+WeightSDS!P$32*$AJ771))-0.010431*(1-$AJ771/210))))</f>
        <v>2.9500001032655536</v>
      </c>
      <c r="AN771" s="7">
        <f>IF(D771="M",IF($AJ771&lt;162,WeightSDS!P$12*$AJ771^7+WeightSDS!Q$12*$AJ771^6+WeightSDS!R$12*$AJ771^5+WeightSDS!S$12*$AJ771^4+WeightSDS!T$12*$AJ771^3+WeightSDS!U$12*$AJ771^2+WeightSDS!V$12*$AJ771+WeightSDS!W$12,WeightSDS!P$14*$AJ771^7+WeightSDS!Q$14*$AJ771^6+WeightSDS!R$14*$AJ771^5+WeightSDS!S$14*$AJ771^4+WeightSDS!T$14*$AJ771^3+WeightSDS!U$14*$AJ771^2+WeightSDS!V$14*$AJ771+WeightSDS!W$14),IF($AJ771&lt;156,WeightSDS!O$17*$AJ771^8+WeightSDS!P$17*$AJ771^7+WeightSDS!Q$17*$AJ771^6+WeightSDS!R$17*$AJ771^5+WeightSDS!S$17*$AJ771^4+WeightSDS!T$17*$AJ771^3+WeightSDS!U$17*$AJ771^2+WeightSDS!V$17*$AJ771+WeightSDS!W$17,IF($AJ771&lt;186,WeightSDS!$U$18+(WeightSDS!$V$18-WeightSDS!$U$18)/24*($AJ771-186)+WeightSDS!$W$18*(-$AJ771+186)^2-0.005,WeightSDS!$U$18+(WeightSDS!$V$18-WeightSDS!$U$18)/24*($AJ771-186)-0.005)))</f>
        <v>0.14604529399999999</v>
      </c>
      <c r="AQ771" s="7">
        <f t="shared" ref="AQ771:AQ834" si="273">INDEX(IF(D771="M",IGFmale, IGFfemale), Y771+1,1)</f>
        <v>0.56299999999999994</v>
      </c>
      <c r="AR771" s="7">
        <f t="shared" ref="AR771:AR834" si="274">INDEX(IF(D771="M",IGFmale, IGFfemale), Y771+1,2)</f>
        <v>69</v>
      </c>
      <c r="AS771" s="7">
        <f t="shared" ref="AS771:AS834" si="275">INDEX(IF(D771="M",IGFmale, IGFfemale), Y771+1,3)</f>
        <v>0.51</v>
      </c>
    </row>
    <row r="772" spans="2:45" s="7" customFormat="1" x14ac:dyDescent="0.15">
      <c r="B772" s="118"/>
      <c r="C772" s="118"/>
      <c r="D772" s="118"/>
      <c r="E772" s="30"/>
      <c r="F772" s="30"/>
      <c r="G772" s="119"/>
      <c r="H772" s="119"/>
      <c r="I772" s="78"/>
      <c r="J772" s="11" t="str">
        <f t="shared" si="266"/>
        <v/>
      </c>
      <c r="K772" s="2" t="str">
        <f t="shared" ref="K772:K835" si="276">IF(COUNTA(D772,E772,F772,G772,H772)=5,IF(T772&lt;1,"*",IF(T772&gt;=6,"*",IF(G772&gt;=120,"*",IF(G772&lt;70,"*",(H772-AC772)/AC772*100)))),"")</f>
        <v/>
      </c>
      <c r="L772" s="2" t="str">
        <f t="shared" si="267"/>
        <v/>
      </c>
      <c r="M772" s="2" t="str">
        <f t="shared" ref="M772:M835" si="277">IF(COUNTA(D772,E772,F772,G772,H772)=5,IF(G772&gt;=IF(D772="M",181,174),"*",IF(G772&lt;101,"*",IF(T772&lt;6,"*",IF(X772&gt;17.583,"*",(H772-AD772)/AD772*100)))),"")</f>
        <v/>
      </c>
      <c r="N772" s="2" t="str">
        <f t="shared" ref="N772:N835" si="278">IF(COUNTA(D772,E772,F772,G772,H772)=5,H772/G772^2*10000,"")</f>
        <v/>
      </c>
      <c r="O772" s="2" t="str">
        <f t="shared" ref="O772:O835" si="279">IF(COUNTA(D772,E772,F772,G772,H772)=5,IF(X772+Y772/12&gt;17.583,"*",NORMSDIST(((N772/AG772)^(AF772)-1)/AF772/AH772)*100),"")</f>
        <v/>
      </c>
      <c r="P772" s="11" t="str">
        <f t="shared" ref="P772:P835" si="280">IF(COUNTA(D772,E772,F772,G772,H772)=5,IF(X772+Y772/12&gt;17.583,"*",((N772/AG772)^(AF772)-1)/AF772/AH772),"")</f>
        <v/>
      </c>
      <c r="Q772" s="11" t="str">
        <f t="shared" ref="Q772:Q835" si="281">IF(COUNTA(D772,E772,F772,G772,H772)=5,IF(X772+Y772/12&gt;17.583,"   *",((H772/AM772)^(AL772)-1)/AL772/AN772),"")</f>
        <v/>
      </c>
      <c r="R772" s="2" t="str">
        <f t="shared" ref="R772:R835" si="282">IF(COUNTA(D772,E772,F772,I772)=4,IF(AA772&gt;77,"*",NORMSDIST(((I772/AR772)^(AQ772)-1)/AQ772/AS772)*100),"")</f>
        <v/>
      </c>
      <c r="S772" s="11" t="str">
        <f t="shared" ref="S772:S835" si="283">IF(COUNTA(D772,E772,F772,I772)=4,IF(AA772&gt;77,"*",((I772/AR772)^(AQ772)-1)/AQ772/AS772),"")</f>
        <v/>
      </c>
      <c r="T772" s="175" t="str">
        <f t="shared" ref="T772:T835" si="284">IF(COUNTA(E772,F772)=2,AA772,"")</f>
        <v/>
      </c>
      <c r="U772" s="11" t="str">
        <f t="shared" ref="U772:U835" si="285">IF(COUNTA(E772,F772)=2,IF(X772&lt;10,"0","")&amp;X772&amp;"歳"&amp;IF(Y772&lt;10,"0","")&amp;Y772&amp;"か月","")</f>
        <v/>
      </c>
      <c r="V772" s="136"/>
      <c r="W772" s="136"/>
      <c r="X772" s="139">
        <f t="shared" si="268"/>
        <v>0</v>
      </c>
      <c r="Y772" s="31">
        <f t="shared" si="269"/>
        <v>0</v>
      </c>
      <c r="Z772" s="31"/>
      <c r="AA772" s="140">
        <f t="shared" si="270"/>
        <v>0</v>
      </c>
      <c r="AB772" s="12"/>
      <c r="AC772" s="8">
        <f t="shared" si="271"/>
        <v>9.0359999999999996</v>
      </c>
      <c r="AD772" s="8">
        <f t="shared" si="272"/>
        <v>-184.49199999999999</v>
      </c>
      <c r="AE772"/>
      <c r="AF772" t="e">
        <f>IF(D772="M",IF(AI772&lt;78,LMS!$D$5*AI772^3+LMS!$E$5*AI772^2+LMS!$F$5*AI772+LMS!$G$5,IF(AI772&lt;150,LMS!$D$6*AI772^3+LMS!$E$6*AI772^2+LMS!$F$6*AI772+LMS!$G$6,LMS!$D$7*AI772^3+LMS!$E$7*AI772^2+LMS!$F$7*AI772+LMS!$G$7)),IF(AI772&lt;69,LMS!$D$9*AI772^3+LMS!$E$9*AI772^2+LMS!$F$9*AI772+LMS!$G$9,IF(AI772&lt;150,LMS!$D$10*AI772^3+LMS!$E$10*AI772^2+LMS!$F$10*AI772+LMS!$G$10,LMS!$D$11*AI772^3+LMS!$E$11*AI772^2+LMS!$F$11*AI772+LMS!$G$11)))</f>
        <v>#VALUE!</v>
      </c>
      <c r="AG772" t="e">
        <f>IF(D772="M",(IF(AI772&lt;2.5,LMS!$D$21*AI772^3+LMS!$E$21*AI772^2+LMS!$F$21*AI772+LMS!$G$21,IF(AI772&lt;9.5,LMS!$D$22*AI772^3+LMS!$E$22*AI772^2+LMS!$F$22*AI772+LMS!$G$22,IF(AI772&lt;26.75,LMS!$D$23*AI772^3+LMS!$E$23*AI772^2+LMS!$F$23*AI772+LMS!$G$23,IF(AI772&lt;90,LMS!$D$24*AI772^3+LMS!$E$24*AI772^2+LMS!$F$24*AI772+LMS!$G$24,LMS!$D$25*AI772^3+LMS!$E$25*AI772^2+LMS!$F$25*AI772+LMS!$G$25))))),(IF(AI772&lt;2.5,LMS!$D$27*AI772^3+LMS!$E$27*AI772^2+LMS!$F$27*AI772+LMS!$G$27,IF(AI772&lt;9.5,LMS!$D$28*AI772^3+LMS!$E$28*AI772^2+LMS!$F$28*AI772+LMS!$G$28,IF(AI772&lt;26.75,LMS!$D$29*AI772^3+LMS!$E$29*AI772^2+LMS!$F$29*AI772+LMS!$G$29,IF(AI772&lt;90,LMS!$D$30*AI772^3+LMS!$E$30*AI772^2+LMS!$F$30*AI772+LMS!$G$30,IF(AI772&lt;150,LMS!$D$31*AI772^3+LMS!$E$31*AI772^2+LMS!$F$31*AI772+LMS!$G$31,LMS!$D$32*AI772^3+LMS!$E$32*AI772^2+LMS!$F$32*AI772+LMS!$G$32)))))))</f>
        <v>#VALUE!</v>
      </c>
      <c r="AH772" t="e">
        <f>IF(D772="M",(IF(AI772&lt;90,LMS!$D$14*AI772^3+LMS!$E$14*AI772^2+LMS!$F$14*AI772+LMS!$G$14,LMS!$D$15*AI772^3+LMS!$E$15*AI772^2+LMS!$F$15*AI772+LMS!$G$15)),(IF(AI772&lt;90,LMS!$D$17*AI772^3+LMS!$E$17*AI772^2+LMS!$F$17*AI772+LMS!$G$17,LMS!$D$18*AI772^3+LMS!$E$18*AI772^2+LMS!$F$18*AI772+LMS!$G$18)))</f>
        <v>#VALUE!</v>
      </c>
      <c r="AI772" s="7" t="e">
        <f t="shared" si="265"/>
        <v>#VALUE!</v>
      </c>
      <c r="AJ772" s="7">
        <f t="shared" ref="AJ772:AJ835" si="286">X772*12+Y772</f>
        <v>0</v>
      </c>
      <c r="AL772" s="7">
        <f>IF(D772="M",WeightSDS!P$5*$AJ772^7+WeightSDS!Q$5*$AJ772^6+WeightSDS!R$5*$AJ772^5+WeightSDS!S$5*$AJ772^4+WeightSDS!T$5*$AJ772^3+WeightSDS!U$5*$AJ772^2+WeightSDS!V$5*$AJ772+WeightSDS!W$5,IF($AJ772&lt;186,WeightSDS!P$8*$AJ772^7+WeightSDS!Q$8*$AJ772^6+WeightSDS!R$8*$AJ772^5+WeightSDS!S$8*$AJ772^4+WeightSDS!T$8*$AJ772^3+WeightSDS!U$8*$AJ772^2+WeightSDS!V$8*$AJ772+WeightSDS!W$8,WeightSDS!$U$9+WeightSDS!$V$9*($AJ772-WeightSDS!$W$9)))</f>
        <v>0.75407122999999998</v>
      </c>
      <c r="AM772" s="7">
        <f>IF(D772="M",IF($AJ772&lt;45,WeightSDS!M$23*$AJ772^10+WeightSDS!N$23*$AJ772^9+WeightSDS!O$23*$AJ772^8+WeightSDS!P$23*$AJ772^7+WeightSDS!Q$23*$AJ772^6+WeightSDS!R$23*$AJ772^5+WeightSDS!S$23*$AJ772^4+WeightSDS!T$23*$AJ772^3+WeightSDS!U$23*$AJ772^2+WeightSDS!V$23*$AJ772+WeightSDS!W$23,IF($AJ772&lt;153,WeightSDS!M$25*$AJ772^10+WeightSDS!N$25*$AJ772^9+WeightSDS!O$25*$AJ772^8+WeightSDS!P$25*$AJ772^7+WeightSDS!Q$25*$AJ772^6+WeightSDS!R$25*$AJ772^5+WeightSDS!S$25*$AJ772^4+WeightSDS!T$25*$AJ772^3+WeightSDS!U$25*$AJ772^2+WeightSDS!V$25*$AJ772+WeightSDS!W$25,WeightSDS!M$27+WeightSDS!N$27/(1+EXP(WeightSDS!O$27+WeightSDS!P$27*$AJ772)))),IF($AJ772&lt;43.8,WeightSDS!M$29*$AJ772^10+WeightSDS!N$29*$AJ772^9+WeightSDS!O$29*$AJ772^8+WeightSDS!P$29*$AJ772^7+WeightSDS!Q$29*$AJ772^6+WeightSDS!R$29*$AJ772^5+WeightSDS!S$29*$AJ772^4+WeightSDS!T$29*$AJ772^3+WeightSDS!U$29*$AJ772^2+WeightSDS!V$29*$AJ772+WeightSDS!W$29-0.010431*(1-$AJ772/210),IF($AJ772&lt;123,WeightSDS!M$30*$AJ772^10+WeightSDS!N$30*$AJ772^9+WeightSDS!O$30*$AJ772^8+WeightSDS!P$30*$AJ772^7+WeightSDS!Q$30*$AJ772^6+WeightSDS!R$30*$AJ772^5+WeightSDS!S$30*$AJ772^4+WeightSDS!T$30*$AJ772^3+WeightSDS!U$30*$AJ772^2+WeightSDS!V$30*$AJ772+WeightSDS!W$30-0.010431*(1-1/$AJ772),WeightSDS!M$32+WeightSDS!N$32/(1+EXP(WeightSDS!O$32+WeightSDS!P$32*$AJ772))-0.010431*(1-$AJ772/210))))</f>
        <v>2.9500001032655536</v>
      </c>
      <c r="AN772" s="7">
        <f>IF(D772="M",IF($AJ772&lt;162,WeightSDS!P$12*$AJ772^7+WeightSDS!Q$12*$AJ772^6+WeightSDS!R$12*$AJ772^5+WeightSDS!S$12*$AJ772^4+WeightSDS!T$12*$AJ772^3+WeightSDS!U$12*$AJ772^2+WeightSDS!V$12*$AJ772+WeightSDS!W$12,WeightSDS!P$14*$AJ772^7+WeightSDS!Q$14*$AJ772^6+WeightSDS!R$14*$AJ772^5+WeightSDS!S$14*$AJ772^4+WeightSDS!T$14*$AJ772^3+WeightSDS!U$14*$AJ772^2+WeightSDS!V$14*$AJ772+WeightSDS!W$14),IF($AJ772&lt;156,WeightSDS!O$17*$AJ772^8+WeightSDS!P$17*$AJ772^7+WeightSDS!Q$17*$AJ772^6+WeightSDS!R$17*$AJ772^5+WeightSDS!S$17*$AJ772^4+WeightSDS!T$17*$AJ772^3+WeightSDS!U$17*$AJ772^2+WeightSDS!V$17*$AJ772+WeightSDS!W$17,IF($AJ772&lt;186,WeightSDS!$U$18+(WeightSDS!$V$18-WeightSDS!$U$18)/24*($AJ772-186)+WeightSDS!$W$18*(-$AJ772+186)^2-0.005,WeightSDS!$U$18+(WeightSDS!$V$18-WeightSDS!$U$18)/24*($AJ772-186)-0.005)))</f>
        <v>0.14604529399999999</v>
      </c>
      <c r="AQ772" s="7">
        <f t="shared" si="273"/>
        <v>0.56299999999999994</v>
      </c>
      <c r="AR772" s="7">
        <f t="shared" si="274"/>
        <v>69</v>
      </c>
      <c r="AS772" s="7">
        <f t="shared" si="275"/>
        <v>0.51</v>
      </c>
    </row>
    <row r="773" spans="2:45" s="7" customFormat="1" x14ac:dyDescent="0.15">
      <c r="B773" s="118"/>
      <c r="C773" s="118"/>
      <c r="D773" s="118"/>
      <c r="E773" s="30"/>
      <c r="F773" s="30"/>
      <c r="G773" s="119"/>
      <c r="H773" s="119"/>
      <c r="I773" s="78"/>
      <c r="J773" s="11" t="str">
        <f t="shared" si="266"/>
        <v/>
      </c>
      <c r="K773" s="2" t="str">
        <f t="shared" si="276"/>
        <v/>
      </c>
      <c r="L773" s="2" t="str">
        <f t="shared" si="267"/>
        <v/>
      </c>
      <c r="M773" s="2" t="str">
        <f t="shared" si="277"/>
        <v/>
      </c>
      <c r="N773" s="2" t="str">
        <f t="shared" si="278"/>
        <v/>
      </c>
      <c r="O773" s="2" t="str">
        <f t="shared" si="279"/>
        <v/>
      </c>
      <c r="P773" s="11" t="str">
        <f t="shared" si="280"/>
        <v/>
      </c>
      <c r="Q773" s="11" t="str">
        <f t="shared" si="281"/>
        <v/>
      </c>
      <c r="R773" s="2" t="str">
        <f t="shared" si="282"/>
        <v/>
      </c>
      <c r="S773" s="11" t="str">
        <f t="shared" si="283"/>
        <v/>
      </c>
      <c r="T773" s="175" t="str">
        <f t="shared" si="284"/>
        <v/>
      </c>
      <c r="U773" s="11" t="str">
        <f t="shared" si="285"/>
        <v/>
      </c>
      <c r="V773" s="136"/>
      <c r="W773" s="136"/>
      <c r="X773" s="139">
        <f t="shared" si="268"/>
        <v>0</v>
      </c>
      <c r="Y773" s="31">
        <f t="shared" si="269"/>
        <v>0</v>
      </c>
      <c r="Z773" s="31"/>
      <c r="AA773" s="140">
        <f t="shared" si="270"/>
        <v>0</v>
      </c>
      <c r="AB773" s="12"/>
      <c r="AC773" s="8">
        <f t="shared" si="271"/>
        <v>9.0359999999999996</v>
      </c>
      <c r="AD773" s="8">
        <f t="shared" si="272"/>
        <v>-184.49199999999999</v>
      </c>
      <c r="AE773"/>
      <c r="AF773" t="e">
        <f>IF(D773="M",IF(AI773&lt;78,LMS!$D$5*AI773^3+LMS!$E$5*AI773^2+LMS!$F$5*AI773+LMS!$G$5,IF(AI773&lt;150,LMS!$D$6*AI773^3+LMS!$E$6*AI773^2+LMS!$F$6*AI773+LMS!$G$6,LMS!$D$7*AI773^3+LMS!$E$7*AI773^2+LMS!$F$7*AI773+LMS!$G$7)),IF(AI773&lt;69,LMS!$D$9*AI773^3+LMS!$E$9*AI773^2+LMS!$F$9*AI773+LMS!$G$9,IF(AI773&lt;150,LMS!$D$10*AI773^3+LMS!$E$10*AI773^2+LMS!$F$10*AI773+LMS!$G$10,LMS!$D$11*AI773^3+LMS!$E$11*AI773^2+LMS!$F$11*AI773+LMS!$G$11)))</f>
        <v>#VALUE!</v>
      </c>
      <c r="AG773" t="e">
        <f>IF(D773="M",(IF(AI773&lt;2.5,LMS!$D$21*AI773^3+LMS!$E$21*AI773^2+LMS!$F$21*AI773+LMS!$G$21,IF(AI773&lt;9.5,LMS!$D$22*AI773^3+LMS!$E$22*AI773^2+LMS!$F$22*AI773+LMS!$G$22,IF(AI773&lt;26.75,LMS!$D$23*AI773^3+LMS!$E$23*AI773^2+LMS!$F$23*AI773+LMS!$G$23,IF(AI773&lt;90,LMS!$D$24*AI773^3+LMS!$E$24*AI773^2+LMS!$F$24*AI773+LMS!$G$24,LMS!$D$25*AI773^3+LMS!$E$25*AI773^2+LMS!$F$25*AI773+LMS!$G$25))))),(IF(AI773&lt;2.5,LMS!$D$27*AI773^3+LMS!$E$27*AI773^2+LMS!$F$27*AI773+LMS!$G$27,IF(AI773&lt;9.5,LMS!$D$28*AI773^3+LMS!$E$28*AI773^2+LMS!$F$28*AI773+LMS!$G$28,IF(AI773&lt;26.75,LMS!$D$29*AI773^3+LMS!$E$29*AI773^2+LMS!$F$29*AI773+LMS!$G$29,IF(AI773&lt;90,LMS!$D$30*AI773^3+LMS!$E$30*AI773^2+LMS!$F$30*AI773+LMS!$G$30,IF(AI773&lt;150,LMS!$D$31*AI773^3+LMS!$E$31*AI773^2+LMS!$F$31*AI773+LMS!$G$31,LMS!$D$32*AI773^3+LMS!$E$32*AI773^2+LMS!$F$32*AI773+LMS!$G$32)))))))</f>
        <v>#VALUE!</v>
      </c>
      <c r="AH773" t="e">
        <f>IF(D773="M",(IF(AI773&lt;90,LMS!$D$14*AI773^3+LMS!$E$14*AI773^2+LMS!$F$14*AI773+LMS!$G$14,LMS!$D$15*AI773^3+LMS!$E$15*AI773^2+LMS!$F$15*AI773+LMS!$G$15)),(IF(AI773&lt;90,LMS!$D$17*AI773^3+LMS!$E$17*AI773^2+LMS!$F$17*AI773+LMS!$G$17,LMS!$D$18*AI773^3+LMS!$E$18*AI773^2+LMS!$F$18*AI773+LMS!$G$18)))</f>
        <v>#VALUE!</v>
      </c>
      <c r="AI773" s="7" t="e">
        <f t="shared" si="265"/>
        <v>#VALUE!</v>
      </c>
      <c r="AJ773" s="7">
        <f t="shared" si="286"/>
        <v>0</v>
      </c>
      <c r="AL773" s="7">
        <f>IF(D773="M",WeightSDS!P$5*$AJ773^7+WeightSDS!Q$5*$AJ773^6+WeightSDS!R$5*$AJ773^5+WeightSDS!S$5*$AJ773^4+WeightSDS!T$5*$AJ773^3+WeightSDS!U$5*$AJ773^2+WeightSDS!V$5*$AJ773+WeightSDS!W$5,IF($AJ773&lt;186,WeightSDS!P$8*$AJ773^7+WeightSDS!Q$8*$AJ773^6+WeightSDS!R$8*$AJ773^5+WeightSDS!S$8*$AJ773^4+WeightSDS!T$8*$AJ773^3+WeightSDS!U$8*$AJ773^2+WeightSDS!V$8*$AJ773+WeightSDS!W$8,WeightSDS!$U$9+WeightSDS!$V$9*($AJ773-WeightSDS!$W$9)))</f>
        <v>0.75407122999999998</v>
      </c>
      <c r="AM773" s="7">
        <f>IF(D773="M",IF($AJ773&lt;45,WeightSDS!M$23*$AJ773^10+WeightSDS!N$23*$AJ773^9+WeightSDS!O$23*$AJ773^8+WeightSDS!P$23*$AJ773^7+WeightSDS!Q$23*$AJ773^6+WeightSDS!R$23*$AJ773^5+WeightSDS!S$23*$AJ773^4+WeightSDS!T$23*$AJ773^3+WeightSDS!U$23*$AJ773^2+WeightSDS!V$23*$AJ773+WeightSDS!W$23,IF($AJ773&lt;153,WeightSDS!M$25*$AJ773^10+WeightSDS!N$25*$AJ773^9+WeightSDS!O$25*$AJ773^8+WeightSDS!P$25*$AJ773^7+WeightSDS!Q$25*$AJ773^6+WeightSDS!R$25*$AJ773^5+WeightSDS!S$25*$AJ773^4+WeightSDS!T$25*$AJ773^3+WeightSDS!U$25*$AJ773^2+WeightSDS!V$25*$AJ773+WeightSDS!W$25,WeightSDS!M$27+WeightSDS!N$27/(1+EXP(WeightSDS!O$27+WeightSDS!P$27*$AJ773)))),IF($AJ773&lt;43.8,WeightSDS!M$29*$AJ773^10+WeightSDS!N$29*$AJ773^9+WeightSDS!O$29*$AJ773^8+WeightSDS!P$29*$AJ773^7+WeightSDS!Q$29*$AJ773^6+WeightSDS!R$29*$AJ773^5+WeightSDS!S$29*$AJ773^4+WeightSDS!T$29*$AJ773^3+WeightSDS!U$29*$AJ773^2+WeightSDS!V$29*$AJ773+WeightSDS!W$29-0.010431*(1-$AJ773/210),IF($AJ773&lt;123,WeightSDS!M$30*$AJ773^10+WeightSDS!N$30*$AJ773^9+WeightSDS!O$30*$AJ773^8+WeightSDS!P$30*$AJ773^7+WeightSDS!Q$30*$AJ773^6+WeightSDS!R$30*$AJ773^5+WeightSDS!S$30*$AJ773^4+WeightSDS!T$30*$AJ773^3+WeightSDS!U$30*$AJ773^2+WeightSDS!V$30*$AJ773+WeightSDS!W$30-0.010431*(1-1/$AJ773),WeightSDS!M$32+WeightSDS!N$32/(1+EXP(WeightSDS!O$32+WeightSDS!P$32*$AJ773))-0.010431*(1-$AJ773/210))))</f>
        <v>2.9500001032655536</v>
      </c>
      <c r="AN773" s="7">
        <f>IF(D773="M",IF($AJ773&lt;162,WeightSDS!P$12*$AJ773^7+WeightSDS!Q$12*$AJ773^6+WeightSDS!R$12*$AJ773^5+WeightSDS!S$12*$AJ773^4+WeightSDS!T$12*$AJ773^3+WeightSDS!U$12*$AJ773^2+WeightSDS!V$12*$AJ773+WeightSDS!W$12,WeightSDS!P$14*$AJ773^7+WeightSDS!Q$14*$AJ773^6+WeightSDS!R$14*$AJ773^5+WeightSDS!S$14*$AJ773^4+WeightSDS!T$14*$AJ773^3+WeightSDS!U$14*$AJ773^2+WeightSDS!V$14*$AJ773+WeightSDS!W$14),IF($AJ773&lt;156,WeightSDS!O$17*$AJ773^8+WeightSDS!P$17*$AJ773^7+WeightSDS!Q$17*$AJ773^6+WeightSDS!R$17*$AJ773^5+WeightSDS!S$17*$AJ773^4+WeightSDS!T$17*$AJ773^3+WeightSDS!U$17*$AJ773^2+WeightSDS!V$17*$AJ773+WeightSDS!W$17,IF($AJ773&lt;186,WeightSDS!$U$18+(WeightSDS!$V$18-WeightSDS!$U$18)/24*($AJ773-186)+WeightSDS!$W$18*(-$AJ773+186)^2-0.005,WeightSDS!$U$18+(WeightSDS!$V$18-WeightSDS!$U$18)/24*($AJ773-186)-0.005)))</f>
        <v>0.14604529399999999</v>
      </c>
      <c r="AQ773" s="7">
        <f t="shared" si="273"/>
        <v>0.56299999999999994</v>
      </c>
      <c r="AR773" s="7">
        <f t="shared" si="274"/>
        <v>69</v>
      </c>
      <c r="AS773" s="7">
        <f t="shared" si="275"/>
        <v>0.51</v>
      </c>
    </row>
    <row r="774" spans="2:45" s="7" customFormat="1" x14ac:dyDescent="0.15">
      <c r="B774" s="118"/>
      <c r="C774" s="118"/>
      <c r="D774" s="118"/>
      <c r="E774" s="30"/>
      <c r="F774" s="30"/>
      <c r="G774" s="119"/>
      <c r="H774" s="119"/>
      <c r="I774" s="78"/>
      <c r="J774" s="11" t="str">
        <f t="shared" si="266"/>
        <v/>
      </c>
      <c r="K774" s="2" t="str">
        <f t="shared" si="276"/>
        <v/>
      </c>
      <c r="L774" s="2" t="str">
        <f t="shared" si="267"/>
        <v/>
      </c>
      <c r="M774" s="2" t="str">
        <f t="shared" si="277"/>
        <v/>
      </c>
      <c r="N774" s="2" t="str">
        <f t="shared" si="278"/>
        <v/>
      </c>
      <c r="O774" s="2" t="str">
        <f t="shared" si="279"/>
        <v/>
      </c>
      <c r="P774" s="11" t="str">
        <f t="shared" si="280"/>
        <v/>
      </c>
      <c r="Q774" s="11" t="str">
        <f t="shared" si="281"/>
        <v/>
      </c>
      <c r="R774" s="2" t="str">
        <f t="shared" si="282"/>
        <v/>
      </c>
      <c r="S774" s="11" t="str">
        <f t="shared" si="283"/>
        <v/>
      </c>
      <c r="T774" s="175" t="str">
        <f t="shared" si="284"/>
        <v/>
      </c>
      <c r="U774" s="11" t="str">
        <f t="shared" si="285"/>
        <v/>
      </c>
      <c r="V774" s="136"/>
      <c r="W774" s="136"/>
      <c r="X774" s="139">
        <f t="shared" si="268"/>
        <v>0</v>
      </c>
      <c r="Y774" s="31">
        <f t="shared" si="269"/>
        <v>0</v>
      </c>
      <c r="Z774" s="31"/>
      <c r="AA774" s="140">
        <f t="shared" si="270"/>
        <v>0</v>
      </c>
      <c r="AB774" s="12"/>
      <c r="AC774" s="8">
        <f t="shared" si="271"/>
        <v>9.0359999999999996</v>
      </c>
      <c r="AD774" s="8">
        <f t="shared" si="272"/>
        <v>-184.49199999999999</v>
      </c>
      <c r="AE774"/>
      <c r="AF774" t="e">
        <f>IF(D774="M",IF(AI774&lt;78,LMS!$D$5*AI774^3+LMS!$E$5*AI774^2+LMS!$F$5*AI774+LMS!$G$5,IF(AI774&lt;150,LMS!$D$6*AI774^3+LMS!$E$6*AI774^2+LMS!$F$6*AI774+LMS!$G$6,LMS!$D$7*AI774^3+LMS!$E$7*AI774^2+LMS!$F$7*AI774+LMS!$G$7)),IF(AI774&lt;69,LMS!$D$9*AI774^3+LMS!$E$9*AI774^2+LMS!$F$9*AI774+LMS!$G$9,IF(AI774&lt;150,LMS!$D$10*AI774^3+LMS!$E$10*AI774^2+LMS!$F$10*AI774+LMS!$G$10,LMS!$D$11*AI774^3+LMS!$E$11*AI774^2+LMS!$F$11*AI774+LMS!$G$11)))</f>
        <v>#VALUE!</v>
      </c>
      <c r="AG774" t="e">
        <f>IF(D774="M",(IF(AI774&lt;2.5,LMS!$D$21*AI774^3+LMS!$E$21*AI774^2+LMS!$F$21*AI774+LMS!$G$21,IF(AI774&lt;9.5,LMS!$D$22*AI774^3+LMS!$E$22*AI774^2+LMS!$F$22*AI774+LMS!$G$22,IF(AI774&lt;26.75,LMS!$D$23*AI774^3+LMS!$E$23*AI774^2+LMS!$F$23*AI774+LMS!$G$23,IF(AI774&lt;90,LMS!$D$24*AI774^3+LMS!$E$24*AI774^2+LMS!$F$24*AI774+LMS!$G$24,LMS!$D$25*AI774^3+LMS!$E$25*AI774^2+LMS!$F$25*AI774+LMS!$G$25))))),(IF(AI774&lt;2.5,LMS!$D$27*AI774^3+LMS!$E$27*AI774^2+LMS!$F$27*AI774+LMS!$G$27,IF(AI774&lt;9.5,LMS!$D$28*AI774^3+LMS!$E$28*AI774^2+LMS!$F$28*AI774+LMS!$G$28,IF(AI774&lt;26.75,LMS!$D$29*AI774^3+LMS!$E$29*AI774^2+LMS!$F$29*AI774+LMS!$G$29,IF(AI774&lt;90,LMS!$D$30*AI774^3+LMS!$E$30*AI774^2+LMS!$F$30*AI774+LMS!$G$30,IF(AI774&lt;150,LMS!$D$31*AI774^3+LMS!$E$31*AI774^2+LMS!$F$31*AI774+LMS!$G$31,LMS!$D$32*AI774^3+LMS!$E$32*AI774^2+LMS!$F$32*AI774+LMS!$G$32)))))))</f>
        <v>#VALUE!</v>
      </c>
      <c r="AH774" t="e">
        <f>IF(D774="M",(IF(AI774&lt;90,LMS!$D$14*AI774^3+LMS!$E$14*AI774^2+LMS!$F$14*AI774+LMS!$G$14,LMS!$D$15*AI774^3+LMS!$E$15*AI774^2+LMS!$F$15*AI774+LMS!$G$15)),(IF(AI774&lt;90,LMS!$D$17*AI774^3+LMS!$E$17*AI774^2+LMS!$F$17*AI774+LMS!$G$17,LMS!$D$18*AI774^3+LMS!$E$18*AI774^2+LMS!$F$18*AI774+LMS!$G$18)))</f>
        <v>#VALUE!</v>
      </c>
      <c r="AI774" s="7" t="e">
        <f t="shared" si="265"/>
        <v>#VALUE!</v>
      </c>
      <c r="AJ774" s="7">
        <f t="shared" si="286"/>
        <v>0</v>
      </c>
      <c r="AL774" s="7">
        <f>IF(D774="M",WeightSDS!P$5*$AJ774^7+WeightSDS!Q$5*$AJ774^6+WeightSDS!R$5*$AJ774^5+WeightSDS!S$5*$AJ774^4+WeightSDS!T$5*$AJ774^3+WeightSDS!U$5*$AJ774^2+WeightSDS!V$5*$AJ774+WeightSDS!W$5,IF($AJ774&lt;186,WeightSDS!P$8*$AJ774^7+WeightSDS!Q$8*$AJ774^6+WeightSDS!R$8*$AJ774^5+WeightSDS!S$8*$AJ774^4+WeightSDS!T$8*$AJ774^3+WeightSDS!U$8*$AJ774^2+WeightSDS!V$8*$AJ774+WeightSDS!W$8,WeightSDS!$U$9+WeightSDS!$V$9*($AJ774-WeightSDS!$W$9)))</f>
        <v>0.75407122999999998</v>
      </c>
      <c r="AM774" s="7">
        <f>IF(D774="M",IF($AJ774&lt;45,WeightSDS!M$23*$AJ774^10+WeightSDS!N$23*$AJ774^9+WeightSDS!O$23*$AJ774^8+WeightSDS!P$23*$AJ774^7+WeightSDS!Q$23*$AJ774^6+WeightSDS!R$23*$AJ774^5+WeightSDS!S$23*$AJ774^4+WeightSDS!T$23*$AJ774^3+WeightSDS!U$23*$AJ774^2+WeightSDS!V$23*$AJ774+WeightSDS!W$23,IF($AJ774&lt;153,WeightSDS!M$25*$AJ774^10+WeightSDS!N$25*$AJ774^9+WeightSDS!O$25*$AJ774^8+WeightSDS!P$25*$AJ774^7+WeightSDS!Q$25*$AJ774^6+WeightSDS!R$25*$AJ774^5+WeightSDS!S$25*$AJ774^4+WeightSDS!T$25*$AJ774^3+WeightSDS!U$25*$AJ774^2+WeightSDS!V$25*$AJ774+WeightSDS!W$25,WeightSDS!M$27+WeightSDS!N$27/(1+EXP(WeightSDS!O$27+WeightSDS!P$27*$AJ774)))),IF($AJ774&lt;43.8,WeightSDS!M$29*$AJ774^10+WeightSDS!N$29*$AJ774^9+WeightSDS!O$29*$AJ774^8+WeightSDS!P$29*$AJ774^7+WeightSDS!Q$29*$AJ774^6+WeightSDS!R$29*$AJ774^5+WeightSDS!S$29*$AJ774^4+WeightSDS!T$29*$AJ774^3+WeightSDS!U$29*$AJ774^2+WeightSDS!V$29*$AJ774+WeightSDS!W$29-0.010431*(1-$AJ774/210),IF($AJ774&lt;123,WeightSDS!M$30*$AJ774^10+WeightSDS!N$30*$AJ774^9+WeightSDS!O$30*$AJ774^8+WeightSDS!P$30*$AJ774^7+WeightSDS!Q$30*$AJ774^6+WeightSDS!R$30*$AJ774^5+WeightSDS!S$30*$AJ774^4+WeightSDS!T$30*$AJ774^3+WeightSDS!U$30*$AJ774^2+WeightSDS!V$30*$AJ774+WeightSDS!W$30-0.010431*(1-1/$AJ774),WeightSDS!M$32+WeightSDS!N$32/(1+EXP(WeightSDS!O$32+WeightSDS!P$32*$AJ774))-0.010431*(1-$AJ774/210))))</f>
        <v>2.9500001032655536</v>
      </c>
      <c r="AN774" s="7">
        <f>IF(D774="M",IF($AJ774&lt;162,WeightSDS!P$12*$AJ774^7+WeightSDS!Q$12*$AJ774^6+WeightSDS!R$12*$AJ774^5+WeightSDS!S$12*$AJ774^4+WeightSDS!T$12*$AJ774^3+WeightSDS!U$12*$AJ774^2+WeightSDS!V$12*$AJ774+WeightSDS!W$12,WeightSDS!P$14*$AJ774^7+WeightSDS!Q$14*$AJ774^6+WeightSDS!R$14*$AJ774^5+WeightSDS!S$14*$AJ774^4+WeightSDS!T$14*$AJ774^3+WeightSDS!U$14*$AJ774^2+WeightSDS!V$14*$AJ774+WeightSDS!W$14),IF($AJ774&lt;156,WeightSDS!O$17*$AJ774^8+WeightSDS!P$17*$AJ774^7+WeightSDS!Q$17*$AJ774^6+WeightSDS!R$17*$AJ774^5+WeightSDS!S$17*$AJ774^4+WeightSDS!T$17*$AJ774^3+WeightSDS!U$17*$AJ774^2+WeightSDS!V$17*$AJ774+WeightSDS!W$17,IF($AJ774&lt;186,WeightSDS!$U$18+(WeightSDS!$V$18-WeightSDS!$U$18)/24*($AJ774-186)+WeightSDS!$W$18*(-$AJ774+186)^2-0.005,WeightSDS!$U$18+(WeightSDS!$V$18-WeightSDS!$U$18)/24*($AJ774-186)-0.005)))</f>
        <v>0.14604529399999999</v>
      </c>
      <c r="AQ774" s="7">
        <f t="shared" si="273"/>
        <v>0.56299999999999994</v>
      </c>
      <c r="AR774" s="7">
        <f t="shared" si="274"/>
        <v>69</v>
      </c>
      <c r="AS774" s="7">
        <f t="shared" si="275"/>
        <v>0.51</v>
      </c>
    </row>
    <row r="775" spans="2:45" s="7" customFormat="1" x14ac:dyDescent="0.15">
      <c r="B775" s="118"/>
      <c r="C775" s="118"/>
      <c r="D775" s="118"/>
      <c r="E775" s="30"/>
      <c r="F775" s="30"/>
      <c r="G775" s="119"/>
      <c r="H775" s="119"/>
      <c r="I775" s="78"/>
      <c r="J775" s="11" t="str">
        <f t="shared" si="266"/>
        <v/>
      </c>
      <c r="K775" s="2" t="str">
        <f t="shared" si="276"/>
        <v/>
      </c>
      <c r="L775" s="2" t="str">
        <f t="shared" si="267"/>
        <v/>
      </c>
      <c r="M775" s="2" t="str">
        <f t="shared" si="277"/>
        <v/>
      </c>
      <c r="N775" s="2" t="str">
        <f t="shared" si="278"/>
        <v/>
      </c>
      <c r="O775" s="2" t="str">
        <f t="shared" si="279"/>
        <v/>
      </c>
      <c r="P775" s="11" t="str">
        <f t="shared" si="280"/>
        <v/>
      </c>
      <c r="Q775" s="11" t="str">
        <f t="shared" si="281"/>
        <v/>
      </c>
      <c r="R775" s="2" t="str">
        <f t="shared" si="282"/>
        <v/>
      </c>
      <c r="S775" s="11" t="str">
        <f t="shared" si="283"/>
        <v/>
      </c>
      <c r="T775" s="175" t="str">
        <f t="shared" si="284"/>
        <v/>
      </c>
      <c r="U775" s="11" t="str">
        <f t="shared" si="285"/>
        <v/>
      </c>
      <c r="V775" s="136"/>
      <c r="W775" s="136"/>
      <c r="X775" s="139">
        <f t="shared" si="268"/>
        <v>0</v>
      </c>
      <c r="Y775" s="31">
        <f t="shared" si="269"/>
        <v>0</v>
      </c>
      <c r="Z775" s="31"/>
      <c r="AA775" s="140">
        <f t="shared" si="270"/>
        <v>0</v>
      </c>
      <c r="AB775" s="12"/>
      <c r="AC775" s="8">
        <f t="shared" si="271"/>
        <v>9.0359999999999996</v>
      </c>
      <c r="AD775" s="8">
        <f t="shared" si="272"/>
        <v>-184.49199999999999</v>
      </c>
      <c r="AE775"/>
      <c r="AF775" t="e">
        <f>IF(D775="M",IF(AI775&lt;78,LMS!$D$5*AI775^3+LMS!$E$5*AI775^2+LMS!$F$5*AI775+LMS!$G$5,IF(AI775&lt;150,LMS!$D$6*AI775^3+LMS!$E$6*AI775^2+LMS!$F$6*AI775+LMS!$G$6,LMS!$D$7*AI775^3+LMS!$E$7*AI775^2+LMS!$F$7*AI775+LMS!$G$7)),IF(AI775&lt;69,LMS!$D$9*AI775^3+LMS!$E$9*AI775^2+LMS!$F$9*AI775+LMS!$G$9,IF(AI775&lt;150,LMS!$D$10*AI775^3+LMS!$E$10*AI775^2+LMS!$F$10*AI775+LMS!$G$10,LMS!$D$11*AI775^3+LMS!$E$11*AI775^2+LMS!$F$11*AI775+LMS!$G$11)))</f>
        <v>#VALUE!</v>
      </c>
      <c r="AG775" t="e">
        <f>IF(D775="M",(IF(AI775&lt;2.5,LMS!$D$21*AI775^3+LMS!$E$21*AI775^2+LMS!$F$21*AI775+LMS!$G$21,IF(AI775&lt;9.5,LMS!$D$22*AI775^3+LMS!$E$22*AI775^2+LMS!$F$22*AI775+LMS!$G$22,IF(AI775&lt;26.75,LMS!$D$23*AI775^3+LMS!$E$23*AI775^2+LMS!$F$23*AI775+LMS!$G$23,IF(AI775&lt;90,LMS!$D$24*AI775^3+LMS!$E$24*AI775^2+LMS!$F$24*AI775+LMS!$G$24,LMS!$D$25*AI775^3+LMS!$E$25*AI775^2+LMS!$F$25*AI775+LMS!$G$25))))),(IF(AI775&lt;2.5,LMS!$D$27*AI775^3+LMS!$E$27*AI775^2+LMS!$F$27*AI775+LMS!$G$27,IF(AI775&lt;9.5,LMS!$D$28*AI775^3+LMS!$E$28*AI775^2+LMS!$F$28*AI775+LMS!$G$28,IF(AI775&lt;26.75,LMS!$D$29*AI775^3+LMS!$E$29*AI775^2+LMS!$F$29*AI775+LMS!$G$29,IF(AI775&lt;90,LMS!$D$30*AI775^3+LMS!$E$30*AI775^2+LMS!$F$30*AI775+LMS!$G$30,IF(AI775&lt;150,LMS!$D$31*AI775^3+LMS!$E$31*AI775^2+LMS!$F$31*AI775+LMS!$G$31,LMS!$D$32*AI775^3+LMS!$E$32*AI775^2+LMS!$F$32*AI775+LMS!$G$32)))))))</f>
        <v>#VALUE!</v>
      </c>
      <c r="AH775" t="e">
        <f>IF(D775="M",(IF(AI775&lt;90,LMS!$D$14*AI775^3+LMS!$E$14*AI775^2+LMS!$F$14*AI775+LMS!$G$14,LMS!$D$15*AI775^3+LMS!$E$15*AI775^2+LMS!$F$15*AI775+LMS!$G$15)),(IF(AI775&lt;90,LMS!$D$17*AI775^3+LMS!$E$17*AI775^2+LMS!$F$17*AI775+LMS!$G$17,LMS!$D$18*AI775^3+LMS!$E$18*AI775^2+LMS!$F$18*AI775+LMS!$G$18)))</f>
        <v>#VALUE!</v>
      </c>
      <c r="AI775" s="7" t="e">
        <f t="shared" si="265"/>
        <v>#VALUE!</v>
      </c>
      <c r="AJ775" s="7">
        <f t="shared" si="286"/>
        <v>0</v>
      </c>
      <c r="AL775" s="7">
        <f>IF(D775="M",WeightSDS!P$5*$AJ775^7+WeightSDS!Q$5*$AJ775^6+WeightSDS!R$5*$AJ775^5+WeightSDS!S$5*$AJ775^4+WeightSDS!T$5*$AJ775^3+WeightSDS!U$5*$AJ775^2+WeightSDS!V$5*$AJ775+WeightSDS!W$5,IF($AJ775&lt;186,WeightSDS!P$8*$AJ775^7+WeightSDS!Q$8*$AJ775^6+WeightSDS!R$8*$AJ775^5+WeightSDS!S$8*$AJ775^4+WeightSDS!T$8*$AJ775^3+WeightSDS!U$8*$AJ775^2+WeightSDS!V$8*$AJ775+WeightSDS!W$8,WeightSDS!$U$9+WeightSDS!$V$9*($AJ775-WeightSDS!$W$9)))</f>
        <v>0.75407122999999998</v>
      </c>
      <c r="AM775" s="7">
        <f>IF(D775="M",IF($AJ775&lt;45,WeightSDS!M$23*$AJ775^10+WeightSDS!N$23*$AJ775^9+WeightSDS!O$23*$AJ775^8+WeightSDS!P$23*$AJ775^7+WeightSDS!Q$23*$AJ775^6+WeightSDS!R$23*$AJ775^5+WeightSDS!S$23*$AJ775^4+WeightSDS!T$23*$AJ775^3+WeightSDS!U$23*$AJ775^2+WeightSDS!V$23*$AJ775+WeightSDS!W$23,IF($AJ775&lt;153,WeightSDS!M$25*$AJ775^10+WeightSDS!N$25*$AJ775^9+WeightSDS!O$25*$AJ775^8+WeightSDS!P$25*$AJ775^7+WeightSDS!Q$25*$AJ775^6+WeightSDS!R$25*$AJ775^5+WeightSDS!S$25*$AJ775^4+WeightSDS!T$25*$AJ775^3+WeightSDS!U$25*$AJ775^2+WeightSDS!V$25*$AJ775+WeightSDS!W$25,WeightSDS!M$27+WeightSDS!N$27/(1+EXP(WeightSDS!O$27+WeightSDS!P$27*$AJ775)))),IF($AJ775&lt;43.8,WeightSDS!M$29*$AJ775^10+WeightSDS!N$29*$AJ775^9+WeightSDS!O$29*$AJ775^8+WeightSDS!P$29*$AJ775^7+WeightSDS!Q$29*$AJ775^6+WeightSDS!R$29*$AJ775^5+WeightSDS!S$29*$AJ775^4+WeightSDS!T$29*$AJ775^3+WeightSDS!U$29*$AJ775^2+WeightSDS!V$29*$AJ775+WeightSDS!W$29-0.010431*(1-$AJ775/210),IF($AJ775&lt;123,WeightSDS!M$30*$AJ775^10+WeightSDS!N$30*$AJ775^9+WeightSDS!O$30*$AJ775^8+WeightSDS!P$30*$AJ775^7+WeightSDS!Q$30*$AJ775^6+WeightSDS!R$30*$AJ775^5+WeightSDS!S$30*$AJ775^4+WeightSDS!T$30*$AJ775^3+WeightSDS!U$30*$AJ775^2+WeightSDS!V$30*$AJ775+WeightSDS!W$30-0.010431*(1-1/$AJ775),WeightSDS!M$32+WeightSDS!N$32/(1+EXP(WeightSDS!O$32+WeightSDS!P$32*$AJ775))-0.010431*(1-$AJ775/210))))</f>
        <v>2.9500001032655536</v>
      </c>
      <c r="AN775" s="7">
        <f>IF(D775="M",IF($AJ775&lt;162,WeightSDS!P$12*$AJ775^7+WeightSDS!Q$12*$AJ775^6+WeightSDS!R$12*$AJ775^5+WeightSDS!S$12*$AJ775^4+WeightSDS!T$12*$AJ775^3+WeightSDS!U$12*$AJ775^2+WeightSDS!V$12*$AJ775+WeightSDS!W$12,WeightSDS!P$14*$AJ775^7+WeightSDS!Q$14*$AJ775^6+WeightSDS!R$14*$AJ775^5+WeightSDS!S$14*$AJ775^4+WeightSDS!T$14*$AJ775^3+WeightSDS!U$14*$AJ775^2+WeightSDS!V$14*$AJ775+WeightSDS!W$14),IF($AJ775&lt;156,WeightSDS!O$17*$AJ775^8+WeightSDS!P$17*$AJ775^7+WeightSDS!Q$17*$AJ775^6+WeightSDS!R$17*$AJ775^5+WeightSDS!S$17*$AJ775^4+WeightSDS!T$17*$AJ775^3+WeightSDS!U$17*$AJ775^2+WeightSDS!V$17*$AJ775+WeightSDS!W$17,IF($AJ775&lt;186,WeightSDS!$U$18+(WeightSDS!$V$18-WeightSDS!$U$18)/24*($AJ775-186)+WeightSDS!$W$18*(-$AJ775+186)^2-0.005,WeightSDS!$U$18+(WeightSDS!$V$18-WeightSDS!$U$18)/24*($AJ775-186)-0.005)))</f>
        <v>0.14604529399999999</v>
      </c>
      <c r="AQ775" s="7">
        <f t="shared" si="273"/>
        <v>0.56299999999999994</v>
      </c>
      <c r="AR775" s="7">
        <f t="shared" si="274"/>
        <v>69</v>
      </c>
      <c r="AS775" s="7">
        <f t="shared" si="275"/>
        <v>0.51</v>
      </c>
    </row>
    <row r="776" spans="2:45" s="7" customFormat="1" x14ac:dyDescent="0.15">
      <c r="B776" s="118"/>
      <c r="C776" s="118"/>
      <c r="D776" s="118"/>
      <c r="E776" s="30"/>
      <c r="F776" s="30"/>
      <c r="G776" s="119"/>
      <c r="H776" s="119"/>
      <c r="I776" s="78"/>
      <c r="J776" s="11" t="str">
        <f t="shared" si="266"/>
        <v/>
      </c>
      <c r="K776" s="2" t="str">
        <f t="shared" si="276"/>
        <v/>
      </c>
      <c r="L776" s="2" t="str">
        <f t="shared" si="267"/>
        <v/>
      </c>
      <c r="M776" s="2" t="str">
        <f t="shared" si="277"/>
        <v/>
      </c>
      <c r="N776" s="2" t="str">
        <f t="shared" si="278"/>
        <v/>
      </c>
      <c r="O776" s="2" t="str">
        <f t="shared" si="279"/>
        <v/>
      </c>
      <c r="P776" s="11" t="str">
        <f t="shared" si="280"/>
        <v/>
      </c>
      <c r="Q776" s="11" t="str">
        <f t="shared" si="281"/>
        <v/>
      </c>
      <c r="R776" s="2" t="str">
        <f t="shared" si="282"/>
        <v/>
      </c>
      <c r="S776" s="11" t="str">
        <f t="shared" si="283"/>
        <v/>
      </c>
      <c r="T776" s="175" t="str">
        <f t="shared" si="284"/>
        <v/>
      </c>
      <c r="U776" s="11" t="str">
        <f t="shared" si="285"/>
        <v/>
      </c>
      <c r="V776" s="136"/>
      <c r="W776" s="136"/>
      <c r="X776" s="139">
        <f t="shared" si="268"/>
        <v>0</v>
      </c>
      <c r="Y776" s="31">
        <f t="shared" si="269"/>
        <v>0</v>
      </c>
      <c r="Z776" s="31"/>
      <c r="AA776" s="140">
        <f t="shared" si="270"/>
        <v>0</v>
      </c>
      <c r="AB776" s="12"/>
      <c r="AC776" s="8">
        <f t="shared" si="271"/>
        <v>9.0359999999999996</v>
      </c>
      <c r="AD776" s="8">
        <f t="shared" si="272"/>
        <v>-184.49199999999999</v>
      </c>
      <c r="AE776"/>
      <c r="AF776" t="e">
        <f>IF(D776="M",IF(AI776&lt;78,LMS!$D$5*AI776^3+LMS!$E$5*AI776^2+LMS!$F$5*AI776+LMS!$G$5,IF(AI776&lt;150,LMS!$D$6*AI776^3+LMS!$E$6*AI776^2+LMS!$F$6*AI776+LMS!$G$6,LMS!$D$7*AI776^3+LMS!$E$7*AI776^2+LMS!$F$7*AI776+LMS!$G$7)),IF(AI776&lt;69,LMS!$D$9*AI776^3+LMS!$E$9*AI776^2+LMS!$F$9*AI776+LMS!$G$9,IF(AI776&lt;150,LMS!$D$10*AI776^3+LMS!$E$10*AI776^2+LMS!$F$10*AI776+LMS!$G$10,LMS!$D$11*AI776^3+LMS!$E$11*AI776^2+LMS!$F$11*AI776+LMS!$G$11)))</f>
        <v>#VALUE!</v>
      </c>
      <c r="AG776" t="e">
        <f>IF(D776="M",(IF(AI776&lt;2.5,LMS!$D$21*AI776^3+LMS!$E$21*AI776^2+LMS!$F$21*AI776+LMS!$G$21,IF(AI776&lt;9.5,LMS!$D$22*AI776^3+LMS!$E$22*AI776^2+LMS!$F$22*AI776+LMS!$G$22,IF(AI776&lt;26.75,LMS!$D$23*AI776^3+LMS!$E$23*AI776^2+LMS!$F$23*AI776+LMS!$G$23,IF(AI776&lt;90,LMS!$D$24*AI776^3+LMS!$E$24*AI776^2+LMS!$F$24*AI776+LMS!$G$24,LMS!$D$25*AI776^3+LMS!$E$25*AI776^2+LMS!$F$25*AI776+LMS!$G$25))))),(IF(AI776&lt;2.5,LMS!$D$27*AI776^3+LMS!$E$27*AI776^2+LMS!$F$27*AI776+LMS!$G$27,IF(AI776&lt;9.5,LMS!$D$28*AI776^3+LMS!$E$28*AI776^2+LMS!$F$28*AI776+LMS!$G$28,IF(AI776&lt;26.75,LMS!$D$29*AI776^3+LMS!$E$29*AI776^2+LMS!$F$29*AI776+LMS!$G$29,IF(AI776&lt;90,LMS!$D$30*AI776^3+LMS!$E$30*AI776^2+LMS!$F$30*AI776+LMS!$G$30,IF(AI776&lt;150,LMS!$D$31*AI776^3+LMS!$E$31*AI776^2+LMS!$F$31*AI776+LMS!$G$31,LMS!$D$32*AI776^3+LMS!$E$32*AI776^2+LMS!$F$32*AI776+LMS!$G$32)))))))</f>
        <v>#VALUE!</v>
      </c>
      <c r="AH776" t="e">
        <f>IF(D776="M",(IF(AI776&lt;90,LMS!$D$14*AI776^3+LMS!$E$14*AI776^2+LMS!$F$14*AI776+LMS!$G$14,LMS!$D$15*AI776^3+LMS!$E$15*AI776^2+LMS!$F$15*AI776+LMS!$G$15)),(IF(AI776&lt;90,LMS!$D$17*AI776^3+LMS!$E$17*AI776^2+LMS!$F$17*AI776+LMS!$G$17,LMS!$D$18*AI776^3+LMS!$E$18*AI776^2+LMS!$F$18*AI776+LMS!$G$18)))</f>
        <v>#VALUE!</v>
      </c>
      <c r="AI776" s="7" t="e">
        <f t="shared" si="265"/>
        <v>#VALUE!</v>
      </c>
      <c r="AJ776" s="7">
        <f t="shared" si="286"/>
        <v>0</v>
      </c>
      <c r="AL776" s="7">
        <f>IF(D776="M",WeightSDS!P$5*$AJ776^7+WeightSDS!Q$5*$AJ776^6+WeightSDS!R$5*$AJ776^5+WeightSDS!S$5*$AJ776^4+WeightSDS!T$5*$AJ776^3+WeightSDS!U$5*$AJ776^2+WeightSDS!V$5*$AJ776+WeightSDS!W$5,IF($AJ776&lt;186,WeightSDS!P$8*$AJ776^7+WeightSDS!Q$8*$AJ776^6+WeightSDS!R$8*$AJ776^5+WeightSDS!S$8*$AJ776^4+WeightSDS!T$8*$AJ776^3+WeightSDS!U$8*$AJ776^2+WeightSDS!V$8*$AJ776+WeightSDS!W$8,WeightSDS!$U$9+WeightSDS!$V$9*($AJ776-WeightSDS!$W$9)))</f>
        <v>0.75407122999999998</v>
      </c>
      <c r="AM776" s="7">
        <f>IF(D776="M",IF($AJ776&lt;45,WeightSDS!M$23*$AJ776^10+WeightSDS!N$23*$AJ776^9+WeightSDS!O$23*$AJ776^8+WeightSDS!P$23*$AJ776^7+WeightSDS!Q$23*$AJ776^6+WeightSDS!R$23*$AJ776^5+WeightSDS!S$23*$AJ776^4+WeightSDS!T$23*$AJ776^3+WeightSDS!U$23*$AJ776^2+WeightSDS!V$23*$AJ776+WeightSDS!W$23,IF($AJ776&lt;153,WeightSDS!M$25*$AJ776^10+WeightSDS!N$25*$AJ776^9+WeightSDS!O$25*$AJ776^8+WeightSDS!P$25*$AJ776^7+WeightSDS!Q$25*$AJ776^6+WeightSDS!R$25*$AJ776^5+WeightSDS!S$25*$AJ776^4+WeightSDS!T$25*$AJ776^3+WeightSDS!U$25*$AJ776^2+WeightSDS!V$25*$AJ776+WeightSDS!W$25,WeightSDS!M$27+WeightSDS!N$27/(1+EXP(WeightSDS!O$27+WeightSDS!P$27*$AJ776)))),IF($AJ776&lt;43.8,WeightSDS!M$29*$AJ776^10+WeightSDS!N$29*$AJ776^9+WeightSDS!O$29*$AJ776^8+WeightSDS!P$29*$AJ776^7+WeightSDS!Q$29*$AJ776^6+WeightSDS!R$29*$AJ776^5+WeightSDS!S$29*$AJ776^4+WeightSDS!T$29*$AJ776^3+WeightSDS!U$29*$AJ776^2+WeightSDS!V$29*$AJ776+WeightSDS!W$29-0.010431*(1-$AJ776/210),IF($AJ776&lt;123,WeightSDS!M$30*$AJ776^10+WeightSDS!N$30*$AJ776^9+WeightSDS!O$30*$AJ776^8+WeightSDS!P$30*$AJ776^7+WeightSDS!Q$30*$AJ776^6+WeightSDS!R$30*$AJ776^5+WeightSDS!S$30*$AJ776^4+WeightSDS!T$30*$AJ776^3+WeightSDS!U$30*$AJ776^2+WeightSDS!V$30*$AJ776+WeightSDS!W$30-0.010431*(1-1/$AJ776),WeightSDS!M$32+WeightSDS!N$32/(1+EXP(WeightSDS!O$32+WeightSDS!P$32*$AJ776))-0.010431*(1-$AJ776/210))))</f>
        <v>2.9500001032655536</v>
      </c>
      <c r="AN776" s="7">
        <f>IF(D776="M",IF($AJ776&lt;162,WeightSDS!P$12*$AJ776^7+WeightSDS!Q$12*$AJ776^6+WeightSDS!R$12*$AJ776^5+WeightSDS!S$12*$AJ776^4+WeightSDS!T$12*$AJ776^3+WeightSDS!U$12*$AJ776^2+WeightSDS!V$12*$AJ776+WeightSDS!W$12,WeightSDS!P$14*$AJ776^7+WeightSDS!Q$14*$AJ776^6+WeightSDS!R$14*$AJ776^5+WeightSDS!S$14*$AJ776^4+WeightSDS!T$14*$AJ776^3+WeightSDS!U$14*$AJ776^2+WeightSDS!V$14*$AJ776+WeightSDS!W$14),IF($AJ776&lt;156,WeightSDS!O$17*$AJ776^8+WeightSDS!P$17*$AJ776^7+WeightSDS!Q$17*$AJ776^6+WeightSDS!R$17*$AJ776^5+WeightSDS!S$17*$AJ776^4+WeightSDS!T$17*$AJ776^3+WeightSDS!U$17*$AJ776^2+WeightSDS!V$17*$AJ776+WeightSDS!W$17,IF($AJ776&lt;186,WeightSDS!$U$18+(WeightSDS!$V$18-WeightSDS!$U$18)/24*($AJ776-186)+WeightSDS!$W$18*(-$AJ776+186)^2-0.005,WeightSDS!$U$18+(WeightSDS!$V$18-WeightSDS!$U$18)/24*($AJ776-186)-0.005)))</f>
        <v>0.14604529399999999</v>
      </c>
      <c r="AQ776" s="7">
        <f t="shared" si="273"/>
        <v>0.56299999999999994</v>
      </c>
      <c r="AR776" s="7">
        <f t="shared" si="274"/>
        <v>69</v>
      </c>
      <c r="AS776" s="7">
        <f t="shared" si="275"/>
        <v>0.51</v>
      </c>
    </row>
    <row r="777" spans="2:45" s="7" customFormat="1" x14ac:dyDescent="0.15">
      <c r="B777" s="118"/>
      <c r="C777" s="118"/>
      <c r="D777" s="118"/>
      <c r="E777" s="30"/>
      <c r="F777" s="30"/>
      <c r="G777" s="119"/>
      <c r="H777" s="119"/>
      <c r="I777" s="78"/>
      <c r="J777" s="11" t="str">
        <f t="shared" si="266"/>
        <v/>
      </c>
      <c r="K777" s="2" t="str">
        <f t="shared" si="276"/>
        <v/>
      </c>
      <c r="L777" s="2" t="str">
        <f t="shared" si="267"/>
        <v/>
      </c>
      <c r="M777" s="2" t="str">
        <f t="shared" si="277"/>
        <v/>
      </c>
      <c r="N777" s="2" t="str">
        <f t="shared" si="278"/>
        <v/>
      </c>
      <c r="O777" s="2" t="str">
        <f t="shared" si="279"/>
        <v/>
      </c>
      <c r="P777" s="11" t="str">
        <f t="shared" si="280"/>
        <v/>
      </c>
      <c r="Q777" s="11" t="str">
        <f t="shared" si="281"/>
        <v/>
      </c>
      <c r="R777" s="2" t="str">
        <f t="shared" si="282"/>
        <v/>
      </c>
      <c r="S777" s="11" t="str">
        <f t="shared" si="283"/>
        <v/>
      </c>
      <c r="T777" s="175" t="str">
        <f t="shared" si="284"/>
        <v/>
      </c>
      <c r="U777" s="11" t="str">
        <f t="shared" si="285"/>
        <v/>
      </c>
      <c r="V777" s="136"/>
      <c r="W777" s="136"/>
      <c r="X777" s="139">
        <f t="shared" si="268"/>
        <v>0</v>
      </c>
      <c r="Y777" s="31">
        <f t="shared" si="269"/>
        <v>0</v>
      </c>
      <c r="Z777" s="31"/>
      <c r="AA777" s="140">
        <f t="shared" si="270"/>
        <v>0</v>
      </c>
      <c r="AB777" s="12"/>
      <c r="AC777" s="8">
        <f t="shared" si="271"/>
        <v>9.0359999999999996</v>
      </c>
      <c r="AD777" s="8">
        <f t="shared" si="272"/>
        <v>-184.49199999999999</v>
      </c>
      <c r="AE777"/>
      <c r="AF777" t="e">
        <f>IF(D777="M",IF(AI777&lt;78,LMS!$D$5*AI777^3+LMS!$E$5*AI777^2+LMS!$F$5*AI777+LMS!$G$5,IF(AI777&lt;150,LMS!$D$6*AI777^3+LMS!$E$6*AI777^2+LMS!$F$6*AI777+LMS!$G$6,LMS!$D$7*AI777^3+LMS!$E$7*AI777^2+LMS!$F$7*AI777+LMS!$G$7)),IF(AI777&lt;69,LMS!$D$9*AI777^3+LMS!$E$9*AI777^2+LMS!$F$9*AI777+LMS!$G$9,IF(AI777&lt;150,LMS!$D$10*AI777^3+LMS!$E$10*AI777^2+LMS!$F$10*AI777+LMS!$G$10,LMS!$D$11*AI777^3+LMS!$E$11*AI777^2+LMS!$F$11*AI777+LMS!$G$11)))</f>
        <v>#VALUE!</v>
      </c>
      <c r="AG777" t="e">
        <f>IF(D777="M",(IF(AI777&lt;2.5,LMS!$D$21*AI777^3+LMS!$E$21*AI777^2+LMS!$F$21*AI777+LMS!$G$21,IF(AI777&lt;9.5,LMS!$D$22*AI777^3+LMS!$E$22*AI777^2+LMS!$F$22*AI777+LMS!$G$22,IF(AI777&lt;26.75,LMS!$D$23*AI777^3+LMS!$E$23*AI777^2+LMS!$F$23*AI777+LMS!$G$23,IF(AI777&lt;90,LMS!$D$24*AI777^3+LMS!$E$24*AI777^2+LMS!$F$24*AI777+LMS!$G$24,LMS!$D$25*AI777^3+LMS!$E$25*AI777^2+LMS!$F$25*AI777+LMS!$G$25))))),(IF(AI777&lt;2.5,LMS!$D$27*AI777^3+LMS!$E$27*AI777^2+LMS!$F$27*AI777+LMS!$G$27,IF(AI777&lt;9.5,LMS!$D$28*AI777^3+LMS!$E$28*AI777^2+LMS!$F$28*AI777+LMS!$G$28,IF(AI777&lt;26.75,LMS!$D$29*AI777^3+LMS!$E$29*AI777^2+LMS!$F$29*AI777+LMS!$G$29,IF(AI777&lt;90,LMS!$D$30*AI777^3+LMS!$E$30*AI777^2+LMS!$F$30*AI777+LMS!$G$30,IF(AI777&lt;150,LMS!$D$31*AI777^3+LMS!$E$31*AI777^2+LMS!$F$31*AI777+LMS!$G$31,LMS!$D$32*AI777^3+LMS!$E$32*AI777^2+LMS!$F$32*AI777+LMS!$G$32)))))))</f>
        <v>#VALUE!</v>
      </c>
      <c r="AH777" t="e">
        <f>IF(D777="M",(IF(AI777&lt;90,LMS!$D$14*AI777^3+LMS!$E$14*AI777^2+LMS!$F$14*AI777+LMS!$G$14,LMS!$D$15*AI777^3+LMS!$E$15*AI777^2+LMS!$F$15*AI777+LMS!$G$15)),(IF(AI777&lt;90,LMS!$D$17*AI777^3+LMS!$E$17*AI777^2+LMS!$F$17*AI777+LMS!$G$17,LMS!$D$18*AI777^3+LMS!$E$18*AI777^2+LMS!$F$18*AI777+LMS!$G$18)))</f>
        <v>#VALUE!</v>
      </c>
      <c r="AI777" s="7" t="e">
        <f t="shared" si="265"/>
        <v>#VALUE!</v>
      </c>
      <c r="AJ777" s="7">
        <f t="shared" si="286"/>
        <v>0</v>
      </c>
      <c r="AL777" s="7">
        <f>IF(D777="M",WeightSDS!P$5*$AJ777^7+WeightSDS!Q$5*$AJ777^6+WeightSDS!R$5*$AJ777^5+WeightSDS!S$5*$AJ777^4+WeightSDS!T$5*$AJ777^3+WeightSDS!U$5*$AJ777^2+WeightSDS!V$5*$AJ777+WeightSDS!W$5,IF($AJ777&lt;186,WeightSDS!P$8*$AJ777^7+WeightSDS!Q$8*$AJ777^6+WeightSDS!R$8*$AJ777^5+WeightSDS!S$8*$AJ777^4+WeightSDS!T$8*$AJ777^3+WeightSDS!U$8*$AJ777^2+WeightSDS!V$8*$AJ777+WeightSDS!W$8,WeightSDS!$U$9+WeightSDS!$V$9*($AJ777-WeightSDS!$W$9)))</f>
        <v>0.75407122999999998</v>
      </c>
      <c r="AM777" s="7">
        <f>IF(D777="M",IF($AJ777&lt;45,WeightSDS!M$23*$AJ777^10+WeightSDS!N$23*$AJ777^9+WeightSDS!O$23*$AJ777^8+WeightSDS!P$23*$AJ777^7+WeightSDS!Q$23*$AJ777^6+WeightSDS!R$23*$AJ777^5+WeightSDS!S$23*$AJ777^4+WeightSDS!T$23*$AJ777^3+WeightSDS!U$23*$AJ777^2+WeightSDS!V$23*$AJ777+WeightSDS!W$23,IF($AJ777&lt;153,WeightSDS!M$25*$AJ777^10+WeightSDS!N$25*$AJ777^9+WeightSDS!O$25*$AJ777^8+WeightSDS!P$25*$AJ777^7+WeightSDS!Q$25*$AJ777^6+WeightSDS!R$25*$AJ777^5+WeightSDS!S$25*$AJ777^4+WeightSDS!T$25*$AJ777^3+WeightSDS!U$25*$AJ777^2+WeightSDS!V$25*$AJ777+WeightSDS!W$25,WeightSDS!M$27+WeightSDS!N$27/(1+EXP(WeightSDS!O$27+WeightSDS!P$27*$AJ777)))),IF($AJ777&lt;43.8,WeightSDS!M$29*$AJ777^10+WeightSDS!N$29*$AJ777^9+WeightSDS!O$29*$AJ777^8+WeightSDS!P$29*$AJ777^7+WeightSDS!Q$29*$AJ777^6+WeightSDS!R$29*$AJ777^5+WeightSDS!S$29*$AJ777^4+WeightSDS!T$29*$AJ777^3+WeightSDS!U$29*$AJ777^2+WeightSDS!V$29*$AJ777+WeightSDS!W$29-0.010431*(1-$AJ777/210),IF($AJ777&lt;123,WeightSDS!M$30*$AJ777^10+WeightSDS!N$30*$AJ777^9+WeightSDS!O$30*$AJ777^8+WeightSDS!P$30*$AJ777^7+WeightSDS!Q$30*$AJ777^6+WeightSDS!R$30*$AJ777^5+WeightSDS!S$30*$AJ777^4+WeightSDS!T$30*$AJ777^3+WeightSDS!U$30*$AJ777^2+WeightSDS!V$30*$AJ777+WeightSDS!W$30-0.010431*(1-1/$AJ777),WeightSDS!M$32+WeightSDS!N$32/(1+EXP(WeightSDS!O$32+WeightSDS!P$32*$AJ777))-0.010431*(1-$AJ777/210))))</f>
        <v>2.9500001032655536</v>
      </c>
      <c r="AN777" s="7">
        <f>IF(D777="M",IF($AJ777&lt;162,WeightSDS!P$12*$AJ777^7+WeightSDS!Q$12*$AJ777^6+WeightSDS!R$12*$AJ777^5+WeightSDS!S$12*$AJ777^4+WeightSDS!T$12*$AJ777^3+WeightSDS!U$12*$AJ777^2+WeightSDS!V$12*$AJ777+WeightSDS!W$12,WeightSDS!P$14*$AJ777^7+WeightSDS!Q$14*$AJ777^6+WeightSDS!R$14*$AJ777^5+WeightSDS!S$14*$AJ777^4+WeightSDS!T$14*$AJ777^3+WeightSDS!U$14*$AJ777^2+WeightSDS!V$14*$AJ777+WeightSDS!W$14),IF($AJ777&lt;156,WeightSDS!O$17*$AJ777^8+WeightSDS!P$17*$AJ777^7+WeightSDS!Q$17*$AJ777^6+WeightSDS!R$17*$AJ777^5+WeightSDS!S$17*$AJ777^4+WeightSDS!T$17*$AJ777^3+WeightSDS!U$17*$AJ777^2+WeightSDS!V$17*$AJ777+WeightSDS!W$17,IF($AJ777&lt;186,WeightSDS!$U$18+(WeightSDS!$V$18-WeightSDS!$U$18)/24*($AJ777-186)+WeightSDS!$W$18*(-$AJ777+186)^2-0.005,WeightSDS!$U$18+(WeightSDS!$V$18-WeightSDS!$U$18)/24*($AJ777-186)-0.005)))</f>
        <v>0.14604529399999999</v>
      </c>
      <c r="AQ777" s="7">
        <f t="shared" si="273"/>
        <v>0.56299999999999994</v>
      </c>
      <c r="AR777" s="7">
        <f t="shared" si="274"/>
        <v>69</v>
      </c>
      <c r="AS777" s="7">
        <f t="shared" si="275"/>
        <v>0.51</v>
      </c>
    </row>
    <row r="778" spans="2:45" s="7" customFormat="1" x14ac:dyDescent="0.15">
      <c r="B778" s="118"/>
      <c r="C778" s="118"/>
      <c r="D778" s="118"/>
      <c r="E778" s="30"/>
      <c r="F778" s="30"/>
      <c r="G778" s="119"/>
      <c r="H778" s="119"/>
      <c r="I778" s="78"/>
      <c r="J778" s="11" t="str">
        <f t="shared" si="266"/>
        <v/>
      </c>
      <c r="K778" s="2" t="str">
        <f t="shared" si="276"/>
        <v/>
      </c>
      <c r="L778" s="2" t="str">
        <f t="shared" si="267"/>
        <v/>
      </c>
      <c r="M778" s="2" t="str">
        <f t="shared" si="277"/>
        <v/>
      </c>
      <c r="N778" s="2" t="str">
        <f t="shared" si="278"/>
        <v/>
      </c>
      <c r="O778" s="2" t="str">
        <f t="shared" si="279"/>
        <v/>
      </c>
      <c r="P778" s="11" t="str">
        <f t="shared" si="280"/>
        <v/>
      </c>
      <c r="Q778" s="11" t="str">
        <f t="shared" si="281"/>
        <v/>
      </c>
      <c r="R778" s="2" t="str">
        <f t="shared" si="282"/>
        <v/>
      </c>
      <c r="S778" s="11" t="str">
        <f t="shared" si="283"/>
        <v/>
      </c>
      <c r="T778" s="175" t="str">
        <f t="shared" si="284"/>
        <v/>
      </c>
      <c r="U778" s="11" t="str">
        <f t="shared" si="285"/>
        <v/>
      </c>
      <c r="V778" s="136"/>
      <c r="W778" s="136"/>
      <c r="X778" s="139">
        <f t="shared" si="268"/>
        <v>0</v>
      </c>
      <c r="Y778" s="31">
        <f t="shared" si="269"/>
        <v>0</v>
      </c>
      <c r="Z778" s="31"/>
      <c r="AA778" s="140">
        <f t="shared" si="270"/>
        <v>0</v>
      </c>
      <c r="AB778" s="12"/>
      <c r="AC778" s="8">
        <f t="shared" si="271"/>
        <v>9.0359999999999996</v>
      </c>
      <c r="AD778" s="8">
        <f t="shared" si="272"/>
        <v>-184.49199999999999</v>
      </c>
      <c r="AE778"/>
      <c r="AF778" t="e">
        <f>IF(D778="M",IF(AI778&lt;78,LMS!$D$5*AI778^3+LMS!$E$5*AI778^2+LMS!$F$5*AI778+LMS!$G$5,IF(AI778&lt;150,LMS!$D$6*AI778^3+LMS!$E$6*AI778^2+LMS!$F$6*AI778+LMS!$G$6,LMS!$D$7*AI778^3+LMS!$E$7*AI778^2+LMS!$F$7*AI778+LMS!$G$7)),IF(AI778&lt;69,LMS!$D$9*AI778^3+LMS!$E$9*AI778^2+LMS!$F$9*AI778+LMS!$G$9,IF(AI778&lt;150,LMS!$D$10*AI778^3+LMS!$E$10*AI778^2+LMS!$F$10*AI778+LMS!$G$10,LMS!$D$11*AI778^3+LMS!$E$11*AI778^2+LMS!$F$11*AI778+LMS!$G$11)))</f>
        <v>#VALUE!</v>
      </c>
      <c r="AG778" t="e">
        <f>IF(D778="M",(IF(AI778&lt;2.5,LMS!$D$21*AI778^3+LMS!$E$21*AI778^2+LMS!$F$21*AI778+LMS!$G$21,IF(AI778&lt;9.5,LMS!$D$22*AI778^3+LMS!$E$22*AI778^2+LMS!$F$22*AI778+LMS!$G$22,IF(AI778&lt;26.75,LMS!$D$23*AI778^3+LMS!$E$23*AI778^2+LMS!$F$23*AI778+LMS!$G$23,IF(AI778&lt;90,LMS!$D$24*AI778^3+LMS!$E$24*AI778^2+LMS!$F$24*AI778+LMS!$G$24,LMS!$D$25*AI778^3+LMS!$E$25*AI778^2+LMS!$F$25*AI778+LMS!$G$25))))),(IF(AI778&lt;2.5,LMS!$D$27*AI778^3+LMS!$E$27*AI778^2+LMS!$F$27*AI778+LMS!$G$27,IF(AI778&lt;9.5,LMS!$D$28*AI778^3+LMS!$E$28*AI778^2+LMS!$F$28*AI778+LMS!$G$28,IF(AI778&lt;26.75,LMS!$D$29*AI778^3+LMS!$E$29*AI778^2+LMS!$F$29*AI778+LMS!$G$29,IF(AI778&lt;90,LMS!$D$30*AI778^3+LMS!$E$30*AI778^2+LMS!$F$30*AI778+LMS!$G$30,IF(AI778&lt;150,LMS!$D$31*AI778^3+LMS!$E$31*AI778^2+LMS!$F$31*AI778+LMS!$G$31,LMS!$D$32*AI778^3+LMS!$E$32*AI778^2+LMS!$F$32*AI778+LMS!$G$32)))))))</f>
        <v>#VALUE!</v>
      </c>
      <c r="AH778" t="e">
        <f>IF(D778="M",(IF(AI778&lt;90,LMS!$D$14*AI778^3+LMS!$E$14*AI778^2+LMS!$F$14*AI778+LMS!$G$14,LMS!$D$15*AI778^3+LMS!$E$15*AI778^2+LMS!$F$15*AI778+LMS!$G$15)),(IF(AI778&lt;90,LMS!$D$17*AI778^3+LMS!$E$17*AI778^2+LMS!$F$17*AI778+LMS!$G$17,LMS!$D$18*AI778^3+LMS!$E$18*AI778^2+LMS!$F$18*AI778+LMS!$G$18)))</f>
        <v>#VALUE!</v>
      </c>
      <c r="AI778" s="7" t="e">
        <f t="shared" si="265"/>
        <v>#VALUE!</v>
      </c>
      <c r="AJ778" s="7">
        <f t="shared" si="286"/>
        <v>0</v>
      </c>
      <c r="AL778" s="7">
        <f>IF(D778="M",WeightSDS!P$5*$AJ778^7+WeightSDS!Q$5*$AJ778^6+WeightSDS!R$5*$AJ778^5+WeightSDS!S$5*$AJ778^4+WeightSDS!T$5*$AJ778^3+WeightSDS!U$5*$AJ778^2+WeightSDS!V$5*$AJ778+WeightSDS!W$5,IF($AJ778&lt;186,WeightSDS!P$8*$AJ778^7+WeightSDS!Q$8*$AJ778^6+WeightSDS!R$8*$AJ778^5+WeightSDS!S$8*$AJ778^4+WeightSDS!T$8*$AJ778^3+WeightSDS!U$8*$AJ778^2+WeightSDS!V$8*$AJ778+WeightSDS!W$8,WeightSDS!$U$9+WeightSDS!$V$9*($AJ778-WeightSDS!$W$9)))</f>
        <v>0.75407122999999998</v>
      </c>
      <c r="AM778" s="7">
        <f>IF(D778="M",IF($AJ778&lt;45,WeightSDS!M$23*$AJ778^10+WeightSDS!N$23*$AJ778^9+WeightSDS!O$23*$AJ778^8+WeightSDS!P$23*$AJ778^7+WeightSDS!Q$23*$AJ778^6+WeightSDS!R$23*$AJ778^5+WeightSDS!S$23*$AJ778^4+WeightSDS!T$23*$AJ778^3+WeightSDS!U$23*$AJ778^2+WeightSDS!V$23*$AJ778+WeightSDS!W$23,IF($AJ778&lt;153,WeightSDS!M$25*$AJ778^10+WeightSDS!N$25*$AJ778^9+WeightSDS!O$25*$AJ778^8+WeightSDS!P$25*$AJ778^7+WeightSDS!Q$25*$AJ778^6+WeightSDS!R$25*$AJ778^5+WeightSDS!S$25*$AJ778^4+WeightSDS!T$25*$AJ778^3+WeightSDS!U$25*$AJ778^2+WeightSDS!V$25*$AJ778+WeightSDS!W$25,WeightSDS!M$27+WeightSDS!N$27/(1+EXP(WeightSDS!O$27+WeightSDS!P$27*$AJ778)))),IF($AJ778&lt;43.8,WeightSDS!M$29*$AJ778^10+WeightSDS!N$29*$AJ778^9+WeightSDS!O$29*$AJ778^8+WeightSDS!P$29*$AJ778^7+WeightSDS!Q$29*$AJ778^6+WeightSDS!R$29*$AJ778^5+WeightSDS!S$29*$AJ778^4+WeightSDS!T$29*$AJ778^3+WeightSDS!U$29*$AJ778^2+WeightSDS!V$29*$AJ778+WeightSDS!W$29-0.010431*(1-$AJ778/210),IF($AJ778&lt;123,WeightSDS!M$30*$AJ778^10+WeightSDS!N$30*$AJ778^9+WeightSDS!O$30*$AJ778^8+WeightSDS!P$30*$AJ778^7+WeightSDS!Q$30*$AJ778^6+WeightSDS!R$30*$AJ778^5+WeightSDS!S$30*$AJ778^4+WeightSDS!T$30*$AJ778^3+WeightSDS!U$30*$AJ778^2+WeightSDS!V$30*$AJ778+WeightSDS!W$30-0.010431*(1-1/$AJ778),WeightSDS!M$32+WeightSDS!N$32/(1+EXP(WeightSDS!O$32+WeightSDS!P$32*$AJ778))-0.010431*(1-$AJ778/210))))</f>
        <v>2.9500001032655536</v>
      </c>
      <c r="AN778" s="7">
        <f>IF(D778="M",IF($AJ778&lt;162,WeightSDS!P$12*$AJ778^7+WeightSDS!Q$12*$AJ778^6+WeightSDS!R$12*$AJ778^5+WeightSDS!S$12*$AJ778^4+WeightSDS!T$12*$AJ778^3+WeightSDS!U$12*$AJ778^2+WeightSDS!V$12*$AJ778+WeightSDS!W$12,WeightSDS!P$14*$AJ778^7+WeightSDS!Q$14*$AJ778^6+WeightSDS!R$14*$AJ778^5+WeightSDS!S$14*$AJ778^4+WeightSDS!T$14*$AJ778^3+WeightSDS!U$14*$AJ778^2+WeightSDS!V$14*$AJ778+WeightSDS!W$14),IF($AJ778&lt;156,WeightSDS!O$17*$AJ778^8+WeightSDS!P$17*$AJ778^7+WeightSDS!Q$17*$AJ778^6+WeightSDS!R$17*$AJ778^5+WeightSDS!S$17*$AJ778^4+WeightSDS!T$17*$AJ778^3+WeightSDS!U$17*$AJ778^2+WeightSDS!V$17*$AJ778+WeightSDS!W$17,IF($AJ778&lt;186,WeightSDS!$U$18+(WeightSDS!$V$18-WeightSDS!$U$18)/24*($AJ778-186)+WeightSDS!$W$18*(-$AJ778+186)^2-0.005,WeightSDS!$U$18+(WeightSDS!$V$18-WeightSDS!$U$18)/24*($AJ778-186)-0.005)))</f>
        <v>0.14604529399999999</v>
      </c>
      <c r="AQ778" s="7">
        <f t="shared" si="273"/>
        <v>0.56299999999999994</v>
      </c>
      <c r="AR778" s="7">
        <f t="shared" si="274"/>
        <v>69</v>
      </c>
      <c r="AS778" s="7">
        <f t="shared" si="275"/>
        <v>0.51</v>
      </c>
    </row>
    <row r="779" spans="2:45" s="7" customFormat="1" x14ac:dyDescent="0.15">
      <c r="B779" s="118"/>
      <c r="C779" s="118"/>
      <c r="D779" s="118"/>
      <c r="E779" s="30"/>
      <c r="F779" s="30"/>
      <c r="G779" s="119"/>
      <c r="H779" s="119"/>
      <c r="I779" s="78"/>
      <c r="J779" s="11" t="str">
        <f t="shared" si="266"/>
        <v/>
      </c>
      <c r="K779" s="2" t="str">
        <f t="shared" si="276"/>
        <v/>
      </c>
      <c r="L779" s="2" t="str">
        <f t="shared" si="267"/>
        <v/>
      </c>
      <c r="M779" s="2" t="str">
        <f t="shared" si="277"/>
        <v/>
      </c>
      <c r="N779" s="2" t="str">
        <f t="shared" si="278"/>
        <v/>
      </c>
      <c r="O779" s="2" t="str">
        <f t="shared" si="279"/>
        <v/>
      </c>
      <c r="P779" s="11" t="str">
        <f t="shared" si="280"/>
        <v/>
      </c>
      <c r="Q779" s="11" t="str">
        <f t="shared" si="281"/>
        <v/>
      </c>
      <c r="R779" s="2" t="str">
        <f t="shared" si="282"/>
        <v/>
      </c>
      <c r="S779" s="11" t="str">
        <f t="shared" si="283"/>
        <v/>
      </c>
      <c r="T779" s="175" t="str">
        <f t="shared" si="284"/>
        <v/>
      </c>
      <c r="U779" s="11" t="str">
        <f t="shared" si="285"/>
        <v/>
      </c>
      <c r="V779" s="136"/>
      <c r="W779" s="136"/>
      <c r="X779" s="139">
        <f t="shared" si="268"/>
        <v>0</v>
      </c>
      <c r="Y779" s="31">
        <f t="shared" si="269"/>
        <v>0</v>
      </c>
      <c r="Z779" s="31"/>
      <c r="AA779" s="140">
        <f t="shared" si="270"/>
        <v>0</v>
      </c>
      <c r="AB779" s="12"/>
      <c r="AC779" s="8">
        <f t="shared" si="271"/>
        <v>9.0359999999999996</v>
      </c>
      <c r="AD779" s="8">
        <f t="shared" si="272"/>
        <v>-184.49199999999999</v>
      </c>
      <c r="AE779"/>
      <c r="AF779" t="e">
        <f>IF(D779="M",IF(AI779&lt;78,LMS!$D$5*AI779^3+LMS!$E$5*AI779^2+LMS!$F$5*AI779+LMS!$G$5,IF(AI779&lt;150,LMS!$D$6*AI779^3+LMS!$E$6*AI779^2+LMS!$F$6*AI779+LMS!$G$6,LMS!$D$7*AI779^3+LMS!$E$7*AI779^2+LMS!$F$7*AI779+LMS!$G$7)),IF(AI779&lt;69,LMS!$D$9*AI779^3+LMS!$E$9*AI779^2+LMS!$F$9*AI779+LMS!$G$9,IF(AI779&lt;150,LMS!$D$10*AI779^3+LMS!$E$10*AI779^2+LMS!$F$10*AI779+LMS!$G$10,LMS!$D$11*AI779^3+LMS!$E$11*AI779^2+LMS!$F$11*AI779+LMS!$G$11)))</f>
        <v>#VALUE!</v>
      </c>
      <c r="AG779" t="e">
        <f>IF(D779="M",(IF(AI779&lt;2.5,LMS!$D$21*AI779^3+LMS!$E$21*AI779^2+LMS!$F$21*AI779+LMS!$G$21,IF(AI779&lt;9.5,LMS!$D$22*AI779^3+LMS!$E$22*AI779^2+LMS!$F$22*AI779+LMS!$G$22,IF(AI779&lt;26.75,LMS!$D$23*AI779^3+LMS!$E$23*AI779^2+LMS!$F$23*AI779+LMS!$G$23,IF(AI779&lt;90,LMS!$D$24*AI779^3+LMS!$E$24*AI779^2+LMS!$F$24*AI779+LMS!$G$24,LMS!$D$25*AI779^3+LMS!$E$25*AI779^2+LMS!$F$25*AI779+LMS!$G$25))))),(IF(AI779&lt;2.5,LMS!$D$27*AI779^3+LMS!$E$27*AI779^2+LMS!$F$27*AI779+LMS!$G$27,IF(AI779&lt;9.5,LMS!$D$28*AI779^3+LMS!$E$28*AI779^2+LMS!$F$28*AI779+LMS!$G$28,IF(AI779&lt;26.75,LMS!$D$29*AI779^3+LMS!$E$29*AI779^2+LMS!$F$29*AI779+LMS!$G$29,IF(AI779&lt;90,LMS!$D$30*AI779^3+LMS!$E$30*AI779^2+LMS!$F$30*AI779+LMS!$G$30,IF(AI779&lt;150,LMS!$D$31*AI779^3+LMS!$E$31*AI779^2+LMS!$F$31*AI779+LMS!$G$31,LMS!$D$32*AI779^3+LMS!$E$32*AI779^2+LMS!$F$32*AI779+LMS!$G$32)))))))</f>
        <v>#VALUE!</v>
      </c>
      <c r="AH779" t="e">
        <f>IF(D779="M",(IF(AI779&lt;90,LMS!$D$14*AI779^3+LMS!$E$14*AI779^2+LMS!$F$14*AI779+LMS!$G$14,LMS!$D$15*AI779^3+LMS!$E$15*AI779^2+LMS!$F$15*AI779+LMS!$G$15)),(IF(AI779&lt;90,LMS!$D$17*AI779^3+LMS!$E$17*AI779^2+LMS!$F$17*AI779+LMS!$G$17,LMS!$D$18*AI779^3+LMS!$E$18*AI779^2+LMS!$F$18*AI779+LMS!$G$18)))</f>
        <v>#VALUE!</v>
      </c>
      <c r="AI779" s="7" t="e">
        <f t="shared" si="265"/>
        <v>#VALUE!</v>
      </c>
      <c r="AJ779" s="7">
        <f t="shared" si="286"/>
        <v>0</v>
      </c>
      <c r="AL779" s="7">
        <f>IF(D779="M",WeightSDS!P$5*$AJ779^7+WeightSDS!Q$5*$AJ779^6+WeightSDS!R$5*$AJ779^5+WeightSDS!S$5*$AJ779^4+WeightSDS!T$5*$AJ779^3+WeightSDS!U$5*$AJ779^2+WeightSDS!V$5*$AJ779+WeightSDS!W$5,IF($AJ779&lt;186,WeightSDS!P$8*$AJ779^7+WeightSDS!Q$8*$AJ779^6+WeightSDS!R$8*$AJ779^5+WeightSDS!S$8*$AJ779^4+WeightSDS!T$8*$AJ779^3+WeightSDS!U$8*$AJ779^2+WeightSDS!V$8*$AJ779+WeightSDS!W$8,WeightSDS!$U$9+WeightSDS!$V$9*($AJ779-WeightSDS!$W$9)))</f>
        <v>0.75407122999999998</v>
      </c>
      <c r="AM779" s="7">
        <f>IF(D779="M",IF($AJ779&lt;45,WeightSDS!M$23*$AJ779^10+WeightSDS!N$23*$AJ779^9+WeightSDS!O$23*$AJ779^8+WeightSDS!P$23*$AJ779^7+WeightSDS!Q$23*$AJ779^6+WeightSDS!R$23*$AJ779^5+WeightSDS!S$23*$AJ779^4+WeightSDS!T$23*$AJ779^3+WeightSDS!U$23*$AJ779^2+WeightSDS!V$23*$AJ779+WeightSDS!W$23,IF($AJ779&lt;153,WeightSDS!M$25*$AJ779^10+WeightSDS!N$25*$AJ779^9+WeightSDS!O$25*$AJ779^8+WeightSDS!P$25*$AJ779^7+WeightSDS!Q$25*$AJ779^6+WeightSDS!R$25*$AJ779^5+WeightSDS!S$25*$AJ779^4+WeightSDS!T$25*$AJ779^3+WeightSDS!U$25*$AJ779^2+WeightSDS!V$25*$AJ779+WeightSDS!W$25,WeightSDS!M$27+WeightSDS!N$27/(1+EXP(WeightSDS!O$27+WeightSDS!P$27*$AJ779)))),IF($AJ779&lt;43.8,WeightSDS!M$29*$AJ779^10+WeightSDS!N$29*$AJ779^9+WeightSDS!O$29*$AJ779^8+WeightSDS!P$29*$AJ779^7+WeightSDS!Q$29*$AJ779^6+WeightSDS!R$29*$AJ779^5+WeightSDS!S$29*$AJ779^4+WeightSDS!T$29*$AJ779^3+WeightSDS!U$29*$AJ779^2+WeightSDS!V$29*$AJ779+WeightSDS!W$29-0.010431*(1-$AJ779/210),IF($AJ779&lt;123,WeightSDS!M$30*$AJ779^10+WeightSDS!N$30*$AJ779^9+WeightSDS!O$30*$AJ779^8+WeightSDS!P$30*$AJ779^7+WeightSDS!Q$30*$AJ779^6+WeightSDS!R$30*$AJ779^5+WeightSDS!S$30*$AJ779^4+WeightSDS!T$30*$AJ779^3+WeightSDS!U$30*$AJ779^2+WeightSDS!V$30*$AJ779+WeightSDS!W$30-0.010431*(1-1/$AJ779),WeightSDS!M$32+WeightSDS!N$32/(1+EXP(WeightSDS!O$32+WeightSDS!P$32*$AJ779))-0.010431*(1-$AJ779/210))))</f>
        <v>2.9500001032655536</v>
      </c>
      <c r="AN779" s="7">
        <f>IF(D779="M",IF($AJ779&lt;162,WeightSDS!P$12*$AJ779^7+WeightSDS!Q$12*$AJ779^6+WeightSDS!R$12*$AJ779^5+WeightSDS!S$12*$AJ779^4+WeightSDS!T$12*$AJ779^3+WeightSDS!U$12*$AJ779^2+WeightSDS!V$12*$AJ779+WeightSDS!W$12,WeightSDS!P$14*$AJ779^7+WeightSDS!Q$14*$AJ779^6+WeightSDS!R$14*$AJ779^5+WeightSDS!S$14*$AJ779^4+WeightSDS!T$14*$AJ779^3+WeightSDS!U$14*$AJ779^2+WeightSDS!V$14*$AJ779+WeightSDS!W$14),IF($AJ779&lt;156,WeightSDS!O$17*$AJ779^8+WeightSDS!P$17*$AJ779^7+WeightSDS!Q$17*$AJ779^6+WeightSDS!R$17*$AJ779^5+WeightSDS!S$17*$AJ779^4+WeightSDS!T$17*$AJ779^3+WeightSDS!U$17*$AJ779^2+WeightSDS!V$17*$AJ779+WeightSDS!W$17,IF($AJ779&lt;186,WeightSDS!$U$18+(WeightSDS!$V$18-WeightSDS!$U$18)/24*($AJ779-186)+WeightSDS!$W$18*(-$AJ779+186)^2-0.005,WeightSDS!$U$18+(WeightSDS!$V$18-WeightSDS!$U$18)/24*($AJ779-186)-0.005)))</f>
        <v>0.14604529399999999</v>
      </c>
      <c r="AQ779" s="7">
        <f t="shared" si="273"/>
        <v>0.56299999999999994</v>
      </c>
      <c r="AR779" s="7">
        <f t="shared" si="274"/>
        <v>69</v>
      </c>
      <c r="AS779" s="7">
        <f t="shared" si="275"/>
        <v>0.51</v>
      </c>
    </row>
    <row r="780" spans="2:45" s="7" customFormat="1" x14ac:dyDescent="0.15">
      <c r="B780" s="118"/>
      <c r="C780" s="118"/>
      <c r="D780" s="118"/>
      <c r="E780" s="30"/>
      <c r="F780" s="30"/>
      <c r="G780" s="119"/>
      <c r="H780" s="119"/>
      <c r="I780" s="78"/>
      <c r="J780" s="11" t="str">
        <f t="shared" si="266"/>
        <v/>
      </c>
      <c r="K780" s="2" t="str">
        <f t="shared" si="276"/>
        <v/>
      </c>
      <c r="L780" s="2" t="str">
        <f t="shared" si="267"/>
        <v/>
      </c>
      <c r="M780" s="2" t="str">
        <f t="shared" si="277"/>
        <v/>
      </c>
      <c r="N780" s="2" t="str">
        <f t="shared" si="278"/>
        <v/>
      </c>
      <c r="O780" s="2" t="str">
        <f t="shared" si="279"/>
        <v/>
      </c>
      <c r="P780" s="11" t="str">
        <f t="shared" si="280"/>
        <v/>
      </c>
      <c r="Q780" s="11" t="str">
        <f t="shared" si="281"/>
        <v/>
      </c>
      <c r="R780" s="2" t="str">
        <f t="shared" si="282"/>
        <v/>
      </c>
      <c r="S780" s="11" t="str">
        <f t="shared" si="283"/>
        <v/>
      </c>
      <c r="T780" s="175" t="str">
        <f t="shared" si="284"/>
        <v/>
      </c>
      <c r="U780" s="11" t="str">
        <f t="shared" si="285"/>
        <v/>
      </c>
      <c r="V780" s="136"/>
      <c r="W780" s="136"/>
      <c r="X780" s="139">
        <f t="shared" si="268"/>
        <v>0</v>
      </c>
      <c r="Y780" s="31">
        <f t="shared" si="269"/>
        <v>0</v>
      </c>
      <c r="Z780" s="31"/>
      <c r="AA780" s="140">
        <f t="shared" si="270"/>
        <v>0</v>
      </c>
      <c r="AB780" s="12"/>
      <c r="AC780" s="8">
        <f t="shared" si="271"/>
        <v>9.0359999999999996</v>
      </c>
      <c r="AD780" s="8">
        <f t="shared" si="272"/>
        <v>-184.49199999999999</v>
      </c>
      <c r="AE780"/>
      <c r="AF780" t="e">
        <f>IF(D780="M",IF(AI780&lt;78,LMS!$D$5*AI780^3+LMS!$E$5*AI780^2+LMS!$F$5*AI780+LMS!$G$5,IF(AI780&lt;150,LMS!$D$6*AI780^3+LMS!$E$6*AI780^2+LMS!$F$6*AI780+LMS!$G$6,LMS!$D$7*AI780^3+LMS!$E$7*AI780^2+LMS!$F$7*AI780+LMS!$G$7)),IF(AI780&lt;69,LMS!$D$9*AI780^3+LMS!$E$9*AI780^2+LMS!$F$9*AI780+LMS!$G$9,IF(AI780&lt;150,LMS!$D$10*AI780^3+LMS!$E$10*AI780^2+LMS!$F$10*AI780+LMS!$G$10,LMS!$D$11*AI780^3+LMS!$E$11*AI780^2+LMS!$F$11*AI780+LMS!$G$11)))</f>
        <v>#VALUE!</v>
      </c>
      <c r="AG780" t="e">
        <f>IF(D780="M",(IF(AI780&lt;2.5,LMS!$D$21*AI780^3+LMS!$E$21*AI780^2+LMS!$F$21*AI780+LMS!$G$21,IF(AI780&lt;9.5,LMS!$D$22*AI780^3+LMS!$E$22*AI780^2+LMS!$F$22*AI780+LMS!$G$22,IF(AI780&lt;26.75,LMS!$D$23*AI780^3+LMS!$E$23*AI780^2+LMS!$F$23*AI780+LMS!$G$23,IF(AI780&lt;90,LMS!$D$24*AI780^3+LMS!$E$24*AI780^2+LMS!$F$24*AI780+LMS!$G$24,LMS!$D$25*AI780^3+LMS!$E$25*AI780^2+LMS!$F$25*AI780+LMS!$G$25))))),(IF(AI780&lt;2.5,LMS!$D$27*AI780^3+LMS!$E$27*AI780^2+LMS!$F$27*AI780+LMS!$G$27,IF(AI780&lt;9.5,LMS!$D$28*AI780^3+LMS!$E$28*AI780^2+LMS!$F$28*AI780+LMS!$G$28,IF(AI780&lt;26.75,LMS!$D$29*AI780^3+LMS!$E$29*AI780^2+LMS!$F$29*AI780+LMS!$G$29,IF(AI780&lt;90,LMS!$D$30*AI780^3+LMS!$E$30*AI780^2+LMS!$F$30*AI780+LMS!$G$30,IF(AI780&lt;150,LMS!$D$31*AI780^3+LMS!$E$31*AI780^2+LMS!$F$31*AI780+LMS!$G$31,LMS!$D$32*AI780^3+LMS!$E$32*AI780^2+LMS!$F$32*AI780+LMS!$G$32)))))))</f>
        <v>#VALUE!</v>
      </c>
      <c r="AH780" t="e">
        <f>IF(D780="M",(IF(AI780&lt;90,LMS!$D$14*AI780^3+LMS!$E$14*AI780^2+LMS!$F$14*AI780+LMS!$G$14,LMS!$D$15*AI780^3+LMS!$E$15*AI780^2+LMS!$F$15*AI780+LMS!$G$15)),(IF(AI780&lt;90,LMS!$D$17*AI780^3+LMS!$E$17*AI780^2+LMS!$F$17*AI780+LMS!$G$17,LMS!$D$18*AI780^3+LMS!$E$18*AI780^2+LMS!$F$18*AI780+LMS!$G$18)))</f>
        <v>#VALUE!</v>
      </c>
      <c r="AI780" s="7" t="e">
        <f t="shared" si="265"/>
        <v>#VALUE!</v>
      </c>
      <c r="AJ780" s="7">
        <f t="shared" si="286"/>
        <v>0</v>
      </c>
      <c r="AL780" s="7">
        <f>IF(D780="M",WeightSDS!P$5*$AJ780^7+WeightSDS!Q$5*$AJ780^6+WeightSDS!R$5*$AJ780^5+WeightSDS!S$5*$AJ780^4+WeightSDS!T$5*$AJ780^3+WeightSDS!U$5*$AJ780^2+WeightSDS!V$5*$AJ780+WeightSDS!W$5,IF($AJ780&lt;186,WeightSDS!P$8*$AJ780^7+WeightSDS!Q$8*$AJ780^6+WeightSDS!R$8*$AJ780^5+WeightSDS!S$8*$AJ780^4+WeightSDS!T$8*$AJ780^3+WeightSDS!U$8*$AJ780^2+WeightSDS!V$8*$AJ780+WeightSDS!W$8,WeightSDS!$U$9+WeightSDS!$V$9*($AJ780-WeightSDS!$W$9)))</f>
        <v>0.75407122999999998</v>
      </c>
      <c r="AM780" s="7">
        <f>IF(D780="M",IF($AJ780&lt;45,WeightSDS!M$23*$AJ780^10+WeightSDS!N$23*$AJ780^9+WeightSDS!O$23*$AJ780^8+WeightSDS!P$23*$AJ780^7+WeightSDS!Q$23*$AJ780^6+WeightSDS!R$23*$AJ780^5+WeightSDS!S$23*$AJ780^4+WeightSDS!T$23*$AJ780^3+WeightSDS!U$23*$AJ780^2+WeightSDS!V$23*$AJ780+WeightSDS!W$23,IF($AJ780&lt;153,WeightSDS!M$25*$AJ780^10+WeightSDS!N$25*$AJ780^9+WeightSDS!O$25*$AJ780^8+WeightSDS!P$25*$AJ780^7+WeightSDS!Q$25*$AJ780^6+WeightSDS!R$25*$AJ780^5+WeightSDS!S$25*$AJ780^4+WeightSDS!T$25*$AJ780^3+WeightSDS!U$25*$AJ780^2+WeightSDS!V$25*$AJ780+WeightSDS!W$25,WeightSDS!M$27+WeightSDS!N$27/(1+EXP(WeightSDS!O$27+WeightSDS!P$27*$AJ780)))),IF($AJ780&lt;43.8,WeightSDS!M$29*$AJ780^10+WeightSDS!N$29*$AJ780^9+WeightSDS!O$29*$AJ780^8+WeightSDS!P$29*$AJ780^7+WeightSDS!Q$29*$AJ780^6+WeightSDS!R$29*$AJ780^5+WeightSDS!S$29*$AJ780^4+WeightSDS!T$29*$AJ780^3+WeightSDS!U$29*$AJ780^2+WeightSDS!V$29*$AJ780+WeightSDS!W$29-0.010431*(1-$AJ780/210),IF($AJ780&lt;123,WeightSDS!M$30*$AJ780^10+WeightSDS!N$30*$AJ780^9+WeightSDS!O$30*$AJ780^8+WeightSDS!P$30*$AJ780^7+WeightSDS!Q$30*$AJ780^6+WeightSDS!R$30*$AJ780^5+WeightSDS!S$30*$AJ780^4+WeightSDS!T$30*$AJ780^3+WeightSDS!U$30*$AJ780^2+WeightSDS!V$30*$AJ780+WeightSDS!W$30-0.010431*(1-1/$AJ780),WeightSDS!M$32+WeightSDS!N$32/(1+EXP(WeightSDS!O$32+WeightSDS!P$32*$AJ780))-0.010431*(1-$AJ780/210))))</f>
        <v>2.9500001032655536</v>
      </c>
      <c r="AN780" s="7">
        <f>IF(D780="M",IF($AJ780&lt;162,WeightSDS!P$12*$AJ780^7+WeightSDS!Q$12*$AJ780^6+WeightSDS!R$12*$AJ780^5+WeightSDS!S$12*$AJ780^4+WeightSDS!T$12*$AJ780^3+WeightSDS!U$12*$AJ780^2+WeightSDS!V$12*$AJ780+WeightSDS!W$12,WeightSDS!P$14*$AJ780^7+WeightSDS!Q$14*$AJ780^6+WeightSDS!R$14*$AJ780^5+WeightSDS!S$14*$AJ780^4+WeightSDS!T$14*$AJ780^3+WeightSDS!U$14*$AJ780^2+WeightSDS!V$14*$AJ780+WeightSDS!W$14),IF($AJ780&lt;156,WeightSDS!O$17*$AJ780^8+WeightSDS!P$17*$AJ780^7+WeightSDS!Q$17*$AJ780^6+WeightSDS!R$17*$AJ780^5+WeightSDS!S$17*$AJ780^4+WeightSDS!T$17*$AJ780^3+WeightSDS!U$17*$AJ780^2+WeightSDS!V$17*$AJ780+WeightSDS!W$17,IF($AJ780&lt;186,WeightSDS!$U$18+(WeightSDS!$V$18-WeightSDS!$U$18)/24*($AJ780-186)+WeightSDS!$W$18*(-$AJ780+186)^2-0.005,WeightSDS!$U$18+(WeightSDS!$V$18-WeightSDS!$U$18)/24*($AJ780-186)-0.005)))</f>
        <v>0.14604529399999999</v>
      </c>
      <c r="AQ780" s="7">
        <f t="shared" si="273"/>
        <v>0.56299999999999994</v>
      </c>
      <c r="AR780" s="7">
        <f t="shared" si="274"/>
        <v>69</v>
      </c>
      <c r="AS780" s="7">
        <f t="shared" si="275"/>
        <v>0.51</v>
      </c>
    </row>
    <row r="781" spans="2:45" s="7" customFormat="1" x14ac:dyDescent="0.15">
      <c r="B781" s="118"/>
      <c r="C781" s="118"/>
      <c r="D781" s="118"/>
      <c r="E781" s="30"/>
      <c r="F781" s="30"/>
      <c r="G781" s="119"/>
      <c r="H781" s="119"/>
      <c r="I781" s="78"/>
      <c r="J781" s="11" t="str">
        <f t="shared" si="266"/>
        <v/>
      </c>
      <c r="K781" s="2" t="str">
        <f t="shared" si="276"/>
        <v/>
      </c>
      <c r="L781" s="2" t="str">
        <f t="shared" si="267"/>
        <v/>
      </c>
      <c r="M781" s="2" t="str">
        <f t="shared" si="277"/>
        <v/>
      </c>
      <c r="N781" s="2" t="str">
        <f t="shared" si="278"/>
        <v/>
      </c>
      <c r="O781" s="2" t="str">
        <f t="shared" si="279"/>
        <v/>
      </c>
      <c r="P781" s="11" t="str">
        <f t="shared" si="280"/>
        <v/>
      </c>
      <c r="Q781" s="11" t="str">
        <f t="shared" si="281"/>
        <v/>
      </c>
      <c r="R781" s="2" t="str">
        <f t="shared" si="282"/>
        <v/>
      </c>
      <c r="S781" s="11" t="str">
        <f t="shared" si="283"/>
        <v/>
      </c>
      <c r="T781" s="175" t="str">
        <f t="shared" si="284"/>
        <v/>
      </c>
      <c r="U781" s="11" t="str">
        <f t="shared" si="285"/>
        <v/>
      </c>
      <c r="V781" s="136"/>
      <c r="W781" s="136"/>
      <c r="X781" s="139">
        <f t="shared" si="268"/>
        <v>0</v>
      </c>
      <c r="Y781" s="31">
        <f t="shared" si="269"/>
        <v>0</v>
      </c>
      <c r="Z781" s="31"/>
      <c r="AA781" s="140">
        <f t="shared" si="270"/>
        <v>0</v>
      </c>
      <c r="AB781" s="12"/>
      <c r="AC781" s="8">
        <f t="shared" si="271"/>
        <v>9.0359999999999996</v>
      </c>
      <c r="AD781" s="8">
        <f t="shared" si="272"/>
        <v>-184.49199999999999</v>
      </c>
      <c r="AE781"/>
      <c r="AF781" t="e">
        <f>IF(D781="M",IF(AI781&lt;78,LMS!$D$5*AI781^3+LMS!$E$5*AI781^2+LMS!$F$5*AI781+LMS!$G$5,IF(AI781&lt;150,LMS!$D$6*AI781^3+LMS!$E$6*AI781^2+LMS!$F$6*AI781+LMS!$G$6,LMS!$D$7*AI781^3+LMS!$E$7*AI781^2+LMS!$F$7*AI781+LMS!$G$7)),IF(AI781&lt;69,LMS!$D$9*AI781^3+LMS!$E$9*AI781^2+LMS!$F$9*AI781+LMS!$G$9,IF(AI781&lt;150,LMS!$D$10*AI781^3+LMS!$E$10*AI781^2+LMS!$F$10*AI781+LMS!$G$10,LMS!$D$11*AI781^3+LMS!$E$11*AI781^2+LMS!$F$11*AI781+LMS!$G$11)))</f>
        <v>#VALUE!</v>
      </c>
      <c r="AG781" t="e">
        <f>IF(D781="M",(IF(AI781&lt;2.5,LMS!$D$21*AI781^3+LMS!$E$21*AI781^2+LMS!$F$21*AI781+LMS!$G$21,IF(AI781&lt;9.5,LMS!$D$22*AI781^3+LMS!$E$22*AI781^2+LMS!$F$22*AI781+LMS!$G$22,IF(AI781&lt;26.75,LMS!$D$23*AI781^3+LMS!$E$23*AI781^2+LMS!$F$23*AI781+LMS!$G$23,IF(AI781&lt;90,LMS!$D$24*AI781^3+LMS!$E$24*AI781^2+LMS!$F$24*AI781+LMS!$G$24,LMS!$D$25*AI781^3+LMS!$E$25*AI781^2+LMS!$F$25*AI781+LMS!$G$25))))),(IF(AI781&lt;2.5,LMS!$D$27*AI781^3+LMS!$E$27*AI781^2+LMS!$F$27*AI781+LMS!$G$27,IF(AI781&lt;9.5,LMS!$D$28*AI781^3+LMS!$E$28*AI781^2+LMS!$F$28*AI781+LMS!$G$28,IF(AI781&lt;26.75,LMS!$D$29*AI781^3+LMS!$E$29*AI781^2+LMS!$F$29*AI781+LMS!$G$29,IF(AI781&lt;90,LMS!$D$30*AI781^3+LMS!$E$30*AI781^2+LMS!$F$30*AI781+LMS!$G$30,IF(AI781&lt;150,LMS!$D$31*AI781^3+LMS!$E$31*AI781^2+LMS!$F$31*AI781+LMS!$G$31,LMS!$D$32*AI781^3+LMS!$E$32*AI781^2+LMS!$F$32*AI781+LMS!$G$32)))))))</f>
        <v>#VALUE!</v>
      </c>
      <c r="AH781" t="e">
        <f>IF(D781="M",(IF(AI781&lt;90,LMS!$D$14*AI781^3+LMS!$E$14*AI781^2+LMS!$F$14*AI781+LMS!$G$14,LMS!$D$15*AI781^3+LMS!$E$15*AI781^2+LMS!$F$15*AI781+LMS!$G$15)),(IF(AI781&lt;90,LMS!$D$17*AI781^3+LMS!$E$17*AI781^2+LMS!$F$17*AI781+LMS!$G$17,LMS!$D$18*AI781^3+LMS!$E$18*AI781^2+LMS!$F$18*AI781+LMS!$G$18)))</f>
        <v>#VALUE!</v>
      </c>
      <c r="AI781" s="7" t="e">
        <f t="shared" si="265"/>
        <v>#VALUE!</v>
      </c>
      <c r="AJ781" s="7">
        <f t="shared" si="286"/>
        <v>0</v>
      </c>
      <c r="AL781" s="7">
        <f>IF(D781="M",WeightSDS!P$5*$AJ781^7+WeightSDS!Q$5*$AJ781^6+WeightSDS!R$5*$AJ781^5+WeightSDS!S$5*$AJ781^4+WeightSDS!T$5*$AJ781^3+WeightSDS!U$5*$AJ781^2+WeightSDS!V$5*$AJ781+WeightSDS!W$5,IF($AJ781&lt;186,WeightSDS!P$8*$AJ781^7+WeightSDS!Q$8*$AJ781^6+WeightSDS!R$8*$AJ781^5+WeightSDS!S$8*$AJ781^4+WeightSDS!T$8*$AJ781^3+WeightSDS!U$8*$AJ781^2+WeightSDS!V$8*$AJ781+WeightSDS!W$8,WeightSDS!$U$9+WeightSDS!$V$9*($AJ781-WeightSDS!$W$9)))</f>
        <v>0.75407122999999998</v>
      </c>
      <c r="AM781" s="7">
        <f>IF(D781="M",IF($AJ781&lt;45,WeightSDS!M$23*$AJ781^10+WeightSDS!N$23*$AJ781^9+WeightSDS!O$23*$AJ781^8+WeightSDS!P$23*$AJ781^7+WeightSDS!Q$23*$AJ781^6+WeightSDS!R$23*$AJ781^5+WeightSDS!S$23*$AJ781^4+WeightSDS!T$23*$AJ781^3+WeightSDS!U$23*$AJ781^2+WeightSDS!V$23*$AJ781+WeightSDS!W$23,IF($AJ781&lt;153,WeightSDS!M$25*$AJ781^10+WeightSDS!N$25*$AJ781^9+WeightSDS!O$25*$AJ781^8+WeightSDS!P$25*$AJ781^7+WeightSDS!Q$25*$AJ781^6+WeightSDS!R$25*$AJ781^5+WeightSDS!S$25*$AJ781^4+WeightSDS!T$25*$AJ781^3+WeightSDS!U$25*$AJ781^2+WeightSDS!V$25*$AJ781+WeightSDS!W$25,WeightSDS!M$27+WeightSDS!N$27/(1+EXP(WeightSDS!O$27+WeightSDS!P$27*$AJ781)))),IF($AJ781&lt;43.8,WeightSDS!M$29*$AJ781^10+WeightSDS!N$29*$AJ781^9+WeightSDS!O$29*$AJ781^8+WeightSDS!P$29*$AJ781^7+WeightSDS!Q$29*$AJ781^6+WeightSDS!R$29*$AJ781^5+WeightSDS!S$29*$AJ781^4+WeightSDS!T$29*$AJ781^3+WeightSDS!U$29*$AJ781^2+WeightSDS!V$29*$AJ781+WeightSDS!W$29-0.010431*(1-$AJ781/210),IF($AJ781&lt;123,WeightSDS!M$30*$AJ781^10+WeightSDS!N$30*$AJ781^9+WeightSDS!O$30*$AJ781^8+WeightSDS!P$30*$AJ781^7+WeightSDS!Q$30*$AJ781^6+WeightSDS!R$30*$AJ781^5+WeightSDS!S$30*$AJ781^4+WeightSDS!T$30*$AJ781^3+WeightSDS!U$30*$AJ781^2+WeightSDS!V$30*$AJ781+WeightSDS!W$30-0.010431*(1-1/$AJ781),WeightSDS!M$32+WeightSDS!N$32/(1+EXP(WeightSDS!O$32+WeightSDS!P$32*$AJ781))-0.010431*(1-$AJ781/210))))</f>
        <v>2.9500001032655536</v>
      </c>
      <c r="AN781" s="7">
        <f>IF(D781="M",IF($AJ781&lt;162,WeightSDS!P$12*$AJ781^7+WeightSDS!Q$12*$AJ781^6+WeightSDS!R$12*$AJ781^5+WeightSDS!S$12*$AJ781^4+WeightSDS!T$12*$AJ781^3+WeightSDS!U$12*$AJ781^2+WeightSDS!V$12*$AJ781+WeightSDS!W$12,WeightSDS!P$14*$AJ781^7+WeightSDS!Q$14*$AJ781^6+WeightSDS!R$14*$AJ781^5+WeightSDS!S$14*$AJ781^4+WeightSDS!T$14*$AJ781^3+WeightSDS!U$14*$AJ781^2+WeightSDS!V$14*$AJ781+WeightSDS!W$14),IF($AJ781&lt;156,WeightSDS!O$17*$AJ781^8+WeightSDS!P$17*$AJ781^7+WeightSDS!Q$17*$AJ781^6+WeightSDS!R$17*$AJ781^5+WeightSDS!S$17*$AJ781^4+WeightSDS!T$17*$AJ781^3+WeightSDS!U$17*$AJ781^2+WeightSDS!V$17*$AJ781+WeightSDS!W$17,IF($AJ781&lt;186,WeightSDS!$U$18+(WeightSDS!$V$18-WeightSDS!$U$18)/24*($AJ781-186)+WeightSDS!$W$18*(-$AJ781+186)^2-0.005,WeightSDS!$U$18+(WeightSDS!$V$18-WeightSDS!$U$18)/24*($AJ781-186)-0.005)))</f>
        <v>0.14604529399999999</v>
      </c>
      <c r="AQ781" s="7">
        <f t="shared" si="273"/>
        <v>0.56299999999999994</v>
      </c>
      <c r="AR781" s="7">
        <f t="shared" si="274"/>
        <v>69</v>
      </c>
      <c r="AS781" s="7">
        <f t="shared" si="275"/>
        <v>0.51</v>
      </c>
    </row>
    <row r="782" spans="2:45" s="7" customFormat="1" x14ac:dyDescent="0.15">
      <c r="B782" s="118"/>
      <c r="C782" s="118"/>
      <c r="D782" s="118"/>
      <c r="E782" s="30"/>
      <c r="F782" s="30"/>
      <c r="G782" s="119"/>
      <c r="H782" s="119"/>
      <c r="I782" s="78"/>
      <c r="J782" s="11" t="str">
        <f t="shared" si="266"/>
        <v/>
      </c>
      <c r="K782" s="2" t="str">
        <f t="shared" si="276"/>
        <v/>
      </c>
      <c r="L782" s="2" t="str">
        <f t="shared" si="267"/>
        <v/>
      </c>
      <c r="M782" s="2" t="str">
        <f t="shared" si="277"/>
        <v/>
      </c>
      <c r="N782" s="2" t="str">
        <f t="shared" si="278"/>
        <v/>
      </c>
      <c r="O782" s="2" t="str">
        <f t="shared" si="279"/>
        <v/>
      </c>
      <c r="P782" s="11" t="str">
        <f t="shared" si="280"/>
        <v/>
      </c>
      <c r="Q782" s="11" t="str">
        <f t="shared" si="281"/>
        <v/>
      </c>
      <c r="R782" s="2" t="str">
        <f t="shared" si="282"/>
        <v/>
      </c>
      <c r="S782" s="11" t="str">
        <f t="shared" si="283"/>
        <v/>
      </c>
      <c r="T782" s="175" t="str">
        <f t="shared" si="284"/>
        <v/>
      </c>
      <c r="U782" s="11" t="str">
        <f t="shared" si="285"/>
        <v/>
      </c>
      <c r="V782" s="136"/>
      <c r="W782" s="136"/>
      <c r="X782" s="139">
        <f t="shared" si="268"/>
        <v>0</v>
      </c>
      <c r="Y782" s="31">
        <f t="shared" si="269"/>
        <v>0</v>
      </c>
      <c r="Z782" s="31"/>
      <c r="AA782" s="140">
        <f t="shared" si="270"/>
        <v>0</v>
      </c>
      <c r="AB782" s="12"/>
      <c r="AC782" s="8">
        <f t="shared" si="271"/>
        <v>9.0359999999999996</v>
      </c>
      <c r="AD782" s="8">
        <f t="shared" si="272"/>
        <v>-184.49199999999999</v>
      </c>
      <c r="AE782"/>
      <c r="AF782" t="e">
        <f>IF(D782="M",IF(AI782&lt;78,LMS!$D$5*AI782^3+LMS!$E$5*AI782^2+LMS!$F$5*AI782+LMS!$G$5,IF(AI782&lt;150,LMS!$D$6*AI782^3+LMS!$E$6*AI782^2+LMS!$F$6*AI782+LMS!$G$6,LMS!$D$7*AI782^3+LMS!$E$7*AI782^2+LMS!$F$7*AI782+LMS!$G$7)),IF(AI782&lt;69,LMS!$D$9*AI782^3+LMS!$E$9*AI782^2+LMS!$F$9*AI782+LMS!$G$9,IF(AI782&lt;150,LMS!$D$10*AI782^3+LMS!$E$10*AI782^2+LMS!$F$10*AI782+LMS!$G$10,LMS!$D$11*AI782^3+LMS!$E$11*AI782^2+LMS!$F$11*AI782+LMS!$G$11)))</f>
        <v>#VALUE!</v>
      </c>
      <c r="AG782" t="e">
        <f>IF(D782="M",(IF(AI782&lt;2.5,LMS!$D$21*AI782^3+LMS!$E$21*AI782^2+LMS!$F$21*AI782+LMS!$G$21,IF(AI782&lt;9.5,LMS!$D$22*AI782^3+LMS!$E$22*AI782^2+LMS!$F$22*AI782+LMS!$G$22,IF(AI782&lt;26.75,LMS!$D$23*AI782^3+LMS!$E$23*AI782^2+LMS!$F$23*AI782+LMS!$G$23,IF(AI782&lt;90,LMS!$D$24*AI782^3+LMS!$E$24*AI782^2+LMS!$F$24*AI782+LMS!$G$24,LMS!$D$25*AI782^3+LMS!$E$25*AI782^2+LMS!$F$25*AI782+LMS!$G$25))))),(IF(AI782&lt;2.5,LMS!$D$27*AI782^3+LMS!$E$27*AI782^2+LMS!$F$27*AI782+LMS!$G$27,IF(AI782&lt;9.5,LMS!$D$28*AI782^3+LMS!$E$28*AI782^2+LMS!$F$28*AI782+LMS!$G$28,IF(AI782&lt;26.75,LMS!$D$29*AI782^3+LMS!$E$29*AI782^2+LMS!$F$29*AI782+LMS!$G$29,IF(AI782&lt;90,LMS!$D$30*AI782^3+LMS!$E$30*AI782^2+LMS!$F$30*AI782+LMS!$G$30,IF(AI782&lt;150,LMS!$D$31*AI782^3+LMS!$E$31*AI782^2+LMS!$F$31*AI782+LMS!$G$31,LMS!$D$32*AI782^3+LMS!$E$32*AI782^2+LMS!$F$32*AI782+LMS!$G$32)))))))</f>
        <v>#VALUE!</v>
      </c>
      <c r="AH782" t="e">
        <f>IF(D782="M",(IF(AI782&lt;90,LMS!$D$14*AI782^3+LMS!$E$14*AI782^2+LMS!$F$14*AI782+LMS!$G$14,LMS!$D$15*AI782^3+LMS!$E$15*AI782^2+LMS!$F$15*AI782+LMS!$G$15)),(IF(AI782&lt;90,LMS!$D$17*AI782^3+LMS!$E$17*AI782^2+LMS!$F$17*AI782+LMS!$G$17,LMS!$D$18*AI782^3+LMS!$E$18*AI782^2+LMS!$F$18*AI782+LMS!$G$18)))</f>
        <v>#VALUE!</v>
      </c>
      <c r="AI782" s="7" t="e">
        <f t="shared" si="265"/>
        <v>#VALUE!</v>
      </c>
      <c r="AJ782" s="7">
        <f t="shared" si="286"/>
        <v>0</v>
      </c>
      <c r="AL782" s="7">
        <f>IF(D782="M",WeightSDS!P$5*$AJ782^7+WeightSDS!Q$5*$AJ782^6+WeightSDS!R$5*$AJ782^5+WeightSDS!S$5*$AJ782^4+WeightSDS!T$5*$AJ782^3+WeightSDS!U$5*$AJ782^2+WeightSDS!V$5*$AJ782+WeightSDS!W$5,IF($AJ782&lt;186,WeightSDS!P$8*$AJ782^7+WeightSDS!Q$8*$AJ782^6+WeightSDS!R$8*$AJ782^5+WeightSDS!S$8*$AJ782^4+WeightSDS!T$8*$AJ782^3+WeightSDS!U$8*$AJ782^2+WeightSDS!V$8*$AJ782+WeightSDS!W$8,WeightSDS!$U$9+WeightSDS!$V$9*($AJ782-WeightSDS!$W$9)))</f>
        <v>0.75407122999999998</v>
      </c>
      <c r="AM782" s="7">
        <f>IF(D782="M",IF($AJ782&lt;45,WeightSDS!M$23*$AJ782^10+WeightSDS!N$23*$AJ782^9+WeightSDS!O$23*$AJ782^8+WeightSDS!P$23*$AJ782^7+WeightSDS!Q$23*$AJ782^6+WeightSDS!R$23*$AJ782^5+WeightSDS!S$23*$AJ782^4+WeightSDS!T$23*$AJ782^3+WeightSDS!U$23*$AJ782^2+WeightSDS!V$23*$AJ782+WeightSDS!W$23,IF($AJ782&lt;153,WeightSDS!M$25*$AJ782^10+WeightSDS!N$25*$AJ782^9+WeightSDS!O$25*$AJ782^8+WeightSDS!P$25*$AJ782^7+WeightSDS!Q$25*$AJ782^6+WeightSDS!R$25*$AJ782^5+WeightSDS!S$25*$AJ782^4+WeightSDS!T$25*$AJ782^3+WeightSDS!U$25*$AJ782^2+WeightSDS!V$25*$AJ782+WeightSDS!W$25,WeightSDS!M$27+WeightSDS!N$27/(1+EXP(WeightSDS!O$27+WeightSDS!P$27*$AJ782)))),IF($AJ782&lt;43.8,WeightSDS!M$29*$AJ782^10+WeightSDS!N$29*$AJ782^9+WeightSDS!O$29*$AJ782^8+WeightSDS!P$29*$AJ782^7+WeightSDS!Q$29*$AJ782^6+WeightSDS!R$29*$AJ782^5+WeightSDS!S$29*$AJ782^4+WeightSDS!T$29*$AJ782^3+WeightSDS!U$29*$AJ782^2+WeightSDS!V$29*$AJ782+WeightSDS!W$29-0.010431*(1-$AJ782/210),IF($AJ782&lt;123,WeightSDS!M$30*$AJ782^10+WeightSDS!N$30*$AJ782^9+WeightSDS!O$30*$AJ782^8+WeightSDS!P$30*$AJ782^7+WeightSDS!Q$30*$AJ782^6+WeightSDS!R$30*$AJ782^5+WeightSDS!S$30*$AJ782^4+WeightSDS!T$30*$AJ782^3+WeightSDS!U$30*$AJ782^2+WeightSDS!V$30*$AJ782+WeightSDS!W$30-0.010431*(1-1/$AJ782),WeightSDS!M$32+WeightSDS!N$32/(1+EXP(WeightSDS!O$32+WeightSDS!P$32*$AJ782))-0.010431*(1-$AJ782/210))))</f>
        <v>2.9500001032655536</v>
      </c>
      <c r="AN782" s="7">
        <f>IF(D782="M",IF($AJ782&lt;162,WeightSDS!P$12*$AJ782^7+WeightSDS!Q$12*$AJ782^6+WeightSDS!R$12*$AJ782^5+WeightSDS!S$12*$AJ782^4+WeightSDS!T$12*$AJ782^3+WeightSDS!U$12*$AJ782^2+WeightSDS!V$12*$AJ782+WeightSDS!W$12,WeightSDS!P$14*$AJ782^7+WeightSDS!Q$14*$AJ782^6+WeightSDS!R$14*$AJ782^5+WeightSDS!S$14*$AJ782^4+WeightSDS!T$14*$AJ782^3+WeightSDS!U$14*$AJ782^2+WeightSDS!V$14*$AJ782+WeightSDS!W$14),IF($AJ782&lt;156,WeightSDS!O$17*$AJ782^8+WeightSDS!P$17*$AJ782^7+WeightSDS!Q$17*$AJ782^6+WeightSDS!R$17*$AJ782^5+WeightSDS!S$17*$AJ782^4+WeightSDS!T$17*$AJ782^3+WeightSDS!U$17*$AJ782^2+WeightSDS!V$17*$AJ782+WeightSDS!W$17,IF($AJ782&lt;186,WeightSDS!$U$18+(WeightSDS!$V$18-WeightSDS!$U$18)/24*($AJ782-186)+WeightSDS!$W$18*(-$AJ782+186)^2-0.005,WeightSDS!$U$18+(WeightSDS!$V$18-WeightSDS!$U$18)/24*($AJ782-186)-0.005)))</f>
        <v>0.14604529399999999</v>
      </c>
      <c r="AQ782" s="7">
        <f t="shared" si="273"/>
        <v>0.56299999999999994</v>
      </c>
      <c r="AR782" s="7">
        <f t="shared" si="274"/>
        <v>69</v>
      </c>
      <c r="AS782" s="7">
        <f t="shared" si="275"/>
        <v>0.51</v>
      </c>
    </row>
    <row r="783" spans="2:45" s="7" customFormat="1" x14ac:dyDescent="0.15">
      <c r="B783" s="118"/>
      <c r="C783" s="118"/>
      <c r="D783" s="118"/>
      <c r="E783" s="30"/>
      <c r="F783" s="30"/>
      <c r="G783" s="119"/>
      <c r="H783" s="119"/>
      <c r="I783" s="78"/>
      <c r="J783" s="11" t="str">
        <f t="shared" si="266"/>
        <v/>
      </c>
      <c r="K783" s="2" t="str">
        <f t="shared" si="276"/>
        <v/>
      </c>
      <c r="L783" s="2" t="str">
        <f t="shared" si="267"/>
        <v/>
      </c>
      <c r="M783" s="2" t="str">
        <f t="shared" si="277"/>
        <v/>
      </c>
      <c r="N783" s="2" t="str">
        <f t="shared" si="278"/>
        <v/>
      </c>
      <c r="O783" s="2" t="str">
        <f t="shared" si="279"/>
        <v/>
      </c>
      <c r="P783" s="11" t="str">
        <f t="shared" si="280"/>
        <v/>
      </c>
      <c r="Q783" s="11" t="str">
        <f t="shared" si="281"/>
        <v/>
      </c>
      <c r="R783" s="2" t="str">
        <f t="shared" si="282"/>
        <v/>
      </c>
      <c r="S783" s="11" t="str">
        <f t="shared" si="283"/>
        <v/>
      </c>
      <c r="T783" s="175" t="str">
        <f t="shared" si="284"/>
        <v/>
      </c>
      <c r="U783" s="11" t="str">
        <f t="shared" si="285"/>
        <v/>
      </c>
      <c r="V783" s="136"/>
      <c r="W783" s="136"/>
      <c r="X783" s="139">
        <f t="shared" si="268"/>
        <v>0</v>
      </c>
      <c r="Y783" s="31">
        <f t="shared" si="269"/>
        <v>0</v>
      </c>
      <c r="Z783" s="31"/>
      <c r="AA783" s="140">
        <f t="shared" si="270"/>
        <v>0</v>
      </c>
      <c r="AB783" s="12"/>
      <c r="AC783" s="8">
        <f t="shared" si="271"/>
        <v>9.0359999999999996</v>
      </c>
      <c r="AD783" s="8">
        <f t="shared" si="272"/>
        <v>-184.49199999999999</v>
      </c>
      <c r="AE783"/>
      <c r="AF783" t="e">
        <f>IF(D783="M",IF(AI783&lt;78,LMS!$D$5*AI783^3+LMS!$E$5*AI783^2+LMS!$F$5*AI783+LMS!$G$5,IF(AI783&lt;150,LMS!$D$6*AI783^3+LMS!$E$6*AI783^2+LMS!$F$6*AI783+LMS!$G$6,LMS!$D$7*AI783^3+LMS!$E$7*AI783^2+LMS!$F$7*AI783+LMS!$G$7)),IF(AI783&lt;69,LMS!$D$9*AI783^3+LMS!$E$9*AI783^2+LMS!$F$9*AI783+LMS!$G$9,IF(AI783&lt;150,LMS!$D$10*AI783^3+LMS!$E$10*AI783^2+LMS!$F$10*AI783+LMS!$G$10,LMS!$D$11*AI783^3+LMS!$E$11*AI783^2+LMS!$F$11*AI783+LMS!$G$11)))</f>
        <v>#VALUE!</v>
      </c>
      <c r="AG783" t="e">
        <f>IF(D783="M",(IF(AI783&lt;2.5,LMS!$D$21*AI783^3+LMS!$E$21*AI783^2+LMS!$F$21*AI783+LMS!$G$21,IF(AI783&lt;9.5,LMS!$D$22*AI783^3+LMS!$E$22*AI783^2+LMS!$F$22*AI783+LMS!$G$22,IF(AI783&lt;26.75,LMS!$D$23*AI783^3+LMS!$E$23*AI783^2+LMS!$F$23*AI783+LMS!$G$23,IF(AI783&lt;90,LMS!$D$24*AI783^3+LMS!$E$24*AI783^2+LMS!$F$24*AI783+LMS!$G$24,LMS!$D$25*AI783^3+LMS!$E$25*AI783^2+LMS!$F$25*AI783+LMS!$G$25))))),(IF(AI783&lt;2.5,LMS!$D$27*AI783^3+LMS!$E$27*AI783^2+LMS!$F$27*AI783+LMS!$G$27,IF(AI783&lt;9.5,LMS!$D$28*AI783^3+LMS!$E$28*AI783^2+LMS!$F$28*AI783+LMS!$G$28,IF(AI783&lt;26.75,LMS!$D$29*AI783^3+LMS!$E$29*AI783^2+LMS!$F$29*AI783+LMS!$G$29,IF(AI783&lt;90,LMS!$D$30*AI783^3+LMS!$E$30*AI783^2+LMS!$F$30*AI783+LMS!$G$30,IF(AI783&lt;150,LMS!$D$31*AI783^3+LMS!$E$31*AI783^2+LMS!$F$31*AI783+LMS!$G$31,LMS!$D$32*AI783^3+LMS!$E$32*AI783^2+LMS!$F$32*AI783+LMS!$G$32)))))))</f>
        <v>#VALUE!</v>
      </c>
      <c r="AH783" t="e">
        <f>IF(D783="M",(IF(AI783&lt;90,LMS!$D$14*AI783^3+LMS!$E$14*AI783^2+LMS!$F$14*AI783+LMS!$G$14,LMS!$D$15*AI783^3+LMS!$E$15*AI783^2+LMS!$F$15*AI783+LMS!$G$15)),(IF(AI783&lt;90,LMS!$D$17*AI783^3+LMS!$E$17*AI783^2+LMS!$F$17*AI783+LMS!$G$17,LMS!$D$18*AI783^3+LMS!$E$18*AI783^2+LMS!$F$18*AI783+LMS!$G$18)))</f>
        <v>#VALUE!</v>
      </c>
      <c r="AI783" s="7" t="e">
        <f t="shared" si="265"/>
        <v>#VALUE!</v>
      </c>
      <c r="AJ783" s="7">
        <f t="shared" si="286"/>
        <v>0</v>
      </c>
      <c r="AL783" s="7">
        <f>IF(D783="M",WeightSDS!P$5*$AJ783^7+WeightSDS!Q$5*$AJ783^6+WeightSDS!R$5*$AJ783^5+WeightSDS!S$5*$AJ783^4+WeightSDS!T$5*$AJ783^3+WeightSDS!U$5*$AJ783^2+WeightSDS!V$5*$AJ783+WeightSDS!W$5,IF($AJ783&lt;186,WeightSDS!P$8*$AJ783^7+WeightSDS!Q$8*$AJ783^6+WeightSDS!R$8*$AJ783^5+WeightSDS!S$8*$AJ783^4+WeightSDS!T$8*$AJ783^3+WeightSDS!U$8*$AJ783^2+WeightSDS!V$8*$AJ783+WeightSDS!W$8,WeightSDS!$U$9+WeightSDS!$V$9*($AJ783-WeightSDS!$W$9)))</f>
        <v>0.75407122999999998</v>
      </c>
      <c r="AM783" s="7">
        <f>IF(D783="M",IF($AJ783&lt;45,WeightSDS!M$23*$AJ783^10+WeightSDS!N$23*$AJ783^9+WeightSDS!O$23*$AJ783^8+WeightSDS!P$23*$AJ783^7+WeightSDS!Q$23*$AJ783^6+WeightSDS!R$23*$AJ783^5+WeightSDS!S$23*$AJ783^4+WeightSDS!T$23*$AJ783^3+WeightSDS!U$23*$AJ783^2+WeightSDS!V$23*$AJ783+WeightSDS!W$23,IF($AJ783&lt;153,WeightSDS!M$25*$AJ783^10+WeightSDS!N$25*$AJ783^9+WeightSDS!O$25*$AJ783^8+WeightSDS!P$25*$AJ783^7+WeightSDS!Q$25*$AJ783^6+WeightSDS!R$25*$AJ783^5+WeightSDS!S$25*$AJ783^4+WeightSDS!T$25*$AJ783^3+WeightSDS!U$25*$AJ783^2+WeightSDS!V$25*$AJ783+WeightSDS!W$25,WeightSDS!M$27+WeightSDS!N$27/(1+EXP(WeightSDS!O$27+WeightSDS!P$27*$AJ783)))),IF($AJ783&lt;43.8,WeightSDS!M$29*$AJ783^10+WeightSDS!N$29*$AJ783^9+WeightSDS!O$29*$AJ783^8+WeightSDS!P$29*$AJ783^7+WeightSDS!Q$29*$AJ783^6+WeightSDS!R$29*$AJ783^5+WeightSDS!S$29*$AJ783^4+WeightSDS!T$29*$AJ783^3+WeightSDS!U$29*$AJ783^2+WeightSDS!V$29*$AJ783+WeightSDS!W$29-0.010431*(1-$AJ783/210),IF($AJ783&lt;123,WeightSDS!M$30*$AJ783^10+WeightSDS!N$30*$AJ783^9+WeightSDS!O$30*$AJ783^8+WeightSDS!P$30*$AJ783^7+WeightSDS!Q$30*$AJ783^6+WeightSDS!R$30*$AJ783^5+WeightSDS!S$30*$AJ783^4+WeightSDS!T$30*$AJ783^3+WeightSDS!U$30*$AJ783^2+WeightSDS!V$30*$AJ783+WeightSDS!W$30-0.010431*(1-1/$AJ783),WeightSDS!M$32+WeightSDS!N$32/(1+EXP(WeightSDS!O$32+WeightSDS!P$32*$AJ783))-0.010431*(1-$AJ783/210))))</f>
        <v>2.9500001032655536</v>
      </c>
      <c r="AN783" s="7">
        <f>IF(D783="M",IF($AJ783&lt;162,WeightSDS!P$12*$AJ783^7+WeightSDS!Q$12*$AJ783^6+WeightSDS!R$12*$AJ783^5+WeightSDS!S$12*$AJ783^4+WeightSDS!T$12*$AJ783^3+WeightSDS!U$12*$AJ783^2+WeightSDS!V$12*$AJ783+WeightSDS!W$12,WeightSDS!P$14*$AJ783^7+WeightSDS!Q$14*$AJ783^6+WeightSDS!R$14*$AJ783^5+WeightSDS!S$14*$AJ783^4+WeightSDS!T$14*$AJ783^3+WeightSDS!U$14*$AJ783^2+WeightSDS!V$14*$AJ783+WeightSDS!W$14),IF($AJ783&lt;156,WeightSDS!O$17*$AJ783^8+WeightSDS!P$17*$AJ783^7+WeightSDS!Q$17*$AJ783^6+WeightSDS!R$17*$AJ783^5+WeightSDS!S$17*$AJ783^4+WeightSDS!T$17*$AJ783^3+WeightSDS!U$17*$AJ783^2+WeightSDS!V$17*$AJ783+WeightSDS!W$17,IF($AJ783&lt;186,WeightSDS!$U$18+(WeightSDS!$V$18-WeightSDS!$U$18)/24*($AJ783-186)+WeightSDS!$W$18*(-$AJ783+186)^2-0.005,WeightSDS!$U$18+(WeightSDS!$V$18-WeightSDS!$U$18)/24*($AJ783-186)-0.005)))</f>
        <v>0.14604529399999999</v>
      </c>
      <c r="AQ783" s="7">
        <f t="shared" si="273"/>
        <v>0.56299999999999994</v>
      </c>
      <c r="AR783" s="7">
        <f t="shared" si="274"/>
        <v>69</v>
      </c>
      <c r="AS783" s="7">
        <f t="shared" si="275"/>
        <v>0.51</v>
      </c>
    </row>
    <row r="784" spans="2:45" s="7" customFormat="1" x14ac:dyDescent="0.15">
      <c r="B784" s="118"/>
      <c r="C784" s="118"/>
      <c r="D784" s="118"/>
      <c r="E784" s="30"/>
      <c r="F784" s="30"/>
      <c r="G784" s="119"/>
      <c r="H784" s="119"/>
      <c r="I784" s="78"/>
      <c r="J784" s="11" t="str">
        <f t="shared" si="266"/>
        <v/>
      </c>
      <c r="K784" s="2" t="str">
        <f t="shared" si="276"/>
        <v/>
      </c>
      <c r="L784" s="2" t="str">
        <f t="shared" si="267"/>
        <v/>
      </c>
      <c r="M784" s="2" t="str">
        <f t="shared" si="277"/>
        <v/>
      </c>
      <c r="N784" s="2" t="str">
        <f t="shared" si="278"/>
        <v/>
      </c>
      <c r="O784" s="2" t="str">
        <f t="shared" si="279"/>
        <v/>
      </c>
      <c r="P784" s="11" t="str">
        <f t="shared" si="280"/>
        <v/>
      </c>
      <c r="Q784" s="11" t="str">
        <f t="shared" si="281"/>
        <v/>
      </c>
      <c r="R784" s="2" t="str">
        <f t="shared" si="282"/>
        <v/>
      </c>
      <c r="S784" s="11" t="str">
        <f t="shared" si="283"/>
        <v/>
      </c>
      <c r="T784" s="175" t="str">
        <f t="shared" si="284"/>
        <v/>
      </c>
      <c r="U784" s="11" t="str">
        <f t="shared" si="285"/>
        <v/>
      </c>
      <c r="V784" s="136"/>
      <c r="W784" s="136"/>
      <c r="X784" s="139">
        <f t="shared" si="268"/>
        <v>0</v>
      </c>
      <c r="Y784" s="31">
        <f t="shared" si="269"/>
        <v>0</v>
      </c>
      <c r="Z784" s="31"/>
      <c r="AA784" s="140">
        <f t="shared" si="270"/>
        <v>0</v>
      </c>
      <c r="AB784" s="12"/>
      <c r="AC784" s="8">
        <f t="shared" si="271"/>
        <v>9.0359999999999996</v>
      </c>
      <c r="AD784" s="8">
        <f t="shared" si="272"/>
        <v>-184.49199999999999</v>
      </c>
      <c r="AE784"/>
      <c r="AF784" t="e">
        <f>IF(D784="M",IF(AI784&lt;78,LMS!$D$5*AI784^3+LMS!$E$5*AI784^2+LMS!$F$5*AI784+LMS!$G$5,IF(AI784&lt;150,LMS!$D$6*AI784^3+LMS!$E$6*AI784^2+LMS!$F$6*AI784+LMS!$G$6,LMS!$D$7*AI784^3+LMS!$E$7*AI784^2+LMS!$F$7*AI784+LMS!$G$7)),IF(AI784&lt;69,LMS!$D$9*AI784^3+LMS!$E$9*AI784^2+LMS!$F$9*AI784+LMS!$G$9,IF(AI784&lt;150,LMS!$D$10*AI784^3+LMS!$E$10*AI784^2+LMS!$F$10*AI784+LMS!$G$10,LMS!$D$11*AI784^3+LMS!$E$11*AI784^2+LMS!$F$11*AI784+LMS!$G$11)))</f>
        <v>#VALUE!</v>
      </c>
      <c r="AG784" t="e">
        <f>IF(D784="M",(IF(AI784&lt;2.5,LMS!$D$21*AI784^3+LMS!$E$21*AI784^2+LMS!$F$21*AI784+LMS!$G$21,IF(AI784&lt;9.5,LMS!$D$22*AI784^3+LMS!$E$22*AI784^2+LMS!$F$22*AI784+LMS!$G$22,IF(AI784&lt;26.75,LMS!$D$23*AI784^3+LMS!$E$23*AI784^2+LMS!$F$23*AI784+LMS!$G$23,IF(AI784&lt;90,LMS!$D$24*AI784^3+LMS!$E$24*AI784^2+LMS!$F$24*AI784+LMS!$G$24,LMS!$D$25*AI784^3+LMS!$E$25*AI784^2+LMS!$F$25*AI784+LMS!$G$25))))),(IF(AI784&lt;2.5,LMS!$D$27*AI784^3+LMS!$E$27*AI784^2+LMS!$F$27*AI784+LMS!$G$27,IF(AI784&lt;9.5,LMS!$D$28*AI784^3+LMS!$E$28*AI784^2+LMS!$F$28*AI784+LMS!$G$28,IF(AI784&lt;26.75,LMS!$D$29*AI784^3+LMS!$E$29*AI784^2+LMS!$F$29*AI784+LMS!$G$29,IF(AI784&lt;90,LMS!$D$30*AI784^3+LMS!$E$30*AI784^2+LMS!$F$30*AI784+LMS!$G$30,IF(AI784&lt;150,LMS!$D$31*AI784^3+LMS!$E$31*AI784^2+LMS!$F$31*AI784+LMS!$G$31,LMS!$D$32*AI784^3+LMS!$E$32*AI784^2+LMS!$F$32*AI784+LMS!$G$32)))))))</f>
        <v>#VALUE!</v>
      </c>
      <c r="AH784" t="e">
        <f>IF(D784="M",(IF(AI784&lt;90,LMS!$D$14*AI784^3+LMS!$E$14*AI784^2+LMS!$F$14*AI784+LMS!$G$14,LMS!$D$15*AI784^3+LMS!$E$15*AI784^2+LMS!$F$15*AI784+LMS!$G$15)),(IF(AI784&lt;90,LMS!$D$17*AI784^3+LMS!$E$17*AI784^2+LMS!$F$17*AI784+LMS!$G$17,LMS!$D$18*AI784^3+LMS!$E$18*AI784^2+LMS!$F$18*AI784+LMS!$G$18)))</f>
        <v>#VALUE!</v>
      </c>
      <c r="AI784" s="7" t="e">
        <f t="shared" si="265"/>
        <v>#VALUE!</v>
      </c>
      <c r="AJ784" s="7">
        <f t="shared" si="286"/>
        <v>0</v>
      </c>
      <c r="AL784" s="7">
        <f>IF(D784="M",WeightSDS!P$5*$AJ784^7+WeightSDS!Q$5*$AJ784^6+WeightSDS!R$5*$AJ784^5+WeightSDS!S$5*$AJ784^4+WeightSDS!T$5*$AJ784^3+WeightSDS!U$5*$AJ784^2+WeightSDS!V$5*$AJ784+WeightSDS!W$5,IF($AJ784&lt;186,WeightSDS!P$8*$AJ784^7+WeightSDS!Q$8*$AJ784^6+WeightSDS!R$8*$AJ784^5+WeightSDS!S$8*$AJ784^4+WeightSDS!T$8*$AJ784^3+WeightSDS!U$8*$AJ784^2+WeightSDS!V$8*$AJ784+WeightSDS!W$8,WeightSDS!$U$9+WeightSDS!$V$9*($AJ784-WeightSDS!$W$9)))</f>
        <v>0.75407122999999998</v>
      </c>
      <c r="AM784" s="7">
        <f>IF(D784="M",IF($AJ784&lt;45,WeightSDS!M$23*$AJ784^10+WeightSDS!N$23*$AJ784^9+WeightSDS!O$23*$AJ784^8+WeightSDS!P$23*$AJ784^7+WeightSDS!Q$23*$AJ784^6+WeightSDS!R$23*$AJ784^5+WeightSDS!S$23*$AJ784^4+WeightSDS!T$23*$AJ784^3+WeightSDS!U$23*$AJ784^2+WeightSDS!V$23*$AJ784+WeightSDS!W$23,IF($AJ784&lt;153,WeightSDS!M$25*$AJ784^10+WeightSDS!N$25*$AJ784^9+WeightSDS!O$25*$AJ784^8+WeightSDS!P$25*$AJ784^7+WeightSDS!Q$25*$AJ784^6+WeightSDS!R$25*$AJ784^5+WeightSDS!S$25*$AJ784^4+WeightSDS!T$25*$AJ784^3+WeightSDS!U$25*$AJ784^2+WeightSDS!V$25*$AJ784+WeightSDS!W$25,WeightSDS!M$27+WeightSDS!N$27/(1+EXP(WeightSDS!O$27+WeightSDS!P$27*$AJ784)))),IF($AJ784&lt;43.8,WeightSDS!M$29*$AJ784^10+WeightSDS!N$29*$AJ784^9+WeightSDS!O$29*$AJ784^8+WeightSDS!P$29*$AJ784^7+WeightSDS!Q$29*$AJ784^6+WeightSDS!R$29*$AJ784^5+WeightSDS!S$29*$AJ784^4+WeightSDS!T$29*$AJ784^3+WeightSDS!U$29*$AJ784^2+WeightSDS!V$29*$AJ784+WeightSDS!W$29-0.010431*(1-$AJ784/210),IF($AJ784&lt;123,WeightSDS!M$30*$AJ784^10+WeightSDS!N$30*$AJ784^9+WeightSDS!O$30*$AJ784^8+WeightSDS!P$30*$AJ784^7+WeightSDS!Q$30*$AJ784^6+WeightSDS!R$30*$AJ784^5+WeightSDS!S$30*$AJ784^4+WeightSDS!T$30*$AJ784^3+WeightSDS!U$30*$AJ784^2+WeightSDS!V$30*$AJ784+WeightSDS!W$30-0.010431*(1-1/$AJ784),WeightSDS!M$32+WeightSDS!N$32/(1+EXP(WeightSDS!O$32+WeightSDS!P$32*$AJ784))-0.010431*(1-$AJ784/210))))</f>
        <v>2.9500001032655536</v>
      </c>
      <c r="AN784" s="7">
        <f>IF(D784="M",IF($AJ784&lt;162,WeightSDS!P$12*$AJ784^7+WeightSDS!Q$12*$AJ784^6+WeightSDS!R$12*$AJ784^5+WeightSDS!S$12*$AJ784^4+WeightSDS!T$12*$AJ784^3+WeightSDS!U$12*$AJ784^2+WeightSDS!V$12*$AJ784+WeightSDS!W$12,WeightSDS!P$14*$AJ784^7+WeightSDS!Q$14*$AJ784^6+WeightSDS!R$14*$AJ784^5+WeightSDS!S$14*$AJ784^4+WeightSDS!T$14*$AJ784^3+WeightSDS!U$14*$AJ784^2+WeightSDS!V$14*$AJ784+WeightSDS!W$14),IF($AJ784&lt;156,WeightSDS!O$17*$AJ784^8+WeightSDS!P$17*$AJ784^7+WeightSDS!Q$17*$AJ784^6+WeightSDS!R$17*$AJ784^5+WeightSDS!S$17*$AJ784^4+WeightSDS!T$17*$AJ784^3+WeightSDS!U$17*$AJ784^2+WeightSDS!V$17*$AJ784+WeightSDS!W$17,IF($AJ784&lt;186,WeightSDS!$U$18+(WeightSDS!$V$18-WeightSDS!$U$18)/24*($AJ784-186)+WeightSDS!$W$18*(-$AJ784+186)^2-0.005,WeightSDS!$U$18+(WeightSDS!$V$18-WeightSDS!$U$18)/24*($AJ784-186)-0.005)))</f>
        <v>0.14604529399999999</v>
      </c>
      <c r="AQ784" s="7">
        <f t="shared" si="273"/>
        <v>0.56299999999999994</v>
      </c>
      <c r="AR784" s="7">
        <f t="shared" si="274"/>
        <v>69</v>
      </c>
      <c r="AS784" s="7">
        <f t="shared" si="275"/>
        <v>0.51</v>
      </c>
    </row>
    <row r="785" spans="2:45" s="7" customFormat="1" x14ac:dyDescent="0.15">
      <c r="B785" s="118"/>
      <c r="C785" s="118"/>
      <c r="D785" s="118"/>
      <c r="E785" s="30"/>
      <c r="F785" s="30"/>
      <c r="G785" s="119"/>
      <c r="H785" s="119"/>
      <c r="I785" s="78"/>
      <c r="J785" s="11" t="str">
        <f t="shared" si="266"/>
        <v/>
      </c>
      <c r="K785" s="2" t="str">
        <f t="shared" si="276"/>
        <v/>
      </c>
      <c r="L785" s="2" t="str">
        <f t="shared" si="267"/>
        <v/>
      </c>
      <c r="M785" s="2" t="str">
        <f t="shared" si="277"/>
        <v/>
      </c>
      <c r="N785" s="2" t="str">
        <f t="shared" si="278"/>
        <v/>
      </c>
      <c r="O785" s="2" t="str">
        <f t="shared" si="279"/>
        <v/>
      </c>
      <c r="P785" s="11" t="str">
        <f t="shared" si="280"/>
        <v/>
      </c>
      <c r="Q785" s="11" t="str">
        <f t="shared" si="281"/>
        <v/>
      </c>
      <c r="R785" s="2" t="str">
        <f t="shared" si="282"/>
        <v/>
      </c>
      <c r="S785" s="11" t="str">
        <f t="shared" si="283"/>
        <v/>
      </c>
      <c r="T785" s="175" t="str">
        <f t="shared" si="284"/>
        <v/>
      </c>
      <c r="U785" s="11" t="str">
        <f t="shared" si="285"/>
        <v/>
      </c>
      <c r="V785" s="136"/>
      <c r="W785" s="136"/>
      <c r="X785" s="139">
        <f t="shared" si="268"/>
        <v>0</v>
      </c>
      <c r="Y785" s="31">
        <f t="shared" si="269"/>
        <v>0</v>
      </c>
      <c r="Z785" s="31"/>
      <c r="AA785" s="140">
        <f t="shared" si="270"/>
        <v>0</v>
      </c>
      <c r="AB785" s="12"/>
      <c r="AC785" s="8">
        <f t="shared" si="271"/>
        <v>9.0359999999999996</v>
      </c>
      <c r="AD785" s="8">
        <f t="shared" si="272"/>
        <v>-184.49199999999999</v>
      </c>
      <c r="AE785"/>
      <c r="AF785" t="e">
        <f>IF(D785="M",IF(AI785&lt;78,LMS!$D$5*AI785^3+LMS!$E$5*AI785^2+LMS!$F$5*AI785+LMS!$G$5,IF(AI785&lt;150,LMS!$D$6*AI785^3+LMS!$E$6*AI785^2+LMS!$F$6*AI785+LMS!$G$6,LMS!$D$7*AI785^3+LMS!$E$7*AI785^2+LMS!$F$7*AI785+LMS!$G$7)),IF(AI785&lt;69,LMS!$D$9*AI785^3+LMS!$E$9*AI785^2+LMS!$F$9*AI785+LMS!$G$9,IF(AI785&lt;150,LMS!$D$10*AI785^3+LMS!$E$10*AI785^2+LMS!$F$10*AI785+LMS!$G$10,LMS!$D$11*AI785^3+LMS!$E$11*AI785^2+LMS!$F$11*AI785+LMS!$G$11)))</f>
        <v>#VALUE!</v>
      </c>
      <c r="AG785" t="e">
        <f>IF(D785="M",(IF(AI785&lt;2.5,LMS!$D$21*AI785^3+LMS!$E$21*AI785^2+LMS!$F$21*AI785+LMS!$G$21,IF(AI785&lt;9.5,LMS!$D$22*AI785^3+LMS!$E$22*AI785^2+LMS!$F$22*AI785+LMS!$G$22,IF(AI785&lt;26.75,LMS!$D$23*AI785^3+LMS!$E$23*AI785^2+LMS!$F$23*AI785+LMS!$G$23,IF(AI785&lt;90,LMS!$D$24*AI785^3+LMS!$E$24*AI785^2+LMS!$F$24*AI785+LMS!$G$24,LMS!$D$25*AI785^3+LMS!$E$25*AI785^2+LMS!$F$25*AI785+LMS!$G$25))))),(IF(AI785&lt;2.5,LMS!$D$27*AI785^3+LMS!$E$27*AI785^2+LMS!$F$27*AI785+LMS!$G$27,IF(AI785&lt;9.5,LMS!$D$28*AI785^3+LMS!$E$28*AI785^2+LMS!$F$28*AI785+LMS!$G$28,IF(AI785&lt;26.75,LMS!$D$29*AI785^3+LMS!$E$29*AI785^2+LMS!$F$29*AI785+LMS!$G$29,IF(AI785&lt;90,LMS!$D$30*AI785^3+LMS!$E$30*AI785^2+LMS!$F$30*AI785+LMS!$G$30,IF(AI785&lt;150,LMS!$D$31*AI785^3+LMS!$E$31*AI785^2+LMS!$F$31*AI785+LMS!$G$31,LMS!$D$32*AI785^3+LMS!$E$32*AI785^2+LMS!$F$32*AI785+LMS!$G$32)))))))</f>
        <v>#VALUE!</v>
      </c>
      <c r="AH785" t="e">
        <f>IF(D785="M",(IF(AI785&lt;90,LMS!$D$14*AI785^3+LMS!$E$14*AI785^2+LMS!$F$14*AI785+LMS!$G$14,LMS!$D$15*AI785^3+LMS!$E$15*AI785^2+LMS!$F$15*AI785+LMS!$G$15)),(IF(AI785&lt;90,LMS!$D$17*AI785^3+LMS!$E$17*AI785^2+LMS!$F$17*AI785+LMS!$G$17,LMS!$D$18*AI785^3+LMS!$E$18*AI785^2+LMS!$F$18*AI785+LMS!$G$18)))</f>
        <v>#VALUE!</v>
      </c>
      <c r="AI785" s="7" t="e">
        <f t="shared" si="265"/>
        <v>#VALUE!</v>
      </c>
      <c r="AJ785" s="7">
        <f t="shared" si="286"/>
        <v>0</v>
      </c>
      <c r="AL785" s="7">
        <f>IF(D785="M",WeightSDS!P$5*$AJ785^7+WeightSDS!Q$5*$AJ785^6+WeightSDS!R$5*$AJ785^5+WeightSDS!S$5*$AJ785^4+WeightSDS!T$5*$AJ785^3+WeightSDS!U$5*$AJ785^2+WeightSDS!V$5*$AJ785+WeightSDS!W$5,IF($AJ785&lt;186,WeightSDS!P$8*$AJ785^7+WeightSDS!Q$8*$AJ785^6+WeightSDS!R$8*$AJ785^5+WeightSDS!S$8*$AJ785^4+WeightSDS!T$8*$AJ785^3+WeightSDS!U$8*$AJ785^2+WeightSDS!V$8*$AJ785+WeightSDS!W$8,WeightSDS!$U$9+WeightSDS!$V$9*($AJ785-WeightSDS!$W$9)))</f>
        <v>0.75407122999999998</v>
      </c>
      <c r="AM785" s="7">
        <f>IF(D785="M",IF($AJ785&lt;45,WeightSDS!M$23*$AJ785^10+WeightSDS!N$23*$AJ785^9+WeightSDS!O$23*$AJ785^8+WeightSDS!P$23*$AJ785^7+WeightSDS!Q$23*$AJ785^6+WeightSDS!R$23*$AJ785^5+WeightSDS!S$23*$AJ785^4+WeightSDS!T$23*$AJ785^3+WeightSDS!U$23*$AJ785^2+WeightSDS!V$23*$AJ785+WeightSDS!W$23,IF($AJ785&lt;153,WeightSDS!M$25*$AJ785^10+WeightSDS!N$25*$AJ785^9+WeightSDS!O$25*$AJ785^8+WeightSDS!P$25*$AJ785^7+WeightSDS!Q$25*$AJ785^6+WeightSDS!R$25*$AJ785^5+WeightSDS!S$25*$AJ785^4+WeightSDS!T$25*$AJ785^3+WeightSDS!U$25*$AJ785^2+WeightSDS!V$25*$AJ785+WeightSDS!W$25,WeightSDS!M$27+WeightSDS!N$27/(1+EXP(WeightSDS!O$27+WeightSDS!P$27*$AJ785)))),IF($AJ785&lt;43.8,WeightSDS!M$29*$AJ785^10+WeightSDS!N$29*$AJ785^9+WeightSDS!O$29*$AJ785^8+WeightSDS!P$29*$AJ785^7+WeightSDS!Q$29*$AJ785^6+WeightSDS!R$29*$AJ785^5+WeightSDS!S$29*$AJ785^4+WeightSDS!T$29*$AJ785^3+WeightSDS!U$29*$AJ785^2+WeightSDS!V$29*$AJ785+WeightSDS!W$29-0.010431*(1-$AJ785/210),IF($AJ785&lt;123,WeightSDS!M$30*$AJ785^10+WeightSDS!N$30*$AJ785^9+WeightSDS!O$30*$AJ785^8+WeightSDS!P$30*$AJ785^7+WeightSDS!Q$30*$AJ785^6+WeightSDS!R$30*$AJ785^5+WeightSDS!S$30*$AJ785^4+WeightSDS!T$30*$AJ785^3+WeightSDS!U$30*$AJ785^2+WeightSDS!V$30*$AJ785+WeightSDS!W$30-0.010431*(1-1/$AJ785),WeightSDS!M$32+WeightSDS!N$32/(1+EXP(WeightSDS!O$32+WeightSDS!P$32*$AJ785))-0.010431*(1-$AJ785/210))))</f>
        <v>2.9500001032655536</v>
      </c>
      <c r="AN785" s="7">
        <f>IF(D785="M",IF($AJ785&lt;162,WeightSDS!P$12*$AJ785^7+WeightSDS!Q$12*$AJ785^6+WeightSDS!R$12*$AJ785^5+WeightSDS!S$12*$AJ785^4+WeightSDS!T$12*$AJ785^3+WeightSDS!U$12*$AJ785^2+WeightSDS!V$12*$AJ785+WeightSDS!W$12,WeightSDS!P$14*$AJ785^7+WeightSDS!Q$14*$AJ785^6+WeightSDS!R$14*$AJ785^5+WeightSDS!S$14*$AJ785^4+WeightSDS!T$14*$AJ785^3+WeightSDS!U$14*$AJ785^2+WeightSDS!V$14*$AJ785+WeightSDS!W$14),IF($AJ785&lt;156,WeightSDS!O$17*$AJ785^8+WeightSDS!P$17*$AJ785^7+WeightSDS!Q$17*$AJ785^6+WeightSDS!R$17*$AJ785^5+WeightSDS!S$17*$AJ785^4+WeightSDS!T$17*$AJ785^3+WeightSDS!U$17*$AJ785^2+WeightSDS!V$17*$AJ785+WeightSDS!W$17,IF($AJ785&lt;186,WeightSDS!$U$18+(WeightSDS!$V$18-WeightSDS!$U$18)/24*($AJ785-186)+WeightSDS!$W$18*(-$AJ785+186)^2-0.005,WeightSDS!$U$18+(WeightSDS!$V$18-WeightSDS!$U$18)/24*($AJ785-186)-0.005)))</f>
        <v>0.14604529399999999</v>
      </c>
      <c r="AQ785" s="7">
        <f t="shared" si="273"/>
        <v>0.56299999999999994</v>
      </c>
      <c r="AR785" s="7">
        <f t="shared" si="274"/>
        <v>69</v>
      </c>
      <c r="AS785" s="7">
        <f t="shared" si="275"/>
        <v>0.51</v>
      </c>
    </row>
    <row r="786" spans="2:45" s="7" customFormat="1" x14ac:dyDescent="0.15">
      <c r="B786" s="118"/>
      <c r="C786" s="118"/>
      <c r="D786" s="118"/>
      <c r="E786" s="30"/>
      <c r="F786" s="30"/>
      <c r="G786" s="119"/>
      <c r="H786" s="119"/>
      <c r="I786" s="78"/>
      <c r="J786" s="11" t="str">
        <f t="shared" si="266"/>
        <v/>
      </c>
      <c r="K786" s="2" t="str">
        <f t="shared" si="276"/>
        <v/>
      </c>
      <c r="L786" s="2" t="str">
        <f t="shared" si="267"/>
        <v/>
      </c>
      <c r="M786" s="2" t="str">
        <f t="shared" si="277"/>
        <v/>
      </c>
      <c r="N786" s="2" t="str">
        <f t="shared" si="278"/>
        <v/>
      </c>
      <c r="O786" s="2" t="str">
        <f t="shared" si="279"/>
        <v/>
      </c>
      <c r="P786" s="11" t="str">
        <f t="shared" si="280"/>
        <v/>
      </c>
      <c r="Q786" s="11" t="str">
        <f t="shared" si="281"/>
        <v/>
      </c>
      <c r="R786" s="2" t="str">
        <f t="shared" si="282"/>
        <v/>
      </c>
      <c r="S786" s="11" t="str">
        <f t="shared" si="283"/>
        <v/>
      </c>
      <c r="T786" s="175" t="str">
        <f t="shared" si="284"/>
        <v/>
      </c>
      <c r="U786" s="11" t="str">
        <f t="shared" si="285"/>
        <v/>
      </c>
      <c r="V786" s="136"/>
      <c r="W786" s="136"/>
      <c r="X786" s="139">
        <f t="shared" si="268"/>
        <v>0</v>
      </c>
      <c r="Y786" s="31">
        <f t="shared" si="269"/>
        <v>0</v>
      </c>
      <c r="Z786" s="31"/>
      <c r="AA786" s="140">
        <f t="shared" si="270"/>
        <v>0</v>
      </c>
      <c r="AB786" s="12"/>
      <c r="AC786" s="8">
        <f t="shared" si="271"/>
        <v>9.0359999999999996</v>
      </c>
      <c r="AD786" s="8">
        <f t="shared" si="272"/>
        <v>-184.49199999999999</v>
      </c>
      <c r="AE786"/>
      <c r="AF786" t="e">
        <f>IF(D786="M",IF(AI786&lt;78,LMS!$D$5*AI786^3+LMS!$E$5*AI786^2+LMS!$F$5*AI786+LMS!$G$5,IF(AI786&lt;150,LMS!$D$6*AI786^3+LMS!$E$6*AI786^2+LMS!$F$6*AI786+LMS!$G$6,LMS!$D$7*AI786^3+LMS!$E$7*AI786^2+LMS!$F$7*AI786+LMS!$G$7)),IF(AI786&lt;69,LMS!$D$9*AI786^3+LMS!$E$9*AI786^2+LMS!$F$9*AI786+LMS!$G$9,IF(AI786&lt;150,LMS!$D$10*AI786^3+LMS!$E$10*AI786^2+LMS!$F$10*AI786+LMS!$G$10,LMS!$D$11*AI786^3+LMS!$E$11*AI786^2+LMS!$F$11*AI786+LMS!$G$11)))</f>
        <v>#VALUE!</v>
      </c>
      <c r="AG786" t="e">
        <f>IF(D786="M",(IF(AI786&lt;2.5,LMS!$D$21*AI786^3+LMS!$E$21*AI786^2+LMS!$F$21*AI786+LMS!$G$21,IF(AI786&lt;9.5,LMS!$D$22*AI786^3+LMS!$E$22*AI786^2+LMS!$F$22*AI786+LMS!$G$22,IF(AI786&lt;26.75,LMS!$D$23*AI786^3+LMS!$E$23*AI786^2+LMS!$F$23*AI786+LMS!$G$23,IF(AI786&lt;90,LMS!$D$24*AI786^3+LMS!$E$24*AI786^2+LMS!$F$24*AI786+LMS!$G$24,LMS!$D$25*AI786^3+LMS!$E$25*AI786^2+LMS!$F$25*AI786+LMS!$G$25))))),(IF(AI786&lt;2.5,LMS!$D$27*AI786^3+LMS!$E$27*AI786^2+LMS!$F$27*AI786+LMS!$G$27,IF(AI786&lt;9.5,LMS!$D$28*AI786^3+LMS!$E$28*AI786^2+LMS!$F$28*AI786+LMS!$G$28,IF(AI786&lt;26.75,LMS!$D$29*AI786^3+LMS!$E$29*AI786^2+LMS!$F$29*AI786+LMS!$G$29,IF(AI786&lt;90,LMS!$D$30*AI786^3+LMS!$E$30*AI786^2+LMS!$F$30*AI786+LMS!$G$30,IF(AI786&lt;150,LMS!$D$31*AI786^3+LMS!$E$31*AI786^2+LMS!$F$31*AI786+LMS!$G$31,LMS!$D$32*AI786^3+LMS!$E$32*AI786^2+LMS!$F$32*AI786+LMS!$G$32)))))))</f>
        <v>#VALUE!</v>
      </c>
      <c r="AH786" t="e">
        <f>IF(D786="M",(IF(AI786&lt;90,LMS!$D$14*AI786^3+LMS!$E$14*AI786^2+LMS!$F$14*AI786+LMS!$G$14,LMS!$D$15*AI786^3+LMS!$E$15*AI786^2+LMS!$F$15*AI786+LMS!$G$15)),(IF(AI786&lt;90,LMS!$D$17*AI786^3+LMS!$E$17*AI786^2+LMS!$F$17*AI786+LMS!$G$17,LMS!$D$18*AI786^3+LMS!$E$18*AI786^2+LMS!$F$18*AI786+LMS!$G$18)))</f>
        <v>#VALUE!</v>
      </c>
      <c r="AI786" s="7" t="e">
        <f t="shared" si="265"/>
        <v>#VALUE!</v>
      </c>
      <c r="AJ786" s="7">
        <f t="shared" si="286"/>
        <v>0</v>
      </c>
      <c r="AL786" s="7">
        <f>IF(D786="M",WeightSDS!P$5*$AJ786^7+WeightSDS!Q$5*$AJ786^6+WeightSDS!R$5*$AJ786^5+WeightSDS!S$5*$AJ786^4+WeightSDS!T$5*$AJ786^3+WeightSDS!U$5*$AJ786^2+WeightSDS!V$5*$AJ786+WeightSDS!W$5,IF($AJ786&lt;186,WeightSDS!P$8*$AJ786^7+WeightSDS!Q$8*$AJ786^6+WeightSDS!R$8*$AJ786^5+WeightSDS!S$8*$AJ786^4+WeightSDS!T$8*$AJ786^3+WeightSDS!U$8*$AJ786^2+WeightSDS!V$8*$AJ786+WeightSDS!W$8,WeightSDS!$U$9+WeightSDS!$V$9*($AJ786-WeightSDS!$W$9)))</f>
        <v>0.75407122999999998</v>
      </c>
      <c r="AM786" s="7">
        <f>IF(D786="M",IF($AJ786&lt;45,WeightSDS!M$23*$AJ786^10+WeightSDS!N$23*$AJ786^9+WeightSDS!O$23*$AJ786^8+WeightSDS!P$23*$AJ786^7+WeightSDS!Q$23*$AJ786^6+WeightSDS!R$23*$AJ786^5+WeightSDS!S$23*$AJ786^4+WeightSDS!T$23*$AJ786^3+WeightSDS!U$23*$AJ786^2+WeightSDS!V$23*$AJ786+WeightSDS!W$23,IF($AJ786&lt;153,WeightSDS!M$25*$AJ786^10+WeightSDS!N$25*$AJ786^9+WeightSDS!O$25*$AJ786^8+WeightSDS!P$25*$AJ786^7+WeightSDS!Q$25*$AJ786^6+WeightSDS!R$25*$AJ786^5+WeightSDS!S$25*$AJ786^4+WeightSDS!T$25*$AJ786^3+WeightSDS!U$25*$AJ786^2+WeightSDS!V$25*$AJ786+WeightSDS!W$25,WeightSDS!M$27+WeightSDS!N$27/(1+EXP(WeightSDS!O$27+WeightSDS!P$27*$AJ786)))),IF($AJ786&lt;43.8,WeightSDS!M$29*$AJ786^10+WeightSDS!N$29*$AJ786^9+WeightSDS!O$29*$AJ786^8+WeightSDS!P$29*$AJ786^7+WeightSDS!Q$29*$AJ786^6+WeightSDS!R$29*$AJ786^5+WeightSDS!S$29*$AJ786^4+WeightSDS!T$29*$AJ786^3+WeightSDS!U$29*$AJ786^2+WeightSDS!V$29*$AJ786+WeightSDS!W$29-0.010431*(1-$AJ786/210),IF($AJ786&lt;123,WeightSDS!M$30*$AJ786^10+WeightSDS!N$30*$AJ786^9+WeightSDS!O$30*$AJ786^8+WeightSDS!P$30*$AJ786^7+WeightSDS!Q$30*$AJ786^6+WeightSDS!R$30*$AJ786^5+WeightSDS!S$30*$AJ786^4+WeightSDS!T$30*$AJ786^3+WeightSDS!U$30*$AJ786^2+WeightSDS!V$30*$AJ786+WeightSDS!W$30-0.010431*(1-1/$AJ786),WeightSDS!M$32+WeightSDS!N$32/(1+EXP(WeightSDS!O$32+WeightSDS!P$32*$AJ786))-0.010431*(1-$AJ786/210))))</f>
        <v>2.9500001032655536</v>
      </c>
      <c r="AN786" s="7">
        <f>IF(D786="M",IF($AJ786&lt;162,WeightSDS!P$12*$AJ786^7+WeightSDS!Q$12*$AJ786^6+WeightSDS!R$12*$AJ786^5+WeightSDS!S$12*$AJ786^4+WeightSDS!T$12*$AJ786^3+WeightSDS!U$12*$AJ786^2+WeightSDS!V$12*$AJ786+WeightSDS!W$12,WeightSDS!P$14*$AJ786^7+WeightSDS!Q$14*$AJ786^6+WeightSDS!R$14*$AJ786^5+WeightSDS!S$14*$AJ786^4+WeightSDS!T$14*$AJ786^3+WeightSDS!U$14*$AJ786^2+WeightSDS!V$14*$AJ786+WeightSDS!W$14),IF($AJ786&lt;156,WeightSDS!O$17*$AJ786^8+WeightSDS!P$17*$AJ786^7+WeightSDS!Q$17*$AJ786^6+WeightSDS!R$17*$AJ786^5+WeightSDS!S$17*$AJ786^4+WeightSDS!T$17*$AJ786^3+WeightSDS!U$17*$AJ786^2+WeightSDS!V$17*$AJ786+WeightSDS!W$17,IF($AJ786&lt;186,WeightSDS!$U$18+(WeightSDS!$V$18-WeightSDS!$U$18)/24*($AJ786-186)+WeightSDS!$W$18*(-$AJ786+186)^2-0.005,WeightSDS!$U$18+(WeightSDS!$V$18-WeightSDS!$U$18)/24*($AJ786-186)-0.005)))</f>
        <v>0.14604529399999999</v>
      </c>
      <c r="AQ786" s="7">
        <f t="shared" si="273"/>
        <v>0.56299999999999994</v>
      </c>
      <c r="AR786" s="7">
        <f t="shared" si="274"/>
        <v>69</v>
      </c>
      <c r="AS786" s="7">
        <f t="shared" si="275"/>
        <v>0.51</v>
      </c>
    </row>
    <row r="787" spans="2:45" s="7" customFormat="1" x14ac:dyDescent="0.15">
      <c r="B787" s="118"/>
      <c r="C787" s="118"/>
      <c r="D787" s="118"/>
      <c r="E787" s="30"/>
      <c r="F787" s="30"/>
      <c r="G787" s="119"/>
      <c r="H787" s="119"/>
      <c r="I787" s="78"/>
      <c r="J787" s="11" t="str">
        <f t="shared" si="266"/>
        <v/>
      </c>
      <c r="K787" s="2" t="str">
        <f t="shared" si="276"/>
        <v/>
      </c>
      <c r="L787" s="2" t="str">
        <f t="shared" si="267"/>
        <v/>
      </c>
      <c r="M787" s="2" t="str">
        <f t="shared" si="277"/>
        <v/>
      </c>
      <c r="N787" s="2" t="str">
        <f t="shared" si="278"/>
        <v/>
      </c>
      <c r="O787" s="2" t="str">
        <f t="shared" si="279"/>
        <v/>
      </c>
      <c r="P787" s="11" t="str">
        <f t="shared" si="280"/>
        <v/>
      </c>
      <c r="Q787" s="11" t="str">
        <f t="shared" si="281"/>
        <v/>
      </c>
      <c r="R787" s="2" t="str">
        <f t="shared" si="282"/>
        <v/>
      </c>
      <c r="S787" s="11" t="str">
        <f t="shared" si="283"/>
        <v/>
      </c>
      <c r="T787" s="175" t="str">
        <f t="shared" si="284"/>
        <v/>
      </c>
      <c r="U787" s="11" t="str">
        <f t="shared" si="285"/>
        <v/>
      </c>
      <c r="V787" s="136"/>
      <c r="W787" s="136"/>
      <c r="X787" s="139">
        <f t="shared" si="268"/>
        <v>0</v>
      </c>
      <c r="Y787" s="31">
        <f t="shared" si="269"/>
        <v>0</v>
      </c>
      <c r="Z787" s="31"/>
      <c r="AA787" s="140">
        <f t="shared" si="270"/>
        <v>0</v>
      </c>
      <c r="AB787" s="12"/>
      <c r="AC787" s="8">
        <f t="shared" si="271"/>
        <v>9.0359999999999996</v>
      </c>
      <c r="AD787" s="8">
        <f t="shared" si="272"/>
        <v>-184.49199999999999</v>
      </c>
      <c r="AE787"/>
      <c r="AF787" t="e">
        <f>IF(D787="M",IF(AI787&lt;78,LMS!$D$5*AI787^3+LMS!$E$5*AI787^2+LMS!$F$5*AI787+LMS!$G$5,IF(AI787&lt;150,LMS!$D$6*AI787^3+LMS!$E$6*AI787^2+LMS!$F$6*AI787+LMS!$G$6,LMS!$D$7*AI787^3+LMS!$E$7*AI787^2+LMS!$F$7*AI787+LMS!$G$7)),IF(AI787&lt;69,LMS!$D$9*AI787^3+LMS!$E$9*AI787^2+LMS!$F$9*AI787+LMS!$G$9,IF(AI787&lt;150,LMS!$D$10*AI787^3+LMS!$E$10*AI787^2+LMS!$F$10*AI787+LMS!$G$10,LMS!$D$11*AI787^3+LMS!$E$11*AI787^2+LMS!$F$11*AI787+LMS!$G$11)))</f>
        <v>#VALUE!</v>
      </c>
      <c r="AG787" t="e">
        <f>IF(D787="M",(IF(AI787&lt;2.5,LMS!$D$21*AI787^3+LMS!$E$21*AI787^2+LMS!$F$21*AI787+LMS!$G$21,IF(AI787&lt;9.5,LMS!$D$22*AI787^3+LMS!$E$22*AI787^2+LMS!$F$22*AI787+LMS!$G$22,IF(AI787&lt;26.75,LMS!$D$23*AI787^3+LMS!$E$23*AI787^2+LMS!$F$23*AI787+LMS!$G$23,IF(AI787&lt;90,LMS!$D$24*AI787^3+LMS!$E$24*AI787^2+LMS!$F$24*AI787+LMS!$G$24,LMS!$D$25*AI787^3+LMS!$E$25*AI787^2+LMS!$F$25*AI787+LMS!$G$25))))),(IF(AI787&lt;2.5,LMS!$D$27*AI787^3+LMS!$E$27*AI787^2+LMS!$F$27*AI787+LMS!$G$27,IF(AI787&lt;9.5,LMS!$D$28*AI787^3+LMS!$E$28*AI787^2+LMS!$F$28*AI787+LMS!$G$28,IF(AI787&lt;26.75,LMS!$D$29*AI787^3+LMS!$E$29*AI787^2+LMS!$F$29*AI787+LMS!$G$29,IF(AI787&lt;90,LMS!$D$30*AI787^3+LMS!$E$30*AI787^2+LMS!$F$30*AI787+LMS!$G$30,IF(AI787&lt;150,LMS!$D$31*AI787^3+LMS!$E$31*AI787^2+LMS!$F$31*AI787+LMS!$G$31,LMS!$D$32*AI787^3+LMS!$E$32*AI787^2+LMS!$F$32*AI787+LMS!$G$32)))))))</f>
        <v>#VALUE!</v>
      </c>
      <c r="AH787" t="e">
        <f>IF(D787="M",(IF(AI787&lt;90,LMS!$D$14*AI787^3+LMS!$E$14*AI787^2+LMS!$F$14*AI787+LMS!$G$14,LMS!$D$15*AI787^3+LMS!$E$15*AI787^2+LMS!$F$15*AI787+LMS!$G$15)),(IF(AI787&lt;90,LMS!$D$17*AI787^3+LMS!$E$17*AI787^2+LMS!$F$17*AI787+LMS!$G$17,LMS!$D$18*AI787^3+LMS!$E$18*AI787^2+LMS!$F$18*AI787+LMS!$G$18)))</f>
        <v>#VALUE!</v>
      </c>
      <c r="AI787" s="7" t="e">
        <f t="shared" si="265"/>
        <v>#VALUE!</v>
      </c>
      <c r="AJ787" s="7">
        <f t="shared" si="286"/>
        <v>0</v>
      </c>
      <c r="AL787" s="7">
        <f>IF(D787="M",WeightSDS!P$5*$AJ787^7+WeightSDS!Q$5*$AJ787^6+WeightSDS!R$5*$AJ787^5+WeightSDS!S$5*$AJ787^4+WeightSDS!T$5*$AJ787^3+WeightSDS!U$5*$AJ787^2+WeightSDS!V$5*$AJ787+WeightSDS!W$5,IF($AJ787&lt;186,WeightSDS!P$8*$AJ787^7+WeightSDS!Q$8*$AJ787^6+WeightSDS!R$8*$AJ787^5+WeightSDS!S$8*$AJ787^4+WeightSDS!T$8*$AJ787^3+WeightSDS!U$8*$AJ787^2+WeightSDS!V$8*$AJ787+WeightSDS!W$8,WeightSDS!$U$9+WeightSDS!$V$9*($AJ787-WeightSDS!$W$9)))</f>
        <v>0.75407122999999998</v>
      </c>
      <c r="AM787" s="7">
        <f>IF(D787="M",IF($AJ787&lt;45,WeightSDS!M$23*$AJ787^10+WeightSDS!N$23*$AJ787^9+WeightSDS!O$23*$AJ787^8+WeightSDS!P$23*$AJ787^7+WeightSDS!Q$23*$AJ787^6+WeightSDS!R$23*$AJ787^5+WeightSDS!S$23*$AJ787^4+WeightSDS!T$23*$AJ787^3+WeightSDS!U$23*$AJ787^2+WeightSDS!V$23*$AJ787+WeightSDS!W$23,IF($AJ787&lt;153,WeightSDS!M$25*$AJ787^10+WeightSDS!N$25*$AJ787^9+WeightSDS!O$25*$AJ787^8+WeightSDS!P$25*$AJ787^7+WeightSDS!Q$25*$AJ787^6+WeightSDS!R$25*$AJ787^5+WeightSDS!S$25*$AJ787^4+WeightSDS!T$25*$AJ787^3+WeightSDS!U$25*$AJ787^2+WeightSDS!V$25*$AJ787+WeightSDS!W$25,WeightSDS!M$27+WeightSDS!N$27/(1+EXP(WeightSDS!O$27+WeightSDS!P$27*$AJ787)))),IF($AJ787&lt;43.8,WeightSDS!M$29*$AJ787^10+WeightSDS!N$29*$AJ787^9+WeightSDS!O$29*$AJ787^8+WeightSDS!P$29*$AJ787^7+WeightSDS!Q$29*$AJ787^6+WeightSDS!R$29*$AJ787^5+WeightSDS!S$29*$AJ787^4+WeightSDS!T$29*$AJ787^3+WeightSDS!U$29*$AJ787^2+WeightSDS!V$29*$AJ787+WeightSDS!W$29-0.010431*(1-$AJ787/210),IF($AJ787&lt;123,WeightSDS!M$30*$AJ787^10+WeightSDS!N$30*$AJ787^9+WeightSDS!O$30*$AJ787^8+WeightSDS!P$30*$AJ787^7+WeightSDS!Q$30*$AJ787^6+WeightSDS!R$30*$AJ787^5+WeightSDS!S$30*$AJ787^4+WeightSDS!T$30*$AJ787^3+WeightSDS!U$30*$AJ787^2+WeightSDS!V$30*$AJ787+WeightSDS!W$30-0.010431*(1-1/$AJ787),WeightSDS!M$32+WeightSDS!N$32/(1+EXP(WeightSDS!O$32+WeightSDS!P$32*$AJ787))-0.010431*(1-$AJ787/210))))</f>
        <v>2.9500001032655536</v>
      </c>
      <c r="AN787" s="7">
        <f>IF(D787="M",IF($AJ787&lt;162,WeightSDS!P$12*$AJ787^7+WeightSDS!Q$12*$AJ787^6+WeightSDS!R$12*$AJ787^5+WeightSDS!S$12*$AJ787^4+WeightSDS!T$12*$AJ787^3+WeightSDS!U$12*$AJ787^2+WeightSDS!V$12*$AJ787+WeightSDS!W$12,WeightSDS!P$14*$AJ787^7+WeightSDS!Q$14*$AJ787^6+WeightSDS!R$14*$AJ787^5+WeightSDS!S$14*$AJ787^4+WeightSDS!T$14*$AJ787^3+WeightSDS!U$14*$AJ787^2+WeightSDS!V$14*$AJ787+WeightSDS!W$14),IF($AJ787&lt;156,WeightSDS!O$17*$AJ787^8+WeightSDS!P$17*$AJ787^7+WeightSDS!Q$17*$AJ787^6+WeightSDS!R$17*$AJ787^5+WeightSDS!S$17*$AJ787^4+WeightSDS!T$17*$AJ787^3+WeightSDS!U$17*$AJ787^2+WeightSDS!V$17*$AJ787+WeightSDS!W$17,IF($AJ787&lt;186,WeightSDS!$U$18+(WeightSDS!$V$18-WeightSDS!$U$18)/24*($AJ787-186)+WeightSDS!$W$18*(-$AJ787+186)^2-0.005,WeightSDS!$U$18+(WeightSDS!$V$18-WeightSDS!$U$18)/24*($AJ787-186)-0.005)))</f>
        <v>0.14604529399999999</v>
      </c>
      <c r="AQ787" s="7">
        <f t="shared" si="273"/>
        <v>0.56299999999999994</v>
      </c>
      <c r="AR787" s="7">
        <f t="shared" si="274"/>
        <v>69</v>
      </c>
      <c r="AS787" s="7">
        <f t="shared" si="275"/>
        <v>0.51</v>
      </c>
    </row>
    <row r="788" spans="2:45" s="7" customFormat="1" x14ac:dyDescent="0.15">
      <c r="B788" s="118"/>
      <c r="C788" s="118"/>
      <c r="D788" s="118"/>
      <c r="E788" s="30"/>
      <c r="F788" s="30"/>
      <c r="G788" s="119"/>
      <c r="H788" s="119"/>
      <c r="I788" s="78"/>
      <c r="J788" s="11" t="str">
        <f t="shared" si="266"/>
        <v/>
      </c>
      <c r="K788" s="2" t="str">
        <f t="shared" si="276"/>
        <v/>
      </c>
      <c r="L788" s="2" t="str">
        <f t="shared" si="267"/>
        <v/>
      </c>
      <c r="M788" s="2" t="str">
        <f t="shared" si="277"/>
        <v/>
      </c>
      <c r="N788" s="2" t="str">
        <f t="shared" si="278"/>
        <v/>
      </c>
      <c r="O788" s="2" t="str">
        <f t="shared" si="279"/>
        <v/>
      </c>
      <c r="P788" s="11" t="str">
        <f t="shared" si="280"/>
        <v/>
      </c>
      <c r="Q788" s="11" t="str">
        <f t="shared" si="281"/>
        <v/>
      </c>
      <c r="R788" s="2" t="str">
        <f t="shared" si="282"/>
        <v/>
      </c>
      <c r="S788" s="11" t="str">
        <f t="shared" si="283"/>
        <v/>
      </c>
      <c r="T788" s="175" t="str">
        <f t="shared" si="284"/>
        <v/>
      </c>
      <c r="U788" s="11" t="str">
        <f t="shared" si="285"/>
        <v/>
      </c>
      <c r="V788" s="136"/>
      <c r="W788" s="136"/>
      <c r="X788" s="139">
        <f t="shared" si="268"/>
        <v>0</v>
      </c>
      <c r="Y788" s="31">
        <f t="shared" si="269"/>
        <v>0</v>
      </c>
      <c r="Z788" s="31"/>
      <c r="AA788" s="140">
        <f t="shared" si="270"/>
        <v>0</v>
      </c>
      <c r="AB788" s="12"/>
      <c r="AC788" s="8">
        <f t="shared" si="271"/>
        <v>9.0359999999999996</v>
      </c>
      <c r="AD788" s="8">
        <f t="shared" si="272"/>
        <v>-184.49199999999999</v>
      </c>
      <c r="AE788"/>
      <c r="AF788" t="e">
        <f>IF(D788="M",IF(AI788&lt;78,LMS!$D$5*AI788^3+LMS!$E$5*AI788^2+LMS!$F$5*AI788+LMS!$G$5,IF(AI788&lt;150,LMS!$D$6*AI788^3+LMS!$E$6*AI788^2+LMS!$F$6*AI788+LMS!$G$6,LMS!$D$7*AI788^3+LMS!$E$7*AI788^2+LMS!$F$7*AI788+LMS!$G$7)),IF(AI788&lt;69,LMS!$D$9*AI788^3+LMS!$E$9*AI788^2+LMS!$F$9*AI788+LMS!$G$9,IF(AI788&lt;150,LMS!$D$10*AI788^3+LMS!$E$10*AI788^2+LMS!$F$10*AI788+LMS!$G$10,LMS!$D$11*AI788^3+LMS!$E$11*AI788^2+LMS!$F$11*AI788+LMS!$G$11)))</f>
        <v>#VALUE!</v>
      </c>
      <c r="AG788" t="e">
        <f>IF(D788="M",(IF(AI788&lt;2.5,LMS!$D$21*AI788^3+LMS!$E$21*AI788^2+LMS!$F$21*AI788+LMS!$G$21,IF(AI788&lt;9.5,LMS!$D$22*AI788^3+LMS!$E$22*AI788^2+LMS!$F$22*AI788+LMS!$G$22,IF(AI788&lt;26.75,LMS!$D$23*AI788^3+LMS!$E$23*AI788^2+LMS!$F$23*AI788+LMS!$G$23,IF(AI788&lt;90,LMS!$D$24*AI788^3+LMS!$E$24*AI788^2+LMS!$F$24*AI788+LMS!$G$24,LMS!$D$25*AI788^3+LMS!$E$25*AI788^2+LMS!$F$25*AI788+LMS!$G$25))))),(IF(AI788&lt;2.5,LMS!$D$27*AI788^3+LMS!$E$27*AI788^2+LMS!$F$27*AI788+LMS!$G$27,IF(AI788&lt;9.5,LMS!$D$28*AI788^3+LMS!$E$28*AI788^2+LMS!$F$28*AI788+LMS!$G$28,IF(AI788&lt;26.75,LMS!$D$29*AI788^3+LMS!$E$29*AI788^2+LMS!$F$29*AI788+LMS!$G$29,IF(AI788&lt;90,LMS!$D$30*AI788^3+LMS!$E$30*AI788^2+LMS!$F$30*AI788+LMS!$G$30,IF(AI788&lt;150,LMS!$D$31*AI788^3+LMS!$E$31*AI788^2+LMS!$F$31*AI788+LMS!$G$31,LMS!$D$32*AI788^3+LMS!$E$32*AI788^2+LMS!$F$32*AI788+LMS!$G$32)))))))</f>
        <v>#VALUE!</v>
      </c>
      <c r="AH788" t="e">
        <f>IF(D788="M",(IF(AI788&lt;90,LMS!$D$14*AI788^3+LMS!$E$14*AI788^2+LMS!$F$14*AI788+LMS!$G$14,LMS!$D$15*AI788^3+LMS!$E$15*AI788^2+LMS!$F$15*AI788+LMS!$G$15)),(IF(AI788&lt;90,LMS!$D$17*AI788^3+LMS!$E$17*AI788^2+LMS!$F$17*AI788+LMS!$G$17,LMS!$D$18*AI788^3+LMS!$E$18*AI788^2+LMS!$F$18*AI788+LMS!$G$18)))</f>
        <v>#VALUE!</v>
      </c>
      <c r="AI788" s="7" t="e">
        <f t="shared" si="265"/>
        <v>#VALUE!</v>
      </c>
      <c r="AJ788" s="7">
        <f t="shared" si="286"/>
        <v>0</v>
      </c>
      <c r="AL788" s="7">
        <f>IF(D788="M",WeightSDS!P$5*$AJ788^7+WeightSDS!Q$5*$AJ788^6+WeightSDS!R$5*$AJ788^5+WeightSDS!S$5*$AJ788^4+WeightSDS!T$5*$AJ788^3+WeightSDS!U$5*$AJ788^2+WeightSDS!V$5*$AJ788+WeightSDS!W$5,IF($AJ788&lt;186,WeightSDS!P$8*$AJ788^7+WeightSDS!Q$8*$AJ788^6+WeightSDS!R$8*$AJ788^5+WeightSDS!S$8*$AJ788^4+WeightSDS!T$8*$AJ788^3+WeightSDS!U$8*$AJ788^2+WeightSDS!V$8*$AJ788+WeightSDS!W$8,WeightSDS!$U$9+WeightSDS!$V$9*($AJ788-WeightSDS!$W$9)))</f>
        <v>0.75407122999999998</v>
      </c>
      <c r="AM788" s="7">
        <f>IF(D788="M",IF($AJ788&lt;45,WeightSDS!M$23*$AJ788^10+WeightSDS!N$23*$AJ788^9+WeightSDS!O$23*$AJ788^8+WeightSDS!P$23*$AJ788^7+WeightSDS!Q$23*$AJ788^6+WeightSDS!R$23*$AJ788^5+WeightSDS!S$23*$AJ788^4+WeightSDS!T$23*$AJ788^3+WeightSDS!U$23*$AJ788^2+WeightSDS!V$23*$AJ788+WeightSDS!W$23,IF($AJ788&lt;153,WeightSDS!M$25*$AJ788^10+WeightSDS!N$25*$AJ788^9+WeightSDS!O$25*$AJ788^8+WeightSDS!P$25*$AJ788^7+WeightSDS!Q$25*$AJ788^6+WeightSDS!R$25*$AJ788^5+WeightSDS!S$25*$AJ788^4+WeightSDS!T$25*$AJ788^3+WeightSDS!U$25*$AJ788^2+WeightSDS!V$25*$AJ788+WeightSDS!W$25,WeightSDS!M$27+WeightSDS!N$27/(1+EXP(WeightSDS!O$27+WeightSDS!P$27*$AJ788)))),IF($AJ788&lt;43.8,WeightSDS!M$29*$AJ788^10+WeightSDS!N$29*$AJ788^9+WeightSDS!O$29*$AJ788^8+WeightSDS!P$29*$AJ788^7+WeightSDS!Q$29*$AJ788^6+WeightSDS!R$29*$AJ788^5+WeightSDS!S$29*$AJ788^4+WeightSDS!T$29*$AJ788^3+WeightSDS!U$29*$AJ788^2+WeightSDS!V$29*$AJ788+WeightSDS!W$29-0.010431*(1-$AJ788/210),IF($AJ788&lt;123,WeightSDS!M$30*$AJ788^10+WeightSDS!N$30*$AJ788^9+WeightSDS!O$30*$AJ788^8+WeightSDS!P$30*$AJ788^7+WeightSDS!Q$30*$AJ788^6+WeightSDS!R$30*$AJ788^5+WeightSDS!S$30*$AJ788^4+WeightSDS!T$30*$AJ788^3+WeightSDS!U$30*$AJ788^2+WeightSDS!V$30*$AJ788+WeightSDS!W$30-0.010431*(1-1/$AJ788),WeightSDS!M$32+WeightSDS!N$32/(1+EXP(WeightSDS!O$32+WeightSDS!P$32*$AJ788))-0.010431*(1-$AJ788/210))))</f>
        <v>2.9500001032655536</v>
      </c>
      <c r="AN788" s="7">
        <f>IF(D788="M",IF($AJ788&lt;162,WeightSDS!P$12*$AJ788^7+WeightSDS!Q$12*$AJ788^6+WeightSDS!R$12*$AJ788^5+WeightSDS!S$12*$AJ788^4+WeightSDS!T$12*$AJ788^3+WeightSDS!U$12*$AJ788^2+WeightSDS!V$12*$AJ788+WeightSDS!W$12,WeightSDS!P$14*$AJ788^7+WeightSDS!Q$14*$AJ788^6+WeightSDS!R$14*$AJ788^5+WeightSDS!S$14*$AJ788^4+WeightSDS!T$14*$AJ788^3+WeightSDS!U$14*$AJ788^2+WeightSDS!V$14*$AJ788+WeightSDS!W$14),IF($AJ788&lt;156,WeightSDS!O$17*$AJ788^8+WeightSDS!P$17*$AJ788^7+WeightSDS!Q$17*$AJ788^6+WeightSDS!R$17*$AJ788^5+WeightSDS!S$17*$AJ788^4+WeightSDS!T$17*$AJ788^3+WeightSDS!U$17*$AJ788^2+WeightSDS!V$17*$AJ788+WeightSDS!W$17,IF($AJ788&lt;186,WeightSDS!$U$18+(WeightSDS!$V$18-WeightSDS!$U$18)/24*($AJ788-186)+WeightSDS!$W$18*(-$AJ788+186)^2-0.005,WeightSDS!$U$18+(WeightSDS!$V$18-WeightSDS!$U$18)/24*($AJ788-186)-0.005)))</f>
        <v>0.14604529399999999</v>
      </c>
      <c r="AQ788" s="7">
        <f t="shared" si="273"/>
        <v>0.56299999999999994</v>
      </c>
      <c r="AR788" s="7">
        <f t="shared" si="274"/>
        <v>69</v>
      </c>
      <c r="AS788" s="7">
        <f t="shared" si="275"/>
        <v>0.51</v>
      </c>
    </row>
    <row r="789" spans="2:45" s="7" customFormat="1" x14ac:dyDescent="0.15">
      <c r="B789" s="118"/>
      <c r="C789" s="118"/>
      <c r="D789" s="118"/>
      <c r="E789" s="30"/>
      <c r="F789" s="30"/>
      <c r="G789" s="119"/>
      <c r="H789" s="119"/>
      <c r="I789" s="78"/>
      <c r="J789" s="11" t="str">
        <f t="shared" si="266"/>
        <v/>
      </c>
      <c r="K789" s="2" t="str">
        <f t="shared" si="276"/>
        <v/>
      </c>
      <c r="L789" s="2" t="str">
        <f t="shared" si="267"/>
        <v/>
      </c>
      <c r="M789" s="2" t="str">
        <f t="shared" si="277"/>
        <v/>
      </c>
      <c r="N789" s="2" t="str">
        <f t="shared" si="278"/>
        <v/>
      </c>
      <c r="O789" s="2" t="str">
        <f t="shared" si="279"/>
        <v/>
      </c>
      <c r="P789" s="11" t="str">
        <f t="shared" si="280"/>
        <v/>
      </c>
      <c r="Q789" s="11" t="str">
        <f t="shared" si="281"/>
        <v/>
      </c>
      <c r="R789" s="2" t="str">
        <f t="shared" si="282"/>
        <v/>
      </c>
      <c r="S789" s="11" t="str">
        <f t="shared" si="283"/>
        <v/>
      </c>
      <c r="T789" s="175" t="str">
        <f t="shared" si="284"/>
        <v/>
      </c>
      <c r="U789" s="11" t="str">
        <f t="shared" si="285"/>
        <v/>
      </c>
      <c r="V789" s="136"/>
      <c r="W789" s="136"/>
      <c r="X789" s="139">
        <f t="shared" si="268"/>
        <v>0</v>
      </c>
      <c r="Y789" s="31">
        <f t="shared" si="269"/>
        <v>0</v>
      </c>
      <c r="Z789" s="31"/>
      <c r="AA789" s="140">
        <f t="shared" si="270"/>
        <v>0</v>
      </c>
      <c r="AB789" s="12"/>
      <c r="AC789" s="8">
        <f t="shared" si="271"/>
        <v>9.0359999999999996</v>
      </c>
      <c r="AD789" s="8">
        <f t="shared" si="272"/>
        <v>-184.49199999999999</v>
      </c>
      <c r="AE789"/>
      <c r="AF789" t="e">
        <f>IF(D789="M",IF(AI789&lt;78,LMS!$D$5*AI789^3+LMS!$E$5*AI789^2+LMS!$F$5*AI789+LMS!$G$5,IF(AI789&lt;150,LMS!$D$6*AI789^3+LMS!$E$6*AI789^2+LMS!$F$6*AI789+LMS!$G$6,LMS!$D$7*AI789^3+LMS!$E$7*AI789^2+LMS!$F$7*AI789+LMS!$G$7)),IF(AI789&lt;69,LMS!$D$9*AI789^3+LMS!$E$9*AI789^2+LMS!$F$9*AI789+LMS!$G$9,IF(AI789&lt;150,LMS!$D$10*AI789^3+LMS!$E$10*AI789^2+LMS!$F$10*AI789+LMS!$G$10,LMS!$D$11*AI789^3+LMS!$E$11*AI789^2+LMS!$F$11*AI789+LMS!$G$11)))</f>
        <v>#VALUE!</v>
      </c>
      <c r="AG789" t="e">
        <f>IF(D789="M",(IF(AI789&lt;2.5,LMS!$D$21*AI789^3+LMS!$E$21*AI789^2+LMS!$F$21*AI789+LMS!$G$21,IF(AI789&lt;9.5,LMS!$D$22*AI789^3+LMS!$E$22*AI789^2+LMS!$F$22*AI789+LMS!$G$22,IF(AI789&lt;26.75,LMS!$D$23*AI789^3+LMS!$E$23*AI789^2+LMS!$F$23*AI789+LMS!$G$23,IF(AI789&lt;90,LMS!$D$24*AI789^3+LMS!$E$24*AI789^2+LMS!$F$24*AI789+LMS!$G$24,LMS!$D$25*AI789^3+LMS!$E$25*AI789^2+LMS!$F$25*AI789+LMS!$G$25))))),(IF(AI789&lt;2.5,LMS!$D$27*AI789^3+LMS!$E$27*AI789^2+LMS!$F$27*AI789+LMS!$G$27,IF(AI789&lt;9.5,LMS!$D$28*AI789^3+LMS!$E$28*AI789^2+LMS!$F$28*AI789+LMS!$G$28,IF(AI789&lt;26.75,LMS!$D$29*AI789^3+LMS!$E$29*AI789^2+LMS!$F$29*AI789+LMS!$G$29,IF(AI789&lt;90,LMS!$D$30*AI789^3+LMS!$E$30*AI789^2+LMS!$F$30*AI789+LMS!$G$30,IF(AI789&lt;150,LMS!$D$31*AI789^3+LMS!$E$31*AI789^2+LMS!$F$31*AI789+LMS!$G$31,LMS!$D$32*AI789^3+LMS!$E$32*AI789^2+LMS!$F$32*AI789+LMS!$G$32)))))))</f>
        <v>#VALUE!</v>
      </c>
      <c r="AH789" t="e">
        <f>IF(D789="M",(IF(AI789&lt;90,LMS!$D$14*AI789^3+LMS!$E$14*AI789^2+LMS!$F$14*AI789+LMS!$G$14,LMS!$D$15*AI789^3+LMS!$E$15*AI789^2+LMS!$F$15*AI789+LMS!$G$15)),(IF(AI789&lt;90,LMS!$D$17*AI789^3+LMS!$E$17*AI789^2+LMS!$F$17*AI789+LMS!$G$17,LMS!$D$18*AI789^3+LMS!$E$18*AI789^2+LMS!$F$18*AI789+LMS!$G$18)))</f>
        <v>#VALUE!</v>
      </c>
      <c r="AI789" s="7" t="e">
        <f t="shared" si="265"/>
        <v>#VALUE!</v>
      </c>
      <c r="AJ789" s="7">
        <f t="shared" si="286"/>
        <v>0</v>
      </c>
      <c r="AL789" s="7">
        <f>IF(D789="M",WeightSDS!P$5*$AJ789^7+WeightSDS!Q$5*$AJ789^6+WeightSDS!R$5*$AJ789^5+WeightSDS!S$5*$AJ789^4+WeightSDS!T$5*$AJ789^3+WeightSDS!U$5*$AJ789^2+WeightSDS!V$5*$AJ789+WeightSDS!W$5,IF($AJ789&lt;186,WeightSDS!P$8*$AJ789^7+WeightSDS!Q$8*$AJ789^6+WeightSDS!R$8*$AJ789^5+WeightSDS!S$8*$AJ789^4+WeightSDS!T$8*$AJ789^3+WeightSDS!U$8*$AJ789^2+WeightSDS!V$8*$AJ789+WeightSDS!W$8,WeightSDS!$U$9+WeightSDS!$V$9*($AJ789-WeightSDS!$W$9)))</f>
        <v>0.75407122999999998</v>
      </c>
      <c r="AM789" s="7">
        <f>IF(D789="M",IF($AJ789&lt;45,WeightSDS!M$23*$AJ789^10+WeightSDS!N$23*$AJ789^9+WeightSDS!O$23*$AJ789^8+WeightSDS!P$23*$AJ789^7+WeightSDS!Q$23*$AJ789^6+WeightSDS!R$23*$AJ789^5+WeightSDS!S$23*$AJ789^4+WeightSDS!T$23*$AJ789^3+WeightSDS!U$23*$AJ789^2+WeightSDS!V$23*$AJ789+WeightSDS!W$23,IF($AJ789&lt;153,WeightSDS!M$25*$AJ789^10+WeightSDS!N$25*$AJ789^9+WeightSDS!O$25*$AJ789^8+WeightSDS!P$25*$AJ789^7+WeightSDS!Q$25*$AJ789^6+WeightSDS!R$25*$AJ789^5+WeightSDS!S$25*$AJ789^4+WeightSDS!T$25*$AJ789^3+WeightSDS!U$25*$AJ789^2+WeightSDS!V$25*$AJ789+WeightSDS!W$25,WeightSDS!M$27+WeightSDS!N$27/(1+EXP(WeightSDS!O$27+WeightSDS!P$27*$AJ789)))),IF($AJ789&lt;43.8,WeightSDS!M$29*$AJ789^10+WeightSDS!N$29*$AJ789^9+WeightSDS!O$29*$AJ789^8+WeightSDS!P$29*$AJ789^7+WeightSDS!Q$29*$AJ789^6+WeightSDS!R$29*$AJ789^5+WeightSDS!S$29*$AJ789^4+WeightSDS!T$29*$AJ789^3+WeightSDS!U$29*$AJ789^2+WeightSDS!V$29*$AJ789+WeightSDS!W$29-0.010431*(1-$AJ789/210),IF($AJ789&lt;123,WeightSDS!M$30*$AJ789^10+WeightSDS!N$30*$AJ789^9+WeightSDS!O$30*$AJ789^8+WeightSDS!P$30*$AJ789^7+WeightSDS!Q$30*$AJ789^6+WeightSDS!R$30*$AJ789^5+WeightSDS!S$30*$AJ789^4+WeightSDS!T$30*$AJ789^3+WeightSDS!U$30*$AJ789^2+WeightSDS!V$30*$AJ789+WeightSDS!W$30-0.010431*(1-1/$AJ789),WeightSDS!M$32+WeightSDS!N$32/(1+EXP(WeightSDS!O$32+WeightSDS!P$32*$AJ789))-0.010431*(1-$AJ789/210))))</f>
        <v>2.9500001032655536</v>
      </c>
      <c r="AN789" s="7">
        <f>IF(D789="M",IF($AJ789&lt;162,WeightSDS!P$12*$AJ789^7+WeightSDS!Q$12*$AJ789^6+WeightSDS!R$12*$AJ789^5+WeightSDS!S$12*$AJ789^4+WeightSDS!T$12*$AJ789^3+WeightSDS!U$12*$AJ789^2+WeightSDS!V$12*$AJ789+WeightSDS!W$12,WeightSDS!P$14*$AJ789^7+WeightSDS!Q$14*$AJ789^6+WeightSDS!R$14*$AJ789^5+WeightSDS!S$14*$AJ789^4+WeightSDS!T$14*$AJ789^3+WeightSDS!U$14*$AJ789^2+WeightSDS!V$14*$AJ789+WeightSDS!W$14),IF($AJ789&lt;156,WeightSDS!O$17*$AJ789^8+WeightSDS!P$17*$AJ789^7+WeightSDS!Q$17*$AJ789^6+WeightSDS!R$17*$AJ789^5+WeightSDS!S$17*$AJ789^4+WeightSDS!T$17*$AJ789^3+WeightSDS!U$17*$AJ789^2+WeightSDS!V$17*$AJ789+WeightSDS!W$17,IF($AJ789&lt;186,WeightSDS!$U$18+(WeightSDS!$V$18-WeightSDS!$U$18)/24*($AJ789-186)+WeightSDS!$W$18*(-$AJ789+186)^2-0.005,WeightSDS!$U$18+(WeightSDS!$V$18-WeightSDS!$U$18)/24*($AJ789-186)-0.005)))</f>
        <v>0.14604529399999999</v>
      </c>
      <c r="AQ789" s="7">
        <f t="shared" si="273"/>
        <v>0.56299999999999994</v>
      </c>
      <c r="AR789" s="7">
        <f t="shared" si="274"/>
        <v>69</v>
      </c>
      <c r="AS789" s="7">
        <f t="shared" si="275"/>
        <v>0.51</v>
      </c>
    </row>
    <row r="790" spans="2:45" s="7" customFormat="1" x14ac:dyDescent="0.15">
      <c r="B790" s="118"/>
      <c r="C790" s="118"/>
      <c r="D790" s="118"/>
      <c r="E790" s="30"/>
      <c r="F790" s="30"/>
      <c r="G790" s="119"/>
      <c r="H790" s="119"/>
      <c r="I790" s="78"/>
      <c r="J790" s="11" t="str">
        <f t="shared" si="266"/>
        <v/>
      </c>
      <c r="K790" s="2" t="str">
        <f t="shared" si="276"/>
        <v/>
      </c>
      <c r="L790" s="2" t="str">
        <f t="shared" si="267"/>
        <v/>
      </c>
      <c r="M790" s="2" t="str">
        <f t="shared" si="277"/>
        <v/>
      </c>
      <c r="N790" s="2" t="str">
        <f t="shared" si="278"/>
        <v/>
      </c>
      <c r="O790" s="2" t="str">
        <f t="shared" si="279"/>
        <v/>
      </c>
      <c r="P790" s="11" t="str">
        <f t="shared" si="280"/>
        <v/>
      </c>
      <c r="Q790" s="11" t="str">
        <f t="shared" si="281"/>
        <v/>
      </c>
      <c r="R790" s="2" t="str">
        <f t="shared" si="282"/>
        <v/>
      </c>
      <c r="S790" s="11" t="str">
        <f t="shared" si="283"/>
        <v/>
      </c>
      <c r="T790" s="175" t="str">
        <f t="shared" si="284"/>
        <v/>
      </c>
      <c r="U790" s="11" t="str">
        <f t="shared" si="285"/>
        <v/>
      </c>
      <c r="V790" s="136"/>
      <c r="W790" s="136"/>
      <c r="X790" s="139">
        <f t="shared" si="268"/>
        <v>0</v>
      </c>
      <c r="Y790" s="31">
        <f t="shared" si="269"/>
        <v>0</v>
      </c>
      <c r="Z790" s="31"/>
      <c r="AA790" s="140">
        <f t="shared" si="270"/>
        <v>0</v>
      </c>
      <c r="AB790" s="12"/>
      <c r="AC790" s="8">
        <f t="shared" si="271"/>
        <v>9.0359999999999996</v>
      </c>
      <c r="AD790" s="8">
        <f t="shared" si="272"/>
        <v>-184.49199999999999</v>
      </c>
      <c r="AE790"/>
      <c r="AF790" t="e">
        <f>IF(D790="M",IF(AI790&lt;78,LMS!$D$5*AI790^3+LMS!$E$5*AI790^2+LMS!$F$5*AI790+LMS!$G$5,IF(AI790&lt;150,LMS!$D$6*AI790^3+LMS!$E$6*AI790^2+LMS!$F$6*AI790+LMS!$G$6,LMS!$D$7*AI790^3+LMS!$E$7*AI790^2+LMS!$F$7*AI790+LMS!$G$7)),IF(AI790&lt;69,LMS!$D$9*AI790^3+LMS!$E$9*AI790^2+LMS!$F$9*AI790+LMS!$G$9,IF(AI790&lt;150,LMS!$D$10*AI790^3+LMS!$E$10*AI790^2+LMS!$F$10*AI790+LMS!$G$10,LMS!$D$11*AI790^3+LMS!$E$11*AI790^2+LMS!$F$11*AI790+LMS!$G$11)))</f>
        <v>#VALUE!</v>
      </c>
      <c r="AG790" t="e">
        <f>IF(D790="M",(IF(AI790&lt;2.5,LMS!$D$21*AI790^3+LMS!$E$21*AI790^2+LMS!$F$21*AI790+LMS!$G$21,IF(AI790&lt;9.5,LMS!$D$22*AI790^3+LMS!$E$22*AI790^2+LMS!$F$22*AI790+LMS!$G$22,IF(AI790&lt;26.75,LMS!$D$23*AI790^3+LMS!$E$23*AI790^2+LMS!$F$23*AI790+LMS!$G$23,IF(AI790&lt;90,LMS!$D$24*AI790^3+LMS!$E$24*AI790^2+LMS!$F$24*AI790+LMS!$G$24,LMS!$D$25*AI790^3+LMS!$E$25*AI790^2+LMS!$F$25*AI790+LMS!$G$25))))),(IF(AI790&lt;2.5,LMS!$D$27*AI790^3+LMS!$E$27*AI790^2+LMS!$F$27*AI790+LMS!$G$27,IF(AI790&lt;9.5,LMS!$D$28*AI790^3+LMS!$E$28*AI790^2+LMS!$F$28*AI790+LMS!$G$28,IF(AI790&lt;26.75,LMS!$D$29*AI790^3+LMS!$E$29*AI790^2+LMS!$F$29*AI790+LMS!$G$29,IF(AI790&lt;90,LMS!$D$30*AI790^3+LMS!$E$30*AI790^2+LMS!$F$30*AI790+LMS!$G$30,IF(AI790&lt;150,LMS!$D$31*AI790^3+LMS!$E$31*AI790^2+LMS!$F$31*AI790+LMS!$G$31,LMS!$D$32*AI790^3+LMS!$E$32*AI790^2+LMS!$F$32*AI790+LMS!$G$32)))))))</f>
        <v>#VALUE!</v>
      </c>
      <c r="AH790" t="e">
        <f>IF(D790="M",(IF(AI790&lt;90,LMS!$D$14*AI790^3+LMS!$E$14*AI790^2+LMS!$F$14*AI790+LMS!$G$14,LMS!$D$15*AI790^3+LMS!$E$15*AI790^2+LMS!$F$15*AI790+LMS!$G$15)),(IF(AI790&lt;90,LMS!$D$17*AI790^3+LMS!$E$17*AI790^2+LMS!$F$17*AI790+LMS!$G$17,LMS!$D$18*AI790^3+LMS!$E$18*AI790^2+LMS!$F$18*AI790+LMS!$G$18)))</f>
        <v>#VALUE!</v>
      </c>
      <c r="AI790" s="7" t="e">
        <f t="shared" si="265"/>
        <v>#VALUE!</v>
      </c>
      <c r="AJ790" s="7">
        <f t="shared" si="286"/>
        <v>0</v>
      </c>
      <c r="AL790" s="7">
        <f>IF(D790="M",WeightSDS!P$5*$AJ790^7+WeightSDS!Q$5*$AJ790^6+WeightSDS!R$5*$AJ790^5+WeightSDS!S$5*$AJ790^4+WeightSDS!T$5*$AJ790^3+WeightSDS!U$5*$AJ790^2+WeightSDS!V$5*$AJ790+WeightSDS!W$5,IF($AJ790&lt;186,WeightSDS!P$8*$AJ790^7+WeightSDS!Q$8*$AJ790^6+WeightSDS!R$8*$AJ790^5+WeightSDS!S$8*$AJ790^4+WeightSDS!T$8*$AJ790^3+WeightSDS!U$8*$AJ790^2+WeightSDS!V$8*$AJ790+WeightSDS!W$8,WeightSDS!$U$9+WeightSDS!$V$9*($AJ790-WeightSDS!$W$9)))</f>
        <v>0.75407122999999998</v>
      </c>
      <c r="AM790" s="7">
        <f>IF(D790="M",IF($AJ790&lt;45,WeightSDS!M$23*$AJ790^10+WeightSDS!N$23*$AJ790^9+WeightSDS!O$23*$AJ790^8+WeightSDS!P$23*$AJ790^7+WeightSDS!Q$23*$AJ790^6+WeightSDS!R$23*$AJ790^5+WeightSDS!S$23*$AJ790^4+WeightSDS!T$23*$AJ790^3+WeightSDS!U$23*$AJ790^2+WeightSDS!V$23*$AJ790+WeightSDS!W$23,IF($AJ790&lt;153,WeightSDS!M$25*$AJ790^10+WeightSDS!N$25*$AJ790^9+WeightSDS!O$25*$AJ790^8+WeightSDS!P$25*$AJ790^7+WeightSDS!Q$25*$AJ790^6+WeightSDS!R$25*$AJ790^5+WeightSDS!S$25*$AJ790^4+WeightSDS!T$25*$AJ790^3+WeightSDS!U$25*$AJ790^2+WeightSDS!V$25*$AJ790+WeightSDS!W$25,WeightSDS!M$27+WeightSDS!N$27/(1+EXP(WeightSDS!O$27+WeightSDS!P$27*$AJ790)))),IF($AJ790&lt;43.8,WeightSDS!M$29*$AJ790^10+WeightSDS!N$29*$AJ790^9+WeightSDS!O$29*$AJ790^8+WeightSDS!P$29*$AJ790^7+WeightSDS!Q$29*$AJ790^6+WeightSDS!R$29*$AJ790^5+WeightSDS!S$29*$AJ790^4+WeightSDS!T$29*$AJ790^3+WeightSDS!U$29*$AJ790^2+WeightSDS!V$29*$AJ790+WeightSDS!W$29-0.010431*(1-$AJ790/210),IF($AJ790&lt;123,WeightSDS!M$30*$AJ790^10+WeightSDS!N$30*$AJ790^9+WeightSDS!O$30*$AJ790^8+WeightSDS!P$30*$AJ790^7+WeightSDS!Q$30*$AJ790^6+WeightSDS!R$30*$AJ790^5+WeightSDS!S$30*$AJ790^4+WeightSDS!T$30*$AJ790^3+WeightSDS!U$30*$AJ790^2+WeightSDS!V$30*$AJ790+WeightSDS!W$30-0.010431*(1-1/$AJ790),WeightSDS!M$32+WeightSDS!N$32/(1+EXP(WeightSDS!O$32+WeightSDS!P$32*$AJ790))-0.010431*(1-$AJ790/210))))</f>
        <v>2.9500001032655536</v>
      </c>
      <c r="AN790" s="7">
        <f>IF(D790="M",IF($AJ790&lt;162,WeightSDS!P$12*$AJ790^7+WeightSDS!Q$12*$AJ790^6+WeightSDS!R$12*$AJ790^5+WeightSDS!S$12*$AJ790^4+WeightSDS!T$12*$AJ790^3+WeightSDS!U$12*$AJ790^2+WeightSDS!V$12*$AJ790+WeightSDS!W$12,WeightSDS!P$14*$AJ790^7+WeightSDS!Q$14*$AJ790^6+WeightSDS!R$14*$AJ790^5+WeightSDS!S$14*$AJ790^4+WeightSDS!T$14*$AJ790^3+WeightSDS!U$14*$AJ790^2+WeightSDS!V$14*$AJ790+WeightSDS!W$14),IF($AJ790&lt;156,WeightSDS!O$17*$AJ790^8+WeightSDS!P$17*$AJ790^7+WeightSDS!Q$17*$AJ790^6+WeightSDS!R$17*$AJ790^5+WeightSDS!S$17*$AJ790^4+WeightSDS!T$17*$AJ790^3+WeightSDS!U$17*$AJ790^2+WeightSDS!V$17*$AJ790+WeightSDS!W$17,IF($AJ790&lt;186,WeightSDS!$U$18+(WeightSDS!$V$18-WeightSDS!$U$18)/24*($AJ790-186)+WeightSDS!$W$18*(-$AJ790+186)^2-0.005,WeightSDS!$U$18+(WeightSDS!$V$18-WeightSDS!$U$18)/24*($AJ790-186)-0.005)))</f>
        <v>0.14604529399999999</v>
      </c>
      <c r="AQ790" s="7">
        <f t="shared" si="273"/>
        <v>0.56299999999999994</v>
      </c>
      <c r="AR790" s="7">
        <f t="shared" si="274"/>
        <v>69</v>
      </c>
      <c r="AS790" s="7">
        <f t="shared" si="275"/>
        <v>0.51</v>
      </c>
    </row>
    <row r="791" spans="2:45" s="7" customFormat="1" x14ac:dyDescent="0.15">
      <c r="B791" s="118"/>
      <c r="C791" s="118"/>
      <c r="D791" s="118"/>
      <c r="E791" s="30"/>
      <c r="F791" s="30"/>
      <c r="G791" s="119"/>
      <c r="H791" s="119"/>
      <c r="I791" s="78"/>
      <c r="J791" s="11" t="str">
        <f t="shared" si="266"/>
        <v/>
      </c>
      <c r="K791" s="2" t="str">
        <f t="shared" si="276"/>
        <v/>
      </c>
      <c r="L791" s="2" t="str">
        <f t="shared" si="267"/>
        <v/>
      </c>
      <c r="M791" s="2" t="str">
        <f t="shared" si="277"/>
        <v/>
      </c>
      <c r="N791" s="2" t="str">
        <f t="shared" si="278"/>
        <v/>
      </c>
      <c r="O791" s="2" t="str">
        <f t="shared" si="279"/>
        <v/>
      </c>
      <c r="P791" s="11" t="str">
        <f t="shared" si="280"/>
        <v/>
      </c>
      <c r="Q791" s="11" t="str">
        <f t="shared" si="281"/>
        <v/>
      </c>
      <c r="R791" s="2" t="str">
        <f t="shared" si="282"/>
        <v/>
      </c>
      <c r="S791" s="11" t="str">
        <f t="shared" si="283"/>
        <v/>
      </c>
      <c r="T791" s="175" t="str">
        <f t="shared" si="284"/>
        <v/>
      </c>
      <c r="U791" s="11" t="str">
        <f t="shared" si="285"/>
        <v/>
      </c>
      <c r="V791" s="136"/>
      <c r="W791" s="136"/>
      <c r="X791" s="139">
        <f t="shared" si="268"/>
        <v>0</v>
      </c>
      <c r="Y791" s="31">
        <f t="shared" si="269"/>
        <v>0</v>
      </c>
      <c r="Z791" s="31"/>
      <c r="AA791" s="140">
        <f t="shared" si="270"/>
        <v>0</v>
      </c>
      <c r="AB791" s="12"/>
      <c r="AC791" s="8">
        <f t="shared" si="271"/>
        <v>9.0359999999999996</v>
      </c>
      <c r="AD791" s="8">
        <f t="shared" si="272"/>
        <v>-184.49199999999999</v>
      </c>
      <c r="AE791"/>
      <c r="AF791" t="e">
        <f>IF(D791="M",IF(AI791&lt;78,LMS!$D$5*AI791^3+LMS!$E$5*AI791^2+LMS!$F$5*AI791+LMS!$G$5,IF(AI791&lt;150,LMS!$D$6*AI791^3+LMS!$E$6*AI791^2+LMS!$F$6*AI791+LMS!$G$6,LMS!$D$7*AI791^3+LMS!$E$7*AI791^2+LMS!$F$7*AI791+LMS!$G$7)),IF(AI791&lt;69,LMS!$D$9*AI791^3+LMS!$E$9*AI791^2+LMS!$F$9*AI791+LMS!$G$9,IF(AI791&lt;150,LMS!$D$10*AI791^3+LMS!$E$10*AI791^2+LMS!$F$10*AI791+LMS!$G$10,LMS!$D$11*AI791^3+LMS!$E$11*AI791^2+LMS!$F$11*AI791+LMS!$G$11)))</f>
        <v>#VALUE!</v>
      </c>
      <c r="AG791" t="e">
        <f>IF(D791="M",(IF(AI791&lt;2.5,LMS!$D$21*AI791^3+LMS!$E$21*AI791^2+LMS!$F$21*AI791+LMS!$G$21,IF(AI791&lt;9.5,LMS!$D$22*AI791^3+LMS!$E$22*AI791^2+LMS!$F$22*AI791+LMS!$G$22,IF(AI791&lt;26.75,LMS!$D$23*AI791^3+LMS!$E$23*AI791^2+LMS!$F$23*AI791+LMS!$G$23,IF(AI791&lt;90,LMS!$D$24*AI791^3+LMS!$E$24*AI791^2+LMS!$F$24*AI791+LMS!$G$24,LMS!$D$25*AI791^3+LMS!$E$25*AI791^2+LMS!$F$25*AI791+LMS!$G$25))))),(IF(AI791&lt;2.5,LMS!$D$27*AI791^3+LMS!$E$27*AI791^2+LMS!$F$27*AI791+LMS!$G$27,IF(AI791&lt;9.5,LMS!$D$28*AI791^3+LMS!$E$28*AI791^2+LMS!$F$28*AI791+LMS!$G$28,IF(AI791&lt;26.75,LMS!$D$29*AI791^3+LMS!$E$29*AI791^2+LMS!$F$29*AI791+LMS!$G$29,IF(AI791&lt;90,LMS!$D$30*AI791^3+LMS!$E$30*AI791^2+LMS!$F$30*AI791+LMS!$G$30,IF(AI791&lt;150,LMS!$D$31*AI791^3+LMS!$E$31*AI791^2+LMS!$F$31*AI791+LMS!$G$31,LMS!$D$32*AI791^3+LMS!$E$32*AI791^2+LMS!$F$32*AI791+LMS!$G$32)))))))</f>
        <v>#VALUE!</v>
      </c>
      <c r="AH791" t="e">
        <f>IF(D791="M",(IF(AI791&lt;90,LMS!$D$14*AI791^3+LMS!$E$14*AI791^2+LMS!$F$14*AI791+LMS!$G$14,LMS!$D$15*AI791^3+LMS!$E$15*AI791^2+LMS!$F$15*AI791+LMS!$G$15)),(IF(AI791&lt;90,LMS!$D$17*AI791^3+LMS!$E$17*AI791^2+LMS!$F$17*AI791+LMS!$G$17,LMS!$D$18*AI791^3+LMS!$E$18*AI791^2+LMS!$F$18*AI791+LMS!$G$18)))</f>
        <v>#VALUE!</v>
      </c>
      <c r="AI791" s="7" t="e">
        <f t="shared" si="265"/>
        <v>#VALUE!</v>
      </c>
      <c r="AJ791" s="7">
        <f t="shared" si="286"/>
        <v>0</v>
      </c>
      <c r="AL791" s="7">
        <f>IF(D791="M",WeightSDS!P$5*$AJ791^7+WeightSDS!Q$5*$AJ791^6+WeightSDS!R$5*$AJ791^5+WeightSDS!S$5*$AJ791^4+WeightSDS!T$5*$AJ791^3+WeightSDS!U$5*$AJ791^2+WeightSDS!V$5*$AJ791+WeightSDS!W$5,IF($AJ791&lt;186,WeightSDS!P$8*$AJ791^7+WeightSDS!Q$8*$AJ791^6+WeightSDS!R$8*$AJ791^5+WeightSDS!S$8*$AJ791^4+WeightSDS!T$8*$AJ791^3+WeightSDS!U$8*$AJ791^2+WeightSDS!V$8*$AJ791+WeightSDS!W$8,WeightSDS!$U$9+WeightSDS!$V$9*($AJ791-WeightSDS!$W$9)))</f>
        <v>0.75407122999999998</v>
      </c>
      <c r="AM791" s="7">
        <f>IF(D791="M",IF($AJ791&lt;45,WeightSDS!M$23*$AJ791^10+WeightSDS!N$23*$AJ791^9+WeightSDS!O$23*$AJ791^8+WeightSDS!P$23*$AJ791^7+WeightSDS!Q$23*$AJ791^6+WeightSDS!R$23*$AJ791^5+WeightSDS!S$23*$AJ791^4+WeightSDS!T$23*$AJ791^3+WeightSDS!U$23*$AJ791^2+WeightSDS!V$23*$AJ791+WeightSDS!W$23,IF($AJ791&lt;153,WeightSDS!M$25*$AJ791^10+WeightSDS!N$25*$AJ791^9+WeightSDS!O$25*$AJ791^8+WeightSDS!P$25*$AJ791^7+WeightSDS!Q$25*$AJ791^6+WeightSDS!R$25*$AJ791^5+WeightSDS!S$25*$AJ791^4+WeightSDS!T$25*$AJ791^3+WeightSDS!U$25*$AJ791^2+WeightSDS!V$25*$AJ791+WeightSDS!W$25,WeightSDS!M$27+WeightSDS!N$27/(1+EXP(WeightSDS!O$27+WeightSDS!P$27*$AJ791)))),IF($AJ791&lt;43.8,WeightSDS!M$29*$AJ791^10+WeightSDS!N$29*$AJ791^9+WeightSDS!O$29*$AJ791^8+WeightSDS!P$29*$AJ791^7+WeightSDS!Q$29*$AJ791^6+WeightSDS!R$29*$AJ791^5+WeightSDS!S$29*$AJ791^4+WeightSDS!T$29*$AJ791^3+WeightSDS!U$29*$AJ791^2+WeightSDS!V$29*$AJ791+WeightSDS!W$29-0.010431*(1-$AJ791/210),IF($AJ791&lt;123,WeightSDS!M$30*$AJ791^10+WeightSDS!N$30*$AJ791^9+WeightSDS!O$30*$AJ791^8+WeightSDS!P$30*$AJ791^7+WeightSDS!Q$30*$AJ791^6+WeightSDS!R$30*$AJ791^5+WeightSDS!S$30*$AJ791^4+WeightSDS!T$30*$AJ791^3+WeightSDS!U$30*$AJ791^2+WeightSDS!V$30*$AJ791+WeightSDS!W$30-0.010431*(1-1/$AJ791),WeightSDS!M$32+WeightSDS!N$32/(1+EXP(WeightSDS!O$32+WeightSDS!P$32*$AJ791))-0.010431*(1-$AJ791/210))))</f>
        <v>2.9500001032655536</v>
      </c>
      <c r="AN791" s="7">
        <f>IF(D791="M",IF($AJ791&lt;162,WeightSDS!P$12*$AJ791^7+WeightSDS!Q$12*$AJ791^6+WeightSDS!R$12*$AJ791^5+WeightSDS!S$12*$AJ791^4+WeightSDS!T$12*$AJ791^3+WeightSDS!U$12*$AJ791^2+WeightSDS!V$12*$AJ791+WeightSDS!W$12,WeightSDS!P$14*$AJ791^7+WeightSDS!Q$14*$AJ791^6+WeightSDS!R$14*$AJ791^5+WeightSDS!S$14*$AJ791^4+WeightSDS!T$14*$AJ791^3+WeightSDS!U$14*$AJ791^2+WeightSDS!V$14*$AJ791+WeightSDS!W$14),IF($AJ791&lt;156,WeightSDS!O$17*$AJ791^8+WeightSDS!P$17*$AJ791^7+WeightSDS!Q$17*$AJ791^6+WeightSDS!R$17*$AJ791^5+WeightSDS!S$17*$AJ791^4+WeightSDS!T$17*$AJ791^3+WeightSDS!U$17*$AJ791^2+WeightSDS!V$17*$AJ791+WeightSDS!W$17,IF($AJ791&lt;186,WeightSDS!$U$18+(WeightSDS!$V$18-WeightSDS!$U$18)/24*($AJ791-186)+WeightSDS!$W$18*(-$AJ791+186)^2-0.005,WeightSDS!$U$18+(WeightSDS!$V$18-WeightSDS!$U$18)/24*($AJ791-186)-0.005)))</f>
        <v>0.14604529399999999</v>
      </c>
      <c r="AQ791" s="7">
        <f t="shared" si="273"/>
        <v>0.56299999999999994</v>
      </c>
      <c r="AR791" s="7">
        <f t="shared" si="274"/>
        <v>69</v>
      </c>
      <c r="AS791" s="7">
        <f t="shared" si="275"/>
        <v>0.51</v>
      </c>
    </row>
    <row r="792" spans="2:45" s="7" customFormat="1" x14ac:dyDescent="0.15">
      <c r="B792" s="118"/>
      <c r="C792" s="118"/>
      <c r="D792" s="118"/>
      <c r="E792" s="30"/>
      <c r="F792" s="30"/>
      <c r="G792" s="119"/>
      <c r="H792" s="119"/>
      <c r="I792" s="78"/>
      <c r="J792" s="11" t="str">
        <f t="shared" si="266"/>
        <v/>
      </c>
      <c r="K792" s="2" t="str">
        <f t="shared" si="276"/>
        <v/>
      </c>
      <c r="L792" s="2" t="str">
        <f t="shared" si="267"/>
        <v/>
      </c>
      <c r="M792" s="2" t="str">
        <f t="shared" si="277"/>
        <v/>
      </c>
      <c r="N792" s="2" t="str">
        <f t="shared" si="278"/>
        <v/>
      </c>
      <c r="O792" s="2" t="str">
        <f t="shared" si="279"/>
        <v/>
      </c>
      <c r="P792" s="11" t="str">
        <f t="shared" si="280"/>
        <v/>
      </c>
      <c r="Q792" s="11" t="str">
        <f t="shared" si="281"/>
        <v/>
      </c>
      <c r="R792" s="2" t="str">
        <f t="shared" si="282"/>
        <v/>
      </c>
      <c r="S792" s="11" t="str">
        <f t="shared" si="283"/>
        <v/>
      </c>
      <c r="T792" s="175" t="str">
        <f t="shared" si="284"/>
        <v/>
      </c>
      <c r="U792" s="11" t="str">
        <f t="shared" si="285"/>
        <v/>
      </c>
      <c r="V792" s="136"/>
      <c r="W792" s="136"/>
      <c r="X792" s="139">
        <f t="shared" si="268"/>
        <v>0</v>
      </c>
      <c r="Y792" s="31">
        <f t="shared" si="269"/>
        <v>0</v>
      </c>
      <c r="Z792" s="31"/>
      <c r="AA792" s="140">
        <f t="shared" si="270"/>
        <v>0</v>
      </c>
      <c r="AB792" s="12"/>
      <c r="AC792" s="8">
        <f t="shared" si="271"/>
        <v>9.0359999999999996</v>
      </c>
      <c r="AD792" s="8">
        <f t="shared" si="272"/>
        <v>-184.49199999999999</v>
      </c>
      <c r="AE792"/>
      <c r="AF792" t="e">
        <f>IF(D792="M",IF(AI792&lt;78,LMS!$D$5*AI792^3+LMS!$E$5*AI792^2+LMS!$F$5*AI792+LMS!$G$5,IF(AI792&lt;150,LMS!$D$6*AI792^3+LMS!$E$6*AI792^2+LMS!$F$6*AI792+LMS!$G$6,LMS!$D$7*AI792^3+LMS!$E$7*AI792^2+LMS!$F$7*AI792+LMS!$G$7)),IF(AI792&lt;69,LMS!$D$9*AI792^3+LMS!$E$9*AI792^2+LMS!$F$9*AI792+LMS!$G$9,IF(AI792&lt;150,LMS!$D$10*AI792^3+LMS!$E$10*AI792^2+LMS!$F$10*AI792+LMS!$G$10,LMS!$D$11*AI792^3+LMS!$E$11*AI792^2+LMS!$F$11*AI792+LMS!$G$11)))</f>
        <v>#VALUE!</v>
      </c>
      <c r="AG792" t="e">
        <f>IF(D792="M",(IF(AI792&lt;2.5,LMS!$D$21*AI792^3+LMS!$E$21*AI792^2+LMS!$F$21*AI792+LMS!$G$21,IF(AI792&lt;9.5,LMS!$D$22*AI792^3+LMS!$E$22*AI792^2+LMS!$F$22*AI792+LMS!$G$22,IF(AI792&lt;26.75,LMS!$D$23*AI792^3+LMS!$E$23*AI792^2+LMS!$F$23*AI792+LMS!$G$23,IF(AI792&lt;90,LMS!$D$24*AI792^3+LMS!$E$24*AI792^2+LMS!$F$24*AI792+LMS!$G$24,LMS!$D$25*AI792^3+LMS!$E$25*AI792^2+LMS!$F$25*AI792+LMS!$G$25))))),(IF(AI792&lt;2.5,LMS!$D$27*AI792^3+LMS!$E$27*AI792^2+LMS!$F$27*AI792+LMS!$G$27,IF(AI792&lt;9.5,LMS!$D$28*AI792^3+LMS!$E$28*AI792^2+LMS!$F$28*AI792+LMS!$G$28,IF(AI792&lt;26.75,LMS!$D$29*AI792^3+LMS!$E$29*AI792^2+LMS!$F$29*AI792+LMS!$G$29,IF(AI792&lt;90,LMS!$D$30*AI792^3+LMS!$E$30*AI792^2+LMS!$F$30*AI792+LMS!$G$30,IF(AI792&lt;150,LMS!$D$31*AI792^3+LMS!$E$31*AI792^2+LMS!$F$31*AI792+LMS!$G$31,LMS!$D$32*AI792^3+LMS!$E$32*AI792^2+LMS!$F$32*AI792+LMS!$G$32)))))))</f>
        <v>#VALUE!</v>
      </c>
      <c r="AH792" t="e">
        <f>IF(D792="M",(IF(AI792&lt;90,LMS!$D$14*AI792^3+LMS!$E$14*AI792^2+LMS!$F$14*AI792+LMS!$G$14,LMS!$D$15*AI792^3+LMS!$E$15*AI792^2+LMS!$F$15*AI792+LMS!$G$15)),(IF(AI792&lt;90,LMS!$D$17*AI792^3+LMS!$E$17*AI792^2+LMS!$F$17*AI792+LMS!$G$17,LMS!$D$18*AI792^3+LMS!$E$18*AI792^2+LMS!$F$18*AI792+LMS!$G$18)))</f>
        <v>#VALUE!</v>
      </c>
      <c r="AI792" s="7" t="e">
        <f t="shared" si="265"/>
        <v>#VALUE!</v>
      </c>
      <c r="AJ792" s="7">
        <f t="shared" si="286"/>
        <v>0</v>
      </c>
      <c r="AL792" s="7">
        <f>IF(D792="M",WeightSDS!P$5*$AJ792^7+WeightSDS!Q$5*$AJ792^6+WeightSDS!R$5*$AJ792^5+WeightSDS!S$5*$AJ792^4+WeightSDS!T$5*$AJ792^3+WeightSDS!U$5*$AJ792^2+WeightSDS!V$5*$AJ792+WeightSDS!W$5,IF($AJ792&lt;186,WeightSDS!P$8*$AJ792^7+WeightSDS!Q$8*$AJ792^6+WeightSDS!R$8*$AJ792^5+WeightSDS!S$8*$AJ792^4+WeightSDS!T$8*$AJ792^3+WeightSDS!U$8*$AJ792^2+WeightSDS!V$8*$AJ792+WeightSDS!W$8,WeightSDS!$U$9+WeightSDS!$V$9*($AJ792-WeightSDS!$W$9)))</f>
        <v>0.75407122999999998</v>
      </c>
      <c r="AM792" s="7">
        <f>IF(D792="M",IF($AJ792&lt;45,WeightSDS!M$23*$AJ792^10+WeightSDS!N$23*$AJ792^9+WeightSDS!O$23*$AJ792^8+WeightSDS!P$23*$AJ792^7+WeightSDS!Q$23*$AJ792^6+WeightSDS!R$23*$AJ792^5+WeightSDS!S$23*$AJ792^4+WeightSDS!T$23*$AJ792^3+WeightSDS!U$23*$AJ792^2+WeightSDS!V$23*$AJ792+WeightSDS!W$23,IF($AJ792&lt;153,WeightSDS!M$25*$AJ792^10+WeightSDS!N$25*$AJ792^9+WeightSDS!O$25*$AJ792^8+WeightSDS!P$25*$AJ792^7+WeightSDS!Q$25*$AJ792^6+WeightSDS!R$25*$AJ792^5+WeightSDS!S$25*$AJ792^4+WeightSDS!T$25*$AJ792^3+WeightSDS!U$25*$AJ792^2+WeightSDS!V$25*$AJ792+WeightSDS!W$25,WeightSDS!M$27+WeightSDS!N$27/(1+EXP(WeightSDS!O$27+WeightSDS!P$27*$AJ792)))),IF($AJ792&lt;43.8,WeightSDS!M$29*$AJ792^10+WeightSDS!N$29*$AJ792^9+WeightSDS!O$29*$AJ792^8+WeightSDS!P$29*$AJ792^7+WeightSDS!Q$29*$AJ792^6+WeightSDS!R$29*$AJ792^5+WeightSDS!S$29*$AJ792^4+WeightSDS!T$29*$AJ792^3+WeightSDS!U$29*$AJ792^2+WeightSDS!V$29*$AJ792+WeightSDS!W$29-0.010431*(1-$AJ792/210),IF($AJ792&lt;123,WeightSDS!M$30*$AJ792^10+WeightSDS!N$30*$AJ792^9+WeightSDS!O$30*$AJ792^8+WeightSDS!P$30*$AJ792^7+WeightSDS!Q$30*$AJ792^6+WeightSDS!R$30*$AJ792^5+WeightSDS!S$30*$AJ792^4+WeightSDS!T$30*$AJ792^3+WeightSDS!U$30*$AJ792^2+WeightSDS!V$30*$AJ792+WeightSDS!W$30-0.010431*(1-1/$AJ792),WeightSDS!M$32+WeightSDS!N$32/(1+EXP(WeightSDS!O$32+WeightSDS!P$32*$AJ792))-0.010431*(1-$AJ792/210))))</f>
        <v>2.9500001032655536</v>
      </c>
      <c r="AN792" s="7">
        <f>IF(D792="M",IF($AJ792&lt;162,WeightSDS!P$12*$AJ792^7+WeightSDS!Q$12*$AJ792^6+WeightSDS!R$12*$AJ792^5+WeightSDS!S$12*$AJ792^4+WeightSDS!T$12*$AJ792^3+WeightSDS!U$12*$AJ792^2+WeightSDS!V$12*$AJ792+WeightSDS!W$12,WeightSDS!P$14*$AJ792^7+WeightSDS!Q$14*$AJ792^6+WeightSDS!R$14*$AJ792^5+WeightSDS!S$14*$AJ792^4+WeightSDS!T$14*$AJ792^3+WeightSDS!U$14*$AJ792^2+WeightSDS!V$14*$AJ792+WeightSDS!W$14),IF($AJ792&lt;156,WeightSDS!O$17*$AJ792^8+WeightSDS!P$17*$AJ792^7+WeightSDS!Q$17*$AJ792^6+WeightSDS!R$17*$AJ792^5+WeightSDS!S$17*$AJ792^4+WeightSDS!T$17*$AJ792^3+WeightSDS!U$17*$AJ792^2+WeightSDS!V$17*$AJ792+WeightSDS!W$17,IF($AJ792&lt;186,WeightSDS!$U$18+(WeightSDS!$V$18-WeightSDS!$U$18)/24*($AJ792-186)+WeightSDS!$W$18*(-$AJ792+186)^2-0.005,WeightSDS!$U$18+(WeightSDS!$V$18-WeightSDS!$U$18)/24*($AJ792-186)-0.005)))</f>
        <v>0.14604529399999999</v>
      </c>
      <c r="AQ792" s="7">
        <f t="shared" si="273"/>
        <v>0.56299999999999994</v>
      </c>
      <c r="AR792" s="7">
        <f t="shared" si="274"/>
        <v>69</v>
      </c>
      <c r="AS792" s="7">
        <f t="shared" si="275"/>
        <v>0.51</v>
      </c>
    </row>
    <row r="793" spans="2:45" s="7" customFormat="1" x14ac:dyDescent="0.15">
      <c r="B793" s="118"/>
      <c r="C793" s="118"/>
      <c r="D793" s="118"/>
      <c r="E793" s="30"/>
      <c r="F793" s="30"/>
      <c r="G793" s="119"/>
      <c r="H793" s="119"/>
      <c r="I793" s="78"/>
      <c r="J793" s="11" t="str">
        <f t="shared" si="266"/>
        <v/>
      </c>
      <c r="K793" s="2" t="str">
        <f t="shared" si="276"/>
        <v/>
      </c>
      <c r="L793" s="2" t="str">
        <f t="shared" si="267"/>
        <v/>
      </c>
      <c r="M793" s="2" t="str">
        <f t="shared" si="277"/>
        <v/>
      </c>
      <c r="N793" s="2" t="str">
        <f t="shared" si="278"/>
        <v/>
      </c>
      <c r="O793" s="2" t="str">
        <f t="shared" si="279"/>
        <v/>
      </c>
      <c r="P793" s="11" t="str">
        <f t="shared" si="280"/>
        <v/>
      </c>
      <c r="Q793" s="11" t="str">
        <f t="shared" si="281"/>
        <v/>
      </c>
      <c r="R793" s="2" t="str">
        <f t="shared" si="282"/>
        <v/>
      </c>
      <c r="S793" s="11" t="str">
        <f t="shared" si="283"/>
        <v/>
      </c>
      <c r="T793" s="175" t="str">
        <f t="shared" si="284"/>
        <v/>
      </c>
      <c r="U793" s="11" t="str">
        <f t="shared" si="285"/>
        <v/>
      </c>
      <c r="V793" s="136"/>
      <c r="W793" s="136"/>
      <c r="X793" s="139">
        <f t="shared" si="268"/>
        <v>0</v>
      </c>
      <c r="Y793" s="31">
        <f t="shared" si="269"/>
        <v>0</v>
      </c>
      <c r="Z793" s="31"/>
      <c r="AA793" s="140">
        <f t="shared" si="270"/>
        <v>0</v>
      </c>
      <c r="AB793" s="12"/>
      <c r="AC793" s="8">
        <f t="shared" si="271"/>
        <v>9.0359999999999996</v>
      </c>
      <c r="AD793" s="8">
        <f t="shared" si="272"/>
        <v>-184.49199999999999</v>
      </c>
      <c r="AE793"/>
      <c r="AF793" t="e">
        <f>IF(D793="M",IF(AI793&lt;78,LMS!$D$5*AI793^3+LMS!$E$5*AI793^2+LMS!$F$5*AI793+LMS!$G$5,IF(AI793&lt;150,LMS!$D$6*AI793^3+LMS!$E$6*AI793^2+LMS!$F$6*AI793+LMS!$G$6,LMS!$D$7*AI793^3+LMS!$E$7*AI793^2+LMS!$F$7*AI793+LMS!$G$7)),IF(AI793&lt;69,LMS!$D$9*AI793^3+LMS!$E$9*AI793^2+LMS!$F$9*AI793+LMS!$G$9,IF(AI793&lt;150,LMS!$D$10*AI793^3+LMS!$E$10*AI793^2+LMS!$F$10*AI793+LMS!$G$10,LMS!$D$11*AI793^3+LMS!$E$11*AI793^2+LMS!$F$11*AI793+LMS!$G$11)))</f>
        <v>#VALUE!</v>
      </c>
      <c r="AG793" t="e">
        <f>IF(D793="M",(IF(AI793&lt;2.5,LMS!$D$21*AI793^3+LMS!$E$21*AI793^2+LMS!$F$21*AI793+LMS!$G$21,IF(AI793&lt;9.5,LMS!$D$22*AI793^3+LMS!$E$22*AI793^2+LMS!$F$22*AI793+LMS!$G$22,IF(AI793&lt;26.75,LMS!$D$23*AI793^3+LMS!$E$23*AI793^2+LMS!$F$23*AI793+LMS!$G$23,IF(AI793&lt;90,LMS!$D$24*AI793^3+LMS!$E$24*AI793^2+LMS!$F$24*AI793+LMS!$G$24,LMS!$D$25*AI793^3+LMS!$E$25*AI793^2+LMS!$F$25*AI793+LMS!$G$25))))),(IF(AI793&lt;2.5,LMS!$D$27*AI793^3+LMS!$E$27*AI793^2+LMS!$F$27*AI793+LMS!$G$27,IF(AI793&lt;9.5,LMS!$D$28*AI793^3+LMS!$E$28*AI793^2+LMS!$F$28*AI793+LMS!$G$28,IF(AI793&lt;26.75,LMS!$D$29*AI793^3+LMS!$E$29*AI793^2+LMS!$F$29*AI793+LMS!$G$29,IF(AI793&lt;90,LMS!$D$30*AI793^3+LMS!$E$30*AI793^2+LMS!$F$30*AI793+LMS!$G$30,IF(AI793&lt;150,LMS!$D$31*AI793^3+LMS!$E$31*AI793^2+LMS!$F$31*AI793+LMS!$G$31,LMS!$D$32*AI793^3+LMS!$E$32*AI793^2+LMS!$F$32*AI793+LMS!$G$32)))))))</f>
        <v>#VALUE!</v>
      </c>
      <c r="AH793" t="e">
        <f>IF(D793="M",(IF(AI793&lt;90,LMS!$D$14*AI793^3+LMS!$E$14*AI793^2+LMS!$F$14*AI793+LMS!$G$14,LMS!$D$15*AI793^3+LMS!$E$15*AI793^2+LMS!$F$15*AI793+LMS!$G$15)),(IF(AI793&lt;90,LMS!$D$17*AI793^3+LMS!$E$17*AI793^2+LMS!$F$17*AI793+LMS!$G$17,LMS!$D$18*AI793^3+LMS!$E$18*AI793^2+LMS!$F$18*AI793+LMS!$G$18)))</f>
        <v>#VALUE!</v>
      </c>
      <c r="AI793" s="7" t="e">
        <f t="shared" si="265"/>
        <v>#VALUE!</v>
      </c>
      <c r="AJ793" s="7">
        <f t="shared" si="286"/>
        <v>0</v>
      </c>
      <c r="AL793" s="7">
        <f>IF(D793="M",WeightSDS!P$5*$AJ793^7+WeightSDS!Q$5*$AJ793^6+WeightSDS!R$5*$AJ793^5+WeightSDS!S$5*$AJ793^4+WeightSDS!T$5*$AJ793^3+WeightSDS!U$5*$AJ793^2+WeightSDS!V$5*$AJ793+WeightSDS!W$5,IF($AJ793&lt;186,WeightSDS!P$8*$AJ793^7+WeightSDS!Q$8*$AJ793^6+WeightSDS!R$8*$AJ793^5+WeightSDS!S$8*$AJ793^4+WeightSDS!T$8*$AJ793^3+WeightSDS!U$8*$AJ793^2+WeightSDS!V$8*$AJ793+WeightSDS!W$8,WeightSDS!$U$9+WeightSDS!$V$9*($AJ793-WeightSDS!$W$9)))</f>
        <v>0.75407122999999998</v>
      </c>
      <c r="AM793" s="7">
        <f>IF(D793="M",IF($AJ793&lt;45,WeightSDS!M$23*$AJ793^10+WeightSDS!N$23*$AJ793^9+WeightSDS!O$23*$AJ793^8+WeightSDS!P$23*$AJ793^7+WeightSDS!Q$23*$AJ793^6+WeightSDS!R$23*$AJ793^5+WeightSDS!S$23*$AJ793^4+WeightSDS!T$23*$AJ793^3+WeightSDS!U$23*$AJ793^2+WeightSDS!V$23*$AJ793+WeightSDS!W$23,IF($AJ793&lt;153,WeightSDS!M$25*$AJ793^10+WeightSDS!N$25*$AJ793^9+WeightSDS!O$25*$AJ793^8+WeightSDS!P$25*$AJ793^7+WeightSDS!Q$25*$AJ793^6+WeightSDS!R$25*$AJ793^5+WeightSDS!S$25*$AJ793^4+WeightSDS!T$25*$AJ793^3+WeightSDS!U$25*$AJ793^2+WeightSDS!V$25*$AJ793+WeightSDS!W$25,WeightSDS!M$27+WeightSDS!N$27/(1+EXP(WeightSDS!O$27+WeightSDS!P$27*$AJ793)))),IF($AJ793&lt;43.8,WeightSDS!M$29*$AJ793^10+WeightSDS!N$29*$AJ793^9+WeightSDS!O$29*$AJ793^8+WeightSDS!P$29*$AJ793^7+WeightSDS!Q$29*$AJ793^6+WeightSDS!R$29*$AJ793^5+WeightSDS!S$29*$AJ793^4+WeightSDS!T$29*$AJ793^3+WeightSDS!U$29*$AJ793^2+WeightSDS!V$29*$AJ793+WeightSDS!W$29-0.010431*(1-$AJ793/210),IF($AJ793&lt;123,WeightSDS!M$30*$AJ793^10+WeightSDS!N$30*$AJ793^9+WeightSDS!O$30*$AJ793^8+WeightSDS!P$30*$AJ793^7+WeightSDS!Q$30*$AJ793^6+WeightSDS!R$30*$AJ793^5+WeightSDS!S$30*$AJ793^4+WeightSDS!T$30*$AJ793^3+WeightSDS!U$30*$AJ793^2+WeightSDS!V$30*$AJ793+WeightSDS!W$30-0.010431*(1-1/$AJ793),WeightSDS!M$32+WeightSDS!N$32/(1+EXP(WeightSDS!O$32+WeightSDS!P$32*$AJ793))-0.010431*(1-$AJ793/210))))</f>
        <v>2.9500001032655536</v>
      </c>
      <c r="AN793" s="7">
        <f>IF(D793="M",IF($AJ793&lt;162,WeightSDS!P$12*$AJ793^7+WeightSDS!Q$12*$AJ793^6+WeightSDS!R$12*$AJ793^5+WeightSDS!S$12*$AJ793^4+WeightSDS!T$12*$AJ793^3+WeightSDS!U$12*$AJ793^2+WeightSDS!V$12*$AJ793+WeightSDS!W$12,WeightSDS!P$14*$AJ793^7+WeightSDS!Q$14*$AJ793^6+WeightSDS!R$14*$AJ793^5+WeightSDS!S$14*$AJ793^4+WeightSDS!T$14*$AJ793^3+WeightSDS!U$14*$AJ793^2+WeightSDS!V$14*$AJ793+WeightSDS!W$14),IF($AJ793&lt;156,WeightSDS!O$17*$AJ793^8+WeightSDS!P$17*$AJ793^7+WeightSDS!Q$17*$AJ793^6+WeightSDS!R$17*$AJ793^5+WeightSDS!S$17*$AJ793^4+WeightSDS!T$17*$AJ793^3+WeightSDS!U$17*$AJ793^2+WeightSDS!V$17*$AJ793+WeightSDS!W$17,IF($AJ793&lt;186,WeightSDS!$U$18+(WeightSDS!$V$18-WeightSDS!$U$18)/24*($AJ793-186)+WeightSDS!$W$18*(-$AJ793+186)^2-0.005,WeightSDS!$U$18+(WeightSDS!$V$18-WeightSDS!$U$18)/24*($AJ793-186)-0.005)))</f>
        <v>0.14604529399999999</v>
      </c>
      <c r="AQ793" s="7">
        <f t="shared" si="273"/>
        <v>0.56299999999999994</v>
      </c>
      <c r="AR793" s="7">
        <f t="shared" si="274"/>
        <v>69</v>
      </c>
      <c r="AS793" s="7">
        <f t="shared" si="275"/>
        <v>0.51</v>
      </c>
    </row>
    <row r="794" spans="2:45" s="7" customFormat="1" x14ac:dyDescent="0.15">
      <c r="B794" s="118"/>
      <c r="C794" s="118"/>
      <c r="D794" s="118"/>
      <c r="E794" s="30"/>
      <c r="F794" s="30"/>
      <c r="G794" s="119"/>
      <c r="H794" s="119"/>
      <c r="I794" s="78"/>
      <c r="J794" s="11" t="str">
        <f t="shared" si="266"/>
        <v/>
      </c>
      <c r="K794" s="2" t="str">
        <f t="shared" si="276"/>
        <v/>
      </c>
      <c r="L794" s="2" t="str">
        <f t="shared" si="267"/>
        <v/>
      </c>
      <c r="M794" s="2" t="str">
        <f t="shared" si="277"/>
        <v/>
      </c>
      <c r="N794" s="2" t="str">
        <f t="shared" si="278"/>
        <v/>
      </c>
      <c r="O794" s="2" t="str">
        <f t="shared" si="279"/>
        <v/>
      </c>
      <c r="P794" s="11" t="str">
        <f t="shared" si="280"/>
        <v/>
      </c>
      <c r="Q794" s="11" t="str">
        <f t="shared" si="281"/>
        <v/>
      </c>
      <c r="R794" s="2" t="str">
        <f t="shared" si="282"/>
        <v/>
      </c>
      <c r="S794" s="11" t="str">
        <f t="shared" si="283"/>
        <v/>
      </c>
      <c r="T794" s="175" t="str">
        <f t="shared" si="284"/>
        <v/>
      </c>
      <c r="U794" s="11" t="str">
        <f t="shared" si="285"/>
        <v/>
      </c>
      <c r="V794" s="136"/>
      <c r="W794" s="136"/>
      <c r="X794" s="139">
        <f t="shared" si="268"/>
        <v>0</v>
      </c>
      <c r="Y794" s="31">
        <f t="shared" si="269"/>
        <v>0</v>
      </c>
      <c r="Z794" s="31"/>
      <c r="AA794" s="140">
        <f t="shared" si="270"/>
        <v>0</v>
      </c>
      <c r="AB794" s="12"/>
      <c r="AC794" s="8">
        <f t="shared" si="271"/>
        <v>9.0359999999999996</v>
      </c>
      <c r="AD794" s="8">
        <f t="shared" si="272"/>
        <v>-184.49199999999999</v>
      </c>
      <c r="AE794"/>
      <c r="AF794" t="e">
        <f>IF(D794="M",IF(AI794&lt;78,LMS!$D$5*AI794^3+LMS!$E$5*AI794^2+LMS!$F$5*AI794+LMS!$G$5,IF(AI794&lt;150,LMS!$D$6*AI794^3+LMS!$E$6*AI794^2+LMS!$F$6*AI794+LMS!$G$6,LMS!$D$7*AI794^3+LMS!$E$7*AI794^2+LMS!$F$7*AI794+LMS!$G$7)),IF(AI794&lt;69,LMS!$D$9*AI794^3+LMS!$E$9*AI794^2+LMS!$F$9*AI794+LMS!$G$9,IF(AI794&lt;150,LMS!$D$10*AI794^3+LMS!$E$10*AI794^2+LMS!$F$10*AI794+LMS!$G$10,LMS!$D$11*AI794^3+LMS!$E$11*AI794^2+LMS!$F$11*AI794+LMS!$G$11)))</f>
        <v>#VALUE!</v>
      </c>
      <c r="AG794" t="e">
        <f>IF(D794="M",(IF(AI794&lt;2.5,LMS!$D$21*AI794^3+LMS!$E$21*AI794^2+LMS!$F$21*AI794+LMS!$G$21,IF(AI794&lt;9.5,LMS!$D$22*AI794^3+LMS!$E$22*AI794^2+LMS!$F$22*AI794+LMS!$G$22,IF(AI794&lt;26.75,LMS!$D$23*AI794^3+LMS!$E$23*AI794^2+LMS!$F$23*AI794+LMS!$G$23,IF(AI794&lt;90,LMS!$D$24*AI794^3+LMS!$E$24*AI794^2+LMS!$F$24*AI794+LMS!$G$24,LMS!$D$25*AI794^3+LMS!$E$25*AI794^2+LMS!$F$25*AI794+LMS!$G$25))))),(IF(AI794&lt;2.5,LMS!$D$27*AI794^3+LMS!$E$27*AI794^2+LMS!$F$27*AI794+LMS!$G$27,IF(AI794&lt;9.5,LMS!$D$28*AI794^3+LMS!$E$28*AI794^2+LMS!$F$28*AI794+LMS!$G$28,IF(AI794&lt;26.75,LMS!$D$29*AI794^3+LMS!$E$29*AI794^2+LMS!$F$29*AI794+LMS!$G$29,IF(AI794&lt;90,LMS!$D$30*AI794^3+LMS!$E$30*AI794^2+LMS!$F$30*AI794+LMS!$G$30,IF(AI794&lt;150,LMS!$D$31*AI794^3+LMS!$E$31*AI794^2+LMS!$F$31*AI794+LMS!$G$31,LMS!$D$32*AI794^3+LMS!$E$32*AI794^2+LMS!$F$32*AI794+LMS!$G$32)))))))</f>
        <v>#VALUE!</v>
      </c>
      <c r="AH794" t="e">
        <f>IF(D794="M",(IF(AI794&lt;90,LMS!$D$14*AI794^3+LMS!$E$14*AI794^2+LMS!$F$14*AI794+LMS!$G$14,LMS!$D$15*AI794^3+LMS!$E$15*AI794^2+LMS!$F$15*AI794+LMS!$G$15)),(IF(AI794&lt;90,LMS!$D$17*AI794^3+LMS!$E$17*AI794^2+LMS!$F$17*AI794+LMS!$G$17,LMS!$D$18*AI794^3+LMS!$E$18*AI794^2+LMS!$F$18*AI794+LMS!$G$18)))</f>
        <v>#VALUE!</v>
      </c>
      <c r="AI794" s="7" t="e">
        <f t="shared" si="265"/>
        <v>#VALUE!</v>
      </c>
      <c r="AJ794" s="7">
        <f t="shared" si="286"/>
        <v>0</v>
      </c>
      <c r="AL794" s="7">
        <f>IF(D794="M",WeightSDS!P$5*$AJ794^7+WeightSDS!Q$5*$AJ794^6+WeightSDS!R$5*$AJ794^5+WeightSDS!S$5*$AJ794^4+WeightSDS!T$5*$AJ794^3+WeightSDS!U$5*$AJ794^2+WeightSDS!V$5*$AJ794+WeightSDS!W$5,IF($AJ794&lt;186,WeightSDS!P$8*$AJ794^7+WeightSDS!Q$8*$AJ794^6+WeightSDS!R$8*$AJ794^5+WeightSDS!S$8*$AJ794^4+WeightSDS!T$8*$AJ794^3+WeightSDS!U$8*$AJ794^2+WeightSDS!V$8*$AJ794+WeightSDS!W$8,WeightSDS!$U$9+WeightSDS!$V$9*($AJ794-WeightSDS!$W$9)))</f>
        <v>0.75407122999999998</v>
      </c>
      <c r="AM794" s="7">
        <f>IF(D794="M",IF($AJ794&lt;45,WeightSDS!M$23*$AJ794^10+WeightSDS!N$23*$AJ794^9+WeightSDS!O$23*$AJ794^8+WeightSDS!P$23*$AJ794^7+WeightSDS!Q$23*$AJ794^6+WeightSDS!R$23*$AJ794^5+WeightSDS!S$23*$AJ794^4+WeightSDS!T$23*$AJ794^3+WeightSDS!U$23*$AJ794^2+WeightSDS!V$23*$AJ794+WeightSDS!W$23,IF($AJ794&lt;153,WeightSDS!M$25*$AJ794^10+WeightSDS!N$25*$AJ794^9+WeightSDS!O$25*$AJ794^8+WeightSDS!P$25*$AJ794^7+WeightSDS!Q$25*$AJ794^6+WeightSDS!R$25*$AJ794^5+WeightSDS!S$25*$AJ794^4+WeightSDS!T$25*$AJ794^3+WeightSDS!U$25*$AJ794^2+WeightSDS!V$25*$AJ794+WeightSDS!W$25,WeightSDS!M$27+WeightSDS!N$27/(1+EXP(WeightSDS!O$27+WeightSDS!P$27*$AJ794)))),IF($AJ794&lt;43.8,WeightSDS!M$29*$AJ794^10+WeightSDS!N$29*$AJ794^9+WeightSDS!O$29*$AJ794^8+WeightSDS!P$29*$AJ794^7+WeightSDS!Q$29*$AJ794^6+WeightSDS!R$29*$AJ794^5+WeightSDS!S$29*$AJ794^4+WeightSDS!T$29*$AJ794^3+WeightSDS!U$29*$AJ794^2+WeightSDS!V$29*$AJ794+WeightSDS!W$29-0.010431*(1-$AJ794/210),IF($AJ794&lt;123,WeightSDS!M$30*$AJ794^10+WeightSDS!N$30*$AJ794^9+WeightSDS!O$30*$AJ794^8+WeightSDS!P$30*$AJ794^7+WeightSDS!Q$30*$AJ794^6+WeightSDS!R$30*$AJ794^5+WeightSDS!S$30*$AJ794^4+WeightSDS!T$30*$AJ794^3+WeightSDS!U$30*$AJ794^2+WeightSDS!V$30*$AJ794+WeightSDS!W$30-0.010431*(1-1/$AJ794),WeightSDS!M$32+WeightSDS!N$32/(1+EXP(WeightSDS!O$32+WeightSDS!P$32*$AJ794))-0.010431*(1-$AJ794/210))))</f>
        <v>2.9500001032655536</v>
      </c>
      <c r="AN794" s="7">
        <f>IF(D794="M",IF($AJ794&lt;162,WeightSDS!P$12*$AJ794^7+WeightSDS!Q$12*$AJ794^6+WeightSDS!R$12*$AJ794^5+WeightSDS!S$12*$AJ794^4+WeightSDS!T$12*$AJ794^3+WeightSDS!U$12*$AJ794^2+WeightSDS!V$12*$AJ794+WeightSDS!W$12,WeightSDS!P$14*$AJ794^7+WeightSDS!Q$14*$AJ794^6+WeightSDS!R$14*$AJ794^5+WeightSDS!S$14*$AJ794^4+WeightSDS!T$14*$AJ794^3+WeightSDS!U$14*$AJ794^2+WeightSDS!V$14*$AJ794+WeightSDS!W$14),IF($AJ794&lt;156,WeightSDS!O$17*$AJ794^8+WeightSDS!P$17*$AJ794^7+WeightSDS!Q$17*$AJ794^6+WeightSDS!R$17*$AJ794^5+WeightSDS!S$17*$AJ794^4+WeightSDS!T$17*$AJ794^3+WeightSDS!U$17*$AJ794^2+WeightSDS!V$17*$AJ794+WeightSDS!W$17,IF($AJ794&lt;186,WeightSDS!$U$18+(WeightSDS!$V$18-WeightSDS!$U$18)/24*($AJ794-186)+WeightSDS!$W$18*(-$AJ794+186)^2-0.005,WeightSDS!$U$18+(WeightSDS!$V$18-WeightSDS!$U$18)/24*($AJ794-186)-0.005)))</f>
        <v>0.14604529399999999</v>
      </c>
      <c r="AQ794" s="7">
        <f t="shared" si="273"/>
        <v>0.56299999999999994</v>
      </c>
      <c r="AR794" s="7">
        <f t="shared" si="274"/>
        <v>69</v>
      </c>
      <c r="AS794" s="7">
        <f t="shared" si="275"/>
        <v>0.51</v>
      </c>
    </row>
    <row r="795" spans="2:45" s="7" customFormat="1" x14ac:dyDescent="0.15">
      <c r="B795" s="118"/>
      <c r="C795" s="118"/>
      <c r="D795" s="118"/>
      <c r="E795" s="30"/>
      <c r="F795" s="30"/>
      <c r="G795" s="119"/>
      <c r="H795" s="119"/>
      <c r="I795" s="78"/>
      <c r="J795" s="11" t="str">
        <f t="shared" si="266"/>
        <v/>
      </c>
      <c r="K795" s="2" t="str">
        <f t="shared" si="276"/>
        <v/>
      </c>
      <c r="L795" s="2" t="str">
        <f t="shared" si="267"/>
        <v/>
      </c>
      <c r="M795" s="2" t="str">
        <f t="shared" si="277"/>
        <v/>
      </c>
      <c r="N795" s="2" t="str">
        <f t="shared" si="278"/>
        <v/>
      </c>
      <c r="O795" s="2" t="str">
        <f t="shared" si="279"/>
        <v/>
      </c>
      <c r="P795" s="11" t="str">
        <f t="shared" si="280"/>
        <v/>
      </c>
      <c r="Q795" s="11" t="str">
        <f t="shared" si="281"/>
        <v/>
      </c>
      <c r="R795" s="2" t="str">
        <f t="shared" si="282"/>
        <v/>
      </c>
      <c r="S795" s="11" t="str">
        <f t="shared" si="283"/>
        <v/>
      </c>
      <c r="T795" s="175" t="str">
        <f t="shared" si="284"/>
        <v/>
      </c>
      <c r="U795" s="11" t="str">
        <f t="shared" si="285"/>
        <v/>
      </c>
      <c r="V795" s="136"/>
      <c r="W795" s="136"/>
      <c r="X795" s="139">
        <f t="shared" si="268"/>
        <v>0</v>
      </c>
      <c r="Y795" s="31">
        <f t="shared" si="269"/>
        <v>0</v>
      </c>
      <c r="Z795" s="31"/>
      <c r="AA795" s="140">
        <f t="shared" si="270"/>
        <v>0</v>
      </c>
      <c r="AB795" s="12"/>
      <c r="AC795" s="8">
        <f t="shared" si="271"/>
        <v>9.0359999999999996</v>
      </c>
      <c r="AD795" s="8">
        <f t="shared" si="272"/>
        <v>-184.49199999999999</v>
      </c>
      <c r="AE795"/>
      <c r="AF795" t="e">
        <f>IF(D795="M",IF(AI795&lt;78,LMS!$D$5*AI795^3+LMS!$E$5*AI795^2+LMS!$F$5*AI795+LMS!$G$5,IF(AI795&lt;150,LMS!$D$6*AI795^3+LMS!$E$6*AI795^2+LMS!$F$6*AI795+LMS!$G$6,LMS!$D$7*AI795^3+LMS!$E$7*AI795^2+LMS!$F$7*AI795+LMS!$G$7)),IF(AI795&lt;69,LMS!$D$9*AI795^3+LMS!$E$9*AI795^2+LMS!$F$9*AI795+LMS!$G$9,IF(AI795&lt;150,LMS!$D$10*AI795^3+LMS!$E$10*AI795^2+LMS!$F$10*AI795+LMS!$G$10,LMS!$D$11*AI795^3+LMS!$E$11*AI795^2+LMS!$F$11*AI795+LMS!$G$11)))</f>
        <v>#VALUE!</v>
      </c>
      <c r="AG795" t="e">
        <f>IF(D795="M",(IF(AI795&lt;2.5,LMS!$D$21*AI795^3+LMS!$E$21*AI795^2+LMS!$F$21*AI795+LMS!$G$21,IF(AI795&lt;9.5,LMS!$D$22*AI795^3+LMS!$E$22*AI795^2+LMS!$F$22*AI795+LMS!$G$22,IF(AI795&lt;26.75,LMS!$D$23*AI795^3+LMS!$E$23*AI795^2+LMS!$F$23*AI795+LMS!$G$23,IF(AI795&lt;90,LMS!$D$24*AI795^3+LMS!$E$24*AI795^2+LMS!$F$24*AI795+LMS!$G$24,LMS!$D$25*AI795^3+LMS!$E$25*AI795^2+LMS!$F$25*AI795+LMS!$G$25))))),(IF(AI795&lt;2.5,LMS!$D$27*AI795^3+LMS!$E$27*AI795^2+LMS!$F$27*AI795+LMS!$G$27,IF(AI795&lt;9.5,LMS!$D$28*AI795^3+LMS!$E$28*AI795^2+LMS!$F$28*AI795+LMS!$G$28,IF(AI795&lt;26.75,LMS!$D$29*AI795^3+LMS!$E$29*AI795^2+LMS!$F$29*AI795+LMS!$G$29,IF(AI795&lt;90,LMS!$D$30*AI795^3+LMS!$E$30*AI795^2+LMS!$F$30*AI795+LMS!$G$30,IF(AI795&lt;150,LMS!$D$31*AI795^3+LMS!$E$31*AI795^2+LMS!$F$31*AI795+LMS!$G$31,LMS!$D$32*AI795^3+LMS!$E$32*AI795^2+LMS!$F$32*AI795+LMS!$G$32)))))))</f>
        <v>#VALUE!</v>
      </c>
      <c r="AH795" t="e">
        <f>IF(D795="M",(IF(AI795&lt;90,LMS!$D$14*AI795^3+LMS!$E$14*AI795^2+LMS!$F$14*AI795+LMS!$G$14,LMS!$D$15*AI795^3+LMS!$E$15*AI795^2+LMS!$F$15*AI795+LMS!$G$15)),(IF(AI795&lt;90,LMS!$D$17*AI795^3+LMS!$E$17*AI795^2+LMS!$F$17*AI795+LMS!$G$17,LMS!$D$18*AI795^3+LMS!$E$18*AI795^2+LMS!$F$18*AI795+LMS!$G$18)))</f>
        <v>#VALUE!</v>
      </c>
      <c r="AI795" s="7" t="e">
        <f t="shared" si="265"/>
        <v>#VALUE!</v>
      </c>
      <c r="AJ795" s="7">
        <f t="shared" si="286"/>
        <v>0</v>
      </c>
      <c r="AL795" s="7">
        <f>IF(D795="M",WeightSDS!P$5*$AJ795^7+WeightSDS!Q$5*$AJ795^6+WeightSDS!R$5*$AJ795^5+WeightSDS!S$5*$AJ795^4+WeightSDS!T$5*$AJ795^3+WeightSDS!U$5*$AJ795^2+WeightSDS!V$5*$AJ795+WeightSDS!W$5,IF($AJ795&lt;186,WeightSDS!P$8*$AJ795^7+WeightSDS!Q$8*$AJ795^6+WeightSDS!R$8*$AJ795^5+WeightSDS!S$8*$AJ795^4+WeightSDS!T$8*$AJ795^3+WeightSDS!U$8*$AJ795^2+WeightSDS!V$8*$AJ795+WeightSDS!W$8,WeightSDS!$U$9+WeightSDS!$V$9*($AJ795-WeightSDS!$W$9)))</f>
        <v>0.75407122999999998</v>
      </c>
      <c r="AM795" s="7">
        <f>IF(D795="M",IF($AJ795&lt;45,WeightSDS!M$23*$AJ795^10+WeightSDS!N$23*$AJ795^9+WeightSDS!O$23*$AJ795^8+WeightSDS!P$23*$AJ795^7+WeightSDS!Q$23*$AJ795^6+WeightSDS!R$23*$AJ795^5+WeightSDS!S$23*$AJ795^4+WeightSDS!T$23*$AJ795^3+WeightSDS!U$23*$AJ795^2+WeightSDS!V$23*$AJ795+WeightSDS!W$23,IF($AJ795&lt;153,WeightSDS!M$25*$AJ795^10+WeightSDS!N$25*$AJ795^9+WeightSDS!O$25*$AJ795^8+WeightSDS!P$25*$AJ795^7+WeightSDS!Q$25*$AJ795^6+WeightSDS!R$25*$AJ795^5+WeightSDS!S$25*$AJ795^4+WeightSDS!T$25*$AJ795^3+WeightSDS!U$25*$AJ795^2+WeightSDS!V$25*$AJ795+WeightSDS!W$25,WeightSDS!M$27+WeightSDS!N$27/(1+EXP(WeightSDS!O$27+WeightSDS!P$27*$AJ795)))),IF($AJ795&lt;43.8,WeightSDS!M$29*$AJ795^10+WeightSDS!N$29*$AJ795^9+WeightSDS!O$29*$AJ795^8+WeightSDS!P$29*$AJ795^7+WeightSDS!Q$29*$AJ795^6+WeightSDS!R$29*$AJ795^5+WeightSDS!S$29*$AJ795^4+WeightSDS!T$29*$AJ795^3+WeightSDS!U$29*$AJ795^2+WeightSDS!V$29*$AJ795+WeightSDS!W$29-0.010431*(1-$AJ795/210),IF($AJ795&lt;123,WeightSDS!M$30*$AJ795^10+WeightSDS!N$30*$AJ795^9+WeightSDS!O$30*$AJ795^8+WeightSDS!P$30*$AJ795^7+WeightSDS!Q$30*$AJ795^6+WeightSDS!R$30*$AJ795^5+WeightSDS!S$30*$AJ795^4+WeightSDS!T$30*$AJ795^3+WeightSDS!U$30*$AJ795^2+WeightSDS!V$30*$AJ795+WeightSDS!W$30-0.010431*(1-1/$AJ795),WeightSDS!M$32+WeightSDS!N$32/(1+EXP(WeightSDS!O$32+WeightSDS!P$32*$AJ795))-0.010431*(1-$AJ795/210))))</f>
        <v>2.9500001032655536</v>
      </c>
      <c r="AN795" s="7">
        <f>IF(D795="M",IF($AJ795&lt;162,WeightSDS!P$12*$AJ795^7+WeightSDS!Q$12*$AJ795^6+WeightSDS!R$12*$AJ795^5+WeightSDS!S$12*$AJ795^4+WeightSDS!T$12*$AJ795^3+WeightSDS!U$12*$AJ795^2+WeightSDS!V$12*$AJ795+WeightSDS!W$12,WeightSDS!P$14*$AJ795^7+WeightSDS!Q$14*$AJ795^6+WeightSDS!R$14*$AJ795^5+WeightSDS!S$14*$AJ795^4+WeightSDS!T$14*$AJ795^3+WeightSDS!U$14*$AJ795^2+WeightSDS!V$14*$AJ795+WeightSDS!W$14),IF($AJ795&lt;156,WeightSDS!O$17*$AJ795^8+WeightSDS!P$17*$AJ795^7+WeightSDS!Q$17*$AJ795^6+WeightSDS!R$17*$AJ795^5+WeightSDS!S$17*$AJ795^4+WeightSDS!T$17*$AJ795^3+WeightSDS!U$17*$AJ795^2+WeightSDS!V$17*$AJ795+WeightSDS!W$17,IF($AJ795&lt;186,WeightSDS!$U$18+(WeightSDS!$V$18-WeightSDS!$U$18)/24*($AJ795-186)+WeightSDS!$W$18*(-$AJ795+186)^2-0.005,WeightSDS!$U$18+(WeightSDS!$V$18-WeightSDS!$U$18)/24*($AJ795-186)-0.005)))</f>
        <v>0.14604529399999999</v>
      </c>
      <c r="AQ795" s="7">
        <f t="shared" si="273"/>
        <v>0.56299999999999994</v>
      </c>
      <c r="AR795" s="7">
        <f t="shared" si="274"/>
        <v>69</v>
      </c>
      <c r="AS795" s="7">
        <f t="shared" si="275"/>
        <v>0.51</v>
      </c>
    </row>
    <row r="796" spans="2:45" s="7" customFormat="1" x14ac:dyDescent="0.15">
      <c r="B796" s="118"/>
      <c r="C796" s="118"/>
      <c r="D796" s="118"/>
      <c r="E796" s="30"/>
      <c r="F796" s="30"/>
      <c r="G796" s="119"/>
      <c r="H796" s="119"/>
      <c r="I796" s="78"/>
      <c r="J796" s="11" t="str">
        <f t="shared" si="266"/>
        <v/>
      </c>
      <c r="K796" s="2" t="str">
        <f t="shared" si="276"/>
        <v/>
      </c>
      <c r="L796" s="2" t="str">
        <f t="shared" si="267"/>
        <v/>
      </c>
      <c r="M796" s="2" t="str">
        <f t="shared" si="277"/>
        <v/>
      </c>
      <c r="N796" s="2" t="str">
        <f t="shared" si="278"/>
        <v/>
      </c>
      <c r="O796" s="2" t="str">
        <f t="shared" si="279"/>
        <v/>
      </c>
      <c r="P796" s="11" t="str">
        <f t="shared" si="280"/>
        <v/>
      </c>
      <c r="Q796" s="11" t="str">
        <f t="shared" si="281"/>
        <v/>
      </c>
      <c r="R796" s="2" t="str">
        <f t="shared" si="282"/>
        <v/>
      </c>
      <c r="S796" s="11" t="str">
        <f t="shared" si="283"/>
        <v/>
      </c>
      <c r="T796" s="175" t="str">
        <f t="shared" si="284"/>
        <v/>
      </c>
      <c r="U796" s="11" t="str">
        <f t="shared" si="285"/>
        <v/>
      </c>
      <c r="V796" s="136"/>
      <c r="W796" s="136"/>
      <c r="X796" s="139">
        <f t="shared" si="268"/>
        <v>0</v>
      </c>
      <c r="Y796" s="31">
        <f t="shared" si="269"/>
        <v>0</v>
      </c>
      <c r="Z796" s="31"/>
      <c r="AA796" s="140">
        <f t="shared" si="270"/>
        <v>0</v>
      </c>
      <c r="AB796" s="12"/>
      <c r="AC796" s="8">
        <f t="shared" si="271"/>
        <v>9.0359999999999996</v>
      </c>
      <c r="AD796" s="8">
        <f t="shared" si="272"/>
        <v>-184.49199999999999</v>
      </c>
      <c r="AE796"/>
      <c r="AF796" t="e">
        <f>IF(D796="M",IF(AI796&lt;78,LMS!$D$5*AI796^3+LMS!$E$5*AI796^2+LMS!$F$5*AI796+LMS!$G$5,IF(AI796&lt;150,LMS!$D$6*AI796^3+LMS!$E$6*AI796^2+LMS!$F$6*AI796+LMS!$G$6,LMS!$D$7*AI796^3+LMS!$E$7*AI796^2+LMS!$F$7*AI796+LMS!$G$7)),IF(AI796&lt;69,LMS!$D$9*AI796^3+LMS!$E$9*AI796^2+LMS!$F$9*AI796+LMS!$G$9,IF(AI796&lt;150,LMS!$D$10*AI796^3+LMS!$E$10*AI796^2+LMS!$F$10*AI796+LMS!$G$10,LMS!$D$11*AI796^3+LMS!$E$11*AI796^2+LMS!$F$11*AI796+LMS!$G$11)))</f>
        <v>#VALUE!</v>
      </c>
      <c r="AG796" t="e">
        <f>IF(D796="M",(IF(AI796&lt;2.5,LMS!$D$21*AI796^3+LMS!$E$21*AI796^2+LMS!$F$21*AI796+LMS!$G$21,IF(AI796&lt;9.5,LMS!$D$22*AI796^3+LMS!$E$22*AI796^2+LMS!$F$22*AI796+LMS!$G$22,IF(AI796&lt;26.75,LMS!$D$23*AI796^3+LMS!$E$23*AI796^2+LMS!$F$23*AI796+LMS!$G$23,IF(AI796&lt;90,LMS!$D$24*AI796^3+LMS!$E$24*AI796^2+LMS!$F$24*AI796+LMS!$G$24,LMS!$D$25*AI796^3+LMS!$E$25*AI796^2+LMS!$F$25*AI796+LMS!$G$25))))),(IF(AI796&lt;2.5,LMS!$D$27*AI796^3+LMS!$E$27*AI796^2+LMS!$F$27*AI796+LMS!$G$27,IF(AI796&lt;9.5,LMS!$D$28*AI796^3+LMS!$E$28*AI796^2+LMS!$F$28*AI796+LMS!$G$28,IF(AI796&lt;26.75,LMS!$D$29*AI796^3+LMS!$E$29*AI796^2+LMS!$F$29*AI796+LMS!$G$29,IF(AI796&lt;90,LMS!$D$30*AI796^3+LMS!$E$30*AI796^2+LMS!$F$30*AI796+LMS!$G$30,IF(AI796&lt;150,LMS!$D$31*AI796^3+LMS!$E$31*AI796^2+LMS!$F$31*AI796+LMS!$G$31,LMS!$D$32*AI796^3+LMS!$E$32*AI796^2+LMS!$F$32*AI796+LMS!$G$32)))))))</f>
        <v>#VALUE!</v>
      </c>
      <c r="AH796" t="e">
        <f>IF(D796="M",(IF(AI796&lt;90,LMS!$D$14*AI796^3+LMS!$E$14*AI796^2+LMS!$F$14*AI796+LMS!$G$14,LMS!$D$15*AI796^3+LMS!$E$15*AI796^2+LMS!$F$15*AI796+LMS!$G$15)),(IF(AI796&lt;90,LMS!$D$17*AI796^3+LMS!$E$17*AI796^2+LMS!$F$17*AI796+LMS!$G$17,LMS!$D$18*AI796^3+LMS!$E$18*AI796^2+LMS!$F$18*AI796+LMS!$G$18)))</f>
        <v>#VALUE!</v>
      </c>
      <c r="AI796" s="7" t="e">
        <f t="shared" si="265"/>
        <v>#VALUE!</v>
      </c>
      <c r="AJ796" s="7">
        <f t="shared" si="286"/>
        <v>0</v>
      </c>
      <c r="AL796" s="7">
        <f>IF(D796="M",WeightSDS!P$5*$AJ796^7+WeightSDS!Q$5*$AJ796^6+WeightSDS!R$5*$AJ796^5+WeightSDS!S$5*$AJ796^4+WeightSDS!T$5*$AJ796^3+WeightSDS!U$5*$AJ796^2+WeightSDS!V$5*$AJ796+WeightSDS!W$5,IF($AJ796&lt;186,WeightSDS!P$8*$AJ796^7+WeightSDS!Q$8*$AJ796^6+WeightSDS!R$8*$AJ796^5+WeightSDS!S$8*$AJ796^4+WeightSDS!T$8*$AJ796^3+WeightSDS!U$8*$AJ796^2+WeightSDS!V$8*$AJ796+WeightSDS!W$8,WeightSDS!$U$9+WeightSDS!$V$9*($AJ796-WeightSDS!$W$9)))</f>
        <v>0.75407122999999998</v>
      </c>
      <c r="AM796" s="7">
        <f>IF(D796="M",IF($AJ796&lt;45,WeightSDS!M$23*$AJ796^10+WeightSDS!N$23*$AJ796^9+WeightSDS!O$23*$AJ796^8+WeightSDS!P$23*$AJ796^7+WeightSDS!Q$23*$AJ796^6+WeightSDS!R$23*$AJ796^5+WeightSDS!S$23*$AJ796^4+WeightSDS!T$23*$AJ796^3+WeightSDS!U$23*$AJ796^2+WeightSDS!V$23*$AJ796+WeightSDS!W$23,IF($AJ796&lt;153,WeightSDS!M$25*$AJ796^10+WeightSDS!N$25*$AJ796^9+WeightSDS!O$25*$AJ796^8+WeightSDS!P$25*$AJ796^7+WeightSDS!Q$25*$AJ796^6+WeightSDS!R$25*$AJ796^5+WeightSDS!S$25*$AJ796^4+WeightSDS!T$25*$AJ796^3+WeightSDS!U$25*$AJ796^2+WeightSDS!V$25*$AJ796+WeightSDS!W$25,WeightSDS!M$27+WeightSDS!N$27/(1+EXP(WeightSDS!O$27+WeightSDS!P$27*$AJ796)))),IF($AJ796&lt;43.8,WeightSDS!M$29*$AJ796^10+WeightSDS!N$29*$AJ796^9+WeightSDS!O$29*$AJ796^8+WeightSDS!P$29*$AJ796^7+WeightSDS!Q$29*$AJ796^6+WeightSDS!R$29*$AJ796^5+WeightSDS!S$29*$AJ796^4+WeightSDS!T$29*$AJ796^3+WeightSDS!U$29*$AJ796^2+WeightSDS!V$29*$AJ796+WeightSDS!W$29-0.010431*(1-$AJ796/210),IF($AJ796&lt;123,WeightSDS!M$30*$AJ796^10+WeightSDS!N$30*$AJ796^9+WeightSDS!O$30*$AJ796^8+WeightSDS!P$30*$AJ796^7+WeightSDS!Q$30*$AJ796^6+WeightSDS!R$30*$AJ796^5+WeightSDS!S$30*$AJ796^4+WeightSDS!T$30*$AJ796^3+WeightSDS!U$30*$AJ796^2+WeightSDS!V$30*$AJ796+WeightSDS!W$30-0.010431*(1-1/$AJ796),WeightSDS!M$32+WeightSDS!N$32/(1+EXP(WeightSDS!O$32+WeightSDS!P$32*$AJ796))-0.010431*(1-$AJ796/210))))</f>
        <v>2.9500001032655536</v>
      </c>
      <c r="AN796" s="7">
        <f>IF(D796="M",IF($AJ796&lt;162,WeightSDS!P$12*$AJ796^7+WeightSDS!Q$12*$AJ796^6+WeightSDS!R$12*$AJ796^5+WeightSDS!S$12*$AJ796^4+WeightSDS!T$12*$AJ796^3+WeightSDS!U$12*$AJ796^2+WeightSDS!V$12*$AJ796+WeightSDS!W$12,WeightSDS!P$14*$AJ796^7+WeightSDS!Q$14*$AJ796^6+WeightSDS!R$14*$AJ796^5+WeightSDS!S$14*$AJ796^4+WeightSDS!T$14*$AJ796^3+WeightSDS!U$14*$AJ796^2+WeightSDS!V$14*$AJ796+WeightSDS!W$14),IF($AJ796&lt;156,WeightSDS!O$17*$AJ796^8+WeightSDS!P$17*$AJ796^7+WeightSDS!Q$17*$AJ796^6+WeightSDS!R$17*$AJ796^5+WeightSDS!S$17*$AJ796^4+WeightSDS!T$17*$AJ796^3+WeightSDS!U$17*$AJ796^2+WeightSDS!V$17*$AJ796+WeightSDS!W$17,IF($AJ796&lt;186,WeightSDS!$U$18+(WeightSDS!$V$18-WeightSDS!$U$18)/24*($AJ796-186)+WeightSDS!$W$18*(-$AJ796+186)^2-0.005,WeightSDS!$U$18+(WeightSDS!$V$18-WeightSDS!$U$18)/24*($AJ796-186)-0.005)))</f>
        <v>0.14604529399999999</v>
      </c>
      <c r="AQ796" s="7">
        <f t="shared" si="273"/>
        <v>0.56299999999999994</v>
      </c>
      <c r="AR796" s="7">
        <f t="shared" si="274"/>
        <v>69</v>
      </c>
      <c r="AS796" s="7">
        <f t="shared" si="275"/>
        <v>0.51</v>
      </c>
    </row>
    <row r="797" spans="2:45" s="7" customFormat="1" x14ac:dyDescent="0.15">
      <c r="B797" s="118"/>
      <c r="C797" s="118"/>
      <c r="D797" s="118"/>
      <c r="E797" s="30"/>
      <c r="F797" s="30"/>
      <c r="G797" s="119"/>
      <c r="H797" s="119"/>
      <c r="I797" s="78"/>
      <c r="J797" s="11" t="str">
        <f t="shared" si="266"/>
        <v/>
      </c>
      <c r="K797" s="2" t="str">
        <f t="shared" si="276"/>
        <v/>
      </c>
      <c r="L797" s="2" t="str">
        <f t="shared" si="267"/>
        <v/>
      </c>
      <c r="M797" s="2" t="str">
        <f t="shared" si="277"/>
        <v/>
      </c>
      <c r="N797" s="2" t="str">
        <f t="shared" si="278"/>
        <v/>
      </c>
      <c r="O797" s="2" t="str">
        <f t="shared" si="279"/>
        <v/>
      </c>
      <c r="P797" s="11" t="str">
        <f t="shared" si="280"/>
        <v/>
      </c>
      <c r="Q797" s="11" t="str">
        <f t="shared" si="281"/>
        <v/>
      </c>
      <c r="R797" s="2" t="str">
        <f t="shared" si="282"/>
        <v/>
      </c>
      <c r="S797" s="11" t="str">
        <f t="shared" si="283"/>
        <v/>
      </c>
      <c r="T797" s="175" t="str">
        <f t="shared" si="284"/>
        <v/>
      </c>
      <c r="U797" s="11" t="str">
        <f t="shared" si="285"/>
        <v/>
      </c>
      <c r="V797" s="136"/>
      <c r="W797" s="136"/>
      <c r="X797" s="139">
        <f t="shared" si="268"/>
        <v>0</v>
      </c>
      <c r="Y797" s="31">
        <f t="shared" si="269"/>
        <v>0</v>
      </c>
      <c r="Z797" s="31"/>
      <c r="AA797" s="140">
        <f t="shared" si="270"/>
        <v>0</v>
      </c>
      <c r="AB797" s="12"/>
      <c r="AC797" s="8">
        <f t="shared" si="271"/>
        <v>9.0359999999999996</v>
      </c>
      <c r="AD797" s="8">
        <f t="shared" si="272"/>
        <v>-184.49199999999999</v>
      </c>
      <c r="AE797"/>
      <c r="AF797" t="e">
        <f>IF(D797="M",IF(AI797&lt;78,LMS!$D$5*AI797^3+LMS!$E$5*AI797^2+LMS!$F$5*AI797+LMS!$G$5,IF(AI797&lt;150,LMS!$D$6*AI797^3+LMS!$E$6*AI797^2+LMS!$F$6*AI797+LMS!$G$6,LMS!$D$7*AI797^3+LMS!$E$7*AI797^2+LMS!$F$7*AI797+LMS!$G$7)),IF(AI797&lt;69,LMS!$D$9*AI797^3+LMS!$E$9*AI797^2+LMS!$F$9*AI797+LMS!$G$9,IF(AI797&lt;150,LMS!$D$10*AI797^3+LMS!$E$10*AI797^2+LMS!$F$10*AI797+LMS!$G$10,LMS!$D$11*AI797^3+LMS!$E$11*AI797^2+LMS!$F$11*AI797+LMS!$G$11)))</f>
        <v>#VALUE!</v>
      </c>
      <c r="AG797" t="e">
        <f>IF(D797="M",(IF(AI797&lt;2.5,LMS!$D$21*AI797^3+LMS!$E$21*AI797^2+LMS!$F$21*AI797+LMS!$G$21,IF(AI797&lt;9.5,LMS!$D$22*AI797^3+LMS!$E$22*AI797^2+LMS!$F$22*AI797+LMS!$G$22,IF(AI797&lt;26.75,LMS!$D$23*AI797^3+LMS!$E$23*AI797^2+LMS!$F$23*AI797+LMS!$G$23,IF(AI797&lt;90,LMS!$D$24*AI797^3+LMS!$E$24*AI797^2+LMS!$F$24*AI797+LMS!$G$24,LMS!$D$25*AI797^3+LMS!$E$25*AI797^2+LMS!$F$25*AI797+LMS!$G$25))))),(IF(AI797&lt;2.5,LMS!$D$27*AI797^3+LMS!$E$27*AI797^2+LMS!$F$27*AI797+LMS!$G$27,IF(AI797&lt;9.5,LMS!$D$28*AI797^3+LMS!$E$28*AI797^2+LMS!$F$28*AI797+LMS!$G$28,IF(AI797&lt;26.75,LMS!$D$29*AI797^3+LMS!$E$29*AI797^2+LMS!$F$29*AI797+LMS!$G$29,IF(AI797&lt;90,LMS!$D$30*AI797^3+LMS!$E$30*AI797^2+LMS!$F$30*AI797+LMS!$G$30,IF(AI797&lt;150,LMS!$D$31*AI797^3+LMS!$E$31*AI797^2+LMS!$F$31*AI797+LMS!$G$31,LMS!$D$32*AI797^3+LMS!$E$32*AI797^2+LMS!$F$32*AI797+LMS!$G$32)))))))</f>
        <v>#VALUE!</v>
      </c>
      <c r="AH797" t="e">
        <f>IF(D797="M",(IF(AI797&lt;90,LMS!$D$14*AI797^3+LMS!$E$14*AI797^2+LMS!$F$14*AI797+LMS!$G$14,LMS!$D$15*AI797^3+LMS!$E$15*AI797^2+LMS!$F$15*AI797+LMS!$G$15)),(IF(AI797&lt;90,LMS!$D$17*AI797^3+LMS!$E$17*AI797^2+LMS!$F$17*AI797+LMS!$G$17,LMS!$D$18*AI797^3+LMS!$E$18*AI797^2+LMS!$F$18*AI797+LMS!$G$18)))</f>
        <v>#VALUE!</v>
      </c>
      <c r="AI797" s="7" t="e">
        <f t="shared" si="265"/>
        <v>#VALUE!</v>
      </c>
      <c r="AJ797" s="7">
        <f t="shared" si="286"/>
        <v>0</v>
      </c>
      <c r="AL797" s="7">
        <f>IF(D797="M",WeightSDS!P$5*$AJ797^7+WeightSDS!Q$5*$AJ797^6+WeightSDS!R$5*$AJ797^5+WeightSDS!S$5*$AJ797^4+WeightSDS!T$5*$AJ797^3+WeightSDS!U$5*$AJ797^2+WeightSDS!V$5*$AJ797+WeightSDS!W$5,IF($AJ797&lt;186,WeightSDS!P$8*$AJ797^7+WeightSDS!Q$8*$AJ797^6+WeightSDS!R$8*$AJ797^5+WeightSDS!S$8*$AJ797^4+WeightSDS!T$8*$AJ797^3+WeightSDS!U$8*$AJ797^2+WeightSDS!V$8*$AJ797+WeightSDS!W$8,WeightSDS!$U$9+WeightSDS!$V$9*($AJ797-WeightSDS!$W$9)))</f>
        <v>0.75407122999999998</v>
      </c>
      <c r="AM797" s="7">
        <f>IF(D797="M",IF($AJ797&lt;45,WeightSDS!M$23*$AJ797^10+WeightSDS!N$23*$AJ797^9+WeightSDS!O$23*$AJ797^8+WeightSDS!P$23*$AJ797^7+WeightSDS!Q$23*$AJ797^6+WeightSDS!R$23*$AJ797^5+WeightSDS!S$23*$AJ797^4+WeightSDS!T$23*$AJ797^3+WeightSDS!U$23*$AJ797^2+WeightSDS!V$23*$AJ797+WeightSDS!W$23,IF($AJ797&lt;153,WeightSDS!M$25*$AJ797^10+WeightSDS!N$25*$AJ797^9+WeightSDS!O$25*$AJ797^8+WeightSDS!P$25*$AJ797^7+WeightSDS!Q$25*$AJ797^6+WeightSDS!R$25*$AJ797^5+WeightSDS!S$25*$AJ797^4+WeightSDS!T$25*$AJ797^3+WeightSDS!U$25*$AJ797^2+WeightSDS!V$25*$AJ797+WeightSDS!W$25,WeightSDS!M$27+WeightSDS!N$27/(1+EXP(WeightSDS!O$27+WeightSDS!P$27*$AJ797)))),IF($AJ797&lt;43.8,WeightSDS!M$29*$AJ797^10+WeightSDS!N$29*$AJ797^9+WeightSDS!O$29*$AJ797^8+WeightSDS!P$29*$AJ797^7+WeightSDS!Q$29*$AJ797^6+WeightSDS!R$29*$AJ797^5+WeightSDS!S$29*$AJ797^4+WeightSDS!T$29*$AJ797^3+WeightSDS!U$29*$AJ797^2+WeightSDS!V$29*$AJ797+WeightSDS!W$29-0.010431*(1-$AJ797/210),IF($AJ797&lt;123,WeightSDS!M$30*$AJ797^10+WeightSDS!N$30*$AJ797^9+WeightSDS!O$30*$AJ797^8+WeightSDS!P$30*$AJ797^7+WeightSDS!Q$30*$AJ797^6+WeightSDS!R$30*$AJ797^5+WeightSDS!S$30*$AJ797^4+WeightSDS!T$30*$AJ797^3+WeightSDS!U$30*$AJ797^2+WeightSDS!V$30*$AJ797+WeightSDS!W$30-0.010431*(1-1/$AJ797),WeightSDS!M$32+WeightSDS!N$32/(1+EXP(WeightSDS!O$32+WeightSDS!P$32*$AJ797))-0.010431*(1-$AJ797/210))))</f>
        <v>2.9500001032655536</v>
      </c>
      <c r="AN797" s="7">
        <f>IF(D797="M",IF($AJ797&lt;162,WeightSDS!P$12*$AJ797^7+WeightSDS!Q$12*$AJ797^6+WeightSDS!R$12*$AJ797^5+WeightSDS!S$12*$AJ797^4+WeightSDS!T$12*$AJ797^3+WeightSDS!U$12*$AJ797^2+WeightSDS!V$12*$AJ797+WeightSDS!W$12,WeightSDS!P$14*$AJ797^7+WeightSDS!Q$14*$AJ797^6+WeightSDS!R$14*$AJ797^5+WeightSDS!S$14*$AJ797^4+WeightSDS!T$14*$AJ797^3+WeightSDS!U$14*$AJ797^2+WeightSDS!V$14*$AJ797+WeightSDS!W$14),IF($AJ797&lt;156,WeightSDS!O$17*$AJ797^8+WeightSDS!P$17*$AJ797^7+WeightSDS!Q$17*$AJ797^6+WeightSDS!R$17*$AJ797^5+WeightSDS!S$17*$AJ797^4+WeightSDS!T$17*$AJ797^3+WeightSDS!U$17*$AJ797^2+WeightSDS!V$17*$AJ797+WeightSDS!W$17,IF($AJ797&lt;186,WeightSDS!$U$18+(WeightSDS!$V$18-WeightSDS!$U$18)/24*($AJ797-186)+WeightSDS!$W$18*(-$AJ797+186)^2-0.005,WeightSDS!$U$18+(WeightSDS!$V$18-WeightSDS!$U$18)/24*($AJ797-186)-0.005)))</f>
        <v>0.14604529399999999</v>
      </c>
      <c r="AQ797" s="7">
        <f t="shared" si="273"/>
        <v>0.56299999999999994</v>
      </c>
      <c r="AR797" s="7">
        <f t="shared" si="274"/>
        <v>69</v>
      </c>
      <c r="AS797" s="7">
        <f t="shared" si="275"/>
        <v>0.51</v>
      </c>
    </row>
    <row r="798" spans="2:45" s="7" customFormat="1" x14ac:dyDescent="0.15">
      <c r="B798" s="118"/>
      <c r="C798" s="118"/>
      <c r="D798" s="118"/>
      <c r="E798" s="30"/>
      <c r="F798" s="30"/>
      <c r="G798" s="119"/>
      <c r="H798" s="119"/>
      <c r="I798" s="78"/>
      <c r="J798" s="11" t="str">
        <f t="shared" si="266"/>
        <v/>
      </c>
      <c r="K798" s="2" t="str">
        <f t="shared" si="276"/>
        <v/>
      </c>
      <c r="L798" s="2" t="str">
        <f t="shared" si="267"/>
        <v/>
      </c>
      <c r="M798" s="2" t="str">
        <f t="shared" si="277"/>
        <v/>
      </c>
      <c r="N798" s="2" t="str">
        <f t="shared" si="278"/>
        <v/>
      </c>
      <c r="O798" s="2" t="str">
        <f t="shared" si="279"/>
        <v/>
      </c>
      <c r="P798" s="11" t="str">
        <f t="shared" si="280"/>
        <v/>
      </c>
      <c r="Q798" s="11" t="str">
        <f t="shared" si="281"/>
        <v/>
      </c>
      <c r="R798" s="2" t="str">
        <f t="shared" si="282"/>
        <v/>
      </c>
      <c r="S798" s="11" t="str">
        <f t="shared" si="283"/>
        <v/>
      </c>
      <c r="T798" s="175" t="str">
        <f t="shared" si="284"/>
        <v/>
      </c>
      <c r="U798" s="11" t="str">
        <f t="shared" si="285"/>
        <v/>
      </c>
      <c r="V798" s="136"/>
      <c r="W798" s="136"/>
      <c r="X798" s="139">
        <f t="shared" si="268"/>
        <v>0</v>
      </c>
      <c r="Y798" s="31">
        <f t="shared" si="269"/>
        <v>0</v>
      </c>
      <c r="Z798" s="31"/>
      <c r="AA798" s="140">
        <f t="shared" si="270"/>
        <v>0</v>
      </c>
      <c r="AB798" s="12"/>
      <c r="AC798" s="8">
        <f t="shared" si="271"/>
        <v>9.0359999999999996</v>
      </c>
      <c r="AD798" s="8">
        <f t="shared" si="272"/>
        <v>-184.49199999999999</v>
      </c>
      <c r="AE798"/>
      <c r="AF798" t="e">
        <f>IF(D798="M",IF(AI798&lt;78,LMS!$D$5*AI798^3+LMS!$E$5*AI798^2+LMS!$F$5*AI798+LMS!$G$5,IF(AI798&lt;150,LMS!$D$6*AI798^3+LMS!$E$6*AI798^2+LMS!$F$6*AI798+LMS!$G$6,LMS!$D$7*AI798^3+LMS!$E$7*AI798^2+LMS!$F$7*AI798+LMS!$G$7)),IF(AI798&lt;69,LMS!$D$9*AI798^3+LMS!$E$9*AI798^2+LMS!$F$9*AI798+LMS!$G$9,IF(AI798&lt;150,LMS!$D$10*AI798^3+LMS!$E$10*AI798^2+LMS!$F$10*AI798+LMS!$G$10,LMS!$D$11*AI798^3+LMS!$E$11*AI798^2+LMS!$F$11*AI798+LMS!$G$11)))</f>
        <v>#VALUE!</v>
      </c>
      <c r="AG798" t="e">
        <f>IF(D798="M",(IF(AI798&lt;2.5,LMS!$D$21*AI798^3+LMS!$E$21*AI798^2+LMS!$F$21*AI798+LMS!$G$21,IF(AI798&lt;9.5,LMS!$D$22*AI798^3+LMS!$E$22*AI798^2+LMS!$F$22*AI798+LMS!$G$22,IF(AI798&lt;26.75,LMS!$D$23*AI798^3+LMS!$E$23*AI798^2+LMS!$F$23*AI798+LMS!$G$23,IF(AI798&lt;90,LMS!$D$24*AI798^3+LMS!$E$24*AI798^2+LMS!$F$24*AI798+LMS!$G$24,LMS!$D$25*AI798^3+LMS!$E$25*AI798^2+LMS!$F$25*AI798+LMS!$G$25))))),(IF(AI798&lt;2.5,LMS!$D$27*AI798^3+LMS!$E$27*AI798^2+LMS!$F$27*AI798+LMS!$G$27,IF(AI798&lt;9.5,LMS!$D$28*AI798^3+LMS!$E$28*AI798^2+LMS!$F$28*AI798+LMS!$G$28,IF(AI798&lt;26.75,LMS!$D$29*AI798^3+LMS!$E$29*AI798^2+LMS!$F$29*AI798+LMS!$G$29,IF(AI798&lt;90,LMS!$D$30*AI798^3+LMS!$E$30*AI798^2+LMS!$F$30*AI798+LMS!$G$30,IF(AI798&lt;150,LMS!$D$31*AI798^3+LMS!$E$31*AI798^2+LMS!$F$31*AI798+LMS!$G$31,LMS!$D$32*AI798^3+LMS!$E$32*AI798^2+LMS!$F$32*AI798+LMS!$G$32)))))))</f>
        <v>#VALUE!</v>
      </c>
      <c r="AH798" t="e">
        <f>IF(D798="M",(IF(AI798&lt;90,LMS!$D$14*AI798^3+LMS!$E$14*AI798^2+LMS!$F$14*AI798+LMS!$G$14,LMS!$D$15*AI798^3+LMS!$E$15*AI798^2+LMS!$F$15*AI798+LMS!$G$15)),(IF(AI798&lt;90,LMS!$D$17*AI798^3+LMS!$E$17*AI798^2+LMS!$F$17*AI798+LMS!$G$17,LMS!$D$18*AI798^3+LMS!$E$18*AI798^2+LMS!$F$18*AI798+LMS!$G$18)))</f>
        <v>#VALUE!</v>
      </c>
      <c r="AI798" s="7" t="e">
        <f t="shared" si="265"/>
        <v>#VALUE!</v>
      </c>
      <c r="AJ798" s="7">
        <f t="shared" si="286"/>
        <v>0</v>
      </c>
      <c r="AL798" s="7">
        <f>IF(D798="M",WeightSDS!P$5*$AJ798^7+WeightSDS!Q$5*$AJ798^6+WeightSDS!R$5*$AJ798^5+WeightSDS!S$5*$AJ798^4+WeightSDS!T$5*$AJ798^3+WeightSDS!U$5*$AJ798^2+WeightSDS!V$5*$AJ798+WeightSDS!W$5,IF($AJ798&lt;186,WeightSDS!P$8*$AJ798^7+WeightSDS!Q$8*$AJ798^6+WeightSDS!R$8*$AJ798^5+WeightSDS!S$8*$AJ798^4+WeightSDS!T$8*$AJ798^3+WeightSDS!U$8*$AJ798^2+WeightSDS!V$8*$AJ798+WeightSDS!W$8,WeightSDS!$U$9+WeightSDS!$V$9*($AJ798-WeightSDS!$W$9)))</f>
        <v>0.75407122999999998</v>
      </c>
      <c r="AM798" s="7">
        <f>IF(D798="M",IF($AJ798&lt;45,WeightSDS!M$23*$AJ798^10+WeightSDS!N$23*$AJ798^9+WeightSDS!O$23*$AJ798^8+WeightSDS!P$23*$AJ798^7+WeightSDS!Q$23*$AJ798^6+WeightSDS!R$23*$AJ798^5+WeightSDS!S$23*$AJ798^4+WeightSDS!T$23*$AJ798^3+WeightSDS!U$23*$AJ798^2+WeightSDS!V$23*$AJ798+WeightSDS!W$23,IF($AJ798&lt;153,WeightSDS!M$25*$AJ798^10+WeightSDS!N$25*$AJ798^9+WeightSDS!O$25*$AJ798^8+WeightSDS!P$25*$AJ798^7+WeightSDS!Q$25*$AJ798^6+WeightSDS!R$25*$AJ798^5+WeightSDS!S$25*$AJ798^4+WeightSDS!T$25*$AJ798^3+WeightSDS!U$25*$AJ798^2+WeightSDS!V$25*$AJ798+WeightSDS!W$25,WeightSDS!M$27+WeightSDS!N$27/(1+EXP(WeightSDS!O$27+WeightSDS!P$27*$AJ798)))),IF($AJ798&lt;43.8,WeightSDS!M$29*$AJ798^10+WeightSDS!N$29*$AJ798^9+WeightSDS!O$29*$AJ798^8+WeightSDS!P$29*$AJ798^7+WeightSDS!Q$29*$AJ798^6+WeightSDS!R$29*$AJ798^5+WeightSDS!S$29*$AJ798^4+WeightSDS!T$29*$AJ798^3+WeightSDS!U$29*$AJ798^2+WeightSDS!V$29*$AJ798+WeightSDS!W$29-0.010431*(1-$AJ798/210),IF($AJ798&lt;123,WeightSDS!M$30*$AJ798^10+WeightSDS!N$30*$AJ798^9+WeightSDS!O$30*$AJ798^8+WeightSDS!P$30*$AJ798^7+WeightSDS!Q$30*$AJ798^6+WeightSDS!R$30*$AJ798^5+WeightSDS!S$30*$AJ798^4+WeightSDS!T$30*$AJ798^3+WeightSDS!U$30*$AJ798^2+WeightSDS!V$30*$AJ798+WeightSDS!W$30-0.010431*(1-1/$AJ798),WeightSDS!M$32+WeightSDS!N$32/(1+EXP(WeightSDS!O$32+WeightSDS!P$32*$AJ798))-0.010431*(1-$AJ798/210))))</f>
        <v>2.9500001032655536</v>
      </c>
      <c r="AN798" s="7">
        <f>IF(D798="M",IF($AJ798&lt;162,WeightSDS!P$12*$AJ798^7+WeightSDS!Q$12*$AJ798^6+WeightSDS!R$12*$AJ798^5+WeightSDS!S$12*$AJ798^4+WeightSDS!T$12*$AJ798^3+WeightSDS!U$12*$AJ798^2+WeightSDS!V$12*$AJ798+WeightSDS!W$12,WeightSDS!P$14*$AJ798^7+WeightSDS!Q$14*$AJ798^6+WeightSDS!R$14*$AJ798^5+WeightSDS!S$14*$AJ798^4+WeightSDS!T$14*$AJ798^3+WeightSDS!U$14*$AJ798^2+WeightSDS!V$14*$AJ798+WeightSDS!W$14),IF($AJ798&lt;156,WeightSDS!O$17*$AJ798^8+WeightSDS!P$17*$AJ798^7+WeightSDS!Q$17*$AJ798^6+WeightSDS!R$17*$AJ798^5+WeightSDS!S$17*$AJ798^4+WeightSDS!T$17*$AJ798^3+WeightSDS!U$17*$AJ798^2+WeightSDS!V$17*$AJ798+WeightSDS!W$17,IF($AJ798&lt;186,WeightSDS!$U$18+(WeightSDS!$V$18-WeightSDS!$U$18)/24*($AJ798-186)+WeightSDS!$W$18*(-$AJ798+186)^2-0.005,WeightSDS!$U$18+(WeightSDS!$V$18-WeightSDS!$U$18)/24*($AJ798-186)-0.005)))</f>
        <v>0.14604529399999999</v>
      </c>
      <c r="AQ798" s="7">
        <f t="shared" si="273"/>
        <v>0.56299999999999994</v>
      </c>
      <c r="AR798" s="7">
        <f t="shared" si="274"/>
        <v>69</v>
      </c>
      <c r="AS798" s="7">
        <f t="shared" si="275"/>
        <v>0.51</v>
      </c>
    </row>
    <row r="799" spans="2:45" s="7" customFormat="1" x14ac:dyDescent="0.15">
      <c r="B799" s="118"/>
      <c r="C799" s="118"/>
      <c r="D799" s="118"/>
      <c r="E799" s="30"/>
      <c r="F799" s="30"/>
      <c r="G799" s="119"/>
      <c r="H799" s="119"/>
      <c r="I799" s="78"/>
      <c r="J799" s="11" t="str">
        <f t="shared" si="266"/>
        <v/>
      </c>
      <c r="K799" s="2" t="str">
        <f t="shared" si="276"/>
        <v/>
      </c>
      <c r="L799" s="2" t="str">
        <f t="shared" si="267"/>
        <v/>
      </c>
      <c r="M799" s="2" t="str">
        <f t="shared" si="277"/>
        <v/>
      </c>
      <c r="N799" s="2" t="str">
        <f t="shared" si="278"/>
        <v/>
      </c>
      <c r="O799" s="2" t="str">
        <f t="shared" si="279"/>
        <v/>
      </c>
      <c r="P799" s="11" t="str">
        <f t="shared" si="280"/>
        <v/>
      </c>
      <c r="Q799" s="11" t="str">
        <f t="shared" si="281"/>
        <v/>
      </c>
      <c r="R799" s="2" t="str">
        <f t="shared" si="282"/>
        <v/>
      </c>
      <c r="S799" s="11" t="str">
        <f t="shared" si="283"/>
        <v/>
      </c>
      <c r="T799" s="175" t="str">
        <f t="shared" si="284"/>
        <v/>
      </c>
      <c r="U799" s="11" t="str">
        <f t="shared" si="285"/>
        <v/>
      </c>
      <c r="V799" s="136"/>
      <c r="W799" s="136"/>
      <c r="X799" s="139">
        <f t="shared" si="268"/>
        <v>0</v>
      </c>
      <c r="Y799" s="31">
        <f t="shared" si="269"/>
        <v>0</v>
      </c>
      <c r="Z799" s="31"/>
      <c r="AA799" s="140">
        <f t="shared" si="270"/>
        <v>0</v>
      </c>
      <c r="AB799" s="12"/>
      <c r="AC799" s="8">
        <f t="shared" si="271"/>
        <v>9.0359999999999996</v>
      </c>
      <c r="AD799" s="8">
        <f t="shared" si="272"/>
        <v>-184.49199999999999</v>
      </c>
      <c r="AE799"/>
      <c r="AF799" t="e">
        <f>IF(D799="M",IF(AI799&lt;78,LMS!$D$5*AI799^3+LMS!$E$5*AI799^2+LMS!$F$5*AI799+LMS!$G$5,IF(AI799&lt;150,LMS!$D$6*AI799^3+LMS!$E$6*AI799^2+LMS!$F$6*AI799+LMS!$G$6,LMS!$D$7*AI799^3+LMS!$E$7*AI799^2+LMS!$F$7*AI799+LMS!$G$7)),IF(AI799&lt;69,LMS!$D$9*AI799^3+LMS!$E$9*AI799^2+LMS!$F$9*AI799+LMS!$G$9,IF(AI799&lt;150,LMS!$D$10*AI799^3+LMS!$E$10*AI799^2+LMS!$F$10*AI799+LMS!$G$10,LMS!$D$11*AI799^3+LMS!$E$11*AI799^2+LMS!$F$11*AI799+LMS!$G$11)))</f>
        <v>#VALUE!</v>
      </c>
      <c r="AG799" t="e">
        <f>IF(D799="M",(IF(AI799&lt;2.5,LMS!$D$21*AI799^3+LMS!$E$21*AI799^2+LMS!$F$21*AI799+LMS!$G$21,IF(AI799&lt;9.5,LMS!$D$22*AI799^3+LMS!$E$22*AI799^2+LMS!$F$22*AI799+LMS!$G$22,IF(AI799&lt;26.75,LMS!$D$23*AI799^3+LMS!$E$23*AI799^2+LMS!$F$23*AI799+LMS!$G$23,IF(AI799&lt;90,LMS!$D$24*AI799^3+LMS!$E$24*AI799^2+LMS!$F$24*AI799+LMS!$G$24,LMS!$D$25*AI799^3+LMS!$E$25*AI799^2+LMS!$F$25*AI799+LMS!$G$25))))),(IF(AI799&lt;2.5,LMS!$D$27*AI799^3+LMS!$E$27*AI799^2+LMS!$F$27*AI799+LMS!$G$27,IF(AI799&lt;9.5,LMS!$D$28*AI799^3+LMS!$E$28*AI799^2+LMS!$F$28*AI799+LMS!$G$28,IF(AI799&lt;26.75,LMS!$D$29*AI799^3+LMS!$E$29*AI799^2+LMS!$F$29*AI799+LMS!$G$29,IF(AI799&lt;90,LMS!$D$30*AI799^3+LMS!$E$30*AI799^2+LMS!$F$30*AI799+LMS!$G$30,IF(AI799&lt;150,LMS!$D$31*AI799^3+LMS!$E$31*AI799^2+LMS!$F$31*AI799+LMS!$G$31,LMS!$D$32*AI799^3+LMS!$E$32*AI799^2+LMS!$F$32*AI799+LMS!$G$32)))))))</f>
        <v>#VALUE!</v>
      </c>
      <c r="AH799" t="e">
        <f>IF(D799="M",(IF(AI799&lt;90,LMS!$D$14*AI799^3+LMS!$E$14*AI799^2+LMS!$F$14*AI799+LMS!$G$14,LMS!$D$15*AI799^3+LMS!$E$15*AI799^2+LMS!$F$15*AI799+LMS!$G$15)),(IF(AI799&lt;90,LMS!$D$17*AI799^3+LMS!$E$17*AI799^2+LMS!$F$17*AI799+LMS!$G$17,LMS!$D$18*AI799^3+LMS!$E$18*AI799^2+LMS!$F$18*AI799+LMS!$G$18)))</f>
        <v>#VALUE!</v>
      </c>
      <c r="AI799" s="7" t="e">
        <f t="shared" si="265"/>
        <v>#VALUE!</v>
      </c>
      <c r="AJ799" s="7">
        <f t="shared" si="286"/>
        <v>0</v>
      </c>
      <c r="AL799" s="7">
        <f>IF(D799="M",WeightSDS!P$5*$AJ799^7+WeightSDS!Q$5*$AJ799^6+WeightSDS!R$5*$AJ799^5+WeightSDS!S$5*$AJ799^4+WeightSDS!T$5*$AJ799^3+WeightSDS!U$5*$AJ799^2+WeightSDS!V$5*$AJ799+WeightSDS!W$5,IF($AJ799&lt;186,WeightSDS!P$8*$AJ799^7+WeightSDS!Q$8*$AJ799^6+WeightSDS!R$8*$AJ799^5+WeightSDS!S$8*$AJ799^4+WeightSDS!T$8*$AJ799^3+WeightSDS!U$8*$AJ799^2+WeightSDS!V$8*$AJ799+WeightSDS!W$8,WeightSDS!$U$9+WeightSDS!$V$9*($AJ799-WeightSDS!$W$9)))</f>
        <v>0.75407122999999998</v>
      </c>
      <c r="AM799" s="7">
        <f>IF(D799="M",IF($AJ799&lt;45,WeightSDS!M$23*$AJ799^10+WeightSDS!N$23*$AJ799^9+WeightSDS!O$23*$AJ799^8+WeightSDS!P$23*$AJ799^7+WeightSDS!Q$23*$AJ799^6+WeightSDS!R$23*$AJ799^5+WeightSDS!S$23*$AJ799^4+WeightSDS!T$23*$AJ799^3+WeightSDS!U$23*$AJ799^2+WeightSDS!V$23*$AJ799+WeightSDS!W$23,IF($AJ799&lt;153,WeightSDS!M$25*$AJ799^10+WeightSDS!N$25*$AJ799^9+WeightSDS!O$25*$AJ799^8+WeightSDS!P$25*$AJ799^7+WeightSDS!Q$25*$AJ799^6+WeightSDS!R$25*$AJ799^5+WeightSDS!S$25*$AJ799^4+WeightSDS!T$25*$AJ799^3+WeightSDS!U$25*$AJ799^2+WeightSDS!V$25*$AJ799+WeightSDS!W$25,WeightSDS!M$27+WeightSDS!N$27/(1+EXP(WeightSDS!O$27+WeightSDS!P$27*$AJ799)))),IF($AJ799&lt;43.8,WeightSDS!M$29*$AJ799^10+WeightSDS!N$29*$AJ799^9+WeightSDS!O$29*$AJ799^8+WeightSDS!P$29*$AJ799^7+WeightSDS!Q$29*$AJ799^6+WeightSDS!R$29*$AJ799^5+WeightSDS!S$29*$AJ799^4+WeightSDS!T$29*$AJ799^3+WeightSDS!U$29*$AJ799^2+WeightSDS!V$29*$AJ799+WeightSDS!W$29-0.010431*(1-$AJ799/210),IF($AJ799&lt;123,WeightSDS!M$30*$AJ799^10+WeightSDS!N$30*$AJ799^9+WeightSDS!O$30*$AJ799^8+WeightSDS!P$30*$AJ799^7+WeightSDS!Q$30*$AJ799^6+WeightSDS!R$30*$AJ799^5+WeightSDS!S$30*$AJ799^4+WeightSDS!T$30*$AJ799^3+WeightSDS!U$30*$AJ799^2+WeightSDS!V$30*$AJ799+WeightSDS!W$30-0.010431*(1-1/$AJ799),WeightSDS!M$32+WeightSDS!N$32/(1+EXP(WeightSDS!O$32+WeightSDS!P$32*$AJ799))-0.010431*(1-$AJ799/210))))</f>
        <v>2.9500001032655536</v>
      </c>
      <c r="AN799" s="7">
        <f>IF(D799="M",IF($AJ799&lt;162,WeightSDS!P$12*$AJ799^7+WeightSDS!Q$12*$AJ799^6+WeightSDS!R$12*$AJ799^5+WeightSDS!S$12*$AJ799^4+WeightSDS!T$12*$AJ799^3+WeightSDS!U$12*$AJ799^2+WeightSDS!V$12*$AJ799+WeightSDS!W$12,WeightSDS!P$14*$AJ799^7+WeightSDS!Q$14*$AJ799^6+WeightSDS!R$14*$AJ799^5+WeightSDS!S$14*$AJ799^4+WeightSDS!T$14*$AJ799^3+WeightSDS!U$14*$AJ799^2+WeightSDS!V$14*$AJ799+WeightSDS!W$14),IF($AJ799&lt;156,WeightSDS!O$17*$AJ799^8+WeightSDS!P$17*$AJ799^7+WeightSDS!Q$17*$AJ799^6+WeightSDS!R$17*$AJ799^5+WeightSDS!S$17*$AJ799^4+WeightSDS!T$17*$AJ799^3+WeightSDS!U$17*$AJ799^2+WeightSDS!V$17*$AJ799+WeightSDS!W$17,IF($AJ799&lt;186,WeightSDS!$U$18+(WeightSDS!$V$18-WeightSDS!$U$18)/24*($AJ799-186)+WeightSDS!$W$18*(-$AJ799+186)^2-0.005,WeightSDS!$U$18+(WeightSDS!$V$18-WeightSDS!$U$18)/24*($AJ799-186)-0.005)))</f>
        <v>0.14604529399999999</v>
      </c>
      <c r="AQ799" s="7">
        <f t="shared" si="273"/>
        <v>0.56299999999999994</v>
      </c>
      <c r="AR799" s="7">
        <f t="shared" si="274"/>
        <v>69</v>
      </c>
      <c r="AS799" s="7">
        <f t="shared" si="275"/>
        <v>0.51</v>
      </c>
    </row>
    <row r="800" spans="2:45" s="7" customFormat="1" x14ac:dyDescent="0.15">
      <c r="B800" s="118"/>
      <c r="C800" s="118"/>
      <c r="D800" s="118"/>
      <c r="E800" s="30"/>
      <c r="F800" s="30"/>
      <c r="G800" s="119"/>
      <c r="H800" s="119"/>
      <c r="I800" s="78"/>
      <c r="J800" s="11" t="str">
        <f t="shared" si="266"/>
        <v/>
      </c>
      <c r="K800" s="2" t="str">
        <f t="shared" si="276"/>
        <v/>
      </c>
      <c r="L800" s="2" t="str">
        <f t="shared" si="267"/>
        <v/>
      </c>
      <c r="M800" s="2" t="str">
        <f t="shared" si="277"/>
        <v/>
      </c>
      <c r="N800" s="2" t="str">
        <f t="shared" si="278"/>
        <v/>
      </c>
      <c r="O800" s="2" t="str">
        <f t="shared" si="279"/>
        <v/>
      </c>
      <c r="P800" s="11" t="str">
        <f t="shared" si="280"/>
        <v/>
      </c>
      <c r="Q800" s="11" t="str">
        <f t="shared" si="281"/>
        <v/>
      </c>
      <c r="R800" s="2" t="str">
        <f t="shared" si="282"/>
        <v/>
      </c>
      <c r="S800" s="11" t="str">
        <f t="shared" si="283"/>
        <v/>
      </c>
      <c r="T800" s="175" t="str">
        <f t="shared" si="284"/>
        <v/>
      </c>
      <c r="U800" s="11" t="str">
        <f t="shared" si="285"/>
        <v/>
      </c>
      <c r="V800" s="136"/>
      <c r="W800" s="136"/>
      <c r="X800" s="139">
        <f t="shared" si="268"/>
        <v>0</v>
      </c>
      <c r="Y800" s="31">
        <f t="shared" si="269"/>
        <v>0</v>
      </c>
      <c r="Z800" s="31"/>
      <c r="AA800" s="140">
        <f t="shared" si="270"/>
        <v>0</v>
      </c>
      <c r="AB800" s="12"/>
      <c r="AC800" s="8">
        <f t="shared" si="271"/>
        <v>9.0359999999999996</v>
      </c>
      <c r="AD800" s="8">
        <f t="shared" si="272"/>
        <v>-184.49199999999999</v>
      </c>
      <c r="AE800"/>
      <c r="AF800" t="e">
        <f>IF(D800="M",IF(AI800&lt;78,LMS!$D$5*AI800^3+LMS!$E$5*AI800^2+LMS!$F$5*AI800+LMS!$G$5,IF(AI800&lt;150,LMS!$D$6*AI800^3+LMS!$E$6*AI800^2+LMS!$F$6*AI800+LMS!$G$6,LMS!$D$7*AI800^3+LMS!$E$7*AI800^2+LMS!$F$7*AI800+LMS!$G$7)),IF(AI800&lt;69,LMS!$D$9*AI800^3+LMS!$E$9*AI800^2+LMS!$F$9*AI800+LMS!$G$9,IF(AI800&lt;150,LMS!$D$10*AI800^3+LMS!$E$10*AI800^2+LMS!$F$10*AI800+LMS!$G$10,LMS!$D$11*AI800^3+LMS!$E$11*AI800^2+LMS!$F$11*AI800+LMS!$G$11)))</f>
        <v>#VALUE!</v>
      </c>
      <c r="AG800" t="e">
        <f>IF(D800="M",(IF(AI800&lt;2.5,LMS!$D$21*AI800^3+LMS!$E$21*AI800^2+LMS!$F$21*AI800+LMS!$G$21,IF(AI800&lt;9.5,LMS!$D$22*AI800^3+LMS!$E$22*AI800^2+LMS!$F$22*AI800+LMS!$G$22,IF(AI800&lt;26.75,LMS!$D$23*AI800^3+LMS!$E$23*AI800^2+LMS!$F$23*AI800+LMS!$G$23,IF(AI800&lt;90,LMS!$D$24*AI800^3+LMS!$E$24*AI800^2+LMS!$F$24*AI800+LMS!$G$24,LMS!$D$25*AI800^3+LMS!$E$25*AI800^2+LMS!$F$25*AI800+LMS!$G$25))))),(IF(AI800&lt;2.5,LMS!$D$27*AI800^3+LMS!$E$27*AI800^2+LMS!$F$27*AI800+LMS!$G$27,IF(AI800&lt;9.5,LMS!$D$28*AI800^3+LMS!$E$28*AI800^2+LMS!$F$28*AI800+LMS!$G$28,IF(AI800&lt;26.75,LMS!$D$29*AI800^3+LMS!$E$29*AI800^2+LMS!$F$29*AI800+LMS!$G$29,IF(AI800&lt;90,LMS!$D$30*AI800^3+LMS!$E$30*AI800^2+LMS!$F$30*AI800+LMS!$G$30,IF(AI800&lt;150,LMS!$D$31*AI800^3+LMS!$E$31*AI800^2+LMS!$F$31*AI800+LMS!$G$31,LMS!$D$32*AI800^3+LMS!$E$32*AI800^2+LMS!$F$32*AI800+LMS!$G$32)))))))</f>
        <v>#VALUE!</v>
      </c>
      <c r="AH800" t="e">
        <f>IF(D800="M",(IF(AI800&lt;90,LMS!$D$14*AI800^3+LMS!$E$14*AI800^2+LMS!$F$14*AI800+LMS!$G$14,LMS!$D$15*AI800^3+LMS!$E$15*AI800^2+LMS!$F$15*AI800+LMS!$G$15)),(IF(AI800&lt;90,LMS!$D$17*AI800^3+LMS!$E$17*AI800^2+LMS!$F$17*AI800+LMS!$G$17,LMS!$D$18*AI800^3+LMS!$E$18*AI800^2+LMS!$F$18*AI800+LMS!$G$18)))</f>
        <v>#VALUE!</v>
      </c>
      <c r="AI800" s="7" t="e">
        <f t="shared" si="265"/>
        <v>#VALUE!</v>
      </c>
      <c r="AJ800" s="7">
        <f t="shared" si="286"/>
        <v>0</v>
      </c>
      <c r="AL800" s="7">
        <f>IF(D800="M",WeightSDS!P$5*$AJ800^7+WeightSDS!Q$5*$AJ800^6+WeightSDS!R$5*$AJ800^5+WeightSDS!S$5*$AJ800^4+WeightSDS!T$5*$AJ800^3+WeightSDS!U$5*$AJ800^2+WeightSDS!V$5*$AJ800+WeightSDS!W$5,IF($AJ800&lt;186,WeightSDS!P$8*$AJ800^7+WeightSDS!Q$8*$AJ800^6+WeightSDS!R$8*$AJ800^5+WeightSDS!S$8*$AJ800^4+WeightSDS!T$8*$AJ800^3+WeightSDS!U$8*$AJ800^2+WeightSDS!V$8*$AJ800+WeightSDS!W$8,WeightSDS!$U$9+WeightSDS!$V$9*($AJ800-WeightSDS!$W$9)))</f>
        <v>0.75407122999999998</v>
      </c>
      <c r="AM800" s="7">
        <f>IF(D800="M",IF($AJ800&lt;45,WeightSDS!M$23*$AJ800^10+WeightSDS!N$23*$AJ800^9+WeightSDS!O$23*$AJ800^8+WeightSDS!P$23*$AJ800^7+WeightSDS!Q$23*$AJ800^6+WeightSDS!R$23*$AJ800^5+WeightSDS!S$23*$AJ800^4+WeightSDS!T$23*$AJ800^3+WeightSDS!U$23*$AJ800^2+WeightSDS!V$23*$AJ800+WeightSDS!W$23,IF($AJ800&lt;153,WeightSDS!M$25*$AJ800^10+WeightSDS!N$25*$AJ800^9+WeightSDS!O$25*$AJ800^8+WeightSDS!P$25*$AJ800^7+WeightSDS!Q$25*$AJ800^6+WeightSDS!R$25*$AJ800^5+WeightSDS!S$25*$AJ800^4+WeightSDS!T$25*$AJ800^3+WeightSDS!U$25*$AJ800^2+WeightSDS!V$25*$AJ800+WeightSDS!W$25,WeightSDS!M$27+WeightSDS!N$27/(1+EXP(WeightSDS!O$27+WeightSDS!P$27*$AJ800)))),IF($AJ800&lt;43.8,WeightSDS!M$29*$AJ800^10+WeightSDS!N$29*$AJ800^9+WeightSDS!O$29*$AJ800^8+WeightSDS!P$29*$AJ800^7+WeightSDS!Q$29*$AJ800^6+WeightSDS!R$29*$AJ800^5+WeightSDS!S$29*$AJ800^4+WeightSDS!T$29*$AJ800^3+WeightSDS!U$29*$AJ800^2+WeightSDS!V$29*$AJ800+WeightSDS!W$29-0.010431*(1-$AJ800/210),IF($AJ800&lt;123,WeightSDS!M$30*$AJ800^10+WeightSDS!N$30*$AJ800^9+WeightSDS!O$30*$AJ800^8+WeightSDS!P$30*$AJ800^7+WeightSDS!Q$30*$AJ800^6+WeightSDS!R$30*$AJ800^5+WeightSDS!S$30*$AJ800^4+WeightSDS!T$30*$AJ800^3+WeightSDS!U$30*$AJ800^2+WeightSDS!V$30*$AJ800+WeightSDS!W$30-0.010431*(1-1/$AJ800),WeightSDS!M$32+WeightSDS!N$32/(1+EXP(WeightSDS!O$32+WeightSDS!P$32*$AJ800))-0.010431*(1-$AJ800/210))))</f>
        <v>2.9500001032655536</v>
      </c>
      <c r="AN800" s="7">
        <f>IF(D800="M",IF($AJ800&lt;162,WeightSDS!P$12*$AJ800^7+WeightSDS!Q$12*$AJ800^6+WeightSDS!R$12*$AJ800^5+WeightSDS!S$12*$AJ800^4+WeightSDS!T$12*$AJ800^3+WeightSDS!U$12*$AJ800^2+WeightSDS!V$12*$AJ800+WeightSDS!W$12,WeightSDS!P$14*$AJ800^7+WeightSDS!Q$14*$AJ800^6+WeightSDS!R$14*$AJ800^5+WeightSDS!S$14*$AJ800^4+WeightSDS!T$14*$AJ800^3+WeightSDS!U$14*$AJ800^2+WeightSDS!V$14*$AJ800+WeightSDS!W$14),IF($AJ800&lt;156,WeightSDS!O$17*$AJ800^8+WeightSDS!P$17*$AJ800^7+WeightSDS!Q$17*$AJ800^6+WeightSDS!R$17*$AJ800^5+WeightSDS!S$17*$AJ800^4+WeightSDS!T$17*$AJ800^3+WeightSDS!U$17*$AJ800^2+WeightSDS!V$17*$AJ800+WeightSDS!W$17,IF($AJ800&lt;186,WeightSDS!$U$18+(WeightSDS!$V$18-WeightSDS!$U$18)/24*($AJ800-186)+WeightSDS!$W$18*(-$AJ800+186)^2-0.005,WeightSDS!$U$18+(WeightSDS!$V$18-WeightSDS!$U$18)/24*($AJ800-186)-0.005)))</f>
        <v>0.14604529399999999</v>
      </c>
      <c r="AQ800" s="7">
        <f t="shared" si="273"/>
        <v>0.56299999999999994</v>
      </c>
      <c r="AR800" s="7">
        <f t="shared" si="274"/>
        <v>69</v>
      </c>
      <c r="AS800" s="7">
        <f t="shared" si="275"/>
        <v>0.51</v>
      </c>
    </row>
    <row r="801" spans="2:45" s="7" customFormat="1" x14ac:dyDescent="0.15">
      <c r="B801" s="118"/>
      <c r="C801" s="118"/>
      <c r="D801" s="118"/>
      <c r="E801" s="30"/>
      <c r="F801" s="30"/>
      <c r="G801" s="119"/>
      <c r="H801" s="119"/>
      <c r="I801" s="78"/>
      <c r="J801" s="11" t="str">
        <f t="shared" si="266"/>
        <v/>
      </c>
      <c r="K801" s="2" t="str">
        <f t="shared" si="276"/>
        <v/>
      </c>
      <c r="L801" s="2" t="str">
        <f t="shared" si="267"/>
        <v/>
      </c>
      <c r="M801" s="2" t="str">
        <f t="shared" si="277"/>
        <v/>
      </c>
      <c r="N801" s="2" t="str">
        <f t="shared" si="278"/>
        <v/>
      </c>
      <c r="O801" s="2" t="str">
        <f t="shared" si="279"/>
        <v/>
      </c>
      <c r="P801" s="11" t="str">
        <f t="shared" si="280"/>
        <v/>
      </c>
      <c r="Q801" s="11" t="str">
        <f t="shared" si="281"/>
        <v/>
      </c>
      <c r="R801" s="2" t="str">
        <f t="shared" si="282"/>
        <v/>
      </c>
      <c r="S801" s="11" t="str">
        <f t="shared" si="283"/>
        <v/>
      </c>
      <c r="T801" s="175" t="str">
        <f t="shared" si="284"/>
        <v/>
      </c>
      <c r="U801" s="11" t="str">
        <f t="shared" si="285"/>
        <v/>
      </c>
      <c r="V801" s="136"/>
      <c r="W801" s="136"/>
      <c r="X801" s="139">
        <f t="shared" si="268"/>
        <v>0</v>
      </c>
      <c r="Y801" s="31">
        <f t="shared" si="269"/>
        <v>0</v>
      </c>
      <c r="Z801" s="31"/>
      <c r="AA801" s="140">
        <f t="shared" si="270"/>
        <v>0</v>
      </c>
      <c r="AB801" s="12"/>
      <c r="AC801" s="8">
        <f t="shared" si="271"/>
        <v>9.0359999999999996</v>
      </c>
      <c r="AD801" s="8">
        <f t="shared" si="272"/>
        <v>-184.49199999999999</v>
      </c>
      <c r="AE801"/>
      <c r="AF801" t="e">
        <f>IF(D801="M",IF(AI801&lt;78,LMS!$D$5*AI801^3+LMS!$E$5*AI801^2+LMS!$F$5*AI801+LMS!$G$5,IF(AI801&lt;150,LMS!$D$6*AI801^3+LMS!$E$6*AI801^2+LMS!$F$6*AI801+LMS!$G$6,LMS!$D$7*AI801^3+LMS!$E$7*AI801^2+LMS!$F$7*AI801+LMS!$G$7)),IF(AI801&lt;69,LMS!$D$9*AI801^3+LMS!$E$9*AI801^2+LMS!$F$9*AI801+LMS!$G$9,IF(AI801&lt;150,LMS!$D$10*AI801^3+LMS!$E$10*AI801^2+LMS!$F$10*AI801+LMS!$G$10,LMS!$D$11*AI801^3+LMS!$E$11*AI801^2+LMS!$F$11*AI801+LMS!$G$11)))</f>
        <v>#VALUE!</v>
      </c>
      <c r="AG801" t="e">
        <f>IF(D801="M",(IF(AI801&lt;2.5,LMS!$D$21*AI801^3+LMS!$E$21*AI801^2+LMS!$F$21*AI801+LMS!$G$21,IF(AI801&lt;9.5,LMS!$D$22*AI801^3+LMS!$E$22*AI801^2+LMS!$F$22*AI801+LMS!$G$22,IF(AI801&lt;26.75,LMS!$D$23*AI801^3+LMS!$E$23*AI801^2+LMS!$F$23*AI801+LMS!$G$23,IF(AI801&lt;90,LMS!$D$24*AI801^3+LMS!$E$24*AI801^2+LMS!$F$24*AI801+LMS!$G$24,LMS!$D$25*AI801^3+LMS!$E$25*AI801^2+LMS!$F$25*AI801+LMS!$G$25))))),(IF(AI801&lt;2.5,LMS!$D$27*AI801^3+LMS!$E$27*AI801^2+LMS!$F$27*AI801+LMS!$G$27,IF(AI801&lt;9.5,LMS!$D$28*AI801^3+LMS!$E$28*AI801^2+LMS!$F$28*AI801+LMS!$G$28,IF(AI801&lt;26.75,LMS!$D$29*AI801^3+LMS!$E$29*AI801^2+LMS!$F$29*AI801+LMS!$G$29,IF(AI801&lt;90,LMS!$D$30*AI801^3+LMS!$E$30*AI801^2+LMS!$F$30*AI801+LMS!$G$30,IF(AI801&lt;150,LMS!$D$31*AI801^3+LMS!$E$31*AI801^2+LMS!$F$31*AI801+LMS!$G$31,LMS!$D$32*AI801^3+LMS!$E$32*AI801^2+LMS!$F$32*AI801+LMS!$G$32)))))))</f>
        <v>#VALUE!</v>
      </c>
      <c r="AH801" t="e">
        <f>IF(D801="M",(IF(AI801&lt;90,LMS!$D$14*AI801^3+LMS!$E$14*AI801^2+LMS!$F$14*AI801+LMS!$G$14,LMS!$D$15*AI801^3+LMS!$E$15*AI801^2+LMS!$F$15*AI801+LMS!$G$15)),(IF(AI801&lt;90,LMS!$D$17*AI801^3+LMS!$E$17*AI801^2+LMS!$F$17*AI801+LMS!$G$17,LMS!$D$18*AI801^3+LMS!$E$18*AI801^2+LMS!$F$18*AI801+LMS!$G$18)))</f>
        <v>#VALUE!</v>
      </c>
      <c r="AI801" s="7" t="e">
        <f t="shared" si="265"/>
        <v>#VALUE!</v>
      </c>
      <c r="AJ801" s="7">
        <f t="shared" si="286"/>
        <v>0</v>
      </c>
      <c r="AL801" s="7">
        <f>IF(D801="M",WeightSDS!P$5*$AJ801^7+WeightSDS!Q$5*$AJ801^6+WeightSDS!R$5*$AJ801^5+WeightSDS!S$5*$AJ801^4+WeightSDS!T$5*$AJ801^3+WeightSDS!U$5*$AJ801^2+WeightSDS!V$5*$AJ801+WeightSDS!W$5,IF($AJ801&lt;186,WeightSDS!P$8*$AJ801^7+WeightSDS!Q$8*$AJ801^6+WeightSDS!R$8*$AJ801^5+WeightSDS!S$8*$AJ801^4+WeightSDS!T$8*$AJ801^3+WeightSDS!U$8*$AJ801^2+WeightSDS!V$8*$AJ801+WeightSDS!W$8,WeightSDS!$U$9+WeightSDS!$V$9*($AJ801-WeightSDS!$W$9)))</f>
        <v>0.75407122999999998</v>
      </c>
      <c r="AM801" s="7">
        <f>IF(D801="M",IF($AJ801&lt;45,WeightSDS!M$23*$AJ801^10+WeightSDS!N$23*$AJ801^9+WeightSDS!O$23*$AJ801^8+WeightSDS!P$23*$AJ801^7+WeightSDS!Q$23*$AJ801^6+WeightSDS!R$23*$AJ801^5+WeightSDS!S$23*$AJ801^4+WeightSDS!T$23*$AJ801^3+WeightSDS!U$23*$AJ801^2+WeightSDS!V$23*$AJ801+WeightSDS!W$23,IF($AJ801&lt;153,WeightSDS!M$25*$AJ801^10+WeightSDS!N$25*$AJ801^9+WeightSDS!O$25*$AJ801^8+WeightSDS!P$25*$AJ801^7+WeightSDS!Q$25*$AJ801^6+WeightSDS!R$25*$AJ801^5+WeightSDS!S$25*$AJ801^4+WeightSDS!T$25*$AJ801^3+WeightSDS!U$25*$AJ801^2+WeightSDS!V$25*$AJ801+WeightSDS!W$25,WeightSDS!M$27+WeightSDS!N$27/(1+EXP(WeightSDS!O$27+WeightSDS!P$27*$AJ801)))),IF($AJ801&lt;43.8,WeightSDS!M$29*$AJ801^10+WeightSDS!N$29*$AJ801^9+WeightSDS!O$29*$AJ801^8+WeightSDS!P$29*$AJ801^7+WeightSDS!Q$29*$AJ801^6+WeightSDS!R$29*$AJ801^5+WeightSDS!S$29*$AJ801^4+WeightSDS!T$29*$AJ801^3+WeightSDS!U$29*$AJ801^2+WeightSDS!V$29*$AJ801+WeightSDS!W$29-0.010431*(1-$AJ801/210),IF($AJ801&lt;123,WeightSDS!M$30*$AJ801^10+WeightSDS!N$30*$AJ801^9+WeightSDS!O$30*$AJ801^8+WeightSDS!P$30*$AJ801^7+WeightSDS!Q$30*$AJ801^6+WeightSDS!R$30*$AJ801^5+WeightSDS!S$30*$AJ801^4+WeightSDS!T$30*$AJ801^3+WeightSDS!U$30*$AJ801^2+WeightSDS!V$30*$AJ801+WeightSDS!W$30-0.010431*(1-1/$AJ801),WeightSDS!M$32+WeightSDS!N$32/(1+EXP(WeightSDS!O$32+WeightSDS!P$32*$AJ801))-0.010431*(1-$AJ801/210))))</f>
        <v>2.9500001032655536</v>
      </c>
      <c r="AN801" s="7">
        <f>IF(D801="M",IF($AJ801&lt;162,WeightSDS!P$12*$AJ801^7+WeightSDS!Q$12*$AJ801^6+WeightSDS!R$12*$AJ801^5+WeightSDS!S$12*$AJ801^4+WeightSDS!T$12*$AJ801^3+WeightSDS!U$12*$AJ801^2+WeightSDS!V$12*$AJ801+WeightSDS!W$12,WeightSDS!P$14*$AJ801^7+WeightSDS!Q$14*$AJ801^6+WeightSDS!R$14*$AJ801^5+WeightSDS!S$14*$AJ801^4+WeightSDS!T$14*$AJ801^3+WeightSDS!U$14*$AJ801^2+WeightSDS!V$14*$AJ801+WeightSDS!W$14),IF($AJ801&lt;156,WeightSDS!O$17*$AJ801^8+WeightSDS!P$17*$AJ801^7+WeightSDS!Q$17*$AJ801^6+WeightSDS!R$17*$AJ801^5+WeightSDS!S$17*$AJ801^4+WeightSDS!T$17*$AJ801^3+WeightSDS!U$17*$AJ801^2+WeightSDS!V$17*$AJ801+WeightSDS!W$17,IF($AJ801&lt;186,WeightSDS!$U$18+(WeightSDS!$V$18-WeightSDS!$U$18)/24*($AJ801-186)+WeightSDS!$W$18*(-$AJ801+186)^2-0.005,WeightSDS!$U$18+(WeightSDS!$V$18-WeightSDS!$U$18)/24*($AJ801-186)-0.005)))</f>
        <v>0.14604529399999999</v>
      </c>
      <c r="AQ801" s="7">
        <f t="shared" si="273"/>
        <v>0.56299999999999994</v>
      </c>
      <c r="AR801" s="7">
        <f t="shared" si="274"/>
        <v>69</v>
      </c>
      <c r="AS801" s="7">
        <f t="shared" si="275"/>
        <v>0.51</v>
      </c>
    </row>
    <row r="802" spans="2:45" s="7" customFormat="1" x14ac:dyDescent="0.15">
      <c r="B802" s="118"/>
      <c r="C802" s="118"/>
      <c r="D802" s="118"/>
      <c r="E802" s="30"/>
      <c r="F802" s="30"/>
      <c r="G802" s="119"/>
      <c r="H802" s="119"/>
      <c r="I802" s="78"/>
      <c r="J802" s="11" t="str">
        <f t="shared" si="266"/>
        <v/>
      </c>
      <c r="K802" s="2" t="str">
        <f t="shared" si="276"/>
        <v/>
      </c>
      <c r="L802" s="2" t="str">
        <f t="shared" si="267"/>
        <v/>
      </c>
      <c r="M802" s="2" t="str">
        <f t="shared" si="277"/>
        <v/>
      </c>
      <c r="N802" s="2" t="str">
        <f t="shared" si="278"/>
        <v/>
      </c>
      <c r="O802" s="2" t="str">
        <f t="shared" si="279"/>
        <v/>
      </c>
      <c r="P802" s="11" t="str">
        <f t="shared" si="280"/>
        <v/>
      </c>
      <c r="Q802" s="11" t="str">
        <f t="shared" si="281"/>
        <v/>
      </c>
      <c r="R802" s="2" t="str">
        <f t="shared" si="282"/>
        <v/>
      </c>
      <c r="S802" s="11" t="str">
        <f t="shared" si="283"/>
        <v/>
      </c>
      <c r="T802" s="175" t="str">
        <f t="shared" si="284"/>
        <v/>
      </c>
      <c r="U802" s="11" t="str">
        <f t="shared" si="285"/>
        <v/>
      </c>
      <c r="V802" s="136"/>
      <c r="W802" s="136"/>
      <c r="X802" s="139">
        <f t="shared" si="268"/>
        <v>0</v>
      </c>
      <c r="Y802" s="31">
        <f t="shared" si="269"/>
        <v>0</v>
      </c>
      <c r="Z802" s="31"/>
      <c r="AA802" s="140">
        <f t="shared" si="270"/>
        <v>0</v>
      </c>
      <c r="AB802" s="12"/>
      <c r="AC802" s="8">
        <f t="shared" si="271"/>
        <v>9.0359999999999996</v>
      </c>
      <c r="AD802" s="8">
        <f t="shared" si="272"/>
        <v>-184.49199999999999</v>
      </c>
      <c r="AE802"/>
      <c r="AF802" t="e">
        <f>IF(D802="M",IF(AI802&lt;78,LMS!$D$5*AI802^3+LMS!$E$5*AI802^2+LMS!$F$5*AI802+LMS!$G$5,IF(AI802&lt;150,LMS!$D$6*AI802^3+LMS!$E$6*AI802^2+LMS!$F$6*AI802+LMS!$G$6,LMS!$D$7*AI802^3+LMS!$E$7*AI802^2+LMS!$F$7*AI802+LMS!$G$7)),IF(AI802&lt;69,LMS!$D$9*AI802^3+LMS!$E$9*AI802^2+LMS!$F$9*AI802+LMS!$G$9,IF(AI802&lt;150,LMS!$D$10*AI802^3+LMS!$E$10*AI802^2+LMS!$F$10*AI802+LMS!$G$10,LMS!$D$11*AI802^3+LMS!$E$11*AI802^2+LMS!$F$11*AI802+LMS!$G$11)))</f>
        <v>#VALUE!</v>
      </c>
      <c r="AG802" t="e">
        <f>IF(D802="M",(IF(AI802&lt;2.5,LMS!$D$21*AI802^3+LMS!$E$21*AI802^2+LMS!$F$21*AI802+LMS!$G$21,IF(AI802&lt;9.5,LMS!$D$22*AI802^3+LMS!$E$22*AI802^2+LMS!$F$22*AI802+LMS!$G$22,IF(AI802&lt;26.75,LMS!$D$23*AI802^3+LMS!$E$23*AI802^2+LMS!$F$23*AI802+LMS!$G$23,IF(AI802&lt;90,LMS!$D$24*AI802^3+LMS!$E$24*AI802^2+LMS!$F$24*AI802+LMS!$G$24,LMS!$D$25*AI802^3+LMS!$E$25*AI802^2+LMS!$F$25*AI802+LMS!$G$25))))),(IF(AI802&lt;2.5,LMS!$D$27*AI802^3+LMS!$E$27*AI802^2+LMS!$F$27*AI802+LMS!$G$27,IF(AI802&lt;9.5,LMS!$D$28*AI802^3+LMS!$E$28*AI802^2+LMS!$F$28*AI802+LMS!$G$28,IF(AI802&lt;26.75,LMS!$D$29*AI802^3+LMS!$E$29*AI802^2+LMS!$F$29*AI802+LMS!$G$29,IF(AI802&lt;90,LMS!$D$30*AI802^3+LMS!$E$30*AI802^2+LMS!$F$30*AI802+LMS!$G$30,IF(AI802&lt;150,LMS!$D$31*AI802^3+LMS!$E$31*AI802^2+LMS!$F$31*AI802+LMS!$G$31,LMS!$D$32*AI802^3+LMS!$E$32*AI802^2+LMS!$F$32*AI802+LMS!$G$32)))))))</f>
        <v>#VALUE!</v>
      </c>
      <c r="AH802" t="e">
        <f>IF(D802="M",(IF(AI802&lt;90,LMS!$D$14*AI802^3+LMS!$E$14*AI802^2+LMS!$F$14*AI802+LMS!$G$14,LMS!$D$15*AI802^3+LMS!$E$15*AI802^2+LMS!$F$15*AI802+LMS!$G$15)),(IF(AI802&lt;90,LMS!$D$17*AI802^3+LMS!$E$17*AI802^2+LMS!$F$17*AI802+LMS!$G$17,LMS!$D$18*AI802^3+LMS!$E$18*AI802^2+LMS!$F$18*AI802+LMS!$G$18)))</f>
        <v>#VALUE!</v>
      </c>
      <c r="AI802" s="7" t="e">
        <f t="shared" si="265"/>
        <v>#VALUE!</v>
      </c>
      <c r="AJ802" s="7">
        <f t="shared" si="286"/>
        <v>0</v>
      </c>
      <c r="AL802" s="7">
        <f>IF(D802="M",WeightSDS!P$5*$AJ802^7+WeightSDS!Q$5*$AJ802^6+WeightSDS!R$5*$AJ802^5+WeightSDS!S$5*$AJ802^4+WeightSDS!T$5*$AJ802^3+WeightSDS!U$5*$AJ802^2+WeightSDS!V$5*$AJ802+WeightSDS!W$5,IF($AJ802&lt;186,WeightSDS!P$8*$AJ802^7+WeightSDS!Q$8*$AJ802^6+WeightSDS!R$8*$AJ802^5+WeightSDS!S$8*$AJ802^4+WeightSDS!T$8*$AJ802^3+WeightSDS!U$8*$AJ802^2+WeightSDS!V$8*$AJ802+WeightSDS!W$8,WeightSDS!$U$9+WeightSDS!$V$9*($AJ802-WeightSDS!$W$9)))</f>
        <v>0.75407122999999998</v>
      </c>
      <c r="AM802" s="7">
        <f>IF(D802="M",IF($AJ802&lt;45,WeightSDS!M$23*$AJ802^10+WeightSDS!N$23*$AJ802^9+WeightSDS!O$23*$AJ802^8+WeightSDS!P$23*$AJ802^7+WeightSDS!Q$23*$AJ802^6+WeightSDS!R$23*$AJ802^5+WeightSDS!S$23*$AJ802^4+WeightSDS!T$23*$AJ802^3+WeightSDS!U$23*$AJ802^2+WeightSDS!V$23*$AJ802+WeightSDS!W$23,IF($AJ802&lt;153,WeightSDS!M$25*$AJ802^10+WeightSDS!N$25*$AJ802^9+WeightSDS!O$25*$AJ802^8+WeightSDS!P$25*$AJ802^7+WeightSDS!Q$25*$AJ802^6+WeightSDS!R$25*$AJ802^5+WeightSDS!S$25*$AJ802^4+WeightSDS!T$25*$AJ802^3+WeightSDS!U$25*$AJ802^2+WeightSDS!V$25*$AJ802+WeightSDS!W$25,WeightSDS!M$27+WeightSDS!N$27/(1+EXP(WeightSDS!O$27+WeightSDS!P$27*$AJ802)))),IF($AJ802&lt;43.8,WeightSDS!M$29*$AJ802^10+WeightSDS!N$29*$AJ802^9+WeightSDS!O$29*$AJ802^8+WeightSDS!P$29*$AJ802^7+WeightSDS!Q$29*$AJ802^6+WeightSDS!R$29*$AJ802^5+WeightSDS!S$29*$AJ802^4+WeightSDS!T$29*$AJ802^3+WeightSDS!U$29*$AJ802^2+WeightSDS!V$29*$AJ802+WeightSDS!W$29-0.010431*(1-$AJ802/210),IF($AJ802&lt;123,WeightSDS!M$30*$AJ802^10+WeightSDS!N$30*$AJ802^9+WeightSDS!O$30*$AJ802^8+WeightSDS!P$30*$AJ802^7+WeightSDS!Q$30*$AJ802^6+WeightSDS!R$30*$AJ802^5+WeightSDS!S$30*$AJ802^4+WeightSDS!T$30*$AJ802^3+WeightSDS!U$30*$AJ802^2+WeightSDS!V$30*$AJ802+WeightSDS!W$30-0.010431*(1-1/$AJ802),WeightSDS!M$32+WeightSDS!N$32/(1+EXP(WeightSDS!O$32+WeightSDS!P$32*$AJ802))-0.010431*(1-$AJ802/210))))</f>
        <v>2.9500001032655536</v>
      </c>
      <c r="AN802" s="7">
        <f>IF(D802="M",IF($AJ802&lt;162,WeightSDS!P$12*$AJ802^7+WeightSDS!Q$12*$AJ802^6+WeightSDS!R$12*$AJ802^5+WeightSDS!S$12*$AJ802^4+WeightSDS!T$12*$AJ802^3+WeightSDS!U$12*$AJ802^2+WeightSDS!V$12*$AJ802+WeightSDS!W$12,WeightSDS!P$14*$AJ802^7+WeightSDS!Q$14*$AJ802^6+WeightSDS!R$14*$AJ802^5+WeightSDS!S$14*$AJ802^4+WeightSDS!T$14*$AJ802^3+WeightSDS!U$14*$AJ802^2+WeightSDS!V$14*$AJ802+WeightSDS!W$14),IF($AJ802&lt;156,WeightSDS!O$17*$AJ802^8+WeightSDS!P$17*$AJ802^7+WeightSDS!Q$17*$AJ802^6+WeightSDS!R$17*$AJ802^5+WeightSDS!S$17*$AJ802^4+WeightSDS!T$17*$AJ802^3+WeightSDS!U$17*$AJ802^2+WeightSDS!V$17*$AJ802+WeightSDS!W$17,IF($AJ802&lt;186,WeightSDS!$U$18+(WeightSDS!$V$18-WeightSDS!$U$18)/24*($AJ802-186)+WeightSDS!$W$18*(-$AJ802+186)^2-0.005,WeightSDS!$U$18+(WeightSDS!$V$18-WeightSDS!$U$18)/24*($AJ802-186)-0.005)))</f>
        <v>0.14604529399999999</v>
      </c>
      <c r="AQ802" s="7">
        <f t="shared" si="273"/>
        <v>0.56299999999999994</v>
      </c>
      <c r="AR802" s="7">
        <f t="shared" si="274"/>
        <v>69</v>
      </c>
      <c r="AS802" s="7">
        <f t="shared" si="275"/>
        <v>0.51</v>
      </c>
    </row>
    <row r="803" spans="2:45" s="7" customFormat="1" x14ac:dyDescent="0.15">
      <c r="B803" s="118"/>
      <c r="C803" s="118"/>
      <c r="D803" s="118"/>
      <c r="E803" s="30"/>
      <c r="F803" s="30"/>
      <c r="G803" s="119"/>
      <c r="H803" s="119"/>
      <c r="I803" s="78"/>
      <c r="J803" s="11" t="str">
        <f t="shared" si="266"/>
        <v/>
      </c>
      <c r="K803" s="2" t="str">
        <f t="shared" si="276"/>
        <v/>
      </c>
      <c r="L803" s="2" t="str">
        <f t="shared" si="267"/>
        <v/>
      </c>
      <c r="M803" s="2" t="str">
        <f t="shared" si="277"/>
        <v/>
      </c>
      <c r="N803" s="2" t="str">
        <f t="shared" si="278"/>
        <v/>
      </c>
      <c r="O803" s="2" t="str">
        <f t="shared" si="279"/>
        <v/>
      </c>
      <c r="P803" s="11" t="str">
        <f t="shared" si="280"/>
        <v/>
      </c>
      <c r="Q803" s="11" t="str">
        <f t="shared" si="281"/>
        <v/>
      </c>
      <c r="R803" s="2" t="str">
        <f t="shared" si="282"/>
        <v/>
      </c>
      <c r="S803" s="11" t="str">
        <f t="shared" si="283"/>
        <v/>
      </c>
      <c r="T803" s="175" t="str">
        <f t="shared" si="284"/>
        <v/>
      </c>
      <c r="U803" s="11" t="str">
        <f t="shared" si="285"/>
        <v/>
      </c>
      <c r="V803" s="136"/>
      <c r="W803" s="136"/>
      <c r="X803" s="139">
        <f t="shared" si="268"/>
        <v>0</v>
      </c>
      <c r="Y803" s="31">
        <f t="shared" si="269"/>
        <v>0</v>
      </c>
      <c r="Z803" s="31"/>
      <c r="AA803" s="140">
        <f t="shared" si="270"/>
        <v>0</v>
      </c>
      <c r="AB803" s="12"/>
      <c r="AC803" s="8">
        <f t="shared" si="271"/>
        <v>9.0359999999999996</v>
      </c>
      <c r="AD803" s="8">
        <f t="shared" si="272"/>
        <v>-184.49199999999999</v>
      </c>
      <c r="AE803"/>
      <c r="AF803" t="e">
        <f>IF(D803="M",IF(AI803&lt;78,LMS!$D$5*AI803^3+LMS!$E$5*AI803^2+LMS!$F$5*AI803+LMS!$G$5,IF(AI803&lt;150,LMS!$D$6*AI803^3+LMS!$E$6*AI803^2+LMS!$F$6*AI803+LMS!$G$6,LMS!$D$7*AI803^3+LMS!$E$7*AI803^2+LMS!$F$7*AI803+LMS!$G$7)),IF(AI803&lt;69,LMS!$D$9*AI803^3+LMS!$E$9*AI803^2+LMS!$F$9*AI803+LMS!$G$9,IF(AI803&lt;150,LMS!$D$10*AI803^3+LMS!$E$10*AI803^2+LMS!$F$10*AI803+LMS!$G$10,LMS!$D$11*AI803^3+LMS!$E$11*AI803^2+LMS!$F$11*AI803+LMS!$G$11)))</f>
        <v>#VALUE!</v>
      </c>
      <c r="AG803" t="e">
        <f>IF(D803="M",(IF(AI803&lt;2.5,LMS!$D$21*AI803^3+LMS!$E$21*AI803^2+LMS!$F$21*AI803+LMS!$G$21,IF(AI803&lt;9.5,LMS!$D$22*AI803^3+LMS!$E$22*AI803^2+LMS!$F$22*AI803+LMS!$G$22,IF(AI803&lt;26.75,LMS!$D$23*AI803^3+LMS!$E$23*AI803^2+LMS!$F$23*AI803+LMS!$G$23,IF(AI803&lt;90,LMS!$D$24*AI803^3+LMS!$E$24*AI803^2+LMS!$F$24*AI803+LMS!$G$24,LMS!$D$25*AI803^3+LMS!$E$25*AI803^2+LMS!$F$25*AI803+LMS!$G$25))))),(IF(AI803&lt;2.5,LMS!$D$27*AI803^3+LMS!$E$27*AI803^2+LMS!$F$27*AI803+LMS!$G$27,IF(AI803&lt;9.5,LMS!$D$28*AI803^3+LMS!$E$28*AI803^2+LMS!$F$28*AI803+LMS!$G$28,IF(AI803&lt;26.75,LMS!$D$29*AI803^3+LMS!$E$29*AI803^2+LMS!$F$29*AI803+LMS!$G$29,IF(AI803&lt;90,LMS!$D$30*AI803^3+LMS!$E$30*AI803^2+LMS!$F$30*AI803+LMS!$G$30,IF(AI803&lt;150,LMS!$D$31*AI803^3+LMS!$E$31*AI803^2+LMS!$F$31*AI803+LMS!$G$31,LMS!$D$32*AI803^3+LMS!$E$32*AI803^2+LMS!$F$32*AI803+LMS!$G$32)))))))</f>
        <v>#VALUE!</v>
      </c>
      <c r="AH803" t="e">
        <f>IF(D803="M",(IF(AI803&lt;90,LMS!$D$14*AI803^3+LMS!$E$14*AI803^2+LMS!$F$14*AI803+LMS!$G$14,LMS!$D$15*AI803^3+LMS!$E$15*AI803^2+LMS!$F$15*AI803+LMS!$G$15)),(IF(AI803&lt;90,LMS!$D$17*AI803^3+LMS!$E$17*AI803^2+LMS!$F$17*AI803+LMS!$G$17,LMS!$D$18*AI803^3+LMS!$E$18*AI803^2+LMS!$F$18*AI803+LMS!$G$18)))</f>
        <v>#VALUE!</v>
      </c>
      <c r="AI803" s="7" t="e">
        <f t="shared" si="265"/>
        <v>#VALUE!</v>
      </c>
      <c r="AJ803" s="7">
        <f t="shared" si="286"/>
        <v>0</v>
      </c>
      <c r="AL803" s="7">
        <f>IF(D803="M",WeightSDS!P$5*$AJ803^7+WeightSDS!Q$5*$AJ803^6+WeightSDS!R$5*$AJ803^5+WeightSDS!S$5*$AJ803^4+WeightSDS!T$5*$AJ803^3+WeightSDS!U$5*$AJ803^2+WeightSDS!V$5*$AJ803+WeightSDS!W$5,IF($AJ803&lt;186,WeightSDS!P$8*$AJ803^7+WeightSDS!Q$8*$AJ803^6+WeightSDS!R$8*$AJ803^5+WeightSDS!S$8*$AJ803^4+WeightSDS!T$8*$AJ803^3+WeightSDS!U$8*$AJ803^2+WeightSDS!V$8*$AJ803+WeightSDS!W$8,WeightSDS!$U$9+WeightSDS!$V$9*($AJ803-WeightSDS!$W$9)))</f>
        <v>0.75407122999999998</v>
      </c>
      <c r="AM803" s="7">
        <f>IF(D803="M",IF($AJ803&lt;45,WeightSDS!M$23*$AJ803^10+WeightSDS!N$23*$AJ803^9+WeightSDS!O$23*$AJ803^8+WeightSDS!P$23*$AJ803^7+WeightSDS!Q$23*$AJ803^6+WeightSDS!R$23*$AJ803^5+WeightSDS!S$23*$AJ803^4+WeightSDS!T$23*$AJ803^3+WeightSDS!U$23*$AJ803^2+WeightSDS!V$23*$AJ803+WeightSDS!W$23,IF($AJ803&lt;153,WeightSDS!M$25*$AJ803^10+WeightSDS!N$25*$AJ803^9+WeightSDS!O$25*$AJ803^8+WeightSDS!P$25*$AJ803^7+WeightSDS!Q$25*$AJ803^6+WeightSDS!R$25*$AJ803^5+WeightSDS!S$25*$AJ803^4+WeightSDS!T$25*$AJ803^3+WeightSDS!U$25*$AJ803^2+WeightSDS!V$25*$AJ803+WeightSDS!W$25,WeightSDS!M$27+WeightSDS!N$27/(1+EXP(WeightSDS!O$27+WeightSDS!P$27*$AJ803)))),IF($AJ803&lt;43.8,WeightSDS!M$29*$AJ803^10+WeightSDS!N$29*$AJ803^9+WeightSDS!O$29*$AJ803^8+WeightSDS!P$29*$AJ803^7+WeightSDS!Q$29*$AJ803^6+WeightSDS!R$29*$AJ803^5+WeightSDS!S$29*$AJ803^4+WeightSDS!T$29*$AJ803^3+WeightSDS!U$29*$AJ803^2+WeightSDS!V$29*$AJ803+WeightSDS!W$29-0.010431*(1-$AJ803/210),IF($AJ803&lt;123,WeightSDS!M$30*$AJ803^10+WeightSDS!N$30*$AJ803^9+WeightSDS!O$30*$AJ803^8+WeightSDS!P$30*$AJ803^7+WeightSDS!Q$30*$AJ803^6+WeightSDS!R$30*$AJ803^5+WeightSDS!S$30*$AJ803^4+WeightSDS!T$30*$AJ803^3+WeightSDS!U$30*$AJ803^2+WeightSDS!V$30*$AJ803+WeightSDS!W$30-0.010431*(1-1/$AJ803),WeightSDS!M$32+WeightSDS!N$32/(1+EXP(WeightSDS!O$32+WeightSDS!P$32*$AJ803))-0.010431*(1-$AJ803/210))))</f>
        <v>2.9500001032655536</v>
      </c>
      <c r="AN803" s="7">
        <f>IF(D803="M",IF($AJ803&lt;162,WeightSDS!P$12*$AJ803^7+WeightSDS!Q$12*$AJ803^6+WeightSDS!R$12*$AJ803^5+WeightSDS!S$12*$AJ803^4+WeightSDS!T$12*$AJ803^3+WeightSDS!U$12*$AJ803^2+WeightSDS!V$12*$AJ803+WeightSDS!W$12,WeightSDS!P$14*$AJ803^7+WeightSDS!Q$14*$AJ803^6+WeightSDS!R$14*$AJ803^5+WeightSDS!S$14*$AJ803^4+WeightSDS!T$14*$AJ803^3+WeightSDS!U$14*$AJ803^2+WeightSDS!V$14*$AJ803+WeightSDS!W$14),IF($AJ803&lt;156,WeightSDS!O$17*$AJ803^8+WeightSDS!P$17*$AJ803^7+WeightSDS!Q$17*$AJ803^6+WeightSDS!R$17*$AJ803^5+WeightSDS!S$17*$AJ803^4+WeightSDS!T$17*$AJ803^3+WeightSDS!U$17*$AJ803^2+WeightSDS!V$17*$AJ803+WeightSDS!W$17,IF($AJ803&lt;186,WeightSDS!$U$18+(WeightSDS!$V$18-WeightSDS!$U$18)/24*($AJ803-186)+WeightSDS!$W$18*(-$AJ803+186)^2-0.005,WeightSDS!$U$18+(WeightSDS!$V$18-WeightSDS!$U$18)/24*($AJ803-186)-0.005)))</f>
        <v>0.14604529399999999</v>
      </c>
      <c r="AQ803" s="7">
        <f t="shared" si="273"/>
        <v>0.56299999999999994</v>
      </c>
      <c r="AR803" s="7">
        <f t="shared" si="274"/>
        <v>69</v>
      </c>
      <c r="AS803" s="7">
        <f t="shared" si="275"/>
        <v>0.51</v>
      </c>
    </row>
    <row r="804" spans="2:45" s="7" customFormat="1" x14ac:dyDescent="0.15">
      <c r="B804" s="118"/>
      <c r="C804" s="118"/>
      <c r="D804" s="118"/>
      <c r="E804" s="30"/>
      <c r="F804" s="30"/>
      <c r="G804" s="119"/>
      <c r="H804" s="119"/>
      <c r="I804" s="78"/>
      <c r="J804" s="11" t="str">
        <f t="shared" si="266"/>
        <v/>
      </c>
      <c r="K804" s="2" t="str">
        <f t="shared" si="276"/>
        <v/>
      </c>
      <c r="L804" s="2" t="str">
        <f t="shared" si="267"/>
        <v/>
      </c>
      <c r="M804" s="2" t="str">
        <f t="shared" si="277"/>
        <v/>
      </c>
      <c r="N804" s="2" t="str">
        <f t="shared" si="278"/>
        <v/>
      </c>
      <c r="O804" s="2" t="str">
        <f t="shared" si="279"/>
        <v/>
      </c>
      <c r="P804" s="11" t="str">
        <f t="shared" si="280"/>
        <v/>
      </c>
      <c r="Q804" s="11" t="str">
        <f t="shared" si="281"/>
        <v/>
      </c>
      <c r="R804" s="2" t="str">
        <f t="shared" si="282"/>
        <v/>
      </c>
      <c r="S804" s="11" t="str">
        <f t="shared" si="283"/>
        <v/>
      </c>
      <c r="T804" s="175" t="str">
        <f t="shared" si="284"/>
        <v/>
      </c>
      <c r="U804" s="11" t="str">
        <f t="shared" si="285"/>
        <v/>
      </c>
      <c r="V804" s="136"/>
      <c r="W804" s="136"/>
      <c r="X804" s="139">
        <f t="shared" si="268"/>
        <v>0</v>
      </c>
      <c r="Y804" s="31">
        <f t="shared" si="269"/>
        <v>0</v>
      </c>
      <c r="Z804" s="31"/>
      <c r="AA804" s="140">
        <f t="shared" si="270"/>
        <v>0</v>
      </c>
      <c r="AB804" s="12"/>
      <c r="AC804" s="8">
        <f t="shared" si="271"/>
        <v>9.0359999999999996</v>
      </c>
      <c r="AD804" s="8">
        <f t="shared" si="272"/>
        <v>-184.49199999999999</v>
      </c>
      <c r="AE804"/>
      <c r="AF804" t="e">
        <f>IF(D804="M",IF(AI804&lt;78,LMS!$D$5*AI804^3+LMS!$E$5*AI804^2+LMS!$F$5*AI804+LMS!$G$5,IF(AI804&lt;150,LMS!$D$6*AI804^3+LMS!$E$6*AI804^2+LMS!$F$6*AI804+LMS!$G$6,LMS!$D$7*AI804^3+LMS!$E$7*AI804^2+LMS!$F$7*AI804+LMS!$G$7)),IF(AI804&lt;69,LMS!$D$9*AI804^3+LMS!$E$9*AI804^2+LMS!$F$9*AI804+LMS!$G$9,IF(AI804&lt;150,LMS!$D$10*AI804^3+LMS!$E$10*AI804^2+LMS!$F$10*AI804+LMS!$G$10,LMS!$D$11*AI804^3+LMS!$E$11*AI804^2+LMS!$F$11*AI804+LMS!$G$11)))</f>
        <v>#VALUE!</v>
      </c>
      <c r="AG804" t="e">
        <f>IF(D804="M",(IF(AI804&lt;2.5,LMS!$D$21*AI804^3+LMS!$E$21*AI804^2+LMS!$F$21*AI804+LMS!$G$21,IF(AI804&lt;9.5,LMS!$D$22*AI804^3+LMS!$E$22*AI804^2+LMS!$F$22*AI804+LMS!$G$22,IF(AI804&lt;26.75,LMS!$D$23*AI804^3+LMS!$E$23*AI804^2+LMS!$F$23*AI804+LMS!$G$23,IF(AI804&lt;90,LMS!$D$24*AI804^3+LMS!$E$24*AI804^2+LMS!$F$24*AI804+LMS!$G$24,LMS!$D$25*AI804^3+LMS!$E$25*AI804^2+LMS!$F$25*AI804+LMS!$G$25))))),(IF(AI804&lt;2.5,LMS!$D$27*AI804^3+LMS!$E$27*AI804^2+LMS!$F$27*AI804+LMS!$G$27,IF(AI804&lt;9.5,LMS!$D$28*AI804^3+LMS!$E$28*AI804^2+LMS!$F$28*AI804+LMS!$G$28,IF(AI804&lt;26.75,LMS!$D$29*AI804^3+LMS!$E$29*AI804^2+LMS!$F$29*AI804+LMS!$G$29,IF(AI804&lt;90,LMS!$D$30*AI804^3+LMS!$E$30*AI804^2+LMS!$F$30*AI804+LMS!$G$30,IF(AI804&lt;150,LMS!$D$31*AI804^3+LMS!$E$31*AI804^2+LMS!$F$31*AI804+LMS!$G$31,LMS!$D$32*AI804^3+LMS!$E$32*AI804^2+LMS!$F$32*AI804+LMS!$G$32)))))))</f>
        <v>#VALUE!</v>
      </c>
      <c r="AH804" t="e">
        <f>IF(D804="M",(IF(AI804&lt;90,LMS!$D$14*AI804^3+LMS!$E$14*AI804^2+LMS!$F$14*AI804+LMS!$G$14,LMS!$D$15*AI804^3+LMS!$E$15*AI804^2+LMS!$F$15*AI804+LMS!$G$15)),(IF(AI804&lt;90,LMS!$D$17*AI804^3+LMS!$E$17*AI804^2+LMS!$F$17*AI804+LMS!$G$17,LMS!$D$18*AI804^3+LMS!$E$18*AI804^2+LMS!$F$18*AI804+LMS!$G$18)))</f>
        <v>#VALUE!</v>
      </c>
      <c r="AI804" s="7" t="e">
        <f t="shared" si="265"/>
        <v>#VALUE!</v>
      </c>
      <c r="AJ804" s="7">
        <f t="shared" si="286"/>
        <v>0</v>
      </c>
      <c r="AL804" s="7">
        <f>IF(D804="M",WeightSDS!P$5*$AJ804^7+WeightSDS!Q$5*$AJ804^6+WeightSDS!R$5*$AJ804^5+WeightSDS!S$5*$AJ804^4+WeightSDS!T$5*$AJ804^3+WeightSDS!U$5*$AJ804^2+WeightSDS!V$5*$AJ804+WeightSDS!W$5,IF($AJ804&lt;186,WeightSDS!P$8*$AJ804^7+WeightSDS!Q$8*$AJ804^6+WeightSDS!R$8*$AJ804^5+WeightSDS!S$8*$AJ804^4+WeightSDS!T$8*$AJ804^3+WeightSDS!U$8*$AJ804^2+WeightSDS!V$8*$AJ804+WeightSDS!W$8,WeightSDS!$U$9+WeightSDS!$V$9*($AJ804-WeightSDS!$W$9)))</f>
        <v>0.75407122999999998</v>
      </c>
      <c r="AM804" s="7">
        <f>IF(D804="M",IF($AJ804&lt;45,WeightSDS!M$23*$AJ804^10+WeightSDS!N$23*$AJ804^9+WeightSDS!O$23*$AJ804^8+WeightSDS!P$23*$AJ804^7+WeightSDS!Q$23*$AJ804^6+WeightSDS!R$23*$AJ804^5+WeightSDS!S$23*$AJ804^4+WeightSDS!T$23*$AJ804^3+WeightSDS!U$23*$AJ804^2+WeightSDS!V$23*$AJ804+WeightSDS!W$23,IF($AJ804&lt;153,WeightSDS!M$25*$AJ804^10+WeightSDS!N$25*$AJ804^9+WeightSDS!O$25*$AJ804^8+WeightSDS!P$25*$AJ804^7+WeightSDS!Q$25*$AJ804^6+WeightSDS!R$25*$AJ804^5+WeightSDS!S$25*$AJ804^4+WeightSDS!T$25*$AJ804^3+WeightSDS!U$25*$AJ804^2+WeightSDS!V$25*$AJ804+WeightSDS!W$25,WeightSDS!M$27+WeightSDS!N$27/(1+EXP(WeightSDS!O$27+WeightSDS!P$27*$AJ804)))),IF($AJ804&lt;43.8,WeightSDS!M$29*$AJ804^10+WeightSDS!N$29*$AJ804^9+WeightSDS!O$29*$AJ804^8+WeightSDS!P$29*$AJ804^7+WeightSDS!Q$29*$AJ804^6+WeightSDS!R$29*$AJ804^5+WeightSDS!S$29*$AJ804^4+WeightSDS!T$29*$AJ804^3+WeightSDS!U$29*$AJ804^2+WeightSDS!V$29*$AJ804+WeightSDS!W$29-0.010431*(1-$AJ804/210),IF($AJ804&lt;123,WeightSDS!M$30*$AJ804^10+WeightSDS!N$30*$AJ804^9+WeightSDS!O$30*$AJ804^8+WeightSDS!P$30*$AJ804^7+WeightSDS!Q$30*$AJ804^6+WeightSDS!R$30*$AJ804^5+WeightSDS!S$30*$AJ804^4+WeightSDS!T$30*$AJ804^3+WeightSDS!U$30*$AJ804^2+WeightSDS!V$30*$AJ804+WeightSDS!W$30-0.010431*(1-1/$AJ804),WeightSDS!M$32+WeightSDS!N$32/(1+EXP(WeightSDS!O$32+WeightSDS!P$32*$AJ804))-0.010431*(1-$AJ804/210))))</f>
        <v>2.9500001032655536</v>
      </c>
      <c r="AN804" s="7">
        <f>IF(D804="M",IF($AJ804&lt;162,WeightSDS!P$12*$AJ804^7+WeightSDS!Q$12*$AJ804^6+WeightSDS!R$12*$AJ804^5+WeightSDS!S$12*$AJ804^4+WeightSDS!T$12*$AJ804^3+WeightSDS!U$12*$AJ804^2+WeightSDS!V$12*$AJ804+WeightSDS!W$12,WeightSDS!P$14*$AJ804^7+WeightSDS!Q$14*$AJ804^6+WeightSDS!R$14*$AJ804^5+WeightSDS!S$14*$AJ804^4+WeightSDS!T$14*$AJ804^3+WeightSDS!U$14*$AJ804^2+WeightSDS!V$14*$AJ804+WeightSDS!W$14),IF($AJ804&lt;156,WeightSDS!O$17*$AJ804^8+WeightSDS!P$17*$AJ804^7+WeightSDS!Q$17*$AJ804^6+WeightSDS!R$17*$AJ804^5+WeightSDS!S$17*$AJ804^4+WeightSDS!T$17*$AJ804^3+WeightSDS!U$17*$AJ804^2+WeightSDS!V$17*$AJ804+WeightSDS!W$17,IF($AJ804&lt;186,WeightSDS!$U$18+(WeightSDS!$V$18-WeightSDS!$U$18)/24*($AJ804-186)+WeightSDS!$W$18*(-$AJ804+186)^2-0.005,WeightSDS!$U$18+(WeightSDS!$V$18-WeightSDS!$U$18)/24*($AJ804-186)-0.005)))</f>
        <v>0.14604529399999999</v>
      </c>
      <c r="AQ804" s="7">
        <f t="shared" si="273"/>
        <v>0.56299999999999994</v>
      </c>
      <c r="AR804" s="7">
        <f t="shared" si="274"/>
        <v>69</v>
      </c>
      <c r="AS804" s="7">
        <f t="shared" si="275"/>
        <v>0.51</v>
      </c>
    </row>
    <row r="805" spans="2:45" s="7" customFormat="1" x14ac:dyDescent="0.15">
      <c r="B805" s="118"/>
      <c r="C805" s="118"/>
      <c r="D805" s="118"/>
      <c r="E805" s="30"/>
      <c r="F805" s="30"/>
      <c r="G805" s="119"/>
      <c r="H805" s="119"/>
      <c r="I805" s="78"/>
      <c r="J805" s="11" t="str">
        <f t="shared" si="266"/>
        <v/>
      </c>
      <c r="K805" s="2" t="str">
        <f t="shared" si="276"/>
        <v/>
      </c>
      <c r="L805" s="2" t="str">
        <f t="shared" si="267"/>
        <v/>
      </c>
      <c r="M805" s="2" t="str">
        <f t="shared" si="277"/>
        <v/>
      </c>
      <c r="N805" s="2" t="str">
        <f t="shared" si="278"/>
        <v/>
      </c>
      <c r="O805" s="2" t="str">
        <f t="shared" si="279"/>
        <v/>
      </c>
      <c r="P805" s="11" t="str">
        <f t="shared" si="280"/>
        <v/>
      </c>
      <c r="Q805" s="11" t="str">
        <f t="shared" si="281"/>
        <v/>
      </c>
      <c r="R805" s="2" t="str">
        <f t="shared" si="282"/>
        <v/>
      </c>
      <c r="S805" s="11" t="str">
        <f t="shared" si="283"/>
        <v/>
      </c>
      <c r="T805" s="175" t="str">
        <f t="shared" si="284"/>
        <v/>
      </c>
      <c r="U805" s="11" t="str">
        <f t="shared" si="285"/>
        <v/>
      </c>
      <c r="V805" s="136"/>
      <c r="W805" s="136"/>
      <c r="X805" s="139">
        <f t="shared" si="268"/>
        <v>0</v>
      </c>
      <c r="Y805" s="31">
        <f t="shared" si="269"/>
        <v>0</v>
      </c>
      <c r="Z805" s="31"/>
      <c r="AA805" s="140">
        <f t="shared" si="270"/>
        <v>0</v>
      </c>
      <c r="AB805" s="12"/>
      <c r="AC805" s="8">
        <f t="shared" si="271"/>
        <v>9.0359999999999996</v>
      </c>
      <c r="AD805" s="8">
        <f t="shared" si="272"/>
        <v>-184.49199999999999</v>
      </c>
      <c r="AE805"/>
      <c r="AF805" t="e">
        <f>IF(D805="M",IF(AI805&lt;78,LMS!$D$5*AI805^3+LMS!$E$5*AI805^2+LMS!$F$5*AI805+LMS!$G$5,IF(AI805&lt;150,LMS!$D$6*AI805^3+LMS!$E$6*AI805^2+LMS!$F$6*AI805+LMS!$G$6,LMS!$D$7*AI805^3+LMS!$E$7*AI805^2+LMS!$F$7*AI805+LMS!$G$7)),IF(AI805&lt;69,LMS!$D$9*AI805^3+LMS!$E$9*AI805^2+LMS!$F$9*AI805+LMS!$G$9,IF(AI805&lt;150,LMS!$D$10*AI805^3+LMS!$E$10*AI805^2+LMS!$F$10*AI805+LMS!$G$10,LMS!$D$11*AI805^3+LMS!$E$11*AI805^2+LMS!$F$11*AI805+LMS!$G$11)))</f>
        <v>#VALUE!</v>
      </c>
      <c r="AG805" t="e">
        <f>IF(D805="M",(IF(AI805&lt;2.5,LMS!$D$21*AI805^3+LMS!$E$21*AI805^2+LMS!$F$21*AI805+LMS!$G$21,IF(AI805&lt;9.5,LMS!$D$22*AI805^3+LMS!$E$22*AI805^2+LMS!$F$22*AI805+LMS!$G$22,IF(AI805&lt;26.75,LMS!$D$23*AI805^3+LMS!$E$23*AI805^2+LMS!$F$23*AI805+LMS!$G$23,IF(AI805&lt;90,LMS!$D$24*AI805^3+LMS!$E$24*AI805^2+LMS!$F$24*AI805+LMS!$G$24,LMS!$D$25*AI805^3+LMS!$E$25*AI805^2+LMS!$F$25*AI805+LMS!$G$25))))),(IF(AI805&lt;2.5,LMS!$D$27*AI805^3+LMS!$E$27*AI805^2+LMS!$F$27*AI805+LMS!$G$27,IF(AI805&lt;9.5,LMS!$D$28*AI805^3+LMS!$E$28*AI805^2+LMS!$F$28*AI805+LMS!$G$28,IF(AI805&lt;26.75,LMS!$D$29*AI805^3+LMS!$E$29*AI805^2+LMS!$F$29*AI805+LMS!$G$29,IF(AI805&lt;90,LMS!$D$30*AI805^3+LMS!$E$30*AI805^2+LMS!$F$30*AI805+LMS!$G$30,IF(AI805&lt;150,LMS!$D$31*AI805^3+LMS!$E$31*AI805^2+LMS!$F$31*AI805+LMS!$G$31,LMS!$D$32*AI805^3+LMS!$E$32*AI805^2+LMS!$F$32*AI805+LMS!$G$32)))))))</f>
        <v>#VALUE!</v>
      </c>
      <c r="AH805" t="e">
        <f>IF(D805="M",(IF(AI805&lt;90,LMS!$D$14*AI805^3+LMS!$E$14*AI805^2+LMS!$F$14*AI805+LMS!$G$14,LMS!$D$15*AI805^3+LMS!$E$15*AI805^2+LMS!$F$15*AI805+LMS!$G$15)),(IF(AI805&lt;90,LMS!$D$17*AI805^3+LMS!$E$17*AI805^2+LMS!$F$17*AI805+LMS!$G$17,LMS!$D$18*AI805^3+LMS!$E$18*AI805^2+LMS!$F$18*AI805+LMS!$G$18)))</f>
        <v>#VALUE!</v>
      </c>
      <c r="AI805" s="7" t="e">
        <f t="shared" si="265"/>
        <v>#VALUE!</v>
      </c>
      <c r="AJ805" s="7">
        <f t="shared" si="286"/>
        <v>0</v>
      </c>
      <c r="AL805" s="7">
        <f>IF(D805="M",WeightSDS!P$5*$AJ805^7+WeightSDS!Q$5*$AJ805^6+WeightSDS!R$5*$AJ805^5+WeightSDS!S$5*$AJ805^4+WeightSDS!T$5*$AJ805^3+WeightSDS!U$5*$AJ805^2+WeightSDS!V$5*$AJ805+WeightSDS!W$5,IF($AJ805&lt;186,WeightSDS!P$8*$AJ805^7+WeightSDS!Q$8*$AJ805^6+WeightSDS!R$8*$AJ805^5+WeightSDS!S$8*$AJ805^4+WeightSDS!T$8*$AJ805^3+WeightSDS!U$8*$AJ805^2+WeightSDS!V$8*$AJ805+WeightSDS!W$8,WeightSDS!$U$9+WeightSDS!$V$9*($AJ805-WeightSDS!$W$9)))</f>
        <v>0.75407122999999998</v>
      </c>
      <c r="AM805" s="7">
        <f>IF(D805="M",IF($AJ805&lt;45,WeightSDS!M$23*$AJ805^10+WeightSDS!N$23*$AJ805^9+WeightSDS!O$23*$AJ805^8+WeightSDS!P$23*$AJ805^7+WeightSDS!Q$23*$AJ805^6+WeightSDS!R$23*$AJ805^5+WeightSDS!S$23*$AJ805^4+WeightSDS!T$23*$AJ805^3+WeightSDS!U$23*$AJ805^2+WeightSDS!V$23*$AJ805+WeightSDS!W$23,IF($AJ805&lt;153,WeightSDS!M$25*$AJ805^10+WeightSDS!N$25*$AJ805^9+WeightSDS!O$25*$AJ805^8+WeightSDS!P$25*$AJ805^7+WeightSDS!Q$25*$AJ805^6+WeightSDS!R$25*$AJ805^5+WeightSDS!S$25*$AJ805^4+WeightSDS!T$25*$AJ805^3+WeightSDS!U$25*$AJ805^2+WeightSDS!V$25*$AJ805+WeightSDS!W$25,WeightSDS!M$27+WeightSDS!N$27/(1+EXP(WeightSDS!O$27+WeightSDS!P$27*$AJ805)))),IF($AJ805&lt;43.8,WeightSDS!M$29*$AJ805^10+WeightSDS!N$29*$AJ805^9+WeightSDS!O$29*$AJ805^8+WeightSDS!P$29*$AJ805^7+WeightSDS!Q$29*$AJ805^6+WeightSDS!R$29*$AJ805^5+WeightSDS!S$29*$AJ805^4+WeightSDS!T$29*$AJ805^3+WeightSDS!U$29*$AJ805^2+WeightSDS!V$29*$AJ805+WeightSDS!W$29-0.010431*(1-$AJ805/210),IF($AJ805&lt;123,WeightSDS!M$30*$AJ805^10+WeightSDS!N$30*$AJ805^9+WeightSDS!O$30*$AJ805^8+WeightSDS!P$30*$AJ805^7+WeightSDS!Q$30*$AJ805^6+WeightSDS!R$30*$AJ805^5+WeightSDS!S$30*$AJ805^4+WeightSDS!T$30*$AJ805^3+WeightSDS!U$30*$AJ805^2+WeightSDS!V$30*$AJ805+WeightSDS!W$30-0.010431*(1-1/$AJ805),WeightSDS!M$32+WeightSDS!N$32/(1+EXP(WeightSDS!O$32+WeightSDS!P$32*$AJ805))-0.010431*(1-$AJ805/210))))</f>
        <v>2.9500001032655536</v>
      </c>
      <c r="AN805" s="7">
        <f>IF(D805="M",IF($AJ805&lt;162,WeightSDS!P$12*$AJ805^7+WeightSDS!Q$12*$AJ805^6+WeightSDS!R$12*$AJ805^5+WeightSDS!S$12*$AJ805^4+WeightSDS!T$12*$AJ805^3+WeightSDS!U$12*$AJ805^2+WeightSDS!V$12*$AJ805+WeightSDS!W$12,WeightSDS!P$14*$AJ805^7+WeightSDS!Q$14*$AJ805^6+WeightSDS!R$14*$AJ805^5+WeightSDS!S$14*$AJ805^4+WeightSDS!T$14*$AJ805^3+WeightSDS!U$14*$AJ805^2+WeightSDS!V$14*$AJ805+WeightSDS!W$14),IF($AJ805&lt;156,WeightSDS!O$17*$AJ805^8+WeightSDS!P$17*$AJ805^7+WeightSDS!Q$17*$AJ805^6+WeightSDS!R$17*$AJ805^5+WeightSDS!S$17*$AJ805^4+WeightSDS!T$17*$AJ805^3+WeightSDS!U$17*$AJ805^2+WeightSDS!V$17*$AJ805+WeightSDS!W$17,IF($AJ805&lt;186,WeightSDS!$U$18+(WeightSDS!$V$18-WeightSDS!$U$18)/24*($AJ805-186)+WeightSDS!$W$18*(-$AJ805+186)^2-0.005,WeightSDS!$U$18+(WeightSDS!$V$18-WeightSDS!$U$18)/24*($AJ805-186)-0.005)))</f>
        <v>0.14604529399999999</v>
      </c>
      <c r="AQ805" s="7">
        <f t="shared" si="273"/>
        <v>0.56299999999999994</v>
      </c>
      <c r="AR805" s="7">
        <f t="shared" si="274"/>
        <v>69</v>
      </c>
      <c r="AS805" s="7">
        <f t="shared" si="275"/>
        <v>0.51</v>
      </c>
    </row>
    <row r="806" spans="2:45" s="7" customFormat="1" x14ac:dyDescent="0.15">
      <c r="B806" s="118"/>
      <c r="C806" s="118"/>
      <c r="D806" s="118"/>
      <c r="E806" s="30"/>
      <c r="F806" s="30"/>
      <c r="G806" s="119"/>
      <c r="H806" s="119"/>
      <c r="I806" s="78"/>
      <c r="J806" s="11" t="str">
        <f t="shared" si="266"/>
        <v/>
      </c>
      <c r="K806" s="2" t="str">
        <f t="shared" si="276"/>
        <v/>
      </c>
      <c r="L806" s="2" t="str">
        <f t="shared" si="267"/>
        <v/>
      </c>
      <c r="M806" s="2" t="str">
        <f t="shared" si="277"/>
        <v/>
      </c>
      <c r="N806" s="2" t="str">
        <f t="shared" si="278"/>
        <v/>
      </c>
      <c r="O806" s="2" t="str">
        <f t="shared" si="279"/>
        <v/>
      </c>
      <c r="P806" s="11" t="str">
        <f t="shared" si="280"/>
        <v/>
      </c>
      <c r="Q806" s="11" t="str">
        <f t="shared" si="281"/>
        <v/>
      </c>
      <c r="R806" s="2" t="str">
        <f t="shared" si="282"/>
        <v/>
      </c>
      <c r="S806" s="11" t="str">
        <f t="shared" si="283"/>
        <v/>
      </c>
      <c r="T806" s="175" t="str">
        <f t="shared" si="284"/>
        <v/>
      </c>
      <c r="U806" s="11" t="str">
        <f t="shared" si="285"/>
        <v/>
      </c>
      <c r="V806" s="136"/>
      <c r="W806" s="136"/>
      <c r="X806" s="139">
        <f t="shared" si="268"/>
        <v>0</v>
      </c>
      <c r="Y806" s="31">
        <f t="shared" si="269"/>
        <v>0</v>
      </c>
      <c r="Z806" s="31"/>
      <c r="AA806" s="140">
        <f t="shared" si="270"/>
        <v>0</v>
      </c>
      <c r="AB806" s="12"/>
      <c r="AC806" s="8">
        <f t="shared" si="271"/>
        <v>9.0359999999999996</v>
      </c>
      <c r="AD806" s="8">
        <f t="shared" si="272"/>
        <v>-184.49199999999999</v>
      </c>
      <c r="AE806"/>
      <c r="AF806" t="e">
        <f>IF(D806="M",IF(AI806&lt;78,LMS!$D$5*AI806^3+LMS!$E$5*AI806^2+LMS!$F$5*AI806+LMS!$G$5,IF(AI806&lt;150,LMS!$D$6*AI806^3+LMS!$E$6*AI806^2+LMS!$F$6*AI806+LMS!$G$6,LMS!$D$7*AI806^3+LMS!$E$7*AI806^2+LMS!$F$7*AI806+LMS!$G$7)),IF(AI806&lt;69,LMS!$D$9*AI806^3+LMS!$E$9*AI806^2+LMS!$F$9*AI806+LMS!$G$9,IF(AI806&lt;150,LMS!$D$10*AI806^3+LMS!$E$10*AI806^2+LMS!$F$10*AI806+LMS!$G$10,LMS!$D$11*AI806^3+LMS!$E$11*AI806^2+LMS!$F$11*AI806+LMS!$G$11)))</f>
        <v>#VALUE!</v>
      </c>
      <c r="AG806" t="e">
        <f>IF(D806="M",(IF(AI806&lt;2.5,LMS!$D$21*AI806^3+LMS!$E$21*AI806^2+LMS!$F$21*AI806+LMS!$G$21,IF(AI806&lt;9.5,LMS!$D$22*AI806^3+LMS!$E$22*AI806^2+LMS!$F$22*AI806+LMS!$G$22,IF(AI806&lt;26.75,LMS!$D$23*AI806^3+LMS!$E$23*AI806^2+LMS!$F$23*AI806+LMS!$G$23,IF(AI806&lt;90,LMS!$D$24*AI806^3+LMS!$E$24*AI806^2+LMS!$F$24*AI806+LMS!$G$24,LMS!$D$25*AI806^3+LMS!$E$25*AI806^2+LMS!$F$25*AI806+LMS!$G$25))))),(IF(AI806&lt;2.5,LMS!$D$27*AI806^3+LMS!$E$27*AI806^2+LMS!$F$27*AI806+LMS!$G$27,IF(AI806&lt;9.5,LMS!$D$28*AI806^3+LMS!$E$28*AI806^2+LMS!$F$28*AI806+LMS!$G$28,IF(AI806&lt;26.75,LMS!$D$29*AI806^3+LMS!$E$29*AI806^2+LMS!$F$29*AI806+LMS!$G$29,IF(AI806&lt;90,LMS!$D$30*AI806^3+LMS!$E$30*AI806^2+LMS!$F$30*AI806+LMS!$G$30,IF(AI806&lt;150,LMS!$D$31*AI806^3+LMS!$E$31*AI806^2+LMS!$F$31*AI806+LMS!$G$31,LMS!$D$32*AI806^3+LMS!$E$32*AI806^2+LMS!$F$32*AI806+LMS!$G$32)))))))</f>
        <v>#VALUE!</v>
      </c>
      <c r="AH806" t="e">
        <f>IF(D806="M",(IF(AI806&lt;90,LMS!$D$14*AI806^3+LMS!$E$14*AI806^2+LMS!$F$14*AI806+LMS!$G$14,LMS!$D$15*AI806^3+LMS!$E$15*AI806^2+LMS!$F$15*AI806+LMS!$G$15)),(IF(AI806&lt;90,LMS!$D$17*AI806^3+LMS!$E$17*AI806^2+LMS!$F$17*AI806+LMS!$G$17,LMS!$D$18*AI806^3+LMS!$E$18*AI806^2+LMS!$F$18*AI806+LMS!$G$18)))</f>
        <v>#VALUE!</v>
      </c>
      <c r="AI806" s="7" t="e">
        <f t="shared" si="265"/>
        <v>#VALUE!</v>
      </c>
      <c r="AJ806" s="7">
        <f t="shared" si="286"/>
        <v>0</v>
      </c>
      <c r="AL806" s="7">
        <f>IF(D806="M",WeightSDS!P$5*$AJ806^7+WeightSDS!Q$5*$AJ806^6+WeightSDS!R$5*$AJ806^5+WeightSDS!S$5*$AJ806^4+WeightSDS!T$5*$AJ806^3+WeightSDS!U$5*$AJ806^2+WeightSDS!V$5*$AJ806+WeightSDS!W$5,IF($AJ806&lt;186,WeightSDS!P$8*$AJ806^7+WeightSDS!Q$8*$AJ806^6+WeightSDS!R$8*$AJ806^5+WeightSDS!S$8*$AJ806^4+WeightSDS!T$8*$AJ806^3+WeightSDS!U$8*$AJ806^2+WeightSDS!V$8*$AJ806+WeightSDS!W$8,WeightSDS!$U$9+WeightSDS!$V$9*($AJ806-WeightSDS!$W$9)))</f>
        <v>0.75407122999999998</v>
      </c>
      <c r="AM806" s="7">
        <f>IF(D806="M",IF($AJ806&lt;45,WeightSDS!M$23*$AJ806^10+WeightSDS!N$23*$AJ806^9+WeightSDS!O$23*$AJ806^8+WeightSDS!P$23*$AJ806^7+WeightSDS!Q$23*$AJ806^6+WeightSDS!R$23*$AJ806^5+WeightSDS!S$23*$AJ806^4+WeightSDS!T$23*$AJ806^3+WeightSDS!U$23*$AJ806^2+WeightSDS!V$23*$AJ806+WeightSDS!W$23,IF($AJ806&lt;153,WeightSDS!M$25*$AJ806^10+WeightSDS!N$25*$AJ806^9+WeightSDS!O$25*$AJ806^8+WeightSDS!P$25*$AJ806^7+WeightSDS!Q$25*$AJ806^6+WeightSDS!R$25*$AJ806^5+WeightSDS!S$25*$AJ806^4+WeightSDS!T$25*$AJ806^3+WeightSDS!U$25*$AJ806^2+WeightSDS!V$25*$AJ806+WeightSDS!W$25,WeightSDS!M$27+WeightSDS!N$27/(1+EXP(WeightSDS!O$27+WeightSDS!P$27*$AJ806)))),IF($AJ806&lt;43.8,WeightSDS!M$29*$AJ806^10+WeightSDS!N$29*$AJ806^9+WeightSDS!O$29*$AJ806^8+WeightSDS!P$29*$AJ806^7+WeightSDS!Q$29*$AJ806^6+WeightSDS!R$29*$AJ806^5+WeightSDS!S$29*$AJ806^4+WeightSDS!T$29*$AJ806^3+WeightSDS!U$29*$AJ806^2+WeightSDS!V$29*$AJ806+WeightSDS!W$29-0.010431*(1-$AJ806/210),IF($AJ806&lt;123,WeightSDS!M$30*$AJ806^10+WeightSDS!N$30*$AJ806^9+WeightSDS!O$30*$AJ806^8+WeightSDS!P$30*$AJ806^7+WeightSDS!Q$30*$AJ806^6+WeightSDS!R$30*$AJ806^5+WeightSDS!S$30*$AJ806^4+WeightSDS!T$30*$AJ806^3+WeightSDS!U$30*$AJ806^2+WeightSDS!V$30*$AJ806+WeightSDS!W$30-0.010431*(1-1/$AJ806),WeightSDS!M$32+WeightSDS!N$32/(1+EXP(WeightSDS!O$32+WeightSDS!P$32*$AJ806))-0.010431*(1-$AJ806/210))))</f>
        <v>2.9500001032655536</v>
      </c>
      <c r="AN806" s="7">
        <f>IF(D806="M",IF($AJ806&lt;162,WeightSDS!P$12*$AJ806^7+WeightSDS!Q$12*$AJ806^6+WeightSDS!R$12*$AJ806^5+WeightSDS!S$12*$AJ806^4+WeightSDS!T$12*$AJ806^3+WeightSDS!U$12*$AJ806^2+WeightSDS!V$12*$AJ806+WeightSDS!W$12,WeightSDS!P$14*$AJ806^7+WeightSDS!Q$14*$AJ806^6+WeightSDS!R$14*$AJ806^5+WeightSDS!S$14*$AJ806^4+WeightSDS!T$14*$AJ806^3+WeightSDS!U$14*$AJ806^2+WeightSDS!V$14*$AJ806+WeightSDS!W$14),IF($AJ806&lt;156,WeightSDS!O$17*$AJ806^8+WeightSDS!P$17*$AJ806^7+WeightSDS!Q$17*$AJ806^6+WeightSDS!R$17*$AJ806^5+WeightSDS!S$17*$AJ806^4+WeightSDS!T$17*$AJ806^3+WeightSDS!U$17*$AJ806^2+WeightSDS!V$17*$AJ806+WeightSDS!W$17,IF($AJ806&lt;186,WeightSDS!$U$18+(WeightSDS!$V$18-WeightSDS!$U$18)/24*($AJ806-186)+WeightSDS!$W$18*(-$AJ806+186)^2-0.005,WeightSDS!$U$18+(WeightSDS!$V$18-WeightSDS!$U$18)/24*($AJ806-186)-0.005)))</f>
        <v>0.14604529399999999</v>
      </c>
      <c r="AQ806" s="7">
        <f t="shared" si="273"/>
        <v>0.56299999999999994</v>
      </c>
      <c r="AR806" s="7">
        <f t="shared" si="274"/>
        <v>69</v>
      </c>
      <c r="AS806" s="7">
        <f t="shared" si="275"/>
        <v>0.51</v>
      </c>
    </row>
    <row r="807" spans="2:45" s="7" customFormat="1" x14ac:dyDescent="0.15">
      <c r="B807" s="118"/>
      <c r="C807" s="118"/>
      <c r="D807" s="118"/>
      <c r="E807" s="30"/>
      <c r="F807" s="30"/>
      <c r="G807" s="119"/>
      <c r="H807" s="119"/>
      <c r="I807" s="78"/>
      <c r="J807" s="11" t="str">
        <f t="shared" si="266"/>
        <v/>
      </c>
      <c r="K807" s="2" t="str">
        <f t="shared" si="276"/>
        <v/>
      </c>
      <c r="L807" s="2" t="str">
        <f t="shared" si="267"/>
        <v/>
      </c>
      <c r="M807" s="2" t="str">
        <f t="shared" si="277"/>
        <v/>
      </c>
      <c r="N807" s="2" t="str">
        <f t="shared" si="278"/>
        <v/>
      </c>
      <c r="O807" s="2" t="str">
        <f t="shared" si="279"/>
        <v/>
      </c>
      <c r="P807" s="11" t="str">
        <f t="shared" si="280"/>
        <v/>
      </c>
      <c r="Q807" s="11" t="str">
        <f t="shared" si="281"/>
        <v/>
      </c>
      <c r="R807" s="2" t="str">
        <f t="shared" si="282"/>
        <v/>
      </c>
      <c r="S807" s="11" t="str">
        <f t="shared" si="283"/>
        <v/>
      </c>
      <c r="T807" s="175" t="str">
        <f t="shared" si="284"/>
        <v/>
      </c>
      <c r="U807" s="11" t="str">
        <f t="shared" si="285"/>
        <v/>
      </c>
      <c r="V807" s="136"/>
      <c r="W807" s="136"/>
      <c r="X807" s="139">
        <f t="shared" si="268"/>
        <v>0</v>
      </c>
      <c r="Y807" s="31">
        <f t="shared" si="269"/>
        <v>0</v>
      </c>
      <c r="Z807" s="31"/>
      <c r="AA807" s="140">
        <f t="shared" si="270"/>
        <v>0</v>
      </c>
      <c r="AB807" s="12"/>
      <c r="AC807" s="8">
        <f t="shared" si="271"/>
        <v>9.0359999999999996</v>
      </c>
      <c r="AD807" s="8">
        <f t="shared" si="272"/>
        <v>-184.49199999999999</v>
      </c>
      <c r="AE807"/>
      <c r="AF807" t="e">
        <f>IF(D807="M",IF(AI807&lt;78,LMS!$D$5*AI807^3+LMS!$E$5*AI807^2+LMS!$F$5*AI807+LMS!$G$5,IF(AI807&lt;150,LMS!$D$6*AI807^3+LMS!$E$6*AI807^2+LMS!$F$6*AI807+LMS!$G$6,LMS!$D$7*AI807^3+LMS!$E$7*AI807^2+LMS!$F$7*AI807+LMS!$G$7)),IF(AI807&lt;69,LMS!$D$9*AI807^3+LMS!$E$9*AI807^2+LMS!$F$9*AI807+LMS!$G$9,IF(AI807&lt;150,LMS!$D$10*AI807^3+LMS!$E$10*AI807^2+LMS!$F$10*AI807+LMS!$G$10,LMS!$D$11*AI807^3+LMS!$E$11*AI807^2+LMS!$F$11*AI807+LMS!$G$11)))</f>
        <v>#VALUE!</v>
      </c>
      <c r="AG807" t="e">
        <f>IF(D807="M",(IF(AI807&lt;2.5,LMS!$D$21*AI807^3+LMS!$E$21*AI807^2+LMS!$F$21*AI807+LMS!$G$21,IF(AI807&lt;9.5,LMS!$D$22*AI807^3+LMS!$E$22*AI807^2+LMS!$F$22*AI807+LMS!$G$22,IF(AI807&lt;26.75,LMS!$D$23*AI807^3+LMS!$E$23*AI807^2+LMS!$F$23*AI807+LMS!$G$23,IF(AI807&lt;90,LMS!$D$24*AI807^3+LMS!$E$24*AI807^2+LMS!$F$24*AI807+LMS!$G$24,LMS!$D$25*AI807^3+LMS!$E$25*AI807^2+LMS!$F$25*AI807+LMS!$G$25))))),(IF(AI807&lt;2.5,LMS!$D$27*AI807^3+LMS!$E$27*AI807^2+LMS!$F$27*AI807+LMS!$G$27,IF(AI807&lt;9.5,LMS!$D$28*AI807^3+LMS!$E$28*AI807^2+LMS!$F$28*AI807+LMS!$G$28,IF(AI807&lt;26.75,LMS!$D$29*AI807^3+LMS!$E$29*AI807^2+LMS!$F$29*AI807+LMS!$G$29,IF(AI807&lt;90,LMS!$D$30*AI807^3+LMS!$E$30*AI807^2+LMS!$F$30*AI807+LMS!$G$30,IF(AI807&lt;150,LMS!$D$31*AI807^3+LMS!$E$31*AI807^2+LMS!$F$31*AI807+LMS!$G$31,LMS!$D$32*AI807^3+LMS!$E$32*AI807^2+LMS!$F$32*AI807+LMS!$G$32)))))))</f>
        <v>#VALUE!</v>
      </c>
      <c r="AH807" t="e">
        <f>IF(D807="M",(IF(AI807&lt;90,LMS!$D$14*AI807^3+LMS!$E$14*AI807^2+LMS!$F$14*AI807+LMS!$G$14,LMS!$D$15*AI807^3+LMS!$E$15*AI807^2+LMS!$F$15*AI807+LMS!$G$15)),(IF(AI807&lt;90,LMS!$D$17*AI807^3+LMS!$E$17*AI807^2+LMS!$F$17*AI807+LMS!$G$17,LMS!$D$18*AI807^3+LMS!$E$18*AI807^2+LMS!$F$18*AI807+LMS!$G$18)))</f>
        <v>#VALUE!</v>
      </c>
      <c r="AI807" s="7" t="e">
        <f t="shared" si="265"/>
        <v>#VALUE!</v>
      </c>
      <c r="AJ807" s="7">
        <f t="shared" si="286"/>
        <v>0</v>
      </c>
      <c r="AL807" s="7">
        <f>IF(D807="M",WeightSDS!P$5*$AJ807^7+WeightSDS!Q$5*$AJ807^6+WeightSDS!R$5*$AJ807^5+WeightSDS!S$5*$AJ807^4+WeightSDS!T$5*$AJ807^3+WeightSDS!U$5*$AJ807^2+WeightSDS!V$5*$AJ807+WeightSDS!W$5,IF($AJ807&lt;186,WeightSDS!P$8*$AJ807^7+WeightSDS!Q$8*$AJ807^6+WeightSDS!R$8*$AJ807^5+WeightSDS!S$8*$AJ807^4+WeightSDS!T$8*$AJ807^3+WeightSDS!U$8*$AJ807^2+WeightSDS!V$8*$AJ807+WeightSDS!W$8,WeightSDS!$U$9+WeightSDS!$V$9*($AJ807-WeightSDS!$W$9)))</f>
        <v>0.75407122999999998</v>
      </c>
      <c r="AM807" s="7">
        <f>IF(D807="M",IF($AJ807&lt;45,WeightSDS!M$23*$AJ807^10+WeightSDS!N$23*$AJ807^9+WeightSDS!O$23*$AJ807^8+WeightSDS!P$23*$AJ807^7+WeightSDS!Q$23*$AJ807^6+WeightSDS!R$23*$AJ807^5+WeightSDS!S$23*$AJ807^4+WeightSDS!T$23*$AJ807^3+WeightSDS!U$23*$AJ807^2+WeightSDS!V$23*$AJ807+WeightSDS!W$23,IF($AJ807&lt;153,WeightSDS!M$25*$AJ807^10+WeightSDS!N$25*$AJ807^9+WeightSDS!O$25*$AJ807^8+WeightSDS!P$25*$AJ807^7+WeightSDS!Q$25*$AJ807^6+WeightSDS!R$25*$AJ807^5+WeightSDS!S$25*$AJ807^4+WeightSDS!T$25*$AJ807^3+WeightSDS!U$25*$AJ807^2+WeightSDS!V$25*$AJ807+WeightSDS!W$25,WeightSDS!M$27+WeightSDS!N$27/(1+EXP(WeightSDS!O$27+WeightSDS!P$27*$AJ807)))),IF($AJ807&lt;43.8,WeightSDS!M$29*$AJ807^10+WeightSDS!N$29*$AJ807^9+WeightSDS!O$29*$AJ807^8+WeightSDS!P$29*$AJ807^7+WeightSDS!Q$29*$AJ807^6+WeightSDS!R$29*$AJ807^5+WeightSDS!S$29*$AJ807^4+WeightSDS!T$29*$AJ807^3+WeightSDS!U$29*$AJ807^2+WeightSDS!V$29*$AJ807+WeightSDS!W$29-0.010431*(1-$AJ807/210),IF($AJ807&lt;123,WeightSDS!M$30*$AJ807^10+WeightSDS!N$30*$AJ807^9+WeightSDS!O$30*$AJ807^8+WeightSDS!P$30*$AJ807^7+WeightSDS!Q$30*$AJ807^6+WeightSDS!R$30*$AJ807^5+WeightSDS!S$30*$AJ807^4+WeightSDS!T$30*$AJ807^3+WeightSDS!U$30*$AJ807^2+WeightSDS!V$30*$AJ807+WeightSDS!W$30-0.010431*(1-1/$AJ807),WeightSDS!M$32+WeightSDS!N$32/(1+EXP(WeightSDS!O$32+WeightSDS!P$32*$AJ807))-0.010431*(1-$AJ807/210))))</f>
        <v>2.9500001032655536</v>
      </c>
      <c r="AN807" s="7">
        <f>IF(D807="M",IF($AJ807&lt;162,WeightSDS!P$12*$AJ807^7+WeightSDS!Q$12*$AJ807^6+WeightSDS!R$12*$AJ807^5+WeightSDS!S$12*$AJ807^4+WeightSDS!T$12*$AJ807^3+WeightSDS!U$12*$AJ807^2+WeightSDS!V$12*$AJ807+WeightSDS!W$12,WeightSDS!P$14*$AJ807^7+WeightSDS!Q$14*$AJ807^6+WeightSDS!R$14*$AJ807^5+WeightSDS!S$14*$AJ807^4+WeightSDS!T$14*$AJ807^3+WeightSDS!U$14*$AJ807^2+WeightSDS!V$14*$AJ807+WeightSDS!W$14),IF($AJ807&lt;156,WeightSDS!O$17*$AJ807^8+WeightSDS!P$17*$AJ807^7+WeightSDS!Q$17*$AJ807^6+WeightSDS!R$17*$AJ807^5+WeightSDS!S$17*$AJ807^4+WeightSDS!T$17*$AJ807^3+WeightSDS!U$17*$AJ807^2+WeightSDS!V$17*$AJ807+WeightSDS!W$17,IF($AJ807&lt;186,WeightSDS!$U$18+(WeightSDS!$V$18-WeightSDS!$U$18)/24*($AJ807-186)+WeightSDS!$W$18*(-$AJ807+186)^2-0.005,WeightSDS!$U$18+(WeightSDS!$V$18-WeightSDS!$U$18)/24*($AJ807-186)-0.005)))</f>
        <v>0.14604529399999999</v>
      </c>
      <c r="AQ807" s="7">
        <f t="shared" si="273"/>
        <v>0.56299999999999994</v>
      </c>
      <c r="AR807" s="7">
        <f t="shared" si="274"/>
        <v>69</v>
      </c>
      <c r="AS807" s="7">
        <f t="shared" si="275"/>
        <v>0.51</v>
      </c>
    </row>
    <row r="808" spans="2:45" s="7" customFormat="1" x14ac:dyDescent="0.15">
      <c r="B808" s="118"/>
      <c r="C808" s="118"/>
      <c r="D808" s="118"/>
      <c r="E808" s="30"/>
      <c r="F808" s="30"/>
      <c r="G808" s="119"/>
      <c r="H808" s="119"/>
      <c r="I808" s="78"/>
      <c r="J808" s="11" t="str">
        <f t="shared" si="266"/>
        <v/>
      </c>
      <c r="K808" s="2" t="str">
        <f t="shared" si="276"/>
        <v/>
      </c>
      <c r="L808" s="2" t="str">
        <f t="shared" si="267"/>
        <v/>
      </c>
      <c r="M808" s="2" t="str">
        <f t="shared" si="277"/>
        <v/>
      </c>
      <c r="N808" s="2" t="str">
        <f t="shared" si="278"/>
        <v/>
      </c>
      <c r="O808" s="2" t="str">
        <f t="shared" si="279"/>
        <v/>
      </c>
      <c r="P808" s="11" t="str">
        <f t="shared" si="280"/>
        <v/>
      </c>
      <c r="Q808" s="11" t="str">
        <f t="shared" si="281"/>
        <v/>
      </c>
      <c r="R808" s="2" t="str">
        <f t="shared" si="282"/>
        <v/>
      </c>
      <c r="S808" s="11" t="str">
        <f t="shared" si="283"/>
        <v/>
      </c>
      <c r="T808" s="175" t="str">
        <f t="shared" si="284"/>
        <v/>
      </c>
      <c r="U808" s="11" t="str">
        <f t="shared" si="285"/>
        <v/>
      </c>
      <c r="V808" s="136"/>
      <c r="W808" s="136"/>
      <c r="X808" s="139">
        <f t="shared" si="268"/>
        <v>0</v>
      </c>
      <c r="Y808" s="31">
        <f t="shared" si="269"/>
        <v>0</v>
      </c>
      <c r="Z808" s="31"/>
      <c r="AA808" s="140">
        <f t="shared" si="270"/>
        <v>0</v>
      </c>
      <c r="AB808" s="12"/>
      <c r="AC808" s="8">
        <f t="shared" si="271"/>
        <v>9.0359999999999996</v>
      </c>
      <c r="AD808" s="8">
        <f t="shared" si="272"/>
        <v>-184.49199999999999</v>
      </c>
      <c r="AE808"/>
      <c r="AF808" t="e">
        <f>IF(D808="M",IF(AI808&lt;78,LMS!$D$5*AI808^3+LMS!$E$5*AI808^2+LMS!$F$5*AI808+LMS!$G$5,IF(AI808&lt;150,LMS!$D$6*AI808^3+LMS!$E$6*AI808^2+LMS!$F$6*AI808+LMS!$G$6,LMS!$D$7*AI808^3+LMS!$E$7*AI808^2+LMS!$F$7*AI808+LMS!$G$7)),IF(AI808&lt;69,LMS!$D$9*AI808^3+LMS!$E$9*AI808^2+LMS!$F$9*AI808+LMS!$G$9,IF(AI808&lt;150,LMS!$D$10*AI808^3+LMS!$E$10*AI808^2+LMS!$F$10*AI808+LMS!$G$10,LMS!$D$11*AI808^3+LMS!$E$11*AI808^2+LMS!$F$11*AI808+LMS!$G$11)))</f>
        <v>#VALUE!</v>
      </c>
      <c r="AG808" t="e">
        <f>IF(D808="M",(IF(AI808&lt;2.5,LMS!$D$21*AI808^3+LMS!$E$21*AI808^2+LMS!$F$21*AI808+LMS!$G$21,IF(AI808&lt;9.5,LMS!$D$22*AI808^3+LMS!$E$22*AI808^2+LMS!$F$22*AI808+LMS!$G$22,IF(AI808&lt;26.75,LMS!$D$23*AI808^3+LMS!$E$23*AI808^2+LMS!$F$23*AI808+LMS!$G$23,IF(AI808&lt;90,LMS!$D$24*AI808^3+LMS!$E$24*AI808^2+LMS!$F$24*AI808+LMS!$G$24,LMS!$D$25*AI808^3+LMS!$E$25*AI808^2+LMS!$F$25*AI808+LMS!$G$25))))),(IF(AI808&lt;2.5,LMS!$D$27*AI808^3+LMS!$E$27*AI808^2+LMS!$F$27*AI808+LMS!$G$27,IF(AI808&lt;9.5,LMS!$D$28*AI808^3+LMS!$E$28*AI808^2+LMS!$F$28*AI808+LMS!$G$28,IF(AI808&lt;26.75,LMS!$D$29*AI808^3+LMS!$E$29*AI808^2+LMS!$F$29*AI808+LMS!$G$29,IF(AI808&lt;90,LMS!$D$30*AI808^3+LMS!$E$30*AI808^2+LMS!$F$30*AI808+LMS!$G$30,IF(AI808&lt;150,LMS!$D$31*AI808^3+LMS!$E$31*AI808^2+LMS!$F$31*AI808+LMS!$G$31,LMS!$D$32*AI808^3+LMS!$E$32*AI808^2+LMS!$F$32*AI808+LMS!$G$32)))))))</f>
        <v>#VALUE!</v>
      </c>
      <c r="AH808" t="e">
        <f>IF(D808="M",(IF(AI808&lt;90,LMS!$D$14*AI808^3+LMS!$E$14*AI808^2+LMS!$F$14*AI808+LMS!$G$14,LMS!$D$15*AI808^3+LMS!$E$15*AI808^2+LMS!$F$15*AI808+LMS!$G$15)),(IF(AI808&lt;90,LMS!$D$17*AI808^3+LMS!$E$17*AI808^2+LMS!$F$17*AI808+LMS!$G$17,LMS!$D$18*AI808^3+LMS!$E$18*AI808^2+LMS!$F$18*AI808+LMS!$G$18)))</f>
        <v>#VALUE!</v>
      </c>
      <c r="AI808" s="7" t="e">
        <f t="shared" si="265"/>
        <v>#VALUE!</v>
      </c>
      <c r="AJ808" s="7">
        <f t="shared" si="286"/>
        <v>0</v>
      </c>
      <c r="AL808" s="7">
        <f>IF(D808="M",WeightSDS!P$5*$AJ808^7+WeightSDS!Q$5*$AJ808^6+WeightSDS!R$5*$AJ808^5+WeightSDS!S$5*$AJ808^4+WeightSDS!T$5*$AJ808^3+WeightSDS!U$5*$AJ808^2+WeightSDS!V$5*$AJ808+WeightSDS!W$5,IF($AJ808&lt;186,WeightSDS!P$8*$AJ808^7+WeightSDS!Q$8*$AJ808^6+WeightSDS!R$8*$AJ808^5+WeightSDS!S$8*$AJ808^4+WeightSDS!T$8*$AJ808^3+WeightSDS!U$8*$AJ808^2+WeightSDS!V$8*$AJ808+WeightSDS!W$8,WeightSDS!$U$9+WeightSDS!$V$9*($AJ808-WeightSDS!$W$9)))</f>
        <v>0.75407122999999998</v>
      </c>
      <c r="AM808" s="7">
        <f>IF(D808="M",IF($AJ808&lt;45,WeightSDS!M$23*$AJ808^10+WeightSDS!N$23*$AJ808^9+WeightSDS!O$23*$AJ808^8+WeightSDS!P$23*$AJ808^7+WeightSDS!Q$23*$AJ808^6+WeightSDS!R$23*$AJ808^5+WeightSDS!S$23*$AJ808^4+WeightSDS!T$23*$AJ808^3+WeightSDS!U$23*$AJ808^2+WeightSDS!V$23*$AJ808+WeightSDS!W$23,IF($AJ808&lt;153,WeightSDS!M$25*$AJ808^10+WeightSDS!N$25*$AJ808^9+WeightSDS!O$25*$AJ808^8+WeightSDS!P$25*$AJ808^7+WeightSDS!Q$25*$AJ808^6+WeightSDS!R$25*$AJ808^5+WeightSDS!S$25*$AJ808^4+WeightSDS!T$25*$AJ808^3+WeightSDS!U$25*$AJ808^2+WeightSDS!V$25*$AJ808+WeightSDS!W$25,WeightSDS!M$27+WeightSDS!N$27/(1+EXP(WeightSDS!O$27+WeightSDS!P$27*$AJ808)))),IF($AJ808&lt;43.8,WeightSDS!M$29*$AJ808^10+WeightSDS!N$29*$AJ808^9+WeightSDS!O$29*$AJ808^8+WeightSDS!P$29*$AJ808^7+WeightSDS!Q$29*$AJ808^6+WeightSDS!R$29*$AJ808^5+WeightSDS!S$29*$AJ808^4+WeightSDS!T$29*$AJ808^3+WeightSDS!U$29*$AJ808^2+WeightSDS!V$29*$AJ808+WeightSDS!W$29-0.010431*(1-$AJ808/210),IF($AJ808&lt;123,WeightSDS!M$30*$AJ808^10+WeightSDS!N$30*$AJ808^9+WeightSDS!O$30*$AJ808^8+WeightSDS!P$30*$AJ808^7+WeightSDS!Q$30*$AJ808^6+WeightSDS!R$30*$AJ808^5+WeightSDS!S$30*$AJ808^4+WeightSDS!T$30*$AJ808^3+WeightSDS!U$30*$AJ808^2+WeightSDS!V$30*$AJ808+WeightSDS!W$30-0.010431*(1-1/$AJ808),WeightSDS!M$32+WeightSDS!N$32/(1+EXP(WeightSDS!O$32+WeightSDS!P$32*$AJ808))-0.010431*(1-$AJ808/210))))</f>
        <v>2.9500001032655536</v>
      </c>
      <c r="AN808" s="7">
        <f>IF(D808="M",IF($AJ808&lt;162,WeightSDS!P$12*$AJ808^7+WeightSDS!Q$12*$AJ808^6+WeightSDS!R$12*$AJ808^5+WeightSDS!S$12*$AJ808^4+WeightSDS!T$12*$AJ808^3+WeightSDS!U$12*$AJ808^2+WeightSDS!V$12*$AJ808+WeightSDS!W$12,WeightSDS!P$14*$AJ808^7+WeightSDS!Q$14*$AJ808^6+WeightSDS!R$14*$AJ808^5+WeightSDS!S$14*$AJ808^4+WeightSDS!T$14*$AJ808^3+WeightSDS!U$14*$AJ808^2+WeightSDS!V$14*$AJ808+WeightSDS!W$14),IF($AJ808&lt;156,WeightSDS!O$17*$AJ808^8+WeightSDS!P$17*$AJ808^7+WeightSDS!Q$17*$AJ808^6+WeightSDS!R$17*$AJ808^5+WeightSDS!S$17*$AJ808^4+WeightSDS!T$17*$AJ808^3+WeightSDS!U$17*$AJ808^2+WeightSDS!V$17*$AJ808+WeightSDS!W$17,IF($AJ808&lt;186,WeightSDS!$U$18+(WeightSDS!$V$18-WeightSDS!$U$18)/24*($AJ808-186)+WeightSDS!$W$18*(-$AJ808+186)^2-0.005,WeightSDS!$U$18+(WeightSDS!$V$18-WeightSDS!$U$18)/24*($AJ808-186)-0.005)))</f>
        <v>0.14604529399999999</v>
      </c>
      <c r="AQ808" s="7">
        <f t="shared" si="273"/>
        <v>0.56299999999999994</v>
      </c>
      <c r="AR808" s="7">
        <f t="shared" si="274"/>
        <v>69</v>
      </c>
      <c r="AS808" s="7">
        <f t="shared" si="275"/>
        <v>0.51</v>
      </c>
    </row>
    <row r="809" spans="2:45" s="7" customFormat="1" x14ac:dyDescent="0.15">
      <c r="B809" s="118"/>
      <c r="C809" s="118"/>
      <c r="D809" s="118"/>
      <c r="E809" s="30"/>
      <c r="F809" s="30"/>
      <c r="G809" s="119"/>
      <c r="H809" s="119"/>
      <c r="I809" s="78"/>
      <c r="J809" s="11" t="str">
        <f t="shared" si="266"/>
        <v/>
      </c>
      <c r="K809" s="2" t="str">
        <f t="shared" si="276"/>
        <v/>
      </c>
      <c r="L809" s="2" t="str">
        <f t="shared" si="267"/>
        <v/>
      </c>
      <c r="M809" s="2" t="str">
        <f t="shared" si="277"/>
        <v/>
      </c>
      <c r="N809" s="2" t="str">
        <f t="shared" si="278"/>
        <v/>
      </c>
      <c r="O809" s="2" t="str">
        <f t="shared" si="279"/>
        <v/>
      </c>
      <c r="P809" s="11" t="str">
        <f t="shared" si="280"/>
        <v/>
      </c>
      <c r="Q809" s="11" t="str">
        <f t="shared" si="281"/>
        <v/>
      </c>
      <c r="R809" s="2" t="str">
        <f t="shared" si="282"/>
        <v/>
      </c>
      <c r="S809" s="11" t="str">
        <f t="shared" si="283"/>
        <v/>
      </c>
      <c r="T809" s="175" t="str">
        <f t="shared" si="284"/>
        <v/>
      </c>
      <c r="U809" s="11" t="str">
        <f t="shared" si="285"/>
        <v/>
      </c>
      <c r="V809" s="136"/>
      <c r="W809" s="136"/>
      <c r="X809" s="139">
        <f t="shared" si="268"/>
        <v>0</v>
      </c>
      <c r="Y809" s="31">
        <f t="shared" si="269"/>
        <v>0</v>
      </c>
      <c r="Z809" s="31"/>
      <c r="AA809" s="140">
        <f t="shared" si="270"/>
        <v>0</v>
      </c>
      <c r="AB809" s="12"/>
      <c r="AC809" s="8">
        <f t="shared" si="271"/>
        <v>9.0359999999999996</v>
      </c>
      <c r="AD809" s="8">
        <f t="shared" si="272"/>
        <v>-184.49199999999999</v>
      </c>
      <c r="AE809"/>
      <c r="AF809" t="e">
        <f>IF(D809="M",IF(AI809&lt;78,LMS!$D$5*AI809^3+LMS!$E$5*AI809^2+LMS!$F$5*AI809+LMS!$G$5,IF(AI809&lt;150,LMS!$D$6*AI809^3+LMS!$E$6*AI809^2+LMS!$F$6*AI809+LMS!$G$6,LMS!$D$7*AI809^3+LMS!$E$7*AI809^2+LMS!$F$7*AI809+LMS!$G$7)),IF(AI809&lt;69,LMS!$D$9*AI809^3+LMS!$E$9*AI809^2+LMS!$F$9*AI809+LMS!$G$9,IF(AI809&lt;150,LMS!$D$10*AI809^3+LMS!$E$10*AI809^2+LMS!$F$10*AI809+LMS!$G$10,LMS!$D$11*AI809^3+LMS!$E$11*AI809^2+LMS!$F$11*AI809+LMS!$G$11)))</f>
        <v>#VALUE!</v>
      </c>
      <c r="AG809" t="e">
        <f>IF(D809="M",(IF(AI809&lt;2.5,LMS!$D$21*AI809^3+LMS!$E$21*AI809^2+LMS!$F$21*AI809+LMS!$G$21,IF(AI809&lt;9.5,LMS!$D$22*AI809^3+LMS!$E$22*AI809^2+LMS!$F$22*AI809+LMS!$G$22,IF(AI809&lt;26.75,LMS!$D$23*AI809^3+LMS!$E$23*AI809^2+LMS!$F$23*AI809+LMS!$G$23,IF(AI809&lt;90,LMS!$D$24*AI809^3+LMS!$E$24*AI809^2+LMS!$F$24*AI809+LMS!$G$24,LMS!$D$25*AI809^3+LMS!$E$25*AI809^2+LMS!$F$25*AI809+LMS!$G$25))))),(IF(AI809&lt;2.5,LMS!$D$27*AI809^3+LMS!$E$27*AI809^2+LMS!$F$27*AI809+LMS!$G$27,IF(AI809&lt;9.5,LMS!$D$28*AI809^3+LMS!$E$28*AI809^2+LMS!$F$28*AI809+LMS!$G$28,IF(AI809&lt;26.75,LMS!$D$29*AI809^3+LMS!$E$29*AI809^2+LMS!$F$29*AI809+LMS!$G$29,IF(AI809&lt;90,LMS!$D$30*AI809^3+LMS!$E$30*AI809^2+LMS!$F$30*AI809+LMS!$G$30,IF(AI809&lt;150,LMS!$D$31*AI809^3+LMS!$E$31*AI809^2+LMS!$F$31*AI809+LMS!$G$31,LMS!$D$32*AI809^3+LMS!$E$32*AI809^2+LMS!$F$32*AI809+LMS!$G$32)))))))</f>
        <v>#VALUE!</v>
      </c>
      <c r="AH809" t="e">
        <f>IF(D809="M",(IF(AI809&lt;90,LMS!$D$14*AI809^3+LMS!$E$14*AI809^2+LMS!$F$14*AI809+LMS!$G$14,LMS!$D$15*AI809^3+LMS!$E$15*AI809^2+LMS!$F$15*AI809+LMS!$G$15)),(IF(AI809&lt;90,LMS!$D$17*AI809^3+LMS!$E$17*AI809^2+LMS!$F$17*AI809+LMS!$G$17,LMS!$D$18*AI809^3+LMS!$E$18*AI809^2+LMS!$F$18*AI809+LMS!$G$18)))</f>
        <v>#VALUE!</v>
      </c>
      <c r="AI809" s="7" t="e">
        <f t="shared" si="265"/>
        <v>#VALUE!</v>
      </c>
      <c r="AJ809" s="7">
        <f t="shared" si="286"/>
        <v>0</v>
      </c>
      <c r="AL809" s="7">
        <f>IF(D809="M",WeightSDS!P$5*$AJ809^7+WeightSDS!Q$5*$AJ809^6+WeightSDS!R$5*$AJ809^5+WeightSDS!S$5*$AJ809^4+WeightSDS!T$5*$AJ809^3+WeightSDS!U$5*$AJ809^2+WeightSDS!V$5*$AJ809+WeightSDS!W$5,IF($AJ809&lt;186,WeightSDS!P$8*$AJ809^7+WeightSDS!Q$8*$AJ809^6+WeightSDS!R$8*$AJ809^5+WeightSDS!S$8*$AJ809^4+WeightSDS!T$8*$AJ809^3+WeightSDS!U$8*$AJ809^2+WeightSDS!V$8*$AJ809+WeightSDS!W$8,WeightSDS!$U$9+WeightSDS!$V$9*($AJ809-WeightSDS!$W$9)))</f>
        <v>0.75407122999999998</v>
      </c>
      <c r="AM809" s="7">
        <f>IF(D809="M",IF($AJ809&lt;45,WeightSDS!M$23*$AJ809^10+WeightSDS!N$23*$AJ809^9+WeightSDS!O$23*$AJ809^8+WeightSDS!P$23*$AJ809^7+WeightSDS!Q$23*$AJ809^6+WeightSDS!R$23*$AJ809^5+WeightSDS!S$23*$AJ809^4+WeightSDS!T$23*$AJ809^3+WeightSDS!U$23*$AJ809^2+WeightSDS!V$23*$AJ809+WeightSDS!W$23,IF($AJ809&lt;153,WeightSDS!M$25*$AJ809^10+WeightSDS!N$25*$AJ809^9+WeightSDS!O$25*$AJ809^8+WeightSDS!P$25*$AJ809^7+WeightSDS!Q$25*$AJ809^6+WeightSDS!R$25*$AJ809^5+WeightSDS!S$25*$AJ809^4+WeightSDS!T$25*$AJ809^3+WeightSDS!U$25*$AJ809^2+WeightSDS!V$25*$AJ809+WeightSDS!W$25,WeightSDS!M$27+WeightSDS!N$27/(1+EXP(WeightSDS!O$27+WeightSDS!P$27*$AJ809)))),IF($AJ809&lt;43.8,WeightSDS!M$29*$AJ809^10+WeightSDS!N$29*$AJ809^9+WeightSDS!O$29*$AJ809^8+WeightSDS!P$29*$AJ809^7+WeightSDS!Q$29*$AJ809^6+WeightSDS!R$29*$AJ809^5+WeightSDS!S$29*$AJ809^4+WeightSDS!T$29*$AJ809^3+WeightSDS!U$29*$AJ809^2+WeightSDS!V$29*$AJ809+WeightSDS!W$29-0.010431*(1-$AJ809/210),IF($AJ809&lt;123,WeightSDS!M$30*$AJ809^10+WeightSDS!N$30*$AJ809^9+WeightSDS!O$30*$AJ809^8+WeightSDS!P$30*$AJ809^7+WeightSDS!Q$30*$AJ809^6+WeightSDS!R$30*$AJ809^5+WeightSDS!S$30*$AJ809^4+WeightSDS!T$30*$AJ809^3+WeightSDS!U$30*$AJ809^2+WeightSDS!V$30*$AJ809+WeightSDS!W$30-0.010431*(1-1/$AJ809),WeightSDS!M$32+WeightSDS!N$32/(1+EXP(WeightSDS!O$32+WeightSDS!P$32*$AJ809))-0.010431*(1-$AJ809/210))))</f>
        <v>2.9500001032655536</v>
      </c>
      <c r="AN809" s="7">
        <f>IF(D809="M",IF($AJ809&lt;162,WeightSDS!P$12*$AJ809^7+WeightSDS!Q$12*$AJ809^6+WeightSDS!R$12*$AJ809^5+WeightSDS!S$12*$AJ809^4+WeightSDS!T$12*$AJ809^3+WeightSDS!U$12*$AJ809^2+WeightSDS!V$12*$AJ809+WeightSDS!W$12,WeightSDS!P$14*$AJ809^7+WeightSDS!Q$14*$AJ809^6+WeightSDS!R$14*$AJ809^5+WeightSDS!S$14*$AJ809^4+WeightSDS!T$14*$AJ809^3+WeightSDS!U$14*$AJ809^2+WeightSDS!V$14*$AJ809+WeightSDS!W$14),IF($AJ809&lt;156,WeightSDS!O$17*$AJ809^8+WeightSDS!P$17*$AJ809^7+WeightSDS!Q$17*$AJ809^6+WeightSDS!R$17*$AJ809^5+WeightSDS!S$17*$AJ809^4+WeightSDS!T$17*$AJ809^3+WeightSDS!U$17*$AJ809^2+WeightSDS!V$17*$AJ809+WeightSDS!W$17,IF($AJ809&lt;186,WeightSDS!$U$18+(WeightSDS!$V$18-WeightSDS!$U$18)/24*($AJ809-186)+WeightSDS!$W$18*(-$AJ809+186)^2-0.005,WeightSDS!$U$18+(WeightSDS!$V$18-WeightSDS!$U$18)/24*($AJ809-186)-0.005)))</f>
        <v>0.14604529399999999</v>
      </c>
      <c r="AQ809" s="7">
        <f t="shared" si="273"/>
        <v>0.56299999999999994</v>
      </c>
      <c r="AR809" s="7">
        <f t="shared" si="274"/>
        <v>69</v>
      </c>
      <c r="AS809" s="7">
        <f t="shared" si="275"/>
        <v>0.51</v>
      </c>
    </row>
    <row r="810" spans="2:45" s="7" customFormat="1" x14ac:dyDescent="0.15">
      <c r="B810" s="118"/>
      <c r="C810" s="118"/>
      <c r="D810" s="118"/>
      <c r="E810" s="30"/>
      <c r="F810" s="30"/>
      <c r="G810" s="119"/>
      <c r="H810" s="119"/>
      <c r="I810" s="78"/>
      <c r="J810" s="11" t="str">
        <f t="shared" si="266"/>
        <v/>
      </c>
      <c r="K810" s="2" t="str">
        <f t="shared" si="276"/>
        <v/>
      </c>
      <c r="L810" s="2" t="str">
        <f t="shared" si="267"/>
        <v/>
      </c>
      <c r="M810" s="2" t="str">
        <f t="shared" si="277"/>
        <v/>
      </c>
      <c r="N810" s="2" t="str">
        <f t="shared" si="278"/>
        <v/>
      </c>
      <c r="O810" s="2" t="str">
        <f t="shared" si="279"/>
        <v/>
      </c>
      <c r="P810" s="11" t="str">
        <f t="shared" si="280"/>
        <v/>
      </c>
      <c r="Q810" s="11" t="str">
        <f t="shared" si="281"/>
        <v/>
      </c>
      <c r="R810" s="2" t="str">
        <f t="shared" si="282"/>
        <v/>
      </c>
      <c r="S810" s="11" t="str">
        <f t="shared" si="283"/>
        <v/>
      </c>
      <c r="T810" s="175" t="str">
        <f t="shared" si="284"/>
        <v/>
      </c>
      <c r="U810" s="11" t="str">
        <f t="shared" si="285"/>
        <v/>
      </c>
      <c r="V810" s="136"/>
      <c r="W810" s="136"/>
      <c r="X810" s="139">
        <f t="shared" si="268"/>
        <v>0</v>
      </c>
      <c r="Y810" s="31">
        <f t="shared" si="269"/>
        <v>0</v>
      </c>
      <c r="Z810" s="31"/>
      <c r="AA810" s="140">
        <f t="shared" si="270"/>
        <v>0</v>
      </c>
      <c r="AB810" s="12"/>
      <c r="AC810" s="8">
        <f t="shared" si="271"/>
        <v>9.0359999999999996</v>
      </c>
      <c r="AD810" s="8">
        <f t="shared" si="272"/>
        <v>-184.49199999999999</v>
      </c>
      <c r="AE810"/>
      <c r="AF810" t="e">
        <f>IF(D810="M",IF(AI810&lt;78,LMS!$D$5*AI810^3+LMS!$E$5*AI810^2+LMS!$F$5*AI810+LMS!$G$5,IF(AI810&lt;150,LMS!$D$6*AI810^3+LMS!$E$6*AI810^2+LMS!$F$6*AI810+LMS!$G$6,LMS!$D$7*AI810^3+LMS!$E$7*AI810^2+LMS!$F$7*AI810+LMS!$G$7)),IF(AI810&lt;69,LMS!$D$9*AI810^3+LMS!$E$9*AI810^2+LMS!$F$9*AI810+LMS!$G$9,IF(AI810&lt;150,LMS!$D$10*AI810^3+LMS!$E$10*AI810^2+LMS!$F$10*AI810+LMS!$G$10,LMS!$D$11*AI810^3+LMS!$E$11*AI810^2+LMS!$F$11*AI810+LMS!$G$11)))</f>
        <v>#VALUE!</v>
      </c>
      <c r="AG810" t="e">
        <f>IF(D810="M",(IF(AI810&lt;2.5,LMS!$D$21*AI810^3+LMS!$E$21*AI810^2+LMS!$F$21*AI810+LMS!$G$21,IF(AI810&lt;9.5,LMS!$D$22*AI810^3+LMS!$E$22*AI810^2+LMS!$F$22*AI810+LMS!$G$22,IF(AI810&lt;26.75,LMS!$D$23*AI810^3+LMS!$E$23*AI810^2+LMS!$F$23*AI810+LMS!$G$23,IF(AI810&lt;90,LMS!$D$24*AI810^3+LMS!$E$24*AI810^2+LMS!$F$24*AI810+LMS!$G$24,LMS!$D$25*AI810^3+LMS!$E$25*AI810^2+LMS!$F$25*AI810+LMS!$G$25))))),(IF(AI810&lt;2.5,LMS!$D$27*AI810^3+LMS!$E$27*AI810^2+LMS!$F$27*AI810+LMS!$G$27,IF(AI810&lt;9.5,LMS!$D$28*AI810^3+LMS!$E$28*AI810^2+LMS!$F$28*AI810+LMS!$G$28,IF(AI810&lt;26.75,LMS!$D$29*AI810^3+LMS!$E$29*AI810^2+LMS!$F$29*AI810+LMS!$G$29,IF(AI810&lt;90,LMS!$D$30*AI810^3+LMS!$E$30*AI810^2+LMS!$F$30*AI810+LMS!$G$30,IF(AI810&lt;150,LMS!$D$31*AI810^3+LMS!$E$31*AI810^2+LMS!$F$31*AI810+LMS!$G$31,LMS!$D$32*AI810^3+LMS!$E$32*AI810^2+LMS!$F$32*AI810+LMS!$G$32)))))))</f>
        <v>#VALUE!</v>
      </c>
      <c r="AH810" t="e">
        <f>IF(D810="M",(IF(AI810&lt;90,LMS!$D$14*AI810^3+LMS!$E$14*AI810^2+LMS!$F$14*AI810+LMS!$G$14,LMS!$D$15*AI810^3+LMS!$E$15*AI810^2+LMS!$F$15*AI810+LMS!$G$15)),(IF(AI810&lt;90,LMS!$D$17*AI810^3+LMS!$E$17*AI810^2+LMS!$F$17*AI810+LMS!$G$17,LMS!$D$18*AI810^3+LMS!$E$18*AI810^2+LMS!$F$18*AI810+LMS!$G$18)))</f>
        <v>#VALUE!</v>
      </c>
      <c r="AI810" s="7" t="e">
        <f t="shared" si="265"/>
        <v>#VALUE!</v>
      </c>
      <c r="AJ810" s="7">
        <f t="shared" si="286"/>
        <v>0</v>
      </c>
      <c r="AL810" s="7">
        <f>IF(D810="M",WeightSDS!P$5*$AJ810^7+WeightSDS!Q$5*$AJ810^6+WeightSDS!R$5*$AJ810^5+WeightSDS!S$5*$AJ810^4+WeightSDS!T$5*$AJ810^3+WeightSDS!U$5*$AJ810^2+WeightSDS!V$5*$AJ810+WeightSDS!W$5,IF($AJ810&lt;186,WeightSDS!P$8*$AJ810^7+WeightSDS!Q$8*$AJ810^6+WeightSDS!R$8*$AJ810^5+WeightSDS!S$8*$AJ810^4+WeightSDS!T$8*$AJ810^3+WeightSDS!U$8*$AJ810^2+WeightSDS!V$8*$AJ810+WeightSDS!W$8,WeightSDS!$U$9+WeightSDS!$V$9*($AJ810-WeightSDS!$W$9)))</f>
        <v>0.75407122999999998</v>
      </c>
      <c r="AM810" s="7">
        <f>IF(D810="M",IF($AJ810&lt;45,WeightSDS!M$23*$AJ810^10+WeightSDS!N$23*$AJ810^9+WeightSDS!O$23*$AJ810^8+WeightSDS!P$23*$AJ810^7+WeightSDS!Q$23*$AJ810^6+WeightSDS!R$23*$AJ810^5+WeightSDS!S$23*$AJ810^4+WeightSDS!T$23*$AJ810^3+WeightSDS!U$23*$AJ810^2+WeightSDS!V$23*$AJ810+WeightSDS!W$23,IF($AJ810&lt;153,WeightSDS!M$25*$AJ810^10+WeightSDS!N$25*$AJ810^9+WeightSDS!O$25*$AJ810^8+WeightSDS!P$25*$AJ810^7+WeightSDS!Q$25*$AJ810^6+WeightSDS!R$25*$AJ810^5+WeightSDS!S$25*$AJ810^4+WeightSDS!T$25*$AJ810^3+WeightSDS!U$25*$AJ810^2+WeightSDS!V$25*$AJ810+WeightSDS!W$25,WeightSDS!M$27+WeightSDS!N$27/(1+EXP(WeightSDS!O$27+WeightSDS!P$27*$AJ810)))),IF($AJ810&lt;43.8,WeightSDS!M$29*$AJ810^10+WeightSDS!N$29*$AJ810^9+WeightSDS!O$29*$AJ810^8+WeightSDS!P$29*$AJ810^7+WeightSDS!Q$29*$AJ810^6+WeightSDS!R$29*$AJ810^5+WeightSDS!S$29*$AJ810^4+WeightSDS!T$29*$AJ810^3+WeightSDS!U$29*$AJ810^2+WeightSDS!V$29*$AJ810+WeightSDS!W$29-0.010431*(1-$AJ810/210),IF($AJ810&lt;123,WeightSDS!M$30*$AJ810^10+WeightSDS!N$30*$AJ810^9+WeightSDS!O$30*$AJ810^8+WeightSDS!P$30*$AJ810^7+WeightSDS!Q$30*$AJ810^6+WeightSDS!R$30*$AJ810^5+WeightSDS!S$30*$AJ810^4+WeightSDS!T$30*$AJ810^3+WeightSDS!U$30*$AJ810^2+WeightSDS!V$30*$AJ810+WeightSDS!W$30-0.010431*(1-1/$AJ810),WeightSDS!M$32+WeightSDS!N$32/(1+EXP(WeightSDS!O$32+WeightSDS!P$32*$AJ810))-0.010431*(1-$AJ810/210))))</f>
        <v>2.9500001032655536</v>
      </c>
      <c r="AN810" s="7">
        <f>IF(D810="M",IF($AJ810&lt;162,WeightSDS!P$12*$AJ810^7+WeightSDS!Q$12*$AJ810^6+WeightSDS!R$12*$AJ810^5+WeightSDS!S$12*$AJ810^4+WeightSDS!T$12*$AJ810^3+WeightSDS!U$12*$AJ810^2+WeightSDS!V$12*$AJ810+WeightSDS!W$12,WeightSDS!P$14*$AJ810^7+WeightSDS!Q$14*$AJ810^6+WeightSDS!R$14*$AJ810^5+WeightSDS!S$14*$AJ810^4+WeightSDS!T$14*$AJ810^3+WeightSDS!U$14*$AJ810^2+WeightSDS!V$14*$AJ810+WeightSDS!W$14),IF($AJ810&lt;156,WeightSDS!O$17*$AJ810^8+WeightSDS!P$17*$AJ810^7+WeightSDS!Q$17*$AJ810^6+WeightSDS!R$17*$AJ810^5+WeightSDS!S$17*$AJ810^4+WeightSDS!T$17*$AJ810^3+WeightSDS!U$17*$AJ810^2+WeightSDS!V$17*$AJ810+WeightSDS!W$17,IF($AJ810&lt;186,WeightSDS!$U$18+(WeightSDS!$V$18-WeightSDS!$U$18)/24*($AJ810-186)+WeightSDS!$W$18*(-$AJ810+186)^2-0.005,WeightSDS!$U$18+(WeightSDS!$V$18-WeightSDS!$U$18)/24*($AJ810-186)-0.005)))</f>
        <v>0.14604529399999999</v>
      </c>
      <c r="AQ810" s="7">
        <f t="shared" si="273"/>
        <v>0.56299999999999994</v>
      </c>
      <c r="AR810" s="7">
        <f t="shared" si="274"/>
        <v>69</v>
      </c>
      <c r="AS810" s="7">
        <f t="shared" si="275"/>
        <v>0.51</v>
      </c>
    </row>
    <row r="811" spans="2:45" s="7" customFormat="1" x14ac:dyDescent="0.15">
      <c r="B811" s="118"/>
      <c r="C811" s="118"/>
      <c r="D811" s="118"/>
      <c r="E811" s="30"/>
      <c r="F811" s="30"/>
      <c r="G811" s="119"/>
      <c r="H811" s="119"/>
      <c r="I811" s="78"/>
      <c r="J811" s="11" t="str">
        <f t="shared" si="266"/>
        <v/>
      </c>
      <c r="K811" s="2" t="str">
        <f t="shared" si="276"/>
        <v/>
      </c>
      <c r="L811" s="2" t="str">
        <f t="shared" si="267"/>
        <v/>
      </c>
      <c r="M811" s="2" t="str">
        <f t="shared" si="277"/>
        <v/>
      </c>
      <c r="N811" s="2" t="str">
        <f t="shared" si="278"/>
        <v/>
      </c>
      <c r="O811" s="2" t="str">
        <f t="shared" si="279"/>
        <v/>
      </c>
      <c r="P811" s="11" t="str">
        <f t="shared" si="280"/>
        <v/>
      </c>
      <c r="Q811" s="11" t="str">
        <f t="shared" si="281"/>
        <v/>
      </c>
      <c r="R811" s="2" t="str">
        <f t="shared" si="282"/>
        <v/>
      </c>
      <c r="S811" s="11" t="str">
        <f t="shared" si="283"/>
        <v/>
      </c>
      <c r="T811" s="175" t="str">
        <f t="shared" si="284"/>
        <v/>
      </c>
      <c r="U811" s="11" t="str">
        <f t="shared" si="285"/>
        <v/>
      </c>
      <c r="V811" s="136"/>
      <c r="W811" s="136"/>
      <c r="X811" s="139">
        <f t="shared" si="268"/>
        <v>0</v>
      </c>
      <c r="Y811" s="31">
        <f t="shared" si="269"/>
        <v>0</v>
      </c>
      <c r="Z811" s="31"/>
      <c r="AA811" s="140">
        <f t="shared" si="270"/>
        <v>0</v>
      </c>
      <c r="AB811" s="12"/>
      <c r="AC811" s="8">
        <f t="shared" si="271"/>
        <v>9.0359999999999996</v>
      </c>
      <c r="AD811" s="8">
        <f t="shared" si="272"/>
        <v>-184.49199999999999</v>
      </c>
      <c r="AE811"/>
      <c r="AF811" t="e">
        <f>IF(D811="M",IF(AI811&lt;78,LMS!$D$5*AI811^3+LMS!$E$5*AI811^2+LMS!$F$5*AI811+LMS!$G$5,IF(AI811&lt;150,LMS!$D$6*AI811^3+LMS!$E$6*AI811^2+LMS!$F$6*AI811+LMS!$G$6,LMS!$D$7*AI811^3+LMS!$E$7*AI811^2+LMS!$F$7*AI811+LMS!$G$7)),IF(AI811&lt;69,LMS!$D$9*AI811^3+LMS!$E$9*AI811^2+LMS!$F$9*AI811+LMS!$G$9,IF(AI811&lt;150,LMS!$D$10*AI811^3+LMS!$E$10*AI811^2+LMS!$F$10*AI811+LMS!$G$10,LMS!$D$11*AI811^3+LMS!$E$11*AI811^2+LMS!$F$11*AI811+LMS!$G$11)))</f>
        <v>#VALUE!</v>
      </c>
      <c r="AG811" t="e">
        <f>IF(D811="M",(IF(AI811&lt;2.5,LMS!$D$21*AI811^3+LMS!$E$21*AI811^2+LMS!$F$21*AI811+LMS!$G$21,IF(AI811&lt;9.5,LMS!$D$22*AI811^3+LMS!$E$22*AI811^2+LMS!$F$22*AI811+LMS!$G$22,IF(AI811&lt;26.75,LMS!$D$23*AI811^3+LMS!$E$23*AI811^2+LMS!$F$23*AI811+LMS!$G$23,IF(AI811&lt;90,LMS!$D$24*AI811^3+LMS!$E$24*AI811^2+LMS!$F$24*AI811+LMS!$G$24,LMS!$D$25*AI811^3+LMS!$E$25*AI811^2+LMS!$F$25*AI811+LMS!$G$25))))),(IF(AI811&lt;2.5,LMS!$D$27*AI811^3+LMS!$E$27*AI811^2+LMS!$F$27*AI811+LMS!$G$27,IF(AI811&lt;9.5,LMS!$D$28*AI811^3+LMS!$E$28*AI811^2+LMS!$F$28*AI811+LMS!$G$28,IF(AI811&lt;26.75,LMS!$D$29*AI811^3+LMS!$E$29*AI811^2+LMS!$F$29*AI811+LMS!$G$29,IF(AI811&lt;90,LMS!$D$30*AI811^3+LMS!$E$30*AI811^2+LMS!$F$30*AI811+LMS!$G$30,IF(AI811&lt;150,LMS!$D$31*AI811^3+LMS!$E$31*AI811^2+LMS!$F$31*AI811+LMS!$G$31,LMS!$D$32*AI811^3+LMS!$E$32*AI811^2+LMS!$F$32*AI811+LMS!$G$32)))))))</f>
        <v>#VALUE!</v>
      </c>
      <c r="AH811" t="e">
        <f>IF(D811="M",(IF(AI811&lt;90,LMS!$D$14*AI811^3+LMS!$E$14*AI811^2+LMS!$F$14*AI811+LMS!$G$14,LMS!$D$15*AI811^3+LMS!$E$15*AI811^2+LMS!$F$15*AI811+LMS!$G$15)),(IF(AI811&lt;90,LMS!$D$17*AI811^3+LMS!$E$17*AI811^2+LMS!$F$17*AI811+LMS!$G$17,LMS!$D$18*AI811^3+LMS!$E$18*AI811^2+LMS!$F$18*AI811+LMS!$G$18)))</f>
        <v>#VALUE!</v>
      </c>
      <c r="AI811" s="7" t="e">
        <f t="shared" si="265"/>
        <v>#VALUE!</v>
      </c>
      <c r="AJ811" s="7">
        <f t="shared" si="286"/>
        <v>0</v>
      </c>
      <c r="AL811" s="7">
        <f>IF(D811="M",WeightSDS!P$5*$AJ811^7+WeightSDS!Q$5*$AJ811^6+WeightSDS!R$5*$AJ811^5+WeightSDS!S$5*$AJ811^4+WeightSDS!T$5*$AJ811^3+WeightSDS!U$5*$AJ811^2+WeightSDS!V$5*$AJ811+WeightSDS!W$5,IF($AJ811&lt;186,WeightSDS!P$8*$AJ811^7+WeightSDS!Q$8*$AJ811^6+WeightSDS!R$8*$AJ811^5+WeightSDS!S$8*$AJ811^4+WeightSDS!T$8*$AJ811^3+WeightSDS!U$8*$AJ811^2+WeightSDS!V$8*$AJ811+WeightSDS!W$8,WeightSDS!$U$9+WeightSDS!$V$9*($AJ811-WeightSDS!$W$9)))</f>
        <v>0.75407122999999998</v>
      </c>
      <c r="AM811" s="7">
        <f>IF(D811="M",IF($AJ811&lt;45,WeightSDS!M$23*$AJ811^10+WeightSDS!N$23*$AJ811^9+WeightSDS!O$23*$AJ811^8+WeightSDS!P$23*$AJ811^7+WeightSDS!Q$23*$AJ811^6+WeightSDS!R$23*$AJ811^5+WeightSDS!S$23*$AJ811^4+WeightSDS!T$23*$AJ811^3+WeightSDS!U$23*$AJ811^2+WeightSDS!V$23*$AJ811+WeightSDS!W$23,IF($AJ811&lt;153,WeightSDS!M$25*$AJ811^10+WeightSDS!N$25*$AJ811^9+WeightSDS!O$25*$AJ811^8+WeightSDS!P$25*$AJ811^7+WeightSDS!Q$25*$AJ811^6+WeightSDS!R$25*$AJ811^5+WeightSDS!S$25*$AJ811^4+WeightSDS!T$25*$AJ811^3+WeightSDS!U$25*$AJ811^2+WeightSDS!V$25*$AJ811+WeightSDS!W$25,WeightSDS!M$27+WeightSDS!N$27/(1+EXP(WeightSDS!O$27+WeightSDS!P$27*$AJ811)))),IF($AJ811&lt;43.8,WeightSDS!M$29*$AJ811^10+WeightSDS!N$29*$AJ811^9+WeightSDS!O$29*$AJ811^8+WeightSDS!P$29*$AJ811^7+WeightSDS!Q$29*$AJ811^6+WeightSDS!R$29*$AJ811^5+WeightSDS!S$29*$AJ811^4+WeightSDS!T$29*$AJ811^3+WeightSDS!U$29*$AJ811^2+WeightSDS!V$29*$AJ811+WeightSDS!W$29-0.010431*(1-$AJ811/210),IF($AJ811&lt;123,WeightSDS!M$30*$AJ811^10+WeightSDS!N$30*$AJ811^9+WeightSDS!O$30*$AJ811^8+WeightSDS!P$30*$AJ811^7+WeightSDS!Q$30*$AJ811^6+WeightSDS!R$30*$AJ811^5+WeightSDS!S$30*$AJ811^4+WeightSDS!T$30*$AJ811^3+WeightSDS!U$30*$AJ811^2+WeightSDS!V$30*$AJ811+WeightSDS!W$30-0.010431*(1-1/$AJ811),WeightSDS!M$32+WeightSDS!N$32/(1+EXP(WeightSDS!O$32+WeightSDS!P$32*$AJ811))-0.010431*(1-$AJ811/210))))</f>
        <v>2.9500001032655536</v>
      </c>
      <c r="AN811" s="7">
        <f>IF(D811="M",IF($AJ811&lt;162,WeightSDS!P$12*$AJ811^7+WeightSDS!Q$12*$AJ811^6+WeightSDS!R$12*$AJ811^5+WeightSDS!S$12*$AJ811^4+WeightSDS!T$12*$AJ811^3+WeightSDS!U$12*$AJ811^2+WeightSDS!V$12*$AJ811+WeightSDS!W$12,WeightSDS!P$14*$AJ811^7+WeightSDS!Q$14*$AJ811^6+WeightSDS!R$14*$AJ811^5+WeightSDS!S$14*$AJ811^4+WeightSDS!T$14*$AJ811^3+WeightSDS!U$14*$AJ811^2+WeightSDS!V$14*$AJ811+WeightSDS!W$14),IF($AJ811&lt;156,WeightSDS!O$17*$AJ811^8+WeightSDS!P$17*$AJ811^7+WeightSDS!Q$17*$AJ811^6+WeightSDS!R$17*$AJ811^5+WeightSDS!S$17*$AJ811^4+WeightSDS!T$17*$AJ811^3+WeightSDS!U$17*$AJ811^2+WeightSDS!V$17*$AJ811+WeightSDS!W$17,IF($AJ811&lt;186,WeightSDS!$U$18+(WeightSDS!$V$18-WeightSDS!$U$18)/24*($AJ811-186)+WeightSDS!$W$18*(-$AJ811+186)^2-0.005,WeightSDS!$U$18+(WeightSDS!$V$18-WeightSDS!$U$18)/24*($AJ811-186)-0.005)))</f>
        <v>0.14604529399999999</v>
      </c>
      <c r="AQ811" s="7">
        <f t="shared" si="273"/>
        <v>0.56299999999999994</v>
      </c>
      <c r="AR811" s="7">
        <f t="shared" si="274"/>
        <v>69</v>
      </c>
      <c r="AS811" s="7">
        <f t="shared" si="275"/>
        <v>0.51</v>
      </c>
    </row>
    <row r="812" spans="2:45" s="7" customFormat="1" x14ac:dyDescent="0.15">
      <c r="B812" s="118"/>
      <c r="C812" s="118"/>
      <c r="D812" s="118"/>
      <c r="E812" s="30"/>
      <c r="F812" s="30"/>
      <c r="G812" s="119"/>
      <c r="H812" s="119"/>
      <c r="I812" s="78"/>
      <c r="J812" s="11" t="str">
        <f t="shared" si="266"/>
        <v/>
      </c>
      <c r="K812" s="2" t="str">
        <f t="shared" si="276"/>
        <v/>
      </c>
      <c r="L812" s="2" t="str">
        <f t="shared" si="267"/>
        <v/>
      </c>
      <c r="M812" s="2" t="str">
        <f t="shared" si="277"/>
        <v/>
      </c>
      <c r="N812" s="2" t="str">
        <f t="shared" si="278"/>
        <v/>
      </c>
      <c r="O812" s="2" t="str">
        <f t="shared" si="279"/>
        <v/>
      </c>
      <c r="P812" s="11" t="str">
        <f t="shared" si="280"/>
        <v/>
      </c>
      <c r="Q812" s="11" t="str">
        <f t="shared" si="281"/>
        <v/>
      </c>
      <c r="R812" s="2" t="str">
        <f t="shared" si="282"/>
        <v/>
      </c>
      <c r="S812" s="11" t="str">
        <f t="shared" si="283"/>
        <v/>
      </c>
      <c r="T812" s="175" t="str">
        <f t="shared" si="284"/>
        <v/>
      </c>
      <c r="U812" s="11" t="str">
        <f t="shared" si="285"/>
        <v/>
      </c>
      <c r="V812" s="136"/>
      <c r="W812" s="136"/>
      <c r="X812" s="139">
        <f t="shared" si="268"/>
        <v>0</v>
      </c>
      <c r="Y812" s="31">
        <f t="shared" si="269"/>
        <v>0</v>
      </c>
      <c r="Z812" s="31"/>
      <c r="AA812" s="140">
        <f t="shared" si="270"/>
        <v>0</v>
      </c>
      <c r="AB812" s="12"/>
      <c r="AC812" s="8">
        <f t="shared" si="271"/>
        <v>9.0359999999999996</v>
      </c>
      <c r="AD812" s="8">
        <f t="shared" si="272"/>
        <v>-184.49199999999999</v>
      </c>
      <c r="AE812"/>
      <c r="AF812" t="e">
        <f>IF(D812="M",IF(AI812&lt;78,LMS!$D$5*AI812^3+LMS!$E$5*AI812^2+LMS!$F$5*AI812+LMS!$G$5,IF(AI812&lt;150,LMS!$D$6*AI812^3+LMS!$E$6*AI812^2+LMS!$F$6*AI812+LMS!$G$6,LMS!$D$7*AI812^3+LMS!$E$7*AI812^2+LMS!$F$7*AI812+LMS!$G$7)),IF(AI812&lt;69,LMS!$D$9*AI812^3+LMS!$E$9*AI812^2+LMS!$F$9*AI812+LMS!$G$9,IF(AI812&lt;150,LMS!$D$10*AI812^3+LMS!$E$10*AI812^2+LMS!$F$10*AI812+LMS!$G$10,LMS!$D$11*AI812^3+LMS!$E$11*AI812^2+LMS!$F$11*AI812+LMS!$G$11)))</f>
        <v>#VALUE!</v>
      </c>
      <c r="AG812" t="e">
        <f>IF(D812="M",(IF(AI812&lt;2.5,LMS!$D$21*AI812^3+LMS!$E$21*AI812^2+LMS!$F$21*AI812+LMS!$G$21,IF(AI812&lt;9.5,LMS!$D$22*AI812^3+LMS!$E$22*AI812^2+LMS!$F$22*AI812+LMS!$G$22,IF(AI812&lt;26.75,LMS!$D$23*AI812^3+LMS!$E$23*AI812^2+LMS!$F$23*AI812+LMS!$G$23,IF(AI812&lt;90,LMS!$D$24*AI812^3+LMS!$E$24*AI812^2+LMS!$F$24*AI812+LMS!$G$24,LMS!$D$25*AI812^3+LMS!$E$25*AI812^2+LMS!$F$25*AI812+LMS!$G$25))))),(IF(AI812&lt;2.5,LMS!$D$27*AI812^3+LMS!$E$27*AI812^2+LMS!$F$27*AI812+LMS!$G$27,IF(AI812&lt;9.5,LMS!$D$28*AI812^3+LMS!$E$28*AI812^2+LMS!$F$28*AI812+LMS!$G$28,IF(AI812&lt;26.75,LMS!$D$29*AI812^3+LMS!$E$29*AI812^2+LMS!$F$29*AI812+LMS!$G$29,IF(AI812&lt;90,LMS!$D$30*AI812^3+LMS!$E$30*AI812^2+LMS!$F$30*AI812+LMS!$G$30,IF(AI812&lt;150,LMS!$D$31*AI812^3+LMS!$E$31*AI812^2+LMS!$F$31*AI812+LMS!$G$31,LMS!$D$32*AI812^3+LMS!$E$32*AI812^2+LMS!$F$32*AI812+LMS!$G$32)))))))</f>
        <v>#VALUE!</v>
      </c>
      <c r="AH812" t="e">
        <f>IF(D812="M",(IF(AI812&lt;90,LMS!$D$14*AI812^3+LMS!$E$14*AI812^2+LMS!$F$14*AI812+LMS!$G$14,LMS!$D$15*AI812^3+LMS!$E$15*AI812^2+LMS!$F$15*AI812+LMS!$G$15)),(IF(AI812&lt;90,LMS!$D$17*AI812^3+LMS!$E$17*AI812^2+LMS!$F$17*AI812+LMS!$G$17,LMS!$D$18*AI812^3+LMS!$E$18*AI812^2+LMS!$F$18*AI812+LMS!$G$18)))</f>
        <v>#VALUE!</v>
      </c>
      <c r="AI812" s="7" t="e">
        <f t="shared" si="265"/>
        <v>#VALUE!</v>
      </c>
      <c r="AJ812" s="7">
        <f t="shared" si="286"/>
        <v>0</v>
      </c>
      <c r="AL812" s="7">
        <f>IF(D812="M",WeightSDS!P$5*$AJ812^7+WeightSDS!Q$5*$AJ812^6+WeightSDS!R$5*$AJ812^5+WeightSDS!S$5*$AJ812^4+WeightSDS!T$5*$AJ812^3+WeightSDS!U$5*$AJ812^2+WeightSDS!V$5*$AJ812+WeightSDS!W$5,IF($AJ812&lt;186,WeightSDS!P$8*$AJ812^7+WeightSDS!Q$8*$AJ812^6+WeightSDS!R$8*$AJ812^5+WeightSDS!S$8*$AJ812^4+WeightSDS!T$8*$AJ812^3+WeightSDS!U$8*$AJ812^2+WeightSDS!V$8*$AJ812+WeightSDS!W$8,WeightSDS!$U$9+WeightSDS!$V$9*($AJ812-WeightSDS!$W$9)))</f>
        <v>0.75407122999999998</v>
      </c>
      <c r="AM812" s="7">
        <f>IF(D812="M",IF($AJ812&lt;45,WeightSDS!M$23*$AJ812^10+WeightSDS!N$23*$AJ812^9+WeightSDS!O$23*$AJ812^8+WeightSDS!P$23*$AJ812^7+WeightSDS!Q$23*$AJ812^6+WeightSDS!R$23*$AJ812^5+WeightSDS!S$23*$AJ812^4+WeightSDS!T$23*$AJ812^3+WeightSDS!U$23*$AJ812^2+WeightSDS!V$23*$AJ812+WeightSDS!W$23,IF($AJ812&lt;153,WeightSDS!M$25*$AJ812^10+WeightSDS!N$25*$AJ812^9+WeightSDS!O$25*$AJ812^8+WeightSDS!P$25*$AJ812^7+WeightSDS!Q$25*$AJ812^6+WeightSDS!R$25*$AJ812^5+WeightSDS!S$25*$AJ812^4+WeightSDS!T$25*$AJ812^3+WeightSDS!U$25*$AJ812^2+WeightSDS!V$25*$AJ812+WeightSDS!W$25,WeightSDS!M$27+WeightSDS!N$27/(1+EXP(WeightSDS!O$27+WeightSDS!P$27*$AJ812)))),IF($AJ812&lt;43.8,WeightSDS!M$29*$AJ812^10+WeightSDS!N$29*$AJ812^9+WeightSDS!O$29*$AJ812^8+WeightSDS!P$29*$AJ812^7+WeightSDS!Q$29*$AJ812^6+WeightSDS!R$29*$AJ812^5+WeightSDS!S$29*$AJ812^4+WeightSDS!T$29*$AJ812^3+WeightSDS!U$29*$AJ812^2+WeightSDS!V$29*$AJ812+WeightSDS!W$29-0.010431*(1-$AJ812/210),IF($AJ812&lt;123,WeightSDS!M$30*$AJ812^10+WeightSDS!N$30*$AJ812^9+WeightSDS!O$30*$AJ812^8+WeightSDS!P$30*$AJ812^7+WeightSDS!Q$30*$AJ812^6+WeightSDS!R$30*$AJ812^5+WeightSDS!S$30*$AJ812^4+WeightSDS!T$30*$AJ812^3+WeightSDS!U$30*$AJ812^2+WeightSDS!V$30*$AJ812+WeightSDS!W$30-0.010431*(1-1/$AJ812),WeightSDS!M$32+WeightSDS!N$32/(1+EXP(WeightSDS!O$32+WeightSDS!P$32*$AJ812))-0.010431*(1-$AJ812/210))))</f>
        <v>2.9500001032655536</v>
      </c>
      <c r="AN812" s="7">
        <f>IF(D812="M",IF($AJ812&lt;162,WeightSDS!P$12*$AJ812^7+WeightSDS!Q$12*$AJ812^6+WeightSDS!R$12*$AJ812^5+WeightSDS!S$12*$AJ812^4+WeightSDS!T$12*$AJ812^3+WeightSDS!U$12*$AJ812^2+WeightSDS!V$12*$AJ812+WeightSDS!W$12,WeightSDS!P$14*$AJ812^7+WeightSDS!Q$14*$AJ812^6+WeightSDS!R$14*$AJ812^5+WeightSDS!S$14*$AJ812^4+WeightSDS!T$14*$AJ812^3+WeightSDS!U$14*$AJ812^2+WeightSDS!V$14*$AJ812+WeightSDS!W$14),IF($AJ812&lt;156,WeightSDS!O$17*$AJ812^8+WeightSDS!P$17*$AJ812^7+WeightSDS!Q$17*$AJ812^6+WeightSDS!R$17*$AJ812^5+WeightSDS!S$17*$AJ812^4+WeightSDS!T$17*$AJ812^3+WeightSDS!U$17*$AJ812^2+WeightSDS!V$17*$AJ812+WeightSDS!W$17,IF($AJ812&lt;186,WeightSDS!$U$18+(WeightSDS!$V$18-WeightSDS!$U$18)/24*($AJ812-186)+WeightSDS!$W$18*(-$AJ812+186)^2-0.005,WeightSDS!$U$18+(WeightSDS!$V$18-WeightSDS!$U$18)/24*($AJ812-186)-0.005)))</f>
        <v>0.14604529399999999</v>
      </c>
      <c r="AQ812" s="7">
        <f t="shared" si="273"/>
        <v>0.56299999999999994</v>
      </c>
      <c r="AR812" s="7">
        <f t="shared" si="274"/>
        <v>69</v>
      </c>
      <c r="AS812" s="7">
        <f t="shared" si="275"/>
        <v>0.51</v>
      </c>
    </row>
    <row r="813" spans="2:45" s="7" customFormat="1" x14ac:dyDescent="0.15">
      <c r="B813" s="118"/>
      <c r="C813" s="118"/>
      <c r="D813" s="118"/>
      <c r="E813" s="30"/>
      <c r="F813" s="30"/>
      <c r="G813" s="119"/>
      <c r="H813" s="119"/>
      <c r="I813" s="78"/>
      <c r="J813" s="11" t="str">
        <f t="shared" si="266"/>
        <v/>
      </c>
      <c r="K813" s="2" t="str">
        <f t="shared" si="276"/>
        <v/>
      </c>
      <c r="L813" s="2" t="str">
        <f t="shared" si="267"/>
        <v/>
      </c>
      <c r="M813" s="2" t="str">
        <f t="shared" si="277"/>
        <v/>
      </c>
      <c r="N813" s="2" t="str">
        <f t="shared" si="278"/>
        <v/>
      </c>
      <c r="O813" s="2" t="str">
        <f t="shared" si="279"/>
        <v/>
      </c>
      <c r="P813" s="11" t="str">
        <f t="shared" si="280"/>
        <v/>
      </c>
      <c r="Q813" s="11" t="str">
        <f t="shared" si="281"/>
        <v/>
      </c>
      <c r="R813" s="2" t="str">
        <f t="shared" si="282"/>
        <v/>
      </c>
      <c r="S813" s="11" t="str">
        <f t="shared" si="283"/>
        <v/>
      </c>
      <c r="T813" s="175" t="str">
        <f t="shared" si="284"/>
        <v/>
      </c>
      <c r="U813" s="11" t="str">
        <f t="shared" si="285"/>
        <v/>
      </c>
      <c r="V813" s="136"/>
      <c r="W813" s="136"/>
      <c r="X813" s="139">
        <f t="shared" si="268"/>
        <v>0</v>
      </c>
      <c r="Y813" s="31">
        <f t="shared" si="269"/>
        <v>0</v>
      </c>
      <c r="Z813" s="31"/>
      <c r="AA813" s="140">
        <f t="shared" si="270"/>
        <v>0</v>
      </c>
      <c r="AB813" s="12"/>
      <c r="AC813" s="8">
        <f t="shared" si="271"/>
        <v>9.0359999999999996</v>
      </c>
      <c r="AD813" s="8">
        <f t="shared" si="272"/>
        <v>-184.49199999999999</v>
      </c>
      <c r="AE813"/>
      <c r="AF813" t="e">
        <f>IF(D813="M",IF(AI813&lt;78,LMS!$D$5*AI813^3+LMS!$E$5*AI813^2+LMS!$F$5*AI813+LMS!$G$5,IF(AI813&lt;150,LMS!$D$6*AI813^3+LMS!$E$6*AI813^2+LMS!$F$6*AI813+LMS!$G$6,LMS!$D$7*AI813^3+LMS!$E$7*AI813^2+LMS!$F$7*AI813+LMS!$G$7)),IF(AI813&lt;69,LMS!$D$9*AI813^3+LMS!$E$9*AI813^2+LMS!$F$9*AI813+LMS!$G$9,IF(AI813&lt;150,LMS!$D$10*AI813^3+LMS!$E$10*AI813^2+LMS!$F$10*AI813+LMS!$G$10,LMS!$D$11*AI813^3+LMS!$E$11*AI813^2+LMS!$F$11*AI813+LMS!$G$11)))</f>
        <v>#VALUE!</v>
      </c>
      <c r="AG813" t="e">
        <f>IF(D813="M",(IF(AI813&lt;2.5,LMS!$D$21*AI813^3+LMS!$E$21*AI813^2+LMS!$F$21*AI813+LMS!$G$21,IF(AI813&lt;9.5,LMS!$D$22*AI813^3+LMS!$E$22*AI813^2+LMS!$F$22*AI813+LMS!$G$22,IF(AI813&lt;26.75,LMS!$D$23*AI813^3+LMS!$E$23*AI813^2+LMS!$F$23*AI813+LMS!$G$23,IF(AI813&lt;90,LMS!$D$24*AI813^3+LMS!$E$24*AI813^2+LMS!$F$24*AI813+LMS!$G$24,LMS!$D$25*AI813^3+LMS!$E$25*AI813^2+LMS!$F$25*AI813+LMS!$G$25))))),(IF(AI813&lt;2.5,LMS!$D$27*AI813^3+LMS!$E$27*AI813^2+LMS!$F$27*AI813+LMS!$G$27,IF(AI813&lt;9.5,LMS!$D$28*AI813^3+LMS!$E$28*AI813^2+LMS!$F$28*AI813+LMS!$G$28,IF(AI813&lt;26.75,LMS!$D$29*AI813^3+LMS!$E$29*AI813^2+LMS!$F$29*AI813+LMS!$G$29,IF(AI813&lt;90,LMS!$D$30*AI813^3+LMS!$E$30*AI813^2+LMS!$F$30*AI813+LMS!$G$30,IF(AI813&lt;150,LMS!$D$31*AI813^3+LMS!$E$31*AI813^2+LMS!$F$31*AI813+LMS!$G$31,LMS!$D$32*AI813^3+LMS!$E$32*AI813^2+LMS!$F$32*AI813+LMS!$G$32)))))))</f>
        <v>#VALUE!</v>
      </c>
      <c r="AH813" t="e">
        <f>IF(D813="M",(IF(AI813&lt;90,LMS!$D$14*AI813^3+LMS!$E$14*AI813^2+LMS!$F$14*AI813+LMS!$G$14,LMS!$D$15*AI813^3+LMS!$E$15*AI813^2+LMS!$F$15*AI813+LMS!$G$15)),(IF(AI813&lt;90,LMS!$D$17*AI813^3+LMS!$E$17*AI813^2+LMS!$F$17*AI813+LMS!$G$17,LMS!$D$18*AI813^3+LMS!$E$18*AI813^2+LMS!$F$18*AI813+LMS!$G$18)))</f>
        <v>#VALUE!</v>
      </c>
      <c r="AI813" s="7" t="e">
        <f t="shared" si="265"/>
        <v>#VALUE!</v>
      </c>
      <c r="AJ813" s="7">
        <f t="shared" si="286"/>
        <v>0</v>
      </c>
      <c r="AL813" s="7">
        <f>IF(D813="M",WeightSDS!P$5*$AJ813^7+WeightSDS!Q$5*$AJ813^6+WeightSDS!R$5*$AJ813^5+WeightSDS!S$5*$AJ813^4+WeightSDS!T$5*$AJ813^3+WeightSDS!U$5*$AJ813^2+WeightSDS!V$5*$AJ813+WeightSDS!W$5,IF($AJ813&lt;186,WeightSDS!P$8*$AJ813^7+WeightSDS!Q$8*$AJ813^6+WeightSDS!R$8*$AJ813^5+WeightSDS!S$8*$AJ813^4+WeightSDS!T$8*$AJ813^3+WeightSDS!U$8*$AJ813^2+WeightSDS!V$8*$AJ813+WeightSDS!W$8,WeightSDS!$U$9+WeightSDS!$V$9*($AJ813-WeightSDS!$W$9)))</f>
        <v>0.75407122999999998</v>
      </c>
      <c r="AM813" s="7">
        <f>IF(D813="M",IF($AJ813&lt;45,WeightSDS!M$23*$AJ813^10+WeightSDS!N$23*$AJ813^9+WeightSDS!O$23*$AJ813^8+WeightSDS!P$23*$AJ813^7+WeightSDS!Q$23*$AJ813^6+WeightSDS!R$23*$AJ813^5+WeightSDS!S$23*$AJ813^4+WeightSDS!T$23*$AJ813^3+WeightSDS!U$23*$AJ813^2+WeightSDS!V$23*$AJ813+WeightSDS!W$23,IF($AJ813&lt;153,WeightSDS!M$25*$AJ813^10+WeightSDS!N$25*$AJ813^9+WeightSDS!O$25*$AJ813^8+WeightSDS!P$25*$AJ813^7+WeightSDS!Q$25*$AJ813^6+WeightSDS!R$25*$AJ813^5+WeightSDS!S$25*$AJ813^4+WeightSDS!T$25*$AJ813^3+WeightSDS!U$25*$AJ813^2+WeightSDS!V$25*$AJ813+WeightSDS!W$25,WeightSDS!M$27+WeightSDS!N$27/(1+EXP(WeightSDS!O$27+WeightSDS!P$27*$AJ813)))),IF($AJ813&lt;43.8,WeightSDS!M$29*$AJ813^10+WeightSDS!N$29*$AJ813^9+WeightSDS!O$29*$AJ813^8+WeightSDS!P$29*$AJ813^7+WeightSDS!Q$29*$AJ813^6+WeightSDS!R$29*$AJ813^5+WeightSDS!S$29*$AJ813^4+WeightSDS!T$29*$AJ813^3+WeightSDS!U$29*$AJ813^2+WeightSDS!V$29*$AJ813+WeightSDS!W$29-0.010431*(1-$AJ813/210),IF($AJ813&lt;123,WeightSDS!M$30*$AJ813^10+WeightSDS!N$30*$AJ813^9+WeightSDS!O$30*$AJ813^8+WeightSDS!P$30*$AJ813^7+WeightSDS!Q$30*$AJ813^6+WeightSDS!R$30*$AJ813^5+WeightSDS!S$30*$AJ813^4+WeightSDS!T$30*$AJ813^3+WeightSDS!U$30*$AJ813^2+WeightSDS!V$30*$AJ813+WeightSDS!W$30-0.010431*(1-1/$AJ813),WeightSDS!M$32+WeightSDS!N$32/(1+EXP(WeightSDS!O$32+WeightSDS!P$32*$AJ813))-0.010431*(1-$AJ813/210))))</f>
        <v>2.9500001032655536</v>
      </c>
      <c r="AN813" s="7">
        <f>IF(D813="M",IF($AJ813&lt;162,WeightSDS!P$12*$AJ813^7+WeightSDS!Q$12*$AJ813^6+WeightSDS!R$12*$AJ813^5+WeightSDS!S$12*$AJ813^4+WeightSDS!T$12*$AJ813^3+WeightSDS!U$12*$AJ813^2+WeightSDS!V$12*$AJ813+WeightSDS!W$12,WeightSDS!P$14*$AJ813^7+WeightSDS!Q$14*$AJ813^6+WeightSDS!R$14*$AJ813^5+WeightSDS!S$14*$AJ813^4+WeightSDS!T$14*$AJ813^3+WeightSDS!U$14*$AJ813^2+WeightSDS!V$14*$AJ813+WeightSDS!W$14),IF($AJ813&lt;156,WeightSDS!O$17*$AJ813^8+WeightSDS!P$17*$AJ813^7+WeightSDS!Q$17*$AJ813^6+WeightSDS!R$17*$AJ813^5+WeightSDS!S$17*$AJ813^4+WeightSDS!T$17*$AJ813^3+WeightSDS!U$17*$AJ813^2+WeightSDS!V$17*$AJ813+WeightSDS!W$17,IF($AJ813&lt;186,WeightSDS!$U$18+(WeightSDS!$V$18-WeightSDS!$U$18)/24*($AJ813-186)+WeightSDS!$W$18*(-$AJ813+186)^2-0.005,WeightSDS!$U$18+(WeightSDS!$V$18-WeightSDS!$U$18)/24*($AJ813-186)-0.005)))</f>
        <v>0.14604529399999999</v>
      </c>
      <c r="AQ813" s="7">
        <f t="shared" si="273"/>
        <v>0.56299999999999994</v>
      </c>
      <c r="AR813" s="7">
        <f t="shared" si="274"/>
        <v>69</v>
      </c>
      <c r="AS813" s="7">
        <f t="shared" si="275"/>
        <v>0.51</v>
      </c>
    </row>
    <row r="814" spans="2:45" s="7" customFormat="1" x14ac:dyDescent="0.15">
      <c r="B814" s="118"/>
      <c r="C814" s="118"/>
      <c r="D814" s="118"/>
      <c r="E814" s="30"/>
      <c r="F814" s="30"/>
      <c r="G814" s="119"/>
      <c r="H814" s="119"/>
      <c r="I814" s="78"/>
      <c r="J814" s="11" t="str">
        <f t="shared" si="266"/>
        <v/>
      </c>
      <c r="K814" s="2" t="str">
        <f t="shared" si="276"/>
        <v/>
      </c>
      <c r="L814" s="2" t="str">
        <f t="shared" si="267"/>
        <v/>
      </c>
      <c r="M814" s="2" t="str">
        <f t="shared" si="277"/>
        <v/>
      </c>
      <c r="N814" s="2" t="str">
        <f t="shared" si="278"/>
        <v/>
      </c>
      <c r="O814" s="2" t="str">
        <f t="shared" si="279"/>
        <v/>
      </c>
      <c r="P814" s="11" t="str">
        <f t="shared" si="280"/>
        <v/>
      </c>
      <c r="Q814" s="11" t="str">
        <f t="shared" si="281"/>
        <v/>
      </c>
      <c r="R814" s="2" t="str">
        <f t="shared" si="282"/>
        <v/>
      </c>
      <c r="S814" s="11" t="str">
        <f t="shared" si="283"/>
        <v/>
      </c>
      <c r="T814" s="175" t="str">
        <f t="shared" si="284"/>
        <v/>
      </c>
      <c r="U814" s="11" t="str">
        <f t="shared" si="285"/>
        <v/>
      </c>
      <c r="V814" s="136"/>
      <c r="W814" s="136"/>
      <c r="X814" s="139">
        <f t="shared" si="268"/>
        <v>0</v>
      </c>
      <c r="Y814" s="31">
        <f t="shared" si="269"/>
        <v>0</v>
      </c>
      <c r="Z814" s="31"/>
      <c r="AA814" s="140">
        <f t="shared" si="270"/>
        <v>0</v>
      </c>
      <c r="AB814" s="12"/>
      <c r="AC814" s="8">
        <f t="shared" si="271"/>
        <v>9.0359999999999996</v>
      </c>
      <c r="AD814" s="8">
        <f t="shared" si="272"/>
        <v>-184.49199999999999</v>
      </c>
      <c r="AE814"/>
      <c r="AF814" t="e">
        <f>IF(D814="M",IF(AI814&lt;78,LMS!$D$5*AI814^3+LMS!$E$5*AI814^2+LMS!$F$5*AI814+LMS!$G$5,IF(AI814&lt;150,LMS!$D$6*AI814^3+LMS!$E$6*AI814^2+LMS!$F$6*AI814+LMS!$G$6,LMS!$D$7*AI814^3+LMS!$E$7*AI814^2+LMS!$F$7*AI814+LMS!$G$7)),IF(AI814&lt;69,LMS!$D$9*AI814^3+LMS!$E$9*AI814^2+LMS!$F$9*AI814+LMS!$G$9,IF(AI814&lt;150,LMS!$D$10*AI814^3+LMS!$E$10*AI814^2+LMS!$F$10*AI814+LMS!$G$10,LMS!$D$11*AI814^3+LMS!$E$11*AI814^2+LMS!$F$11*AI814+LMS!$G$11)))</f>
        <v>#VALUE!</v>
      </c>
      <c r="AG814" t="e">
        <f>IF(D814="M",(IF(AI814&lt;2.5,LMS!$D$21*AI814^3+LMS!$E$21*AI814^2+LMS!$F$21*AI814+LMS!$G$21,IF(AI814&lt;9.5,LMS!$D$22*AI814^3+LMS!$E$22*AI814^2+LMS!$F$22*AI814+LMS!$G$22,IF(AI814&lt;26.75,LMS!$D$23*AI814^3+LMS!$E$23*AI814^2+LMS!$F$23*AI814+LMS!$G$23,IF(AI814&lt;90,LMS!$D$24*AI814^3+LMS!$E$24*AI814^2+LMS!$F$24*AI814+LMS!$G$24,LMS!$D$25*AI814^3+LMS!$E$25*AI814^2+LMS!$F$25*AI814+LMS!$G$25))))),(IF(AI814&lt;2.5,LMS!$D$27*AI814^3+LMS!$E$27*AI814^2+LMS!$F$27*AI814+LMS!$G$27,IF(AI814&lt;9.5,LMS!$D$28*AI814^3+LMS!$E$28*AI814^2+LMS!$F$28*AI814+LMS!$G$28,IF(AI814&lt;26.75,LMS!$D$29*AI814^3+LMS!$E$29*AI814^2+LMS!$F$29*AI814+LMS!$G$29,IF(AI814&lt;90,LMS!$D$30*AI814^3+LMS!$E$30*AI814^2+LMS!$F$30*AI814+LMS!$G$30,IF(AI814&lt;150,LMS!$D$31*AI814^3+LMS!$E$31*AI814^2+LMS!$F$31*AI814+LMS!$G$31,LMS!$D$32*AI814^3+LMS!$E$32*AI814^2+LMS!$F$32*AI814+LMS!$G$32)))))))</f>
        <v>#VALUE!</v>
      </c>
      <c r="AH814" t="e">
        <f>IF(D814="M",(IF(AI814&lt;90,LMS!$D$14*AI814^3+LMS!$E$14*AI814^2+LMS!$F$14*AI814+LMS!$G$14,LMS!$D$15*AI814^3+LMS!$E$15*AI814^2+LMS!$F$15*AI814+LMS!$G$15)),(IF(AI814&lt;90,LMS!$D$17*AI814^3+LMS!$E$17*AI814^2+LMS!$F$17*AI814+LMS!$G$17,LMS!$D$18*AI814^3+LMS!$E$18*AI814^2+LMS!$F$18*AI814+LMS!$G$18)))</f>
        <v>#VALUE!</v>
      </c>
      <c r="AI814" s="7" t="e">
        <f t="shared" si="265"/>
        <v>#VALUE!</v>
      </c>
      <c r="AJ814" s="7">
        <f t="shared" si="286"/>
        <v>0</v>
      </c>
      <c r="AL814" s="7">
        <f>IF(D814="M",WeightSDS!P$5*$AJ814^7+WeightSDS!Q$5*$AJ814^6+WeightSDS!R$5*$AJ814^5+WeightSDS!S$5*$AJ814^4+WeightSDS!T$5*$AJ814^3+WeightSDS!U$5*$AJ814^2+WeightSDS!V$5*$AJ814+WeightSDS!W$5,IF($AJ814&lt;186,WeightSDS!P$8*$AJ814^7+WeightSDS!Q$8*$AJ814^6+WeightSDS!R$8*$AJ814^5+WeightSDS!S$8*$AJ814^4+WeightSDS!T$8*$AJ814^3+WeightSDS!U$8*$AJ814^2+WeightSDS!V$8*$AJ814+WeightSDS!W$8,WeightSDS!$U$9+WeightSDS!$V$9*($AJ814-WeightSDS!$W$9)))</f>
        <v>0.75407122999999998</v>
      </c>
      <c r="AM814" s="7">
        <f>IF(D814="M",IF($AJ814&lt;45,WeightSDS!M$23*$AJ814^10+WeightSDS!N$23*$AJ814^9+WeightSDS!O$23*$AJ814^8+WeightSDS!P$23*$AJ814^7+WeightSDS!Q$23*$AJ814^6+WeightSDS!R$23*$AJ814^5+WeightSDS!S$23*$AJ814^4+WeightSDS!T$23*$AJ814^3+WeightSDS!U$23*$AJ814^2+WeightSDS!V$23*$AJ814+WeightSDS!W$23,IF($AJ814&lt;153,WeightSDS!M$25*$AJ814^10+WeightSDS!N$25*$AJ814^9+WeightSDS!O$25*$AJ814^8+WeightSDS!P$25*$AJ814^7+WeightSDS!Q$25*$AJ814^6+WeightSDS!R$25*$AJ814^5+WeightSDS!S$25*$AJ814^4+WeightSDS!T$25*$AJ814^3+WeightSDS!U$25*$AJ814^2+WeightSDS!V$25*$AJ814+WeightSDS!W$25,WeightSDS!M$27+WeightSDS!N$27/(1+EXP(WeightSDS!O$27+WeightSDS!P$27*$AJ814)))),IF($AJ814&lt;43.8,WeightSDS!M$29*$AJ814^10+WeightSDS!N$29*$AJ814^9+WeightSDS!O$29*$AJ814^8+WeightSDS!P$29*$AJ814^7+WeightSDS!Q$29*$AJ814^6+WeightSDS!R$29*$AJ814^5+WeightSDS!S$29*$AJ814^4+WeightSDS!T$29*$AJ814^3+WeightSDS!U$29*$AJ814^2+WeightSDS!V$29*$AJ814+WeightSDS!W$29-0.010431*(1-$AJ814/210),IF($AJ814&lt;123,WeightSDS!M$30*$AJ814^10+WeightSDS!N$30*$AJ814^9+WeightSDS!O$30*$AJ814^8+WeightSDS!P$30*$AJ814^7+WeightSDS!Q$30*$AJ814^6+WeightSDS!R$30*$AJ814^5+WeightSDS!S$30*$AJ814^4+WeightSDS!T$30*$AJ814^3+WeightSDS!U$30*$AJ814^2+WeightSDS!V$30*$AJ814+WeightSDS!W$30-0.010431*(1-1/$AJ814),WeightSDS!M$32+WeightSDS!N$32/(1+EXP(WeightSDS!O$32+WeightSDS!P$32*$AJ814))-0.010431*(1-$AJ814/210))))</f>
        <v>2.9500001032655536</v>
      </c>
      <c r="AN814" s="7">
        <f>IF(D814="M",IF($AJ814&lt;162,WeightSDS!P$12*$AJ814^7+WeightSDS!Q$12*$AJ814^6+WeightSDS!R$12*$AJ814^5+WeightSDS!S$12*$AJ814^4+WeightSDS!T$12*$AJ814^3+WeightSDS!U$12*$AJ814^2+WeightSDS!V$12*$AJ814+WeightSDS!W$12,WeightSDS!P$14*$AJ814^7+WeightSDS!Q$14*$AJ814^6+WeightSDS!R$14*$AJ814^5+WeightSDS!S$14*$AJ814^4+WeightSDS!T$14*$AJ814^3+WeightSDS!U$14*$AJ814^2+WeightSDS!V$14*$AJ814+WeightSDS!W$14),IF($AJ814&lt;156,WeightSDS!O$17*$AJ814^8+WeightSDS!P$17*$AJ814^7+WeightSDS!Q$17*$AJ814^6+WeightSDS!R$17*$AJ814^5+WeightSDS!S$17*$AJ814^4+WeightSDS!T$17*$AJ814^3+WeightSDS!U$17*$AJ814^2+WeightSDS!V$17*$AJ814+WeightSDS!W$17,IF($AJ814&lt;186,WeightSDS!$U$18+(WeightSDS!$V$18-WeightSDS!$U$18)/24*($AJ814-186)+WeightSDS!$W$18*(-$AJ814+186)^2-0.005,WeightSDS!$U$18+(WeightSDS!$V$18-WeightSDS!$U$18)/24*($AJ814-186)-0.005)))</f>
        <v>0.14604529399999999</v>
      </c>
      <c r="AQ814" s="7">
        <f t="shared" si="273"/>
        <v>0.56299999999999994</v>
      </c>
      <c r="AR814" s="7">
        <f t="shared" si="274"/>
        <v>69</v>
      </c>
      <c r="AS814" s="7">
        <f t="shared" si="275"/>
        <v>0.51</v>
      </c>
    </row>
    <row r="815" spans="2:45" s="7" customFormat="1" x14ac:dyDescent="0.15">
      <c r="B815" s="118"/>
      <c r="C815" s="118"/>
      <c r="D815" s="118"/>
      <c r="E815" s="30"/>
      <c r="F815" s="30"/>
      <c r="G815" s="119"/>
      <c r="H815" s="119"/>
      <c r="I815" s="78"/>
      <c r="J815" s="11" t="str">
        <f t="shared" si="266"/>
        <v/>
      </c>
      <c r="K815" s="2" t="str">
        <f t="shared" si="276"/>
        <v/>
      </c>
      <c r="L815" s="2" t="str">
        <f t="shared" si="267"/>
        <v/>
      </c>
      <c r="M815" s="2" t="str">
        <f t="shared" si="277"/>
        <v/>
      </c>
      <c r="N815" s="2" t="str">
        <f t="shared" si="278"/>
        <v/>
      </c>
      <c r="O815" s="2" t="str">
        <f t="shared" si="279"/>
        <v/>
      </c>
      <c r="P815" s="11" t="str">
        <f t="shared" si="280"/>
        <v/>
      </c>
      <c r="Q815" s="11" t="str">
        <f t="shared" si="281"/>
        <v/>
      </c>
      <c r="R815" s="2" t="str">
        <f t="shared" si="282"/>
        <v/>
      </c>
      <c r="S815" s="11" t="str">
        <f t="shared" si="283"/>
        <v/>
      </c>
      <c r="T815" s="175" t="str">
        <f t="shared" si="284"/>
        <v/>
      </c>
      <c r="U815" s="11" t="str">
        <f t="shared" si="285"/>
        <v/>
      </c>
      <c r="V815" s="136"/>
      <c r="W815" s="136"/>
      <c r="X815" s="139">
        <f t="shared" si="268"/>
        <v>0</v>
      </c>
      <c r="Y815" s="31">
        <f t="shared" si="269"/>
        <v>0</v>
      </c>
      <c r="Z815" s="31"/>
      <c r="AA815" s="140">
        <f t="shared" si="270"/>
        <v>0</v>
      </c>
      <c r="AB815" s="12"/>
      <c r="AC815" s="8">
        <f t="shared" si="271"/>
        <v>9.0359999999999996</v>
      </c>
      <c r="AD815" s="8">
        <f t="shared" si="272"/>
        <v>-184.49199999999999</v>
      </c>
      <c r="AE815"/>
      <c r="AF815" t="e">
        <f>IF(D815="M",IF(AI815&lt;78,LMS!$D$5*AI815^3+LMS!$E$5*AI815^2+LMS!$F$5*AI815+LMS!$G$5,IF(AI815&lt;150,LMS!$D$6*AI815^3+LMS!$E$6*AI815^2+LMS!$F$6*AI815+LMS!$G$6,LMS!$D$7*AI815^3+LMS!$E$7*AI815^2+LMS!$F$7*AI815+LMS!$G$7)),IF(AI815&lt;69,LMS!$D$9*AI815^3+LMS!$E$9*AI815^2+LMS!$F$9*AI815+LMS!$G$9,IF(AI815&lt;150,LMS!$D$10*AI815^3+LMS!$E$10*AI815^2+LMS!$F$10*AI815+LMS!$G$10,LMS!$D$11*AI815^3+LMS!$E$11*AI815^2+LMS!$F$11*AI815+LMS!$G$11)))</f>
        <v>#VALUE!</v>
      </c>
      <c r="AG815" t="e">
        <f>IF(D815="M",(IF(AI815&lt;2.5,LMS!$D$21*AI815^3+LMS!$E$21*AI815^2+LMS!$F$21*AI815+LMS!$G$21,IF(AI815&lt;9.5,LMS!$D$22*AI815^3+LMS!$E$22*AI815^2+LMS!$F$22*AI815+LMS!$G$22,IF(AI815&lt;26.75,LMS!$D$23*AI815^3+LMS!$E$23*AI815^2+LMS!$F$23*AI815+LMS!$G$23,IF(AI815&lt;90,LMS!$D$24*AI815^3+LMS!$E$24*AI815^2+LMS!$F$24*AI815+LMS!$G$24,LMS!$D$25*AI815^3+LMS!$E$25*AI815^2+LMS!$F$25*AI815+LMS!$G$25))))),(IF(AI815&lt;2.5,LMS!$D$27*AI815^3+LMS!$E$27*AI815^2+LMS!$F$27*AI815+LMS!$G$27,IF(AI815&lt;9.5,LMS!$D$28*AI815^3+LMS!$E$28*AI815^2+LMS!$F$28*AI815+LMS!$G$28,IF(AI815&lt;26.75,LMS!$D$29*AI815^3+LMS!$E$29*AI815^2+LMS!$F$29*AI815+LMS!$G$29,IF(AI815&lt;90,LMS!$D$30*AI815^3+LMS!$E$30*AI815^2+LMS!$F$30*AI815+LMS!$G$30,IF(AI815&lt;150,LMS!$D$31*AI815^3+LMS!$E$31*AI815^2+LMS!$F$31*AI815+LMS!$G$31,LMS!$D$32*AI815^3+LMS!$E$32*AI815^2+LMS!$F$32*AI815+LMS!$G$32)))))))</f>
        <v>#VALUE!</v>
      </c>
      <c r="AH815" t="e">
        <f>IF(D815="M",(IF(AI815&lt;90,LMS!$D$14*AI815^3+LMS!$E$14*AI815^2+LMS!$F$14*AI815+LMS!$G$14,LMS!$D$15*AI815^3+LMS!$E$15*AI815^2+LMS!$F$15*AI815+LMS!$G$15)),(IF(AI815&lt;90,LMS!$D$17*AI815^3+LMS!$E$17*AI815^2+LMS!$F$17*AI815+LMS!$G$17,LMS!$D$18*AI815^3+LMS!$E$18*AI815^2+LMS!$F$18*AI815+LMS!$G$18)))</f>
        <v>#VALUE!</v>
      </c>
      <c r="AI815" s="7" t="e">
        <f t="shared" si="265"/>
        <v>#VALUE!</v>
      </c>
      <c r="AJ815" s="7">
        <f t="shared" si="286"/>
        <v>0</v>
      </c>
      <c r="AL815" s="7">
        <f>IF(D815="M",WeightSDS!P$5*$AJ815^7+WeightSDS!Q$5*$AJ815^6+WeightSDS!R$5*$AJ815^5+WeightSDS!S$5*$AJ815^4+WeightSDS!T$5*$AJ815^3+WeightSDS!U$5*$AJ815^2+WeightSDS!V$5*$AJ815+WeightSDS!W$5,IF($AJ815&lt;186,WeightSDS!P$8*$AJ815^7+WeightSDS!Q$8*$AJ815^6+WeightSDS!R$8*$AJ815^5+WeightSDS!S$8*$AJ815^4+WeightSDS!T$8*$AJ815^3+WeightSDS!U$8*$AJ815^2+WeightSDS!V$8*$AJ815+WeightSDS!W$8,WeightSDS!$U$9+WeightSDS!$V$9*($AJ815-WeightSDS!$W$9)))</f>
        <v>0.75407122999999998</v>
      </c>
      <c r="AM815" s="7">
        <f>IF(D815="M",IF($AJ815&lt;45,WeightSDS!M$23*$AJ815^10+WeightSDS!N$23*$AJ815^9+WeightSDS!O$23*$AJ815^8+WeightSDS!P$23*$AJ815^7+WeightSDS!Q$23*$AJ815^6+WeightSDS!R$23*$AJ815^5+WeightSDS!S$23*$AJ815^4+WeightSDS!T$23*$AJ815^3+WeightSDS!U$23*$AJ815^2+WeightSDS!V$23*$AJ815+WeightSDS!W$23,IF($AJ815&lt;153,WeightSDS!M$25*$AJ815^10+WeightSDS!N$25*$AJ815^9+WeightSDS!O$25*$AJ815^8+WeightSDS!P$25*$AJ815^7+WeightSDS!Q$25*$AJ815^6+WeightSDS!R$25*$AJ815^5+WeightSDS!S$25*$AJ815^4+WeightSDS!T$25*$AJ815^3+WeightSDS!U$25*$AJ815^2+WeightSDS!V$25*$AJ815+WeightSDS!W$25,WeightSDS!M$27+WeightSDS!N$27/(1+EXP(WeightSDS!O$27+WeightSDS!P$27*$AJ815)))),IF($AJ815&lt;43.8,WeightSDS!M$29*$AJ815^10+WeightSDS!N$29*$AJ815^9+WeightSDS!O$29*$AJ815^8+WeightSDS!P$29*$AJ815^7+WeightSDS!Q$29*$AJ815^6+WeightSDS!R$29*$AJ815^5+WeightSDS!S$29*$AJ815^4+WeightSDS!T$29*$AJ815^3+WeightSDS!U$29*$AJ815^2+WeightSDS!V$29*$AJ815+WeightSDS!W$29-0.010431*(1-$AJ815/210),IF($AJ815&lt;123,WeightSDS!M$30*$AJ815^10+WeightSDS!N$30*$AJ815^9+WeightSDS!O$30*$AJ815^8+WeightSDS!P$30*$AJ815^7+WeightSDS!Q$30*$AJ815^6+WeightSDS!R$30*$AJ815^5+WeightSDS!S$30*$AJ815^4+WeightSDS!T$30*$AJ815^3+WeightSDS!U$30*$AJ815^2+WeightSDS!V$30*$AJ815+WeightSDS!W$30-0.010431*(1-1/$AJ815),WeightSDS!M$32+WeightSDS!N$32/(1+EXP(WeightSDS!O$32+WeightSDS!P$32*$AJ815))-0.010431*(1-$AJ815/210))))</f>
        <v>2.9500001032655536</v>
      </c>
      <c r="AN815" s="7">
        <f>IF(D815="M",IF($AJ815&lt;162,WeightSDS!P$12*$AJ815^7+WeightSDS!Q$12*$AJ815^6+WeightSDS!R$12*$AJ815^5+WeightSDS!S$12*$AJ815^4+WeightSDS!T$12*$AJ815^3+WeightSDS!U$12*$AJ815^2+WeightSDS!V$12*$AJ815+WeightSDS!W$12,WeightSDS!P$14*$AJ815^7+WeightSDS!Q$14*$AJ815^6+WeightSDS!R$14*$AJ815^5+WeightSDS!S$14*$AJ815^4+WeightSDS!T$14*$AJ815^3+WeightSDS!U$14*$AJ815^2+WeightSDS!V$14*$AJ815+WeightSDS!W$14),IF($AJ815&lt;156,WeightSDS!O$17*$AJ815^8+WeightSDS!P$17*$AJ815^7+WeightSDS!Q$17*$AJ815^6+WeightSDS!R$17*$AJ815^5+WeightSDS!S$17*$AJ815^4+WeightSDS!T$17*$AJ815^3+WeightSDS!U$17*$AJ815^2+WeightSDS!V$17*$AJ815+WeightSDS!W$17,IF($AJ815&lt;186,WeightSDS!$U$18+(WeightSDS!$V$18-WeightSDS!$U$18)/24*($AJ815-186)+WeightSDS!$W$18*(-$AJ815+186)^2-0.005,WeightSDS!$U$18+(WeightSDS!$V$18-WeightSDS!$U$18)/24*($AJ815-186)-0.005)))</f>
        <v>0.14604529399999999</v>
      </c>
      <c r="AQ815" s="7">
        <f t="shared" si="273"/>
        <v>0.56299999999999994</v>
      </c>
      <c r="AR815" s="7">
        <f t="shared" si="274"/>
        <v>69</v>
      </c>
      <c r="AS815" s="7">
        <f t="shared" si="275"/>
        <v>0.51</v>
      </c>
    </row>
    <row r="816" spans="2:45" s="7" customFormat="1" x14ac:dyDescent="0.15">
      <c r="B816" s="118"/>
      <c r="C816" s="118"/>
      <c r="D816" s="118"/>
      <c r="E816" s="30"/>
      <c r="F816" s="30"/>
      <c r="G816" s="119"/>
      <c r="H816" s="119"/>
      <c r="I816" s="78"/>
      <c r="J816" s="11" t="str">
        <f t="shared" si="266"/>
        <v/>
      </c>
      <c r="K816" s="2" t="str">
        <f t="shared" si="276"/>
        <v/>
      </c>
      <c r="L816" s="2" t="str">
        <f t="shared" si="267"/>
        <v/>
      </c>
      <c r="M816" s="2" t="str">
        <f t="shared" si="277"/>
        <v/>
      </c>
      <c r="N816" s="2" t="str">
        <f t="shared" si="278"/>
        <v/>
      </c>
      <c r="O816" s="2" t="str">
        <f t="shared" si="279"/>
        <v/>
      </c>
      <c r="P816" s="11" t="str">
        <f t="shared" si="280"/>
        <v/>
      </c>
      <c r="Q816" s="11" t="str">
        <f t="shared" si="281"/>
        <v/>
      </c>
      <c r="R816" s="2" t="str">
        <f t="shared" si="282"/>
        <v/>
      </c>
      <c r="S816" s="11" t="str">
        <f t="shared" si="283"/>
        <v/>
      </c>
      <c r="T816" s="175" t="str">
        <f t="shared" si="284"/>
        <v/>
      </c>
      <c r="U816" s="11" t="str">
        <f t="shared" si="285"/>
        <v/>
      </c>
      <c r="V816" s="136"/>
      <c r="W816" s="136"/>
      <c r="X816" s="139">
        <f t="shared" si="268"/>
        <v>0</v>
      </c>
      <c r="Y816" s="31">
        <f t="shared" si="269"/>
        <v>0</v>
      </c>
      <c r="Z816" s="31"/>
      <c r="AA816" s="140">
        <f t="shared" si="270"/>
        <v>0</v>
      </c>
      <c r="AB816" s="12"/>
      <c r="AC816" s="8">
        <f t="shared" si="271"/>
        <v>9.0359999999999996</v>
      </c>
      <c r="AD816" s="8">
        <f t="shared" si="272"/>
        <v>-184.49199999999999</v>
      </c>
      <c r="AE816"/>
      <c r="AF816" t="e">
        <f>IF(D816="M",IF(AI816&lt;78,LMS!$D$5*AI816^3+LMS!$E$5*AI816^2+LMS!$F$5*AI816+LMS!$G$5,IF(AI816&lt;150,LMS!$D$6*AI816^3+LMS!$E$6*AI816^2+LMS!$F$6*AI816+LMS!$G$6,LMS!$D$7*AI816^3+LMS!$E$7*AI816^2+LMS!$F$7*AI816+LMS!$G$7)),IF(AI816&lt;69,LMS!$D$9*AI816^3+LMS!$E$9*AI816^2+LMS!$F$9*AI816+LMS!$G$9,IF(AI816&lt;150,LMS!$D$10*AI816^3+LMS!$E$10*AI816^2+LMS!$F$10*AI816+LMS!$G$10,LMS!$D$11*AI816^3+LMS!$E$11*AI816^2+LMS!$F$11*AI816+LMS!$G$11)))</f>
        <v>#VALUE!</v>
      </c>
      <c r="AG816" t="e">
        <f>IF(D816="M",(IF(AI816&lt;2.5,LMS!$D$21*AI816^3+LMS!$E$21*AI816^2+LMS!$F$21*AI816+LMS!$G$21,IF(AI816&lt;9.5,LMS!$D$22*AI816^3+LMS!$E$22*AI816^2+LMS!$F$22*AI816+LMS!$G$22,IF(AI816&lt;26.75,LMS!$D$23*AI816^3+LMS!$E$23*AI816^2+LMS!$F$23*AI816+LMS!$G$23,IF(AI816&lt;90,LMS!$D$24*AI816^3+LMS!$E$24*AI816^2+LMS!$F$24*AI816+LMS!$G$24,LMS!$D$25*AI816^3+LMS!$E$25*AI816^2+LMS!$F$25*AI816+LMS!$G$25))))),(IF(AI816&lt;2.5,LMS!$D$27*AI816^3+LMS!$E$27*AI816^2+LMS!$F$27*AI816+LMS!$G$27,IF(AI816&lt;9.5,LMS!$D$28*AI816^3+LMS!$E$28*AI816^2+LMS!$F$28*AI816+LMS!$G$28,IF(AI816&lt;26.75,LMS!$D$29*AI816^3+LMS!$E$29*AI816^2+LMS!$F$29*AI816+LMS!$G$29,IF(AI816&lt;90,LMS!$D$30*AI816^3+LMS!$E$30*AI816^2+LMS!$F$30*AI816+LMS!$G$30,IF(AI816&lt;150,LMS!$D$31*AI816^3+LMS!$E$31*AI816^2+LMS!$F$31*AI816+LMS!$G$31,LMS!$D$32*AI816^3+LMS!$E$32*AI816^2+LMS!$F$32*AI816+LMS!$G$32)))))))</f>
        <v>#VALUE!</v>
      </c>
      <c r="AH816" t="e">
        <f>IF(D816="M",(IF(AI816&lt;90,LMS!$D$14*AI816^3+LMS!$E$14*AI816^2+LMS!$F$14*AI816+LMS!$G$14,LMS!$D$15*AI816^3+LMS!$E$15*AI816^2+LMS!$F$15*AI816+LMS!$G$15)),(IF(AI816&lt;90,LMS!$D$17*AI816^3+LMS!$E$17*AI816^2+LMS!$F$17*AI816+LMS!$G$17,LMS!$D$18*AI816^3+LMS!$E$18*AI816^2+LMS!$F$18*AI816+LMS!$G$18)))</f>
        <v>#VALUE!</v>
      </c>
      <c r="AI816" s="7" t="e">
        <f t="shared" si="265"/>
        <v>#VALUE!</v>
      </c>
      <c r="AJ816" s="7">
        <f t="shared" si="286"/>
        <v>0</v>
      </c>
      <c r="AL816" s="7">
        <f>IF(D816="M",WeightSDS!P$5*$AJ816^7+WeightSDS!Q$5*$AJ816^6+WeightSDS!R$5*$AJ816^5+WeightSDS!S$5*$AJ816^4+WeightSDS!T$5*$AJ816^3+WeightSDS!U$5*$AJ816^2+WeightSDS!V$5*$AJ816+WeightSDS!W$5,IF($AJ816&lt;186,WeightSDS!P$8*$AJ816^7+WeightSDS!Q$8*$AJ816^6+WeightSDS!R$8*$AJ816^5+WeightSDS!S$8*$AJ816^4+WeightSDS!T$8*$AJ816^3+WeightSDS!U$8*$AJ816^2+WeightSDS!V$8*$AJ816+WeightSDS!W$8,WeightSDS!$U$9+WeightSDS!$V$9*($AJ816-WeightSDS!$W$9)))</f>
        <v>0.75407122999999998</v>
      </c>
      <c r="AM816" s="7">
        <f>IF(D816="M",IF($AJ816&lt;45,WeightSDS!M$23*$AJ816^10+WeightSDS!N$23*$AJ816^9+WeightSDS!O$23*$AJ816^8+WeightSDS!P$23*$AJ816^7+WeightSDS!Q$23*$AJ816^6+WeightSDS!R$23*$AJ816^5+WeightSDS!S$23*$AJ816^4+WeightSDS!T$23*$AJ816^3+WeightSDS!U$23*$AJ816^2+WeightSDS!V$23*$AJ816+WeightSDS!W$23,IF($AJ816&lt;153,WeightSDS!M$25*$AJ816^10+WeightSDS!N$25*$AJ816^9+WeightSDS!O$25*$AJ816^8+WeightSDS!P$25*$AJ816^7+WeightSDS!Q$25*$AJ816^6+WeightSDS!R$25*$AJ816^5+WeightSDS!S$25*$AJ816^4+WeightSDS!T$25*$AJ816^3+WeightSDS!U$25*$AJ816^2+WeightSDS!V$25*$AJ816+WeightSDS!W$25,WeightSDS!M$27+WeightSDS!N$27/(1+EXP(WeightSDS!O$27+WeightSDS!P$27*$AJ816)))),IF($AJ816&lt;43.8,WeightSDS!M$29*$AJ816^10+WeightSDS!N$29*$AJ816^9+WeightSDS!O$29*$AJ816^8+WeightSDS!P$29*$AJ816^7+WeightSDS!Q$29*$AJ816^6+WeightSDS!R$29*$AJ816^5+WeightSDS!S$29*$AJ816^4+WeightSDS!T$29*$AJ816^3+WeightSDS!U$29*$AJ816^2+WeightSDS!V$29*$AJ816+WeightSDS!W$29-0.010431*(1-$AJ816/210),IF($AJ816&lt;123,WeightSDS!M$30*$AJ816^10+WeightSDS!N$30*$AJ816^9+WeightSDS!O$30*$AJ816^8+WeightSDS!P$30*$AJ816^7+WeightSDS!Q$30*$AJ816^6+WeightSDS!R$30*$AJ816^5+WeightSDS!S$30*$AJ816^4+WeightSDS!T$30*$AJ816^3+WeightSDS!U$30*$AJ816^2+WeightSDS!V$30*$AJ816+WeightSDS!W$30-0.010431*(1-1/$AJ816),WeightSDS!M$32+WeightSDS!N$32/(1+EXP(WeightSDS!O$32+WeightSDS!P$32*$AJ816))-0.010431*(1-$AJ816/210))))</f>
        <v>2.9500001032655536</v>
      </c>
      <c r="AN816" s="7">
        <f>IF(D816="M",IF($AJ816&lt;162,WeightSDS!P$12*$AJ816^7+WeightSDS!Q$12*$AJ816^6+WeightSDS!R$12*$AJ816^5+WeightSDS!S$12*$AJ816^4+WeightSDS!T$12*$AJ816^3+WeightSDS!U$12*$AJ816^2+WeightSDS!V$12*$AJ816+WeightSDS!W$12,WeightSDS!P$14*$AJ816^7+WeightSDS!Q$14*$AJ816^6+WeightSDS!R$14*$AJ816^5+WeightSDS!S$14*$AJ816^4+WeightSDS!T$14*$AJ816^3+WeightSDS!U$14*$AJ816^2+WeightSDS!V$14*$AJ816+WeightSDS!W$14),IF($AJ816&lt;156,WeightSDS!O$17*$AJ816^8+WeightSDS!P$17*$AJ816^7+WeightSDS!Q$17*$AJ816^6+WeightSDS!R$17*$AJ816^5+WeightSDS!S$17*$AJ816^4+WeightSDS!T$17*$AJ816^3+WeightSDS!U$17*$AJ816^2+WeightSDS!V$17*$AJ816+WeightSDS!W$17,IF($AJ816&lt;186,WeightSDS!$U$18+(WeightSDS!$V$18-WeightSDS!$U$18)/24*($AJ816-186)+WeightSDS!$W$18*(-$AJ816+186)^2-0.005,WeightSDS!$U$18+(WeightSDS!$V$18-WeightSDS!$U$18)/24*($AJ816-186)-0.005)))</f>
        <v>0.14604529399999999</v>
      </c>
      <c r="AQ816" s="7">
        <f t="shared" si="273"/>
        <v>0.56299999999999994</v>
      </c>
      <c r="AR816" s="7">
        <f t="shared" si="274"/>
        <v>69</v>
      </c>
      <c r="AS816" s="7">
        <f t="shared" si="275"/>
        <v>0.51</v>
      </c>
    </row>
    <row r="817" spans="2:45" s="7" customFormat="1" x14ac:dyDescent="0.15">
      <c r="B817" s="118"/>
      <c r="C817" s="118"/>
      <c r="D817" s="118"/>
      <c r="E817" s="30"/>
      <c r="F817" s="30"/>
      <c r="G817" s="119"/>
      <c r="H817" s="119"/>
      <c r="I817" s="78"/>
      <c r="J817" s="11" t="str">
        <f t="shared" si="266"/>
        <v/>
      </c>
      <c r="K817" s="2" t="str">
        <f t="shared" si="276"/>
        <v/>
      </c>
      <c r="L817" s="2" t="str">
        <f t="shared" si="267"/>
        <v/>
      </c>
      <c r="M817" s="2" t="str">
        <f t="shared" si="277"/>
        <v/>
      </c>
      <c r="N817" s="2" t="str">
        <f t="shared" si="278"/>
        <v/>
      </c>
      <c r="O817" s="2" t="str">
        <f t="shared" si="279"/>
        <v/>
      </c>
      <c r="P817" s="11" t="str">
        <f t="shared" si="280"/>
        <v/>
      </c>
      <c r="Q817" s="11" t="str">
        <f t="shared" si="281"/>
        <v/>
      </c>
      <c r="R817" s="2" t="str">
        <f t="shared" si="282"/>
        <v/>
      </c>
      <c r="S817" s="11" t="str">
        <f t="shared" si="283"/>
        <v/>
      </c>
      <c r="T817" s="175" t="str">
        <f t="shared" si="284"/>
        <v/>
      </c>
      <c r="U817" s="11" t="str">
        <f t="shared" si="285"/>
        <v/>
      </c>
      <c r="V817" s="136"/>
      <c r="W817" s="136"/>
      <c r="X817" s="139">
        <f t="shared" si="268"/>
        <v>0</v>
      </c>
      <c r="Y817" s="31">
        <f t="shared" si="269"/>
        <v>0</v>
      </c>
      <c r="Z817" s="31"/>
      <c r="AA817" s="140">
        <f t="shared" si="270"/>
        <v>0</v>
      </c>
      <c r="AB817" s="12"/>
      <c r="AC817" s="8">
        <f t="shared" si="271"/>
        <v>9.0359999999999996</v>
      </c>
      <c r="AD817" s="8">
        <f t="shared" si="272"/>
        <v>-184.49199999999999</v>
      </c>
      <c r="AE817"/>
      <c r="AF817" t="e">
        <f>IF(D817="M",IF(AI817&lt;78,LMS!$D$5*AI817^3+LMS!$E$5*AI817^2+LMS!$F$5*AI817+LMS!$G$5,IF(AI817&lt;150,LMS!$D$6*AI817^3+LMS!$E$6*AI817^2+LMS!$F$6*AI817+LMS!$G$6,LMS!$D$7*AI817^3+LMS!$E$7*AI817^2+LMS!$F$7*AI817+LMS!$G$7)),IF(AI817&lt;69,LMS!$D$9*AI817^3+LMS!$E$9*AI817^2+LMS!$F$9*AI817+LMS!$G$9,IF(AI817&lt;150,LMS!$D$10*AI817^3+LMS!$E$10*AI817^2+LMS!$F$10*AI817+LMS!$G$10,LMS!$D$11*AI817^3+LMS!$E$11*AI817^2+LMS!$F$11*AI817+LMS!$G$11)))</f>
        <v>#VALUE!</v>
      </c>
      <c r="AG817" t="e">
        <f>IF(D817="M",(IF(AI817&lt;2.5,LMS!$D$21*AI817^3+LMS!$E$21*AI817^2+LMS!$F$21*AI817+LMS!$G$21,IF(AI817&lt;9.5,LMS!$D$22*AI817^3+LMS!$E$22*AI817^2+LMS!$F$22*AI817+LMS!$G$22,IF(AI817&lt;26.75,LMS!$D$23*AI817^3+LMS!$E$23*AI817^2+LMS!$F$23*AI817+LMS!$G$23,IF(AI817&lt;90,LMS!$D$24*AI817^3+LMS!$E$24*AI817^2+LMS!$F$24*AI817+LMS!$G$24,LMS!$D$25*AI817^3+LMS!$E$25*AI817^2+LMS!$F$25*AI817+LMS!$G$25))))),(IF(AI817&lt;2.5,LMS!$D$27*AI817^3+LMS!$E$27*AI817^2+LMS!$F$27*AI817+LMS!$G$27,IF(AI817&lt;9.5,LMS!$D$28*AI817^3+LMS!$E$28*AI817^2+LMS!$F$28*AI817+LMS!$G$28,IF(AI817&lt;26.75,LMS!$D$29*AI817^3+LMS!$E$29*AI817^2+LMS!$F$29*AI817+LMS!$G$29,IF(AI817&lt;90,LMS!$D$30*AI817^3+LMS!$E$30*AI817^2+LMS!$F$30*AI817+LMS!$G$30,IF(AI817&lt;150,LMS!$D$31*AI817^3+LMS!$E$31*AI817^2+LMS!$F$31*AI817+LMS!$G$31,LMS!$D$32*AI817^3+LMS!$E$32*AI817^2+LMS!$F$32*AI817+LMS!$G$32)))))))</f>
        <v>#VALUE!</v>
      </c>
      <c r="AH817" t="e">
        <f>IF(D817="M",(IF(AI817&lt;90,LMS!$D$14*AI817^3+LMS!$E$14*AI817^2+LMS!$F$14*AI817+LMS!$G$14,LMS!$D$15*AI817^3+LMS!$E$15*AI817^2+LMS!$F$15*AI817+LMS!$G$15)),(IF(AI817&lt;90,LMS!$D$17*AI817^3+LMS!$E$17*AI817^2+LMS!$F$17*AI817+LMS!$G$17,LMS!$D$18*AI817^3+LMS!$E$18*AI817^2+LMS!$F$18*AI817+LMS!$G$18)))</f>
        <v>#VALUE!</v>
      </c>
      <c r="AI817" s="7" t="e">
        <f t="shared" si="265"/>
        <v>#VALUE!</v>
      </c>
      <c r="AJ817" s="7">
        <f t="shared" si="286"/>
        <v>0</v>
      </c>
      <c r="AL817" s="7">
        <f>IF(D817="M",WeightSDS!P$5*$AJ817^7+WeightSDS!Q$5*$AJ817^6+WeightSDS!R$5*$AJ817^5+WeightSDS!S$5*$AJ817^4+WeightSDS!T$5*$AJ817^3+WeightSDS!U$5*$AJ817^2+WeightSDS!V$5*$AJ817+WeightSDS!W$5,IF($AJ817&lt;186,WeightSDS!P$8*$AJ817^7+WeightSDS!Q$8*$AJ817^6+WeightSDS!R$8*$AJ817^5+WeightSDS!S$8*$AJ817^4+WeightSDS!T$8*$AJ817^3+WeightSDS!U$8*$AJ817^2+WeightSDS!V$8*$AJ817+WeightSDS!W$8,WeightSDS!$U$9+WeightSDS!$V$9*($AJ817-WeightSDS!$W$9)))</f>
        <v>0.75407122999999998</v>
      </c>
      <c r="AM817" s="7">
        <f>IF(D817="M",IF($AJ817&lt;45,WeightSDS!M$23*$AJ817^10+WeightSDS!N$23*$AJ817^9+WeightSDS!O$23*$AJ817^8+WeightSDS!P$23*$AJ817^7+WeightSDS!Q$23*$AJ817^6+WeightSDS!R$23*$AJ817^5+WeightSDS!S$23*$AJ817^4+WeightSDS!T$23*$AJ817^3+WeightSDS!U$23*$AJ817^2+WeightSDS!V$23*$AJ817+WeightSDS!W$23,IF($AJ817&lt;153,WeightSDS!M$25*$AJ817^10+WeightSDS!N$25*$AJ817^9+WeightSDS!O$25*$AJ817^8+WeightSDS!P$25*$AJ817^7+WeightSDS!Q$25*$AJ817^6+WeightSDS!R$25*$AJ817^5+WeightSDS!S$25*$AJ817^4+WeightSDS!T$25*$AJ817^3+WeightSDS!U$25*$AJ817^2+WeightSDS!V$25*$AJ817+WeightSDS!W$25,WeightSDS!M$27+WeightSDS!N$27/(1+EXP(WeightSDS!O$27+WeightSDS!P$27*$AJ817)))),IF($AJ817&lt;43.8,WeightSDS!M$29*$AJ817^10+WeightSDS!N$29*$AJ817^9+WeightSDS!O$29*$AJ817^8+WeightSDS!P$29*$AJ817^7+WeightSDS!Q$29*$AJ817^6+WeightSDS!R$29*$AJ817^5+WeightSDS!S$29*$AJ817^4+WeightSDS!T$29*$AJ817^3+WeightSDS!U$29*$AJ817^2+WeightSDS!V$29*$AJ817+WeightSDS!W$29-0.010431*(1-$AJ817/210),IF($AJ817&lt;123,WeightSDS!M$30*$AJ817^10+WeightSDS!N$30*$AJ817^9+WeightSDS!O$30*$AJ817^8+WeightSDS!P$30*$AJ817^7+WeightSDS!Q$30*$AJ817^6+WeightSDS!R$30*$AJ817^5+WeightSDS!S$30*$AJ817^4+WeightSDS!T$30*$AJ817^3+WeightSDS!U$30*$AJ817^2+WeightSDS!V$30*$AJ817+WeightSDS!W$30-0.010431*(1-1/$AJ817),WeightSDS!M$32+WeightSDS!N$32/(1+EXP(WeightSDS!O$32+WeightSDS!P$32*$AJ817))-0.010431*(1-$AJ817/210))))</f>
        <v>2.9500001032655536</v>
      </c>
      <c r="AN817" s="7">
        <f>IF(D817="M",IF($AJ817&lt;162,WeightSDS!P$12*$AJ817^7+WeightSDS!Q$12*$AJ817^6+WeightSDS!R$12*$AJ817^5+WeightSDS!S$12*$AJ817^4+WeightSDS!T$12*$AJ817^3+WeightSDS!U$12*$AJ817^2+WeightSDS!V$12*$AJ817+WeightSDS!W$12,WeightSDS!P$14*$AJ817^7+WeightSDS!Q$14*$AJ817^6+WeightSDS!R$14*$AJ817^5+WeightSDS!S$14*$AJ817^4+WeightSDS!T$14*$AJ817^3+WeightSDS!U$14*$AJ817^2+WeightSDS!V$14*$AJ817+WeightSDS!W$14),IF($AJ817&lt;156,WeightSDS!O$17*$AJ817^8+WeightSDS!P$17*$AJ817^7+WeightSDS!Q$17*$AJ817^6+WeightSDS!R$17*$AJ817^5+WeightSDS!S$17*$AJ817^4+WeightSDS!T$17*$AJ817^3+WeightSDS!U$17*$AJ817^2+WeightSDS!V$17*$AJ817+WeightSDS!W$17,IF($AJ817&lt;186,WeightSDS!$U$18+(WeightSDS!$V$18-WeightSDS!$U$18)/24*($AJ817-186)+WeightSDS!$W$18*(-$AJ817+186)^2-0.005,WeightSDS!$U$18+(WeightSDS!$V$18-WeightSDS!$U$18)/24*($AJ817-186)-0.005)))</f>
        <v>0.14604529399999999</v>
      </c>
      <c r="AQ817" s="7">
        <f t="shared" si="273"/>
        <v>0.56299999999999994</v>
      </c>
      <c r="AR817" s="7">
        <f t="shared" si="274"/>
        <v>69</v>
      </c>
      <c r="AS817" s="7">
        <f t="shared" si="275"/>
        <v>0.51</v>
      </c>
    </row>
    <row r="818" spans="2:45" s="7" customFormat="1" x14ac:dyDescent="0.15">
      <c r="B818" s="118"/>
      <c r="C818" s="118"/>
      <c r="D818" s="118"/>
      <c r="E818" s="30"/>
      <c r="F818" s="30"/>
      <c r="G818" s="119"/>
      <c r="H818" s="119"/>
      <c r="I818" s="78"/>
      <c r="J818" s="11" t="str">
        <f t="shared" si="266"/>
        <v/>
      </c>
      <c r="K818" s="2" t="str">
        <f t="shared" si="276"/>
        <v/>
      </c>
      <c r="L818" s="2" t="str">
        <f t="shared" si="267"/>
        <v/>
      </c>
      <c r="M818" s="2" t="str">
        <f t="shared" si="277"/>
        <v/>
      </c>
      <c r="N818" s="2" t="str">
        <f t="shared" si="278"/>
        <v/>
      </c>
      <c r="O818" s="2" t="str">
        <f t="shared" si="279"/>
        <v/>
      </c>
      <c r="P818" s="11" t="str">
        <f t="shared" si="280"/>
        <v/>
      </c>
      <c r="Q818" s="11" t="str">
        <f t="shared" si="281"/>
        <v/>
      </c>
      <c r="R818" s="2" t="str">
        <f t="shared" si="282"/>
        <v/>
      </c>
      <c r="S818" s="11" t="str">
        <f t="shared" si="283"/>
        <v/>
      </c>
      <c r="T818" s="175" t="str">
        <f t="shared" si="284"/>
        <v/>
      </c>
      <c r="U818" s="11" t="str">
        <f t="shared" si="285"/>
        <v/>
      </c>
      <c r="V818" s="136"/>
      <c r="W818" s="136"/>
      <c r="X818" s="139">
        <f t="shared" si="268"/>
        <v>0</v>
      </c>
      <c r="Y818" s="31">
        <f t="shared" si="269"/>
        <v>0</v>
      </c>
      <c r="Z818" s="31"/>
      <c r="AA818" s="140">
        <f t="shared" si="270"/>
        <v>0</v>
      </c>
      <c r="AB818" s="12"/>
      <c r="AC818" s="8">
        <f t="shared" si="271"/>
        <v>9.0359999999999996</v>
      </c>
      <c r="AD818" s="8">
        <f t="shared" si="272"/>
        <v>-184.49199999999999</v>
      </c>
      <c r="AE818"/>
      <c r="AF818" t="e">
        <f>IF(D818="M",IF(AI818&lt;78,LMS!$D$5*AI818^3+LMS!$E$5*AI818^2+LMS!$F$5*AI818+LMS!$G$5,IF(AI818&lt;150,LMS!$D$6*AI818^3+LMS!$E$6*AI818^2+LMS!$F$6*AI818+LMS!$G$6,LMS!$D$7*AI818^3+LMS!$E$7*AI818^2+LMS!$F$7*AI818+LMS!$G$7)),IF(AI818&lt;69,LMS!$D$9*AI818^3+LMS!$E$9*AI818^2+LMS!$F$9*AI818+LMS!$G$9,IF(AI818&lt;150,LMS!$D$10*AI818^3+LMS!$E$10*AI818^2+LMS!$F$10*AI818+LMS!$G$10,LMS!$D$11*AI818^3+LMS!$E$11*AI818^2+LMS!$F$11*AI818+LMS!$G$11)))</f>
        <v>#VALUE!</v>
      </c>
      <c r="AG818" t="e">
        <f>IF(D818="M",(IF(AI818&lt;2.5,LMS!$D$21*AI818^3+LMS!$E$21*AI818^2+LMS!$F$21*AI818+LMS!$G$21,IF(AI818&lt;9.5,LMS!$D$22*AI818^3+LMS!$E$22*AI818^2+LMS!$F$22*AI818+LMS!$G$22,IF(AI818&lt;26.75,LMS!$D$23*AI818^3+LMS!$E$23*AI818^2+LMS!$F$23*AI818+LMS!$G$23,IF(AI818&lt;90,LMS!$D$24*AI818^3+LMS!$E$24*AI818^2+LMS!$F$24*AI818+LMS!$G$24,LMS!$D$25*AI818^3+LMS!$E$25*AI818^2+LMS!$F$25*AI818+LMS!$G$25))))),(IF(AI818&lt;2.5,LMS!$D$27*AI818^3+LMS!$E$27*AI818^2+LMS!$F$27*AI818+LMS!$G$27,IF(AI818&lt;9.5,LMS!$D$28*AI818^3+LMS!$E$28*AI818^2+LMS!$F$28*AI818+LMS!$G$28,IF(AI818&lt;26.75,LMS!$D$29*AI818^3+LMS!$E$29*AI818^2+LMS!$F$29*AI818+LMS!$G$29,IF(AI818&lt;90,LMS!$D$30*AI818^3+LMS!$E$30*AI818^2+LMS!$F$30*AI818+LMS!$G$30,IF(AI818&lt;150,LMS!$D$31*AI818^3+LMS!$E$31*AI818^2+LMS!$F$31*AI818+LMS!$G$31,LMS!$D$32*AI818^3+LMS!$E$32*AI818^2+LMS!$F$32*AI818+LMS!$G$32)))))))</f>
        <v>#VALUE!</v>
      </c>
      <c r="AH818" t="e">
        <f>IF(D818="M",(IF(AI818&lt;90,LMS!$D$14*AI818^3+LMS!$E$14*AI818^2+LMS!$F$14*AI818+LMS!$G$14,LMS!$D$15*AI818^3+LMS!$E$15*AI818^2+LMS!$F$15*AI818+LMS!$G$15)),(IF(AI818&lt;90,LMS!$D$17*AI818^3+LMS!$E$17*AI818^2+LMS!$F$17*AI818+LMS!$G$17,LMS!$D$18*AI818^3+LMS!$E$18*AI818^2+LMS!$F$18*AI818+LMS!$G$18)))</f>
        <v>#VALUE!</v>
      </c>
      <c r="AI818" s="7" t="e">
        <f t="shared" si="265"/>
        <v>#VALUE!</v>
      </c>
      <c r="AJ818" s="7">
        <f t="shared" si="286"/>
        <v>0</v>
      </c>
      <c r="AL818" s="7">
        <f>IF(D818="M",WeightSDS!P$5*$AJ818^7+WeightSDS!Q$5*$AJ818^6+WeightSDS!R$5*$AJ818^5+WeightSDS!S$5*$AJ818^4+WeightSDS!T$5*$AJ818^3+WeightSDS!U$5*$AJ818^2+WeightSDS!V$5*$AJ818+WeightSDS!W$5,IF($AJ818&lt;186,WeightSDS!P$8*$AJ818^7+WeightSDS!Q$8*$AJ818^6+WeightSDS!R$8*$AJ818^5+WeightSDS!S$8*$AJ818^4+WeightSDS!T$8*$AJ818^3+WeightSDS!U$8*$AJ818^2+WeightSDS!V$8*$AJ818+WeightSDS!W$8,WeightSDS!$U$9+WeightSDS!$V$9*($AJ818-WeightSDS!$W$9)))</f>
        <v>0.75407122999999998</v>
      </c>
      <c r="AM818" s="7">
        <f>IF(D818="M",IF($AJ818&lt;45,WeightSDS!M$23*$AJ818^10+WeightSDS!N$23*$AJ818^9+WeightSDS!O$23*$AJ818^8+WeightSDS!P$23*$AJ818^7+WeightSDS!Q$23*$AJ818^6+WeightSDS!R$23*$AJ818^5+WeightSDS!S$23*$AJ818^4+WeightSDS!T$23*$AJ818^3+WeightSDS!U$23*$AJ818^2+WeightSDS!V$23*$AJ818+WeightSDS!W$23,IF($AJ818&lt;153,WeightSDS!M$25*$AJ818^10+WeightSDS!N$25*$AJ818^9+WeightSDS!O$25*$AJ818^8+WeightSDS!P$25*$AJ818^7+WeightSDS!Q$25*$AJ818^6+WeightSDS!R$25*$AJ818^5+WeightSDS!S$25*$AJ818^4+WeightSDS!T$25*$AJ818^3+WeightSDS!U$25*$AJ818^2+WeightSDS!V$25*$AJ818+WeightSDS!W$25,WeightSDS!M$27+WeightSDS!N$27/(1+EXP(WeightSDS!O$27+WeightSDS!P$27*$AJ818)))),IF($AJ818&lt;43.8,WeightSDS!M$29*$AJ818^10+WeightSDS!N$29*$AJ818^9+WeightSDS!O$29*$AJ818^8+WeightSDS!P$29*$AJ818^7+WeightSDS!Q$29*$AJ818^6+WeightSDS!R$29*$AJ818^5+WeightSDS!S$29*$AJ818^4+WeightSDS!T$29*$AJ818^3+WeightSDS!U$29*$AJ818^2+WeightSDS!V$29*$AJ818+WeightSDS!W$29-0.010431*(1-$AJ818/210),IF($AJ818&lt;123,WeightSDS!M$30*$AJ818^10+WeightSDS!N$30*$AJ818^9+WeightSDS!O$30*$AJ818^8+WeightSDS!P$30*$AJ818^7+WeightSDS!Q$30*$AJ818^6+WeightSDS!R$30*$AJ818^5+WeightSDS!S$30*$AJ818^4+WeightSDS!T$30*$AJ818^3+WeightSDS!U$30*$AJ818^2+WeightSDS!V$30*$AJ818+WeightSDS!W$30-0.010431*(1-1/$AJ818),WeightSDS!M$32+WeightSDS!N$32/(1+EXP(WeightSDS!O$32+WeightSDS!P$32*$AJ818))-0.010431*(1-$AJ818/210))))</f>
        <v>2.9500001032655536</v>
      </c>
      <c r="AN818" s="7">
        <f>IF(D818="M",IF($AJ818&lt;162,WeightSDS!P$12*$AJ818^7+WeightSDS!Q$12*$AJ818^6+WeightSDS!R$12*$AJ818^5+WeightSDS!S$12*$AJ818^4+WeightSDS!T$12*$AJ818^3+WeightSDS!U$12*$AJ818^2+WeightSDS!V$12*$AJ818+WeightSDS!W$12,WeightSDS!P$14*$AJ818^7+WeightSDS!Q$14*$AJ818^6+WeightSDS!R$14*$AJ818^5+WeightSDS!S$14*$AJ818^4+WeightSDS!T$14*$AJ818^3+WeightSDS!U$14*$AJ818^2+WeightSDS!V$14*$AJ818+WeightSDS!W$14),IF($AJ818&lt;156,WeightSDS!O$17*$AJ818^8+WeightSDS!P$17*$AJ818^7+WeightSDS!Q$17*$AJ818^6+WeightSDS!R$17*$AJ818^5+WeightSDS!S$17*$AJ818^4+WeightSDS!T$17*$AJ818^3+WeightSDS!U$17*$AJ818^2+WeightSDS!V$17*$AJ818+WeightSDS!W$17,IF($AJ818&lt;186,WeightSDS!$U$18+(WeightSDS!$V$18-WeightSDS!$U$18)/24*($AJ818-186)+WeightSDS!$W$18*(-$AJ818+186)^2-0.005,WeightSDS!$U$18+(WeightSDS!$V$18-WeightSDS!$U$18)/24*($AJ818-186)-0.005)))</f>
        <v>0.14604529399999999</v>
      </c>
      <c r="AQ818" s="7">
        <f t="shared" si="273"/>
        <v>0.56299999999999994</v>
      </c>
      <c r="AR818" s="7">
        <f t="shared" si="274"/>
        <v>69</v>
      </c>
      <c r="AS818" s="7">
        <f t="shared" si="275"/>
        <v>0.51</v>
      </c>
    </row>
    <row r="819" spans="2:45" s="7" customFormat="1" x14ac:dyDescent="0.15">
      <c r="B819" s="118"/>
      <c r="C819" s="118"/>
      <c r="D819" s="118"/>
      <c r="E819" s="30"/>
      <c r="F819" s="30"/>
      <c r="G819" s="119"/>
      <c r="H819" s="119"/>
      <c r="I819" s="78"/>
      <c r="J819" s="11" t="str">
        <f t="shared" si="266"/>
        <v/>
      </c>
      <c r="K819" s="2" t="str">
        <f t="shared" si="276"/>
        <v/>
      </c>
      <c r="L819" s="2" t="str">
        <f t="shared" si="267"/>
        <v/>
      </c>
      <c r="M819" s="2" t="str">
        <f t="shared" si="277"/>
        <v/>
      </c>
      <c r="N819" s="2" t="str">
        <f t="shared" si="278"/>
        <v/>
      </c>
      <c r="O819" s="2" t="str">
        <f t="shared" si="279"/>
        <v/>
      </c>
      <c r="P819" s="11" t="str">
        <f t="shared" si="280"/>
        <v/>
      </c>
      <c r="Q819" s="11" t="str">
        <f t="shared" si="281"/>
        <v/>
      </c>
      <c r="R819" s="2" t="str">
        <f t="shared" si="282"/>
        <v/>
      </c>
      <c r="S819" s="11" t="str">
        <f t="shared" si="283"/>
        <v/>
      </c>
      <c r="T819" s="175" t="str">
        <f t="shared" si="284"/>
        <v/>
      </c>
      <c r="U819" s="11" t="str">
        <f t="shared" si="285"/>
        <v/>
      </c>
      <c r="V819" s="136"/>
      <c r="W819" s="136"/>
      <c r="X819" s="139">
        <f t="shared" si="268"/>
        <v>0</v>
      </c>
      <c r="Y819" s="31">
        <f t="shared" si="269"/>
        <v>0</v>
      </c>
      <c r="Z819" s="31"/>
      <c r="AA819" s="140">
        <f t="shared" si="270"/>
        <v>0</v>
      </c>
      <c r="AB819" s="12"/>
      <c r="AC819" s="8">
        <f t="shared" si="271"/>
        <v>9.0359999999999996</v>
      </c>
      <c r="AD819" s="8">
        <f t="shared" si="272"/>
        <v>-184.49199999999999</v>
      </c>
      <c r="AE819"/>
      <c r="AF819" t="e">
        <f>IF(D819="M",IF(AI819&lt;78,LMS!$D$5*AI819^3+LMS!$E$5*AI819^2+LMS!$F$5*AI819+LMS!$G$5,IF(AI819&lt;150,LMS!$D$6*AI819^3+LMS!$E$6*AI819^2+LMS!$F$6*AI819+LMS!$G$6,LMS!$D$7*AI819^3+LMS!$E$7*AI819^2+LMS!$F$7*AI819+LMS!$G$7)),IF(AI819&lt;69,LMS!$D$9*AI819^3+LMS!$E$9*AI819^2+LMS!$F$9*AI819+LMS!$G$9,IF(AI819&lt;150,LMS!$D$10*AI819^3+LMS!$E$10*AI819^2+LMS!$F$10*AI819+LMS!$G$10,LMS!$D$11*AI819^3+LMS!$E$11*AI819^2+LMS!$F$11*AI819+LMS!$G$11)))</f>
        <v>#VALUE!</v>
      </c>
      <c r="AG819" t="e">
        <f>IF(D819="M",(IF(AI819&lt;2.5,LMS!$D$21*AI819^3+LMS!$E$21*AI819^2+LMS!$F$21*AI819+LMS!$G$21,IF(AI819&lt;9.5,LMS!$D$22*AI819^3+LMS!$E$22*AI819^2+LMS!$F$22*AI819+LMS!$G$22,IF(AI819&lt;26.75,LMS!$D$23*AI819^3+LMS!$E$23*AI819^2+LMS!$F$23*AI819+LMS!$G$23,IF(AI819&lt;90,LMS!$D$24*AI819^3+LMS!$E$24*AI819^2+LMS!$F$24*AI819+LMS!$G$24,LMS!$D$25*AI819^3+LMS!$E$25*AI819^2+LMS!$F$25*AI819+LMS!$G$25))))),(IF(AI819&lt;2.5,LMS!$D$27*AI819^3+LMS!$E$27*AI819^2+LMS!$F$27*AI819+LMS!$G$27,IF(AI819&lt;9.5,LMS!$D$28*AI819^3+LMS!$E$28*AI819^2+LMS!$F$28*AI819+LMS!$G$28,IF(AI819&lt;26.75,LMS!$D$29*AI819^3+LMS!$E$29*AI819^2+LMS!$F$29*AI819+LMS!$G$29,IF(AI819&lt;90,LMS!$D$30*AI819^3+LMS!$E$30*AI819^2+LMS!$F$30*AI819+LMS!$G$30,IF(AI819&lt;150,LMS!$D$31*AI819^3+LMS!$E$31*AI819^2+LMS!$F$31*AI819+LMS!$G$31,LMS!$D$32*AI819^3+LMS!$E$32*AI819^2+LMS!$F$32*AI819+LMS!$G$32)))))))</f>
        <v>#VALUE!</v>
      </c>
      <c r="AH819" t="e">
        <f>IF(D819="M",(IF(AI819&lt;90,LMS!$D$14*AI819^3+LMS!$E$14*AI819^2+LMS!$F$14*AI819+LMS!$G$14,LMS!$D$15*AI819^3+LMS!$E$15*AI819^2+LMS!$F$15*AI819+LMS!$G$15)),(IF(AI819&lt;90,LMS!$D$17*AI819^3+LMS!$E$17*AI819^2+LMS!$F$17*AI819+LMS!$G$17,LMS!$D$18*AI819^3+LMS!$E$18*AI819^2+LMS!$F$18*AI819+LMS!$G$18)))</f>
        <v>#VALUE!</v>
      </c>
      <c r="AI819" s="7" t="e">
        <f t="shared" si="265"/>
        <v>#VALUE!</v>
      </c>
      <c r="AJ819" s="7">
        <f t="shared" si="286"/>
        <v>0</v>
      </c>
      <c r="AL819" s="7">
        <f>IF(D819="M",WeightSDS!P$5*$AJ819^7+WeightSDS!Q$5*$AJ819^6+WeightSDS!R$5*$AJ819^5+WeightSDS!S$5*$AJ819^4+WeightSDS!T$5*$AJ819^3+WeightSDS!U$5*$AJ819^2+WeightSDS!V$5*$AJ819+WeightSDS!W$5,IF($AJ819&lt;186,WeightSDS!P$8*$AJ819^7+WeightSDS!Q$8*$AJ819^6+WeightSDS!R$8*$AJ819^5+WeightSDS!S$8*$AJ819^4+WeightSDS!T$8*$AJ819^3+WeightSDS!U$8*$AJ819^2+WeightSDS!V$8*$AJ819+WeightSDS!W$8,WeightSDS!$U$9+WeightSDS!$V$9*($AJ819-WeightSDS!$W$9)))</f>
        <v>0.75407122999999998</v>
      </c>
      <c r="AM819" s="7">
        <f>IF(D819="M",IF($AJ819&lt;45,WeightSDS!M$23*$AJ819^10+WeightSDS!N$23*$AJ819^9+WeightSDS!O$23*$AJ819^8+WeightSDS!P$23*$AJ819^7+WeightSDS!Q$23*$AJ819^6+WeightSDS!R$23*$AJ819^5+WeightSDS!S$23*$AJ819^4+WeightSDS!T$23*$AJ819^3+WeightSDS!U$23*$AJ819^2+WeightSDS!V$23*$AJ819+WeightSDS!W$23,IF($AJ819&lt;153,WeightSDS!M$25*$AJ819^10+WeightSDS!N$25*$AJ819^9+WeightSDS!O$25*$AJ819^8+WeightSDS!P$25*$AJ819^7+WeightSDS!Q$25*$AJ819^6+WeightSDS!R$25*$AJ819^5+WeightSDS!S$25*$AJ819^4+WeightSDS!T$25*$AJ819^3+WeightSDS!U$25*$AJ819^2+WeightSDS!V$25*$AJ819+WeightSDS!W$25,WeightSDS!M$27+WeightSDS!N$27/(1+EXP(WeightSDS!O$27+WeightSDS!P$27*$AJ819)))),IF($AJ819&lt;43.8,WeightSDS!M$29*$AJ819^10+WeightSDS!N$29*$AJ819^9+WeightSDS!O$29*$AJ819^8+WeightSDS!P$29*$AJ819^7+WeightSDS!Q$29*$AJ819^6+WeightSDS!R$29*$AJ819^5+WeightSDS!S$29*$AJ819^4+WeightSDS!T$29*$AJ819^3+WeightSDS!U$29*$AJ819^2+WeightSDS!V$29*$AJ819+WeightSDS!W$29-0.010431*(1-$AJ819/210),IF($AJ819&lt;123,WeightSDS!M$30*$AJ819^10+WeightSDS!N$30*$AJ819^9+WeightSDS!O$30*$AJ819^8+WeightSDS!P$30*$AJ819^7+WeightSDS!Q$30*$AJ819^6+WeightSDS!R$30*$AJ819^5+WeightSDS!S$30*$AJ819^4+WeightSDS!T$30*$AJ819^3+WeightSDS!U$30*$AJ819^2+WeightSDS!V$30*$AJ819+WeightSDS!W$30-0.010431*(1-1/$AJ819),WeightSDS!M$32+WeightSDS!N$32/(1+EXP(WeightSDS!O$32+WeightSDS!P$32*$AJ819))-0.010431*(1-$AJ819/210))))</f>
        <v>2.9500001032655536</v>
      </c>
      <c r="AN819" s="7">
        <f>IF(D819="M",IF($AJ819&lt;162,WeightSDS!P$12*$AJ819^7+WeightSDS!Q$12*$AJ819^6+WeightSDS!R$12*$AJ819^5+WeightSDS!S$12*$AJ819^4+WeightSDS!T$12*$AJ819^3+WeightSDS!U$12*$AJ819^2+WeightSDS!V$12*$AJ819+WeightSDS!W$12,WeightSDS!P$14*$AJ819^7+WeightSDS!Q$14*$AJ819^6+WeightSDS!R$14*$AJ819^5+WeightSDS!S$14*$AJ819^4+WeightSDS!T$14*$AJ819^3+WeightSDS!U$14*$AJ819^2+WeightSDS!V$14*$AJ819+WeightSDS!W$14),IF($AJ819&lt;156,WeightSDS!O$17*$AJ819^8+WeightSDS!P$17*$AJ819^7+WeightSDS!Q$17*$AJ819^6+WeightSDS!R$17*$AJ819^5+WeightSDS!S$17*$AJ819^4+WeightSDS!T$17*$AJ819^3+WeightSDS!U$17*$AJ819^2+WeightSDS!V$17*$AJ819+WeightSDS!W$17,IF($AJ819&lt;186,WeightSDS!$U$18+(WeightSDS!$V$18-WeightSDS!$U$18)/24*($AJ819-186)+WeightSDS!$W$18*(-$AJ819+186)^2-0.005,WeightSDS!$U$18+(WeightSDS!$V$18-WeightSDS!$U$18)/24*($AJ819-186)-0.005)))</f>
        <v>0.14604529399999999</v>
      </c>
      <c r="AQ819" s="7">
        <f t="shared" si="273"/>
        <v>0.56299999999999994</v>
      </c>
      <c r="AR819" s="7">
        <f t="shared" si="274"/>
        <v>69</v>
      </c>
      <c r="AS819" s="7">
        <f t="shared" si="275"/>
        <v>0.51</v>
      </c>
    </row>
    <row r="820" spans="2:45" s="7" customFormat="1" x14ac:dyDescent="0.15">
      <c r="B820" s="118"/>
      <c r="C820" s="118"/>
      <c r="D820" s="118"/>
      <c r="E820" s="30"/>
      <c r="F820" s="30"/>
      <c r="G820" s="119"/>
      <c r="H820" s="119"/>
      <c r="I820" s="78"/>
      <c r="J820" s="11" t="str">
        <f t="shared" si="266"/>
        <v/>
      </c>
      <c r="K820" s="2" t="str">
        <f t="shared" si="276"/>
        <v/>
      </c>
      <c r="L820" s="2" t="str">
        <f t="shared" si="267"/>
        <v/>
      </c>
      <c r="M820" s="2" t="str">
        <f t="shared" si="277"/>
        <v/>
      </c>
      <c r="N820" s="2" t="str">
        <f t="shared" si="278"/>
        <v/>
      </c>
      <c r="O820" s="2" t="str">
        <f t="shared" si="279"/>
        <v/>
      </c>
      <c r="P820" s="11" t="str">
        <f t="shared" si="280"/>
        <v/>
      </c>
      <c r="Q820" s="11" t="str">
        <f t="shared" si="281"/>
        <v/>
      </c>
      <c r="R820" s="2" t="str">
        <f t="shared" si="282"/>
        <v/>
      </c>
      <c r="S820" s="11" t="str">
        <f t="shared" si="283"/>
        <v/>
      </c>
      <c r="T820" s="175" t="str">
        <f t="shared" si="284"/>
        <v/>
      </c>
      <c r="U820" s="11" t="str">
        <f t="shared" si="285"/>
        <v/>
      </c>
      <c r="V820" s="136"/>
      <c r="W820" s="136"/>
      <c r="X820" s="139">
        <f t="shared" si="268"/>
        <v>0</v>
      </c>
      <c r="Y820" s="31">
        <f t="shared" si="269"/>
        <v>0</v>
      </c>
      <c r="Z820" s="31"/>
      <c r="AA820" s="140">
        <f t="shared" si="270"/>
        <v>0</v>
      </c>
      <c r="AB820" s="12"/>
      <c r="AC820" s="8">
        <f t="shared" si="271"/>
        <v>9.0359999999999996</v>
      </c>
      <c r="AD820" s="8">
        <f t="shared" si="272"/>
        <v>-184.49199999999999</v>
      </c>
      <c r="AE820"/>
      <c r="AF820" t="e">
        <f>IF(D820="M",IF(AI820&lt;78,LMS!$D$5*AI820^3+LMS!$E$5*AI820^2+LMS!$F$5*AI820+LMS!$G$5,IF(AI820&lt;150,LMS!$D$6*AI820^3+LMS!$E$6*AI820^2+LMS!$F$6*AI820+LMS!$G$6,LMS!$D$7*AI820^3+LMS!$E$7*AI820^2+LMS!$F$7*AI820+LMS!$G$7)),IF(AI820&lt;69,LMS!$D$9*AI820^3+LMS!$E$9*AI820^2+LMS!$F$9*AI820+LMS!$G$9,IF(AI820&lt;150,LMS!$D$10*AI820^3+LMS!$E$10*AI820^2+LMS!$F$10*AI820+LMS!$G$10,LMS!$D$11*AI820^3+LMS!$E$11*AI820^2+LMS!$F$11*AI820+LMS!$G$11)))</f>
        <v>#VALUE!</v>
      </c>
      <c r="AG820" t="e">
        <f>IF(D820="M",(IF(AI820&lt;2.5,LMS!$D$21*AI820^3+LMS!$E$21*AI820^2+LMS!$F$21*AI820+LMS!$G$21,IF(AI820&lt;9.5,LMS!$D$22*AI820^3+LMS!$E$22*AI820^2+LMS!$F$22*AI820+LMS!$G$22,IF(AI820&lt;26.75,LMS!$D$23*AI820^3+LMS!$E$23*AI820^2+LMS!$F$23*AI820+LMS!$G$23,IF(AI820&lt;90,LMS!$D$24*AI820^3+LMS!$E$24*AI820^2+LMS!$F$24*AI820+LMS!$G$24,LMS!$D$25*AI820^3+LMS!$E$25*AI820^2+LMS!$F$25*AI820+LMS!$G$25))))),(IF(AI820&lt;2.5,LMS!$D$27*AI820^3+LMS!$E$27*AI820^2+LMS!$F$27*AI820+LMS!$G$27,IF(AI820&lt;9.5,LMS!$D$28*AI820^3+LMS!$E$28*AI820^2+LMS!$F$28*AI820+LMS!$G$28,IF(AI820&lt;26.75,LMS!$D$29*AI820^3+LMS!$E$29*AI820^2+LMS!$F$29*AI820+LMS!$G$29,IF(AI820&lt;90,LMS!$D$30*AI820^3+LMS!$E$30*AI820^2+LMS!$F$30*AI820+LMS!$G$30,IF(AI820&lt;150,LMS!$D$31*AI820^3+LMS!$E$31*AI820^2+LMS!$F$31*AI820+LMS!$G$31,LMS!$D$32*AI820^3+LMS!$E$32*AI820^2+LMS!$F$32*AI820+LMS!$G$32)))))))</f>
        <v>#VALUE!</v>
      </c>
      <c r="AH820" t="e">
        <f>IF(D820="M",(IF(AI820&lt;90,LMS!$D$14*AI820^3+LMS!$E$14*AI820^2+LMS!$F$14*AI820+LMS!$G$14,LMS!$D$15*AI820^3+LMS!$E$15*AI820^2+LMS!$F$15*AI820+LMS!$G$15)),(IF(AI820&lt;90,LMS!$D$17*AI820^3+LMS!$E$17*AI820^2+LMS!$F$17*AI820+LMS!$G$17,LMS!$D$18*AI820^3+LMS!$E$18*AI820^2+LMS!$F$18*AI820+LMS!$G$18)))</f>
        <v>#VALUE!</v>
      </c>
      <c r="AI820" s="7" t="e">
        <f t="shared" si="265"/>
        <v>#VALUE!</v>
      </c>
      <c r="AJ820" s="7">
        <f t="shared" si="286"/>
        <v>0</v>
      </c>
      <c r="AL820" s="7">
        <f>IF(D820="M",WeightSDS!P$5*$AJ820^7+WeightSDS!Q$5*$AJ820^6+WeightSDS!R$5*$AJ820^5+WeightSDS!S$5*$AJ820^4+WeightSDS!T$5*$AJ820^3+WeightSDS!U$5*$AJ820^2+WeightSDS!V$5*$AJ820+WeightSDS!W$5,IF($AJ820&lt;186,WeightSDS!P$8*$AJ820^7+WeightSDS!Q$8*$AJ820^6+WeightSDS!R$8*$AJ820^5+WeightSDS!S$8*$AJ820^4+WeightSDS!T$8*$AJ820^3+WeightSDS!U$8*$AJ820^2+WeightSDS!V$8*$AJ820+WeightSDS!W$8,WeightSDS!$U$9+WeightSDS!$V$9*($AJ820-WeightSDS!$W$9)))</f>
        <v>0.75407122999999998</v>
      </c>
      <c r="AM820" s="7">
        <f>IF(D820="M",IF($AJ820&lt;45,WeightSDS!M$23*$AJ820^10+WeightSDS!N$23*$AJ820^9+WeightSDS!O$23*$AJ820^8+WeightSDS!P$23*$AJ820^7+WeightSDS!Q$23*$AJ820^6+WeightSDS!R$23*$AJ820^5+WeightSDS!S$23*$AJ820^4+WeightSDS!T$23*$AJ820^3+WeightSDS!U$23*$AJ820^2+WeightSDS!V$23*$AJ820+WeightSDS!W$23,IF($AJ820&lt;153,WeightSDS!M$25*$AJ820^10+WeightSDS!N$25*$AJ820^9+WeightSDS!O$25*$AJ820^8+WeightSDS!P$25*$AJ820^7+WeightSDS!Q$25*$AJ820^6+WeightSDS!R$25*$AJ820^5+WeightSDS!S$25*$AJ820^4+WeightSDS!T$25*$AJ820^3+WeightSDS!U$25*$AJ820^2+WeightSDS!V$25*$AJ820+WeightSDS!W$25,WeightSDS!M$27+WeightSDS!N$27/(1+EXP(WeightSDS!O$27+WeightSDS!P$27*$AJ820)))),IF($AJ820&lt;43.8,WeightSDS!M$29*$AJ820^10+WeightSDS!N$29*$AJ820^9+WeightSDS!O$29*$AJ820^8+WeightSDS!P$29*$AJ820^7+WeightSDS!Q$29*$AJ820^6+WeightSDS!R$29*$AJ820^5+WeightSDS!S$29*$AJ820^4+WeightSDS!T$29*$AJ820^3+WeightSDS!U$29*$AJ820^2+WeightSDS!V$29*$AJ820+WeightSDS!W$29-0.010431*(1-$AJ820/210),IF($AJ820&lt;123,WeightSDS!M$30*$AJ820^10+WeightSDS!N$30*$AJ820^9+WeightSDS!O$30*$AJ820^8+WeightSDS!P$30*$AJ820^7+WeightSDS!Q$30*$AJ820^6+WeightSDS!R$30*$AJ820^5+WeightSDS!S$30*$AJ820^4+WeightSDS!T$30*$AJ820^3+WeightSDS!U$30*$AJ820^2+WeightSDS!V$30*$AJ820+WeightSDS!W$30-0.010431*(1-1/$AJ820),WeightSDS!M$32+WeightSDS!N$32/(1+EXP(WeightSDS!O$32+WeightSDS!P$32*$AJ820))-0.010431*(1-$AJ820/210))))</f>
        <v>2.9500001032655536</v>
      </c>
      <c r="AN820" s="7">
        <f>IF(D820="M",IF($AJ820&lt;162,WeightSDS!P$12*$AJ820^7+WeightSDS!Q$12*$AJ820^6+WeightSDS!R$12*$AJ820^5+WeightSDS!S$12*$AJ820^4+WeightSDS!T$12*$AJ820^3+WeightSDS!U$12*$AJ820^2+WeightSDS!V$12*$AJ820+WeightSDS!W$12,WeightSDS!P$14*$AJ820^7+WeightSDS!Q$14*$AJ820^6+WeightSDS!R$14*$AJ820^5+WeightSDS!S$14*$AJ820^4+WeightSDS!T$14*$AJ820^3+WeightSDS!U$14*$AJ820^2+WeightSDS!V$14*$AJ820+WeightSDS!W$14),IF($AJ820&lt;156,WeightSDS!O$17*$AJ820^8+WeightSDS!P$17*$AJ820^7+WeightSDS!Q$17*$AJ820^6+WeightSDS!R$17*$AJ820^5+WeightSDS!S$17*$AJ820^4+WeightSDS!T$17*$AJ820^3+WeightSDS!U$17*$AJ820^2+WeightSDS!V$17*$AJ820+WeightSDS!W$17,IF($AJ820&lt;186,WeightSDS!$U$18+(WeightSDS!$V$18-WeightSDS!$U$18)/24*($AJ820-186)+WeightSDS!$W$18*(-$AJ820+186)^2-0.005,WeightSDS!$U$18+(WeightSDS!$V$18-WeightSDS!$U$18)/24*($AJ820-186)-0.005)))</f>
        <v>0.14604529399999999</v>
      </c>
      <c r="AQ820" s="7">
        <f t="shared" si="273"/>
        <v>0.56299999999999994</v>
      </c>
      <c r="AR820" s="7">
        <f t="shared" si="274"/>
        <v>69</v>
      </c>
      <c r="AS820" s="7">
        <f t="shared" si="275"/>
        <v>0.51</v>
      </c>
    </row>
    <row r="821" spans="2:45" s="7" customFormat="1" x14ac:dyDescent="0.15">
      <c r="B821" s="118"/>
      <c r="C821" s="118"/>
      <c r="D821" s="118"/>
      <c r="E821" s="30"/>
      <c r="F821" s="30"/>
      <c r="G821" s="119"/>
      <c r="H821" s="119"/>
      <c r="I821" s="78"/>
      <c r="J821" s="11" t="str">
        <f t="shared" si="266"/>
        <v/>
      </c>
      <c r="K821" s="2" t="str">
        <f t="shared" si="276"/>
        <v/>
      </c>
      <c r="L821" s="2" t="str">
        <f t="shared" si="267"/>
        <v/>
      </c>
      <c r="M821" s="2" t="str">
        <f t="shared" si="277"/>
        <v/>
      </c>
      <c r="N821" s="2" t="str">
        <f t="shared" si="278"/>
        <v/>
      </c>
      <c r="O821" s="2" t="str">
        <f t="shared" si="279"/>
        <v/>
      </c>
      <c r="P821" s="11" t="str">
        <f t="shared" si="280"/>
        <v/>
      </c>
      <c r="Q821" s="11" t="str">
        <f t="shared" si="281"/>
        <v/>
      </c>
      <c r="R821" s="2" t="str">
        <f t="shared" si="282"/>
        <v/>
      </c>
      <c r="S821" s="11" t="str">
        <f t="shared" si="283"/>
        <v/>
      </c>
      <c r="T821" s="175" t="str">
        <f t="shared" si="284"/>
        <v/>
      </c>
      <c r="U821" s="11" t="str">
        <f t="shared" si="285"/>
        <v/>
      </c>
      <c r="V821" s="136"/>
      <c r="W821" s="136"/>
      <c r="X821" s="139">
        <f t="shared" si="268"/>
        <v>0</v>
      </c>
      <c r="Y821" s="31">
        <f t="shared" si="269"/>
        <v>0</v>
      </c>
      <c r="Z821" s="31"/>
      <c r="AA821" s="140">
        <f t="shared" si="270"/>
        <v>0</v>
      </c>
      <c r="AB821" s="12"/>
      <c r="AC821" s="8">
        <f t="shared" si="271"/>
        <v>9.0359999999999996</v>
      </c>
      <c r="AD821" s="8">
        <f t="shared" si="272"/>
        <v>-184.49199999999999</v>
      </c>
      <c r="AE821"/>
      <c r="AF821" t="e">
        <f>IF(D821="M",IF(AI821&lt;78,LMS!$D$5*AI821^3+LMS!$E$5*AI821^2+LMS!$F$5*AI821+LMS!$G$5,IF(AI821&lt;150,LMS!$D$6*AI821^3+LMS!$E$6*AI821^2+LMS!$F$6*AI821+LMS!$G$6,LMS!$D$7*AI821^3+LMS!$E$7*AI821^2+LMS!$F$7*AI821+LMS!$G$7)),IF(AI821&lt;69,LMS!$D$9*AI821^3+LMS!$E$9*AI821^2+LMS!$F$9*AI821+LMS!$G$9,IF(AI821&lt;150,LMS!$D$10*AI821^3+LMS!$E$10*AI821^2+LMS!$F$10*AI821+LMS!$G$10,LMS!$D$11*AI821^3+LMS!$E$11*AI821^2+LMS!$F$11*AI821+LMS!$G$11)))</f>
        <v>#VALUE!</v>
      </c>
      <c r="AG821" t="e">
        <f>IF(D821="M",(IF(AI821&lt;2.5,LMS!$D$21*AI821^3+LMS!$E$21*AI821^2+LMS!$F$21*AI821+LMS!$G$21,IF(AI821&lt;9.5,LMS!$D$22*AI821^3+LMS!$E$22*AI821^2+LMS!$F$22*AI821+LMS!$G$22,IF(AI821&lt;26.75,LMS!$D$23*AI821^3+LMS!$E$23*AI821^2+LMS!$F$23*AI821+LMS!$G$23,IF(AI821&lt;90,LMS!$D$24*AI821^3+LMS!$E$24*AI821^2+LMS!$F$24*AI821+LMS!$G$24,LMS!$D$25*AI821^3+LMS!$E$25*AI821^2+LMS!$F$25*AI821+LMS!$G$25))))),(IF(AI821&lt;2.5,LMS!$D$27*AI821^3+LMS!$E$27*AI821^2+LMS!$F$27*AI821+LMS!$G$27,IF(AI821&lt;9.5,LMS!$D$28*AI821^3+LMS!$E$28*AI821^2+LMS!$F$28*AI821+LMS!$G$28,IF(AI821&lt;26.75,LMS!$D$29*AI821^3+LMS!$E$29*AI821^2+LMS!$F$29*AI821+LMS!$G$29,IF(AI821&lt;90,LMS!$D$30*AI821^3+LMS!$E$30*AI821^2+LMS!$F$30*AI821+LMS!$G$30,IF(AI821&lt;150,LMS!$D$31*AI821^3+LMS!$E$31*AI821^2+LMS!$F$31*AI821+LMS!$G$31,LMS!$D$32*AI821^3+LMS!$E$32*AI821^2+LMS!$F$32*AI821+LMS!$G$32)))))))</f>
        <v>#VALUE!</v>
      </c>
      <c r="AH821" t="e">
        <f>IF(D821="M",(IF(AI821&lt;90,LMS!$D$14*AI821^3+LMS!$E$14*AI821^2+LMS!$F$14*AI821+LMS!$G$14,LMS!$D$15*AI821^3+LMS!$E$15*AI821^2+LMS!$F$15*AI821+LMS!$G$15)),(IF(AI821&lt;90,LMS!$D$17*AI821^3+LMS!$E$17*AI821^2+LMS!$F$17*AI821+LMS!$G$17,LMS!$D$18*AI821^3+LMS!$E$18*AI821^2+LMS!$F$18*AI821+LMS!$G$18)))</f>
        <v>#VALUE!</v>
      </c>
      <c r="AI821" s="7" t="e">
        <f t="shared" si="265"/>
        <v>#VALUE!</v>
      </c>
      <c r="AJ821" s="7">
        <f t="shared" si="286"/>
        <v>0</v>
      </c>
      <c r="AL821" s="7">
        <f>IF(D821="M",WeightSDS!P$5*$AJ821^7+WeightSDS!Q$5*$AJ821^6+WeightSDS!R$5*$AJ821^5+WeightSDS!S$5*$AJ821^4+WeightSDS!T$5*$AJ821^3+WeightSDS!U$5*$AJ821^2+WeightSDS!V$5*$AJ821+WeightSDS!W$5,IF($AJ821&lt;186,WeightSDS!P$8*$AJ821^7+WeightSDS!Q$8*$AJ821^6+WeightSDS!R$8*$AJ821^5+WeightSDS!S$8*$AJ821^4+WeightSDS!T$8*$AJ821^3+WeightSDS!U$8*$AJ821^2+WeightSDS!V$8*$AJ821+WeightSDS!W$8,WeightSDS!$U$9+WeightSDS!$V$9*($AJ821-WeightSDS!$W$9)))</f>
        <v>0.75407122999999998</v>
      </c>
      <c r="AM821" s="7">
        <f>IF(D821="M",IF($AJ821&lt;45,WeightSDS!M$23*$AJ821^10+WeightSDS!N$23*$AJ821^9+WeightSDS!O$23*$AJ821^8+WeightSDS!P$23*$AJ821^7+WeightSDS!Q$23*$AJ821^6+WeightSDS!R$23*$AJ821^5+WeightSDS!S$23*$AJ821^4+WeightSDS!T$23*$AJ821^3+WeightSDS!U$23*$AJ821^2+WeightSDS!V$23*$AJ821+WeightSDS!W$23,IF($AJ821&lt;153,WeightSDS!M$25*$AJ821^10+WeightSDS!N$25*$AJ821^9+WeightSDS!O$25*$AJ821^8+WeightSDS!P$25*$AJ821^7+WeightSDS!Q$25*$AJ821^6+WeightSDS!R$25*$AJ821^5+WeightSDS!S$25*$AJ821^4+WeightSDS!T$25*$AJ821^3+WeightSDS!U$25*$AJ821^2+WeightSDS!V$25*$AJ821+WeightSDS!W$25,WeightSDS!M$27+WeightSDS!N$27/(1+EXP(WeightSDS!O$27+WeightSDS!P$27*$AJ821)))),IF($AJ821&lt;43.8,WeightSDS!M$29*$AJ821^10+WeightSDS!N$29*$AJ821^9+WeightSDS!O$29*$AJ821^8+WeightSDS!P$29*$AJ821^7+WeightSDS!Q$29*$AJ821^6+WeightSDS!R$29*$AJ821^5+WeightSDS!S$29*$AJ821^4+WeightSDS!T$29*$AJ821^3+WeightSDS!U$29*$AJ821^2+WeightSDS!V$29*$AJ821+WeightSDS!W$29-0.010431*(1-$AJ821/210),IF($AJ821&lt;123,WeightSDS!M$30*$AJ821^10+WeightSDS!N$30*$AJ821^9+WeightSDS!O$30*$AJ821^8+WeightSDS!P$30*$AJ821^7+WeightSDS!Q$30*$AJ821^6+WeightSDS!R$30*$AJ821^5+WeightSDS!S$30*$AJ821^4+WeightSDS!T$30*$AJ821^3+WeightSDS!U$30*$AJ821^2+WeightSDS!V$30*$AJ821+WeightSDS!W$30-0.010431*(1-1/$AJ821),WeightSDS!M$32+WeightSDS!N$32/(1+EXP(WeightSDS!O$32+WeightSDS!P$32*$AJ821))-0.010431*(1-$AJ821/210))))</f>
        <v>2.9500001032655536</v>
      </c>
      <c r="AN821" s="7">
        <f>IF(D821="M",IF($AJ821&lt;162,WeightSDS!P$12*$AJ821^7+WeightSDS!Q$12*$AJ821^6+WeightSDS!R$12*$AJ821^5+WeightSDS!S$12*$AJ821^4+WeightSDS!T$12*$AJ821^3+WeightSDS!U$12*$AJ821^2+WeightSDS!V$12*$AJ821+WeightSDS!W$12,WeightSDS!P$14*$AJ821^7+WeightSDS!Q$14*$AJ821^6+WeightSDS!R$14*$AJ821^5+WeightSDS!S$14*$AJ821^4+WeightSDS!T$14*$AJ821^3+WeightSDS!U$14*$AJ821^2+WeightSDS!V$14*$AJ821+WeightSDS!W$14),IF($AJ821&lt;156,WeightSDS!O$17*$AJ821^8+WeightSDS!P$17*$AJ821^7+WeightSDS!Q$17*$AJ821^6+WeightSDS!R$17*$AJ821^5+WeightSDS!S$17*$AJ821^4+WeightSDS!T$17*$AJ821^3+WeightSDS!U$17*$AJ821^2+WeightSDS!V$17*$AJ821+WeightSDS!W$17,IF($AJ821&lt;186,WeightSDS!$U$18+(WeightSDS!$V$18-WeightSDS!$U$18)/24*($AJ821-186)+WeightSDS!$W$18*(-$AJ821+186)^2-0.005,WeightSDS!$U$18+(WeightSDS!$V$18-WeightSDS!$U$18)/24*($AJ821-186)-0.005)))</f>
        <v>0.14604529399999999</v>
      </c>
      <c r="AQ821" s="7">
        <f t="shared" si="273"/>
        <v>0.56299999999999994</v>
      </c>
      <c r="AR821" s="7">
        <f t="shared" si="274"/>
        <v>69</v>
      </c>
      <c r="AS821" s="7">
        <f t="shared" si="275"/>
        <v>0.51</v>
      </c>
    </row>
    <row r="822" spans="2:45" s="7" customFormat="1" x14ac:dyDescent="0.15">
      <c r="B822" s="118"/>
      <c r="C822" s="118"/>
      <c r="D822" s="118"/>
      <c r="E822" s="30"/>
      <c r="F822" s="30"/>
      <c r="G822" s="119"/>
      <c r="H822" s="119"/>
      <c r="I822" s="78"/>
      <c r="J822" s="11" t="str">
        <f t="shared" si="266"/>
        <v/>
      </c>
      <c r="K822" s="2" t="str">
        <f t="shared" si="276"/>
        <v/>
      </c>
      <c r="L822" s="2" t="str">
        <f t="shared" si="267"/>
        <v/>
      </c>
      <c r="M822" s="2" t="str">
        <f t="shared" si="277"/>
        <v/>
      </c>
      <c r="N822" s="2" t="str">
        <f t="shared" si="278"/>
        <v/>
      </c>
      <c r="O822" s="2" t="str">
        <f t="shared" si="279"/>
        <v/>
      </c>
      <c r="P822" s="11" t="str">
        <f t="shared" si="280"/>
        <v/>
      </c>
      <c r="Q822" s="11" t="str">
        <f t="shared" si="281"/>
        <v/>
      </c>
      <c r="R822" s="2" t="str">
        <f t="shared" si="282"/>
        <v/>
      </c>
      <c r="S822" s="11" t="str">
        <f t="shared" si="283"/>
        <v/>
      </c>
      <c r="T822" s="175" t="str">
        <f t="shared" si="284"/>
        <v/>
      </c>
      <c r="U822" s="11" t="str">
        <f t="shared" si="285"/>
        <v/>
      </c>
      <c r="V822" s="136"/>
      <c r="W822" s="136"/>
      <c r="X822" s="139">
        <f t="shared" si="268"/>
        <v>0</v>
      </c>
      <c r="Y822" s="31">
        <f t="shared" si="269"/>
        <v>0</v>
      </c>
      <c r="Z822" s="31"/>
      <c r="AA822" s="140">
        <f t="shared" si="270"/>
        <v>0</v>
      </c>
      <c r="AB822" s="12"/>
      <c r="AC822" s="8">
        <f t="shared" si="271"/>
        <v>9.0359999999999996</v>
      </c>
      <c r="AD822" s="8">
        <f t="shared" si="272"/>
        <v>-184.49199999999999</v>
      </c>
      <c r="AE822"/>
      <c r="AF822" t="e">
        <f>IF(D822="M",IF(AI822&lt;78,LMS!$D$5*AI822^3+LMS!$E$5*AI822^2+LMS!$F$5*AI822+LMS!$G$5,IF(AI822&lt;150,LMS!$D$6*AI822^3+LMS!$E$6*AI822^2+LMS!$F$6*AI822+LMS!$G$6,LMS!$D$7*AI822^3+LMS!$E$7*AI822^2+LMS!$F$7*AI822+LMS!$G$7)),IF(AI822&lt;69,LMS!$D$9*AI822^3+LMS!$E$9*AI822^2+LMS!$F$9*AI822+LMS!$G$9,IF(AI822&lt;150,LMS!$D$10*AI822^3+LMS!$E$10*AI822^2+LMS!$F$10*AI822+LMS!$G$10,LMS!$D$11*AI822^3+LMS!$E$11*AI822^2+LMS!$F$11*AI822+LMS!$G$11)))</f>
        <v>#VALUE!</v>
      </c>
      <c r="AG822" t="e">
        <f>IF(D822="M",(IF(AI822&lt;2.5,LMS!$D$21*AI822^3+LMS!$E$21*AI822^2+LMS!$F$21*AI822+LMS!$G$21,IF(AI822&lt;9.5,LMS!$D$22*AI822^3+LMS!$E$22*AI822^2+LMS!$F$22*AI822+LMS!$G$22,IF(AI822&lt;26.75,LMS!$D$23*AI822^3+LMS!$E$23*AI822^2+LMS!$F$23*AI822+LMS!$G$23,IF(AI822&lt;90,LMS!$D$24*AI822^3+LMS!$E$24*AI822^2+LMS!$F$24*AI822+LMS!$G$24,LMS!$D$25*AI822^3+LMS!$E$25*AI822^2+LMS!$F$25*AI822+LMS!$G$25))))),(IF(AI822&lt;2.5,LMS!$D$27*AI822^3+LMS!$E$27*AI822^2+LMS!$F$27*AI822+LMS!$G$27,IF(AI822&lt;9.5,LMS!$D$28*AI822^3+LMS!$E$28*AI822^2+LMS!$F$28*AI822+LMS!$G$28,IF(AI822&lt;26.75,LMS!$D$29*AI822^3+LMS!$E$29*AI822^2+LMS!$F$29*AI822+LMS!$G$29,IF(AI822&lt;90,LMS!$D$30*AI822^3+LMS!$E$30*AI822^2+LMS!$F$30*AI822+LMS!$G$30,IF(AI822&lt;150,LMS!$D$31*AI822^3+LMS!$E$31*AI822^2+LMS!$F$31*AI822+LMS!$G$31,LMS!$D$32*AI822^3+LMS!$E$32*AI822^2+LMS!$F$32*AI822+LMS!$G$32)))))))</f>
        <v>#VALUE!</v>
      </c>
      <c r="AH822" t="e">
        <f>IF(D822="M",(IF(AI822&lt;90,LMS!$D$14*AI822^3+LMS!$E$14*AI822^2+LMS!$F$14*AI822+LMS!$G$14,LMS!$D$15*AI822^3+LMS!$E$15*AI822^2+LMS!$F$15*AI822+LMS!$G$15)),(IF(AI822&lt;90,LMS!$D$17*AI822^3+LMS!$E$17*AI822^2+LMS!$F$17*AI822+LMS!$G$17,LMS!$D$18*AI822^3+LMS!$E$18*AI822^2+LMS!$F$18*AI822+LMS!$G$18)))</f>
        <v>#VALUE!</v>
      </c>
      <c r="AI822" s="7" t="e">
        <f t="shared" si="265"/>
        <v>#VALUE!</v>
      </c>
      <c r="AJ822" s="7">
        <f t="shared" si="286"/>
        <v>0</v>
      </c>
      <c r="AL822" s="7">
        <f>IF(D822="M",WeightSDS!P$5*$AJ822^7+WeightSDS!Q$5*$AJ822^6+WeightSDS!R$5*$AJ822^5+WeightSDS!S$5*$AJ822^4+WeightSDS!T$5*$AJ822^3+WeightSDS!U$5*$AJ822^2+WeightSDS!V$5*$AJ822+WeightSDS!W$5,IF($AJ822&lt;186,WeightSDS!P$8*$AJ822^7+WeightSDS!Q$8*$AJ822^6+WeightSDS!R$8*$AJ822^5+WeightSDS!S$8*$AJ822^4+WeightSDS!T$8*$AJ822^3+WeightSDS!U$8*$AJ822^2+WeightSDS!V$8*$AJ822+WeightSDS!W$8,WeightSDS!$U$9+WeightSDS!$V$9*($AJ822-WeightSDS!$W$9)))</f>
        <v>0.75407122999999998</v>
      </c>
      <c r="AM822" s="7">
        <f>IF(D822="M",IF($AJ822&lt;45,WeightSDS!M$23*$AJ822^10+WeightSDS!N$23*$AJ822^9+WeightSDS!O$23*$AJ822^8+WeightSDS!P$23*$AJ822^7+WeightSDS!Q$23*$AJ822^6+WeightSDS!R$23*$AJ822^5+WeightSDS!S$23*$AJ822^4+WeightSDS!T$23*$AJ822^3+WeightSDS!U$23*$AJ822^2+WeightSDS!V$23*$AJ822+WeightSDS!W$23,IF($AJ822&lt;153,WeightSDS!M$25*$AJ822^10+WeightSDS!N$25*$AJ822^9+WeightSDS!O$25*$AJ822^8+WeightSDS!P$25*$AJ822^7+WeightSDS!Q$25*$AJ822^6+WeightSDS!R$25*$AJ822^5+WeightSDS!S$25*$AJ822^4+WeightSDS!T$25*$AJ822^3+WeightSDS!U$25*$AJ822^2+WeightSDS!V$25*$AJ822+WeightSDS!W$25,WeightSDS!M$27+WeightSDS!N$27/(1+EXP(WeightSDS!O$27+WeightSDS!P$27*$AJ822)))),IF($AJ822&lt;43.8,WeightSDS!M$29*$AJ822^10+WeightSDS!N$29*$AJ822^9+WeightSDS!O$29*$AJ822^8+WeightSDS!P$29*$AJ822^7+WeightSDS!Q$29*$AJ822^6+WeightSDS!R$29*$AJ822^5+WeightSDS!S$29*$AJ822^4+WeightSDS!T$29*$AJ822^3+WeightSDS!U$29*$AJ822^2+WeightSDS!V$29*$AJ822+WeightSDS!W$29-0.010431*(1-$AJ822/210),IF($AJ822&lt;123,WeightSDS!M$30*$AJ822^10+WeightSDS!N$30*$AJ822^9+WeightSDS!O$30*$AJ822^8+WeightSDS!P$30*$AJ822^7+WeightSDS!Q$30*$AJ822^6+WeightSDS!R$30*$AJ822^5+WeightSDS!S$30*$AJ822^4+WeightSDS!T$30*$AJ822^3+WeightSDS!U$30*$AJ822^2+WeightSDS!V$30*$AJ822+WeightSDS!W$30-0.010431*(1-1/$AJ822),WeightSDS!M$32+WeightSDS!N$32/(1+EXP(WeightSDS!O$32+WeightSDS!P$32*$AJ822))-0.010431*(1-$AJ822/210))))</f>
        <v>2.9500001032655536</v>
      </c>
      <c r="AN822" s="7">
        <f>IF(D822="M",IF($AJ822&lt;162,WeightSDS!P$12*$AJ822^7+WeightSDS!Q$12*$AJ822^6+WeightSDS!R$12*$AJ822^5+WeightSDS!S$12*$AJ822^4+WeightSDS!T$12*$AJ822^3+WeightSDS!U$12*$AJ822^2+WeightSDS!V$12*$AJ822+WeightSDS!W$12,WeightSDS!P$14*$AJ822^7+WeightSDS!Q$14*$AJ822^6+WeightSDS!R$14*$AJ822^5+WeightSDS!S$14*$AJ822^4+WeightSDS!T$14*$AJ822^3+WeightSDS!U$14*$AJ822^2+WeightSDS!V$14*$AJ822+WeightSDS!W$14),IF($AJ822&lt;156,WeightSDS!O$17*$AJ822^8+WeightSDS!P$17*$AJ822^7+WeightSDS!Q$17*$AJ822^6+WeightSDS!R$17*$AJ822^5+WeightSDS!S$17*$AJ822^4+WeightSDS!T$17*$AJ822^3+WeightSDS!U$17*$AJ822^2+WeightSDS!V$17*$AJ822+WeightSDS!W$17,IF($AJ822&lt;186,WeightSDS!$U$18+(WeightSDS!$V$18-WeightSDS!$U$18)/24*($AJ822-186)+WeightSDS!$W$18*(-$AJ822+186)^2-0.005,WeightSDS!$U$18+(WeightSDS!$V$18-WeightSDS!$U$18)/24*($AJ822-186)-0.005)))</f>
        <v>0.14604529399999999</v>
      </c>
      <c r="AQ822" s="7">
        <f t="shared" si="273"/>
        <v>0.56299999999999994</v>
      </c>
      <c r="AR822" s="7">
        <f t="shared" si="274"/>
        <v>69</v>
      </c>
      <c r="AS822" s="7">
        <f t="shared" si="275"/>
        <v>0.51</v>
      </c>
    </row>
    <row r="823" spans="2:45" s="7" customFormat="1" x14ac:dyDescent="0.15">
      <c r="B823" s="118"/>
      <c r="C823" s="118"/>
      <c r="D823" s="118"/>
      <c r="E823" s="30"/>
      <c r="F823" s="30"/>
      <c r="G823" s="119"/>
      <c r="H823" s="119"/>
      <c r="I823" s="78"/>
      <c r="J823" s="11" t="str">
        <f t="shared" si="266"/>
        <v/>
      </c>
      <c r="K823" s="2" t="str">
        <f t="shared" si="276"/>
        <v/>
      </c>
      <c r="L823" s="2" t="str">
        <f t="shared" si="267"/>
        <v/>
      </c>
      <c r="M823" s="2" t="str">
        <f t="shared" si="277"/>
        <v/>
      </c>
      <c r="N823" s="2" t="str">
        <f t="shared" si="278"/>
        <v/>
      </c>
      <c r="O823" s="2" t="str">
        <f t="shared" si="279"/>
        <v/>
      </c>
      <c r="P823" s="11" t="str">
        <f t="shared" si="280"/>
        <v/>
      </c>
      <c r="Q823" s="11" t="str">
        <f t="shared" si="281"/>
        <v/>
      </c>
      <c r="R823" s="2" t="str">
        <f t="shared" si="282"/>
        <v/>
      </c>
      <c r="S823" s="11" t="str">
        <f t="shared" si="283"/>
        <v/>
      </c>
      <c r="T823" s="175" t="str">
        <f t="shared" si="284"/>
        <v/>
      </c>
      <c r="U823" s="11" t="str">
        <f t="shared" si="285"/>
        <v/>
      </c>
      <c r="V823" s="136"/>
      <c r="W823" s="136"/>
      <c r="X823" s="139">
        <f t="shared" si="268"/>
        <v>0</v>
      </c>
      <c r="Y823" s="31">
        <f t="shared" si="269"/>
        <v>0</v>
      </c>
      <c r="Z823" s="31"/>
      <c r="AA823" s="140">
        <f t="shared" si="270"/>
        <v>0</v>
      </c>
      <c r="AB823" s="12"/>
      <c r="AC823" s="8">
        <f t="shared" si="271"/>
        <v>9.0359999999999996</v>
      </c>
      <c r="AD823" s="8">
        <f t="shared" si="272"/>
        <v>-184.49199999999999</v>
      </c>
      <c r="AE823"/>
      <c r="AF823" t="e">
        <f>IF(D823="M",IF(AI823&lt;78,LMS!$D$5*AI823^3+LMS!$E$5*AI823^2+LMS!$F$5*AI823+LMS!$G$5,IF(AI823&lt;150,LMS!$D$6*AI823^3+LMS!$E$6*AI823^2+LMS!$F$6*AI823+LMS!$G$6,LMS!$D$7*AI823^3+LMS!$E$7*AI823^2+LMS!$F$7*AI823+LMS!$G$7)),IF(AI823&lt;69,LMS!$D$9*AI823^3+LMS!$E$9*AI823^2+LMS!$F$9*AI823+LMS!$G$9,IF(AI823&lt;150,LMS!$D$10*AI823^3+LMS!$E$10*AI823^2+LMS!$F$10*AI823+LMS!$G$10,LMS!$D$11*AI823^3+LMS!$E$11*AI823^2+LMS!$F$11*AI823+LMS!$G$11)))</f>
        <v>#VALUE!</v>
      </c>
      <c r="AG823" t="e">
        <f>IF(D823="M",(IF(AI823&lt;2.5,LMS!$D$21*AI823^3+LMS!$E$21*AI823^2+LMS!$F$21*AI823+LMS!$G$21,IF(AI823&lt;9.5,LMS!$D$22*AI823^3+LMS!$E$22*AI823^2+LMS!$F$22*AI823+LMS!$G$22,IF(AI823&lt;26.75,LMS!$D$23*AI823^3+LMS!$E$23*AI823^2+LMS!$F$23*AI823+LMS!$G$23,IF(AI823&lt;90,LMS!$D$24*AI823^3+LMS!$E$24*AI823^2+LMS!$F$24*AI823+LMS!$G$24,LMS!$D$25*AI823^3+LMS!$E$25*AI823^2+LMS!$F$25*AI823+LMS!$G$25))))),(IF(AI823&lt;2.5,LMS!$D$27*AI823^3+LMS!$E$27*AI823^2+LMS!$F$27*AI823+LMS!$G$27,IF(AI823&lt;9.5,LMS!$D$28*AI823^3+LMS!$E$28*AI823^2+LMS!$F$28*AI823+LMS!$G$28,IF(AI823&lt;26.75,LMS!$D$29*AI823^3+LMS!$E$29*AI823^2+LMS!$F$29*AI823+LMS!$G$29,IF(AI823&lt;90,LMS!$D$30*AI823^3+LMS!$E$30*AI823^2+LMS!$F$30*AI823+LMS!$G$30,IF(AI823&lt;150,LMS!$D$31*AI823^3+LMS!$E$31*AI823^2+LMS!$F$31*AI823+LMS!$G$31,LMS!$D$32*AI823^3+LMS!$E$32*AI823^2+LMS!$F$32*AI823+LMS!$G$32)))))))</f>
        <v>#VALUE!</v>
      </c>
      <c r="AH823" t="e">
        <f>IF(D823="M",(IF(AI823&lt;90,LMS!$D$14*AI823^3+LMS!$E$14*AI823^2+LMS!$F$14*AI823+LMS!$G$14,LMS!$D$15*AI823^3+LMS!$E$15*AI823^2+LMS!$F$15*AI823+LMS!$G$15)),(IF(AI823&lt;90,LMS!$D$17*AI823^3+LMS!$E$17*AI823^2+LMS!$F$17*AI823+LMS!$G$17,LMS!$D$18*AI823^3+LMS!$E$18*AI823^2+LMS!$F$18*AI823+LMS!$G$18)))</f>
        <v>#VALUE!</v>
      </c>
      <c r="AI823" s="7" t="e">
        <f t="shared" si="265"/>
        <v>#VALUE!</v>
      </c>
      <c r="AJ823" s="7">
        <f t="shared" si="286"/>
        <v>0</v>
      </c>
      <c r="AL823" s="7">
        <f>IF(D823="M",WeightSDS!P$5*$AJ823^7+WeightSDS!Q$5*$AJ823^6+WeightSDS!R$5*$AJ823^5+WeightSDS!S$5*$AJ823^4+WeightSDS!T$5*$AJ823^3+WeightSDS!U$5*$AJ823^2+WeightSDS!V$5*$AJ823+WeightSDS!W$5,IF($AJ823&lt;186,WeightSDS!P$8*$AJ823^7+WeightSDS!Q$8*$AJ823^6+WeightSDS!R$8*$AJ823^5+WeightSDS!S$8*$AJ823^4+WeightSDS!T$8*$AJ823^3+WeightSDS!U$8*$AJ823^2+WeightSDS!V$8*$AJ823+WeightSDS!W$8,WeightSDS!$U$9+WeightSDS!$V$9*($AJ823-WeightSDS!$W$9)))</f>
        <v>0.75407122999999998</v>
      </c>
      <c r="AM823" s="7">
        <f>IF(D823="M",IF($AJ823&lt;45,WeightSDS!M$23*$AJ823^10+WeightSDS!N$23*$AJ823^9+WeightSDS!O$23*$AJ823^8+WeightSDS!P$23*$AJ823^7+WeightSDS!Q$23*$AJ823^6+WeightSDS!R$23*$AJ823^5+WeightSDS!S$23*$AJ823^4+WeightSDS!T$23*$AJ823^3+WeightSDS!U$23*$AJ823^2+WeightSDS!V$23*$AJ823+WeightSDS!W$23,IF($AJ823&lt;153,WeightSDS!M$25*$AJ823^10+WeightSDS!N$25*$AJ823^9+WeightSDS!O$25*$AJ823^8+WeightSDS!P$25*$AJ823^7+WeightSDS!Q$25*$AJ823^6+WeightSDS!R$25*$AJ823^5+WeightSDS!S$25*$AJ823^4+WeightSDS!T$25*$AJ823^3+WeightSDS!U$25*$AJ823^2+WeightSDS!V$25*$AJ823+WeightSDS!W$25,WeightSDS!M$27+WeightSDS!N$27/(1+EXP(WeightSDS!O$27+WeightSDS!P$27*$AJ823)))),IF($AJ823&lt;43.8,WeightSDS!M$29*$AJ823^10+WeightSDS!N$29*$AJ823^9+WeightSDS!O$29*$AJ823^8+WeightSDS!P$29*$AJ823^7+WeightSDS!Q$29*$AJ823^6+WeightSDS!R$29*$AJ823^5+WeightSDS!S$29*$AJ823^4+WeightSDS!T$29*$AJ823^3+WeightSDS!U$29*$AJ823^2+WeightSDS!V$29*$AJ823+WeightSDS!W$29-0.010431*(1-$AJ823/210),IF($AJ823&lt;123,WeightSDS!M$30*$AJ823^10+WeightSDS!N$30*$AJ823^9+WeightSDS!O$30*$AJ823^8+WeightSDS!P$30*$AJ823^7+WeightSDS!Q$30*$AJ823^6+WeightSDS!R$30*$AJ823^5+WeightSDS!S$30*$AJ823^4+WeightSDS!T$30*$AJ823^3+WeightSDS!U$30*$AJ823^2+WeightSDS!V$30*$AJ823+WeightSDS!W$30-0.010431*(1-1/$AJ823),WeightSDS!M$32+WeightSDS!N$32/(1+EXP(WeightSDS!O$32+WeightSDS!P$32*$AJ823))-0.010431*(1-$AJ823/210))))</f>
        <v>2.9500001032655536</v>
      </c>
      <c r="AN823" s="7">
        <f>IF(D823="M",IF($AJ823&lt;162,WeightSDS!P$12*$AJ823^7+WeightSDS!Q$12*$AJ823^6+WeightSDS!R$12*$AJ823^5+WeightSDS!S$12*$AJ823^4+WeightSDS!T$12*$AJ823^3+WeightSDS!U$12*$AJ823^2+WeightSDS!V$12*$AJ823+WeightSDS!W$12,WeightSDS!P$14*$AJ823^7+WeightSDS!Q$14*$AJ823^6+WeightSDS!R$14*$AJ823^5+WeightSDS!S$14*$AJ823^4+WeightSDS!T$14*$AJ823^3+WeightSDS!U$14*$AJ823^2+WeightSDS!V$14*$AJ823+WeightSDS!W$14),IF($AJ823&lt;156,WeightSDS!O$17*$AJ823^8+WeightSDS!P$17*$AJ823^7+WeightSDS!Q$17*$AJ823^6+WeightSDS!R$17*$AJ823^5+WeightSDS!S$17*$AJ823^4+WeightSDS!T$17*$AJ823^3+WeightSDS!U$17*$AJ823^2+WeightSDS!V$17*$AJ823+WeightSDS!W$17,IF($AJ823&lt;186,WeightSDS!$U$18+(WeightSDS!$V$18-WeightSDS!$U$18)/24*($AJ823-186)+WeightSDS!$W$18*(-$AJ823+186)^2-0.005,WeightSDS!$U$18+(WeightSDS!$V$18-WeightSDS!$U$18)/24*($AJ823-186)-0.005)))</f>
        <v>0.14604529399999999</v>
      </c>
      <c r="AQ823" s="7">
        <f t="shared" si="273"/>
        <v>0.56299999999999994</v>
      </c>
      <c r="AR823" s="7">
        <f t="shared" si="274"/>
        <v>69</v>
      </c>
      <c r="AS823" s="7">
        <f t="shared" si="275"/>
        <v>0.51</v>
      </c>
    </row>
    <row r="824" spans="2:45" s="7" customFormat="1" x14ac:dyDescent="0.15">
      <c r="B824" s="118"/>
      <c r="C824" s="118"/>
      <c r="D824" s="118"/>
      <c r="E824" s="30"/>
      <c r="F824" s="30"/>
      <c r="G824" s="119"/>
      <c r="H824" s="119"/>
      <c r="I824" s="78"/>
      <c r="J824" s="11" t="str">
        <f t="shared" si="266"/>
        <v/>
      </c>
      <c r="K824" s="2" t="str">
        <f t="shared" si="276"/>
        <v/>
      </c>
      <c r="L824" s="2" t="str">
        <f t="shared" si="267"/>
        <v/>
      </c>
      <c r="M824" s="2" t="str">
        <f t="shared" si="277"/>
        <v/>
      </c>
      <c r="N824" s="2" t="str">
        <f t="shared" si="278"/>
        <v/>
      </c>
      <c r="O824" s="2" t="str">
        <f t="shared" si="279"/>
        <v/>
      </c>
      <c r="P824" s="11" t="str">
        <f t="shared" si="280"/>
        <v/>
      </c>
      <c r="Q824" s="11" t="str">
        <f t="shared" si="281"/>
        <v/>
      </c>
      <c r="R824" s="2" t="str">
        <f t="shared" si="282"/>
        <v/>
      </c>
      <c r="S824" s="11" t="str">
        <f t="shared" si="283"/>
        <v/>
      </c>
      <c r="T824" s="175" t="str">
        <f t="shared" si="284"/>
        <v/>
      </c>
      <c r="U824" s="11" t="str">
        <f t="shared" si="285"/>
        <v/>
      </c>
      <c r="V824" s="136"/>
      <c r="W824" s="136"/>
      <c r="X824" s="139">
        <f t="shared" si="268"/>
        <v>0</v>
      </c>
      <c r="Y824" s="31">
        <f t="shared" si="269"/>
        <v>0</v>
      </c>
      <c r="Z824" s="31"/>
      <c r="AA824" s="140">
        <f t="shared" si="270"/>
        <v>0</v>
      </c>
      <c r="AB824" s="12"/>
      <c r="AC824" s="8">
        <f t="shared" si="271"/>
        <v>9.0359999999999996</v>
      </c>
      <c r="AD824" s="8">
        <f t="shared" si="272"/>
        <v>-184.49199999999999</v>
      </c>
      <c r="AE824"/>
      <c r="AF824" t="e">
        <f>IF(D824="M",IF(AI824&lt;78,LMS!$D$5*AI824^3+LMS!$E$5*AI824^2+LMS!$F$5*AI824+LMS!$G$5,IF(AI824&lt;150,LMS!$D$6*AI824^3+LMS!$E$6*AI824^2+LMS!$F$6*AI824+LMS!$G$6,LMS!$D$7*AI824^3+LMS!$E$7*AI824^2+LMS!$F$7*AI824+LMS!$G$7)),IF(AI824&lt;69,LMS!$D$9*AI824^3+LMS!$E$9*AI824^2+LMS!$F$9*AI824+LMS!$G$9,IF(AI824&lt;150,LMS!$D$10*AI824^3+LMS!$E$10*AI824^2+LMS!$F$10*AI824+LMS!$G$10,LMS!$D$11*AI824^3+LMS!$E$11*AI824^2+LMS!$F$11*AI824+LMS!$G$11)))</f>
        <v>#VALUE!</v>
      </c>
      <c r="AG824" t="e">
        <f>IF(D824="M",(IF(AI824&lt;2.5,LMS!$D$21*AI824^3+LMS!$E$21*AI824^2+LMS!$F$21*AI824+LMS!$G$21,IF(AI824&lt;9.5,LMS!$D$22*AI824^3+LMS!$E$22*AI824^2+LMS!$F$22*AI824+LMS!$G$22,IF(AI824&lt;26.75,LMS!$D$23*AI824^3+LMS!$E$23*AI824^2+LMS!$F$23*AI824+LMS!$G$23,IF(AI824&lt;90,LMS!$D$24*AI824^3+LMS!$E$24*AI824^2+LMS!$F$24*AI824+LMS!$G$24,LMS!$D$25*AI824^3+LMS!$E$25*AI824^2+LMS!$F$25*AI824+LMS!$G$25))))),(IF(AI824&lt;2.5,LMS!$D$27*AI824^3+LMS!$E$27*AI824^2+LMS!$F$27*AI824+LMS!$G$27,IF(AI824&lt;9.5,LMS!$D$28*AI824^3+LMS!$E$28*AI824^2+LMS!$F$28*AI824+LMS!$G$28,IF(AI824&lt;26.75,LMS!$D$29*AI824^3+LMS!$E$29*AI824^2+LMS!$F$29*AI824+LMS!$G$29,IF(AI824&lt;90,LMS!$D$30*AI824^3+LMS!$E$30*AI824^2+LMS!$F$30*AI824+LMS!$G$30,IF(AI824&lt;150,LMS!$D$31*AI824^3+LMS!$E$31*AI824^2+LMS!$F$31*AI824+LMS!$G$31,LMS!$D$32*AI824^3+LMS!$E$32*AI824^2+LMS!$F$32*AI824+LMS!$G$32)))))))</f>
        <v>#VALUE!</v>
      </c>
      <c r="AH824" t="e">
        <f>IF(D824="M",(IF(AI824&lt;90,LMS!$D$14*AI824^3+LMS!$E$14*AI824^2+LMS!$F$14*AI824+LMS!$G$14,LMS!$D$15*AI824^3+LMS!$E$15*AI824^2+LMS!$F$15*AI824+LMS!$G$15)),(IF(AI824&lt;90,LMS!$D$17*AI824^3+LMS!$E$17*AI824^2+LMS!$F$17*AI824+LMS!$G$17,LMS!$D$18*AI824^3+LMS!$E$18*AI824^2+LMS!$F$18*AI824+LMS!$G$18)))</f>
        <v>#VALUE!</v>
      </c>
      <c r="AI824" s="7" t="e">
        <f t="shared" si="265"/>
        <v>#VALUE!</v>
      </c>
      <c r="AJ824" s="7">
        <f t="shared" si="286"/>
        <v>0</v>
      </c>
      <c r="AL824" s="7">
        <f>IF(D824="M",WeightSDS!P$5*$AJ824^7+WeightSDS!Q$5*$AJ824^6+WeightSDS!R$5*$AJ824^5+WeightSDS!S$5*$AJ824^4+WeightSDS!T$5*$AJ824^3+WeightSDS!U$5*$AJ824^2+WeightSDS!V$5*$AJ824+WeightSDS!W$5,IF($AJ824&lt;186,WeightSDS!P$8*$AJ824^7+WeightSDS!Q$8*$AJ824^6+WeightSDS!R$8*$AJ824^5+WeightSDS!S$8*$AJ824^4+WeightSDS!T$8*$AJ824^3+WeightSDS!U$8*$AJ824^2+WeightSDS!V$8*$AJ824+WeightSDS!W$8,WeightSDS!$U$9+WeightSDS!$V$9*($AJ824-WeightSDS!$W$9)))</f>
        <v>0.75407122999999998</v>
      </c>
      <c r="AM824" s="7">
        <f>IF(D824="M",IF($AJ824&lt;45,WeightSDS!M$23*$AJ824^10+WeightSDS!N$23*$AJ824^9+WeightSDS!O$23*$AJ824^8+WeightSDS!P$23*$AJ824^7+WeightSDS!Q$23*$AJ824^6+WeightSDS!R$23*$AJ824^5+WeightSDS!S$23*$AJ824^4+WeightSDS!T$23*$AJ824^3+WeightSDS!U$23*$AJ824^2+WeightSDS!V$23*$AJ824+WeightSDS!W$23,IF($AJ824&lt;153,WeightSDS!M$25*$AJ824^10+WeightSDS!N$25*$AJ824^9+WeightSDS!O$25*$AJ824^8+WeightSDS!P$25*$AJ824^7+WeightSDS!Q$25*$AJ824^6+WeightSDS!R$25*$AJ824^5+WeightSDS!S$25*$AJ824^4+WeightSDS!T$25*$AJ824^3+WeightSDS!U$25*$AJ824^2+WeightSDS!V$25*$AJ824+WeightSDS!W$25,WeightSDS!M$27+WeightSDS!N$27/(1+EXP(WeightSDS!O$27+WeightSDS!P$27*$AJ824)))),IF($AJ824&lt;43.8,WeightSDS!M$29*$AJ824^10+WeightSDS!N$29*$AJ824^9+WeightSDS!O$29*$AJ824^8+WeightSDS!P$29*$AJ824^7+WeightSDS!Q$29*$AJ824^6+WeightSDS!R$29*$AJ824^5+WeightSDS!S$29*$AJ824^4+WeightSDS!T$29*$AJ824^3+WeightSDS!U$29*$AJ824^2+WeightSDS!V$29*$AJ824+WeightSDS!W$29-0.010431*(1-$AJ824/210),IF($AJ824&lt;123,WeightSDS!M$30*$AJ824^10+WeightSDS!N$30*$AJ824^9+WeightSDS!O$30*$AJ824^8+WeightSDS!P$30*$AJ824^7+WeightSDS!Q$30*$AJ824^6+WeightSDS!R$30*$AJ824^5+WeightSDS!S$30*$AJ824^4+WeightSDS!T$30*$AJ824^3+WeightSDS!U$30*$AJ824^2+WeightSDS!V$30*$AJ824+WeightSDS!W$30-0.010431*(1-1/$AJ824),WeightSDS!M$32+WeightSDS!N$32/(1+EXP(WeightSDS!O$32+WeightSDS!P$32*$AJ824))-0.010431*(1-$AJ824/210))))</f>
        <v>2.9500001032655536</v>
      </c>
      <c r="AN824" s="7">
        <f>IF(D824="M",IF($AJ824&lt;162,WeightSDS!P$12*$AJ824^7+WeightSDS!Q$12*$AJ824^6+WeightSDS!R$12*$AJ824^5+WeightSDS!S$12*$AJ824^4+WeightSDS!T$12*$AJ824^3+WeightSDS!U$12*$AJ824^2+WeightSDS!V$12*$AJ824+WeightSDS!W$12,WeightSDS!P$14*$AJ824^7+WeightSDS!Q$14*$AJ824^6+WeightSDS!R$14*$AJ824^5+WeightSDS!S$14*$AJ824^4+WeightSDS!T$14*$AJ824^3+WeightSDS!U$14*$AJ824^2+WeightSDS!V$14*$AJ824+WeightSDS!W$14),IF($AJ824&lt;156,WeightSDS!O$17*$AJ824^8+WeightSDS!P$17*$AJ824^7+WeightSDS!Q$17*$AJ824^6+WeightSDS!R$17*$AJ824^5+WeightSDS!S$17*$AJ824^4+WeightSDS!T$17*$AJ824^3+WeightSDS!U$17*$AJ824^2+WeightSDS!V$17*$AJ824+WeightSDS!W$17,IF($AJ824&lt;186,WeightSDS!$U$18+(WeightSDS!$V$18-WeightSDS!$U$18)/24*($AJ824-186)+WeightSDS!$W$18*(-$AJ824+186)^2-0.005,WeightSDS!$U$18+(WeightSDS!$V$18-WeightSDS!$U$18)/24*($AJ824-186)-0.005)))</f>
        <v>0.14604529399999999</v>
      </c>
      <c r="AQ824" s="7">
        <f t="shared" si="273"/>
        <v>0.56299999999999994</v>
      </c>
      <c r="AR824" s="7">
        <f t="shared" si="274"/>
        <v>69</v>
      </c>
      <c r="AS824" s="7">
        <f t="shared" si="275"/>
        <v>0.51</v>
      </c>
    </row>
    <row r="825" spans="2:45" s="7" customFormat="1" x14ac:dyDescent="0.15">
      <c r="B825" s="118"/>
      <c r="C825" s="118"/>
      <c r="D825" s="118"/>
      <c r="E825" s="30"/>
      <c r="F825" s="30"/>
      <c r="G825" s="119"/>
      <c r="H825" s="119"/>
      <c r="I825" s="78"/>
      <c r="J825" s="11" t="str">
        <f t="shared" si="266"/>
        <v/>
      </c>
      <c r="K825" s="2" t="str">
        <f t="shared" si="276"/>
        <v/>
      </c>
      <c r="L825" s="2" t="str">
        <f t="shared" si="267"/>
        <v/>
      </c>
      <c r="M825" s="2" t="str">
        <f t="shared" si="277"/>
        <v/>
      </c>
      <c r="N825" s="2" t="str">
        <f t="shared" si="278"/>
        <v/>
      </c>
      <c r="O825" s="2" t="str">
        <f t="shared" si="279"/>
        <v/>
      </c>
      <c r="P825" s="11" t="str">
        <f t="shared" si="280"/>
        <v/>
      </c>
      <c r="Q825" s="11" t="str">
        <f t="shared" si="281"/>
        <v/>
      </c>
      <c r="R825" s="2" t="str">
        <f t="shared" si="282"/>
        <v/>
      </c>
      <c r="S825" s="11" t="str">
        <f t="shared" si="283"/>
        <v/>
      </c>
      <c r="T825" s="175" t="str">
        <f t="shared" si="284"/>
        <v/>
      </c>
      <c r="U825" s="11" t="str">
        <f t="shared" si="285"/>
        <v/>
      </c>
      <c r="V825" s="136"/>
      <c r="W825" s="136"/>
      <c r="X825" s="139">
        <f t="shared" si="268"/>
        <v>0</v>
      </c>
      <c r="Y825" s="31">
        <f t="shared" si="269"/>
        <v>0</v>
      </c>
      <c r="Z825" s="31"/>
      <c r="AA825" s="140">
        <f t="shared" si="270"/>
        <v>0</v>
      </c>
      <c r="AB825" s="12"/>
      <c r="AC825" s="8">
        <f t="shared" si="271"/>
        <v>9.0359999999999996</v>
      </c>
      <c r="AD825" s="8">
        <f t="shared" si="272"/>
        <v>-184.49199999999999</v>
      </c>
      <c r="AE825"/>
      <c r="AF825" t="e">
        <f>IF(D825="M",IF(AI825&lt;78,LMS!$D$5*AI825^3+LMS!$E$5*AI825^2+LMS!$F$5*AI825+LMS!$G$5,IF(AI825&lt;150,LMS!$D$6*AI825^3+LMS!$E$6*AI825^2+LMS!$F$6*AI825+LMS!$G$6,LMS!$D$7*AI825^3+LMS!$E$7*AI825^2+LMS!$F$7*AI825+LMS!$G$7)),IF(AI825&lt;69,LMS!$D$9*AI825^3+LMS!$E$9*AI825^2+LMS!$F$9*AI825+LMS!$G$9,IF(AI825&lt;150,LMS!$D$10*AI825^3+LMS!$E$10*AI825^2+LMS!$F$10*AI825+LMS!$G$10,LMS!$D$11*AI825^3+LMS!$E$11*AI825^2+LMS!$F$11*AI825+LMS!$G$11)))</f>
        <v>#VALUE!</v>
      </c>
      <c r="AG825" t="e">
        <f>IF(D825="M",(IF(AI825&lt;2.5,LMS!$D$21*AI825^3+LMS!$E$21*AI825^2+LMS!$F$21*AI825+LMS!$G$21,IF(AI825&lt;9.5,LMS!$D$22*AI825^3+LMS!$E$22*AI825^2+LMS!$F$22*AI825+LMS!$G$22,IF(AI825&lt;26.75,LMS!$D$23*AI825^3+LMS!$E$23*AI825^2+LMS!$F$23*AI825+LMS!$G$23,IF(AI825&lt;90,LMS!$D$24*AI825^3+LMS!$E$24*AI825^2+LMS!$F$24*AI825+LMS!$G$24,LMS!$D$25*AI825^3+LMS!$E$25*AI825^2+LMS!$F$25*AI825+LMS!$G$25))))),(IF(AI825&lt;2.5,LMS!$D$27*AI825^3+LMS!$E$27*AI825^2+LMS!$F$27*AI825+LMS!$G$27,IF(AI825&lt;9.5,LMS!$D$28*AI825^3+LMS!$E$28*AI825^2+LMS!$F$28*AI825+LMS!$G$28,IF(AI825&lt;26.75,LMS!$D$29*AI825^3+LMS!$E$29*AI825^2+LMS!$F$29*AI825+LMS!$G$29,IF(AI825&lt;90,LMS!$D$30*AI825^3+LMS!$E$30*AI825^2+LMS!$F$30*AI825+LMS!$G$30,IF(AI825&lt;150,LMS!$D$31*AI825^3+LMS!$E$31*AI825^2+LMS!$F$31*AI825+LMS!$G$31,LMS!$D$32*AI825^3+LMS!$E$32*AI825^2+LMS!$F$32*AI825+LMS!$G$32)))))))</f>
        <v>#VALUE!</v>
      </c>
      <c r="AH825" t="e">
        <f>IF(D825="M",(IF(AI825&lt;90,LMS!$D$14*AI825^3+LMS!$E$14*AI825^2+LMS!$F$14*AI825+LMS!$G$14,LMS!$D$15*AI825^3+LMS!$E$15*AI825^2+LMS!$F$15*AI825+LMS!$G$15)),(IF(AI825&lt;90,LMS!$D$17*AI825^3+LMS!$E$17*AI825^2+LMS!$F$17*AI825+LMS!$G$17,LMS!$D$18*AI825^3+LMS!$E$18*AI825^2+LMS!$F$18*AI825+LMS!$G$18)))</f>
        <v>#VALUE!</v>
      </c>
      <c r="AI825" s="7" t="e">
        <f t="shared" si="265"/>
        <v>#VALUE!</v>
      </c>
      <c r="AJ825" s="7">
        <f t="shared" si="286"/>
        <v>0</v>
      </c>
      <c r="AL825" s="7">
        <f>IF(D825="M",WeightSDS!P$5*$AJ825^7+WeightSDS!Q$5*$AJ825^6+WeightSDS!R$5*$AJ825^5+WeightSDS!S$5*$AJ825^4+WeightSDS!T$5*$AJ825^3+WeightSDS!U$5*$AJ825^2+WeightSDS!V$5*$AJ825+WeightSDS!W$5,IF($AJ825&lt;186,WeightSDS!P$8*$AJ825^7+WeightSDS!Q$8*$AJ825^6+WeightSDS!R$8*$AJ825^5+WeightSDS!S$8*$AJ825^4+WeightSDS!T$8*$AJ825^3+WeightSDS!U$8*$AJ825^2+WeightSDS!V$8*$AJ825+WeightSDS!W$8,WeightSDS!$U$9+WeightSDS!$V$9*($AJ825-WeightSDS!$W$9)))</f>
        <v>0.75407122999999998</v>
      </c>
      <c r="AM825" s="7">
        <f>IF(D825="M",IF($AJ825&lt;45,WeightSDS!M$23*$AJ825^10+WeightSDS!N$23*$AJ825^9+WeightSDS!O$23*$AJ825^8+WeightSDS!P$23*$AJ825^7+WeightSDS!Q$23*$AJ825^6+WeightSDS!R$23*$AJ825^5+WeightSDS!S$23*$AJ825^4+WeightSDS!T$23*$AJ825^3+WeightSDS!U$23*$AJ825^2+WeightSDS!V$23*$AJ825+WeightSDS!W$23,IF($AJ825&lt;153,WeightSDS!M$25*$AJ825^10+WeightSDS!N$25*$AJ825^9+WeightSDS!O$25*$AJ825^8+WeightSDS!P$25*$AJ825^7+WeightSDS!Q$25*$AJ825^6+WeightSDS!R$25*$AJ825^5+WeightSDS!S$25*$AJ825^4+WeightSDS!T$25*$AJ825^3+WeightSDS!U$25*$AJ825^2+WeightSDS!V$25*$AJ825+WeightSDS!W$25,WeightSDS!M$27+WeightSDS!N$27/(1+EXP(WeightSDS!O$27+WeightSDS!P$27*$AJ825)))),IF($AJ825&lt;43.8,WeightSDS!M$29*$AJ825^10+WeightSDS!N$29*$AJ825^9+WeightSDS!O$29*$AJ825^8+WeightSDS!P$29*$AJ825^7+WeightSDS!Q$29*$AJ825^6+WeightSDS!R$29*$AJ825^5+WeightSDS!S$29*$AJ825^4+WeightSDS!T$29*$AJ825^3+WeightSDS!U$29*$AJ825^2+WeightSDS!V$29*$AJ825+WeightSDS!W$29-0.010431*(1-$AJ825/210),IF($AJ825&lt;123,WeightSDS!M$30*$AJ825^10+WeightSDS!N$30*$AJ825^9+WeightSDS!O$30*$AJ825^8+WeightSDS!P$30*$AJ825^7+WeightSDS!Q$30*$AJ825^6+WeightSDS!R$30*$AJ825^5+WeightSDS!S$30*$AJ825^4+WeightSDS!T$30*$AJ825^3+WeightSDS!U$30*$AJ825^2+WeightSDS!V$30*$AJ825+WeightSDS!W$30-0.010431*(1-1/$AJ825),WeightSDS!M$32+WeightSDS!N$32/(1+EXP(WeightSDS!O$32+WeightSDS!P$32*$AJ825))-0.010431*(1-$AJ825/210))))</f>
        <v>2.9500001032655536</v>
      </c>
      <c r="AN825" s="7">
        <f>IF(D825="M",IF($AJ825&lt;162,WeightSDS!P$12*$AJ825^7+WeightSDS!Q$12*$AJ825^6+WeightSDS!R$12*$AJ825^5+WeightSDS!S$12*$AJ825^4+WeightSDS!T$12*$AJ825^3+WeightSDS!U$12*$AJ825^2+WeightSDS!V$12*$AJ825+WeightSDS!W$12,WeightSDS!P$14*$AJ825^7+WeightSDS!Q$14*$AJ825^6+WeightSDS!R$14*$AJ825^5+WeightSDS!S$14*$AJ825^4+WeightSDS!T$14*$AJ825^3+WeightSDS!U$14*$AJ825^2+WeightSDS!V$14*$AJ825+WeightSDS!W$14),IF($AJ825&lt;156,WeightSDS!O$17*$AJ825^8+WeightSDS!P$17*$AJ825^7+WeightSDS!Q$17*$AJ825^6+WeightSDS!R$17*$AJ825^5+WeightSDS!S$17*$AJ825^4+WeightSDS!T$17*$AJ825^3+WeightSDS!U$17*$AJ825^2+WeightSDS!V$17*$AJ825+WeightSDS!W$17,IF($AJ825&lt;186,WeightSDS!$U$18+(WeightSDS!$V$18-WeightSDS!$U$18)/24*($AJ825-186)+WeightSDS!$W$18*(-$AJ825+186)^2-0.005,WeightSDS!$U$18+(WeightSDS!$V$18-WeightSDS!$U$18)/24*($AJ825-186)-0.005)))</f>
        <v>0.14604529399999999</v>
      </c>
      <c r="AQ825" s="7">
        <f t="shared" si="273"/>
        <v>0.56299999999999994</v>
      </c>
      <c r="AR825" s="7">
        <f t="shared" si="274"/>
        <v>69</v>
      </c>
      <c r="AS825" s="7">
        <f t="shared" si="275"/>
        <v>0.51</v>
      </c>
    </row>
    <row r="826" spans="2:45" s="7" customFormat="1" x14ac:dyDescent="0.15">
      <c r="B826" s="118"/>
      <c r="C826" s="118"/>
      <c r="D826" s="118"/>
      <c r="E826" s="30"/>
      <c r="F826" s="30"/>
      <c r="G826" s="119"/>
      <c r="H826" s="119"/>
      <c r="I826" s="78"/>
      <c r="J826" s="11" t="str">
        <f t="shared" si="266"/>
        <v/>
      </c>
      <c r="K826" s="2" t="str">
        <f t="shared" si="276"/>
        <v/>
      </c>
      <c r="L826" s="2" t="str">
        <f t="shared" si="267"/>
        <v/>
      </c>
      <c r="M826" s="2" t="str">
        <f t="shared" si="277"/>
        <v/>
      </c>
      <c r="N826" s="2" t="str">
        <f t="shared" si="278"/>
        <v/>
      </c>
      <c r="O826" s="2" t="str">
        <f t="shared" si="279"/>
        <v/>
      </c>
      <c r="P826" s="11" t="str">
        <f t="shared" si="280"/>
        <v/>
      </c>
      <c r="Q826" s="11" t="str">
        <f t="shared" si="281"/>
        <v/>
      </c>
      <c r="R826" s="2" t="str">
        <f t="shared" si="282"/>
        <v/>
      </c>
      <c r="S826" s="11" t="str">
        <f t="shared" si="283"/>
        <v/>
      </c>
      <c r="T826" s="175" t="str">
        <f t="shared" si="284"/>
        <v/>
      </c>
      <c r="U826" s="11" t="str">
        <f t="shared" si="285"/>
        <v/>
      </c>
      <c r="V826" s="136"/>
      <c r="W826" s="136"/>
      <c r="X826" s="139">
        <f t="shared" si="268"/>
        <v>0</v>
      </c>
      <c r="Y826" s="31">
        <f t="shared" si="269"/>
        <v>0</v>
      </c>
      <c r="Z826" s="31"/>
      <c r="AA826" s="140">
        <f t="shared" si="270"/>
        <v>0</v>
      </c>
      <c r="AB826" s="12"/>
      <c r="AC826" s="8">
        <f t="shared" si="271"/>
        <v>9.0359999999999996</v>
      </c>
      <c r="AD826" s="8">
        <f t="shared" si="272"/>
        <v>-184.49199999999999</v>
      </c>
      <c r="AE826"/>
      <c r="AF826" t="e">
        <f>IF(D826="M",IF(AI826&lt;78,LMS!$D$5*AI826^3+LMS!$E$5*AI826^2+LMS!$F$5*AI826+LMS!$G$5,IF(AI826&lt;150,LMS!$D$6*AI826^3+LMS!$E$6*AI826^2+LMS!$F$6*AI826+LMS!$G$6,LMS!$D$7*AI826^3+LMS!$E$7*AI826^2+LMS!$F$7*AI826+LMS!$G$7)),IF(AI826&lt;69,LMS!$D$9*AI826^3+LMS!$E$9*AI826^2+LMS!$F$9*AI826+LMS!$G$9,IF(AI826&lt;150,LMS!$D$10*AI826^3+LMS!$E$10*AI826^2+LMS!$F$10*AI826+LMS!$G$10,LMS!$D$11*AI826^3+LMS!$E$11*AI826^2+LMS!$F$11*AI826+LMS!$G$11)))</f>
        <v>#VALUE!</v>
      </c>
      <c r="AG826" t="e">
        <f>IF(D826="M",(IF(AI826&lt;2.5,LMS!$D$21*AI826^3+LMS!$E$21*AI826^2+LMS!$F$21*AI826+LMS!$G$21,IF(AI826&lt;9.5,LMS!$D$22*AI826^3+LMS!$E$22*AI826^2+LMS!$F$22*AI826+LMS!$G$22,IF(AI826&lt;26.75,LMS!$D$23*AI826^3+LMS!$E$23*AI826^2+LMS!$F$23*AI826+LMS!$G$23,IF(AI826&lt;90,LMS!$D$24*AI826^3+LMS!$E$24*AI826^2+LMS!$F$24*AI826+LMS!$G$24,LMS!$D$25*AI826^3+LMS!$E$25*AI826^2+LMS!$F$25*AI826+LMS!$G$25))))),(IF(AI826&lt;2.5,LMS!$D$27*AI826^3+LMS!$E$27*AI826^2+LMS!$F$27*AI826+LMS!$G$27,IF(AI826&lt;9.5,LMS!$D$28*AI826^3+LMS!$E$28*AI826^2+LMS!$F$28*AI826+LMS!$G$28,IF(AI826&lt;26.75,LMS!$D$29*AI826^3+LMS!$E$29*AI826^2+LMS!$F$29*AI826+LMS!$G$29,IF(AI826&lt;90,LMS!$D$30*AI826^3+LMS!$E$30*AI826^2+LMS!$F$30*AI826+LMS!$G$30,IF(AI826&lt;150,LMS!$D$31*AI826^3+LMS!$E$31*AI826^2+LMS!$F$31*AI826+LMS!$G$31,LMS!$D$32*AI826^3+LMS!$E$32*AI826^2+LMS!$F$32*AI826+LMS!$G$32)))))))</f>
        <v>#VALUE!</v>
      </c>
      <c r="AH826" t="e">
        <f>IF(D826="M",(IF(AI826&lt;90,LMS!$D$14*AI826^3+LMS!$E$14*AI826^2+LMS!$F$14*AI826+LMS!$G$14,LMS!$D$15*AI826^3+LMS!$E$15*AI826^2+LMS!$F$15*AI826+LMS!$G$15)),(IF(AI826&lt;90,LMS!$D$17*AI826^3+LMS!$E$17*AI826^2+LMS!$F$17*AI826+LMS!$G$17,LMS!$D$18*AI826^3+LMS!$E$18*AI826^2+LMS!$F$18*AI826+LMS!$G$18)))</f>
        <v>#VALUE!</v>
      </c>
      <c r="AI826" s="7" t="e">
        <f t="shared" si="265"/>
        <v>#VALUE!</v>
      </c>
      <c r="AJ826" s="7">
        <f t="shared" si="286"/>
        <v>0</v>
      </c>
      <c r="AL826" s="7">
        <f>IF(D826="M",WeightSDS!P$5*$AJ826^7+WeightSDS!Q$5*$AJ826^6+WeightSDS!R$5*$AJ826^5+WeightSDS!S$5*$AJ826^4+WeightSDS!T$5*$AJ826^3+WeightSDS!U$5*$AJ826^2+WeightSDS!V$5*$AJ826+WeightSDS!W$5,IF($AJ826&lt;186,WeightSDS!P$8*$AJ826^7+WeightSDS!Q$8*$AJ826^6+WeightSDS!R$8*$AJ826^5+WeightSDS!S$8*$AJ826^4+WeightSDS!T$8*$AJ826^3+WeightSDS!U$8*$AJ826^2+WeightSDS!V$8*$AJ826+WeightSDS!W$8,WeightSDS!$U$9+WeightSDS!$V$9*($AJ826-WeightSDS!$W$9)))</f>
        <v>0.75407122999999998</v>
      </c>
      <c r="AM826" s="7">
        <f>IF(D826="M",IF($AJ826&lt;45,WeightSDS!M$23*$AJ826^10+WeightSDS!N$23*$AJ826^9+WeightSDS!O$23*$AJ826^8+WeightSDS!P$23*$AJ826^7+WeightSDS!Q$23*$AJ826^6+WeightSDS!R$23*$AJ826^5+WeightSDS!S$23*$AJ826^4+WeightSDS!T$23*$AJ826^3+WeightSDS!U$23*$AJ826^2+WeightSDS!V$23*$AJ826+WeightSDS!W$23,IF($AJ826&lt;153,WeightSDS!M$25*$AJ826^10+WeightSDS!N$25*$AJ826^9+WeightSDS!O$25*$AJ826^8+WeightSDS!P$25*$AJ826^7+WeightSDS!Q$25*$AJ826^6+WeightSDS!R$25*$AJ826^5+WeightSDS!S$25*$AJ826^4+WeightSDS!T$25*$AJ826^3+WeightSDS!U$25*$AJ826^2+WeightSDS!V$25*$AJ826+WeightSDS!W$25,WeightSDS!M$27+WeightSDS!N$27/(1+EXP(WeightSDS!O$27+WeightSDS!P$27*$AJ826)))),IF($AJ826&lt;43.8,WeightSDS!M$29*$AJ826^10+WeightSDS!N$29*$AJ826^9+WeightSDS!O$29*$AJ826^8+WeightSDS!P$29*$AJ826^7+WeightSDS!Q$29*$AJ826^6+WeightSDS!R$29*$AJ826^5+WeightSDS!S$29*$AJ826^4+WeightSDS!T$29*$AJ826^3+WeightSDS!U$29*$AJ826^2+WeightSDS!V$29*$AJ826+WeightSDS!W$29-0.010431*(1-$AJ826/210),IF($AJ826&lt;123,WeightSDS!M$30*$AJ826^10+WeightSDS!N$30*$AJ826^9+WeightSDS!O$30*$AJ826^8+WeightSDS!P$30*$AJ826^7+WeightSDS!Q$30*$AJ826^6+WeightSDS!R$30*$AJ826^5+WeightSDS!S$30*$AJ826^4+WeightSDS!T$30*$AJ826^3+WeightSDS!U$30*$AJ826^2+WeightSDS!V$30*$AJ826+WeightSDS!W$30-0.010431*(1-1/$AJ826),WeightSDS!M$32+WeightSDS!N$32/(1+EXP(WeightSDS!O$32+WeightSDS!P$32*$AJ826))-0.010431*(1-$AJ826/210))))</f>
        <v>2.9500001032655536</v>
      </c>
      <c r="AN826" s="7">
        <f>IF(D826="M",IF($AJ826&lt;162,WeightSDS!P$12*$AJ826^7+WeightSDS!Q$12*$AJ826^6+WeightSDS!R$12*$AJ826^5+WeightSDS!S$12*$AJ826^4+WeightSDS!T$12*$AJ826^3+WeightSDS!U$12*$AJ826^2+WeightSDS!V$12*$AJ826+WeightSDS!W$12,WeightSDS!P$14*$AJ826^7+WeightSDS!Q$14*$AJ826^6+WeightSDS!R$14*$AJ826^5+WeightSDS!S$14*$AJ826^4+WeightSDS!T$14*$AJ826^3+WeightSDS!U$14*$AJ826^2+WeightSDS!V$14*$AJ826+WeightSDS!W$14),IF($AJ826&lt;156,WeightSDS!O$17*$AJ826^8+WeightSDS!P$17*$AJ826^7+WeightSDS!Q$17*$AJ826^6+WeightSDS!R$17*$AJ826^5+WeightSDS!S$17*$AJ826^4+WeightSDS!T$17*$AJ826^3+WeightSDS!U$17*$AJ826^2+WeightSDS!V$17*$AJ826+WeightSDS!W$17,IF($AJ826&lt;186,WeightSDS!$U$18+(WeightSDS!$V$18-WeightSDS!$U$18)/24*($AJ826-186)+WeightSDS!$W$18*(-$AJ826+186)^2-0.005,WeightSDS!$U$18+(WeightSDS!$V$18-WeightSDS!$U$18)/24*($AJ826-186)-0.005)))</f>
        <v>0.14604529399999999</v>
      </c>
      <c r="AQ826" s="7">
        <f t="shared" si="273"/>
        <v>0.56299999999999994</v>
      </c>
      <c r="AR826" s="7">
        <f t="shared" si="274"/>
        <v>69</v>
      </c>
      <c r="AS826" s="7">
        <f t="shared" si="275"/>
        <v>0.51</v>
      </c>
    </row>
    <row r="827" spans="2:45" s="7" customFormat="1" x14ac:dyDescent="0.15">
      <c r="B827" s="118"/>
      <c r="C827" s="118"/>
      <c r="D827" s="118"/>
      <c r="E827" s="30"/>
      <c r="F827" s="30"/>
      <c r="G827" s="119"/>
      <c r="H827" s="119"/>
      <c r="I827" s="78"/>
      <c r="J827" s="11" t="str">
        <f t="shared" si="266"/>
        <v/>
      </c>
      <c r="K827" s="2" t="str">
        <f t="shared" si="276"/>
        <v/>
      </c>
      <c r="L827" s="2" t="str">
        <f t="shared" si="267"/>
        <v/>
      </c>
      <c r="M827" s="2" t="str">
        <f t="shared" si="277"/>
        <v/>
      </c>
      <c r="N827" s="2" t="str">
        <f t="shared" si="278"/>
        <v/>
      </c>
      <c r="O827" s="2" t="str">
        <f t="shared" si="279"/>
        <v/>
      </c>
      <c r="P827" s="11" t="str">
        <f t="shared" si="280"/>
        <v/>
      </c>
      <c r="Q827" s="11" t="str">
        <f t="shared" si="281"/>
        <v/>
      </c>
      <c r="R827" s="2" t="str">
        <f t="shared" si="282"/>
        <v/>
      </c>
      <c r="S827" s="11" t="str">
        <f t="shared" si="283"/>
        <v/>
      </c>
      <c r="T827" s="175" t="str">
        <f t="shared" si="284"/>
        <v/>
      </c>
      <c r="U827" s="11" t="str">
        <f t="shared" si="285"/>
        <v/>
      </c>
      <c r="V827" s="136"/>
      <c r="W827" s="136"/>
      <c r="X827" s="139">
        <f t="shared" si="268"/>
        <v>0</v>
      </c>
      <c r="Y827" s="31">
        <f t="shared" si="269"/>
        <v>0</v>
      </c>
      <c r="Z827" s="31"/>
      <c r="AA827" s="140">
        <f t="shared" si="270"/>
        <v>0</v>
      </c>
      <c r="AB827" s="12"/>
      <c r="AC827" s="8">
        <f t="shared" si="271"/>
        <v>9.0359999999999996</v>
      </c>
      <c r="AD827" s="8">
        <f t="shared" si="272"/>
        <v>-184.49199999999999</v>
      </c>
      <c r="AE827"/>
      <c r="AF827" t="e">
        <f>IF(D827="M",IF(AI827&lt;78,LMS!$D$5*AI827^3+LMS!$E$5*AI827^2+LMS!$F$5*AI827+LMS!$G$5,IF(AI827&lt;150,LMS!$D$6*AI827^3+LMS!$E$6*AI827^2+LMS!$F$6*AI827+LMS!$G$6,LMS!$D$7*AI827^3+LMS!$E$7*AI827^2+LMS!$F$7*AI827+LMS!$G$7)),IF(AI827&lt;69,LMS!$D$9*AI827^3+LMS!$E$9*AI827^2+LMS!$F$9*AI827+LMS!$G$9,IF(AI827&lt;150,LMS!$D$10*AI827^3+LMS!$E$10*AI827^2+LMS!$F$10*AI827+LMS!$G$10,LMS!$D$11*AI827^3+LMS!$E$11*AI827^2+LMS!$F$11*AI827+LMS!$G$11)))</f>
        <v>#VALUE!</v>
      </c>
      <c r="AG827" t="e">
        <f>IF(D827="M",(IF(AI827&lt;2.5,LMS!$D$21*AI827^3+LMS!$E$21*AI827^2+LMS!$F$21*AI827+LMS!$G$21,IF(AI827&lt;9.5,LMS!$D$22*AI827^3+LMS!$E$22*AI827^2+LMS!$F$22*AI827+LMS!$G$22,IF(AI827&lt;26.75,LMS!$D$23*AI827^3+LMS!$E$23*AI827^2+LMS!$F$23*AI827+LMS!$G$23,IF(AI827&lt;90,LMS!$D$24*AI827^3+LMS!$E$24*AI827^2+LMS!$F$24*AI827+LMS!$G$24,LMS!$D$25*AI827^3+LMS!$E$25*AI827^2+LMS!$F$25*AI827+LMS!$G$25))))),(IF(AI827&lt;2.5,LMS!$D$27*AI827^3+LMS!$E$27*AI827^2+LMS!$F$27*AI827+LMS!$G$27,IF(AI827&lt;9.5,LMS!$D$28*AI827^3+LMS!$E$28*AI827^2+LMS!$F$28*AI827+LMS!$G$28,IF(AI827&lt;26.75,LMS!$D$29*AI827^3+LMS!$E$29*AI827^2+LMS!$F$29*AI827+LMS!$G$29,IF(AI827&lt;90,LMS!$D$30*AI827^3+LMS!$E$30*AI827^2+LMS!$F$30*AI827+LMS!$G$30,IF(AI827&lt;150,LMS!$D$31*AI827^3+LMS!$E$31*AI827^2+LMS!$F$31*AI827+LMS!$G$31,LMS!$D$32*AI827^3+LMS!$E$32*AI827^2+LMS!$F$32*AI827+LMS!$G$32)))))))</f>
        <v>#VALUE!</v>
      </c>
      <c r="AH827" t="e">
        <f>IF(D827="M",(IF(AI827&lt;90,LMS!$D$14*AI827^3+LMS!$E$14*AI827^2+LMS!$F$14*AI827+LMS!$G$14,LMS!$D$15*AI827^3+LMS!$E$15*AI827^2+LMS!$F$15*AI827+LMS!$G$15)),(IF(AI827&lt;90,LMS!$D$17*AI827^3+LMS!$E$17*AI827^2+LMS!$F$17*AI827+LMS!$G$17,LMS!$D$18*AI827^3+LMS!$E$18*AI827^2+LMS!$F$18*AI827+LMS!$G$18)))</f>
        <v>#VALUE!</v>
      </c>
      <c r="AI827" s="7" t="e">
        <f t="shared" si="265"/>
        <v>#VALUE!</v>
      </c>
      <c r="AJ827" s="7">
        <f t="shared" si="286"/>
        <v>0</v>
      </c>
      <c r="AL827" s="7">
        <f>IF(D827="M",WeightSDS!P$5*$AJ827^7+WeightSDS!Q$5*$AJ827^6+WeightSDS!R$5*$AJ827^5+WeightSDS!S$5*$AJ827^4+WeightSDS!T$5*$AJ827^3+WeightSDS!U$5*$AJ827^2+WeightSDS!V$5*$AJ827+WeightSDS!W$5,IF($AJ827&lt;186,WeightSDS!P$8*$AJ827^7+WeightSDS!Q$8*$AJ827^6+WeightSDS!R$8*$AJ827^5+WeightSDS!S$8*$AJ827^4+WeightSDS!T$8*$AJ827^3+WeightSDS!U$8*$AJ827^2+WeightSDS!V$8*$AJ827+WeightSDS!W$8,WeightSDS!$U$9+WeightSDS!$V$9*($AJ827-WeightSDS!$W$9)))</f>
        <v>0.75407122999999998</v>
      </c>
      <c r="AM827" s="7">
        <f>IF(D827="M",IF($AJ827&lt;45,WeightSDS!M$23*$AJ827^10+WeightSDS!N$23*$AJ827^9+WeightSDS!O$23*$AJ827^8+WeightSDS!P$23*$AJ827^7+WeightSDS!Q$23*$AJ827^6+WeightSDS!R$23*$AJ827^5+WeightSDS!S$23*$AJ827^4+WeightSDS!T$23*$AJ827^3+WeightSDS!U$23*$AJ827^2+WeightSDS!V$23*$AJ827+WeightSDS!W$23,IF($AJ827&lt;153,WeightSDS!M$25*$AJ827^10+WeightSDS!N$25*$AJ827^9+WeightSDS!O$25*$AJ827^8+WeightSDS!P$25*$AJ827^7+WeightSDS!Q$25*$AJ827^6+WeightSDS!R$25*$AJ827^5+WeightSDS!S$25*$AJ827^4+WeightSDS!T$25*$AJ827^3+WeightSDS!U$25*$AJ827^2+WeightSDS!V$25*$AJ827+WeightSDS!W$25,WeightSDS!M$27+WeightSDS!N$27/(1+EXP(WeightSDS!O$27+WeightSDS!P$27*$AJ827)))),IF($AJ827&lt;43.8,WeightSDS!M$29*$AJ827^10+WeightSDS!N$29*$AJ827^9+WeightSDS!O$29*$AJ827^8+WeightSDS!P$29*$AJ827^7+WeightSDS!Q$29*$AJ827^6+WeightSDS!R$29*$AJ827^5+WeightSDS!S$29*$AJ827^4+WeightSDS!T$29*$AJ827^3+WeightSDS!U$29*$AJ827^2+WeightSDS!V$29*$AJ827+WeightSDS!W$29-0.010431*(1-$AJ827/210),IF($AJ827&lt;123,WeightSDS!M$30*$AJ827^10+WeightSDS!N$30*$AJ827^9+WeightSDS!O$30*$AJ827^8+WeightSDS!P$30*$AJ827^7+WeightSDS!Q$30*$AJ827^6+WeightSDS!R$30*$AJ827^5+WeightSDS!S$30*$AJ827^4+WeightSDS!T$30*$AJ827^3+WeightSDS!U$30*$AJ827^2+WeightSDS!V$30*$AJ827+WeightSDS!W$30-0.010431*(1-1/$AJ827),WeightSDS!M$32+WeightSDS!N$32/(1+EXP(WeightSDS!O$32+WeightSDS!P$32*$AJ827))-0.010431*(1-$AJ827/210))))</f>
        <v>2.9500001032655536</v>
      </c>
      <c r="AN827" s="7">
        <f>IF(D827="M",IF($AJ827&lt;162,WeightSDS!P$12*$AJ827^7+WeightSDS!Q$12*$AJ827^6+WeightSDS!R$12*$AJ827^5+WeightSDS!S$12*$AJ827^4+WeightSDS!T$12*$AJ827^3+WeightSDS!U$12*$AJ827^2+WeightSDS!V$12*$AJ827+WeightSDS!W$12,WeightSDS!P$14*$AJ827^7+WeightSDS!Q$14*$AJ827^6+WeightSDS!R$14*$AJ827^5+WeightSDS!S$14*$AJ827^4+WeightSDS!T$14*$AJ827^3+WeightSDS!U$14*$AJ827^2+WeightSDS!V$14*$AJ827+WeightSDS!W$14),IF($AJ827&lt;156,WeightSDS!O$17*$AJ827^8+WeightSDS!P$17*$AJ827^7+WeightSDS!Q$17*$AJ827^6+WeightSDS!R$17*$AJ827^5+WeightSDS!S$17*$AJ827^4+WeightSDS!T$17*$AJ827^3+WeightSDS!U$17*$AJ827^2+WeightSDS!V$17*$AJ827+WeightSDS!W$17,IF($AJ827&lt;186,WeightSDS!$U$18+(WeightSDS!$V$18-WeightSDS!$U$18)/24*($AJ827-186)+WeightSDS!$W$18*(-$AJ827+186)^2-0.005,WeightSDS!$U$18+(WeightSDS!$V$18-WeightSDS!$U$18)/24*($AJ827-186)-0.005)))</f>
        <v>0.14604529399999999</v>
      </c>
      <c r="AQ827" s="7">
        <f t="shared" si="273"/>
        <v>0.56299999999999994</v>
      </c>
      <c r="AR827" s="7">
        <f t="shared" si="274"/>
        <v>69</v>
      </c>
      <c r="AS827" s="7">
        <f t="shared" si="275"/>
        <v>0.51</v>
      </c>
    </row>
    <row r="828" spans="2:45" s="7" customFormat="1" x14ac:dyDescent="0.15">
      <c r="B828" s="118"/>
      <c r="C828" s="118"/>
      <c r="D828" s="118"/>
      <c r="E828" s="30"/>
      <c r="F828" s="30"/>
      <c r="G828" s="119"/>
      <c r="H828" s="119"/>
      <c r="I828" s="78"/>
      <c r="J828" s="11" t="str">
        <f t="shared" si="266"/>
        <v/>
      </c>
      <c r="K828" s="2" t="str">
        <f t="shared" si="276"/>
        <v/>
      </c>
      <c r="L828" s="2" t="str">
        <f t="shared" si="267"/>
        <v/>
      </c>
      <c r="M828" s="2" t="str">
        <f t="shared" si="277"/>
        <v/>
      </c>
      <c r="N828" s="2" t="str">
        <f t="shared" si="278"/>
        <v/>
      </c>
      <c r="O828" s="2" t="str">
        <f t="shared" si="279"/>
        <v/>
      </c>
      <c r="P828" s="11" t="str">
        <f t="shared" si="280"/>
        <v/>
      </c>
      <c r="Q828" s="11" t="str">
        <f t="shared" si="281"/>
        <v/>
      </c>
      <c r="R828" s="2" t="str">
        <f t="shared" si="282"/>
        <v/>
      </c>
      <c r="S828" s="11" t="str">
        <f t="shared" si="283"/>
        <v/>
      </c>
      <c r="T828" s="175" t="str">
        <f t="shared" si="284"/>
        <v/>
      </c>
      <c r="U828" s="11" t="str">
        <f t="shared" si="285"/>
        <v/>
      </c>
      <c r="V828" s="136"/>
      <c r="W828" s="136"/>
      <c r="X828" s="139">
        <f t="shared" si="268"/>
        <v>0</v>
      </c>
      <c r="Y828" s="31">
        <f t="shared" si="269"/>
        <v>0</v>
      </c>
      <c r="Z828" s="31"/>
      <c r="AA828" s="140">
        <f t="shared" si="270"/>
        <v>0</v>
      </c>
      <c r="AB828" s="12"/>
      <c r="AC828" s="8">
        <f t="shared" si="271"/>
        <v>9.0359999999999996</v>
      </c>
      <c r="AD828" s="8">
        <f t="shared" si="272"/>
        <v>-184.49199999999999</v>
      </c>
      <c r="AE828"/>
      <c r="AF828" t="e">
        <f>IF(D828="M",IF(AI828&lt;78,LMS!$D$5*AI828^3+LMS!$E$5*AI828^2+LMS!$F$5*AI828+LMS!$G$5,IF(AI828&lt;150,LMS!$D$6*AI828^3+LMS!$E$6*AI828^2+LMS!$F$6*AI828+LMS!$G$6,LMS!$D$7*AI828^3+LMS!$E$7*AI828^2+LMS!$F$7*AI828+LMS!$G$7)),IF(AI828&lt;69,LMS!$D$9*AI828^3+LMS!$E$9*AI828^2+LMS!$F$9*AI828+LMS!$G$9,IF(AI828&lt;150,LMS!$D$10*AI828^3+LMS!$E$10*AI828^2+LMS!$F$10*AI828+LMS!$G$10,LMS!$D$11*AI828^3+LMS!$E$11*AI828^2+LMS!$F$11*AI828+LMS!$G$11)))</f>
        <v>#VALUE!</v>
      </c>
      <c r="AG828" t="e">
        <f>IF(D828="M",(IF(AI828&lt;2.5,LMS!$D$21*AI828^3+LMS!$E$21*AI828^2+LMS!$F$21*AI828+LMS!$G$21,IF(AI828&lt;9.5,LMS!$D$22*AI828^3+LMS!$E$22*AI828^2+LMS!$F$22*AI828+LMS!$G$22,IF(AI828&lt;26.75,LMS!$D$23*AI828^3+LMS!$E$23*AI828^2+LMS!$F$23*AI828+LMS!$G$23,IF(AI828&lt;90,LMS!$D$24*AI828^3+LMS!$E$24*AI828^2+LMS!$F$24*AI828+LMS!$G$24,LMS!$D$25*AI828^3+LMS!$E$25*AI828^2+LMS!$F$25*AI828+LMS!$G$25))))),(IF(AI828&lt;2.5,LMS!$D$27*AI828^3+LMS!$E$27*AI828^2+LMS!$F$27*AI828+LMS!$G$27,IF(AI828&lt;9.5,LMS!$D$28*AI828^3+LMS!$E$28*AI828^2+LMS!$F$28*AI828+LMS!$G$28,IF(AI828&lt;26.75,LMS!$D$29*AI828^3+LMS!$E$29*AI828^2+LMS!$F$29*AI828+LMS!$G$29,IF(AI828&lt;90,LMS!$D$30*AI828^3+LMS!$E$30*AI828^2+LMS!$F$30*AI828+LMS!$G$30,IF(AI828&lt;150,LMS!$D$31*AI828^3+LMS!$E$31*AI828^2+LMS!$F$31*AI828+LMS!$G$31,LMS!$D$32*AI828^3+LMS!$E$32*AI828^2+LMS!$F$32*AI828+LMS!$G$32)))))))</f>
        <v>#VALUE!</v>
      </c>
      <c r="AH828" t="e">
        <f>IF(D828="M",(IF(AI828&lt;90,LMS!$D$14*AI828^3+LMS!$E$14*AI828^2+LMS!$F$14*AI828+LMS!$G$14,LMS!$D$15*AI828^3+LMS!$E$15*AI828^2+LMS!$F$15*AI828+LMS!$G$15)),(IF(AI828&lt;90,LMS!$D$17*AI828^3+LMS!$E$17*AI828^2+LMS!$F$17*AI828+LMS!$G$17,LMS!$D$18*AI828^3+LMS!$E$18*AI828^2+LMS!$F$18*AI828+LMS!$G$18)))</f>
        <v>#VALUE!</v>
      </c>
      <c r="AI828" s="7" t="e">
        <f t="shared" si="265"/>
        <v>#VALUE!</v>
      </c>
      <c r="AJ828" s="7">
        <f t="shared" si="286"/>
        <v>0</v>
      </c>
      <c r="AL828" s="7">
        <f>IF(D828="M",WeightSDS!P$5*$AJ828^7+WeightSDS!Q$5*$AJ828^6+WeightSDS!R$5*$AJ828^5+WeightSDS!S$5*$AJ828^4+WeightSDS!T$5*$AJ828^3+WeightSDS!U$5*$AJ828^2+WeightSDS!V$5*$AJ828+WeightSDS!W$5,IF($AJ828&lt;186,WeightSDS!P$8*$AJ828^7+WeightSDS!Q$8*$AJ828^6+WeightSDS!R$8*$AJ828^5+WeightSDS!S$8*$AJ828^4+WeightSDS!T$8*$AJ828^3+WeightSDS!U$8*$AJ828^2+WeightSDS!V$8*$AJ828+WeightSDS!W$8,WeightSDS!$U$9+WeightSDS!$V$9*($AJ828-WeightSDS!$W$9)))</f>
        <v>0.75407122999999998</v>
      </c>
      <c r="AM828" s="7">
        <f>IF(D828="M",IF($AJ828&lt;45,WeightSDS!M$23*$AJ828^10+WeightSDS!N$23*$AJ828^9+WeightSDS!O$23*$AJ828^8+WeightSDS!P$23*$AJ828^7+WeightSDS!Q$23*$AJ828^6+WeightSDS!R$23*$AJ828^5+WeightSDS!S$23*$AJ828^4+WeightSDS!T$23*$AJ828^3+WeightSDS!U$23*$AJ828^2+WeightSDS!V$23*$AJ828+WeightSDS!W$23,IF($AJ828&lt;153,WeightSDS!M$25*$AJ828^10+WeightSDS!N$25*$AJ828^9+WeightSDS!O$25*$AJ828^8+WeightSDS!P$25*$AJ828^7+WeightSDS!Q$25*$AJ828^6+WeightSDS!R$25*$AJ828^5+WeightSDS!S$25*$AJ828^4+WeightSDS!T$25*$AJ828^3+WeightSDS!U$25*$AJ828^2+WeightSDS!V$25*$AJ828+WeightSDS!W$25,WeightSDS!M$27+WeightSDS!N$27/(1+EXP(WeightSDS!O$27+WeightSDS!P$27*$AJ828)))),IF($AJ828&lt;43.8,WeightSDS!M$29*$AJ828^10+WeightSDS!N$29*$AJ828^9+WeightSDS!O$29*$AJ828^8+WeightSDS!P$29*$AJ828^7+WeightSDS!Q$29*$AJ828^6+WeightSDS!R$29*$AJ828^5+WeightSDS!S$29*$AJ828^4+WeightSDS!T$29*$AJ828^3+WeightSDS!U$29*$AJ828^2+WeightSDS!V$29*$AJ828+WeightSDS!W$29-0.010431*(1-$AJ828/210),IF($AJ828&lt;123,WeightSDS!M$30*$AJ828^10+WeightSDS!N$30*$AJ828^9+WeightSDS!O$30*$AJ828^8+WeightSDS!P$30*$AJ828^7+WeightSDS!Q$30*$AJ828^6+WeightSDS!R$30*$AJ828^5+WeightSDS!S$30*$AJ828^4+WeightSDS!T$30*$AJ828^3+WeightSDS!U$30*$AJ828^2+WeightSDS!V$30*$AJ828+WeightSDS!W$30-0.010431*(1-1/$AJ828),WeightSDS!M$32+WeightSDS!N$32/(1+EXP(WeightSDS!O$32+WeightSDS!P$32*$AJ828))-0.010431*(1-$AJ828/210))))</f>
        <v>2.9500001032655536</v>
      </c>
      <c r="AN828" s="7">
        <f>IF(D828="M",IF($AJ828&lt;162,WeightSDS!P$12*$AJ828^7+WeightSDS!Q$12*$AJ828^6+WeightSDS!R$12*$AJ828^5+WeightSDS!S$12*$AJ828^4+WeightSDS!T$12*$AJ828^3+WeightSDS!U$12*$AJ828^2+WeightSDS!V$12*$AJ828+WeightSDS!W$12,WeightSDS!P$14*$AJ828^7+WeightSDS!Q$14*$AJ828^6+WeightSDS!R$14*$AJ828^5+WeightSDS!S$14*$AJ828^4+WeightSDS!T$14*$AJ828^3+WeightSDS!U$14*$AJ828^2+WeightSDS!V$14*$AJ828+WeightSDS!W$14),IF($AJ828&lt;156,WeightSDS!O$17*$AJ828^8+WeightSDS!P$17*$AJ828^7+WeightSDS!Q$17*$AJ828^6+WeightSDS!R$17*$AJ828^5+WeightSDS!S$17*$AJ828^4+WeightSDS!T$17*$AJ828^3+WeightSDS!U$17*$AJ828^2+WeightSDS!V$17*$AJ828+WeightSDS!W$17,IF($AJ828&lt;186,WeightSDS!$U$18+(WeightSDS!$V$18-WeightSDS!$U$18)/24*($AJ828-186)+WeightSDS!$W$18*(-$AJ828+186)^2-0.005,WeightSDS!$U$18+(WeightSDS!$V$18-WeightSDS!$U$18)/24*($AJ828-186)-0.005)))</f>
        <v>0.14604529399999999</v>
      </c>
      <c r="AQ828" s="7">
        <f t="shared" si="273"/>
        <v>0.56299999999999994</v>
      </c>
      <c r="AR828" s="7">
        <f t="shared" si="274"/>
        <v>69</v>
      </c>
      <c r="AS828" s="7">
        <f t="shared" si="275"/>
        <v>0.51</v>
      </c>
    </row>
    <row r="829" spans="2:45" s="7" customFormat="1" x14ac:dyDescent="0.15">
      <c r="B829" s="118"/>
      <c r="C829" s="118"/>
      <c r="D829" s="118"/>
      <c r="E829" s="30"/>
      <c r="F829" s="30"/>
      <c r="G829" s="119"/>
      <c r="H829" s="119"/>
      <c r="I829" s="78"/>
      <c r="J829" s="11" t="str">
        <f t="shared" si="266"/>
        <v/>
      </c>
      <c r="K829" s="2" t="str">
        <f t="shared" si="276"/>
        <v/>
      </c>
      <c r="L829" s="2" t="str">
        <f t="shared" si="267"/>
        <v/>
      </c>
      <c r="M829" s="2" t="str">
        <f t="shared" si="277"/>
        <v/>
      </c>
      <c r="N829" s="2" t="str">
        <f t="shared" si="278"/>
        <v/>
      </c>
      <c r="O829" s="2" t="str">
        <f t="shared" si="279"/>
        <v/>
      </c>
      <c r="P829" s="11" t="str">
        <f t="shared" si="280"/>
        <v/>
      </c>
      <c r="Q829" s="11" t="str">
        <f t="shared" si="281"/>
        <v/>
      </c>
      <c r="R829" s="2" t="str">
        <f t="shared" si="282"/>
        <v/>
      </c>
      <c r="S829" s="11" t="str">
        <f t="shared" si="283"/>
        <v/>
      </c>
      <c r="T829" s="175" t="str">
        <f t="shared" si="284"/>
        <v/>
      </c>
      <c r="U829" s="11" t="str">
        <f t="shared" si="285"/>
        <v/>
      </c>
      <c r="V829" s="136"/>
      <c r="W829" s="136"/>
      <c r="X829" s="139">
        <f t="shared" si="268"/>
        <v>0</v>
      </c>
      <c r="Y829" s="31">
        <f t="shared" si="269"/>
        <v>0</v>
      </c>
      <c r="Z829" s="31"/>
      <c r="AA829" s="140">
        <f t="shared" si="270"/>
        <v>0</v>
      </c>
      <c r="AB829" s="12"/>
      <c r="AC829" s="8">
        <f t="shared" si="271"/>
        <v>9.0359999999999996</v>
      </c>
      <c r="AD829" s="8">
        <f t="shared" si="272"/>
        <v>-184.49199999999999</v>
      </c>
      <c r="AE829"/>
      <c r="AF829" t="e">
        <f>IF(D829="M",IF(AI829&lt;78,LMS!$D$5*AI829^3+LMS!$E$5*AI829^2+LMS!$F$5*AI829+LMS!$G$5,IF(AI829&lt;150,LMS!$D$6*AI829^3+LMS!$E$6*AI829^2+LMS!$F$6*AI829+LMS!$G$6,LMS!$D$7*AI829^3+LMS!$E$7*AI829^2+LMS!$F$7*AI829+LMS!$G$7)),IF(AI829&lt;69,LMS!$D$9*AI829^3+LMS!$E$9*AI829^2+LMS!$F$9*AI829+LMS!$G$9,IF(AI829&lt;150,LMS!$D$10*AI829^3+LMS!$E$10*AI829^2+LMS!$F$10*AI829+LMS!$G$10,LMS!$D$11*AI829^3+LMS!$E$11*AI829^2+LMS!$F$11*AI829+LMS!$G$11)))</f>
        <v>#VALUE!</v>
      </c>
      <c r="AG829" t="e">
        <f>IF(D829="M",(IF(AI829&lt;2.5,LMS!$D$21*AI829^3+LMS!$E$21*AI829^2+LMS!$F$21*AI829+LMS!$G$21,IF(AI829&lt;9.5,LMS!$D$22*AI829^3+LMS!$E$22*AI829^2+LMS!$F$22*AI829+LMS!$G$22,IF(AI829&lt;26.75,LMS!$D$23*AI829^3+LMS!$E$23*AI829^2+LMS!$F$23*AI829+LMS!$G$23,IF(AI829&lt;90,LMS!$D$24*AI829^3+LMS!$E$24*AI829^2+LMS!$F$24*AI829+LMS!$G$24,LMS!$D$25*AI829^3+LMS!$E$25*AI829^2+LMS!$F$25*AI829+LMS!$G$25))))),(IF(AI829&lt;2.5,LMS!$D$27*AI829^3+LMS!$E$27*AI829^2+LMS!$F$27*AI829+LMS!$G$27,IF(AI829&lt;9.5,LMS!$D$28*AI829^3+LMS!$E$28*AI829^2+LMS!$F$28*AI829+LMS!$G$28,IF(AI829&lt;26.75,LMS!$D$29*AI829^3+LMS!$E$29*AI829^2+LMS!$F$29*AI829+LMS!$G$29,IF(AI829&lt;90,LMS!$D$30*AI829^3+LMS!$E$30*AI829^2+LMS!$F$30*AI829+LMS!$G$30,IF(AI829&lt;150,LMS!$D$31*AI829^3+LMS!$E$31*AI829^2+LMS!$F$31*AI829+LMS!$G$31,LMS!$D$32*AI829^3+LMS!$E$32*AI829^2+LMS!$F$32*AI829+LMS!$G$32)))))))</f>
        <v>#VALUE!</v>
      </c>
      <c r="AH829" t="e">
        <f>IF(D829="M",(IF(AI829&lt;90,LMS!$D$14*AI829^3+LMS!$E$14*AI829^2+LMS!$F$14*AI829+LMS!$G$14,LMS!$D$15*AI829^3+LMS!$E$15*AI829^2+LMS!$F$15*AI829+LMS!$G$15)),(IF(AI829&lt;90,LMS!$D$17*AI829^3+LMS!$E$17*AI829^2+LMS!$F$17*AI829+LMS!$G$17,LMS!$D$18*AI829^3+LMS!$E$18*AI829^2+LMS!$F$18*AI829+LMS!$G$18)))</f>
        <v>#VALUE!</v>
      </c>
      <c r="AI829" s="7" t="e">
        <f t="shared" ref="AI829:AI892" si="287">T829*365.25/30.4375</f>
        <v>#VALUE!</v>
      </c>
      <c r="AJ829" s="7">
        <f t="shared" si="286"/>
        <v>0</v>
      </c>
      <c r="AL829" s="7">
        <f>IF(D829="M",WeightSDS!P$5*$AJ829^7+WeightSDS!Q$5*$AJ829^6+WeightSDS!R$5*$AJ829^5+WeightSDS!S$5*$AJ829^4+WeightSDS!T$5*$AJ829^3+WeightSDS!U$5*$AJ829^2+WeightSDS!V$5*$AJ829+WeightSDS!W$5,IF($AJ829&lt;186,WeightSDS!P$8*$AJ829^7+WeightSDS!Q$8*$AJ829^6+WeightSDS!R$8*$AJ829^5+WeightSDS!S$8*$AJ829^4+WeightSDS!T$8*$AJ829^3+WeightSDS!U$8*$AJ829^2+WeightSDS!V$8*$AJ829+WeightSDS!W$8,WeightSDS!$U$9+WeightSDS!$V$9*($AJ829-WeightSDS!$W$9)))</f>
        <v>0.75407122999999998</v>
      </c>
      <c r="AM829" s="7">
        <f>IF(D829="M",IF($AJ829&lt;45,WeightSDS!M$23*$AJ829^10+WeightSDS!N$23*$AJ829^9+WeightSDS!O$23*$AJ829^8+WeightSDS!P$23*$AJ829^7+WeightSDS!Q$23*$AJ829^6+WeightSDS!R$23*$AJ829^5+WeightSDS!S$23*$AJ829^4+WeightSDS!T$23*$AJ829^3+WeightSDS!U$23*$AJ829^2+WeightSDS!V$23*$AJ829+WeightSDS!W$23,IF($AJ829&lt;153,WeightSDS!M$25*$AJ829^10+WeightSDS!N$25*$AJ829^9+WeightSDS!O$25*$AJ829^8+WeightSDS!P$25*$AJ829^7+WeightSDS!Q$25*$AJ829^6+WeightSDS!R$25*$AJ829^5+WeightSDS!S$25*$AJ829^4+WeightSDS!T$25*$AJ829^3+WeightSDS!U$25*$AJ829^2+WeightSDS!V$25*$AJ829+WeightSDS!W$25,WeightSDS!M$27+WeightSDS!N$27/(1+EXP(WeightSDS!O$27+WeightSDS!P$27*$AJ829)))),IF($AJ829&lt;43.8,WeightSDS!M$29*$AJ829^10+WeightSDS!N$29*$AJ829^9+WeightSDS!O$29*$AJ829^8+WeightSDS!P$29*$AJ829^7+WeightSDS!Q$29*$AJ829^6+WeightSDS!R$29*$AJ829^5+WeightSDS!S$29*$AJ829^4+WeightSDS!T$29*$AJ829^3+WeightSDS!U$29*$AJ829^2+WeightSDS!V$29*$AJ829+WeightSDS!W$29-0.010431*(1-$AJ829/210),IF($AJ829&lt;123,WeightSDS!M$30*$AJ829^10+WeightSDS!N$30*$AJ829^9+WeightSDS!O$30*$AJ829^8+WeightSDS!P$30*$AJ829^7+WeightSDS!Q$30*$AJ829^6+WeightSDS!R$30*$AJ829^5+WeightSDS!S$30*$AJ829^4+WeightSDS!T$30*$AJ829^3+WeightSDS!U$30*$AJ829^2+WeightSDS!V$30*$AJ829+WeightSDS!W$30-0.010431*(1-1/$AJ829),WeightSDS!M$32+WeightSDS!N$32/(1+EXP(WeightSDS!O$32+WeightSDS!P$32*$AJ829))-0.010431*(1-$AJ829/210))))</f>
        <v>2.9500001032655536</v>
      </c>
      <c r="AN829" s="7">
        <f>IF(D829="M",IF($AJ829&lt;162,WeightSDS!P$12*$AJ829^7+WeightSDS!Q$12*$AJ829^6+WeightSDS!R$12*$AJ829^5+WeightSDS!S$12*$AJ829^4+WeightSDS!T$12*$AJ829^3+WeightSDS!U$12*$AJ829^2+WeightSDS!V$12*$AJ829+WeightSDS!W$12,WeightSDS!P$14*$AJ829^7+WeightSDS!Q$14*$AJ829^6+WeightSDS!R$14*$AJ829^5+WeightSDS!S$14*$AJ829^4+WeightSDS!T$14*$AJ829^3+WeightSDS!U$14*$AJ829^2+WeightSDS!V$14*$AJ829+WeightSDS!W$14),IF($AJ829&lt;156,WeightSDS!O$17*$AJ829^8+WeightSDS!P$17*$AJ829^7+WeightSDS!Q$17*$AJ829^6+WeightSDS!R$17*$AJ829^5+WeightSDS!S$17*$AJ829^4+WeightSDS!T$17*$AJ829^3+WeightSDS!U$17*$AJ829^2+WeightSDS!V$17*$AJ829+WeightSDS!W$17,IF($AJ829&lt;186,WeightSDS!$U$18+(WeightSDS!$V$18-WeightSDS!$U$18)/24*($AJ829-186)+WeightSDS!$W$18*(-$AJ829+186)^2-0.005,WeightSDS!$U$18+(WeightSDS!$V$18-WeightSDS!$U$18)/24*($AJ829-186)-0.005)))</f>
        <v>0.14604529399999999</v>
      </c>
      <c r="AQ829" s="7">
        <f t="shared" si="273"/>
        <v>0.56299999999999994</v>
      </c>
      <c r="AR829" s="7">
        <f t="shared" si="274"/>
        <v>69</v>
      </c>
      <c r="AS829" s="7">
        <f t="shared" si="275"/>
        <v>0.51</v>
      </c>
    </row>
    <row r="830" spans="2:45" s="7" customFormat="1" x14ac:dyDescent="0.15">
      <c r="B830" s="118"/>
      <c r="C830" s="118"/>
      <c r="D830" s="118"/>
      <c r="E830" s="30"/>
      <c r="F830" s="30"/>
      <c r="G830" s="119"/>
      <c r="H830" s="119"/>
      <c r="I830" s="78"/>
      <c r="J830" s="11" t="str">
        <f t="shared" si="266"/>
        <v/>
      </c>
      <c r="K830" s="2" t="str">
        <f t="shared" si="276"/>
        <v/>
      </c>
      <c r="L830" s="2" t="str">
        <f t="shared" si="267"/>
        <v/>
      </c>
      <c r="M830" s="2" t="str">
        <f t="shared" si="277"/>
        <v/>
      </c>
      <c r="N830" s="2" t="str">
        <f t="shared" si="278"/>
        <v/>
      </c>
      <c r="O830" s="2" t="str">
        <f t="shared" si="279"/>
        <v/>
      </c>
      <c r="P830" s="11" t="str">
        <f t="shared" si="280"/>
        <v/>
      </c>
      <c r="Q830" s="11" t="str">
        <f t="shared" si="281"/>
        <v/>
      </c>
      <c r="R830" s="2" t="str">
        <f t="shared" si="282"/>
        <v/>
      </c>
      <c r="S830" s="11" t="str">
        <f t="shared" si="283"/>
        <v/>
      </c>
      <c r="T830" s="175" t="str">
        <f t="shared" si="284"/>
        <v/>
      </c>
      <c r="U830" s="11" t="str">
        <f t="shared" si="285"/>
        <v/>
      </c>
      <c r="V830" s="136"/>
      <c r="W830" s="136"/>
      <c r="X830" s="139">
        <f t="shared" si="268"/>
        <v>0</v>
      </c>
      <c r="Y830" s="31">
        <f t="shared" si="269"/>
        <v>0</v>
      </c>
      <c r="Z830" s="31"/>
      <c r="AA830" s="140">
        <f t="shared" si="270"/>
        <v>0</v>
      </c>
      <c r="AB830" s="12"/>
      <c r="AC830" s="8">
        <f t="shared" si="271"/>
        <v>9.0359999999999996</v>
      </c>
      <c r="AD830" s="8">
        <f t="shared" si="272"/>
        <v>-184.49199999999999</v>
      </c>
      <c r="AE830"/>
      <c r="AF830" t="e">
        <f>IF(D830="M",IF(AI830&lt;78,LMS!$D$5*AI830^3+LMS!$E$5*AI830^2+LMS!$F$5*AI830+LMS!$G$5,IF(AI830&lt;150,LMS!$D$6*AI830^3+LMS!$E$6*AI830^2+LMS!$F$6*AI830+LMS!$G$6,LMS!$D$7*AI830^3+LMS!$E$7*AI830^2+LMS!$F$7*AI830+LMS!$G$7)),IF(AI830&lt;69,LMS!$D$9*AI830^3+LMS!$E$9*AI830^2+LMS!$F$9*AI830+LMS!$G$9,IF(AI830&lt;150,LMS!$D$10*AI830^3+LMS!$E$10*AI830^2+LMS!$F$10*AI830+LMS!$G$10,LMS!$D$11*AI830^3+LMS!$E$11*AI830^2+LMS!$F$11*AI830+LMS!$G$11)))</f>
        <v>#VALUE!</v>
      </c>
      <c r="AG830" t="e">
        <f>IF(D830="M",(IF(AI830&lt;2.5,LMS!$D$21*AI830^3+LMS!$E$21*AI830^2+LMS!$F$21*AI830+LMS!$G$21,IF(AI830&lt;9.5,LMS!$D$22*AI830^3+LMS!$E$22*AI830^2+LMS!$F$22*AI830+LMS!$G$22,IF(AI830&lt;26.75,LMS!$D$23*AI830^3+LMS!$E$23*AI830^2+LMS!$F$23*AI830+LMS!$G$23,IF(AI830&lt;90,LMS!$D$24*AI830^3+LMS!$E$24*AI830^2+LMS!$F$24*AI830+LMS!$G$24,LMS!$D$25*AI830^3+LMS!$E$25*AI830^2+LMS!$F$25*AI830+LMS!$G$25))))),(IF(AI830&lt;2.5,LMS!$D$27*AI830^3+LMS!$E$27*AI830^2+LMS!$F$27*AI830+LMS!$G$27,IF(AI830&lt;9.5,LMS!$D$28*AI830^3+LMS!$E$28*AI830^2+LMS!$F$28*AI830+LMS!$G$28,IF(AI830&lt;26.75,LMS!$D$29*AI830^3+LMS!$E$29*AI830^2+LMS!$F$29*AI830+LMS!$G$29,IF(AI830&lt;90,LMS!$D$30*AI830^3+LMS!$E$30*AI830^2+LMS!$F$30*AI830+LMS!$G$30,IF(AI830&lt;150,LMS!$D$31*AI830^3+LMS!$E$31*AI830^2+LMS!$F$31*AI830+LMS!$G$31,LMS!$D$32*AI830^3+LMS!$E$32*AI830^2+LMS!$F$32*AI830+LMS!$G$32)))))))</f>
        <v>#VALUE!</v>
      </c>
      <c r="AH830" t="e">
        <f>IF(D830="M",(IF(AI830&lt;90,LMS!$D$14*AI830^3+LMS!$E$14*AI830^2+LMS!$F$14*AI830+LMS!$G$14,LMS!$D$15*AI830^3+LMS!$E$15*AI830^2+LMS!$F$15*AI830+LMS!$G$15)),(IF(AI830&lt;90,LMS!$D$17*AI830^3+LMS!$E$17*AI830^2+LMS!$F$17*AI830+LMS!$G$17,LMS!$D$18*AI830^3+LMS!$E$18*AI830^2+LMS!$F$18*AI830+LMS!$G$18)))</f>
        <v>#VALUE!</v>
      </c>
      <c r="AI830" s="7" t="e">
        <f t="shared" si="287"/>
        <v>#VALUE!</v>
      </c>
      <c r="AJ830" s="7">
        <f t="shared" si="286"/>
        <v>0</v>
      </c>
      <c r="AL830" s="7">
        <f>IF(D830="M",WeightSDS!P$5*$AJ830^7+WeightSDS!Q$5*$AJ830^6+WeightSDS!R$5*$AJ830^5+WeightSDS!S$5*$AJ830^4+WeightSDS!T$5*$AJ830^3+WeightSDS!U$5*$AJ830^2+WeightSDS!V$5*$AJ830+WeightSDS!W$5,IF($AJ830&lt;186,WeightSDS!P$8*$AJ830^7+WeightSDS!Q$8*$AJ830^6+WeightSDS!R$8*$AJ830^5+WeightSDS!S$8*$AJ830^4+WeightSDS!T$8*$AJ830^3+WeightSDS!U$8*$AJ830^2+WeightSDS!V$8*$AJ830+WeightSDS!W$8,WeightSDS!$U$9+WeightSDS!$V$9*($AJ830-WeightSDS!$W$9)))</f>
        <v>0.75407122999999998</v>
      </c>
      <c r="AM830" s="7">
        <f>IF(D830="M",IF($AJ830&lt;45,WeightSDS!M$23*$AJ830^10+WeightSDS!N$23*$AJ830^9+WeightSDS!O$23*$AJ830^8+WeightSDS!P$23*$AJ830^7+WeightSDS!Q$23*$AJ830^6+WeightSDS!R$23*$AJ830^5+WeightSDS!S$23*$AJ830^4+WeightSDS!T$23*$AJ830^3+WeightSDS!U$23*$AJ830^2+WeightSDS!V$23*$AJ830+WeightSDS!W$23,IF($AJ830&lt;153,WeightSDS!M$25*$AJ830^10+WeightSDS!N$25*$AJ830^9+WeightSDS!O$25*$AJ830^8+WeightSDS!P$25*$AJ830^7+WeightSDS!Q$25*$AJ830^6+WeightSDS!R$25*$AJ830^5+WeightSDS!S$25*$AJ830^4+WeightSDS!T$25*$AJ830^3+WeightSDS!U$25*$AJ830^2+WeightSDS!V$25*$AJ830+WeightSDS!W$25,WeightSDS!M$27+WeightSDS!N$27/(1+EXP(WeightSDS!O$27+WeightSDS!P$27*$AJ830)))),IF($AJ830&lt;43.8,WeightSDS!M$29*$AJ830^10+WeightSDS!N$29*$AJ830^9+WeightSDS!O$29*$AJ830^8+WeightSDS!P$29*$AJ830^7+WeightSDS!Q$29*$AJ830^6+WeightSDS!R$29*$AJ830^5+WeightSDS!S$29*$AJ830^4+WeightSDS!T$29*$AJ830^3+WeightSDS!U$29*$AJ830^2+WeightSDS!V$29*$AJ830+WeightSDS!W$29-0.010431*(1-$AJ830/210),IF($AJ830&lt;123,WeightSDS!M$30*$AJ830^10+WeightSDS!N$30*$AJ830^9+WeightSDS!O$30*$AJ830^8+WeightSDS!P$30*$AJ830^7+WeightSDS!Q$30*$AJ830^6+WeightSDS!R$30*$AJ830^5+WeightSDS!S$30*$AJ830^4+WeightSDS!T$30*$AJ830^3+WeightSDS!U$30*$AJ830^2+WeightSDS!V$30*$AJ830+WeightSDS!W$30-0.010431*(1-1/$AJ830),WeightSDS!M$32+WeightSDS!N$32/(1+EXP(WeightSDS!O$32+WeightSDS!P$32*$AJ830))-0.010431*(1-$AJ830/210))))</f>
        <v>2.9500001032655536</v>
      </c>
      <c r="AN830" s="7">
        <f>IF(D830="M",IF($AJ830&lt;162,WeightSDS!P$12*$AJ830^7+WeightSDS!Q$12*$AJ830^6+WeightSDS!R$12*$AJ830^5+WeightSDS!S$12*$AJ830^4+WeightSDS!T$12*$AJ830^3+WeightSDS!U$12*$AJ830^2+WeightSDS!V$12*$AJ830+WeightSDS!W$12,WeightSDS!P$14*$AJ830^7+WeightSDS!Q$14*$AJ830^6+WeightSDS!R$14*$AJ830^5+WeightSDS!S$14*$AJ830^4+WeightSDS!T$14*$AJ830^3+WeightSDS!U$14*$AJ830^2+WeightSDS!V$14*$AJ830+WeightSDS!W$14),IF($AJ830&lt;156,WeightSDS!O$17*$AJ830^8+WeightSDS!P$17*$AJ830^7+WeightSDS!Q$17*$AJ830^6+WeightSDS!R$17*$AJ830^5+WeightSDS!S$17*$AJ830^4+WeightSDS!T$17*$AJ830^3+WeightSDS!U$17*$AJ830^2+WeightSDS!V$17*$AJ830+WeightSDS!W$17,IF($AJ830&lt;186,WeightSDS!$U$18+(WeightSDS!$V$18-WeightSDS!$U$18)/24*($AJ830-186)+WeightSDS!$W$18*(-$AJ830+186)^2-0.005,WeightSDS!$U$18+(WeightSDS!$V$18-WeightSDS!$U$18)/24*($AJ830-186)-0.005)))</f>
        <v>0.14604529399999999</v>
      </c>
      <c r="AQ830" s="7">
        <f t="shared" si="273"/>
        <v>0.56299999999999994</v>
      </c>
      <c r="AR830" s="7">
        <f t="shared" si="274"/>
        <v>69</v>
      </c>
      <c r="AS830" s="7">
        <f t="shared" si="275"/>
        <v>0.51</v>
      </c>
    </row>
    <row r="831" spans="2:45" s="7" customFormat="1" x14ac:dyDescent="0.15">
      <c r="B831" s="118"/>
      <c r="C831" s="118"/>
      <c r="D831" s="118"/>
      <c r="E831" s="30"/>
      <c r="F831" s="30"/>
      <c r="G831" s="119"/>
      <c r="H831" s="119"/>
      <c r="I831" s="78"/>
      <c r="J831" s="11" t="str">
        <f t="shared" si="266"/>
        <v/>
      </c>
      <c r="K831" s="2" t="str">
        <f t="shared" si="276"/>
        <v/>
      </c>
      <c r="L831" s="2" t="str">
        <f t="shared" si="267"/>
        <v/>
      </c>
      <c r="M831" s="2" t="str">
        <f t="shared" si="277"/>
        <v/>
      </c>
      <c r="N831" s="2" t="str">
        <f t="shared" si="278"/>
        <v/>
      </c>
      <c r="O831" s="2" t="str">
        <f t="shared" si="279"/>
        <v/>
      </c>
      <c r="P831" s="11" t="str">
        <f t="shared" si="280"/>
        <v/>
      </c>
      <c r="Q831" s="11" t="str">
        <f t="shared" si="281"/>
        <v/>
      </c>
      <c r="R831" s="2" t="str">
        <f t="shared" si="282"/>
        <v/>
      </c>
      <c r="S831" s="11" t="str">
        <f t="shared" si="283"/>
        <v/>
      </c>
      <c r="T831" s="175" t="str">
        <f t="shared" si="284"/>
        <v/>
      </c>
      <c r="U831" s="11" t="str">
        <f t="shared" si="285"/>
        <v/>
      </c>
      <c r="V831" s="136"/>
      <c r="W831" s="136"/>
      <c r="X831" s="139">
        <f t="shared" si="268"/>
        <v>0</v>
      </c>
      <c r="Y831" s="31">
        <f t="shared" si="269"/>
        <v>0</v>
      </c>
      <c r="Z831" s="31"/>
      <c r="AA831" s="140">
        <f t="shared" si="270"/>
        <v>0</v>
      </c>
      <c r="AB831" s="12"/>
      <c r="AC831" s="8">
        <f t="shared" si="271"/>
        <v>9.0359999999999996</v>
      </c>
      <c r="AD831" s="8">
        <f t="shared" si="272"/>
        <v>-184.49199999999999</v>
      </c>
      <c r="AE831"/>
      <c r="AF831" t="e">
        <f>IF(D831="M",IF(AI831&lt;78,LMS!$D$5*AI831^3+LMS!$E$5*AI831^2+LMS!$F$5*AI831+LMS!$G$5,IF(AI831&lt;150,LMS!$D$6*AI831^3+LMS!$E$6*AI831^2+LMS!$F$6*AI831+LMS!$G$6,LMS!$D$7*AI831^3+LMS!$E$7*AI831^2+LMS!$F$7*AI831+LMS!$G$7)),IF(AI831&lt;69,LMS!$D$9*AI831^3+LMS!$E$9*AI831^2+LMS!$F$9*AI831+LMS!$G$9,IF(AI831&lt;150,LMS!$D$10*AI831^3+LMS!$E$10*AI831^2+LMS!$F$10*AI831+LMS!$G$10,LMS!$D$11*AI831^3+LMS!$E$11*AI831^2+LMS!$F$11*AI831+LMS!$G$11)))</f>
        <v>#VALUE!</v>
      </c>
      <c r="AG831" t="e">
        <f>IF(D831="M",(IF(AI831&lt;2.5,LMS!$D$21*AI831^3+LMS!$E$21*AI831^2+LMS!$F$21*AI831+LMS!$G$21,IF(AI831&lt;9.5,LMS!$D$22*AI831^3+LMS!$E$22*AI831^2+LMS!$F$22*AI831+LMS!$G$22,IF(AI831&lt;26.75,LMS!$D$23*AI831^3+LMS!$E$23*AI831^2+LMS!$F$23*AI831+LMS!$G$23,IF(AI831&lt;90,LMS!$D$24*AI831^3+LMS!$E$24*AI831^2+LMS!$F$24*AI831+LMS!$G$24,LMS!$D$25*AI831^3+LMS!$E$25*AI831^2+LMS!$F$25*AI831+LMS!$G$25))))),(IF(AI831&lt;2.5,LMS!$D$27*AI831^3+LMS!$E$27*AI831^2+LMS!$F$27*AI831+LMS!$G$27,IF(AI831&lt;9.5,LMS!$D$28*AI831^3+LMS!$E$28*AI831^2+LMS!$F$28*AI831+LMS!$G$28,IF(AI831&lt;26.75,LMS!$D$29*AI831^3+LMS!$E$29*AI831^2+LMS!$F$29*AI831+LMS!$G$29,IF(AI831&lt;90,LMS!$D$30*AI831^3+LMS!$E$30*AI831^2+LMS!$F$30*AI831+LMS!$G$30,IF(AI831&lt;150,LMS!$D$31*AI831^3+LMS!$E$31*AI831^2+LMS!$F$31*AI831+LMS!$G$31,LMS!$D$32*AI831^3+LMS!$E$32*AI831^2+LMS!$F$32*AI831+LMS!$G$32)))))))</f>
        <v>#VALUE!</v>
      </c>
      <c r="AH831" t="e">
        <f>IF(D831="M",(IF(AI831&lt;90,LMS!$D$14*AI831^3+LMS!$E$14*AI831^2+LMS!$F$14*AI831+LMS!$G$14,LMS!$D$15*AI831^3+LMS!$E$15*AI831^2+LMS!$F$15*AI831+LMS!$G$15)),(IF(AI831&lt;90,LMS!$D$17*AI831^3+LMS!$E$17*AI831^2+LMS!$F$17*AI831+LMS!$G$17,LMS!$D$18*AI831^3+LMS!$E$18*AI831^2+LMS!$F$18*AI831+LMS!$G$18)))</f>
        <v>#VALUE!</v>
      </c>
      <c r="AI831" s="7" t="e">
        <f t="shared" si="287"/>
        <v>#VALUE!</v>
      </c>
      <c r="AJ831" s="7">
        <f t="shared" si="286"/>
        <v>0</v>
      </c>
      <c r="AL831" s="7">
        <f>IF(D831="M",WeightSDS!P$5*$AJ831^7+WeightSDS!Q$5*$AJ831^6+WeightSDS!R$5*$AJ831^5+WeightSDS!S$5*$AJ831^4+WeightSDS!T$5*$AJ831^3+WeightSDS!U$5*$AJ831^2+WeightSDS!V$5*$AJ831+WeightSDS!W$5,IF($AJ831&lt;186,WeightSDS!P$8*$AJ831^7+WeightSDS!Q$8*$AJ831^6+WeightSDS!R$8*$AJ831^5+WeightSDS!S$8*$AJ831^4+WeightSDS!T$8*$AJ831^3+WeightSDS!U$8*$AJ831^2+WeightSDS!V$8*$AJ831+WeightSDS!W$8,WeightSDS!$U$9+WeightSDS!$V$9*($AJ831-WeightSDS!$W$9)))</f>
        <v>0.75407122999999998</v>
      </c>
      <c r="AM831" s="7">
        <f>IF(D831="M",IF($AJ831&lt;45,WeightSDS!M$23*$AJ831^10+WeightSDS!N$23*$AJ831^9+WeightSDS!O$23*$AJ831^8+WeightSDS!P$23*$AJ831^7+WeightSDS!Q$23*$AJ831^6+WeightSDS!R$23*$AJ831^5+WeightSDS!S$23*$AJ831^4+WeightSDS!T$23*$AJ831^3+WeightSDS!U$23*$AJ831^2+WeightSDS!V$23*$AJ831+WeightSDS!W$23,IF($AJ831&lt;153,WeightSDS!M$25*$AJ831^10+WeightSDS!N$25*$AJ831^9+WeightSDS!O$25*$AJ831^8+WeightSDS!P$25*$AJ831^7+WeightSDS!Q$25*$AJ831^6+WeightSDS!R$25*$AJ831^5+WeightSDS!S$25*$AJ831^4+WeightSDS!T$25*$AJ831^3+WeightSDS!U$25*$AJ831^2+WeightSDS!V$25*$AJ831+WeightSDS!W$25,WeightSDS!M$27+WeightSDS!N$27/(1+EXP(WeightSDS!O$27+WeightSDS!P$27*$AJ831)))),IF($AJ831&lt;43.8,WeightSDS!M$29*$AJ831^10+WeightSDS!N$29*$AJ831^9+WeightSDS!O$29*$AJ831^8+WeightSDS!P$29*$AJ831^7+WeightSDS!Q$29*$AJ831^6+WeightSDS!R$29*$AJ831^5+WeightSDS!S$29*$AJ831^4+WeightSDS!T$29*$AJ831^3+WeightSDS!U$29*$AJ831^2+WeightSDS!V$29*$AJ831+WeightSDS!W$29-0.010431*(1-$AJ831/210),IF($AJ831&lt;123,WeightSDS!M$30*$AJ831^10+WeightSDS!N$30*$AJ831^9+WeightSDS!O$30*$AJ831^8+WeightSDS!P$30*$AJ831^7+WeightSDS!Q$30*$AJ831^6+WeightSDS!R$30*$AJ831^5+WeightSDS!S$30*$AJ831^4+WeightSDS!T$30*$AJ831^3+WeightSDS!U$30*$AJ831^2+WeightSDS!V$30*$AJ831+WeightSDS!W$30-0.010431*(1-1/$AJ831),WeightSDS!M$32+WeightSDS!N$32/(1+EXP(WeightSDS!O$32+WeightSDS!P$32*$AJ831))-0.010431*(1-$AJ831/210))))</f>
        <v>2.9500001032655536</v>
      </c>
      <c r="AN831" s="7">
        <f>IF(D831="M",IF($AJ831&lt;162,WeightSDS!P$12*$AJ831^7+WeightSDS!Q$12*$AJ831^6+WeightSDS!R$12*$AJ831^5+WeightSDS!S$12*$AJ831^4+WeightSDS!T$12*$AJ831^3+WeightSDS!U$12*$AJ831^2+WeightSDS!V$12*$AJ831+WeightSDS!W$12,WeightSDS!P$14*$AJ831^7+WeightSDS!Q$14*$AJ831^6+WeightSDS!R$14*$AJ831^5+WeightSDS!S$14*$AJ831^4+WeightSDS!T$14*$AJ831^3+WeightSDS!U$14*$AJ831^2+WeightSDS!V$14*$AJ831+WeightSDS!W$14),IF($AJ831&lt;156,WeightSDS!O$17*$AJ831^8+WeightSDS!P$17*$AJ831^7+WeightSDS!Q$17*$AJ831^6+WeightSDS!R$17*$AJ831^5+WeightSDS!S$17*$AJ831^4+WeightSDS!T$17*$AJ831^3+WeightSDS!U$17*$AJ831^2+WeightSDS!V$17*$AJ831+WeightSDS!W$17,IF($AJ831&lt;186,WeightSDS!$U$18+(WeightSDS!$V$18-WeightSDS!$U$18)/24*($AJ831-186)+WeightSDS!$W$18*(-$AJ831+186)^2-0.005,WeightSDS!$U$18+(WeightSDS!$V$18-WeightSDS!$U$18)/24*($AJ831-186)-0.005)))</f>
        <v>0.14604529399999999</v>
      </c>
      <c r="AQ831" s="7">
        <f t="shared" si="273"/>
        <v>0.56299999999999994</v>
      </c>
      <c r="AR831" s="7">
        <f t="shared" si="274"/>
        <v>69</v>
      </c>
      <c r="AS831" s="7">
        <f t="shared" si="275"/>
        <v>0.51</v>
      </c>
    </row>
    <row r="832" spans="2:45" s="7" customFormat="1" x14ac:dyDescent="0.15">
      <c r="B832" s="118"/>
      <c r="C832" s="118"/>
      <c r="D832" s="118"/>
      <c r="E832" s="30"/>
      <c r="F832" s="30"/>
      <c r="G832" s="119"/>
      <c r="H832" s="119"/>
      <c r="I832" s="78"/>
      <c r="J832" s="11" t="str">
        <f t="shared" si="266"/>
        <v/>
      </c>
      <c r="K832" s="2" t="str">
        <f t="shared" si="276"/>
        <v/>
      </c>
      <c r="L832" s="2" t="str">
        <f t="shared" si="267"/>
        <v/>
      </c>
      <c r="M832" s="2" t="str">
        <f t="shared" si="277"/>
        <v/>
      </c>
      <c r="N832" s="2" t="str">
        <f t="shared" si="278"/>
        <v/>
      </c>
      <c r="O832" s="2" t="str">
        <f t="shared" si="279"/>
        <v/>
      </c>
      <c r="P832" s="11" t="str">
        <f t="shared" si="280"/>
        <v/>
      </c>
      <c r="Q832" s="11" t="str">
        <f t="shared" si="281"/>
        <v/>
      </c>
      <c r="R832" s="2" t="str">
        <f t="shared" si="282"/>
        <v/>
      </c>
      <c r="S832" s="11" t="str">
        <f t="shared" si="283"/>
        <v/>
      </c>
      <c r="T832" s="175" t="str">
        <f t="shared" si="284"/>
        <v/>
      </c>
      <c r="U832" s="11" t="str">
        <f t="shared" si="285"/>
        <v/>
      </c>
      <c r="V832" s="136"/>
      <c r="W832" s="136"/>
      <c r="X832" s="139">
        <f t="shared" si="268"/>
        <v>0</v>
      </c>
      <c r="Y832" s="31">
        <f t="shared" si="269"/>
        <v>0</v>
      </c>
      <c r="Z832" s="31"/>
      <c r="AA832" s="140">
        <f t="shared" si="270"/>
        <v>0</v>
      </c>
      <c r="AB832" s="12"/>
      <c r="AC832" s="8">
        <f t="shared" si="271"/>
        <v>9.0359999999999996</v>
      </c>
      <c r="AD832" s="8">
        <f t="shared" si="272"/>
        <v>-184.49199999999999</v>
      </c>
      <c r="AE832"/>
      <c r="AF832" t="e">
        <f>IF(D832="M",IF(AI832&lt;78,LMS!$D$5*AI832^3+LMS!$E$5*AI832^2+LMS!$F$5*AI832+LMS!$G$5,IF(AI832&lt;150,LMS!$D$6*AI832^3+LMS!$E$6*AI832^2+LMS!$F$6*AI832+LMS!$G$6,LMS!$D$7*AI832^3+LMS!$E$7*AI832^2+LMS!$F$7*AI832+LMS!$G$7)),IF(AI832&lt;69,LMS!$D$9*AI832^3+LMS!$E$9*AI832^2+LMS!$F$9*AI832+LMS!$G$9,IF(AI832&lt;150,LMS!$D$10*AI832^3+LMS!$E$10*AI832^2+LMS!$F$10*AI832+LMS!$G$10,LMS!$D$11*AI832^3+LMS!$E$11*AI832^2+LMS!$F$11*AI832+LMS!$G$11)))</f>
        <v>#VALUE!</v>
      </c>
      <c r="AG832" t="e">
        <f>IF(D832="M",(IF(AI832&lt;2.5,LMS!$D$21*AI832^3+LMS!$E$21*AI832^2+LMS!$F$21*AI832+LMS!$G$21,IF(AI832&lt;9.5,LMS!$D$22*AI832^3+LMS!$E$22*AI832^2+LMS!$F$22*AI832+LMS!$G$22,IF(AI832&lt;26.75,LMS!$D$23*AI832^3+LMS!$E$23*AI832^2+LMS!$F$23*AI832+LMS!$G$23,IF(AI832&lt;90,LMS!$D$24*AI832^3+LMS!$E$24*AI832^2+LMS!$F$24*AI832+LMS!$G$24,LMS!$D$25*AI832^3+LMS!$E$25*AI832^2+LMS!$F$25*AI832+LMS!$G$25))))),(IF(AI832&lt;2.5,LMS!$D$27*AI832^3+LMS!$E$27*AI832^2+LMS!$F$27*AI832+LMS!$G$27,IF(AI832&lt;9.5,LMS!$D$28*AI832^3+LMS!$E$28*AI832^2+LMS!$F$28*AI832+LMS!$G$28,IF(AI832&lt;26.75,LMS!$D$29*AI832^3+LMS!$E$29*AI832^2+LMS!$F$29*AI832+LMS!$G$29,IF(AI832&lt;90,LMS!$D$30*AI832^3+LMS!$E$30*AI832^2+LMS!$F$30*AI832+LMS!$G$30,IF(AI832&lt;150,LMS!$D$31*AI832^3+LMS!$E$31*AI832^2+LMS!$F$31*AI832+LMS!$G$31,LMS!$D$32*AI832^3+LMS!$E$32*AI832^2+LMS!$F$32*AI832+LMS!$G$32)))))))</f>
        <v>#VALUE!</v>
      </c>
      <c r="AH832" t="e">
        <f>IF(D832="M",(IF(AI832&lt;90,LMS!$D$14*AI832^3+LMS!$E$14*AI832^2+LMS!$F$14*AI832+LMS!$G$14,LMS!$D$15*AI832^3+LMS!$E$15*AI832^2+LMS!$F$15*AI832+LMS!$G$15)),(IF(AI832&lt;90,LMS!$D$17*AI832^3+LMS!$E$17*AI832^2+LMS!$F$17*AI832+LMS!$G$17,LMS!$D$18*AI832^3+LMS!$E$18*AI832^2+LMS!$F$18*AI832+LMS!$G$18)))</f>
        <v>#VALUE!</v>
      </c>
      <c r="AI832" s="7" t="e">
        <f t="shared" si="287"/>
        <v>#VALUE!</v>
      </c>
      <c r="AJ832" s="7">
        <f t="shared" si="286"/>
        <v>0</v>
      </c>
      <c r="AL832" s="7">
        <f>IF(D832="M",WeightSDS!P$5*$AJ832^7+WeightSDS!Q$5*$AJ832^6+WeightSDS!R$5*$AJ832^5+WeightSDS!S$5*$AJ832^4+WeightSDS!T$5*$AJ832^3+WeightSDS!U$5*$AJ832^2+WeightSDS!V$5*$AJ832+WeightSDS!W$5,IF($AJ832&lt;186,WeightSDS!P$8*$AJ832^7+WeightSDS!Q$8*$AJ832^6+WeightSDS!R$8*$AJ832^5+WeightSDS!S$8*$AJ832^4+WeightSDS!T$8*$AJ832^3+WeightSDS!U$8*$AJ832^2+WeightSDS!V$8*$AJ832+WeightSDS!W$8,WeightSDS!$U$9+WeightSDS!$V$9*($AJ832-WeightSDS!$W$9)))</f>
        <v>0.75407122999999998</v>
      </c>
      <c r="AM832" s="7">
        <f>IF(D832="M",IF($AJ832&lt;45,WeightSDS!M$23*$AJ832^10+WeightSDS!N$23*$AJ832^9+WeightSDS!O$23*$AJ832^8+WeightSDS!P$23*$AJ832^7+WeightSDS!Q$23*$AJ832^6+WeightSDS!R$23*$AJ832^5+WeightSDS!S$23*$AJ832^4+WeightSDS!T$23*$AJ832^3+WeightSDS!U$23*$AJ832^2+WeightSDS!V$23*$AJ832+WeightSDS!W$23,IF($AJ832&lt;153,WeightSDS!M$25*$AJ832^10+WeightSDS!N$25*$AJ832^9+WeightSDS!O$25*$AJ832^8+WeightSDS!P$25*$AJ832^7+WeightSDS!Q$25*$AJ832^6+WeightSDS!R$25*$AJ832^5+WeightSDS!S$25*$AJ832^4+WeightSDS!T$25*$AJ832^3+WeightSDS!U$25*$AJ832^2+WeightSDS!V$25*$AJ832+WeightSDS!W$25,WeightSDS!M$27+WeightSDS!N$27/(1+EXP(WeightSDS!O$27+WeightSDS!P$27*$AJ832)))),IF($AJ832&lt;43.8,WeightSDS!M$29*$AJ832^10+WeightSDS!N$29*$AJ832^9+WeightSDS!O$29*$AJ832^8+WeightSDS!P$29*$AJ832^7+WeightSDS!Q$29*$AJ832^6+WeightSDS!R$29*$AJ832^5+WeightSDS!S$29*$AJ832^4+WeightSDS!T$29*$AJ832^3+WeightSDS!U$29*$AJ832^2+WeightSDS!V$29*$AJ832+WeightSDS!W$29-0.010431*(1-$AJ832/210),IF($AJ832&lt;123,WeightSDS!M$30*$AJ832^10+WeightSDS!N$30*$AJ832^9+WeightSDS!O$30*$AJ832^8+WeightSDS!P$30*$AJ832^7+WeightSDS!Q$30*$AJ832^6+WeightSDS!R$30*$AJ832^5+WeightSDS!S$30*$AJ832^4+WeightSDS!T$30*$AJ832^3+WeightSDS!U$30*$AJ832^2+WeightSDS!V$30*$AJ832+WeightSDS!W$30-0.010431*(1-1/$AJ832),WeightSDS!M$32+WeightSDS!N$32/(1+EXP(WeightSDS!O$32+WeightSDS!P$32*$AJ832))-0.010431*(1-$AJ832/210))))</f>
        <v>2.9500001032655536</v>
      </c>
      <c r="AN832" s="7">
        <f>IF(D832="M",IF($AJ832&lt;162,WeightSDS!P$12*$AJ832^7+WeightSDS!Q$12*$AJ832^6+WeightSDS!R$12*$AJ832^5+WeightSDS!S$12*$AJ832^4+WeightSDS!T$12*$AJ832^3+WeightSDS!U$12*$AJ832^2+WeightSDS!V$12*$AJ832+WeightSDS!W$12,WeightSDS!P$14*$AJ832^7+WeightSDS!Q$14*$AJ832^6+WeightSDS!R$14*$AJ832^5+WeightSDS!S$14*$AJ832^4+WeightSDS!T$14*$AJ832^3+WeightSDS!U$14*$AJ832^2+WeightSDS!V$14*$AJ832+WeightSDS!W$14),IF($AJ832&lt;156,WeightSDS!O$17*$AJ832^8+WeightSDS!P$17*$AJ832^7+WeightSDS!Q$17*$AJ832^6+WeightSDS!R$17*$AJ832^5+WeightSDS!S$17*$AJ832^4+WeightSDS!T$17*$AJ832^3+WeightSDS!U$17*$AJ832^2+WeightSDS!V$17*$AJ832+WeightSDS!W$17,IF($AJ832&lt;186,WeightSDS!$U$18+(WeightSDS!$V$18-WeightSDS!$U$18)/24*($AJ832-186)+WeightSDS!$W$18*(-$AJ832+186)^2-0.005,WeightSDS!$U$18+(WeightSDS!$V$18-WeightSDS!$U$18)/24*($AJ832-186)-0.005)))</f>
        <v>0.14604529399999999</v>
      </c>
      <c r="AQ832" s="7">
        <f t="shared" si="273"/>
        <v>0.56299999999999994</v>
      </c>
      <c r="AR832" s="7">
        <f t="shared" si="274"/>
        <v>69</v>
      </c>
      <c r="AS832" s="7">
        <f t="shared" si="275"/>
        <v>0.51</v>
      </c>
    </row>
    <row r="833" spans="2:45" s="7" customFormat="1" x14ac:dyDescent="0.15">
      <c r="B833" s="118"/>
      <c r="C833" s="118"/>
      <c r="D833" s="118"/>
      <c r="E833" s="30"/>
      <c r="F833" s="30"/>
      <c r="G833" s="119"/>
      <c r="H833" s="119"/>
      <c r="I833" s="78"/>
      <c r="J833" s="11" t="str">
        <f t="shared" si="266"/>
        <v/>
      </c>
      <c r="K833" s="2" t="str">
        <f t="shared" si="276"/>
        <v/>
      </c>
      <c r="L833" s="2" t="str">
        <f t="shared" si="267"/>
        <v/>
      </c>
      <c r="M833" s="2" t="str">
        <f t="shared" si="277"/>
        <v/>
      </c>
      <c r="N833" s="2" t="str">
        <f t="shared" si="278"/>
        <v/>
      </c>
      <c r="O833" s="2" t="str">
        <f t="shared" si="279"/>
        <v/>
      </c>
      <c r="P833" s="11" t="str">
        <f t="shared" si="280"/>
        <v/>
      </c>
      <c r="Q833" s="11" t="str">
        <f t="shared" si="281"/>
        <v/>
      </c>
      <c r="R833" s="2" t="str">
        <f t="shared" si="282"/>
        <v/>
      </c>
      <c r="S833" s="11" t="str">
        <f t="shared" si="283"/>
        <v/>
      </c>
      <c r="T833" s="175" t="str">
        <f t="shared" si="284"/>
        <v/>
      </c>
      <c r="U833" s="11" t="str">
        <f t="shared" si="285"/>
        <v/>
      </c>
      <c r="V833" s="136"/>
      <c r="W833" s="136"/>
      <c r="X833" s="139">
        <f t="shared" si="268"/>
        <v>0</v>
      </c>
      <c r="Y833" s="31">
        <f t="shared" si="269"/>
        <v>0</v>
      </c>
      <c r="Z833" s="31"/>
      <c r="AA833" s="140">
        <f t="shared" si="270"/>
        <v>0</v>
      </c>
      <c r="AB833" s="12"/>
      <c r="AC833" s="8">
        <f t="shared" si="271"/>
        <v>9.0359999999999996</v>
      </c>
      <c r="AD833" s="8">
        <f t="shared" si="272"/>
        <v>-184.49199999999999</v>
      </c>
      <c r="AE833"/>
      <c r="AF833" t="e">
        <f>IF(D833="M",IF(AI833&lt;78,LMS!$D$5*AI833^3+LMS!$E$5*AI833^2+LMS!$F$5*AI833+LMS!$G$5,IF(AI833&lt;150,LMS!$D$6*AI833^3+LMS!$E$6*AI833^2+LMS!$F$6*AI833+LMS!$G$6,LMS!$D$7*AI833^3+LMS!$E$7*AI833^2+LMS!$F$7*AI833+LMS!$G$7)),IF(AI833&lt;69,LMS!$D$9*AI833^3+LMS!$E$9*AI833^2+LMS!$F$9*AI833+LMS!$G$9,IF(AI833&lt;150,LMS!$D$10*AI833^3+LMS!$E$10*AI833^2+LMS!$F$10*AI833+LMS!$G$10,LMS!$D$11*AI833^3+LMS!$E$11*AI833^2+LMS!$F$11*AI833+LMS!$G$11)))</f>
        <v>#VALUE!</v>
      </c>
      <c r="AG833" t="e">
        <f>IF(D833="M",(IF(AI833&lt;2.5,LMS!$D$21*AI833^3+LMS!$E$21*AI833^2+LMS!$F$21*AI833+LMS!$G$21,IF(AI833&lt;9.5,LMS!$D$22*AI833^3+LMS!$E$22*AI833^2+LMS!$F$22*AI833+LMS!$G$22,IF(AI833&lt;26.75,LMS!$D$23*AI833^3+LMS!$E$23*AI833^2+LMS!$F$23*AI833+LMS!$G$23,IF(AI833&lt;90,LMS!$D$24*AI833^3+LMS!$E$24*AI833^2+LMS!$F$24*AI833+LMS!$G$24,LMS!$D$25*AI833^3+LMS!$E$25*AI833^2+LMS!$F$25*AI833+LMS!$G$25))))),(IF(AI833&lt;2.5,LMS!$D$27*AI833^3+LMS!$E$27*AI833^2+LMS!$F$27*AI833+LMS!$G$27,IF(AI833&lt;9.5,LMS!$D$28*AI833^3+LMS!$E$28*AI833^2+LMS!$F$28*AI833+LMS!$G$28,IF(AI833&lt;26.75,LMS!$D$29*AI833^3+LMS!$E$29*AI833^2+LMS!$F$29*AI833+LMS!$G$29,IF(AI833&lt;90,LMS!$D$30*AI833^3+LMS!$E$30*AI833^2+LMS!$F$30*AI833+LMS!$G$30,IF(AI833&lt;150,LMS!$D$31*AI833^3+LMS!$E$31*AI833^2+LMS!$F$31*AI833+LMS!$G$31,LMS!$D$32*AI833^3+LMS!$E$32*AI833^2+LMS!$F$32*AI833+LMS!$G$32)))))))</f>
        <v>#VALUE!</v>
      </c>
      <c r="AH833" t="e">
        <f>IF(D833="M",(IF(AI833&lt;90,LMS!$D$14*AI833^3+LMS!$E$14*AI833^2+LMS!$F$14*AI833+LMS!$G$14,LMS!$D$15*AI833^3+LMS!$E$15*AI833^2+LMS!$F$15*AI833+LMS!$G$15)),(IF(AI833&lt;90,LMS!$D$17*AI833^3+LMS!$E$17*AI833^2+LMS!$F$17*AI833+LMS!$G$17,LMS!$D$18*AI833^3+LMS!$E$18*AI833^2+LMS!$F$18*AI833+LMS!$G$18)))</f>
        <v>#VALUE!</v>
      </c>
      <c r="AI833" s="7" t="e">
        <f t="shared" si="287"/>
        <v>#VALUE!</v>
      </c>
      <c r="AJ833" s="7">
        <f t="shared" si="286"/>
        <v>0</v>
      </c>
      <c r="AL833" s="7">
        <f>IF(D833="M",WeightSDS!P$5*$AJ833^7+WeightSDS!Q$5*$AJ833^6+WeightSDS!R$5*$AJ833^5+WeightSDS!S$5*$AJ833^4+WeightSDS!T$5*$AJ833^3+WeightSDS!U$5*$AJ833^2+WeightSDS!V$5*$AJ833+WeightSDS!W$5,IF($AJ833&lt;186,WeightSDS!P$8*$AJ833^7+WeightSDS!Q$8*$AJ833^6+WeightSDS!R$8*$AJ833^5+WeightSDS!S$8*$AJ833^4+WeightSDS!T$8*$AJ833^3+WeightSDS!U$8*$AJ833^2+WeightSDS!V$8*$AJ833+WeightSDS!W$8,WeightSDS!$U$9+WeightSDS!$V$9*($AJ833-WeightSDS!$W$9)))</f>
        <v>0.75407122999999998</v>
      </c>
      <c r="AM833" s="7">
        <f>IF(D833="M",IF($AJ833&lt;45,WeightSDS!M$23*$AJ833^10+WeightSDS!N$23*$AJ833^9+WeightSDS!O$23*$AJ833^8+WeightSDS!P$23*$AJ833^7+WeightSDS!Q$23*$AJ833^6+WeightSDS!R$23*$AJ833^5+WeightSDS!S$23*$AJ833^4+WeightSDS!T$23*$AJ833^3+WeightSDS!U$23*$AJ833^2+WeightSDS!V$23*$AJ833+WeightSDS!W$23,IF($AJ833&lt;153,WeightSDS!M$25*$AJ833^10+WeightSDS!N$25*$AJ833^9+WeightSDS!O$25*$AJ833^8+WeightSDS!P$25*$AJ833^7+WeightSDS!Q$25*$AJ833^6+WeightSDS!R$25*$AJ833^5+WeightSDS!S$25*$AJ833^4+WeightSDS!T$25*$AJ833^3+WeightSDS!U$25*$AJ833^2+WeightSDS!V$25*$AJ833+WeightSDS!W$25,WeightSDS!M$27+WeightSDS!N$27/(1+EXP(WeightSDS!O$27+WeightSDS!P$27*$AJ833)))),IF($AJ833&lt;43.8,WeightSDS!M$29*$AJ833^10+WeightSDS!N$29*$AJ833^9+WeightSDS!O$29*$AJ833^8+WeightSDS!P$29*$AJ833^7+WeightSDS!Q$29*$AJ833^6+WeightSDS!R$29*$AJ833^5+WeightSDS!S$29*$AJ833^4+WeightSDS!T$29*$AJ833^3+WeightSDS!U$29*$AJ833^2+WeightSDS!V$29*$AJ833+WeightSDS!W$29-0.010431*(1-$AJ833/210),IF($AJ833&lt;123,WeightSDS!M$30*$AJ833^10+WeightSDS!N$30*$AJ833^9+WeightSDS!O$30*$AJ833^8+WeightSDS!P$30*$AJ833^7+WeightSDS!Q$30*$AJ833^6+WeightSDS!R$30*$AJ833^5+WeightSDS!S$30*$AJ833^4+WeightSDS!T$30*$AJ833^3+WeightSDS!U$30*$AJ833^2+WeightSDS!V$30*$AJ833+WeightSDS!W$30-0.010431*(1-1/$AJ833),WeightSDS!M$32+WeightSDS!N$32/(1+EXP(WeightSDS!O$32+WeightSDS!P$32*$AJ833))-0.010431*(1-$AJ833/210))))</f>
        <v>2.9500001032655536</v>
      </c>
      <c r="AN833" s="7">
        <f>IF(D833="M",IF($AJ833&lt;162,WeightSDS!P$12*$AJ833^7+WeightSDS!Q$12*$AJ833^6+WeightSDS!R$12*$AJ833^5+WeightSDS!S$12*$AJ833^4+WeightSDS!T$12*$AJ833^3+WeightSDS!U$12*$AJ833^2+WeightSDS!V$12*$AJ833+WeightSDS!W$12,WeightSDS!P$14*$AJ833^7+WeightSDS!Q$14*$AJ833^6+WeightSDS!R$14*$AJ833^5+WeightSDS!S$14*$AJ833^4+WeightSDS!T$14*$AJ833^3+WeightSDS!U$14*$AJ833^2+WeightSDS!V$14*$AJ833+WeightSDS!W$14),IF($AJ833&lt;156,WeightSDS!O$17*$AJ833^8+WeightSDS!P$17*$AJ833^7+WeightSDS!Q$17*$AJ833^6+WeightSDS!R$17*$AJ833^5+WeightSDS!S$17*$AJ833^4+WeightSDS!T$17*$AJ833^3+WeightSDS!U$17*$AJ833^2+WeightSDS!V$17*$AJ833+WeightSDS!W$17,IF($AJ833&lt;186,WeightSDS!$U$18+(WeightSDS!$V$18-WeightSDS!$U$18)/24*($AJ833-186)+WeightSDS!$W$18*(-$AJ833+186)^2-0.005,WeightSDS!$U$18+(WeightSDS!$V$18-WeightSDS!$U$18)/24*($AJ833-186)-0.005)))</f>
        <v>0.14604529399999999</v>
      </c>
      <c r="AQ833" s="7">
        <f t="shared" si="273"/>
        <v>0.56299999999999994</v>
      </c>
      <c r="AR833" s="7">
        <f t="shared" si="274"/>
        <v>69</v>
      </c>
      <c r="AS833" s="7">
        <f t="shared" si="275"/>
        <v>0.51</v>
      </c>
    </row>
    <row r="834" spans="2:45" s="7" customFormat="1" x14ac:dyDescent="0.15">
      <c r="B834" s="118"/>
      <c r="C834" s="118"/>
      <c r="D834" s="118"/>
      <c r="E834" s="30"/>
      <c r="F834" s="30"/>
      <c r="G834" s="119"/>
      <c r="H834" s="119"/>
      <c r="I834" s="78"/>
      <c r="J834" s="11" t="str">
        <f t="shared" si="266"/>
        <v/>
      </c>
      <c r="K834" s="2" t="str">
        <f t="shared" si="276"/>
        <v/>
      </c>
      <c r="L834" s="2" t="str">
        <f t="shared" si="267"/>
        <v/>
      </c>
      <c r="M834" s="2" t="str">
        <f t="shared" si="277"/>
        <v/>
      </c>
      <c r="N834" s="2" t="str">
        <f t="shared" si="278"/>
        <v/>
      </c>
      <c r="O834" s="2" t="str">
        <f t="shared" si="279"/>
        <v/>
      </c>
      <c r="P834" s="11" t="str">
        <f t="shared" si="280"/>
        <v/>
      </c>
      <c r="Q834" s="11" t="str">
        <f t="shared" si="281"/>
        <v/>
      </c>
      <c r="R834" s="2" t="str">
        <f t="shared" si="282"/>
        <v/>
      </c>
      <c r="S834" s="11" t="str">
        <f t="shared" si="283"/>
        <v/>
      </c>
      <c r="T834" s="175" t="str">
        <f t="shared" si="284"/>
        <v/>
      </c>
      <c r="U834" s="11" t="str">
        <f t="shared" si="285"/>
        <v/>
      </c>
      <c r="V834" s="136"/>
      <c r="W834" s="136"/>
      <c r="X834" s="139">
        <f t="shared" si="268"/>
        <v>0</v>
      </c>
      <c r="Y834" s="31">
        <f t="shared" si="269"/>
        <v>0</v>
      </c>
      <c r="Z834" s="31"/>
      <c r="AA834" s="140">
        <f t="shared" si="270"/>
        <v>0</v>
      </c>
      <c r="AB834" s="12"/>
      <c r="AC834" s="8">
        <f t="shared" si="271"/>
        <v>9.0359999999999996</v>
      </c>
      <c r="AD834" s="8">
        <f t="shared" si="272"/>
        <v>-184.49199999999999</v>
      </c>
      <c r="AE834"/>
      <c r="AF834" t="e">
        <f>IF(D834="M",IF(AI834&lt;78,LMS!$D$5*AI834^3+LMS!$E$5*AI834^2+LMS!$F$5*AI834+LMS!$G$5,IF(AI834&lt;150,LMS!$D$6*AI834^3+LMS!$E$6*AI834^2+LMS!$F$6*AI834+LMS!$G$6,LMS!$D$7*AI834^3+LMS!$E$7*AI834^2+LMS!$F$7*AI834+LMS!$G$7)),IF(AI834&lt;69,LMS!$D$9*AI834^3+LMS!$E$9*AI834^2+LMS!$F$9*AI834+LMS!$G$9,IF(AI834&lt;150,LMS!$D$10*AI834^3+LMS!$E$10*AI834^2+LMS!$F$10*AI834+LMS!$G$10,LMS!$D$11*AI834^3+LMS!$E$11*AI834^2+LMS!$F$11*AI834+LMS!$G$11)))</f>
        <v>#VALUE!</v>
      </c>
      <c r="AG834" t="e">
        <f>IF(D834="M",(IF(AI834&lt;2.5,LMS!$D$21*AI834^3+LMS!$E$21*AI834^2+LMS!$F$21*AI834+LMS!$G$21,IF(AI834&lt;9.5,LMS!$D$22*AI834^3+LMS!$E$22*AI834^2+LMS!$F$22*AI834+LMS!$G$22,IF(AI834&lt;26.75,LMS!$D$23*AI834^3+LMS!$E$23*AI834^2+LMS!$F$23*AI834+LMS!$G$23,IF(AI834&lt;90,LMS!$D$24*AI834^3+LMS!$E$24*AI834^2+LMS!$F$24*AI834+LMS!$G$24,LMS!$D$25*AI834^3+LMS!$E$25*AI834^2+LMS!$F$25*AI834+LMS!$G$25))))),(IF(AI834&lt;2.5,LMS!$D$27*AI834^3+LMS!$E$27*AI834^2+LMS!$F$27*AI834+LMS!$G$27,IF(AI834&lt;9.5,LMS!$D$28*AI834^3+LMS!$E$28*AI834^2+LMS!$F$28*AI834+LMS!$G$28,IF(AI834&lt;26.75,LMS!$D$29*AI834^3+LMS!$E$29*AI834^2+LMS!$F$29*AI834+LMS!$G$29,IF(AI834&lt;90,LMS!$D$30*AI834^3+LMS!$E$30*AI834^2+LMS!$F$30*AI834+LMS!$G$30,IF(AI834&lt;150,LMS!$D$31*AI834^3+LMS!$E$31*AI834^2+LMS!$F$31*AI834+LMS!$G$31,LMS!$D$32*AI834^3+LMS!$E$32*AI834^2+LMS!$F$32*AI834+LMS!$G$32)))))))</f>
        <v>#VALUE!</v>
      </c>
      <c r="AH834" t="e">
        <f>IF(D834="M",(IF(AI834&lt;90,LMS!$D$14*AI834^3+LMS!$E$14*AI834^2+LMS!$F$14*AI834+LMS!$G$14,LMS!$D$15*AI834^3+LMS!$E$15*AI834^2+LMS!$F$15*AI834+LMS!$G$15)),(IF(AI834&lt;90,LMS!$D$17*AI834^3+LMS!$E$17*AI834^2+LMS!$F$17*AI834+LMS!$G$17,LMS!$D$18*AI834^3+LMS!$E$18*AI834^2+LMS!$F$18*AI834+LMS!$G$18)))</f>
        <v>#VALUE!</v>
      </c>
      <c r="AI834" s="7" t="e">
        <f t="shared" si="287"/>
        <v>#VALUE!</v>
      </c>
      <c r="AJ834" s="7">
        <f t="shared" si="286"/>
        <v>0</v>
      </c>
      <c r="AL834" s="7">
        <f>IF(D834="M",WeightSDS!P$5*$AJ834^7+WeightSDS!Q$5*$AJ834^6+WeightSDS!R$5*$AJ834^5+WeightSDS!S$5*$AJ834^4+WeightSDS!T$5*$AJ834^3+WeightSDS!U$5*$AJ834^2+WeightSDS!V$5*$AJ834+WeightSDS!W$5,IF($AJ834&lt;186,WeightSDS!P$8*$AJ834^7+WeightSDS!Q$8*$AJ834^6+WeightSDS!R$8*$AJ834^5+WeightSDS!S$8*$AJ834^4+WeightSDS!T$8*$AJ834^3+WeightSDS!U$8*$AJ834^2+WeightSDS!V$8*$AJ834+WeightSDS!W$8,WeightSDS!$U$9+WeightSDS!$V$9*($AJ834-WeightSDS!$W$9)))</f>
        <v>0.75407122999999998</v>
      </c>
      <c r="AM834" s="7">
        <f>IF(D834="M",IF($AJ834&lt;45,WeightSDS!M$23*$AJ834^10+WeightSDS!N$23*$AJ834^9+WeightSDS!O$23*$AJ834^8+WeightSDS!P$23*$AJ834^7+WeightSDS!Q$23*$AJ834^6+WeightSDS!R$23*$AJ834^5+WeightSDS!S$23*$AJ834^4+WeightSDS!T$23*$AJ834^3+WeightSDS!U$23*$AJ834^2+WeightSDS!V$23*$AJ834+WeightSDS!W$23,IF($AJ834&lt;153,WeightSDS!M$25*$AJ834^10+WeightSDS!N$25*$AJ834^9+WeightSDS!O$25*$AJ834^8+WeightSDS!P$25*$AJ834^7+WeightSDS!Q$25*$AJ834^6+WeightSDS!R$25*$AJ834^5+WeightSDS!S$25*$AJ834^4+WeightSDS!T$25*$AJ834^3+WeightSDS!U$25*$AJ834^2+WeightSDS!V$25*$AJ834+WeightSDS!W$25,WeightSDS!M$27+WeightSDS!N$27/(1+EXP(WeightSDS!O$27+WeightSDS!P$27*$AJ834)))),IF($AJ834&lt;43.8,WeightSDS!M$29*$AJ834^10+WeightSDS!N$29*$AJ834^9+WeightSDS!O$29*$AJ834^8+WeightSDS!P$29*$AJ834^7+WeightSDS!Q$29*$AJ834^6+WeightSDS!R$29*$AJ834^5+WeightSDS!S$29*$AJ834^4+WeightSDS!T$29*$AJ834^3+WeightSDS!U$29*$AJ834^2+WeightSDS!V$29*$AJ834+WeightSDS!W$29-0.010431*(1-$AJ834/210),IF($AJ834&lt;123,WeightSDS!M$30*$AJ834^10+WeightSDS!N$30*$AJ834^9+WeightSDS!O$30*$AJ834^8+WeightSDS!P$30*$AJ834^7+WeightSDS!Q$30*$AJ834^6+WeightSDS!R$30*$AJ834^5+WeightSDS!S$30*$AJ834^4+WeightSDS!T$30*$AJ834^3+WeightSDS!U$30*$AJ834^2+WeightSDS!V$30*$AJ834+WeightSDS!W$30-0.010431*(1-1/$AJ834),WeightSDS!M$32+WeightSDS!N$32/(1+EXP(WeightSDS!O$32+WeightSDS!P$32*$AJ834))-0.010431*(1-$AJ834/210))))</f>
        <v>2.9500001032655536</v>
      </c>
      <c r="AN834" s="7">
        <f>IF(D834="M",IF($AJ834&lt;162,WeightSDS!P$12*$AJ834^7+WeightSDS!Q$12*$AJ834^6+WeightSDS!R$12*$AJ834^5+WeightSDS!S$12*$AJ834^4+WeightSDS!T$12*$AJ834^3+WeightSDS!U$12*$AJ834^2+WeightSDS!V$12*$AJ834+WeightSDS!W$12,WeightSDS!P$14*$AJ834^7+WeightSDS!Q$14*$AJ834^6+WeightSDS!R$14*$AJ834^5+WeightSDS!S$14*$AJ834^4+WeightSDS!T$14*$AJ834^3+WeightSDS!U$14*$AJ834^2+WeightSDS!V$14*$AJ834+WeightSDS!W$14),IF($AJ834&lt;156,WeightSDS!O$17*$AJ834^8+WeightSDS!P$17*$AJ834^7+WeightSDS!Q$17*$AJ834^6+WeightSDS!R$17*$AJ834^5+WeightSDS!S$17*$AJ834^4+WeightSDS!T$17*$AJ834^3+WeightSDS!U$17*$AJ834^2+WeightSDS!V$17*$AJ834+WeightSDS!W$17,IF($AJ834&lt;186,WeightSDS!$U$18+(WeightSDS!$V$18-WeightSDS!$U$18)/24*($AJ834-186)+WeightSDS!$W$18*(-$AJ834+186)^2-0.005,WeightSDS!$U$18+(WeightSDS!$V$18-WeightSDS!$U$18)/24*($AJ834-186)-0.005)))</f>
        <v>0.14604529399999999</v>
      </c>
      <c r="AQ834" s="7">
        <f t="shared" si="273"/>
        <v>0.56299999999999994</v>
      </c>
      <c r="AR834" s="7">
        <f t="shared" si="274"/>
        <v>69</v>
      </c>
      <c r="AS834" s="7">
        <f t="shared" si="275"/>
        <v>0.51</v>
      </c>
    </row>
    <row r="835" spans="2:45" s="7" customFormat="1" x14ac:dyDescent="0.15">
      <c r="B835" s="118"/>
      <c r="C835" s="118"/>
      <c r="D835" s="118"/>
      <c r="E835" s="30"/>
      <c r="F835" s="30"/>
      <c r="G835" s="119"/>
      <c r="H835" s="119"/>
      <c r="I835" s="78"/>
      <c r="J835" s="11" t="str">
        <f t="shared" ref="J835:J898" si="288">IF(COUNTA(D835,E835,F835,G835)=4,IF(X835+Y835/12&gt;17.583,"*",(G835-(INDEX(IF(D835="F",Hfemalemean,Hmalemean),Y835+1,INT(T835)+1))))/(INDEX(IF(D835="F",Hfemalesd,Hmalesd),Y835+1,INT(T835)+1)),"")</f>
        <v/>
      </c>
      <c r="K835" s="2" t="str">
        <f t="shared" si="276"/>
        <v/>
      </c>
      <c r="L835" s="2" t="str">
        <f t="shared" ref="L835:L898" si="289">IF(COUNTA(D835,E835,F835,G835,H835)&lt;5,"",IF(T835&lt;6,"*",IF(X835&gt;17,"*",(H835-G835*INDEX(IF(D835="F",muratafemale,muratamale),INT(T835)-4,1)-INDEX(IF(D835="F",muratafemale,muratamale),INT(T835)-4,2))/(G835*INDEX(IF(D835="F",muratafemale,muratamale),INT(T835)-4,1)+INDEX(IF(D835="F",muratafemale,muratamale),INT(T835)-4,2))*100)))</f>
        <v/>
      </c>
      <c r="M835" s="2" t="str">
        <f t="shared" si="277"/>
        <v/>
      </c>
      <c r="N835" s="2" t="str">
        <f t="shared" si="278"/>
        <v/>
      </c>
      <c r="O835" s="2" t="str">
        <f t="shared" si="279"/>
        <v/>
      </c>
      <c r="P835" s="11" t="str">
        <f t="shared" si="280"/>
        <v/>
      </c>
      <c r="Q835" s="11" t="str">
        <f t="shared" si="281"/>
        <v/>
      </c>
      <c r="R835" s="2" t="str">
        <f t="shared" si="282"/>
        <v/>
      </c>
      <c r="S835" s="11" t="str">
        <f t="shared" si="283"/>
        <v/>
      </c>
      <c r="T835" s="175" t="str">
        <f t="shared" si="284"/>
        <v/>
      </c>
      <c r="U835" s="11" t="str">
        <f t="shared" si="285"/>
        <v/>
      </c>
      <c r="V835" s="136"/>
      <c r="W835" s="136"/>
      <c r="X835" s="139">
        <f t="shared" ref="X835:X898" si="290">DATEDIF(E835,F835,"Y")</f>
        <v>0</v>
      </c>
      <c r="Y835" s="31">
        <f t="shared" ref="Y835:Y898" si="291">DATEDIF(E835,F835,"YM")</f>
        <v>0</v>
      </c>
      <c r="Z835" s="31"/>
      <c r="AA835" s="140">
        <f t="shared" ref="AA835:AA898" si="292">DATEDIF(E835,F835,"Y")+(F835-(DATE(YEAR(E835)+DATEDIF(E835,F835,"Y"),MONTH(E835),DAY(E835))))/(365+IF(MOD(YEAR((DATE(YEAR(F835)-1,MONTH(E835),DAY(E835)))),4)=0,IF((DATE(YEAR(F835)-1,MONTH(E835),DAY(E835)))&gt;DATE(YEAR((DATE(YEAR(F835)-1,MONTH(E835),DAY(E835)))),2,29),0,1),0)+IF(MOD(YEAR(F835),4)=0,IF(F835&gt;DATE(YEAR(F835),2,29),1,0),0))</f>
        <v>0</v>
      </c>
      <c r="AB835" s="12"/>
      <c r="AC835" s="8">
        <f t="shared" ref="AC835:AC898" si="293">IF(D835="M",2.06*10^-3*G835^2-0.1166*G835+6.5273,2.49*10^-3*G835^2-0.1858*G835+9.036)</f>
        <v>9.0359999999999996</v>
      </c>
      <c r="AD835" s="8">
        <f t="shared" ref="AD835:AD898" si="294">((G835/100)^3*INDEX(itoOI,IF(D835="M",0,3)+IF(G835&lt;140,1,IF(G835&lt;=149,2,3)),1)+(G835/100)^2*INDEX(itoOI,IF(D835="M",0,3)+IF(G835&lt;140,1,IF(G835&lt;=149,2,3)),2)+(G835/100)*INDEX(itoOI,IF(D835="M",0,3)+IF(G835&lt;140,1,IF(G835&lt;=149,2,3)),3)+INDEX(itoOI,IF(D835="M",0,3)+IF(G835&lt;140,1,IF(G835&lt;=149,2,3)),4))</f>
        <v>-184.49199999999999</v>
      </c>
      <c r="AE835"/>
      <c r="AF835" t="e">
        <f>IF(D835="M",IF(AI835&lt;78,LMS!$D$5*AI835^3+LMS!$E$5*AI835^2+LMS!$F$5*AI835+LMS!$G$5,IF(AI835&lt;150,LMS!$D$6*AI835^3+LMS!$E$6*AI835^2+LMS!$F$6*AI835+LMS!$G$6,LMS!$D$7*AI835^3+LMS!$E$7*AI835^2+LMS!$F$7*AI835+LMS!$G$7)),IF(AI835&lt;69,LMS!$D$9*AI835^3+LMS!$E$9*AI835^2+LMS!$F$9*AI835+LMS!$G$9,IF(AI835&lt;150,LMS!$D$10*AI835^3+LMS!$E$10*AI835^2+LMS!$F$10*AI835+LMS!$G$10,LMS!$D$11*AI835^3+LMS!$E$11*AI835^2+LMS!$F$11*AI835+LMS!$G$11)))</f>
        <v>#VALUE!</v>
      </c>
      <c r="AG835" t="e">
        <f>IF(D835="M",(IF(AI835&lt;2.5,LMS!$D$21*AI835^3+LMS!$E$21*AI835^2+LMS!$F$21*AI835+LMS!$G$21,IF(AI835&lt;9.5,LMS!$D$22*AI835^3+LMS!$E$22*AI835^2+LMS!$F$22*AI835+LMS!$G$22,IF(AI835&lt;26.75,LMS!$D$23*AI835^3+LMS!$E$23*AI835^2+LMS!$F$23*AI835+LMS!$G$23,IF(AI835&lt;90,LMS!$D$24*AI835^3+LMS!$E$24*AI835^2+LMS!$F$24*AI835+LMS!$G$24,LMS!$D$25*AI835^3+LMS!$E$25*AI835^2+LMS!$F$25*AI835+LMS!$G$25))))),(IF(AI835&lt;2.5,LMS!$D$27*AI835^3+LMS!$E$27*AI835^2+LMS!$F$27*AI835+LMS!$G$27,IF(AI835&lt;9.5,LMS!$D$28*AI835^3+LMS!$E$28*AI835^2+LMS!$F$28*AI835+LMS!$G$28,IF(AI835&lt;26.75,LMS!$D$29*AI835^3+LMS!$E$29*AI835^2+LMS!$F$29*AI835+LMS!$G$29,IF(AI835&lt;90,LMS!$D$30*AI835^3+LMS!$E$30*AI835^2+LMS!$F$30*AI835+LMS!$G$30,IF(AI835&lt;150,LMS!$D$31*AI835^3+LMS!$E$31*AI835^2+LMS!$F$31*AI835+LMS!$G$31,LMS!$D$32*AI835^3+LMS!$E$32*AI835^2+LMS!$F$32*AI835+LMS!$G$32)))))))</f>
        <v>#VALUE!</v>
      </c>
      <c r="AH835" t="e">
        <f>IF(D835="M",(IF(AI835&lt;90,LMS!$D$14*AI835^3+LMS!$E$14*AI835^2+LMS!$F$14*AI835+LMS!$G$14,LMS!$D$15*AI835^3+LMS!$E$15*AI835^2+LMS!$F$15*AI835+LMS!$G$15)),(IF(AI835&lt;90,LMS!$D$17*AI835^3+LMS!$E$17*AI835^2+LMS!$F$17*AI835+LMS!$G$17,LMS!$D$18*AI835^3+LMS!$E$18*AI835^2+LMS!$F$18*AI835+LMS!$G$18)))</f>
        <v>#VALUE!</v>
      </c>
      <c r="AI835" s="7" t="e">
        <f t="shared" si="287"/>
        <v>#VALUE!</v>
      </c>
      <c r="AJ835" s="7">
        <f t="shared" si="286"/>
        <v>0</v>
      </c>
      <c r="AL835" s="7">
        <f>IF(D835="M",WeightSDS!P$5*$AJ835^7+WeightSDS!Q$5*$AJ835^6+WeightSDS!R$5*$AJ835^5+WeightSDS!S$5*$AJ835^4+WeightSDS!T$5*$AJ835^3+WeightSDS!U$5*$AJ835^2+WeightSDS!V$5*$AJ835+WeightSDS!W$5,IF($AJ835&lt;186,WeightSDS!P$8*$AJ835^7+WeightSDS!Q$8*$AJ835^6+WeightSDS!R$8*$AJ835^5+WeightSDS!S$8*$AJ835^4+WeightSDS!T$8*$AJ835^3+WeightSDS!U$8*$AJ835^2+WeightSDS!V$8*$AJ835+WeightSDS!W$8,WeightSDS!$U$9+WeightSDS!$V$9*($AJ835-WeightSDS!$W$9)))</f>
        <v>0.75407122999999998</v>
      </c>
      <c r="AM835" s="7">
        <f>IF(D835="M",IF($AJ835&lt;45,WeightSDS!M$23*$AJ835^10+WeightSDS!N$23*$AJ835^9+WeightSDS!O$23*$AJ835^8+WeightSDS!P$23*$AJ835^7+WeightSDS!Q$23*$AJ835^6+WeightSDS!R$23*$AJ835^5+WeightSDS!S$23*$AJ835^4+WeightSDS!T$23*$AJ835^3+WeightSDS!U$23*$AJ835^2+WeightSDS!V$23*$AJ835+WeightSDS!W$23,IF($AJ835&lt;153,WeightSDS!M$25*$AJ835^10+WeightSDS!N$25*$AJ835^9+WeightSDS!O$25*$AJ835^8+WeightSDS!P$25*$AJ835^7+WeightSDS!Q$25*$AJ835^6+WeightSDS!R$25*$AJ835^5+WeightSDS!S$25*$AJ835^4+WeightSDS!T$25*$AJ835^3+WeightSDS!U$25*$AJ835^2+WeightSDS!V$25*$AJ835+WeightSDS!W$25,WeightSDS!M$27+WeightSDS!N$27/(1+EXP(WeightSDS!O$27+WeightSDS!P$27*$AJ835)))),IF($AJ835&lt;43.8,WeightSDS!M$29*$AJ835^10+WeightSDS!N$29*$AJ835^9+WeightSDS!O$29*$AJ835^8+WeightSDS!P$29*$AJ835^7+WeightSDS!Q$29*$AJ835^6+WeightSDS!R$29*$AJ835^5+WeightSDS!S$29*$AJ835^4+WeightSDS!T$29*$AJ835^3+WeightSDS!U$29*$AJ835^2+WeightSDS!V$29*$AJ835+WeightSDS!W$29-0.010431*(1-$AJ835/210),IF($AJ835&lt;123,WeightSDS!M$30*$AJ835^10+WeightSDS!N$30*$AJ835^9+WeightSDS!O$30*$AJ835^8+WeightSDS!P$30*$AJ835^7+WeightSDS!Q$30*$AJ835^6+WeightSDS!R$30*$AJ835^5+WeightSDS!S$30*$AJ835^4+WeightSDS!T$30*$AJ835^3+WeightSDS!U$30*$AJ835^2+WeightSDS!V$30*$AJ835+WeightSDS!W$30-0.010431*(1-1/$AJ835),WeightSDS!M$32+WeightSDS!N$32/(1+EXP(WeightSDS!O$32+WeightSDS!P$32*$AJ835))-0.010431*(1-$AJ835/210))))</f>
        <v>2.9500001032655536</v>
      </c>
      <c r="AN835" s="7">
        <f>IF(D835="M",IF($AJ835&lt;162,WeightSDS!P$12*$AJ835^7+WeightSDS!Q$12*$AJ835^6+WeightSDS!R$12*$AJ835^5+WeightSDS!S$12*$AJ835^4+WeightSDS!T$12*$AJ835^3+WeightSDS!U$12*$AJ835^2+WeightSDS!V$12*$AJ835+WeightSDS!W$12,WeightSDS!P$14*$AJ835^7+WeightSDS!Q$14*$AJ835^6+WeightSDS!R$14*$AJ835^5+WeightSDS!S$14*$AJ835^4+WeightSDS!T$14*$AJ835^3+WeightSDS!U$14*$AJ835^2+WeightSDS!V$14*$AJ835+WeightSDS!W$14),IF($AJ835&lt;156,WeightSDS!O$17*$AJ835^8+WeightSDS!P$17*$AJ835^7+WeightSDS!Q$17*$AJ835^6+WeightSDS!R$17*$AJ835^5+WeightSDS!S$17*$AJ835^4+WeightSDS!T$17*$AJ835^3+WeightSDS!U$17*$AJ835^2+WeightSDS!V$17*$AJ835+WeightSDS!W$17,IF($AJ835&lt;186,WeightSDS!$U$18+(WeightSDS!$V$18-WeightSDS!$U$18)/24*($AJ835-186)+WeightSDS!$W$18*(-$AJ835+186)^2-0.005,WeightSDS!$U$18+(WeightSDS!$V$18-WeightSDS!$U$18)/24*($AJ835-186)-0.005)))</f>
        <v>0.14604529399999999</v>
      </c>
      <c r="AQ835" s="7">
        <f t="shared" ref="AQ835:AQ898" si="295">INDEX(IF(D835="M",IGFmale, IGFfemale), Y835+1,1)</f>
        <v>0.56299999999999994</v>
      </c>
      <c r="AR835" s="7">
        <f t="shared" ref="AR835:AR898" si="296">INDEX(IF(D835="M",IGFmale, IGFfemale), Y835+1,2)</f>
        <v>69</v>
      </c>
      <c r="AS835" s="7">
        <f t="shared" ref="AS835:AS898" si="297">INDEX(IF(D835="M",IGFmale, IGFfemale), Y835+1,3)</f>
        <v>0.51</v>
      </c>
    </row>
    <row r="836" spans="2:45" s="7" customFormat="1" x14ac:dyDescent="0.15">
      <c r="B836" s="118"/>
      <c r="C836" s="118"/>
      <c r="D836" s="118"/>
      <c r="E836" s="30"/>
      <c r="F836" s="30"/>
      <c r="G836" s="119"/>
      <c r="H836" s="119"/>
      <c r="I836" s="78"/>
      <c r="J836" s="11" t="str">
        <f t="shared" si="288"/>
        <v/>
      </c>
      <c r="K836" s="2" t="str">
        <f t="shared" ref="K836:K899" si="298">IF(COUNTA(D836,E836,F836,G836,H836)=5,IF(T836&lt;1,"*",IF(T836&gt;=6,"*",IF(G836&gt;=120,"*",IF(G836&lt;70,"*",(H836-AC836)/AC836*100)))),"")</f>
        <v/>
      </c>
      <c r="L836" s="2" t="str">
        <f t="shared" si="289"/>
        <v/>
      </c>
      <c r="M836" s="2" t="str">
        <f t="shared" ref="M836:M899" si="299">IF(COUNTA(D836,E836,F836,G836,H836)=5,IF(G836&gt;=IF(D836="M",181,174),"*",IF(G836&lt;101,"*",IF(T836&lt;6,"*",IF(X836&gt;17.583,"*",(H836-AD836)/AD836*100)))),"")</f>
        <v/>
      </c>
      <c r="N836" s="2" t="str">
        <f t="shared" ref="N836:N899" si="300">IF(COUNTA(D836,E836,F836,G836,H836)=5,H836/G836^2*10000,"")</f>
        <v/>
      </c>
      <c r="O836" s="2" t="str">
        <f t="shared" ref="O836:O899" si="301">IF(COUNTA(D836,E836,F836,G836,H836)=5,IF(X836+Y836/12&gt;17.583,"*",NORMSDIST(((N836/AG836)^(AF836)-1)/AF836/AH836)*100),"")</f>
        <v/>
      </c>
      <c r="P836" s="11" t="str">
        <f t="shared" ref="P836:P899" si="302">IF(COUNTA(D836,E836,F836,G836,H836)=5,IF(X836+Y836/12&gt;17.583,"*",((N836/AG836)^(AF836)-1)/AF836/AH836),"")</f>
        <v/>
      </c>
      <c r="Q836" s="11" t="str">
        <f t="shared" ref="Q836:Q899" si="303">IF(COUNTA(D836,E836,F836,G836,H836)=5,IF(X836+Y836/12&gt;17.583,"   *",((H836/AM836)^(AL836)-1)/AL836/AN836),"")</f>
        <v/>
      </c>
      <c r="R836" s="2" t="str">
        <f t="shared" ref="R836:R899" si="304">IF(COUNTA(D836,E836,F836,I836)=4,IF(AA836&gt;77,"*",NORMSDIST(((I836/AR836)^(AQ836)-1)/AQ836/AS836)*100),"")</f>
        <v/>
      </c>
      <c r="S836" s="11" t="str">
        <f t="shared" ref="S836:S899" si="305">IF(COUNTA(D836,E836,F836,I836)=4,IF(AA836&gt;77,"*",((I836/AR836)^(AQ836)-1)/AQ836/AS836),"")</f>
        <v/>
      </c>
      <c r="T836" s="175" t="str">
        <f t="shared" ref="T836:T899" si="306">IF(COUNTA(E836,F836)=2,AA836,"")</f>
        <v/>
      </c>
      <c r="U836" s="11" t="str">
        <f t="shared" ref="U836:U899" si="307">IF(COUNTA(E836,F836)=2,IF(X836&lt;10,"0","")&amp;X836&amp;"歳"&amp;IF(Y836&lt;10,"0","")&amp;Y836&amp;"か月","")</f>
        <v/>
      </c>
      <c r="V836" s="136"/>
      <c r="W836" s="136"/>
      <c r="X836" s="139">
        <f t="shared" si="290"/>
        <v>0</v>
      </c>
      <c r="Y836" s="31">
        <f t="shared" si="291"/>
        <v>0</v>
      </c>
      <c r="Z836" s="31"/>
      <c r="AA836" s="140">
        <f t="shared" si="292"/>
        <v>0</v>
      </c>
      <c r="AB836" s="12"/>
      <c r="AC836" s="8">
        <f t="shared" si="293"/>
        <v>9.0359999999999996</v>
      </c>
      <c r="AD836" s="8">
        <f t="shared" si="294"/>
        <v>-184.49199999999999</v>
      </c>
      <c r="AE836"/>
      <c r="AF836" t="e">
        <f>IF(D836="M",IF(AI836&lt;78,LMS!$D$5*AI836^3+LMS!$E$5*AI836^2+LMS!$F$5*AI836+LMS!$G$5,IF(AI836&lt;150,LMS!$D$6*AI836^3+LMS!$E$6*AI836^2+LMS!$F$6*AI836+LMS!$G$6,LMS!$D$7*AI836^3+LMS!$E$7*AI836^2+LMS!$F$7*AI836+LMS!$G$7)),IF(AI836&lt;69,LMS!$D$9*AI836^3+LMS!$E$9*AI836^2+LMS!$F$9*AI836+LMS!$G$9,IF(AI836&lt;150,LMS!$D$10*AI836^3+LMS!$E$10*AI836^2+LMS!$F$10*AI836+LMS!$G$10,LMS!$D$11*AI836^3+LMS!$E$11*AI836^2+LMS!$F$11*AI836+LMS!$G$11)))</f>
        <v>#VALUE!</v>
      </c>
      <c r="AG836" t="e">
        <f>IF(D836="M",(IF(AI836&lt;2.5,LMS!$D$21*AI836^3+LMS!$E$21*AI836^2+LMS!$F$21*AI836+LMS!$G$21,IF(AI836&lt;9.5,LMS!$D$22*AI836^3+LMS!$E$22*AI836^2+LMS!$F$22*AI836+LMS!$G$22,IF(AI836&lt;26.75,LMS!$D$23*AI836^3+LMS!$E$23*AI836^2+LMS!$F$23*AI836+LMS!$G$23,IF(AI836&lt;90,LMS!$D$24*AI836^3+LMS!$E$24*AI836^2+LMS!$F$24*AI836+LMS!$G$24,LMS!$D$25*AI836^3+LMS!$E$25*AI836^2+LMS!$F$25*AI836+LMS!$G$25))))),(IF(AI836&lt;2.5,LMS!$D$27*AI836^3+LMS!$E$27*AI836^2+LMS!$F$27*AI836+LMS!$G$27,IF(AI836&lt;9.5,LMS!$D$28*AI836^3+LMS!$E$28*AI836^2+LMS!$F$28*AI836+LMS!$G$28,IF(AI836&lt;26.75,LMS!$D$29*AI836^3+LMS!$E$29*AI836^2+LMS!$F$29*AI836+LMS!$G$29,IF(AI836&lt;90,LMS!$D$30*AI836^3+LMS!$E$30*AI836^2+LMS!$F$30*AI836+LMS!$G$30,IF(AI836&lt;150,LMS!$D$31*AI836^3+LMS!$E$31*AI836^2+LMS!$F$31*AI836+LMS!$G$31,LMS!$D$32*AI836^3+LMS!$E$32*AI836^2+LMS!$F$32*AI836+LMS!$G$32)))))))</f>
        <v>#VALUE!</v>
      </c>
      <c r="AH836" t="e">
        <f>IF(D836="M",(IF(AI836&lt;90,LMS!$D$14*AI836^3+LMS!$E$14*AI836^2+LMS!$F$14*AI836+LMS!$G$14,LMS!$D$15*AI836^3+LMS!$E$15*AI836^2+LMS!$F$15*AI836+LMS!$G$15)),(IF(AI836&lt;90,LMS!$D$17*AI836^3+LMS!$E$17*AI836^2+LMS!$F$17*AI836+LMS!$G$17,LMS!$D$18*AI836^3+LMS!$E$18*AI836^2+LMS!$F$18*AI836+LMS!$G$18)))</f>
        <v>#VALUE!</v>
      </c>
      <c r="AI836" s="7" t="e">
        <f t="shared" si="287"/>
        <v>#VALUE!</v>
      </c>
      <c r="AJ836" s="7">
        <f t="shared" ref="AJ836:AJ899" si="308">X836*12+Y836</f>
        <v>0</v>
      </c>
      <c r="AL836" s="7">
        <f>IF(D836="M",WeightSDS!P$5*$AJ836^7+WeightSDS!Q$5*$AJ836^6+WeightSDS!R$5*$AJ836^5+WeightSDS!S$5*$AJ836^4+WeightSDS!T$5*$AJ836^3+WeightSDS!U$5*$AJ836^2+WeightSDS!V$5*$AJ836+WeightSDS!W$5,IF($AJ836&lt;186,WeightSDS!P$8*$AJ836^7+WeightSDS!Q$8*$AJ836^6+WeightSDS!R$8*$AJ836^5+WeightSDS!S$8*$AJ836^4+WeightSDS!T$8*$AJ836^3+WeightSDS!U$8*$AJ836^2+WeightSDS!V$8*$AJ836+WeightSDS!W$8,WeightSDS!$U$9+WeightSDS!$V$9*($AJ836-WeightSDS!$W$9)))</f>
        <v>0.75407122999999998</v>
      </c>
      <c r="AM836" s="7">
        <f>IF(D836="M",IF($AJ836&lt;45,WeightSDS!M$23*$AJ836^10+WeightSDS!N$23*$AJ836^9+WeightSDS!O$23*$AJ836^8+WeightSDS!P$23*$AJ836^7+WeightSDS!Q$23*$AJ836^6+WeightSDS!R$23*$AJ836^5+WeightSDS!S$23*$AJ836^4+WeightSDS!T$23*$AJ836^3+WeightSDS!U$23*$AJ836^2+WeightSDS!V$23*$AJ836+WeightSDS!W$23,IF($AJ836&lt;153,WeightSDS!M$25*$AJ836^10+WeightSDS!N$25*$AJ836^9+WeightSDS!O$25*$AJ836^8+WeightSDS!P$25*$AJ836^7+WeightSDS!Q$25*$AJ836^6+WeightSDS!R$25*$AJ836^5+WeightSDS!S$25*$AJ836^4+WeightSDS!T$25*$AJ836^3+WeightSDS!U$25*$AJ836^2+WeightSDS!V$25*$AJ836+WeightSDS!W$25,WeightSDS!M$27+WeightSDS!N$27/(1+EXP(WeightSDS!O$27+WeightSDS!P$27*$AJ836)))),IF($AJ836&lt;43.8,WeightSDS!M$29*$AJ836^10+WeightSDS!N$29*$AJ836^9+WeightSDS!O$29*$AJ836^8+WeightSDS!P$29*$AJ836^7+WeightSDS!Q$29*$AJ836^6+WeightSDS!R$29*$AJ836^5+WeightSDS!S$29*$AJ836^4+WeightSDS!T$29*$AJ836^3+WeightSDS!U$29*$AJ836^2+WeightSDS!V$29*$AJ836+WeightSDS!W$29-0.010431*(1-$AJ836/210),IF($AJ836&lt;123,WeightSDS!M$30*$AJ836^10+WeightSDS!N$30*$AJ836^9+WeightSDS!O$30*$AJ836^8+WeightSDS!P$30*$AJ836^7+WeightSDS!Q$30*$AJ836^6+WeightSDS!R$30*$AJ836^5+WeightSDS!S$30*$AJ836^4+WeightSDS!T$30*$AJ836^3+WeightSDS!U$30*$AJ836^2+WeightSDS!V$30*$AJ836+WeightSDS!W$30-0.010431*(1-1/$AJ836),WeightSDS!M$32+WeightSDS!N$32/(1+EXP(WeightSDS!O$32+WeightSDS!P$32*$AJ836))-0.010431*(1-$AJ836/210))))</f>
        <v>2.9500001032655536</v>
      </c>
      <c r="AN836" s="7">
        <f>IF(D836="M",IF($AJ836&lt;162,WeightSDS!P$12*$AJ836^7+WeightSDS!Q$12*$AJ836^6+WeightSDS!R$12*$AJ836^5+WeightSDS!S$12*$AJ836^4+WeightSDS!T$12*$AJ836^3+WeightSDS!U$12*$AJ836^2+WeightSDS!V$12*$AJ836+WeightSDS!W$12,WeightSDS!P$14*$AJ836^7+WeightSDS!Q$14*$AJ836^6+WeightSDS!R$14*$AJ836^5+WeightSDS!S$14*$AJ836^4+WeightSDS!T$14*$AJ836^3+WeightSDS!U$14*$AJ836^2+WeightSDS!V$14*$AJ836+WeightSDS!W$14),IF($AJ836&lt;156,WeightSDS!O$17*$AJ836^8+WeightSDS!P$17*$AJ836^7+WeightSDS!Q$17*$AJ836^6+WeightSDS!R$17*$AJ836^5+WeightSDS!S$17*$AJ836^4+WeightSDS!T$17*$AJ836^3+WeightSDS!U$17*$AJ836^2+WeightSDS!V$17*$AJ836+WeightSDS!W$17,IF($AJ836&lt;186,WeightSDS!$U$18+(WeightSDS!$V$18-WeightSDS!$U$18)/24*($AJ836-186)+WeightSDS!$W$18*(-$AJ836+186)^2-0.005,WeightSDS!$U$18+(WeightSDS!$V$18-WeightSDS!$U$18)/24*($AJ836-186)-0.005)))</f>
        <v>0.14604529399999999</v>
      </c>
      <c r="AQ836" s="7">
        <f t="shared" si="295"/>
        <v>0.56299999999999994</v>
      </c>
      <c r="AR836" s="7">
        <f t="shared" si="296"/>
        <v>69</v>
      </c>
      <c r="AS836" s="7">
        <f t="shared" si="297"/>
        <v>0.51</v>
      </c>
    </row>
    <row r="837" spans="2:45" s="7" customFormat="1" x14ac:dyDescent="0.15">
      <c r="B837" s="118"/>
      <c r="C837" s="118"/>
      <c r="D837" s="118"/>
      <c r="E837" s="30"/>
      <c r="F837" s="30"/>
      <c r="G837" s="119"/>
      <c r="H837" s="119"/>
      <c r="I837" s="78"/>
      <c r="J837" s="11" t="str">
        <f t="shared" si="288"/>
        <v/>
      </c>
      <c r="K837" s="2" t="str">
        <f t="shared" si="298"/>
        <v/>
      </c>
      <c r="L837" s="2" t="str">
        <f t="shared" si="289"/>
        <v/>
      </c>
      <c r="M837" s="2" t="str">
        <f t="shared" si="299"/>
        <v/>
      </c>
      <c r="N837" s="2" t="str">
        <f t="shared" si="300"/>
        <v/>
      </c>
      <c r="O837" s="2" t="str">
        <f t="shared" si="301"/>
        <v/>
      </c>
      <c r="P837" s="11" t="str">
        <f t="shared" si="302"/>
        <v/>
      </c>
      <c r="Q837" s="11" t="str">
        <f t="shared" si="303"/>
        <v/>
      </c>
      <c r="R837" s="2" t="str">
        <f t="shared" si="304"/>
        <v/>
      </c>
      <c r="S837" s="11" t="str">
        <f t="shared" si="305"/>
        <v/>
      </c>
      <c r="T837" s="175" t="str">
        <f t="shared" si="306"/>
        <v/>
      </c>
      <c r="U837" s="11" t="str">
        <f t="shared" si="307"/>
        <v/>
      </c>
      <c r="V837" s="136"/>
      <c r="W837" s="136"/>
      <c r="X837" s="139">
        <f t="shared" si="290"/>
        <v>0</v>
      </c>
      <c r="Y837" s="31">
        <f t="shared" si="291"/>
        <v>0</v>
      </c>
      <c r="Z837" s="31"/>
      <c r="AA837" s="140">
        <f t="shared" si="292"/>
        <v>0</v>
      </c>
      <c r="AB837" s="12"/>
      <c r="AC837" s="8">
        <f t="shared" si="293"/>
        <v>9.0359999999999996</v>
      </c>
      <c r="AD837" s="8">
        <f t="shared" si="294"/>
        <v>-184.49199999999999</v>
      </c>
      <c r="AE837"/>
      <c r="AF837" t="e">
        <f>IF(D837="M",IF(AI837&lt;78,LMS!$D$5*AI837^3+LMS!$E$5*AI837^2+LMS!$F$5*AI837+LMS!$G$5,IF(AI837&lt;150,LMS!$D$6*AI837^3+LMS!$E$6*AI837^2+LMS!$F$6*AI837+LMS!$G$6,LMS!$D$7*AI837^3+LMS!$E$7*AI837^2+LMS!$F$7*AI837+LMS!$G$7)),IF(AI837&lt;69,LMS!$D$9*AI837^3+LMS!$E$9*AI837^2+LMS!$F$9*AI837+LMS!$G$9,IF(AI837&lt;150,LMS!$D$10*AI837^3+LMS!$E$10*AI837^2+LMS!$F$10*AI837+LMS!$G$10,LMS!$D$11*AI837^3+LMS!$E$11*AI837^2+LMS!$F$11*AI837+LMS!$G$11)))</f>
        <v>#VALUE!</v>
      </c>
      <c r="AG837" t="e">
        <f>IF(D837="M",(IF(AI837&lt;2.5,LMS!$D$21*AI837^3+LMS!$E$21*AI837^2+LMS!$F$21*AI837+LMS!$G$21,IF(AI837&lt;9.5,LMS!$D$22*AI837^3+LMS!$E$22*AI837^2+LMS!$F$22*AI837+LMS!$G$22,IF(AI837&lt;26.75,LMS!$D$23*AI837^3+LMS!$E$23*AI837^2+LMS!$F$23*AI837+LMS!$G$23,IF(AI837&lt;90,LMS!$D$24*AI837^3+LMS!$E$24*AI837^2+LMS!$F$24*AI837+LMS!$G$24,LMS!$D$25*AI837^3+LMS!$E$25*AI837^2+LMS!$F$25*AI837+LMS!$G$25))))),(IF(AI837&lt;2.5,LMS!$D$27*AI837^3+LMS!$E$27*AI837^2+LMS!$F$27*AI837+LMS!$G$27,IF(AI837&lt;9.5,LMS!$D$28*AI837^3+LMS!$E$28*AI837^2+LMS!$F$28*AI837+LMS!$G$28,IF(AI837&lt;26.75,LMS!$D$29*AI837^3+LMS!$E$29*AI837^2+LMS!$F$29*AI837+LMS!$G$29,IF(AI837&lt;90,LMS!$D$30*AI837^3+LMS!$E$30*AI837^2+LMS!$F$30*AI837+LMS!$G$30,IF(AI837&lt;150,LMS!$D$31*AI837^3+LMS!$E$31*AI837^2+LMS!$F$31*AI837+LMS!$G$31,LMS!$D$32*AI837^3+LMS!$E$32*AI837^2+LMS!$F$32*AI837+LMS!$G$32)))))))</f>
        <v>#VALUE!</v>
      </c>
      <c r="AH837" t="e">
        <f>IF(D837="M",(IF(AI837&lt;90,LMS!$D$14*AI837^3+LMS!$E$14*AI837^2+LMS!$F$14*AI837+LMS!$G$14,LMS!$D$15*AI837^3+LMS!$E$15*AI837^2+LMS!$F$15*AI837+LMS!$G$15)),(IF(AI837&lt;90,LMS!$D$17*AI837^3+LMS!$E$17*AI837^2+LMS!$F$17*AI837+LMS!$G$17,LMS!$D$18*AI837^3+LMS!$E$18*AI837^2+LMS!$F$18*AI837+LMS!$G$18)))</f>
        <v>#VALUE!</v>
      </c>
      <c r="AI837" s="7" t="e">
        <f t="shared" si="287"/>
        <v>#VALUE!</v>
      </c>
      <c r="AJ837" s="7">
        <f t="shared" si="308"/>
        <v>0</v>
      </c>
      <c r="AL837" s="7">
        <f>IF(D837="M",WeightSDS!P$5*$AJ837^7+WeightSDS!Q$5*$AJ837^6+WeightSDS!R$5*$AJ837^5+WeightSDS!S$5*$AJ837^4+WeightSDS!T$5*$AJ837^3+WeightSDS!U$5*$AJ837^2+WeightSDS!V$5*$AJ837+WeightSDS!W$5,IF($AJ837&lt;186,WeightSDS!P$8*$AJ837^7+WeightSDS!Q$8*$AJ837^6+WeightSDS!R$8*$AJ837^5+WeightSDS!S$8*$AJ837^4+WeightSDS!T$8*$AJ837^3+WeightSDS!U$8*$AJ837^2+WeightSDS!V$8*$AJ837+WeightSDS!W$8,WeightSDS!$U$9+WeightSDS!$V$9*($AJ837-WeightSDS!$W$9)))</f>
        <v>0.75407122999999998</v>
      </c>
      <c r="AM837" s="7">
        <f>IF(D837="M",IF($AJ837&lt;45,WeightSDS!M$23*$AJ837^10+WeightSDS!N$23*$AJ837^9+WeightSDS!O$23*$AJ837^8+WeightSDS!P$23*$AJ837^7+WeightSDS!Q$23*$AJ837^6+WeightSDS!R$23*$AJ837^5+WeightSDS!S$23*$AJ837^4+WeightSDS!T$23*$AJ837^3+WeightSDS!U$23*$AJ837^2+WeightSDS!V$23*$AJ837+WeightSDS!W$23,IF($AJ837&lt;153,WeightSDS!M$25*$AJ837^10+WeightSDS!N$25*$AJ837^9+WeightSDS!O$25*$AJ837^8+WeightSDS!P$25*$AJ837^7+WeightSDS!Q$25*$AJ837^6+WeightSDS!R$25*$AJ837^5+WeightSDS!S$25*$AJ837^4+WeightSDS!T$25*$AJ837^3+WeightSDS!U$25*$AJ837^2+WeightSDS!V$25*$AJ837+WeightSDS!W$25,WeightSDS!M$27+WeightSDS!N$27/(1+EXP(WeightSDS!O$27+WeightSDS!P$27*$AJ837)))),IF($AJ837&lt;43.8,WeightSDS!M$29*$AJ837^10+WeightSDS!N$29*$AJ837^9+WeightSDS!O$29*$AJ837^8+WeightSDS!P$29*$AJ837^7+WeightSDS!Q$29*$AJ837^6+WeightSDS!R$29*$AJ837^5+WeightSDS!S$29*$AJ837^4+WeightSDS!T$29*$AJ837^3+WeightSDS!U$29*$AJ837^2+WeightSDS!V$29*$AJ837+WeightSDS!W$29-0.010431*(1-$AJ837/210),IF($AJ837&lt;123,WeightSDS!M$30*$AJ837^10+WeightSDS!N$30*$AJ837^9+WeightSDS!O$30*$AJ837^8+WeightSDS!P$30*$AJ837^7+WeightSDS!Q$30*$AJ837^6+WeightSDS!R$30*$AJ837^5+WeightSDS!S$30*$AJ837^4+WeightSDS!T$30*$AJ837^3+WeightSDS!U$30*$AJ837^2+WeightSDS!V$30*$AJ837+WeightSDS!W$30-0.010431*(1-1/$AJ837),WeightSDS!M$32+WeightSDS!N$32/(1+EXP(WeightSDS!O$32+WeightSDS!P$32*$AJ837))-0.010431*(1-$AJ837/210))))</f>
        <v>2.9500001032655536</v>
      </c>
      <c r="AN837" s="7">
        <f>IF(D837="M",IF($AJ837&lt;162,WeightSDS!P$12*$AJ837^7+WeightSDS!Q$12*$AJ837^6+WeightSDS!R$12*$AJ837^5+WeightSDS!S$12*$AJ837^4+WeightSDS!T$12*$AJ837^3+WeightSDS!U$12*$AJ837^2+WeightSDS!V$12*$AJ837+WeightSDS!W$12,WeightSDS!P$14*$AJ837^7+WeightSDS!Q$14*$AJ837^6+WeightSDS!R$14*$AJ837^5+WeightSDS!S$14*$AJ837^4+WeightSDS!T$14*$AJ837^3+WeightSDS!U$14*$AJ837^2+WeightSDS!V$14*$AJ837+WeightSDS!W$14),IF($AJ837&lt;156,WeightSDS!O$17*$AJ837^8+WeightSDS!P$17*$AJ837^7+WeightSDS!Q$17*$AJ837^6+WeightSDS!R$17*$AJ837^5+WeightSDS!S$17*$AJ837^4+WeightSDS!T$17*$AJ837^3+WeightSDS!U$17*$AJ837^2+WeightSDS!V$17*$AJ837+WeightSDS!W$17,IF($AJ837&lt;186,WeightSDS!$U$18+(WeightSDS!$V$18-WeightSDS!$U$18)/24*($AJ837-186)+WeightSDS!$W$18*(-$AJ837+186)^2-0.005,WeightSDS!$U$18+(WeightSDS!$V$18-WeightSDS!$U$18)/24*($AJ837-186)-0.005)))</f>
        <v>0.14604529399999999</v>
      </c>
      <c r="AQ837" s="7">
        <f t="shared" si="295"/>
        <v>0.56299999999999994</v>
      </c>
      <c r="AR837" s="7">
        <f t="shared" si="296"/>
        <v>69</v>
      </c>
      <c r="AS837" s="7">
        <f t="shared" si="297"/>
        <v>0.51</v>
      </c>
    </row>
    <row r="838" spans="2:45" s="7" customFormat="1" x14ac:dyDescent="0.15">
      <c r="B838" s="118"/>
      <c r="C838" s="118"/>
      <c r="D838" s="118"/>
      <c r="E838" s="30"/>
      <c r="F838" s="30"/>
      <c r="G838" s="119"/>
      <c r="H838" s="119"/>
      <c r="I838" s="78"/>
      <c r="J838" s="11" t="str">
        <f t="shared" si="288"/>
        <v/>
      </c>
      <c r="K838" s="2" t="str">
        <f t="shared" si="298"/>
        <v/>
      </c>
      <c r="L838" s="2" t="str">
        <f t="shared" si="289"/>
        <v/>
      </c>
      <c r="M838" s="2" t="str">
        <f t="shared" si="299"/>
        <v/>
      </c>
      <c r="N838" s="2" t="str">
        <f t="shared" si="300"/>
        <v/>
      </c>
      <c r="O838" s="2" t="str">
        <f t="shared" si="301"/>
        <v/>
      </c>
      <c r="P838" s="11" t="str">
        <f t="shared" si="302"/>
        <v/>
      </c>
      <c r="Q838" s="11" t="str">
        <f t="shared" si="303"/>
        <v/>
      </c>
      <c r="R838" s="2" t="str">
        <f t="shared" si="304"/>
        <v/>
      </c>
      <c r="S838" s="11" t="str">
        <f t="shared" si="305"/>
        <v/>
      </c>
      <c r="T838" s="175" t="str">
        <f t="shared" si="306"/>
        <v/>
      </c>
      <c r="U838" s="11" t="str">
        <f t="shared" si="307"/>
        <v/>
      </c>
      <c r="V838" s="136"/>
      <c r="W838" s="136"/>
      <c r="X838" s="139">
        <f t="shared" si="290"/>
        <v>0</v>
      </c>
      <c r="Y838" s="31">
        <f t="shared" si="291"/>
        <v>0</v>
      </c>
      <c r="Z838" s="31"/>
      <c r="AA838" s="140">
        <f t="shared" si="292"/>
        <v>0</v>
      </c>
      <c r="AB838" s="12"/>
      <c r="AC838" s="8">
        <f t="shared" si="293"/>
        <v>9.0359999999999996</v>
      </c>
      <c r="AD838" s="8">
        <f t="shared" si="294"/>
        <v>-184.49199999999999</v>
      </c>
      <c r="AE838"/>
      <c r="AF838" t="e">
        <f>IF(D838="M",IF(AI838&lt;78,LMS!$D$5*AI838^3+LMS!$E$5*AI838^2+LMS!$F$5*AI838+LMS!$G$5,IF(AI838&lt;150,LMS!$D$6*AI838^3+LMS!$E$6*AI838^2+LMS!$F$6*AI838+LMS!$G$6,LMS!$D$7*AI838^3+LMS!$E$7*AI838^2+LMS!$F$7*AI838+LMS!$G$7)),IF(AI838&lt;69,LMS!$D$9*AI838^3+LMS!$E$9*AI838^2+LMS!$F$9*AI838+LMS!$G$9,IF(AI838&lt;150,LMS!$D$10*AI838^3+LMS!$E$10*AI838^2+LMS!$F$10*AI838+LMS!$G$10,LMS!$D$11*AI838^3+LMS!$E$11*AI838^2+LMS!$F$11*AI838+LMS!$G$11)))</f>
        <v>#VALUE!</v>
      </c>
      <c r="AG838" t="e">
        <f>IF(D838="M",(IF(AI838&lt;2.5,LMS!$D$21*AI838^3+LMS!$E$21*AI838^2+LMS!$F$21*AI838+LMS!$G$21,IF(AI838&lt;9.5,LMS!$D$22*AI838^3+LMS!$E$22*AI838^2+LMS!$F$22*AI838+LMS!$G$22,IF(AI838&lt;26.75,LMS!$D$23*AI838^3+LMS!$E$23*AI838^2+LMS!$F$23*AI838+LMS!$G$23,IF(AI838&lt;90,LMS!$D$24*AI838^3+LMS!$E$24*AI838^2+LMS!$F$24*AI838+LMS!$G$24,LMS!$D$25*AI838^3+LMS!$E$25*AI838^2+LMS!$F$25*AI838+LMS!$G$25))))),(IF(AI838&lt;2.5,LMS!$D$27*AI838^3+LMS!$E$27*AI838^2+LMS!$F$27*AI838+LMS!$G$27,IF(AI838&lt;9.5,LMS!$D$28*AI838^3+LMS!$E$28*AI838^2+LMS!$F$28*AI838+LMS!$G$28,IF(AI838&lt;26.75,LMS!$D$29*AI838^3+LMS!$E$29*AI838^2+LMS!$F$29*AI838+LMS!$G$29,IF(AI838&lt;90,LMS!$D$30*AI838^3+LMS!$E$30*AI838^2+LMS!$F$30*AI838+LMS!$G$30,IF(AI838&lt;150,LMS!$D$31*AI838^3+LMS!$E$31*AI838^2+LMS!$F$31*AI838+LMS!$G$31,LMS!$D$32*AI838^3+LMS!$E$32*AI838^2+LMS!$F$32*AI838+LMS!$G$32)))))))</f>
        <v>#VALUE!</v>
      </c>
      <c r="AH838" t="e">
        <f>IF(D838="M",(IF(AI838&lt;90,LMS!$D$14*AI838^3+LMS!$E$14*AI838^2+LMS!$F$14*AI838+LMS!$G$14,LMS!$D$15*AI838^3+LMS!$E$15*AI838^2+LMS!$F$15*AI838+LMS!$G$15)),(IF(AI838&lt;90,LMS!$D$17*AI838^3+LMS!$E$17*AI838^2+LMS!$F$17*AI838+LMS!$G$17,LMS!$D$18*AI838^3+LMS!$E$18*AI838^2+LMS!$F$18*AI838+LMS!$G$18)))</f>
        <v>#VALUE!</v>
      </c>
      <c r="AI838" s="7" t="e">
        <f t="shared" si="287"/>
        <v>#VALUE!</v>
      </c>
      <c r="AJ838" s="7">
        <f t="shared" si="308"/>
        <v>0</v>
      </c>
      <c r="AL838" s="7">
        <f>IF(D838="M",WeightSDS!P$5*$AJ838^7+WeightSDS!Q$5*$AJ838^6+WeightSDS!R$5*$AJ838^5+WeightSDS!S$5*$AJ838^4+WeightSDS!T$5*$AJ838^3+WeightSDS!U$5*$AJ838^2+WeightSDS!V$5*$AJ838+WeightSDS!W$5,IF($AJ838&lt;186,WeightSDS!P$8*$AJ838^7+WeightSDS!Q$8*$AJ838^6+WeightSDS!R$8*$AJ838^5+WeightSDS!S$8*$AJ838^4+WeightSDS!T$8*$AJ838^3+WeightSDS!U$8*$AJ838^2+WeightSDS!V$8*$AJ838+WeightSDS!W$8,WeightSDS!$U$9+WeightSDS!$V$9*($AJ838-WeightSDS!$W$9)))</f>
        <v>0.75407122999999998</v>
      </c>
      <c r="AM838" s="7">
        <f>IF(D838="M",IF($AJ838&lt;45,WeightSDS!M$23*$AJ838^10+WeightSDS!N$23*$AJ838^9+WeightSDS!O$23*$AJ838^8+WeightSDS!P$23*$AJ838^7+WeightSDS!Q$23*$AJ838^6+WeightSDS!R$23*$AJ838^5+WeightSDS!S$23*$AJ838^4+WeightSDS!T$23*$AJ838^3+WeightSDS!U$23*$AJ838^2+WeightSDS!V$23*$AJ838+WeightSDS!W$23,IF($AJ838&lt;153,WeightSDS!M$25*$AJ838^10+WeightSDS!N$25*$AJ838^9+WeightSDS!O$25*$AJ838^8+WeightSDS!P$25*$AJ838^7+WeightSDS!Q$25*$AJ838^6+WeightSDS!R$25*$AJ838^5+WeightSDS!S$25*$AJ838^4+WeightSDS!T$25*$AJ838^3+WeightSDS!U$25*$AJ838^2+WeightSDS!V$25*$AJ838+WeightSDS!W$25,WeightSDS!M$27+WeightSDS!N$27/(1+EXP(WeightSDS!O$27+WeightSDS!P$27*$AJ838)))),IF($AJ838&lt;43.8,WeightSDS!M$29*$AJ838^10+WeightSDS!N$29*$AJ838^9+WeightSDS!O$29*$AJ838^8+WeightSDS!P$29*$AJ838^7+WeightSDS!Q$29*$AJ838^6+WeightSDS!R$29*$AJ838^5+WeightSDS!S$29*$AJ838^4+WeightSDS!T$29*$AJ838^3+WeightSDS!U$29*$AJ838^2+WeightSDS!V$29*$AJ838+WeightSDS!W$29-0.010431*(1-$AJ838/210),IF($AJ838&lt;123,WeightSDS!M$30*$AJ838^10+WeightSDS!N$30*$AJ838^9+WeightSDS!O$30*$AJ838^8+WeightSDS!P$30*$AJ838^7+WeightSDS!Q$30*$AJ838^6+WeightSDS!R$30*$AJ838^5+WeightSDS!S$30*$AJ838^4+WeightSDS!T$30*$AJ838^3+WeightSDS!U$30*$AJ838^2+WeightSDS!V$30*$AJ838+WeightSDS!W$30-0.010431*(1-1/$AJ838),WeightSDS!M$32+WeightSDS!N$32/(1+EXP(WeightSDS!O$32+WeightSDS!P$32*$AJ838))-0.010431*(1-$AJ838/210))))</f>
        <v>2.9500001032655536</v>
      </c>
      <c r="AN838" s="7">
        <f>IF(D838="M",IF($AJ838&lt;162,WeightSDS!P$12*$AJ838^7+WeightSDS!Q$12*$AJ838^6+WeightSDS!R$12*$AJ838^5+WeightSDS!S$12*$AJ838^4+WeightSDS!T$12*$AJ838^3+WeightSDS!U$12*$AJ838^2+WeightSDS!V$12*$AJ838+WeightSDS!W$12,WeightSDS!P$14*$AJ838^7+WeightSDS!Q$14*$AJ838^6+WeightSDS!R$14*$AJ838^5+WeightSDS!S$14*$AJ838^4+WeightSDS!T$14*$AJ838^3+WeightSDS!U$14*$AJ838^2+WeightSDS!V$14*$AJ838+WeightSDS!W$14),IF($AJ838&lt;156,WeightSDS!O$17*$AJ838^8+WeightSDS!P$17*$AJ838^7+WeightSDS!Q$17*$AJ838^6+WeightSDS!R$17*$AJ838^5+WeightSDS!S$17*$AJ838^4+WeightSDS!T$17*$AJ838^3+WeightSDS!U$17*$AJ838^2+WeightSDS!V$17*$AJ838+WeightSDS!W$17,IF($AJ838&lt;186,WeightSDS!$U$18+(WeightSDS!$V$18-WeightSDS!$U$18)/24*($AJ838-186)+WeightSDS!$W$18*(-$AJ838+186)^2-0.005,WeightSDS!$U$18+(WeightSDS!$V$18-WeightSDS!$U$18)/24*($AJ838-186)-0.005)))</f>
        <v>0.14604529399999999</v>
      </c>
      <c r="AQ838" s="7">
        <f t="shared" si="295"/>
        <v>0.56299999999999994</v>
      </c>
      <c r="AR838" s="7">
        <f t="shared" si="296"/>
        <v>69</v>
      </c>
      <c r="AS838" s="7">
        <f t="shared" si="297"/>
        <v>0.51</v>
      </c>
    </row>
    <row r="839" spans="2:45" s="7" customFormat="1" x14ac:dyDescent="0.15">
      <c r="B839" s="118"/>
      <c r="C839" s="118"/>
      <c r="D839" s="118"/>
      <c r="E839" s="30"/>
      <c r="F839" s="30"/>
      <c r="G839" s="119"/>
      <c r="H839" s="119"/>
      <c r="I839" s="78"/>
      <c r="J839" s="11" t="str">
        <f t="shared" si="288"/>
        <v/>
      </c>
      <c r="K839" s="2" t="str">
        <f t="shared" si="298"/>
        <v/>
      </c>
      <c r="L839" s="2" t="str">
        <f t="shared" si="289"/>
        <v/>
      </c>
      <c r="M839" s="2" t="str">
        <f t="shared" si="299"/>
        <v/>
      </c>
      <c r="N839" s="2" t="str">
        <f t="shared" si="300"/>
        <v/>
      </c>
      <c r="O839" s="2" t="str">
        <f t="shared" si="301"/>
        <v/>
      </c>
      <c r="P839" s="11" t="str">
        <f t="shared" si="302"/>
        <v/>
      </c>
      <c r="Q839" s="11" t="str">
        <f t="shared" si="303"/>
        <v/>
      </c>
      <c r="R839" s="2" t="str">
        <f t="shared" si="304"/>
        <v/>
      </c>
      <c r="S839" s="11" t="str">
        <f t="shared" si="305"/>
        <v/>
      </c>
      <c r="T839" s="175" t="str">
        <f t="shared" si="306"/>
        <v/>
      </c>
      <c r="U839" s="11" t="str">
        <f t="shared" si="307"/>
        <v/>
      </c>
      <c r="V839" s="136"/>
      <c r="W839" s="136"/>
      <c r="X839" s="139">
        <f t="shared" si="290"/>
        <v>0</v>
      </c>
      <c r="Y839" s="31">
        <f t="shared" si="291"/>
        <v>0</v>
      </c>
      <c r="Z839" s="31"/>
      <c r="AA839" s="140">
        <f t="shared" si="292"/>
        <v>0</v>
      </c>
      <c r="AB839" s="12"/>
      <c r="AC839" s="8">
        <f t="shared" si="293"/>
        <v>9.0359999999999996</v>
      </c>
      <c r="AD839" s="8">
        <f t="shared" si="294"/>
        <v>-184.49199999999999</v>
      </c>
      <c r="AE839"/>
      <c r="AF839" t="e">
        <f>IF(D839="M",IF(AI839&lt;78,LMS!$D$5*AI839^3+LMS!$E$5*AI839^2+LMS!$F$5*AI839+LMS!$G$5,IF(AI839&lt;150,LMS!$D$6*AI839^3+LMS!$E$6*AI839^2+LMS!$F$6*AI839+LMS!$G$6,LMS!$D$7*AI839^3+LMS!$E$7*AI839^2+LMS!$F$7*AI839+LMS!$G$7)),IF(AI839&lt;69,LMS!$D$9*AI839^3+LMS!$E$9*AI839^2+LMS!$F$9*AI839+LMS!$G$9,IF(AI839&lt;150,LMS!$D$10*AI839^3+LMS!$E$10*AI839^2+LMS!$F$10*AI839+LMS!$G$10,LMS!$D$11*AI839^3+LMS!$E$11*AI839^2+LMS!$F$11*AI839+LMS!$G$11)))</f>
        <v>#VALUE!</v>
      </c>
      <c r="AG839" t="e">
        <f>IF(D839="M",(IF(AI839&lt;2.5,LMS!$D$21*AI839^3+LMS!$E$21*AI839^2+LMS!$F$21*AI839+LMS!$G$21,IF(AI839&lt;9.5,LMS!$D$22*AI839^3+LMS!$E$22*AI839^2+LMS!$F$22*AI839+LMS!$G$22,IF(AI839&lt;26.75,LMS!$D$23*AI839^3+LMS!$E$23*AI839^2+LMS!$F$23*AI839+LMS!$G$23,IF(AI839&lt;90,LMS!$D$24*AI839^3+LMS!$E$24*AI839^2+LMS!$F$24*AI839+LMS!$G$24,LMS!$D$25*AI839^3+LMS!$E$25*AI839^2+LMS!$F$25*AI839+LMS!$G$25))))),(IF(AI839&lt;2.5,LMS!$D$27*AI839^3+LMS!$E$27*AI839^2+LMS!$F$27*AI839+LMS!$G$27,IF(AI839&lt;9.5,LMS!$D$28*AI839^3+LMS!$E$28*AI839^2+LMS!$F$28*AI839+LMS!$G$28,IF(AI839&lt;26.75,LMS!$D$29*AI839^3+LMS!$E$29*AI839^2+LMS!$F$29*AI839+LMS!$G$29,IF(AI839&lt;90,LMS!$D$30*AI839^3+LMS!$E$30*AI839^2+LMS!$F$30*AI839+LMS!$G$30,IF(AI839&lt;150,LMS!$D$31*AI839^3+LMS!$E$31*AI839^2+LMS!$F$31*AI839+LMS!$G$31,LMS!$D$32*AI839^3+LMS!$E$32*AI839^2+LMS!$F$32*AI839+LMS!$G$32)))))))</f>
        <v>#VALUE!</v>
      </c>
      <c r="AH839" t="e">
        <f>IF(D839="M",(IF(AI839&lt;90,LMS!$D$14*AI839^3+LMS!$E$14*AI839^2+LMS!$F$14*AI839+LMS!$G$14,LMS!$D$15*AI839^3+LMS!$E$15*AI839^2+LMS!$F$15*AI839+LMS!$G$15)),(IF(AI839&lt;90,LMS!$D$17*AI839^3+LMS!$E$17*AI839^2+LMS!$F$17*AI839+LMS!$G$17,LMS!$D$18*AI839^3+LMS!$E$18*AI839^2+LMS!$F$18*AI839+LMS!$G$18)))</f>
        <v>#VALUE!</v>
      </c>
      <c r="AI839" s="7" t="e">
        <f t="shared" si="287"/>
        <v>#VALUE!</v>
      </c>
      <c r="AJ839" s="7">
        <f t="shared" si="308"/>
        <v>0</v>
      </c>
      <c r="AL839" s="7">
        <f>IF(D839="M",WeightSDS!P$5*$AJ839^7+WeightSDS!Q$5*$AJ839^6+WeightSDS!R$5*$AJ839^5+WeightSDS!S$5*$AJ839^4+WeightSDS!T$5*$AJ839^3+WeightSDS!U$5*$AJ839^2+WeightSDS!V$5*$AJ839+WeightSDS!W$5,IF($AJ839&lt;186,WeightSDS!P$8*$AJ839^7+WeightSDS!Q$8*$AJ839^6+WeightSDS!R$8*$AJ839^5+WeightSDS!S$8*$AJ839^4+WeightSDS!T$8*$AJ839^3+WeightSDS!U$8*$AJ839^2+WeightSDS!V$8*$AJ839+WeightSDS!W$8,WeightSDS!$U$9+WeightSDS!$V$9*($AJ839-WeightSDS!$W$9)))</f>
        <v>0.75407122999999998</v>
      </c>
      <c r="AM839" s="7">
        <f>IF(D839="M",IF($AJ839&lt;45,WeightSDS!M$23*$AJ839^10+WeightSDS!N$23*$AJ839^9+WeightSDS!O$23*$AJ839^8+WeightSDS!P$23*$AJ839^7+WeightSDS!Q$23*$AJ839^6+WeightSDS!R$23*$AJ839^5+WeightSDS!S$23*$AJ839^4+WeightSDS!T$23*$AJ839^3+WeightSDS!U$23*$AJ839^2+WeightSDS!V$23*$AJ839+WeightSDS!W$23,IF($AJ839&lt;153,WeightSDS!M$25*$AJ839^10+WeightSDS!N$25*$AJ839^9+WeightSDS!O$25*$AJ839^8+WeightSDS!P$25*$AJ839^7+WeightSDS!Q$25*$AJ839^6+WeightSDS!R$25*$AJ839^5+WeightSDS!S$25*$AJ839^4+WeightSDS!T$25*$AJ839^3+WeightSDS!U$25*$AJ839^2+WeightSDS!V$25*$AJ839+WeightSDS!W$25,WeightSDS!M$27+WeightSDS!N$27/(1+EXP(WeightSDS!O$27+WeightSDS!P$27*$AJ839)))),IF($AJ839&lt;43.8,WeightSDS!M$29*$AJ839^10+WeightSDS!N$29*$AJ839^9+WeightSDS!O$29*$AJ839^8+WeightSDS!P$29*$AJ839^7+WeightSDS!Q$29*$AJ839^6+WeightSDS!R$29*$AJ839^5+WeightSDS!S$29*$AJ839^4+WeightSDS!T$29*$AJ839^3+WeightSDS!U$29*$AJ839^2+WeightSDS!V$29*$AJ839+WeightSDS!W$29-0.010431*(1-$AJ839/210),IF($AJ839&lt;123,WeightSDS!M$30*$AJ839^10+WeightSDS!N$30*$AJ839^9+WeightSDS!O$30*$AJ839^8+WeightSDS!P$30*$AJ839^7+WeightSDS!Q$30*$AJ839^6+WeightSDS!R$30*$AJ839^5+WeightSDS!S$30*$AJ839^4+WeightSDS!T$30*$AJ839^3+WeightSDS!U$30*$AJ839^2+WeightSDS!V$30*$AJ839+WeightSDS!W$30-0.010431*(1-1/$AJ839),WeightSDS!M$32+WeightSDS!N$32/(1+EXP(WeightSDS!O$32+WeightSDS!P$32*$AJ839))-0.010431*(1-$AJ839/210))))</f>
        <v>2.9500001032655536</v>
      </c>
      <c r="AN839" s="7">
        <f>IF(D839="M",IF($AJ839&lt;162,WeightSDS!P$12*$AJ839^7+WeightSDS!Q$12*$AJ839^6+WeightSDS!R$12*$AJ839^5+WeightSDS!S$12*$AJ839^4+WeightSDS!T$12*$AJ839^3+WeightSDS!U$12*$AJ839^2+WeightSDS!V$12*$AJ839+WeightSDS!W$12,WeightSDS!P$14*$AJ839^7+WeightSDS!Q$14*$AJ839^6+WeightSDS!R$14*$AJ839^5+WeightSDS!S$14*$AJ839^4+WeightSDS!T$14*$AJ839^3+WeightSDS!U$14*$AJ839^2+WeightSDS!V$14*$AJ839+WeightSDS!W$14),IF($AJ839&lt;156,WeightSDS!O$17*$AJ839^8+WeightSDS!P$17*$AJ839^7+WeightSDS!Q$17*$AJ839^6+WeightSDS!R$17*$AJ839^5+WeightSDS!S$17*$AJ839^4+WeightSDS!T$17*$AJ839^3+WeightSDS!U$17*$AJ839^2+WeightSDS!V$17*$AJ839+WeightSDS!W$17,IF($AJ839&lt;186,WeightSDS!$U$18+(WeightSDS!$V$18-WeightSDS!$U$18)/24*($AJ839-186)+WeightSDS!$W$18*(-$AJ839+186)^2-0.005,WeightSDS!$U$18+(WeightSDS!$V$18-WeightSDS!$U$18)/24*($AJ839-186)-0.005)))</f>
        <v>0.14604529399999999</v>
      </c>
      <c r="AQ839" s="7">
        <f t="shared" si="295"/>
        <v>0.56299999999999994</v>
      </c>
      <c r="AR839" s="7">
        <f t="shared" si="296"/>
        <v>69</v>
      </c>
      <c r="AS839" s="7">
        <f t="shared" si="297"/>
        <v>0.51</v>
      </c>
    </row>
    <row r="840" spans="2:45" s="7" customFormat="1" x14ac:dyDescent="0.15">
      <c r="B840" s="118"/>
      <c r="C840" s="118"/>
      <c r="D840" s="118"/>
      <c r="E840" s="30"/>
      <c r="F840" s="30"/>
      <c r="G840" s="119"/>
      <c r="H840" s="119"/>
      <c r="I840" s="78"/>
      <c r="J840" s="11" t="str">
        <f t="shared" si="288"/>
        <v/>
      </c>
      <c r="K840" s="2" t="str">
        <f t="shared" si="298"/>
        <v/>
      </c>
      <c r="L840" s="2" t="str">
        <f t="shared" si="289"/>
        <v/>
      </c>
      <c r="M840" s="2" t="str">
        <f t="shared" si="299"/>
        <v/>
      </c>
      <c r="N840" s="2" t="str">
        <f t="shared" si="300"/>
        <v/>
      </c>
      <c r="O840" s="2" t="str">
        <f t="shared" si="301"/>
        <v/>
      </c>
      <c r="P840" s="11" t="str">
        <f t="shared" si="302"/>
        <v/>
      </c>
      <c r="Q840" s="11" t="str">
        <f t="shared" si="303"/>
        <v/>
      </c>
      <c r="R840" s="2" t="str">
        <f t="shared" si="304"/>
        <v/>
      </c>
      <c r="S840" s="11" t="str">
        <f t="shared" si="305"/>
        <v/>
      </c>
      <c r="T840" s="175" t="str">
        <f t="shared" si="306"/>
        <v/>
      </c>
      <c r="U840" s="11" t="str">
        <f t="shared" si="307"/>
        <v/>
      </c>
      <c r="V840" s="136"/>
      <c r="W840" s="136"/>
      <c r="X840" s="139">
        <f t="shared" si="290"/>
        <v>0</v>
      </c>
      <c r="Y840" s="31">
        <f t="shared" si="291"/>
        <v>0</v>
      </c>
      <c r="Z840" s="31"/>
      <c r="AA840" s="140">
        <f t="shared" si="292"/>
        <v>0</v>
      </c>
      <c r="AB840" s="12"/>
      <c r="AC840" s="8">
        <f t="shared" si="293"/>
        <v>9.0359999999999996</v>
      </c>
      <c r="AD840" s="8">
        <f t="shared" si="294"/>
        <v>-184.49199999999999</v>
      </c>
      <c r="AE840"/>
      <c r="AF840" t="e">
        <f>IF(D840="M",IF(AI840&lt;78,LMS!$D$5*AI840^3+LMS!$E$5*AI840^2+LMS!$F$5*AI840+LMS!$G$5,IF(AI840&lt;150,LMS!$D$6*AI840^3+LMS!$E$6*AI840^2+LMS!$F$6*AI840+LMS!$G$6,LMS!$D$7*AI840^3+LMS!$E$7*AI840^2+LMS!$F$7*AI840+LMS!$G$7)),IF(AI840&lt;69,LMS!$D$9*AI840^3+LMS!$E$9*AI840^2+LMS!$F$9*AI840+LMS!$G$9,IF(AI840&lt;150,LMS!$D$10*AI840^3+LMS!$E$10*AI840^2+LMS!$F$10*AI840+LMS!$G$10,LMS!$D$11*AI840^3+LMS!$E$11*AI840^2+LMS!$F$11*AI840+LMS!$G$11)))</f>
        <v>#VALUE!</v>
      </c>
      <c r="AG840" t="e">
        <f>IF(D840="M",(IF(AI840&lt;2.5,LMS!$D$21*AI840^3+LMS!$E$21*AI840^2+LMS!$F$21*AI840+LMS!$G$21,IF(AI840&lt;9.5,LMS!$D$22*AI840^3+LMS!$E$22*AI840^2+LMS!$F$22*AI840+LMS!$G$22,IF(AI840&lt;26.75,LMS!$D$23*AI840^3+LMS!$E$23*AI840^2+LMS!$F$23*AI840+LMS!$G$23,IF(AI840&lt;90,LMS!$D$24*AI840^3+LMS!$E$24*AI840^2+LMS!$F$24*AI840+LMS!$G$24,LMS!$D$25*AI840^3+LMS!$E$25*AI840^2+LMS!$F$25*AI840+LMS!$G$25))))),(IF(AI840&lt;2.5,LMS!$D$27*AI840^3+LMS!$E$27*AI840^2+LMS!$F$27*AI840+LMS!$G$27,IF(AI840&lt;9.5,LMS!$D$28*AI840^3+LMS!$E$28*AI840^2+LMS!$F$28*AI840+LMS!$G$28,IF(AI840&lt;26.75,LMS!$D$29*AI840^3+LMS!$E$29*AI840^2+LMS!$F$29*AI840+LMS!$G$29,IF(AI840&lt;90,LMS!$D$30*AI840^3+LMS!$E$30*AI840^2+LMS!$F$30*AI840+LMS!$G$30,IF(AI840&lt;150,LMS!$D$31*AI840^3+LMS!$E$31*AI840^2+LMS!$F$31*AI840+LMS!$G$31,LMS!$D$32*AI840^3+LMS!$E$32*AI840^2+LMS!$F$32*AI840+LMS!$G$32)))))))</f>
        <v>#VALUE!</v>
      </c>
      <c r="AH840" t="e">
        <f>IF(D840="M",(IF(AI840&lt;90,LMS!$D$14*AI840^3+LMS!$E$14*AI840^2+LMS!$F$14*AI840+LMS!$G$14,LMS!$D$15*AI840^3+LMS!$E$15*AI840^2+LMS!$F$15*AI840+LMS!$G$15)),(IF(AI840&lt;90,LMS!$D$17*AI840^3+LMS!$E$17*AI840^2+LMS!$F$17*AI840+LMS!$G$17,LMS!$D$18*AI840^3+LMS!$E$18*AI840^2+LMS!$F$18*AI840+LMS!$G$18)))</f>
        <v>#VALUE!</v>
      </c>
      <c r="AI840" s="7" t="e">
        <f t="shared" si="287"/>
        <v>#VALUE!</v>
      </c>
      <c r="AJ840" s="7">
        <f t="shared" si="308"/>
        <v>0</v>
      </c>
      <c r="AL840" s="7">
        <f>IF(D840="M",WeightSDS!P$5*$AJ840^7+WeightSDS!Q$5*$AJ840^6+WeightSDS!R$5*$AJ840^5+WeightSDS!S$5*$AJ840^4+WeightSDS!T$5*$AJ840^3+WeightSDS!U$5*$AJ840^2+WeightSDS!V$5*$AJ840+WeightSDS!W$5,IF($AJ840&lt;186,WeightSDS!P$8*$AJ840^7+WeightSDS!Q$8*$AJ840^6+WeightSDS!R$8*$AJ840^5+WeightSDS!S$8*$AJ840^4+WeightSDS!T$8*$AJ840^3+WeightSDS!U$8*$AJ840^2+WeightSDS!V$8*$AJ840+WeightSDS!W$8,WeightSDS!$U$9+WeightSDS!$V$9*($AJ840-WeightSDS!$W$9)))</f>
        <v>0.75407122999999998</v>
      </c>
      <c r="AM840" s="7">
        <f>IF(D840="M",IF($AJ840&lt;45,WeightSDS!M$23*$AJ840^10+WeightSDS!N$23*$AJ840^9+WeightSDS!O$23*$AJ840^8+WeightSDS!P$23*$AJ840^7+WeightSDS!Q$23*$AJ840^6+WeightSDS!R$23*$AJ840^5+WeightSDS!S$23*$AJ840^4+WeightSDS!T$23*$AJ840^3+WeightSDS!U$23*$AJ840^2+WeightSDS!V$23*$AJ840+WeightSDS!W$23,IF($AJ840&lt;153,WeightSDS!M$25*$AJ840^10+WeightSDS!N$25*$AJ840^9+WeightSDS!O$25*$AJ840^8+WeightSDS!P$25*$AJ840^7+WeightSDS!Q$25*$AJ840^6+WeightSDS!R$25*$AJ840^5+WeightSDS!S$25*$AJ840^4+WeightSDS!T$25*$AJ840^3+WeightSDS!U$25*$AJ840^2+WeightSDS!V$25*$AJ840+WeightSDS!W$25,WeightSDS!M$27+WeightSDS!N$27/(1+EXP(WeightSDS!O$27+WeightSDS!P$27*$AJ840)))),IF($AJ840&lt;43.8,WeightSDS!M$29*$AJ840^10+WeightSDS!N$29*$AJ840^9+WeightSDS!O$29*$AJ840^8+WeightSDS!P$29*$AJ840^7+WeightSDS!Q$29*$AJ840^6+WeightSDS!R$29*$AJ840^5+WeightSDS!S$29*$AJ840^4+WeightSDS!T$29*$AJ840^3+WeightSDS!U$29*$AJ840^2+WeightSDS!V$29*$AJ840+WeightSDS!W$29-0.010431*(1-$AJ840/210),IF($AJ840&lt;123,WeightSDS!M$30*$AJ840^10+WeightSDS!N$30*$AJ840^9+WeightSDS!O$30*$AJ840^8+WeightSDS!P$30*$AJ840^7+WeightSDS!Q$30*$AJ840^6+WeightSDS!R$30*$AJ840^5+WeightSDS!S$30*$AJ840^4+WeightSDS!T$30*$AJ840^3+WeightSDS!U$30*$AJ840^2+WeightSDS!V$30*$AJ840+WeightSDS!W$30-0.010431*(1-1/$AJ840),WeightSDS!M$32+WeightSDS!N$32/(1+EXP(WeightSDS!O$32+WeightSDS!P$32*$AJ840))-0.010431*(1-$AJ840/210))))</f>
        <v>2.9500001032655536</v>
      </c>
      <c r="AN840" s="7">
        <f>IF(D840="M",IF($AJ840&lt;162,WeightSDS!P$12*$AJ840^7+WeightSDS!Q$12*$AJ840^6+WeightSDS!R$12*$AJ840^5+WeightSDS!S$12*$AJ840^4+WeightSDS!T$12*$AJ840^3+WeightSDS!U$12*$AJ840^2+WeightSDS!V$12*$AJ840+WeightSDS!W$12,WeightSDS!P$14*$AJ840^7+WeightSDS!Q$14*$AJ840^6+WeightSDS!R$14*$AJ840^5+WeightSDS!S$14*$AJ840^4+WeightSDS!T$14*$AJ840^3+WeightSDS!U$14*$AJ840^2+WeightSDS!V$14*$AJ840+WeightSDS!W$14),IF($AJ840&lt;156,WeightSDS!O$17*$AJ840^8+WeightSDS!P$17*$AJ840^7+WeightSDS!Q$17*$AJ840^6+WeightSDS!R$17*$AJ840^5+WeightSDS!S$17*$AJ840^4+WeightSDS!T$17*$AJ840^3+WeightSDS!U$17*$AJ840^2+WeightSDS!V$17*$AJ840+WeightSDS!W$17,IF($AJ840&lt;186,WeightSDS!$U$18+(WeightSDS!$V$18-WeightSDS!$U$18)/24*($AJ840-186)+WeightSDS!$W$18*(-$AJ840+186)^2-0.005,WeightSDS!$U$18+(WeightSDS!$V$18-WeightSDS!$U$18)/24*($AJ840-186)-0.005)))</f>
        <v>0.14604529399999999</v>
      </c>
      <c r="AQ840" s="7">
        <f t="shared" si="295"/>
        <v>0.56299999999999994</v>
      </c>
      <c r="AR840" s="7">
        <f t="shared" si="296"/>
        <v>69</v>
      </c>
      <c r="AS840" s="7">
        <f t="shared" si="297"/>
        <v>0.51</v>
      </c>
    </row>
    <row r="841" spans="2:45" s="7" customFormat="1" x14ac:dyDescent="0.15">
      <c r="B841" s="118"/>
      <c r="C841" s="118"/>
      <c r="D841" s="118"/>
      <c r="E841" s="30"/>
      <c r="F841" s="30"/>
      <c r="G841" s="119"/>
      <c r="H841" s="119"/>
      <c r="I841" s="78"/>
      <c r="J841" s="11" t="str">
        <f t="shared" si="288"/>
        <v/>
      </c>
      <c r="K841" s="2" t="str">
        <f t="shared" si="298"/>
        <v/>
      </c>
      <c r="L841" s="2" t="str">
        <f t="shared" si="289"/>
        <v/>
      </c>
      <c r="M841" s="2" t="str">
        <f t="shared" si="299"/>
        <v/>
      </c>
      <c r="N841" s="2" t="str">
        <f t="shared" si="300"/>
        <v/>
      </c>
      <c r="O841" s="2" t="str">
        <f t="shared" si="301"/>
        <v/>
      </c>
      <c r="P841" s="11" t="str">
        <f t="shared" si="302"/>
        <v/>
      </c>
      <c r="Q841" s="11" t="str">
        <f t="shared" si="303"/>
        <v/>
      </c>
      <c r="R841" s="2" t="str">
        <f t="shared" si="304"/>
        <v/>
      </c>
      <c r="S841" s="11" t="str">
        <f t="shared" si="305"/>
        <v/>
      </c>
      <c r="T841" s="175" t="str">
        <f t="shared" si="306"/>
        <v/>
      </c>
      <c r="U841" s="11" t="str">
        <f t="shared" si="307"/>
        <v/>
      </c>
      <c r="V841" s="136"/>
      <c r="W841" s="136"/>
      <c r="X841" s="139">
        <f t="shared" si="290"/>
        <v>0</v>
      </c>
      <c r="Y841" s="31">
        <f t="shared" si="291"/>
        <v>0</v>
      </c>
      <c r="Z841" s="31"/>
      <c r="AA841" s="140">
        <f t="shared" si="292"/>
        <v>0</v>
      </c>
      <c r="AB841" s="12"/>
      <c r="AC841" s="8">
        <f t="shared" si="293"/>
        <v>9.0359999999999996</v>
      </c>
      <c r="AD841" s="8">
        <f t="shared" si="294"/>
        <v>-184.49199999999999</v>
      </c>
      <c r="AE841"/>
      <c r="AF841" t="e">
        <f>IF(D841="M",IF(AI841&lt;78,LMS!$D$5*AI841^3+LMS!$E$5*AI841^2+LMS!$F$5*AI841+LMS!$G$5,IF(AI841&lt;150,LMS!$D$6*AI841^3+LMS!$E$6*AI841^2+LMS!$F$6*AI841+LMS!$G$6,LMS!$D$7*AI841^3+LMS!$E$7*AI841^2+LMS!$F$7*AI841+LMS!$G$7)),IF(AI841&lt;69,LMS!$D$9*AI841^3+LMS!$E$9*AI841^2+LMS!$F$9*AI841+LMS!$G$9,IF(AI841&lt;150,LMS!$D$10*AI841^3+LMS!$E$10*AI841^2+LMS!$F$10*AI841+LMS!$G$10,LMS!$D$11*AI841^3+LMS!$E$11*AI841^2+LMS!$F$11*AI841+LMS!$G$11)))</f>
        <v>#VALUE!</v>
      </c>
      <c r="AG841" t="e">
        <f>IF(D841="M",(IF(AI841&lt;2.5,LMS!$D$21*AI841^3+LMS!$E$21*AI841^2+LMS!$F$21*AI841+LMS!$G$21,IF(AI841&lt;9.5,LMS!$D$22*AI841^3+LMS!$E$22*AI841^2+LMS!$F$22*AI841+LMS!$G$22,IF(AI841&lt;26.75,LMS!$D$23*AI841^3+LMS!$E$23*AI841^2+LMS!$F$23*AI841+LMS!$G$23,IF(AI841&lt;90,LMS!$D$24*AI841^3+LMS!$E$24*AI841^2+LMS!$F$24*AI841+LMS!$G$24,LMS!$D$25*AI841^3+LMS!$E$25*AI841^2+LMS!$F$25*AI841+LMS!$G$25))))),(IF(AI841&lt;2.5,LMS!$D$27*AI841^3+LMS!$E$27*AI841^2+LMS!$F$27*AI841+LMS!$G$27,IF(AI841&lt;9.5,LMS!$D$28*AI841^3+LMS!$E$28*AI841^2+LMS!$F$28*AI841+LMS!$G$28,IF(AI841&lt;26.75,LMS!$D$29*AI841^3+LMS!$E$29*AI841^2+LMS!$F$29*AI841+LMS!$G$29,IF(AI841&lt;90,LMS!$D$30*AI841^3+LMS!$E$30*AI841^2+LMS!$F$30*AI841+LMS!$G$30,IF(AI841&lt;150,LMS!$D$31*AI841^3+LMS!$E$31*AI841^2+LMS!$F$31*AI841+LMS!$G$31,LMS!$D$32*AI841^3+LMS!$E$32*AI841^2+LMS!$F$32*AI841+LMS!$G$32)))))))</f>
        <v>#VALUE!</v>
      </c>
      <c r="AH841" t="e">
        <f>IF(D841="M",(IF(AI841&lt;90,LMS!$D$14*AI841^3+LMS!$E$14*AI841^2+LMS!$F$14*AI841+LMS!$G$14,LMS!$D$15*AI841^3+LMS!$E$15*AI841^2+LMS!$F$15*AI841+LMS!$G$15)),(IF(AI841&lt;90,LMS!$D$17*AI841^3+LMS!$E$17*AI841^2+LMS!$F$17*AI841+LMS!$G$17,LMS!$D$18*AI841^3+LMS!$E$18*AI841^2+LMS!$F$18*AI841+LMS!$G$18)))</f>
        <v>#VALUE!</v>
      </c>
      <c r="AI841" s="7" t="e">
        <f t="shared" si="287"/>
        <v>#VALUE!</v>
      </c>
      <c r="AJ841" s="7">
        <f t="shared" si="308"/>
        <v>0</v>
      </c>
      <c r="AL841" s="7">
        <f>IF(D841="M",WeightSDS!P$5*$AJ841^7+WeightSDS!Q$5*$AJ841^6+WeightSDS!R$5*$AJ841^5+WeightSDS!S$5*$AJ841^4+WeightSDS!T$5*$AJ841^3+WeightSDS!U$5*$AJ841^2+WeightSDS!V$5*$AJ841+WeightSDS!W$5,IF($AJ841&lt;186,WeightSDS!P$8*$AJ841^7+WeightSDS!Q$8*$AJ841^6+WeightSDS!R$8*$AJ841^5+WeightSDS!S$8*$AJ841^4+WeightSDS!T$8*$AJ841^3+WeightSDS!U$8*$AJ841^2+WeightSDS!V$8*$AJ841+WeightSDS!W$8,WeightSDS!$U$9+WeightSDS!$V$9*($AJ841-WeightSDS!$W$9)))</f>
        <v>0.75407122999999998</v>
      </c>
      <c r="AM841" s="7">
        <f>IF(D841="M",IF($AJ841&lt;45,WeightSDS!M$23*$AJ841^10+WeightSDS!N$23*$AJ841^9+WeightSDS!O$23*$AJ841^8+WeightSDS!P$23*$AJ841^7+WeightSDS!Q$23*$AJ841^6+WeightSDS!R$23*$AJ841^5+WeightSDS!S$23*$AJ841^4+WeightSDS!T$23*$AJ841^3+WeightSDS!U$23*$AJ841^2+WeightSDS!V$23*$AJ841+WeightSDS!W$23,IF($AJ841&lt;153,WeightSDS!M$25*$AJ841^10+WeightSDS!N$25*$AJ841^9+WeightSDS!O$25*$AJ841^8+WeightSDS!P$25*$AJ841^7+WeightSDS!Q$25*$AJ841^6+WeightSDS!R$25*$AJ841^5+WeightSDS!S$25*$AJ841^4+WeightSDS!T$25*$AJ841^3+WeightSDS!U$25*$AJ841^2+WeightSDS!V$25*$AJ841+WeightSDS!W$25,WeightSDS!M$27+WeightSDS!N$27/(1+EXP(WeightSDS!O$27+WeightSDS!P$27*$AJ841)))),IF($AJ841&lt;43.8,WeightSDS!M$29*$AJ841^10+WeightSDS!N$29*$AJ841^9+WeightSDS!O$29*$AJ841^8+WeightSDS!P$29*$AJ841^7+WeightSDS!Q$29*$AJ841^6+WeightSDS!R$29*$AJ841^5+WeightSDS!S$29*$AJ841^4+WeightSDS!T$29*$AJ841^3+WeightSDS!U$29*$AJ841^2+WeightSDS!V$29*$AJ841+WeightSDS!W$29-0.010431*(1-$AJ841/210),IF($AJ841&lt;123,WeightSDS!M$30*$AJ841^10+WeightSDS!N$30*$AJ841^9+WeightSDS!O$30*$AJ841^8+WeightSDS!P$30*$AJ841^7+WeightSDS!Q$30*$AJ841^6+WeightSDS!R$30*$AJ841^5+WeightSDS!S$30*$AJ841^4+WeightSDS!T$30*$AJ841^3+WeightSDS!U$30*$AJ841^2+WeightSDS!V$30*$AJ841+WeightSDS!W$30-0.010431*(1-1/$AJ841),WeightSDS!M$32+WeightSDS!N$32/(1+EXP(WeightSDS!O$32+WeightSDS!P$32*$AJ841))-0.010431*(1-$AJ841/210))))</f>
        <v>2.9500001032655536</v>
      </c>
      <c r="AN841" s="7">
        <f>IF(D841="M",IF($AJ841&lt;162,WeightSDS!P$12*$AJ841^7+WeightSDS!Q$12*$AJ841^6+WeightSDS!R$12*$AJ841^5+WeightSDS!S$12*$AJ841^4+WeightSDS!T$12*$AJ841^3+WeightSDS!U$12*$AJ841^2+WeightSDS!V$12*$AJ841+WeightSDS!W$12,WeightSDS!P$14*$AJ841^7+WeightSDS!Q$14*$AJ841^6+WeightSDS!R$14*$AJ841^5+WeightSDS!S$14*$AJ841^4+WeightSDS!T$14*$AJ841^3+WeightSDS!U$14*$AJ841^2+WeightSDS!V$14*$AJ841+WeightSDS!W$14),IF($AJ841&lt;156,WeightSDS!O$17*$AJ841^8+WeightSDS!P$17*$AJ841^7+WeightSDS!Q$17*$AJ841^6+WeightSDS!R$17*$AJ841^5+WeightSDS!S$17*$AJ841^4+WeightSDS!T$17*$AJ841^3+WeightSDS!U$17*$AJ841^2+WeightSDS!V$17*$AJ841+WeightSDS!W$17,IF($AJ841&lt;186,WeightSDS!$U$18+(WeightSDS!$V$18-WeightSDS!$U$18)/24*($AJ841-186)+WeightSDS!$W$18*(-$AJ841+186)^2-0.005,WeightSDS!$U$18+(WeightSDS!$V$18-WeightSDS!$U$18)/24*($AJ841-186)-0.005)))</f>
        <v>0.14604529399999999</v>
      </c>
      <c r="AQ841" s="7">
        <f t="shared" si="295"/>
        <v>0.56299999999999994</v>
      </c>
      <c r="AR841" s="7">
        <f t="shared" si="296"/>
        <v>69</v>
      </c>
      <c r="AS841" s="7">
        <f t="shared" si="297"/>
        <v>0.51</v>
      </c>
    </row>
    <row r="842" spans="2:45" s="7" customFormat="1" x14ac:dyDescent="0.15">
      <c r="B842" s="118"/>
      <c r="C842" s="118"/>
      <c r="D842" s="118"/>
      <c r="E842" s="30"/>
      <c r="F842" s="30"/>
      <c r="G842" s="119"/>
      <c r="H842" s="119"/>
      <c r="I842" s="78"/>
      <c r="J842" s="11" t="str">
        <f t="shared" si="288"/>
        <v/>
      </c>
      <c r="K842" s="2" t="str">
        <f t="shared" si="298"/>
        <v/>
      </c>
      <c r="L842" s="2" t="str">
        <f t="shared" si="289"/>
        <v/>
      </c>
      <c r="M842" s="2" t="str">
        <f t="shared" si="299"/>
        <v/>
      </c>
      <c r="N842" s="2" t="str">
        <f t="shared" si="300"/>
        <v/>
      </c>
      <c r="O842" s="2" t="str">
        <f t="shared" si="301"/>
        <v/>
      </c>
      <c r="P842" s="11" t="str">
        <f t="shared" si="302"/>
        <v/>
      </c>
      <c r="Q842" s="11" t="str">
        <f t="shared" si="303"/>
        <v/>
      </c>
      <c r="R842" s="2" t="str">
        <f t="shared" si="304"/>
        <v/>
      </c>
      <c r="S842" s="11" t="str">
        <f t="shared" si="305"/>
        <v/>
      </c>
      <c r="T842" s="175" t="str">
        <f t="shared" si="306"/>
        <v/>
      </c>
      <c r="U842" s="11" t="str">
        <f t="shared" si="307"/>
        <v/>
      </c>
      <c r="V842" s="136"/>
      <c r="W842" s="136"/>
      <c r="X842" s="139">
        <f t="shared" si="290"/>
        <v>0</v>
      </c>
      <c r="Y842" s="31">
        <f t="shared" si="291"/>
        <v>0</v>
      </c>
      <c r="Z842" s="31"/>
      <c r="AA842" s="140">
        <f t="shared" si="292"/>
        <v>0</v>
      </c>
      <c r="AB842" s="12"/>
      <c r="AC842" s="8">
        <f t="shared" si="293"/>
        <v>9.0359999999999996</v>
      </c>
      <c r="AD842" s="8">
        <f t="shared" si="294"/>
        <v>-184.49199999999999</v>
      </c>
      <c r="AE842"/>
      <c r="AF842" t="e">
        <f>IF(D842="M",IF(AI842&lt;78,LMS!$D$5*AI842^3+LMS!$E$5*AI842^2+LMS!$F$5*AI842+LMS!$G$5,IF(AI842&lt;150,LMS!$D$6*AI842^3+LMS!$E$6*AI842^2+LMS!$F$6*AI842+LMS!$G$6,LMS!$D$7*AI842^3+LMS!$E$7*AI842^2+LMS!$F$7*AI842+LMS!$G$7)),IF(AI842&lt;69,LMS!$D$9*AI842^3+LMS!$E$9*AI842^2+LMS!$F$9*AI842+LMS!$G$9,IF(AI842&lt;150,LMS!$D$10*AI842^3+LMS!$E$10*AI842^2+LMS!$F$10*AI842+LMS!$G$10,LMS!$D$11*AI842^3+LMS!$E$11*AI842^2+LMS!$F$11*AI842+LMS!$G$11)))</f>
        <v>#VALUE!</v>
      </c>
      <c r="AG842" t="e">
        <f>IF(D842="M",(IF(AI842&lt;2.5,LMS!$D$21*AI842^3+LMS!$E$21*AI842^2+LMS!$F$21*AI842+LMS!$G$21,IF(AI842&lt;9.5,LMS!$D$22*AI842^3+LMS!$E$22*AI842^2+LMS!$F$22*AI842+LMS!$G$22,IF(AI842&lt;26.75,LMS!$D$23*AI842^3+LMS!$E$23*AI842^2+LMS!$F$23*AI842+LMS!$G$23,IF(AI842&lt;90,LMS!$D$24*AI842^3+LMS!$E$24*AI842^2+LMS!$F$24*AI842+LMS!$G$24,LMS!$D$25*AI842^3+LMS!$E$25*AI842^2+LMS!$F$25*AI842+LMS!$G$25))))),(IF(AI842&lt;2.5,LMS!$D$27*AI842^3+LMS!$E$27*AI842^2+LMS!$F$27*AI842+LMS!$G$27,IF(AI842&lt;9.5,LMS!$D$28*AI842^3+LMS!$E$28*AI842^2+LMS!$F$28*AI842+LMS!$G$28,IF(AI842&lt;26.75,LMS!$D$29*AI842^3+LMS!$E$29*AI842^2+LMS!$F$29*AI842+LMS!$G$29,IF(AI842&lt;90,LMS!$D$30*AI842^3+LMS!$E$30*AI842^2+LMS!$F$30*AI842+LMS!$G$30,IF(AI842&lt;150,LMS!$D$31*AI842^3+LMS!$E$31*AI842^2+LMS!$F$31*AI842+LMS!$G$31,LMS!$D$32*AI842^3+LMS!$E$32*AI842^2+LMS!$F$32*AI842+LMS!$G$32)))))))</f>
        <v>#VALUE!</v>
      </c>
      <c r="AH842" t="e">
        <f>IF(D842="M",(IF(AI842&lt;90,LMS!$D$14*AI842^3+LMS!$E$14*AI842^2+LMS!$F$14*AI842+LMS!$G$14,LMS!$D$15*AI842^3+LMS!$E$15*AI842^2+LMS!$F$15*AI842+LMS!$G$15)),(IF(AI842&lt;90,LMS!$D$17*AI842^3+LMS!$E$17*AI842^2+LMS!$F$17*AI842+LMS!$G$17,LMS!$D$18*AI842^3+LMS!$E$18*AI842^2+LMS!$F$18*AI842+LMS!$G$18)))</f>
        <v>#VALUE!</v>
      </c>
      <c r="AI842" s="7" t="e">
        <f t="shared" si="287"/>
        <v>#VALUE!</v>
      </c>
      <c r="AJ842" s="7">
        <f t="shared" si="308"/>
        <v>0</v>
      </c>
      <c r="AL842" s="7">
        <f>IF(D842="M",WeightSDS!P$5*$AJ842^7+WeightSDS!Q$5*$AJ842^6+WeightSDS!R$5*$AJ842^5+WeightSDS!S$5*$AJ842^4+WeightSDS!T$5*$AJ842^3+WeightSDS!U$5*$AJ842^2+WeightSDS!V$5*$AJ842+WeightSDS!W$5,IF($AJ842&lt;186,WeightSDS!P$8*$AJ842^7+WeightSDS!Q$8*$AJ842^6+WeightSDS!R$8*$AJ842^5+WeightSDS!S$8*$AJ842^4+WeightSDS!T$8*$AJ842^3+WeightSDS!U$8*$AJ842^2+WeightSDS!V$8*$AJ842+WeightSDS!W$8,WeightSDS!$U$9+WeightSDS!$V$9*($AJ842-WeightSDS!$W$9)))</f>
        <v>0.75407122999999998</v>
      </c>
      <c r="AM842" s="7">
        <f>IF(D842="M",IF($AJ842&lt;45,WeightSDS!M$23*$AJ842^10+WeightSDS!N$23*$AJ842^9+WeightSDS!O$23*$AJ842^8+WeightSDS!P$23*$AJ842^7+WeightSDS!Q$23*$AJ842^6+WeightSDS!R$23*$AJ842^5+WeightSDS!S$23*$AJ842^4+WeightSDS!T$23*$AJ842^3+WeightSDS!U$23*$AJ842^2+WeightSDS!V$23*$AJ842+WeightSDS!W$23,IF($AJ842&lt;153,WeightSDS!M$25*$AJ842^10+WeightSDS!N$25*$AJ842^9+WeightSDS!O$25*$AJ842^8+WeightSDS!P$25*$AJ842^7+WeightSDS!Q$25*$AJ842^6+WeightSDS!R$25*$AJ842^5+WeightSDS!S$25*$AJ842^4+WeightSDS!T$25*$AJ842^3+WeightSDS!U$25*$AJ842^2+WeightSDS!V$25*$AJ842+WeightSDS!W$25,WeightSDS!M$27+WeightSDS!N$27/(1+EXP(WeightSDS!O$27+WeightSDS!P$27*$AJ842)))),IF($AJ842&lt;43.8,WeightSDS!M$29*$AJ842^10+WeightSDS!N$29*$AJ842^9+WeightSDS!O$29*$AJ842^8+WeightSDS!P$29*$AJ842^7+WeightSDS!Q$29*$AJ842^6+WeightSDS!R$29*$AJ842^5+WeightSDS!S$29*$AJ842^4+WeightSDS!T$29*$AJ842^3+WeightSDS!U$29*$AJ842^2+WeightSDS!V$29*$AJ842+WeightSDS!W$29-0.010431*(1-$AJ842/210),IF($AJ842&lt;123,WeightSDS!M$30*$AJ842^10+WeightSDS!N$30*$AJ842^9+WeightSDS!O$30*$AJ842^8+WeightSDS!P$30*$AJ842^7+WeightSDS!Q$30*$AJ842^6+WeightSDS!R$30*$AJ842^5+WeightSDS!S$30*$AJ842^4+WeightSDS!T$30*$AJ842^3+WeightSDS!U$30*$AJ842^2+WeightSDS!V$30*$AJ842+WeightSDS!W$30-0.010431*(1-1/$AJ842),WeightSDS!M$32+WeightSDS!N$32/(1+EXP(WeightSDS!O$32+WeightSDS!P$32*$AJ842))-0.010431*(1-$AJ842/210))))</f>
        <v>2.9500001032655536</v>
      </c>
      <c r="AN842" s="7">
        <f>IF(D842="M",IF($AJ842&lt;162,WeightSDS!P$12*$AJ842^7+WeightSDS!Q$12*$AJ842^6+WeightSDS!R$12*$AJ842^5+WeightSDS!S$12*$AJ842^4+WeightSDS!T$12*$AJ842^3+WeightSDS!U$12*$AJ842^2+WeightSDS!V$12*$AJ842+WeightSDS!W$12,WeightSDS!P$14*$AJ842^7+WeightSDS!Q$14*$AJ842^6+WeightSDS!R$14*$AJ842^5+WeightSDS!S$14*$AJ842^4+WeightSDS!T$14*$AJ842^3+WeightSDS!U$14*$AJ842^2+WeightSDS!V$14*$AJ842+WeightSDS!W$14),IF($AJ842&lt;156,WeightSDS!O$17*$AJ842^8+WeightSDS!P$17*$AJ842^7+WeightSDS!Q$17*$AJ842^6+WeightSDS!R$17*$AJ842^5+WeightSDS!S$17*$AJ842^4+WeightSDS!T$17*$AJ842^3+WeightSDS!U$17*$AJ842^2+WeightSDS!V$17*$AJ842+WeightSDS!W$17,IF($AJ842&lt;186,WeightSDS!$U$18+(WeightSDS!$V$18-WeightSDS!$U$18)/24*($AJ842-186)+WeightSDS!$W$18*(-$AJ842+186)^2-0.005,WeightSDS!$U$18+(WeightSDS!$V$18-WeightSDS!$U$18)/24*($AJ842-186)-0.005)))</f>
        <v>0.14604529399999999</v>
      </c>
      <c r="AQ842" s="7">
        <f t="shared" si="295"/>
        <v>0.56299999999999994</v>
      </c>
      <c r="AR842" s="7">
        <f t="shared" si="296"/>
        <v>69</v>
      </c>
      <c r="AS842" s="7">
        <f t="shared" si="297"/>
        <v>0.51</v>
      </c>
    </row>
    <row r="843" spans="2:45" s="7" customFormat="1" x14ac:dyDescent="0.15">
      <c r="B843" s="118"/>
      <c r="C843" s="118"/>
      <c r="D843" s="118"/>
      <c r="E843" s="30"/>
      <c r="F843" s="30"/>
      <c r="G843" s="119"/>
      <c r="H843" s="119"/>
      <c r="I843" s="78"/>
      <c r="J843" s="11" t="str">
        <f t="shared" si="288"/>
        <v/>
      </c>
      <c r="K843" s="2" t="str">
        <f t="shared" si="298"/>
        <v/>
      </c>
      <c r="L843" s="2" t="str">
        <f t="shared" si="289"/>
        <v/>
      </c>
      <c r="M843" s="2" t="str">
        <f t="shared" si="299"/>
        <v/>
      </c>
      <c r="N843" s="2" t="str">
        <f t="shared" si="300"/>
        <v/>
      </c>
      <c r="O843" s="2" t="str">
        <f t="shared" si="301"/>
        <v/>
      </c>
      <c r="P843" s="11" t="str">
        <f t="shared" si="302"/>
        <v/>
      </c>
      <c r="Q843" s="11" t="str">
        <f t="shared" si="303"/>
        <v/>
      </c>
      <c r="R843" s="2" t="str">
        <f t="shared" si="304"/>
        <v/>
      </c>
      <c r="S843" s="11" t="str">
        <f t="shared" si="305"/>
        <v/>
      </c>
      <c r="T843" s="175" t="str">
        <f t="shared" si="306"/>
        <v/>
      </c>
      <c r="U843" s="11" t="str">
        <f t="shared" si="307"/>
        <v/>
      </c>
      <c r="V843" s="136"/>
      <c r="W843" s="136"/>
      <c r="X843" s="139">
        <f t="shared" si="290"/>
        <v>0</v>
      </c>
      <c r="Y843" s="31">
        <f t="shared" si="291"/>
        <v>0</v>
      </c>
      <c r="Z843" s="31"/>
      <c r="AA843" s="140">
        <f t="shared" si="292"/>
        <v>0</v>
      </c>
      <c r="AB843" s="12"/>
      <c r="AC843" s="8">
        <f t="shared" si="293"/>
        <v>9.0359999999999996</v>
      </c>
      <c r="AD843" s="8">
        <f t="shared" si="294"/>
        <v>-184.49199999999999</v>
      </c>
      <c r="AE843"/>
      <c r="AF843" t="e">
        <f>IF(D843="M",IF(AI843&lt;78,LMS!$D$5*AI843^3+LMS!$E$5*AI843^2+LMS!$F$5*AI843+LMS!$G$5,IF(AI843&lt;150,LMS!$D$6*AI843^3+LMS!$E$6*AI843^2+LMS!$F$6*AI843+LMS!$G$6,LMS!$D$7*AI843^3+LMS!$E$7*AI843^2+LMS!$F$7*AI843+LMS!$G$7)),IF(AI843&lt;69,LMS!$D$9*AI843^3+LMS!$E$9*AI843^2+LMS!$F$9*AI843+LMS!$G$9,IF(AI843&lt;150,LMS!$D$10*AI843^3+LMS!$E$10*AI843^2+LMS!$F$10*AI843+LMS!$G$10,LMS!$D$11*AI843^3+LMS!$E$11*AI843^2+LMS!$F$11*AI843+LMS!$G$11)))</f>
        <v>#VALUE!</v>
      </c>
      <c r="AG843" t="e">
        <f>IF(D843="M",(IF(AI843&lt;2.5,LMS!$D$21*AI843^3+LMS!$E$21*AI843^2+LMS!$F$21*AI843+LMS!$G$21,IF(AI843&lt;9.5,LMS!$D$22*AI843^3+LMS!$E$22*AI843^2+LMS!$F$22*AI843+LMS!$G$22,IF(AI843&lt;26.75,LMS!$D$23*AI843^3+LMS!$E$23*AI843^2+LMS!$F$23*AI843+LMS!$G$23,IF(AI843&lt;90,LMS!$D$24*AI843^3+LMS!$E$24*AI843^2+LMS!$F$24*AI843+LMS!$G$24,LMS!$D$25*AI843^3+LMS!$E$25*AI843^2+LMS!$F$25*AI843+LMS!$G$25))))),(IF(AI843&lt;2.5,LMS!$D$27*AI843^3+LMS!$E$27*AI843^2+LMS!$F$27*AI843+LMS!$G$27,IF(AI843&lt;9.5,LMS!$D$28*AI843^3+LMS!$E$28*AI843^2+LMS!$F$28*AI843+LMS!$G$28,IF(AI843&lt;26.75,LMS!$D$29*AI843^3+LMS!$E$29*AI843^2+LMS!$F$29*AI843+LMS!$G$29,IF(AI843&lt;90,LMS!$D$30*AI843^3+LMS!$E$30*AI843^2+LMS!$F$30*AI843+LMS!$G$30,IF(AI843&lt;150,LMS!$D$31*AI843^3+LMS!$E$31*AI843^2+LMS!$F$31*AI843+LMS!$G$31,LMS!$D$32*AI843^3+LMS!$E$32*AI843^2+LMS!$F$32*AI843+LMS!$G$32)))))))</f>
        <v>#VALUE!</v>
      </c>
      <c r="AH843" t="e">
        <f>IF(D843="M",(IF(AI843&lt;90,LMS!$D$14*AI843^3+LMS!$E$14*AI843^2+LMS!$F$14*AI843+LMS!$G$14,LMS!$D$15*AI843^3+LMS!$E$15*AI843^2+LMS!$F$15*AI843+LMS!$G$15)),(IF(AI843&lt;90,LMS!$D$17*AI843^3+LMS!$E$17*AI843^2+LMS!$F$17*AI843+LMS!$G$17,LMS!$D$18*AI843^3+LMS!$E$18*AI843^2+LMS!$F$18*AI843+LMS!$G$18)))</f>
        <v>#VALUE!</v>
      </c>
      <c r="AI843" s="7" t="e">
        <f t="shared" si="287"/>
        <v>#VALUE!</v>
      </c>
      <c r="AJ843" s="7">
        <f t="shared" si="308"/>
        <v>0</v>
      </c>
      <c r="AL843" s="7">
        <f>IF(D843="M",WeightSDS!P$5*$AJ843^7+WeightSDS!Q$5*$AJ843^6+WeightSDS!R$5*$AJ843^5+WeightSDS!S$5*$AJ843^4+WeightSDS!T$5*$AJ843^3+WeightSDS!U$5*$AJ843^2+WeightSDS!V$5*$AJ843+WeightSDS!W$5,IF($AJ843&lt;186,WeightSDS!P$8*$AJ843^7+WeightSDS!Q$8*$AJ843^6+WeightSDS!R$8*$AJ843^5+WeightSDS!S$8*$AJ843^4+WeightSDS!T$8*$AJ843^3+WeightSDS!U$8*$AJ843^2+WeightSDS!V$8*$AJ843+WeightSDS!W$8,WeightSDS!$U$9+WeightSDS!$V$9*($AJ843-WeightSDS!$W$9)))</f>
        <v>0.75407122999999998</v>
      </c>
      <c r="AM843" s="7">
        <f>IF(D843="M",IF($AJ843&lt;45,WeightSDS!M$23*$AJ843^10+WeightSDS!N$23*$AJ843^9+WeightSDS!O$23*$AJ843^8+WeightSDS!P$23*$AJ843^7+WeightSDS!Q$23*$AJ843^6+WeightSDS!R$23*$AJ843^5+WeightSDS!S$23*$AJ843^4+WeightSDS!T$23*$AJ843^3+WeightSDS!U$23*$AJ843^2+WeightSDS!V$23*$AJ843+WeightSDS!W$23,IF($AJ843&lt;153,WeightSDS!M$25*$AJ843^10+WeightSDS!N$25*$AJ843^9+WeightSDS!O$25*$AJ843^8+WeightSDS!P$25*$AJ843^7+WeightSDS!Q$25*$AJ843^6+WeightSDS!R$25*$AJ843^5+WeightSDS!S$25*$AJ843^4+WeightSDS!T$25*$AJ843^3+WeightSDS!U$25*$AJ843^2+WeightSDS!V$25*$AJ843+WeightSDS!W$25,WeightSDS!M$27+WeightSDS!N$27/(1+EXP(WeightSDS!O$27+WeightSDS!P$27*$AJ843)))),IF($AJ843&lt;43.8,WeightSDS!M$29*$AJ843^10+WeightSDS!N$29*$AJ843^9+WeightSDS!O$29*$AJ843^8+WeightSDS!P$29*$AJ843^7+WeightSDS!Q$29*$AJ843^6+WeightSDS!R$29*$AJ843^5+WeightSDS!S$29*$AJ843^4+WeightSDS!T$29*$AJ843^3+WeightSDS!U$29*$AJ843^2+WeightSDS!V$29*$AJ843+WeightSDS!W$29-0.010431*(1-$AJ843/210),IF($AJ843&lt;123,WeightSDS!M$30*$AJ843^10+WeightSDS!N$30*$AJ843^9+WeightSDS!O$30*$AJ843^8+WeightSDS!P$30*$AJ843^7+WeightSDS!Q$30*$AJ843^6+WeightSDS!R$30*$AJ843^5+WeightSDS!S$30*$AJ843^4+WeightSDS!T$30*$AJ843^3+WeightSDS!U$30*$AJ843^2+WeightSDS!V$30*$AJ843+WeightSDS!W$30-0.010431*(1-1/$AJ843),WeightSDS!M$32+WeightSDS!N$32/(1+EXP(WeightSDS!O$32+WeightSDS!P$32*$AJ843))-0.010431*(1-$AJ843/210))))</f>
        <v>2.9500001032655536</v>
      </c>
      <c r="AN843" s="7">
        <f>IF(D843="M",IF($AJ843&lt;162,WeightSDS!P$12*$AJ843^7+WeightSDS!Q$12*$AJ843^6+WeightSDS!R$12*$AJ843^5+WeightSDS!S$12*$AJ843^4+WeightSDS!T$12*$AJ843^3+WeightSDS!U$12*$AJ843^2+WeightSDS!V$12*$AJ843+WeightSDS!W$12,WeightSDS!P$14*$AJ843^7+WeightSDS!Q$14*$AJ843^6+WeightSDS!R$14*$AJ843^5+WeightSDS!S$14*$AJ843^4+WeightSDS!T$14*$AJ843^3+WeightSDS!U$14*$AJ843^2+WeightSDS!V$14*$AJ843+WeightSDS!W$14),IF($AJ843&lt;156,WeightSDS!O$17*$AJ843^8+WeightSDS!P$17*$AJ843^7+WeightSDS!Q$17*$AJ843^6+WeightSDS!R$17*$AJ843^5+WeightSDS!S$17*$AJ843^4+WeightSDS!T$17*$AJ843^3+WeightSDS!U$17*$AJ843^2+WeightSDS!V$17*$AJ843+WeightSDS!W$17,IF($AJ843&lt;186,WeightSDS!$U$18+(WeightSDS!$V$18-WeightSDS!$U$18)/24*($AJ843-186)+WeightSDS!$W$18*(-$AJ843+186)^2-0.005,WeightSDS!$U$18+(WeightSDS!$V$18-WeightSDS!$U$18)/24*($AJ843-186)-0.005)))</f>
        <v>0.14604529399999999</v>
      </c>
      <c r="AQ843" s="7">
        <f t="shared" si="295"/>
        <v>0.56299999999999994</v>
      </c>
      <c r="AR843" s="7">
        <f t="shared" si="296"/>
        <v>69</v>
      </c>
      <c r="AS843" s="7">
        <f t="shared" si="297"/>
        <v>0.51</v>
      </c>
    </row>
    <row r="844" spans="2:45" s="7" customFormat="1" x14ac:dyDescent="0.15">
      <c r="B844" s="118"/>
      <c r="C844" s="118"/>
      <c r="D844" s="118"/>
      <c r="E844" s="30"/>
      <c r="F844" s="30"/>
      <c r="G844" s="119"/>
      <c r="H844" s="119"/>
      <c r="I844" s="78"/>
      <c r="J844" s="11" t="str">
        <f t="shared" si="288"/>
        <v/>
      </c>
      <c r="K844" s="2" t="str">
        <f t="shared" si="298"/>
        <v/>
      </c>
      <c r="L844" s="2" t="str">
        <f t="shared" si="289"/>
        <v/>
      </c>
      <c r="M844" s="2" t="str">
        <f t="shared" si="299"/>
        <v/>
      </c>
      <c r="N844" s="2" t="str">
        <f t="shared" si="300"/>
        <v/>
      </c>
      <c r="O844" s="2" t="str">
        <f t="shared" si="301"/>
        <v/>
      </c>
      <c r="P844" s="11" t="str">
        <f t="shared" si="302"/>
        <v/>
      </c>
      <c r="Q844" s="11" t="str">
        <f t="shared" si="303"/>
        <v/>
      </c>
      <c r="R844" s="2" t="str">
        <f t="shared" si="304"/>
        <v/>
      </c>
      <c r="S844" s="11" t="str">
        <f t="shared" si="305"/>
        <v/>
      </c>
      <c r="T844" s="175" t="str">
        <f t="shared" si="306"/>
        <v/>
      </c>
      <c r="U844" s="11" t="str">
        <f t="shared" si="307"/>
        <v/>
      </c>
      <c r="V844" s="136"/>
      <c r="W844" s="136"/>
      <c r="X844" s="139">
        <f t="shared" si="290"/>
        <v>0</v>
      </c>
      <c r="Y844" s="31">
        <f t="shared" si="291"/>
        <v>0</v>
      </c>
      <c r="Z844" s="31"/>
      <c r="AA844" s="140">
        <f t="shared" si="292"/>
        <v>0</v>
      </c>
      <c r="AB844" s="12"/>
      <c r="AC844" s="8">
        <f t="shared" si="293"/>
        <v>9.0359999999999996</v>
      </c>
      <c r="AD844" s="8">
        <f t="shared" si="294"/>
        <v>-184.49199999999999</v>
      </c>
      <c r="AE844"/>
      <c r="AF844" t="e">
        <f>IF(D844="M",IF(AI844&lt;78,LMS!$D$5*AI844^3+LMS!$E$5*AI844^2+LMS!$F$5*AI844+LMS!$G$5,IF(AI844&lt;150,LMS!$D$6*AI844^3+LMS!$E$6*AI844^2+LMS!$F$6*AI844+LMS!$G$6,LMS!$D$7*AI844^3+LMS!$E$7*AI844^2+LMS!$F$7*AI844+LMS!$G$7)),IF(AI844&lt;69,LMS!$D$9*AI844^3+LMS!$E$9*AI844^2+LMS!$F$9*AI844+LMS!$G$9,IF(AI844&lt;150,LMS!$D$10*AI844^3+LMS!$E$10*AI844^2+LMS!$F$10*AI844+LMS!$G$10,LMS!$D$11*AI844^3+LMS!$E$11*AI844^2+LMS!$F$11*AI844+LMS!$G$11)))</f>
        <v>#VALUE!</v>
      </c>
      <c r="AG844" t="e">
        <f>IF(D844="M",(IF(AI844&lt;2.5,LMS!$D$21*AI844^3+LMS!$E$21*AI844^2+LMS!$F$21*AI844+LMS!$G$21,IF(AI844&lt;9.5,LMS!$D$22*AI844^3+LMS!$E$22*AI844^2+LMS!$F$22*AI844+LMS!$G$22,IF(AI844&lt;26.75,LMS!$D$23*AI844^3+LMS!$E$23*AI844^2+LMS!$F$23*AI844+LMS!$G$23,IF(AI844&lt;90,LMS!$D$24*AI844^3+LMS!$E$24*AI844^2+LMS!$F$24*AI844+LMS!$G$24,LMS!$D$25*AI844^3+LMS!$E$25*AI844^2+LMS!$F$25*AI844+LMS!$G$25))))),(IF(AI844&lt;2.5,LMS!$D$27*AI844^3+LMS!$E$27*AI844^2+LMS!$F$27*AI844+LMS!$G$27,IF(AI844&lt;9.5,LMS!$D$28*AI844^3+LMS!$E$28*AI844^2+LMS!$F$28*AI844+LMS!$G$28,IF(AI844&lt;26.75,LMS!$D$29*AI844^3+LMS!$E$29*AI844^2+LMS!$F$29*AI844+LMS!$G$29,IF(AI844&lt;90,LMS!$D$30*AI844^3+LMS!$E$30*AI844^2+LMS!$F$30*AI844+LMS!$G$30,IF(AI844&lt;150,LMS!$D$31*AI844^3+LMS!$E$31*AI844^2+LMS!$F$31*AI844+LMS!$G$31,LMS!$D$32*AI844^3+LMS!$E$32*AI844^2+LMS!$F$32*AI844+LMS!$G$32)))))))</f>
        <v>#VALUE!</v>
      </c>
      <c r="AH844" t="e">
        <f>IF(D844="M",(IF(AI844&lt;90,LMS!$D$14*AI844^3+LMS!$E$14*AI844^2+LMS!$F$14*AI844+LMS!$G$14,LMS!$D$15*AI844^3+LMS!$E$15*AI844^2+LMS!$F$15*AI844+LMS!$G$15)),(IF(AI844&lt;90,LMS!$D$17*AI844^3+LMS!$E$17*AI844^2+LMS!$F$17*AI844+LMS!$G$17,LMS!$D$18*AI844^3+LMS!$E$18*AI844^2+LMS!$F$18*AI844+LMS!$G$18)))</f>
        <v>#VALUE!</v>
      </c>
      <c r="AI844" s="7" t="e">
        <f t="shared" si="287"/>
        <v>#VALUE!</v>
      </c>
      <c r="AJ844" s="7">
        <f t="shared" si="308"/>
        <v>0</v>
      </c>
      <c r="AL844" s="7">
        <f>IF(D844="M",WeightSDS!P$5*$AJ844^7+WeightSDS!Q$5*$AJ844^6+WeightSDS!R$5*$AJ844^5+WeightSDS!S$5*$AJ844^4+WeightSDS!T$5*$AJ844^3+WeightSDS!U$5*$AJ844^2+WeightSDS!V$5*$AJ844+WeightSDS!W$5,IF($AJ844&lt;186,WeightSDS!P$8*$AJ844^7+WeightSDS!Q$8*$AJ844^6+WeightSDS!R$8*$AJ844^5+WeightSDS!S$8*$AJ844^4+WeightSDS!T$8*$AJ844^3+WeightSDS!U$8*$AJ844^2+WeightSDS!V$8*$AJ844+WeightSDS!W$8,WeightSDS!$U$9+WeightSDS!$V$9*($AJ844-WeightSDS!$W$9)))</f>
        <v>0.75407122999999998</v>
      </c>
      <c r="AM844" s="7">
        <f>IF(D844="M",IF($AJ844&lt;45,WeightSDS!M$23*$AJ844^10+WeightSDS!N$23*$AJ844^9+WeightSDS!O$23*$AJ844^8+WeightSDS!P$23*$AJ844^7+WeightSDS!Q$23*$AJ844^6+WeightSDS!R$23*$AJ844^5+WeightSDS!S$23*$AJ844^4+WeightSDS!T$23*$AJ844^3+WeightSDS!U$23*$AJ844^2+WeightSDS!V$23*$AJ844+WeightSDS!W$23,IF($AJ844&lt;153,WeightSDS!M$25*$AJ844^10+WeightSDS!N$25*$AJ844^9+WeightSDS!O$25*$AJ844^8+WeightSDS!P$25*$AJ844^7+WeightSDS!Q$25*$AJ844^6+WeightSDS!R$25*$AJ844^5+WeightSDS!S$25*$AJ844^4+WeightSDS!T$25*$AJ844^3+WeightSDS!U$25*$AJ844^2+WeightSDS!V$25*$AJ844+WeightSDS!W$25,WeightSDS!M$27+WeightSDS!N$27/(1+EXP(WeightSDS!O$27+WeightSDS!P$27*$AJ844)))),IF($AJ844&lt;43.8,WeightSDS!M$29*$AJ844^10+WeightSDS!N$29*$AJ844^9+WeightSDS!O$29*$AJ844^8+WeightSDS!P$29*$AJ844^7+WeightSDS!Q$29*$AJ844^6+WeightSDS!R$29*$AJ844^5+WeightSDS!S$29*$AJ844^4+WeightSDS!T$29*$AJ844^3+WeightSDS!U$29*$AJ844^2+WeightSDS!V$29*$AJ844+WeightSDS!W$29-0.010431*(1-$AJ844/210),IF($AJ844&lt;123,WeightSDS!M$30*$AJ844^10+WeightSDS!N$30*$AJ844^9+WeightSDS!O$30*$AJ844^8+WeightSDS!P$30*$AJ844^7+WeightSDS!Q$30*$AJ844^6+WeightSDS!R$30*$AJ844^5+WeightSDS!S$30*$AJ844^4+WeightSDS!T$30*$AJ844^3+WeightSDS!U$30*$AJ844^2+WeightSDS!V$30*$AJ844+WeightSDS!W$30-0.010431*(1-1/$AJ844),WeightSDS!M$32+WeightSDS!N$32/(1+EXP(WeightSDS!O$32+WeightSDS!P$32*$AJ844))-0.010431*(1-$AJ844/210))))</f>
        <v>2.9500001032655536</v>
      </c>
      <c r="AN844" s="7">
        <f>IF(D844="M",IF($AJ844&lt;162,WeightSDS!P$12*$AJ844^7+WeightSDS!Q$12*$AJ844^6+WeightSDS!R$12*$AJ844^5+WeightSDS!S$12*$AJ844^4+WeightSDS!T$12*$AJ844^3+WeightSDS!U$12*$AJ844^2+WeightSDS!V$12*$AJ844+WeightSDS!W$12,WeightSDS!P$14*$AJ844^7+WeightSDS!Q$14*$AJ844^6+WeightSDS!R$14*$AJ844^5+WeightSDS!S$14*$AJ844^4+WeightSDS!T$14*$AJ844^3+WeightSDS!U$14*$AJ844^2+WeightSDS!V$14*$AJ844+WeightSDS!W$14),IF($AJ844&lt;156,WeightSDS!O$17*$AJ844^8+WeightSDS!P$17*$AJ844^7+WeightSDS!Q$17*$AJ844^6+WeightSDS!R$17*$AJ844^5+WeightSDS!S$17*$AJ844^4+WeightSDS!T$17*$AJ844^3+WeightSDS!U$17*$AJ844^2+WeightSDS!V$17*$AJ844+WeightSDS!W$17,IF($AJ844&lt;186,WeightSDS!$U$18+(WeightSDS!$V$18-WeightSDS!$U$18)/24*($AJ844-186)+WeightSDS!$W$18*(-$AJ844+186)^2-0.005,WeightSDS!$U$18+(WeightSDS!$V$18-WeightSDS!$U$18)/24*($AJ844-186)-0.005)))</f>
        <v>0.14604529399999999</v>
      </c>
      <c r="AQ844" s="7">
        <f t="shared" si="295"/>
        <v>0.56299999999999994</v>
      </c>
      <c r="AR844" s="7">
        <f t="shared" si="296"/>
        <v>69</v>
      </c>
      <c r="AS844" s="7">
        <f t="shared" si="297"/>
        <v>0.51</v>
      </c>
    </row>
    <row r="845" spans="2:45" s="7" customFormat="1" x14ac:dyDescent="0.15">
      <c r="B845" s="118"/>
      <c r="C845" s="118"/>
      <c r="D845" s="118"/>
      <c r="E845" s="30"/>
      <c r="F845" s="30"/>
      <c r="G845" s="119"/>
      <c r="H845" s="119"/>
      <c r="I845" s="78"/>
      <c r="J845" s="11" t="str">
        <f t="shared" si="288"/>
        <v/>
      </c>
      <c r="K845" s="2" t="str">
        <f t="shared" si="298"/>
        <v/>
      </c>
      <c r="L845" s="2" t="str">
        <f t="shared" si="289"/>
        <v/>
      </c>
      <c r="M845" s="2" t="str">
        <f t="shared" si="299"/>
        <v/>
      </c>
      <c r="N845" s="2" t="str">
        <f t="shared" si="300"/>
        <v/>
      </c>
      <c r="O845" s="2" t="str">
        <f t="shared" si="301"/>
        <v/>
      </c>
      <c r="P845" s="11" t="str">
        <f t="shared" si="302"/>
        <v/>
      </c>
      <c r="Q845" s="11" t="str">
        <f t="shared" si="303"/>
        <v/>
      </c>
      <c r="R845" s="2" t="str">
        <f t="shared" si="304"/>
        <v/>
      </c>
      <c r="S845" s="11" t="str">
        <f t="shared" si="305"/>
        <v/>
      </c>
      <c r="T845" s="175" t="str">
        <f t="shared" si="306"/>
        <v/>
      </c>
      <c r="U845" s="11" t="str">
        <f t="shared" si="307"/>
        <v/>
      </c>
      <c r="V845" s="136"/>
      <c r="W845" s="136"/>
      <c r="X845" s="139">
        <f t="shared" si="290"/>
        <v>0</v>
      </c>
      <c r="Y845" s="31">
        <f t="shared" si="291"/>
        <v>0</v>
      </c>
      <c r="Z845" s="31"/>
      <c r="AA845" s="140">
        <f t="shared" si="292"/>
        <v>0</v>
      </c>
      <c r="AB845" s="12"/>
      <c r="AC845" s="8">
        <f t="shared" si="293"/>
        <v>9.0359999999999996</v>
      </c>
      <c r="AD845" s="8">
        <f t="shared" si="294"/>
        <v>-184.49199999999999</v>
      </c>
      <c r="AE845"/>
      <c r="AF845" t="e">
        <f>IF(D845="M",IF(AI845&lt;78,LMS!$D$5*AI845^3+LMS!$E$5*AI845^2+LMS!$F$5*AI845+LMS!$G$5,IF(AI845&lt;150,LMS!$D$6*AI845^3+LMS!$E$6*AI845^2+LMS!$F$6*AI845+LMS!$G$6,LMS!$D$7*AI845^3+LMS!$E$7*AI845^2+LMS!$F$7*AI845+LMS!$G$7)),IF(AI845&lt;69,LMS!$D$9*AI845^3+LMS!$E$9*AI845^2+LMS!$F$9*AI845+LMS!$G$9,IF(AI845&lt;150,LMS!$D$10*AI845^3+LMS!$E$10*AI845^2+LMS!$F$10*AI845+LMS!$G$10,LMS!$D$11*AI845^3+LMS!$E$11*AI845^2+LMS!$F$11*AI845+LMS!$G$11)))</f>
        <v>#VALUE!</v>
      </c>
      <c r="AG845" t="e">
        <f>IF(D845="M",(IF(AI845&lt;2.5,LMS!$D$21*AI845^3+LMS!$E$21*AI845^2+LMS!$F$21*AI845+LMS!$G$21,IF(AI845&lt;9.5,LMS!$D$22*AI845^3+LMS!$E$22*AI845^2+LMS!$F$22*AI845+LMS!$G$22,IF(AI845&lt;26.75,LMS!$D$23*AI845^3+LMS!$E$23*AI845^2+LMS!$F$23*AI845+LMS!$G$23,IF(AI845&lt;90,LMS!$D$24*AI845^3+LMS!$E$24*AI845^2+LMS!$F$24*AI845+LMS!$G$24,LMS!$D$25*AI845^3+LMS!$E$25*AI845^2+LMS!$F$25*AI845+LMS!$G$25))))),(IF(AI845&lt;2.5,LMS!$D$27*AI845^3+LMS!$E$27*AI845^2+LMS!$F$27*AI845+LMS!$G$27,IF(AI845&lt;9.5,LMS!$D$28*AI845^3+LMS!$E$28*AI845^2+LMS!$F$28*AI845+LMS!$G$28,IF(AI845&lt;26.75,LMS!$D$29*AI845^3+LMS!$E$29*AI845^2+LMS!$F$29*AI845+LMS!$G$29,IF(AI845&lt;90,LMS!$D$30*AI845^3+LMS!$E$30*AI845^2+LMS!$F$30*AI845+LMS!$G$30,IF(AI845&lt;150,LMS!$D$31*AI845^3+LMS!$E$31*AI845^2+LMS!$F$31*AI845+LMS!$G$31,LMS!$D$32*AI845^3+LMS!$E$32*AI845^2+LMS!$F$32*AI845+LMS!$G$32)))))))</f>
        <v>#VALUE!</v>
      </c>
      <c r="AH845" t="e">
        <f>IF(D845="M",(IF(AI845&lt;90,LMS!$D$14*AI845^3+LMS!$E$14*AI845^2+LMS!$F$14*AI845+LMS!$G$14,LMS!$D$15*AI845^3+LMS!$E$15*AI845^2+LMS!$F$15*AI845+LMS!$G$15)),(IF(AI845&lt;90,LMS!$D$17*AI845^3+LMS!$E$17*AI845^2+LMS!$F$17*AI845+LMS!$G$17,LMS!$D$18*AI845^3+LMS!$E$18*AI845^2+LMS!$F$18*AI845+LMS!$G$18)))</f>
        <v>#VALUE!</v>
      </c>
      <c r="AI845" s="7" t="e">
        <f t="shared" si="287"/>
        <v>#VALUE!</v>
      </c>
      <c r="AJ845" s="7">
        <f t="shared" si="308"/>
        <v>0</v>
      </c>
      <c r="AL845" s="7">
        <f>IF(D845="M",WeightSDS!P$5*$AJ845^7+WeightSDS!Q$5*$AJ845^6+WeightSDS!R$5*$AJ845^5+WeightSDS!S$5*$AJ845^4+WeightSDS!T$5*$AJ845^3+WeightSDS!U$5*$AJ845^2+WeightSDS!V$5*$AJ845+WeightSDS!W$5,IF($AJ845&lt;186,WeightSDS!P$8*$AJ845^7+WeightSDS!Q$8*$AJ845^6+WeightSDS!R$8*$AJ845^5+WeightSDS!S$8*$AJ845^4+WeightSDS!T$8*$AJ845^3+WeightSDS!U$8*$AJ845^2+WeightSDS!V$8*$AJ845+WeightSDS!W$8,WeightSDS!$U$9+WeightSDS!$V$9*($AJ845-WeightSDS!$W$9)))</f>
        <v>0.75407122999999998</v>
      </c>
      <c r="AM845" s="7">
        <f>IF(D845="M",IF($AJ845&lt;45,WeightSDS!M$23*$AJ845^10+WeightSDS!N$23*$AJ845^9+WeightSDS!O$23*$AJ845^8+WeightSDS!P$23*$AJ845^7+WeightSDS!Q$23*$AJ845^6+WeightSDS!R$23*$AJ845^5+WeightSDS!S$23*$AJ845^4+WeightSDS!T$23*$AJ845^3+WeightSDS!U$23*$AJ845^2+WeightSDS!V$23*$AJ845+WeightSDS!W$23,IF($AJ845&lt;153,WeightSDS!M$25*$AJ845^10+WeightSDS!N$25*$AJ845^9+WeightSDS!O$25*$AJ845^8+WeightSDS!P$25*$AJ845^7+WeightSDS!Q$25*$AJ845^6+WeightSDS!R$25*$AJ845^5+WeightSDS!S$25*$AJ845^4+WeightSDS!T$25*$AJ845^3+WeightSDS!U$25*$AJ845^2+WeightSDS!V$25*$AJ845+WeightSDS!W$25,WeightSDS!M$27+WeightSDS!N$27/(1+EXP(WeightSDS!O$27+WeightSDS!P$27*$AJ845)))),IF($AJ845&lt;43.8,WeightSDS!M$29*$AJ845^10+WeightSDS!N$29*$AJ845^9+WeightSDS!O$29*$AJ845^8+WeightSDS!P$29*$AJ845^7+WeightSDS!Q$29*$AJ845^6+WeightSDS!R$29*$AJ845^5+WeightSDS!S$29*$AJ845^4+WeightSDS!T$29*$AJ845^3+WeightSDS!U$29*$AJ845^2+WeightSDS!V$29*$AJ845+WeightSDS!W$29-0.010431*(1-$AJ845/210),IF($AJ845&lt;123,WeightSDS!M$30*$AJ845^10+WeightSDS!N$30*$AJ845^9+WeightSDS!O$30*$AJ845^8+WeightSDS!P$30*$AJ845^7+WeightSDS!Q$30*$AJ845^6+WeightSDS!R$30*$AJ845^5+WeightSDS!S$30*$AJ845^4+WeightSDS!T$30*$AJ845^3+WeightSDS!U$30*$AJ845^2+WeightSDS!V$30*$AJ845+WeightSDS!W$30-0.010431*(1-1/$AJ845),WeightSDS!M$32+WeightSDS!N$32/(1+EXP(WeightSDS!O$32+WeightSDS!P$32*$AJ845))-0.010431*(1-$AJ845/210))))</f>
        <v>2.9500001032655536</v>
      </c>
      <c r="AN845" s="7">
        <f>IF(D845="M",IF($AJ845&lt;162,WeightSDS!P$12*$AJ845^7+WeightSDS!Q$12*$AJ845^6+WeightSDS!R$12*$AJ845^5+WeightSDS!S$12*$AJ845^4+WeightSDS!T$12*$AJ845^3+WeightSDS!U$12*$AJ845^2+WeightSDS!V$12*$AJ845+WeightSDS!W$12,WeightSDS!P$14*$AJ845^7+WeightSDS!Q$14*$AJ845^6+WeightSDS!R$14*$AJ845^5+WeightSDS!S$14*$AJ845^4+WeightSDS!T$14*$AJ845^3+WeightSDS!U$14*$AJ845^2+WeightSDS!V$14*$AJ845+WeightSDS!W$14),IF($AJ845&lt;156,WeightSDS!O$17*$AJ845^8+WeightSDS!P$17*$AJ845^7+WeightSDS!Q$17*$AJ845^6+WeightSDS!R$17*$AJ845^5+WeightSDS!S$17*$AJ845^4+WeightSDS!T$17*$AJ845^3+WeightSDS!U$17*$AJ845^2+WeightSDS!V$17*$AJ845+WeightSDS!W$17,IF($AJ845&lt;186,WeightSDS!$U$18+(WeightSDS!$V$18-WeightSDS!$U$18)/24*($AJ845-186)+WeightSDS!$W$18*(-$AJ845+186)^2-0.005,WeightSDS!$U$18+(WeightSDS!$V$18-WeightSDS!$U$18)/24*($AJ845-186)-0.005)))</f>
        <v>0.14604529399999999</v>
      </c>
      <c r="AQ845" s="7">
        <f t="shared" si="295"/>
        <v>0.56299999999999994</v>
      </c>
      <c r="AR845" s="7">
        <f t="shared" si="296"/>
        <v>69</v>
      </c>
      <c r="AS845" s="7">
        <f t="shared" si="297"/>
        <v>0.51</v>
      </c>
    </row>
    <row r="846" spans="2:45" s="7" customFormat="1" x14ac:dyDescent="0.15">
      <c r="B846" s="118"/>
      <c r="C846" s="118"/>
      <c r="D846" s="118"/>
      <c r="E846" s="30"/>
      <c r="F846" s="30"/>
      <c r="G846" s="119"/>
      <c r="H846" s="119"/>
      <c r="I846" s="78"/>
      <c r="J846" s="11" t="str">
        <f t="shared" si="288"/>
        <v/>
      </c>
      <c r="K846" s="2" t="str">
        <f t="shared" si="298"/>
        <v/>
      </c>
      <c r="L846" s="2" t="str">
        <f t="shared" si="289"/>
        <v/>
      </c>
      <c r="M846" s="2" t="str">
        <f t="shared" si="299"/>
        <v/>
      </c>
      <c r="N846" s="2" t="str">
        <f t="shared" si="300"/>
        <v/>
      </c>
      <c r="O846" s="2" t="str">
        <f t="shared" si="301"/>
        <v/>
      </c>
      <c r="P846" s="11" t="str">
        <f t="shared" si="302"/>
        <v/>
      </c>
      <c r="Q846" s="11" t="str">
        <f t="shared" si="303"/>
        <v/>
      </c>
      <c r="R846" s="2" t="str">
        <f t="shared" si="304"/>
        <v/>
      </c>
      <c r="S846" s="11" t="str">
        <f t="shared" si="305"/>
        <v/>
      </c>
      <c r="T846" s="175" t="str">
        <f t="shared" si="306"/>
        <v/>
      </c>
      <c r="U846" s="11" t="str">
        <f t="shared" si="307"/>
        <v/>
      </c>
      <c r="V846" s="136"/>
      <c r="W846" s="136"/>
      <c r="X846" s="139">
        <f t="shared" si="290"/>
        <v>0</v>
      </c>
      <c r="Y846" s="31">
        <f t="shared" si="291"/>
        <v>0</v>
      </c>
      <c r="Z846" s="31"/>
      <c r="AA846" s="140">
        <f t="shared" si="292"/>
        <v>0</v>
      </c>
      <c r="AB846" s="12"/>
      <c r="AC846" s="8">
        <f t="shared" si="293"/>
        <v>9.0359999999999996</v>
      </c>
      <c r="AD846" s="8">
        <f t="shared" si="294"/>
        <v>-184.49199999999999</v>
      </c>
      <c r="AE846"/>
      <c r="AF846" t="e">
        <f>IF(D846="M",IF(AI846&lt;78,LMS!$D$5*AI846^3+LMS!$E$5*AI846^2+LMS!$F$5*AI846+LMS!$G$5,IF(AI846&lt;150,LMS!$D$6*AI846^3+LMS!$E$6*AI846^2+LMS!$F$6*AI846+LMS!$G$6,LMS!$D$7*AI846^3+LMS!$E$7*AI846^2+LMS!$F$7*AI846+LMS!$G$7)),IF(AI846&lt;69,LMS!$D$9*AI846^3+LMS!$E$9*AI846^2+LMS!$F$9*AI846+LMS!$G$9,IF(AI846&lt;150,LMS!$D$10*AI846^3+LMS!$E$10*AI846^2+LMS!$F$10*AI846+LMS!$G$10,LMS!$D$11*AI846^3+LMS!$E$11*AI846^2+LMS!$F$11*AI846+LMS!$G$11)))</f>
        <v>#VALUE!</v>
      </c>
      <c r="AG846" t="e">
        <f>IF(D846="M",(IF(AI846&lt;2.5,LMS!$D$21*AI846^3+LMS!$E$21*AI846^2+LMS!$F$21*AI846+LMS!$G$21,IF(AI846&lt;9.5,LMS!$D$22*AI846^3+LMS!$E$22*AI846^2+LMS!$F$22*AI846+LMS!$G$22,IF(AI846&lt;26.75,LMS!$D$23*AI846^3+LMS!$E$23*AI846^2+LMS!$F$23*AI846+LMS!$G$23,IF(AI846&lt;90,LMS!$D$24*AI846^3+LMS!$E$24*AI846^2+LMS!$F$24*AI846+LMS!$G$24,LMS!$D$25*AI846^3+LMS!$E$25*AI846^2+LMS!$F$25*AI846+LMS!$G$25))))),(IF(AI846&lt;2.5,LMS!$D$27*AI846^3+LMS!$E$27*AI846^2+LMS!$F$27*AI846+LMS!$G$27,IF(AI846&lt;9.5,LMS!$D$28*AI846^3+LMS!$E$28*AI846^2+LMS!$F$28*AI846+LMS!$G$28,IF(AI846&lt;26.75,LMS!$D$29*AI846^3+LMS!$E$29*AI846^2+LMS!$F$29*AI846+LMS!$G$29,IF(AI846&lt;90,LMS!$D$30*AI846^3+LMS!$E$30*AI846^2+LMS!$F$30*AI846+LMS!$G$30,IF(AI846&lt;150,LMS!$D$31*AI846^3+LMS!$E$31*AI846^2+LMS!$F$31*AI846+LMS!$G$31,LMS!$D$32*AI846^3+LMS!$E$32*AI846^2+LMS!$F$32*AI846+LMS!$G$32)))))))</f>
        <v>#VALUE!</v>
      </c>
      <c r="AH846" t="e">
        <f>IF(D846="M",(IF(AI846&lt;90,LMS!$D$14*AI846^3+LMS!$E$14*AI846^2+LMS!$F$14*AI846+LMS!$G$14,LMS!$D$15*AI846^3+LMS!$E$15*AI846^2+LMS!$F$15*AI846+LMS!$G$15)),(IF(AI846&lt;90,LMS!$D$17*AI846^3+LMS!$E$17*AI846^2+LMS!$F$17*AI846+LMS!$G$17,LMS!$D$18*AI846^3+LMS!$E$18*AI846^2+LMS!$F$18*AI846+LMS!$G$18)))</f>
        <v>#VALUE!</v>
      </c>
      <c r="AI846" s="7" t="e">
        <f t="shared" si="287"/>
        <v>#VALUE!</v>
      </c>
      <c r="AJ846" s="7">
        <f t="shared" si="308"/>
        <v>0</v>
      </c>
      <c r="AL846" s="7">
        <f>IF(D846="M",WeightSDS!P$5*$AJ846^7+WeightSDS!Q$5*$AJ846^6+WeightSDS!R$5*$AJ846^5+WeightSDS!S$5*$AJ846^4+WeightSDS!T$5*$AJ846^3+WeightSDS!U$5*$AJ846^2+WeightSDS!V$5*$AJ846+WeightSDS!W$5,IF($AJ846&lt;186,WeightSDS!P$8*$AJ846^7+WeightSDS!Q$8*$AJ846^6+WeightSDS!R$8*$AJ846^5+WeightSDS!S$8*$AJ846^4+WeightSDS!T$8*$AJ846^3+WeightSDS!U$8*$AJ846^2+WeightSDS!V$8*$AJ846+WeightSDS!W$8,WeightSDS!$U$9+WeightSDS!$V$9*($AJ846-WeightSDS!$W$9)))</f>
        <v>0.75407122999999998</v>
      </c>
      <c r="AM846" s="7">
        <f>IF(D846="M",IF($AJ846&lt;45,WeightSDS!M$23*$AJ846^10+WeightSDS!N$23*$AJ846^9+WeightSDS!O$23*$AJ846^8+WeightSDS!P$23*$AJ846^7+WeightSDS!Q$23*$AJ846^6+WeightSDS!R$23*$AJ846^5+WeightSDS!S$23*$AJ846^4+WeightSDS!T$23*$AJ846^3+WeightSDS!U$23*$AJ846^2+WeightSDS!V$23*$AJ846+WeightSDS!W$23,IF($AJ846&lt;153,WeightSDS!M$25*$AJ846^10+WeightSDS!N$25*$AJ846^9+WeightSDS!O$25*$AJ846^8+WeightSDS!P$25*$AJ846^7+WeightSDS!Q$25*$AJ846^6+WeightSDS!R$25*$AJ846^5+WeightSDS!S$25*$AJ846^4+WeightSDS!T$25*$AJ846^3+WeightSDS!U$25*$AJ846^2+WeightSDS!V$25*$AJ846+WeightSDS!W$25,WeightSDS!M$27+WeightSDS!N$27/(1+EXP(WeightSDS!O$27+WeightSDS!P$27*$AJ846)))),IF($AJ846&lt;43.8,WeightSDS!M$29*$AJ846^10+WeightSDS!N$29*$AJ846^9+WeightSDS!O$29*$AJ846^8+WeightSDS!P$29*$AJ846^7+WeightSDS!Q$29*$AJ846^6+WeightSDS!R$29*$AJ846^5+WeightSDS!S$29*$AJ846^4+WeightSDS!T$29*$AJ846^3+WeightSDS!U$29*$AJ846^2+WeightSDS!V$29*$AJ846+WeightSDS!W$29-0.010431*(1-$AJ846/210),IF($AJ846&lt;123,WeightSDS!M$30*$AJ846^10+WeightSDS!N$30*$AJ846^9+WeightSDS!O$30*$AJ846^8+WeightSDS!P$30*$AJ846^7+WeightSDS!Q$30*$AJ846^6+WeightSDS!R$30*$AJ846^5+WeightSDS!S$30*$AJ846^4+WeightSDS!T$30*$AJ846^3+WeightSDS!U$30*$AJ846^2+WeightSDS!V$30*$AJ846+WeightSDS!W$30-0.010431*(1-1/$AJ846),WeightSDS!M$32+WeightSDS!N$32/(1+EXP(WeightSDS!O$32+WeightSDS!P$32*$AJ846))-0.010431*(1-$AJ846/210))))</f>
        <v>2.9500001032655536</v>
      </c>
      <c r="AN846" s="7">
        <f>IF(D846="M",IF($AJ846&lt;162,WeightSDS!P$12*$AJ846^7+WeightSDS!Q$12*$AJ846^6+WeightSDS!R$12*$AJ846^5+WeightSDS!S$12*$AJ846^4+WeightSDS!T$12*$AJ846^3+WeightSDS!U$12*$AJ846^2+WeightSDS!V$12*$AJ846+WeightSDS!W$12,WeightSDS!P$14*$AJ846^7+WeightSDS!Q$14*$AJ846^6+WeightSDS!R$14*$AJ846^5+WeightSDS!S$14*$AJ846^4+WeightSDS!T$14*$AJ846^3+WeightSDS!U$14*$AJ846^2+WeightSDS!V$14*$AJ846+WeightSDS!W$14),IF($AJ846&lt;156,WeightSDS!O$17*$AJ846^8+WeightSDS!P$17*$AJ846^7+WeightSDS!Q$17*$AJ846^6+WeightSDS!R$17*$AJ846^5+WeightSDS!S$17*$AJ846^4+WeightSDS!T$17*$AJ846^3+WeightSDS!U$17*$AJ846^2+WeightSDS!V$17*$AJ846+WeightSDS!W$17,IF($AJ846&lt;186,WeightSDS!$U$18+(WeightSDS!$V$18-WeightSDS!$U$18)/24*($AJ846-186)+WeightSDS!$W$18*(-$AJ846+186)^2-0.005,WeightSDS!$U$18+(WeightSDS!$V$18-WeightSDS!$U$18)/24*($AJ846-186)-0.005)))</f>
        <v>0.14604529399999999</v>
      </c>
      <c r="AQ846" s="7">
        <f t="shared" si="295"/>
        <v>0.56299999999999994</v>
      </c>
      <c r="AR846" s="7">
        <f t="shared" si="296"/>
        <v>69</v>
      </c>
      <c r="AS846" s="7">
        <f t="shared" si="297"/>
        <v>0.51</v>
      </c>
    </row>
    <row r="847" spans="2:45" s="7" customFormat="1" x14ac:dyDescent="0.15">
      <c r="B847" s="118"/>
      <c r="C847" s="118"/>
      <c r="D847" s="118"/>
      <c r="E847" s="30"/>
      <c r="F847" s="30"/>
      <c r="G847" s="119"/>
      <c r="H847" s="119"/>
      <c r="I847" s="78"/>
      <c r="J847" s="11" t="str">
        <f t="shared" si="288"/>
        <v/>
      </c>
      <c r="K847" s="2" t="str">
        <f t="shared" si="298"/>
        <v/>
      </c>
      <c r="L847" s="2" t="str">
        <f t="shared" si="289"/>
        <v/>
      </c>
      <c r="M847" s="2" t="str">
        <f t="shared" si="299"/>
        <v/>
      </c>
      <c r="N847" s="2" t="str">
        <f t="shared" si="300"/>
        <v/>
      </c>
      <c r="O847" s="2" t="str">
        <f t="shared" si="301"/>
        <v/>
      </c>
      <c r="P847" s="11" t="str">
        <f t="shared" si="302"/>
        <v/>
      </c>
      <c r="Q847" s="11" t="str">
        <f t="shared" si="303"/>
        <v/>
      </c>
      <c r="R847" s="2" t="str">
        <f t="shared" si="304"/>
        <v/>
      </c>
      <c r="S847" s="11" t="str">
        <f t="shared" si="305"/>
        <v/>
      </c>
      <c r="T847" s="175" t="str">
        <f t="shared" si="306"/>
        <v/>
      </c>
      <c r="U847" s="11" t="str">
        <f t="shared" si="307"/>
        <v/>
      </c>
      <c r="V847" s="136"/>
      <c r="W847" s="136"/>
      <c r="X847" s="139">
        <f t="shared" si="290"/>
        <v>0</v>
      </c>
      <c r="Y847" s="31">
        <f t="shared" si="291"/>
        <v>0</v>
      </c>
      <c r="Z847" s="31"/>
      <c r="AA847" s="140">
        <f t="shared" si="292"/>
        <v>0</v>
      </c>
      <c r="AB847" s="12"/>
      <c r="AC847" s="8">
        <f t="shared" si="293"/>
        <v>9.0359999999999996</v>
      </c>
      <c r="AD847" s="8">
        <f t="shared" si="294"/>
        <v>-184.49199999999999</v>
      </c>
      <c r="AE847"/>
      <c r="AF847" t="e">
        <f>IF(D847="M",IF(AI847&lt;78,LMS!$D$5*AI847^3+LMS!$E$5*AI847^2+LMS!$F$5*AI847+LMS!$G$5,IF(AI847&lt;150,LMS!$D$6*AI847^3+LMS!$E$6*AI847^2+LMS!$F$6*AI847+LMS!$G$6,LMS!$D$7*AI847^3+LMS!$E$7*AI847^2+LMS!$F$7*AI847+LMS!$G$7)),IF(AI847&lt;69,LMS!$D$9*AI847^3+LMS!$E$9*AI847^2+LMS!$F$9*AI847+LMS!$G$9,IF(AI847&lt;150,LMS!$D$10*AI847^3+LMS!$E$10*AI847^2+LMS!$F$10*AI847+LMS!$G$10,LMS!$D$11*AI847^3+LMS!$E$11*AI847^2+LMS!$F$11*AI847+LMS!$G$11)))</f>
        <v>#VALUE!</v>
      </c>
      <c r="AG847" t="e">
        <f>IF(D847="M",(IF(AI847&lt;2.5,LMS!$D$21*AI847^3+LMS!$E$21*AI847^2+LMS!$F$21*AI847+LMS!$G$21,IF(AI847&lt;9.5,LMS!$D$22*AI847^3+LMS!$E$22*AI847^2+LMS!$F$22*AI847+LMS!$G$22,IF(AI847&lt;26.75,LMS!$D$23*AI847^3+LMS!$E$23*AI847^2+LMS!$F$23*AI847+LMS!$G$23,IF(AI847&lt;90,LMS!$D$24*AI847^3+LMS!$E$24*AI847^2+LMS!$F$24*AI847+LMS!$G$24,LMS!$D$25*AI847^3+LMS!$E$25*AI847^2+LMS!$F$25*AI847+LMS!$G$25))))),(IF(AI847&lt;2.5,LMS!$D$27*AI847^3+LMS!$E$27*AI847^2+LMS!$F$27*AI847+LMS!$G$27,IF(AI847&lt;9.5,LMS!$D$28*AI847^3+LMS!$E$28*AI847^2+LMS!$F$28*AI847+LMS!$G$28,IF(AI847&lt;26.75,LMS!$D$29*AI847^3+LMS!$E$29*AI847^2+LMS!$F$29*AI847+LMS!$G$29,IF(AI847&lt;90,LMS!$D$30*AI847^3+LMS!$E$30*AI847^2+LMS!$F$30*AI847+LMS!$G$30,IF(AI847&lt;150,LMS!$D$31*AI847^3+LMS!$E$31*AI847^2+LMS!$F$31*AI847+LMS!$G$31,LMS!$D$32*AI847^3+LMS!$E$32*AI847^2+LMS!$F$32*AI847+LMS!$G$32)))))))</f>
        <v>#VALUE!</v>
      </c>
      <c r="AH847" t="e">
        <f>IF(D847="M",(IF(AI847&lt;90,LMS!$D$14*AI847^3+LMS!$E$14*AI847^2+LMS!$F$14*AI847+LMS!$G$14,LMS!$D$15*AI847^3+LMS!$E$15*AI847^2+LMS!$F$15*AI847+LMS!$G$15)),(IF(AI847&lt;90,LMS!$D$17*AI847^3+LMS!$E$17*AI847^2+LMS!$F$17*AI847+LMS!$G$17,LMS!$D$18*AI847^3+LMS!$E$18*AI847^2+LMS!$F$18*AI847+LMS!$G$18)))</f>
        <v>#VALUE!</v>
      </c>
      <c r="AI847" s="7" t="e">
        <f t="shared" si="287"/>
        <v>#VALUE!</v>
      </c>
      <c r="AJ847" s="7">
        <f t="shared" si="308"/>
        <v>0</v>
      </c>
      <c r="AL847" s="7">
        <f>IF(D847="M",WeightSDS!P$5*$AJ847^7+WeightSDS!Q$5*$AJ847^6+WeightSDS!R$5*$AJ847^5+WeightSDS!S$5*$AJ847^4+WeightSDS!T$5*$AJ847^3+WeightSDS!U$5*$AJ847^2+WeightSDS!V$5*$AJ847+WeightSDS!W$5,IF($AJ847&lt;186,WeightSDS!P$8*$AJ847^7+WeightSDS!Q$8*$AJ847^6+WeightSDS!R$8*$AJ847^5+WeightSDS!S$8*$AJ847^4+WeightSDS!T$8*$AJ847^3+WeightSDS!U$8*$AJ847^2+WeightSDS!V$8*$AJ847+WeightSDS!W$8,WeightSDS!$U$9+WeightSDS!$V$9*($AJ847-WeightSDS!$W$9)))</f>
        <v>0.75407122999999998</v>
      </c>
      <c r="AM847" s="7">
        <f>IF(D847="M",IF($AJ847&lt;45,WeightSDS!M$23*$AJ847^10+WeightSDS!N$23*$AJ847^9+WeightSDS!O$23*$AJ847^8+WeightSDS!P$23*$AJ847^7+WeightSDS!Q$23*$AJ847^6+WeightSDS!R$23*$AJ847^5+WeightSDS!S$23*$AJ847^4+WeightSDS!T$23*$AJ847^3+WeightSDS!U$23*$AJ847^2+WeightSDS!V$23*$AJ847+WeightSDS!W$23,IF($AJ847&lt;153,WeightSDS!M$25*$AJ847^10+WeightSDS!N$25*$AJ847^9+WeightSDS!O$25*$AJ847^8+WeightSDS!P$25*$AJ847^7+WeightSDS!Q$25*$AJ847^6+WeightSDS!R$25*$AJ847^5+WeightSDS!S$25*$AJ847^4+WeightSDS!T$25*$AJ847^3+WeightSDS!U$25*$AJ847^2+WeightSDS!V$25*$AJ847+WeightSDS!W$25,WeightSDS!M$27+WeightSDS!N$27/(1+EXP(WeightSDS!O$27+WeightSDS!P$27*$AJ847)))),IF($AJ847&lt;43.8,WeightSDS!M$29*$AJ847^10+WeightSDS!N$29*$AJ847^9+WeightSDS!O$29*$AJ847^8+WeightSDS!P$29*$AJ847^7+WeightSDS!Q$29*$AJ847^6+WeightSDS!R$29*$AJ847^5+WeightSDS!S$29*$AJ847^4+WeightSDS!T$29*$AJ847^3+WeightSDS!U$29*$AJ847^2+WeightSDS!V$29*$AJ847+WeightSDS!W$29-0.010431*(1-$AJ847/210),IF($AJ847&lt;123,WeightSDS!M$30*$AJ847^10+WeightSDS!N$30*$AJ847^9+WeightSDS!O$30*$AJ847^8+WeightSDS!P$30*$AJ847^7+WeightSDS!Q$30*$AJ847^6+WeightSDS!R$30*$AJ847^5+WeightSDS!S$30*$AJ847^4+WeightSDS!T$30*$AJ847^3+WeightSDS!U$30*$AJ847^2+WeightSDS!V$30*$AJ847+WeightSDS!W$30-0.010431*(1-1/$AJ847),WeightSDS!M$32+WeightSDS!N$32/(1+EXP(WeightSDS!O$32+WeightSDS!P$32*$AJ847))-0.010431*(1-$AJ847/210))))</f>
        <v>2.9500001032655536</v>
      </c>
      <c r="AN847" s="7">
        <f>IF(D847="M",IF($AJ847&lt;162,WeightSDS!P$12*$AJ847^7+WeightSDS!Q$12*$AJ847^6+WeightSDS!R$12*$AJ847^5+WeightSDS!S$12*$AJ847^4+WeightSDS!T$12*$AJ847^3+WeightSDS!U$12*$AJ847^2+WeightSDS!V$12*$AJ847+WeightSDS!W$12,WeightSDS!P$14*$AJ847^7+WeightSDS!Q$14*$AJ847^6+WeightSDS!R$14*$AJ847^5+WeightSDS!S$14*$AJ847^4+WeightSDS!T$14*$AJ847^3+WeightSDS!U$14*$AJ847^2+WeightSDS!V$14*$AJ847+WeightSDS!W$14),IF($AJ847&lt;156,WeightSDS!O$17*$AJ847^8+WeightSDS!P$17*$AJ847^7+WeightSDS!Q$17*$AJ847^6+WeightSDS!R$17*$AJ847^5+WeightSDS!S$17*$AJ847^4+WeightSDS!T$17*$AJ847^3+WeightSDS!U$17*$AJ847^2+WeightSDS!V$17*$AJ847+WeightSDS!W$17,IF($AJ847&lt;186,WeightSDS!$U$18+(WeightSDS!$V$18-WeightSDS!$U$18)/24*($AJ847-186)+WeightSDS!$W$18*(-$AJ847+186)^2-0.005,WeightSDS!$U$18+(WeightSDS!$V$18-WeightSDS!$U$18)/24*($AJ847-186)-0.005)))</f>
        <v>0.14604529399999999</v>
      </c>
      <c r="AQ847" s="7">
        <f t="shared" si="295"/>
        <v>0.56299999999999994</v>
      </c>
      <c r="AR847" s="7">
        <f t="shared" si="296"/>
        <v>69</v>
      </c>
      <c r="AS847" s="7">
        <f t="shared" si="297"/>
        <v>0.51</v>
      </c>
    </row>
    <row r="848" spans="2:45" s="7" customFormat="1" x14ac:dyDescent="0.15">
      <c r="B848" s="118"/>
      <c r="C848" s="118"/>
      <c r="D848" s="118"/>
      <c r="E848" s="30"/>
      <c r="F848" s="30"/>
      <c r="G848" s="119"/>
      <c r="H848" s="119"/>
      <c r="I848" s="78"/>
      <c r="J848" s="11" t="str">
        <f t="shared" si="288"/>
        <v/>
      </c>
      <c r="K848" s="2" t="str">
        <f t="shared" si="298"/>
        <v/>
      </c>
      <c r="L848" s="2" t="str">
        <f t="shared" si="289"/>
        <v/>
      </c>
      <c r="M848" s="2" t="str">
        <f t="shared" si="299"/>
        <v/>
      </c>
      <c r="N848" s="2" t="str">
        <f t="shared" si="300"/>
        <v/>
      </c>
      <c r="O848" s="2" t="str">
        <f t="shared" si="301"/>
        <v/>
      </c>
      <c r="P848" s="11" t="str">
        <f t="shared" si="302"/>
        <v/>
      </c>
      <c r="Q848" s="11" t="str">
        <f t="shared" si="303"/>
        <v/>
      </c>
      <c r="R848" s="2" t="str">
        <f t="shared" si="304"/>
        <v/>
      </c>
      <c r="S848" s="11" t="str">
        <f t="shared" si="305"/>
        <v/>
      </c>
      <c r="T848" s="175" t="str">
        <f t="shared" si="306"/>
        <v/>
      </c>
      <c r="U848" s="11" t="str">
        <f t="shared" si="307"/>
        <v/>
      </c>
      <c r="V848" s="136"/>
      <c r="W848" s="136"/>
      <c r="X848" s="139">
        <f t="shared" si="290"/>
        <v>0</v>
      </c>
      <c r="Y848" s="31">
        <f t="shared" si="291"/>
        <v>0</v>
      </c>
      <c r="Z848" s="31"/>
      <c r="AA848" s="140">
        <f t="shared" si="292"/>
        <v>0</v>
      </c>
      <c r="AB848" s="12"/>
      <c r="AC848" s="8">
        <f t="shared" si="293"/>
        <v>9.0359999999999996</v>
      </c>
      <c r="AD848" s="8">
        <f t="shared" si="294"/>
        <v>-184.49199999999999</v>
      </c>
      <c r="AE848"/>
      <c r="AF848" t="e">
        <f>IF(D848="M",IF(AI848&lt;78,LMS!$D$5*AI848^3+LMS!$E$5*AI848^2+LMS!$F$5*AI848+LMS!$G$5,IF(AI848&lt;150,LMS!$D$6*AI848^3+LMS!$E$6*AI848^2+LMS!$F$6*AI848+LMS!$G$6,LMS!$D$7*AI848^3+LMS!$E$7*AI848^2+LMS!$F$7*AI848+LMS!$G$7)),IF(AI848&lt;69,LMS!$D$9*AI848^3+LMS!$E$9*AI848^2+LMS!$F$9*AI848+LMS!$G$9,IF(AI848&lt;150,LMS!$D$10*AI848^3+LMS!$E$10*AI848^2+LMS!$F$10*AI848+LMS!$G$10,LMS!$D$11*AI848^3+LMS!$E$11*AI848^2+LMS!$F$11*AI848+LMS!$G$11)))</f>
        <v>#VALUE!</v>
      </c>
      <c r="AG848" t="e">
        <f>IF(D848="M",(IF(AI848&lt;2.5,LMS!$D$21*AI848^3+LMS!$E$21*AI848^2+LMS!$F$21*AI848+LMS!$G$21,IF(AI848&lt;9.5,LMS!$D$22*AI848^3+LMS!$E$22*AI848^2+LMS!$F$22*AI848+LMS!$G$22,IF(AI848&lt;26.75,LMS!$D$23*AI848^3+LMS!$E$23*AI848^2+LMS!$F$23*AI848+LMS!$G$23,IF(AI848&lt;90,LMS!$D$24*AI848^3+LMS!$E$24*AI848^2+LMS!$F$24*AI848+LMS!$G$24,LMS!$D$25*AI848^3+LMS!$E$25*AI848^2+LMS!$F$25*AI848+LMS!$G$25))))),(IF(AI848&lt;2.5,LMS!$D$27*AI848^3+LMS!$E$27*AI848^2+LMS!$F$27*AI848+LMS!$G$27,IF(AI848&lt;9.5,LMS!$D$28*AI848^3+LMS!$E$28*AI848^2+LMS!$F$28*AI848+LMS!$G$28,IF(AI848&lt;26.75,LMS!$D$29*AI848^3+LMS!$E$29*AI848^2+LMS!$F$29*AI848+LMS!$G$29,IF(AI848&lt;90,LMS!$D$30*AI848^3+LMS!$E$30*AI848^2+LMS!$F$30*AI848+LMS!$G$30,IF(AI848&lt;150,LMS!$D$31*AI848^3+LMS!$E$31*AI848^2+LMS!$F$31*AI848+LMS!$G$31,LMS!$D$32*AI848^3+LMS!$E$32*AI848^2+LMS!$F$32*AI848+LMS!$G$32)))))))</f>
        <v>#VALUE!</v>
      </c>
      <c r="AH848" t="e">
        <f>IF(D848="M",(IF(AI848&lt;90,LMS!$D$14*AI848^3+LMS!$E$14*AI848^2+LMS!$F$14*AI848+LMS!$G$14,LMS!$D$15*AI848^3+LMS!$E$15*AI848^2+LMS!$F$15*AI848+LMS!$G$15)),(IF(AI848&lt;90,LMS!$D$17*AI848^3+LMS!$E$17*AI848^2+LMS!$F$17*AI848+LMS!$G$17,LMS!$D$18*AI848^3+LMS!$E$18*AI848^2+LMS!$F$18*AI848+LMS!$G$18)))</f>
        <v>#VALUE!</v>
      </c>
      <c r="AI848" s="7" t="e">
        <f t="shared" si="287"/>
        <v>#VALUE!</v>
      </c>
      <c r="AJ848" s="7">
        <f t="shared" si="308"/>
        <v>0</v>
      </c>
      <c r="AL848" s="7">
        <f>IF(D848="M",WeightSDS!P$5*$AJ848^7+WeightSDS!Q$5*$AJ848^6+WeightSDS!R$5*$AJ848^5+WeightSDS!S$5*$AJ848^4+WeightSDS!T$5*$AJ848^3+WeightSDS!U$5*$AJ848^2+WeightSDS!V$5*$AJ848+WeightSDS!W$5,IF($AJ848&lt;186,WeightSDS!P$8*$AJ848^7+WeightSDS!Q$8*$AJ848^6+WeightSDS!R$8*$AJ848^5+WeightSDS!S$8*$AJ848^4+WeightSDS!T$8*$AJ848^3+WeightSDS!U$8*$AJ848^2+WeightSDS!V$8*$AJ848+WeightSDS!W$8,WeightSDS!$U$9+WeightSDS!$V$9*($AJ848-WeightSDS!$W$9)))</f>
        <v>0.75407122999999998</v>
      </c>
      <c r="AM848" s="7">
        <f>IF(D848="M",IF($AJ848&lt;45,WeightSDS!M$23*$AJ848^10+WeightSDS!N$23*$AJ848^9+WeightSDS!O$23*$AJ848^8+WeightSDS!P$23*$AJ848^7+WeightSDS!Q$23*$AJ848^6+WeightSDS!R$23*$AJ848^5+WeightSDS!S$23*$AJ848^4+WeightSDS!T$23*$AJ848^3+WeightSDS!U$23*$AJ848^2+WeightSDS!V$23*$AJ848+WeightSDS!W$23,IF($AJ848&lt;153,WeightSDS!M$25*$AJ848^10+WeightSDS!N$25*$AJ848^9+WeightSDS!O$25*$AJ848^8+WeightSDS!P$25*$AJ848^7+WeightSDS!Q$25*$AJ848^6+WeightSDS!R$25*$AJ848^5+WeightSDS!S$25*$AJ848^4+WeightSDS!T$25*$AJ848^3+WeightSDS!U$25*$AJ848^2+WeightSDS!V$25*$AJ848+WeightSDS!W$25,WeightSDS!M$27+WeightSDS!N$27/(1+EXP(WeightSDS!O$27+WeightSDS!P$27*$AJ848)))),IF($AJ848&lt;43.8,WeightSDS!M$29*$AJ848^10+WeightSDS!N$29*$AJ848^9+WeightSDS!O$29*$AJ848^8+WeightSDS!P$29*$AJ848^7+WeightSDS!Q$29*$AJ848^6+WeightSDS!R$29*$AJ848^5+WeightSDS!S$29*$AJ848^4+WeightSDS!T$29*$AJ848^3+WeightSDS!U$29*$AJ848^2+WeightSDS!V$29*$AJ848+WeightSDS!W$29-0.010431*(1-$AJ848/210),IF($AJ848&lt;123,WeightSDS!M$30*$AJ848^10+WeightSDS!N$30*$AJ848^9+WeightSDS!O$30*$AJ848^8+WeightSDS!P$30*$AJ848^7+WeightSDS!Q$30*$AJ848^6+WeightSDS!R$30*$AJ848^5+WeightSDS!S$30*$AJ848^4+WeightSDS!T$30*$AJ848^3+WeightSDS!U$30*$AJ848^2+WeightSDS!V$30*$AJ848+WeightSDS!W$30-0.010431*(1-1/$AJ848),WeightSDS!M$32+WeightSDS!N$32/(1+EXP(WeightSDS!O$32+WeightSDS!P$32*$AJ848))-0.010431*(1-$AJ848/210))))</f>
        <v>2.9500001032655536</v>
      </c>
      <c r="AN848" s="7">
        <f>IF(D848="M",IF($AJ848&lt;162,WeightSDS!P$12*$AJ848^7+WeightSDS!Q$12*$AJ848^6+WeightSDS!R$12*$AJ848^5+WeightSDS!S$12*$AJ848^4+WeightSDS!T$12*$AJ848^3+WeightSDS!U$12*$AJ848^2+WeightSDS!V$12*$AJ848+WeightSDS!W$12,WeightSDS!P$14*$AJ848^7+WeightSDS!Q$14*$AJ848^6+WeightSDS!R$14*$AJ848^5+WeightSDS!S$14*$AJ848^4+WeightSDS!T$14*$AJ848^3+WeightSDS!U$14*$AJ848^2+WeightSDS!V$14*$AJ848+WeightSDS!W$14),IF($AJ848&lt;156,WeightSDS!O$17*$AJ848^8+WeightSDS!P$17*$AJ848^7+WeightSDS!Q$17*$AJ848^6+WeightSDS!R$17*$AJ848^5+WeightSDS!S$17*$AJ848^4+WeightSDS!T$17*$AJ848^3+WeightSDS!U$17*$AJ848^2+WeightSDS!V$17*$AJ848+WeightSDS!W$17,IF($AJ848&lt;186,WeightSDS!$U$18+(WeightSDS!$V$18-WeightSDS!$U$18)/24*($AJ848-186)+WeightSDS!$W$18*(-$AJ848+186)^2-0.005,WeightSDS!$U$18+(WeightSDS!$V$18-WeightSDS!$U$18)/24*($AJ848-186)-0.005)))</f>
        <v>0.14604529399999999</v>
      </c>
      <c r="AQ848" s="7">
        <f t="shared" si="295"/>
        <v>0.56299999999999994</v>
      </c>
      <c r="AR848" s="7">
        <f t="shared" si="296"/>
        <v>69</v>
      </c>
      <c r="AS848" s="7">
        <f t="shared" si="297"/>
        <v>0.51</v>
      </c>
    </row>
    <row r="849" spans="2:45" s="7" customFormat="1" x14ac:dyDescent="0.15">
      <c r="B849" s="118"/>
      <c r="C849" s="118"/>
      <c r="D849" s="118"/>
      <c r="E849" s="30"/>
      <c r="F849" s="30"/>
      <c r="G849" s="119"/>
      <c r="H849" s="119"/>
      <c r="I849" s="78"/>
      <c r="J849" s="11" t="str">
        <f t="shared" si="288"/>
        <v/>
      </c>
      <c r="K849" s="2" t="str">
        <f t="shared" si="298"/>
        <v/>
      </c>
      <c r="L849" s="2" t="str">
        <f t="shared" si="289"/>
        <v/>
      </c>
      <c r="M849" s="2" t="str">
        <f t="shared" si="299"/>
        <v/>
      </c>
      <c r="N849" s="2" t="str">
        <f t="shared" si="300"/>
        <v/>
      </c>
      <c r="O849" s="2" t="str">
        <f t="shared" si="301"/>
        <v/>
      </c>
      <c r="P849" s="11" t="str">
        <f t="shared" si="302"/>
        <v/>
      </c>
      <c r="Q849" s="11" t="str">
        <f t="shared" si="303"/>
        <v/>
      </c>
      <c r="R849" s="2" t="str">
        <f t="shared" si="304"/>
        <v/>
      </c>
      <c r="S849" s="11" t="str">
        <f t="shared" si="305"/>
        <v/>
      </c>
      <c r="T849" s="175" t="str">
        <f t="shared" si="306"/>
        <v/>
      </c>
      <c r="U849" s="11" t="str">
        <f t="shared" si="307"/>
        <v/>
      </c>
      <c r="V849" s="136"/>
      <c r="W849" s="136"/>
      <c r="X849" s="139">
        <f t="shared" si="290"/>
        <v>0</v>
      </c>
      <c r="Y849" s="31">
        <f t="shared" si="291"/>
        <v>0</v>
      </c>
      <c r="Z849" s="31"/>
      <c r="AA849" s="140">
        <f t="shared" si="292"/>
        <v>0</v>
      </c>
      <c r="AB849" s="12"/>
      <c r="AC849" s="8">
        <f t="shared" si="293"/>
        <v>9.0359999999999996</v>
      </c>
      <c r="AD849" s="8">
        <f t="shared" si="294"/>
        <v>-184.49199999999999</v>
      </c>
      <c r="AE849"/>
      <c r="AF849" t="e">
        <f>IF(D849="M",IF(AI849&lt;78,LMS!$D$5*AI849^3+LMS!$E$5*AI849^2+LMS!$F$5*AI849+LMS!$G$5,IF(AI849&lt;150,LMS!$D$6*AI849^3+LMS!$E$6*AI849^2+LMS!$F$6*AI849+LMS!$G$6,LMS!$D$7*AI849^3+LMS!$E$7*AI849^2+LMS!$F$7*AI849+LMS!$G$7)),IF(AI849&lt;69,LMS!$D$9*AI849^3+LMS!$E$9*AI849^2+LMS!$F$9*AI849+LMS!$G$9,IF(AI849&lt;150,LMS!$D$10*AI849^3+LMS!$E$10*AI849^2+LMS!$F$10*AI849+LMS!$G$10,LMS!$D$11*AI849^3+LMS!$E$11*AI849^2+LMS!$F$11*AI849+LMS!$G$11)))</f>
        <v>#VALUE!</v>
      </c>
      <c r="AG849" t="e">
        <f>IF(D849="M",(IF(AI849&lt;2.5,LMS!$D$21*AI849^3+LMS!$E$21*AI849^2+LMS!$F$21*AI849+LMS!$G$21,IF(AI849&lt;9.5,LMS!$D$22*AI849^3+LMS!$E$22*AI849^2+LMS!$F$22*AI849+LMS!$G$22,IF(AI849&lt;26.75,LMS!$D$23*AI849^3+LMS!$E$23*AI849^2+LMS!$F$23*AI849+LMS!$G$23,IF(AI849&lt;90,LMS!$D$24*AI849^3+LMS!$E$24*AI849^2+LMS!$F$24*AI849+LMS!$G$24,LMS!$D$25*AI849^3+LMS!$E$25*AI849^2+LMS!$F$25*AI849+LMS!$G$25))))),(IF(AI849&lt;2.5,LMS!$D$27*AI849^3+LMS!$E$27*AI849^2+LMS!$F$27*AI849+LMS!$G$27,IF(AI849&lt;9.5,LMS!$D$28*AI849^3+LMS!$E$28*AI849^2+LMS!$F$28*AI849+LMS!$G$28,IF(AI849&lt;26.75,LMS!$D$29*AI849^3+LMS!$E$29*AI849^2+LMS!$F$29*AI849+LMS!$G$29,IF(AI849&lt;90,LMS!$D$30*AI849^3+LMS!$E$30*AI849^2+LMS!$F$30*AI849+LMS!$G$30,IF(AI849&lt;150,LMS!$D$31*AI849^3+LMS!$E$31*AI849^2+LMS!$F$31*AI849+LMS!$G$31,LMS!$D$32*AI849^3+LMS!$E$32*AI849^2+LMS!$F$32*AI849+LMS!$G$32)))))))</f>
        <v>#VALUE!</v>
      </c>
      <c r="AH849" t="e">
        <f>IF(D849="M",(IF(AI849&lt;90,LMS!$D$14*AI849^3+LMS!$E$14*AI849^2+LMS!$F$14*AI849+LMS!$G$14,LMS!$D$15*AI849^3+LMS!$E$15*AI849^2+LMS!$F$15*AI849+LMS!$G$15)),(IF(AI849&lt;90,LMS!$D$17*AI849^3+LMS!$E$17*AI849^2+LMS!$F$17*AI849+LMS!$G$17,LMS!$D$18*AI849^3+LMS!$E$18*AI849^2+LMS!$F$18*AI849+LMS!$G$18)))</f>
        <v>#VALUE!</v>
      </c>
      <c r="AI849" s="7" t="e">
        <f t="shared" si="287"/>
        <v>#VALUE!</v>
      </c>
      <c r="AJ849" s="7">
        <f t="shared" si="308"/>
        <v>0</v>
      </c>
      <c r="AL849" s="7">
        <f>IF(D849="M",WeightSDS!P$5*$AJ849^7+WeightSDS!Q$5*$AJ849^6+WeightSDS!R$5*$AJ849^5+WeightSDS!S$5*$AJ849^4+WeightSDS!T$5*$AJ849^3+WeightSDS!U$5*$AJ849^2+WeightSDS!V$5*$AJ849+WeightSDS!W$5,IF($AJ849&lt;186,WeightSDS!P$8*$AJ849^7+WeightSDS!Q$8*$AJ849^6+WeightSDS!R$8*$AJ849^5+WeightSDS!S$8*$AJ849^4+WeightSDS!T$8*$AJ849^3+WeightSDS!U$8*$AJ849^2+WeightSDS!V$8*$AJ849+WeightSDS!W$8,WeightSDS!$U$9+WeightSDS!$V$9*($AJ849-WeightSDS!$W$9)))</f>
        <v>0.75407122999999998</v>
      </c>
      <c r="AM849" s="7">
        <f>IF(D849="M",IF($AJ849&lt;45,WeightSDS!M$23*$AJ849^10+WeightSDS!N$23*$AJ849^9+WeightSDS!O$23*$AJ849^8+WeightSDS!P$23*$AJ849^7+WeightSDS!Q$23*$AJ849^6+WeightSDS!R$23*$AJ849^5+WeightSDS!S$23*$AJ849^4+WeightSDS!T$23*$AJ849^3+WeightSDS!U$23*$AJ849^2+WeightSDS!V$23*$AJ849+WeightSDS!W$23,IF($AJ849&lt;153,WeightSDS!M$25*$AJ849^10+WeightSDS!N$25*$AJ849^9+WeightSDS!O$25*$AJ849^8+WeightSDS!P$25*$AJ849^7+WeightSDS!Q$25*$AJ849^6+WeightSDS!R$25*$AJ849^5+WeightSDS!S$25*$AJ849^4+WeightSDS!T$25*$AJ849^3+WeightSDS!U$25*$AJ849^2+WeightSDS!V$25*$AJ849+WeightSDS!W$25,WeightSDS!M$27+WeightSDS!N$27/(1+EXP(WeightSDS!O$27+WeightSDS!P$27*$AJ849)))),IF($AJ849&lt;43.8,WeightSDS!M$29*$AJ849^10+WeightSDS!N$29*$AJ849^9+WeightSDS!O$29*$AJ849^8+WeightSDS!P$29*$AJ849^7+WeightSDS!Q$29*$AJ849^6+WeightSDS!R$29*$AJ849^5+WeightSDS!S$29*$AJ849^4+WeightSDS!T$29*$AJ849^3+WeightSDS!U$29*$AJ849^2+WeightSDS!V$29*$AJ849+WeightSDS!W$29-0.010431*(1-$AJ849/210),IF($AJ849&lt;123,WeightSDS!M$30*$AJ849^10+WeightSDS!N$30*$AJ849^9+WeightSDS!O$30*$AJ849^8+WeightSDS!P$30*$AJ849^7+WeightSDS!Q$30*$AJ849^6+WeightSDS!R$30*$AJ849^5+WeightSDS!S$30*$AJ849^4+WeightSDS!T$30*$AJ849^3+WeightSDS!U$30*$AJ849^2+WeightSDS!V$30*$AJ849+WeightSDS!W$30-0.010431*(1-1/$AJ849),WeightSDS!M$32+WeightSDS!N$32/(1+EXP(WeightSDS!O$32+WeightSDS!P$32*$AJ849))-0.010431*(1-$AJ849/210))))</f>
        <v>2.9500001032655536</v>
      </c>
      <c r="AN849" s="7">
        <f>IF(D849="M",IF($AJ849&lt;162,WeightSDS!P$12*$AJ849^7+WeightSDS!Q$12*$AJ849^6+WeightSDS!R$12*$AJ849^5+WeightSDS!S$12*$AJ849^4+WeightSDS!T$12*$AJ849^3+WeightSDS!U$12*$AJ849^2+WeightSDS!V$12*$AJ849+WeightSDS!W$12,WeightSDS!P$14*$AJ849^7+WeightSDS!Q$14*$AJ849^6+WeightSDS!R$14*$AJ849^5+WeightSDS!S$14*$AJ849^4+WeightSDS!T$14*$AJ849^3+WeightSDS!U$14*$AJ849^2+WeightSDS!V$14*$AJ849+WeightSDS!W$14),IF($AJ849&lt;156,WeightSDS!O$17*$AJ849^8+WeightSDS!P$17*$AJ849^7+WeightSDS!Q$17*$AJ849^6+WeightSDS!R$17*$AJ849^5+WeightSDS!S$17*$AJ849^4+WeightSDS!T$17*$AJ849^3+WeightSDS!U$17*$AJ849^2+WeightSDS!V$17*$AJ849+WeightSDS!W$17,IF($AJ849&lt;186,WeightSDS!$U$18+(WeightSDS!$V$18-WeightSDS!$U$18)/24*($AJ849-186)+WeightSDS!$W$18*(-$AJ849+186)^2-0.005,WeightSDS!$U$18+(WeightSDS!$V$18-WeightSDS!$U$18)/24*($AJ849-186)-0.005)))</f>
        <v>0.14604529399999999</v>
      </c>
      <c r="AQ849" s="7">
        <f t="shared" si="295"/>
        <v>0.56299999999999994</v>
      </c>
      <c r="AR849" s="7">
        <f t="shared" si="296"/>
        <v>69</v>
      </c>
      <c r="AS849" s="7">
        <f t="shared" si="297"/>
        <v>0.51</v>
      </c>
    </row>
    <row r="850" spans="2:45" s="7" customFormat="1" x14ac:dyDescent="0.15">
      <c r="B850" s="118"/>
      <c r="C850" s="118"/>
      <c r="D850" s="118"/>
      <c r="E850" s="30"/>
      <c r="F850" s="30"/>
      <c r="G850" s="119"/>
      <c r="H850" s="119"/>
      <c r="I850" s="78"/>
      <c r="J850" s="11" t="str">
        <f t="shared" si="288"/>
        <v/>
      </c>
      <c r="K850" s="2" t="str">
        <f t="shared" si="298"/>
        <v/>
      </c>
      <c r="L850" s="2" t="str">
        <f t="shared" si="289"/>
        <v/>
      </c>
      <c r="M850" s="2" t="str">
        <f t="shared" si="299"/>
        <v/>
      </c>
      <c r="N850" s="2" t="str">
        <f t="shared" si="300"/>
        <v/>
      </c>
      <c r="O850" s="2" t="str">
        <f t="shared" si="301"/>
        <v/>
      </c>
      <c r="P850" s="11" t="str">
        <f t="shared" si="302"/>
        <v/>
      </c>
      <c r="Q850" s="11" t="str">
        <f t="shared" si="303"/>
        <v/>
      </c>
      <c r="R850" s="2" t="str">
        <f t="shared" si="304"/>
        <v/>
      </c>
      <c r="S850" s="11" t="str">
        <f t="shared" si="305"/>
        <v/>
      </c>
      <c r="T850" s="175" t="str">
        <f t="shared" si="306"/>
        <v/>
      </c>
      <c r="U850" s="11" t="str">
        <f t="shared" si="307"/>
        <v/>
      </c>
      <c r="V850" s="136"/>
      <c r="W850" s="136"/>
      <c r="X850" s="139">
        <f t="shared" si="290"/>
        <v>0</v>
      </c>
      <c r="Y850" s="31">
        <f t="shared" si="291"/>
        <v>0</v>
      </c>
      <c r="Z850" s="31"/>
      <c r="AA850" s="140">
        <f t="shared" si="292"/>
        <v>0</v>
      </c>
      <c r="AB850" s="12"/>
      <c r="AC850" s="8">
        <f t="shared" si="293"/>
        <v>9.0359999999999996</v>
      </c>
      <c r="AD850" s="8">
        <f t="shared" si="294"/>
        <v>-184.49199999999999</v>
      </c>
      <c r="AE850"/>
      <c r="AF850" t="e">
        <f>IF(D850="M",IF(AI850&lt;78,LMS!$D$5*AI850^3+LMS!$E$5*AI850^2+LMS!$F$5*AI850+LMS!$G$5,IF(AI850&lt;150,LMS!$D$6*AI850^3+LMS!$E$6*AI850^2+LMS!$F$6*AI850+LMS!$G$6,LMS!$D$7*AI850^3+LMS!$E$7*AI850^2+LMS!$F$7*AI850+LMS!$G$7)),IF(AI850&lt;69,LMS!$D$9*AI850^3+LMS!$E$9*AI850^2+LMS!$F$9*AI850+LMS!$G$9,IF(AI850&lt;150,LMS!$D$10*AI850^3+LMS!$E$10*AI850^2+LMS!$F$10*AI850+LMS!$G$10,LMS!$D$11*AI850^3+LMS!$E$11*AI850^2+LMS!$F$11*AI850+LMS!$G$11)))</f>
        <v>#VALUE!</v>
      </c>
      <c r="AG850" t="e">
        <f>IF(D850="M",(IF(AI850&lt;2.5,LMS!$D$21*AI850^3+LMS!$E$21*AI850^2+LMS!$F$21*AI850+LMS!$G$21,IF(AI850&lt;9.5,LMS!$D$22*AI850^3+LMS!$E$22*AI850^2+LMS!$F$22*AI850+LMS!$G$22,IF(AI850&lt;26.75,LMS!$D$23*AI850^3+LMS!$E$23*AI850^2+LMS!$F$23*AI850+LMS!$G$23,IF(AI850&lt;90,LMS!$D$24*AI850^3+LMS!$E$24*AI850^2+LMS!$F$24*AI850+LMS!$G$24,LMS!$D$25*AI850^3+LMS!$E$25*AI850^2+LMS!$F$25*AI850+LMS!$G$25))))),(IF(AI850&lt;2.5,LMS!$D$27*AI850^3+LMS!$E$27*AI850^2+LMS!$F$27*AI850+LMS!$G$27,IF(AI850&lt;9.5,LMS!$D$28*AI850^3+LMS!$E$28*AI850^2+LMS!$F$28*AI850+LMS!$G$28,IF(AI850&lt;26.75,LMS!$D$29*AI850^3+LMS!$E$29*AI850^2+LMS!$F$29*AI850+LMS!$G$29,IF(AI850&lt;90,LMS!$D$30*AI850^3+LMS!$E$30*AI850^2+LMS!$F$30*AI850+LMS!$G$30,IF(AI850&lt;150,LMS!$D$31*AI850^3+LMS!$E$31*AI850^2+LMS!$F$31*AI850+LMS!$G$31,LMS!$D$32*AI850^3+LMS!$E$32*AI850^2+LMS!$F$32*AI850+LMS!$G$32)))))))</f>
        <v>#VALUE!</v>
      </c>
      <c r="AH850" t="e">
        <f>IF(D850="M",(IF(AI850&lt;90,LMS!$D$14*AI850^3+LMS!$E$14*AI850^2+LMS!$F$14*AI850+LMS!$G$14,LMS!$D$15*AI850^3+LMS!$E$15*AI850^2+LMS!$F$15*AI850+LMS!$G$15)),(IF(AI850&lt;90,LMS!$D$17*AI850^3+LMS!$E$17*AI850^2+LMS!$F$17*AI850+LMS!$G$17,LMS!$D$18*AI850^3+LMS!$E$18*AI850^2+LMS!$F$18*AI850+LMS!$G$18)))</f>
        <v>#VALUE!</v>
      </c>
      <c r="AI850" s="7" t="e">
        <f t="shared" si="287"/>
        <v>#VALUE!</v>
      </c>
      <c r="AJ850" s="7">
        <f t="shared" si="308"/>
        <v>0</v>
      </c>
      <c r="AL850" s="7">
        <f>IF(D850="M",WeightSDS!P$5*$AJ850^7+WeightSDS!Q$5*$AJ850^6+WeightSDS!R$5*$AJ850^5+WeightSDS!S$5*$AJ850^4+WeightSDS!T$5*$AJ850^3+WeightSDS!U$5*$AJ850^2+WeightSDS!V$5*$AJ850+WeightSDS!W$5,IF($AJ850&lt;186,WeightSDS!P$8*$AJ850^7+WeightSDS!Q$8*$AJ850^6+WeightSDS!R$8*$AJ850^5+WeightSDS!S$8*$AJ850^4+WeightSDS!T$8*$AJ850^3+WeightSDS!U$8*$AJ850^2+WeightSDS!V$8*$AJ850+WeightSDS!W$8,WeightSDS!$U$9+WeightSDS!$V$9*($AJ850-WeightSDS!$W$9)))</f>
        <v>0.75407122999999998</v>
      </c>
      <c r="AM850" s="7">
        <f>IF(D850="M",IF($AJ850&lt;45,WeightSDS!M$23*$AJ850^10+WeightSDS!N$23*$AJ850^9+WeightSDS!O$23*$AJ850^8+WeightSDS!P$23*$AJ850^7+WeightSDS!Q$23*$AJ850^6+WeightSDS!R$23*$AJ850^5+WeightSDS!S$23*$AJ850^4+WeightSDS!T$23*$AJ850^3+WeightSDS!U$23*$AJ850^2+WeightSDS!V$23*$AJ850+WeightSDS!W$23,IF($AJ850&lt;153,WeightSDS!M$25*$AJ850^10+WeightSDS!N$25*$AJ850^9+WeightSDS!O$25*$AJ850^8+WeightSDS!P$25*$AJ850^7+WeightSDS!Q$25*$AJ850^6+WeightSDS!R$25*$AJ850^5+WeightSDS!S$25*$AJ850^4+WeightSDS!T$25*$AJ850^3+WeightSDS!U$25*$AJ850^2+WeightSDS!V$25*$AJ850+WeightSDS!W$25,WeightSDS!M$27+WeightSDS!N$27/(1+EXP(WeightSDS!O$27+WeightSDS!P$27*$AJ850)))),IF($AJ850&lt;43.8,WeightSDS!M$29*$AJ850^10+WeightSDS!N$29*$AJ850^9+WeightSDS!O$29*$AJ850^8+WeightSDS!P$29*$AJ850^7+WeightSDS!Q$29*$AJ850^6+WeightSDS!R$29*$AJ850^5+WeightSDS!S$29*$AJ850^4+WeightSDS!T$29*$AJ850^3+WeightSDS!U$29*$AJ850^2+WeightSDS!V$29*$AJ850+WeightSDS!W$29-0.010431*(1-$AJ850/210),IF($AJ850&lt;123,WeightSDS!M$30*$AJ850^10+WeightSDS!N$30*$AJ850^9+WeightSDS!O$30*$AJ850^8+WeightSDS!P$30*$AJ850^7+WeightSDS!Q$30*$AJ850^6+WeightSDS!R$30*$AJ850^5+WeightSDS!S$30*$AJ850^4+WeightSDS!T$30*$AJ850^3+WeightSDS!U$30*$AJ850^2+WeightSDS!V$30*$AJ850+WeightSDS!W$30-0.010431*(1-1/$AJ850),WeightSDS!M$32+WeightSDS!N$32/(1+EXP(WeightSDS!O$32+WeightSDS!P$32*$AJ850))-0.010431*(1-$AJ850/210))))</f>
        <v>2.9500001032655536</v>
      </c>
      <c r="AN850" s="7">
        <f>IF(D850="M",IF($AJ850&lt;162,WeightSDS!P$12*$AJ850^7+WeightSDS!Q$12*$AJ850^6+WeightSDS!R$12*$AJ850^5+WeightSDS!S$12*$AJ850^4+WeightSDS!T$12*$AJ850^3+WeightSDS!U$12*$AJ850^2+WeightSDS!V$12*$AJ850+WeightSDS!W$12,WeightSDS!P$14*$AJ850^7+WeightSDS!Q$14*$AJ850^6+WeightSDS!R$14*$AJ850^5+WeightSDS!S$14*$AJ850^4+WeightSDS!T$14*$AJ850^3+WeightSDS!U$14*$AJ850^2+WeightSDS!V$14*$AJ850+WeightSDS!W$14),IF($AJ850&lt;156,WeightSDS!O$17*$AJ850^8+WeightSDS!P$17*$AJ850^7+WeightSDS!Q$17*$AJ850^6+WeightSDS!R$17*$AJ850^5+WeightSDS!S$17*$AJ850^4+WeightSDS!T$17*$AJ850^3+WeightSDS!U$17*$AJ850^2+WeightSDS!V$17*$AJ850+WeightSDS!W$17,IF($AJ850&lt;186,WeightSDS!$U$18+(WeightSDS!$V$18-WeightSDS!$U$18)/24*($AJ850-186)+WeightSDS!$W$18*(-$AJ850+186)^2-0.005,WeightSDS!$U$18+(WeightSDS!$V$18-WeightSDS!$U$18)/24*($AJ850-186)-0.005)))</f>
        <v>0.14604529399999999</v>
      </c>
      <c r="AQ850" s="7">
        <f t="shared" si="295"/>
        <v>0.56299999999999994</v>
      </c>
      <c r="AR850" s="7">
        <f t="shared" si="296"/>
        <v>69</v>
      </c>
      <c r="AS850" s="7">
        <f t="shared" si="297"/>
        <v>0.51</v>
      </c>
    </row>
    <row r="851" spans="2:45" s="7" customFormat="1" x14ac:dyDescent="0.15">
      <c r="B851" s="118"/>
      <c r="C851" s="118"/>
      <c r="D851" s="118"/>
      <c r="E851" s="30"/>
      <c r="F851" s="30"/>
      <c r="G851" s="119"/>
      <c r="H851" s="119"/>
      <c r="I851" s="78"/>
      <c r="J851" s="11" t="str">
        <f t="shared" si="288"/>
        <v/>
      </c>
      <c r="K851" s="2" t="str">
        <f t="shared" si="298"/>
        <v/>
      </c>
      <c r="L851" s="2" t="str">
        <f t="shared" si="289"/>
        <v/>
      </c>
      <c r="M851" s="2" t="str">
        <f t="shared" si="299"/>
        <v/>
      </c>
      <c r="N851" s="2" t="str">
        <f t="shared" si="300"/>
        <v/>
      </c>
      <c r="O851" s="2" t="str">
        <f t="shared" si="301"/>
        <v/>
      </c>
      <c r="P851" s="11" t="str">
        <f t="shared" si="302"/>
        <v/>
      </c>
      <c r="Q851" s="11" t="str">
        <f t="shared" si="303"/>
        <v/>
      </c>
      <c r="R851" s="2" t="str">
        <f t="shared" si="304"/>
        <v/>
      </c>
      <c r="S851" s="11" t="str">
        <f t="shared" si="305"/>
        <v/>
      </c>
      <c r="T851" s="175" t="str">
        <f t="shared" si="306"/>
        <v/>
      </c>
      <c r="U851" s="11" t="str">
        <f t="shared" si="307"/>
        <v/>
      </c>
      <c r="V851" s="136"/>
      <c r="W851" s="136"/>
      <c r="X851" s="139">
        <f t="shared" si="290"/>
        <v>0</v>
      </c>
      <c r="Y851" s="31">
        <f t="shared" si="291"/>
        <v>0</v>
      </c>
      <c r="Z851" s="31"/>
      <c r="AA851" s="140">
        <f t="shared" si="292"/>
        <v>0</v>
      </c>
      <c r="AB851" s="12"/>
      <c r="AC851" s="8">
        <f t="shared" si="293"/>
        <v>9.0359999999999996</v>
      </c>
      <c r="AD851" s="8">
        <f t="shared" si="294"/>
        <v>-184.49199999999999</v>
      </c>
      <c r="AE851"/>
      <c r="AF851" t="e">
        <f>IF(D851="M",IF(AI851&lt;78,LMS!$D$5*AI851^3+LMS!$E$5*AI851^2+LMS!$F$5*AI851+LMS!$G$5,IF(AI851&lt;150,LMS!$D$6*AI851^3+LMS!$E$6*AI851^2+LMS!$F$6*AI851+LMS!$G$6,LMS!$D$7*AI851^3+LMS!$E$7*AI851^2+LMS!$F$7*AI851+LMS!$G$7)),IF(AI851&lt;69,LMS!$D$9*AI851^3+LMS!$E$9*AI851^2+LMS!$F$9*AI851+LMS!$G$9,IF(AI851&lt;150,LMS!$D$10*AI851^3+LMS!$E$10*AI851^2+LMS!$F$10*AI851+LMS!$G$10,LMS!$D$11*AI851^3+LMS!$E$11*AI851^2+LMS!$F$11*AI851+LMS!$G$11)))</f>
        <v>#VALUE!</v>
      </c>
      <c r="AG851" t="e">
        <f>IF(D851="M",(IF(AI851&lt;2.5,LMS!$D$21*AI851^3+LMS!$E$21*AI851^2+LMS!$F$21*AI851+LMS!$G$21,IF(AI851&lt;9.5,LMS!$D$22*AI851^3+LMS!$E$22*AI851^2+LMS!$F$22*AI851+LMS!$G$22,IF(AI851&lt;26.75,LMS!$D$23*AI851^3+LMS!$E$23*AI851^2+LMS!$F$23*AI851+LMS!$G$23,IF(AI851&lt;90,LMS!$D$24*AI851^3+LMS!$E$24*AI851^2+LMS!$F$24*AI851+LMS!$G$24,LMS!$D$25*AI851^3+LMS!$E$25*AI851^2+LMS!$F$25*AI851+LMS!$G$25))))),(IF(AI851&lt;2.5,LMS!$D$27*AI851^3+LMS!$E$27*AI851^2+LMS!$F$27*AI851+LMS!$G$27,IF(AI851&lt;9.5,LMS!$D$28*AI851^3+LMS!$E$28*AI851^2+LMS!$F$28*AI851+LMS!$G$28,IF(AI851&lt;26.75,LMS!$D$29*AI851^3+LMS!$E$29*AI851^2+LMS!$F$29*AI851+LMS!$G$29,IF(AI851&lt;90,LMS!$D$30*AI851^3+LMS!$E$30*AI851^2+LMS!$F$30*AI851+LMS!$G$30,IF(AI851&lt;150,LMS!$D$31*AI851^3+LMS!$E$31*AI851^2+LMS!$F$31*AI851+LMS!$G$31,LMS!$D$32*AI851^3+LMS!$E$32*AI851^2+LMS!$F$32*AI851+LMS!$G$32)))))))</f>
        <v>#VALUE!</v>
      </c>
      <c r="AH851" t="e">
        <f>IF(D851="M",(IF(AI851&lt;90,LMS!$D$14*AI851^3+LMS!$E$14*AI851^2+LMS!$F$14*AI851+LMS!$G$14,LMS!$D$15*AI851^3+LMS!$E$15*AI851^2+LMS!$F$15*AI851+LMS!$G$15)),(IF(AI851&lt;90,LMS!$D$17*AI851^3+LMS!$E$17*AI851^2+LMS!$F$17*AI851+LMS!$G$17,LMS!$D$18*AI851^3+LMS!$E$18*AI851^2+LMS!$F$18*AI851+LMS!$G$18)))</f>
        <v>#VALUE!</v>
      </c>
      <c r="AI851" s="7" t="e">
        <f t="shared" si="287"/>
        <v>#VALUE!</v>
      </c>
      <c r="AJ851" s="7">
        <f t="shared" si="308"/>
        <v>0</v>
      </c>
      <c r="AL851" s="7">
        <f>IF(D851="M",WeightSDS!P$5*$AJ851^7+WeightSDS!Q$5*$AJ851^6+WeightSDS!R$5*$AJ851^5+WeightSDS!S$5*$AJ851^4+WeightSDS!T$5*$AJ851^3+WeightSDS!U$5*$AJ851^2+WeightSDS!V$5*$AJ851+WeightSDS!W$5,IF($AJ851&lt;186,WeightSDS!P$8*$AJ851^7+WeightSDS!Q$8*$AJ851^6+WeightSDS!R$8*$AJ851^5+WeightSDS!S$8*$AJ851^4+WeightSDS!T$8*$AJ851^3+WeightSDS!U$8*$AJ851^2+WeightSDS!V$8*$AJ851+WeightSDS!W$8,WeightSDS!$U$9+WeightSDS!$V$9*($AJ851-WeightSDS!$W$9)))</f>
        <v>0.75407122999999998</v>
      </c>
      <c r="AM851" s="7">
        <f>IF(D851="M",IF($AJ851&lt;45,WeightSDS!M$23*$AJ851^10+WeightSDS!N$23*$AJ851^9+WeightSDS!O$23*$AJ851^8+WeightSDS!P$23*$AJ851^7+WeightSDS!Q$23*$AJ851^6+WeightSDS!R$23*$AJ851^5+WeightSDS!S$23*$AJ851^4+WeightSDS!T$23*$AJ851^3+WeightSDS!U$23*$AJ851^2+WeightSDS!V$23*$AJ851+WeightSDS!W$23,IF($AJ851&lt;153,WeightSDS!M$25*$AJ851^10+WeightSDS!N$25*$AJ851^9+WeightSDS!O$25*$AJ851^8+WeightSDS!P$25*$AJ851^7+WeightSDS!Q$25*$AJ851^6+WeightSDS!R$25*$AJ851^5+WeightSDS!S$25*$AJ851^4+WeightSDS!T$25*$AJ851^3+WeightSDS!U$25*$AJ851^2+WeightSDS!V$25*$AJ851+WeightSDS!W$25,WeightSDS!M$27+WeightSDS!N$27/(1+EXP(WeightSDS!O$27+WeightSDS!P$27*$AJ851)))),IF($AJ851&lt;43.8,WeightSDS!M$29*$AJ851^10+WeightSDS!N$29*$AJ851^9+WeightSDS!O$29*$AJ851^8+WeightSDS!P$29*$AJ851^7+WeightSDS!Q$29*$AJ851^6+WeightSDS!R$29*$AJ851^5+WeightSDS!S$29*$AJ851^4+WeightSDS!T$29*$AJ851^3+WeightSDS!U$29*$AJ851^2+WeightSDS!V$29*$AJ851+WeightSDS!W$29-0.010431*(1-$AJ851/210),IF($AJ851&lt;123,WeightSDS!M$30*$AJ851^10+WeightSDS!N$30*$AJ851^9+WeightSDS!O$30*$AJ851^8+WeightSDS!P$30*$AJ851^7+WeightSDS!Q$30*$AJ851^6+WeightSDS!R$30*$AJ851^5+WeightSDS!S$30*$AJ851^4+WeightSDS!T$30*$AJ851^3+WeightSDS!U$30*$AJ851^2+WeightSDS!V$30*$AJ851+WeightSDS!W$30-0.010431*(1-1/$AJ851),WeightSDS!M$32+WeightSDS!N$32/(1+EXP(WeightSDS!O$32+WeightSDS!P$32*$AJ851))-0.010431*(1-$AJ851/210))))</f>
        <v>2.9500001032655536</v>
      </c>
      <c r="AN851" s="7">
        <f>IF(D851="M",IF($AJ851&lt;162,WeightSDS!P$12*$AJ851^7+WeightSDS!Q$12*$AJ851^6+WeightSDS!R$12*$AJ851^5+WeightSDS!S$12*$AJ851^4+WeightSDS!T$12*$AJ851^3+WeightSDS!U$12*$AJ851^2+WeightSDS!V$12*$AJ851+WeightSDS!W$12,WeightSDS!P$14*$AJ851^7+WeightSDS!Q$14*$AJ851^6+WeightSDS!R$14*$AJ851^5+WeightSDS!S$14*$AJ851^4+WeightSDS!T$14*$AJ851^3+WeightSDS!U$14*$AJ851^2+WeightSDS!V$14*$AJ851+WeightSDS!W$14),IF($AJ851&lt;156,WeightSDS!O$17*$AJ851^8+WeightSDS!P$17*$AJ851^7+WeightSDS!Q$17*$AJ851^6+WeightSDS!R$17*$AJ851^5+WeightSDS!S$17*$AJ851^4+WeightSDS!T$17*$AJ851^3+WeightSDS!U$17*$AJ851^2+WeightSDS!V$17*$AJ851+WeightSDS!W$17,IF($AJ851&lt;186,WeightSDS!$U$18+(WeightSDS!$V$18-WeightSDS!$U$18)/24*($AJ851-186)+WeightSDS!$W$18*(-$AJ851+186)^2-0.005,WeightSDS!$U$18+(WeightSDS!$V$18-WeightSDS!$U$18)/24*($AJ851-186)-0.005)))</f>
        <v>0.14604529399999999</v>
      </c>
      <c r="AQ851" s="7">
        <f t="shared" si="295"/>
        <v>0.56299999999999994</v>
      </c>
      <c r="AR851" s="7">
        <f t="shared" si="296"/>
        <v>69</v>
      </c>
      <c r="AS851" s="7">
        <f t="shared" si="297"/>
        <v>0.51</v>
      </c>
    </row>
    <row r="852" spans="2:45" s="7" customFormat="1" x14ac:dyDescent="0.15">
      <c r="B852" s="118"/>
      <c r="C852" s="118"/>
      <c r="D852" s="118"/>
      <c r="E852" s="30"/>
      <c r="F852" s="30"/>
      <c r="G852" s="119"/>
      <c r="H852" s="119"/>
      <c r="I852" s="78"/>
      <c r="J852" s="11" t="str">
        <f t="shared" si="288"/>
        <v/>
      </c>
      <c r="K852" s="2" t="str">
        <f t="shared" si="298"/>
        <v/>
      </c>
      <c r="L852" s="2" t="str">
        <f t="shared" si="289"/>
        <v/>
      </c>
      <c r="M852" s="2" t="str">
        <f t="shared" si="299"/>
        <v/>
      </c>
      <c r="N852" s="2" t="str">
        <f t="shared" si="300"/>
        <v/>
      </c>
      <c r="O852" s="2" t="str">
        <f t="shared" si="301"/>
        <v/>
      </c>
      <c r="P852" s="11" t="str">
        <f t="shared" si="302"/>
        <v/>
      </c>
      <c r="Q852" s="11" t="str">
        <f t="shared" si="303"/>
        <v/>
      </c>
      <c r="R852" s="2" t="str">
        <f t="shared" si="304"/>
        <v/>
      </c>
      <c r="S852" s="11" t="str">
        <f t="shared" si="305"/>
        <v/>
      </c>
      <c r="T852" s="175" t="str">
        <f t="shared" si="306"/>
        <v/>
      </c>
      <c r="U852" s="11" t="str">
        <f t="shared" si="307"/>
        <v/>
      </c>
      <c r="V852" s="136"/>
      <c r="W852" s="136"/>
      <c r="X852" s="139">
        <f t="shared" si="290"/>
        <v>0</v>
      </c>
      <c r="Y852" s="31">
        <f t="shared" si="291"/>
        <v>0</v>
      </c>
      <c r="Z852" s="31"/>
      <c r="AA852" s="140">
        <f t="shared" si="292"/>
        <v>0</v>
      </c>
      <c r="AB852" s="12"/>
      <c r="AC852" s="8">
        <f t="shared" si="293"/>
        <v>9.0359999999999996</v>
      </c>
      <c r="AD852" s="8">
        <f t="shared" si="294"/>
        <v>-184.49199999999999</v>
      </c>
      <c r="AE852"/>
      <c r="AF852" t="e">
        <f>IF(D852="M",IF(AI852&lt;78,LMS!$D$5*AI852^3+LMS!$E$5*AI852^2+LMS!$F$5*AI852+LMS!$G$5,IF(AI852&lt;150,LMS!$D$6*AI852^3+LMS!$E$6*AI852^2+LMS!$F$6*AI852+LMS!$G$6,LMS!$D$7*AI852^3+LMS!$E$7*AI852^2+LMS!$F$7*AI852+LMS!$G$7)),IF(AI852&lt;69,LMS!$D$9*AI852^3+LMS!$E$9*AI852^2+LMS!$F$9*AI852+LMS!$G$9,IF(AI852&lt;150,LMS!$D$10*AI852^3+LMS!$E$10*AI852^2+LMS!$F$10*AI852+LMS!$G$10,LMS!$D$11*AI852^3+LMS!$E$11*AI852^2+LMS!$F$11*AI852+LMS!$G$11)))</f>
        <v>#VALUE!</v>
      </c>
      <c r="AG852" t="e">
        <f>IF(D852="M",(IF(AI852&lt;2.5,LMS!$D$21*AI852^3+LMS!$E$21*AI852^2+LMS!$F$21*AI852+LMS!$G$21,IF(AI852&lt;9.5,LMS!$D$22*AI852^3+LMS!$E$22*AI852^2+LMS!$F$22*AI852+LMS!$G$22,IF(AI852&lt;26.75,LMS!$D$23*AI852^3+LMS!$E$23*AI852^2+LMS!$F$23*AI852+LMS!$G$23,IF(AI852&lt;90,LMS!$D$24*AI852^3+LMS!$E$24*AI852^2+LMS!$F$24*AI852+LMS!$G$24,LMS!$D$25*AI852^3+LMS!$E$25*AI852^2+LMS!$F$25*AI852+LMS!$G$25))))),(IF(AI852&lt;2.5,LMS!$D$27*AI852^3+LMS!$E$27*AI852^2+LMS!$F$27*AI852+LMS!$G$27,IF(AI852&lt;9.5,LMS!$D$28*AI852^3+LMS!$E$28*AI852^2+LMS!$F$28*AI852+LMS!$G$28,IF(AI852&lt;26.75,LMS!$D$29*AI852^3+LMS!$E$29*AI852^2+LMS!$F$29*AI852+LMS!$G$29,IF(AI852&lt;90,LMS!$D$30*AI852^3+LMS!$E$30*AI852^2+LMS!$F$30*AI852+LMS!$G$30,IF(AI852&lt;150,LMS!$D$31*AI852^3+LMS!$E$31*AI852^2+LMS!$F$31*AI852+LMS!$G$31,LMS!$D$32*AI852^3+LMS!$E$32*AI852^2+LMS!$F$32*AI852+LMS!$G$32)))))))</f>
        <v>#VALUE!</v>
      </c>
      <c r="AH852" t="e">
        <f>IF(D852="M",(IF(AI852&lt;90,LMS!$D$14*AI852^3+LMS!$E$14*AI852^2+LMS!$F$14*AI852+LMS!$G$14,LMS!$D$15*AI852^3+LMS!$E$15*AI852^2+LMS!$F$15*AI852+LMS!$G$15)),(IF(AI852&lt;90,LMS!$D$17*AI852^3+LMS!$E$17*AI852^2+LMS!$F$17*AI852+LMS!$G$17,LMS!$D$18*AI852^3+LMS!$E$18*AI852^2+LMS!$F$18*AI852+LMS!$G$18)))</f>
        <v>#VALUE!</v>
      </c>
      <c r="AI852" s="7" t="e">
        <f t="shared" si="287"/>
        <v>#VALUE!</v>
      </c>
      <c r="AJ852" s="7">
        <f t="shared" si="308"/>
        <v>0</v>
      </c>
      <c r="AL852" s="7">
        <f>IF(D852="M",WeightSDS!P$5*$AJ852^7+WeightSDS!Q$5*$AJ852^6+WeightSDS!R$5*$AJ852^5+WeightSDS!S$5*$AJ852^4+WeightSDS!T$5*$AJ852^3+WeightSDS!U$5*$AJ852^2+WeightSDS!V$5*$AJ852+WeightSDS!W$5,IF($AJ852&lt;186,WeightSDS!P$8*$AJ852^7+WeightSDS!Q$8*$AJ852^6+WeightSDS!R$8*$AJ852^5+WeightSDS!S$8*$AJ852^4+WeightSDS!T$8*$AJ852^3+WeightSDS!U$8*$AJ852^2+WeightSDS!V$8*$AJ852+WeightSDS!W$8,WeightSDS!$U$9+WeightSDS!$V$9*($AJ852-WeightSDS!$W$9)))</f>
        <v>0.75407122999999998</v>
      </c>
      <c r="AM852" s="7">
        <f>IF(D852="M",IF($AJ852&lt;45,WeightSDS!M$23*$AJ852^10+WeightSDS!N$23*$AJ852^9+WeightSDS!O$23*$AJ852^8+WeightSDS!P$23*$AJ852^7+WeightSDS!Q$23*$AJ852^6+WeightSDS!R$23*$AJ852^5+WeightSDS!S$23*$AJ852^4+WeightSDS!T$23*$AJ852^3+WeightSDS!U$23*$AJ852^2+WeightSDS!V$23*$AJ852+WeightSDS!W$23,IF($AJ852&lt;153,WeightSDS!M$25*$AJ852^10+WeightSDS!N$25*$AJ852^9+WeightSDS!O$25*$AJ852^8+WeightSDS!P$25*$AJ852^7+WeightSDS!Q$25*$AJ852^6+WeightSDS!R$25*$AJ852^5+WeightSDS!S$25*$AJ852^4+WeightSDS!T$25*$AJ852^3+WeightSDS!U$25*$AJ852^2+WeightSDS!V$25*$AJ852+WeightSDS!W$25,WeightSDS!M$27+WeightSDS!N$27/(1+EXP(WeightSDS!O$27+WeightSDS!P$27*$AJ852)))),IF($AJ852&lt;43.8,WeightSDS!M$29*$AJ852^10+WeightSDS!N$29*$AJ852^9+WeightSDS!O$29*$AJ852^8+WeightSDS!P$29*$AJ852^7+WeightSDS!Q$29*$AJ852^6+WeightSDS!R$29*$AJ852^5+WeightSDS!S$29*$AJ852^4+WeightSDS!T$29*$AJ852^3+WeightSDS!U$29*$AJ852^2+WeightSDS!V$29*$AJ852+WeightSDS!W$29-0.010431*(1-$AJ852/210),IF($AJ852&lt;123,WeightSDS!M$30*$AJ852^10+WeightSDS!N$30*$AJ852^9+WeightSDS!O$30*$AJ852^8+WeightSDS!P$30*$AJ852^7+WeightSDS!Q$30*$AJ852^6+WeightSDS!R$30*$AJ852^5+WeightSDS!S$30*$AJ852^4+WeightSDS!T$30*$AJ852^3+WeightSDS!U$30*$AJ852^2+WeightSDS!V$30*$AJ852+WeightSDS!W$30-0.010431*(1-1/$AJ852),WeightSDS!M$32+WeightSDS!N$32/(1+EXP(WeightSDS!O$32+WeightSDS!P$32*$AJ852))-0.010431*(1-$AJ852/210))))</f>
        <v>2.9500001032655536</v>
      </c>
      <c r="AN852" s="7">
        <f>IF(D852="M",IF($AJ852&lt;162,WeightSDS!P$12*$AJ852^7+WeightSDS!Q$12*$AJ852^6+WeightSDS!R$12*$AJ852^5+WeightSDS!S$12*$AJ852^4+WeightSDS!T$12*$AJ852^3+WeightSDS!U$12*$AJ852^2+WeightSDS!V$12*$AJ852+WeightSDS!W$12,WeightSDS!P$14*$AJ852^7+WeightSDS!Q$14*$AJ852^6+WeightSDS!R$14*$AJ852^5+WeightSDS!S$14*$AJ852^4+WeightSDS!T$14*$AJ852^3+WeightSDS!U$14*$AJ852^2+WeightSDS!V$14*$AJ852+WeightSDS!W$14),IF($AJ852&lt;156,WeightSDS!O$17*$AJ852^8+WeightSDS!P$17*$AJ852^7+WeightSDS!Q$17*$AJ852^6+WeightSDS!R$17*$AJ852^5+WeightSDS!S$17*$AJ852^4+WeightSDS!T$17*$AJ852^3+WeightSDS!U$17*$AJ852^2+WeightSDS!V$17*$AJ852+WeightSDS!W$17,IF($AJ852&lt;186,WeightSDS!$U$18+(WeightSDS!$V$18-WeightSDS!$U$18)/24*($AJ852-186)+WeightSDS!$W$18*(-$AJ852+186)^2-0.005,WeightSDS!$U$18+(WeightSDS!$V$18-WeightSDS!$U$18)/24*($AJ852-186)-0.005)))</f>
        <v>0.14604529399999999</v>
      </c>
      <c r="AQ852" s="7">
        <f t="shared" si="295"/>
        <v>0.56299999999999994</v>
      </c>
      <c r="AR852" s="7">
        <f t="shared" si="296"/>
        <v>69</v>
      </c>
      <c r="AS852" s="7">
        <f t="shared" si="297"/>
        <v>0.51</v>
      </c>
    </row>
    <row r="853" spans="2:45" s="7" customFormat="1" x14ac:dyDescent="0.15">
      <c r="B853" s="118"/>
      <c r="C853" s="118"/>
      <c r="D853" s="118"/>
      <c r="E853" s="30"/>
      <c r="F853" s="30"/>
      <c r="G853" s="119"/>
      <c r="H853" s="119"/>
      <c r="I853" s="78"/>
      <c r="J853" s="11" t="str">
        <f t="shared" si="288"/>
        <v/>
      </c>
      <c r="K853" s="2" t="str">
        <f t="shared" si="298"/>
        <v/>
      </c>
      <c r="L853" s="2" t="str">
        <f t="shared" si="289"/>
        <v/>
      </c>
      <c r="M853" s="2" t="str">
        <f t="shared" si="299"/>
        <v/>
      </c>
      <c r="N853" s="2" t="str">
        <f t="shared" si="300"/>
        <v/>
      </c>
      <c r="O853" s="2" t="str">
        <f t="shared" si="301"/>
        <v/>
      </c>
      <c r="P853" s="11" t="str">
        <f t="shared" si="302"/>
        <v/>
      </c>
      <c r="Q853" s="11" t="str">
        <f t="shared" si="303"/>
        <v/>
      </c>
      <c r="R853" s="2" t="str">
        <f t="shared" si="304"/>
        <v/>
      </c>
      <c r="S853" s="11" t="str">
        <f t="shared" si="305"/>
        <v/>
      </c>
      <c r="T853" s="175" t="str">
        <f t="shared" si="306"/>
        <v/>
      </c>
      <c r="U853" s="11" t="str">
        <f t="shared" si="307"/>
        <v/>
      </c>
      <c r="V853" s="136"/>
      <c r="W853" s="136"/>
      <c r="X853" s="139">
        <f t="shared" si="290"/>
        <v>0</v>
      </c>
      <c r="Y853" s="31">
        <f t="shared" si="291"/>
        <v>0</v>
      </c>
      <c r="Z853" s="31"/>
      <c r="AA853" s="140">
        <f t="shared" si="292"/>
        <v>0</v>
      </c>
      <c r="AB853" s="12"/>
      <c r="AC853" s="8">
        <f t="shared" si="293"/>
        <v>9.0359999999999996</v>
      </c>
      <c r="AD853" s="8">
        <f t="shared" si="294"/>
        <v>-184.49199999999999</v>
      </c>
      <c r="AE853"/>
      <c r="AF853" t="e">
        <f>IF(D853="M",IF(AI853&lt;78,LMS!$D$5*AI853^3+LMS!$E$5*AI853^2+LMS!$F$5*AI853+LMS!$G$5,IF(AI853&lt;150,LMS!$D$6*AI853^3+LMS!$E$6*AI853^2+LMS!$F$6*AI853+LMS!$G$6,LMS!$D$7*AI853^3+LMS!$E$7*AI853^2+LMS!$F$7*AI853+LMS!$G$7)),IF(AI853&lt;69,LMS!$D$9*AI853^3+LMS!$E$9*AI853^2+LMS!$F$9*AI853+LMS!$G$9,IF(AI853&lt;150,LMS!$D$10*AI853^3+LMS!$E$10*AI853^2+LMS!$F$10*AI853+LMS!$G$10,LMS!$D$11*AI853^3+LMS!$E$11*AI853^2+LMS!$F$11*AI853+LMS!$G$11)))</f>
        <v>#VALUE!</v>
      </c>
      <c r="AG853" t="e">
        <f>IF(D853="M",(IF(AI853&lt;2.5,LMS!$D$21*AI853^3+LMS!$E$21*AI853^2+LMS!$F$21*AI853+LMS!$G$21,IF(AI853&lt;9.5,LMS!$D$22*AI853^3+LMS!$E$22*AI853^2+LMS!$F$22*AI853+LMS!$G$22,IF(AI853&lt;26.75,LMS!$D$23*AI853^3+LMS!$E$23*AI853^2+LMS!$F$23*AI853+LMS!$G$23,IF(AI853&lt;90,LMS!$D$24*AI853^3+LMS!$E$24*AI853^2+LMS!$F$24*AI853+LMS!$G$24,LMS!$D$25*AI853^3+LMS!$E$25*AI853^2+LMS!$F$25*AI853+LMS!$G$25))))),(IF(AI853&lt;2.5,LMS!$D$27*AI853^3+LMS!$E$27*AI853^2+LMS!$F$27*AI853+LMS!$G$27,IF(AI853&lt;9.5,LMS!$D$28*AI853^3+LMS!$E$28*AI853^2+LMS!$F$28*AI853+LMS!$G$28,IF(AI853&lt;26.75,LMS!$D$29*AI853^3+LMS!$E$29*AI853^2+LMS!$F$29*AI853+LMS!$G$29,IF(AI853&lt;90,LMS!$D$30*AI853^3+LMS!$E$30*AI853^2+LMS!$F$30*AI853+LMS!$G$30,IF(AI853&lt;150,LMS!$D$31*AI853^3+LMS!$E$31*AI853^2+LMS!$F$31*AI853+LMS!$G$31,LMS!$D$32*AI853^3+LMS!$E$32*AI853^2+LMS!$F$32*AI853+LMS!$G$32)))))))</f>
        <v>#VALUE!</v>
      </c>
      <c r="AH853" t="e">
        <f>IF(D853="M",(IF(AI853&lt;90,LMS!$D$14*AI853^3+LMS!$E$14*AI853^2+LMS!$F$14*AI853+LMS!$G$14,LMS!$D$15*AI853^3+LMS!$E$15*AI853^2+LMS!$F$15*AI853+LMS!$G$15)),(IF(AI853&lt;90,LMS!$D$17*AI853^3+LMS!$E$17*AI853^2+LMS!$F$17*AI853+LMS!$G$17,LMS!$D$18*AI853^3+LMS!$E$18*AI853^2+LMS!$F$18*AI853+LMS!$G$18)))</f>
        <v>#VALUE!</v>
      </c>
      <c r="AI853" s="7" t="e">
        <f t="shared" si="287"/>
        <v>#VALUE!</v>
      </c>
      <c r="AJ853" s="7">
        <f t="shared" si="308"/>
        <v>0</v>
      </c>
      <c r="AL853" s="7">
        <f>IF(D853="M",WeightSDS!P$5*$AJ853^7+WeightSDS!Q$5*$AJ853^6+WeightSDS!R$5*$AJ853^5+WeightSDS!S$5*$AJ853^4+WeightSDS!T$5*$AJ853^3+WeightSDS!U$5*$AJ853^2+WeightSDS!V$5*$AJ853+WeightSDS!W$5,IF($AJ853&lt;186,WeightSDS!P$8*$AJ853^7+WeightSDS!Q$8*$AJ853^6+WeightSDS!R$8*$AJ853^5+WeightSDS!S$8*$AJ853^4+WeightSDS!T$8*$AJ853^3+WeightSDS!U$8*$AJ853^2+WeightSDS!V$8*$AJ853+WeightSDS!W$8,WeightSDS!$U$9+WeightSDS!$V$9*($AJ853-WeightSDS!$W$9)))</f>
        <v>0.75407122999999998</v>
      </c>
      <c r="AM853" s="7">
        <f>IF(D853="M",IF($AJ853&lt;45,WeightSDS!M$23*$AJ853^10+WeightSDS!N$23*$AJ853^9+WeightSDS!O$23*$AJ853^8+WeightSDS!P$23*$AJ853^7+WeightSDS!Q$23*$AJ853^6+WeightSDS!R$23*$AJ853^5+WeightSDS!S$23*$AJ853^4+WeightSDS!T$23*$AJ853^3+WeightSDS!U$23*$AJ853^2+WeightSDS!V$23*$AJ853+WeightSDS!W$23,IF($AJ853&lt;153,WeightSDS!M$25*$AJ853^10+WeightSDS!N$25*$AJ853^9+WeightSDS!O$25*$AJ853^8+WeightSDS!P$25*$AJ853^7+WeightSDS!Q$25*$AJ853^6+WeightSDS!R$25*$AJ853^5+WeightSDS!S$25*$AJ853^4+WeightSDS!T$25*$AJ853^3+WeightSDS!U$25*$AJ853^2+WeightSDS!V$25*$AJ853+WeightSDS!W$25,WeightSDS!M$27+WeightSDS!N$27/(1+EXP(WeightSDS!O$27+WeightSDS!P$27*$AJ853)))),IF($AJ853&lt;43.8,WeightSDS!M$29*$AJ853^10+WeightSDS!N$29*$AJ853^9+WeightSDS!O$29*$AJ853^8+WeightSDS!P$29*$AJ853^7+WeightSDS!Q$29*$AJ853^6+WeightSDS!R$29*$AJ853^5+WeightSDS!S$29*$AJ853^4+WeightSDS!T$29*$AJ853^3+WeightSDS!U$29*$AJ853^2+WeightSDS!V$29*$AJ853+WeightSDS!W$29-0.010431*(1-$AJ853/210),IF($AJ853&lt;123,WeightSDS!M$30*$AJ853^10+WeightSDS!N$30*$AJ853^9+WeightSDS!O$30*$AJ853^8+WeightSDS!P$30*$AJ853^7+WeightSDS!Q$30*$AJ853^6+WeightSDS!R$30*$AJ853^5+WeightSDS!S$30*$AJ853^4+WeightSDS!T$30*$AJ853^3+WeightSDS!U$30*$AJ853^2+WeightSDS!V$30*$AJ853+WeightSDS!W$30-0.010431*(1-1/$AJ853),WeightSDS!M$32+WeightSDS!N$32/(1+EXP(WeightSDS!O$32+WeightSDS!P$32*$AJ853))-0.010431*(1-$AJ853/210))))</f>
        <v>2.9500001032655536</v>
      </c>
      <c r="AN853" s="7">
        <f>IF(D853="M",IF($AJ853&lt;162,WeightSDS!P$12*$AJ853^7+WeightSDS!Q$12*$AJ853^6+WeightSDS!R$12*$AJ853^5+WeightSDS!S$12*$AJ853^4+WeightSDS!T$12*$AJ853^3+WeightSDS!U$12*$AJ853^2+WeightSDS!V$12*$AJ853+WeightSDS!W$12,WeightSDS!P$14*$AJ853^7+WeightSDS!Q$14*$AJ853^6+WeightSDS!R$14*$AJ853^5+WeightSDS!S$14*$AJ853^4+WeightSDS!T$14*$AJ853^3+WeightSDS!U$14*$AJ853^2+WeightSDS!V$14*$AJ853+WeightSDS!W$14),IF($AJ853&lt;156,WeightSDS!O$17*$AJ853^8+WeightSDS!P$17*$AJ853^7+WeightSDS!Q$17*$AJ853^6+WeightSDS!R$17*$AJ853^5+WeightSDS!S$17*$AJ853^4+WeightSDS!T$17*$AJ853^3+WeightSDS!U$17*$AJ853^2+WeightSDS!V$17*$AJ853+WeightSDS!W$17,IF($AJ853&lt;186,WeightSDS!$U$18+(WeightSDS!$V$18-WeightSDS!$U$18)/24*($AJ853-186)+WeightSDS!$W$18*(-$AJ853+186)^2-0.005,WeightSDS!$U$18+(WeightSDS!$V$18-WeightSDS!$U$18)/24*($AJ853-186)-0.005)))</f>
        <v>0.14604529399999999</v>
      </c>
      <c r="AQ853" s="7">
        <f t="shared" si="295"/>
        <v>0.56299999999999994</v>
      </c>
      <c r="AR853" s="7">
        <f t="shared" si="296"/>
        <v>69</v>
      </c>
      <c r="AS853" s="7">
        <f t="shared" si="297"/>
        <v>0.51</v>
      </c>
    </row>
    <row r="854" spans="2:45" s="7" customFormat="1" x14ac:dyDescent="0.15">
      <c r="B854" s="118"/>
      <c r="C854" s="118"/>
      <c r="D854" s="118"/>
      <c r="E854" s="30"/>
      <c r="F854" s="30"/>
      <c r="G854" s="119"/>
      <c r="H854" s="119"/>
      <c r="I854" s="78"/>
      <c r="J854" s="11" t="str">
        <f t="shared" si="288"/>
        <v/>
      </c>
      <c r="K854" s="2" t="str">
        <f t="shared" si="298"/>
        <v/>
      </c>
      <c r="L854" s="2" t="str">
        <f t="shared" si="289"/>
        <v/>
      </c>
      <c r="M854" s="2" t="str">
        <f t="shared" si="299"/>
        <v/>
      </c>
      <c r="N854" s="2" t="str">
        <f t="shared" si="300"/>
        <v/>
      </c>
      <c r="O854" s="2" t="str">
        <f t="shared" si="301"/>
        <v/>
      </c>
      <c r="P854" s="11" t="str">
        <f t="shared" si="302"/>
        <v/>
      </c>
      <c r="Q854" s="11" t="str">
        <f t="shared" si="303"/>
        <v/>
      </c>
      <c r="R854" s="2" t="str">
        <f t="shared" si="304"/>
        <v/>
      </c>
      <c r="S854" s="11" t="str">
        <f t="shared" si="305"/>
        <v/>
      </c>
      <c r="T854" s="175" t="str">
        <f t="shared" si="306"/>
        <v/>
      </c>
      <c r="U854" s="11" t="str">
        <f t="shared" si="307"/>
        <v/>
      </c>
      <c r="V854" s="136"/>
      <c r="W854" s="136"/>
      <c r="X854" s="139">
        <f t="shared" si="290"/>
        <v>0</v>
      </c>
      <c r="Y854" s="31">
        <f t="shared" si="291"/>
        <v>0</v>
      </c>
      <c r="Z854" s="31"/>
      <c r="AA854" s="140">
        <f t="shared" si="292"/>
        <v>0</v>
      </c>
      <c r="AB854" s="12"/>
      <c r="AC854" s="8">
        <f t="shared" si="293"/>
        <v>9.0359999999999996</v>
      </c>
      <c r="AD854" s="8">
        <f t="shared" si="294"/>
        <v>-184.49199999999999</v>
      </c>
      <c r="AE854"/>
      <c r="AF854" t="e">
        <f>IF(D854="M",IF(AI854&lt;78,LMS!$D$5*AI854^3+LMS!$E$5*AI854^2+LMS!$F$5*AI854+LMS!$G$5,IF(AI854&lt;150,LMS!$D$6*AI854^3+LMS!$E$6*AI854^2+LMS!$F$6*AI854+LMS!$G$6,LMS!$D$7*AI854^3+LMS!$E$7*AI854^2+LMS!$F$7*AI854+LMS!$G$7)),IF(AI854&lt;69,LMS!$D$9*AI854^3+LMS!$E$9*AI854^2+LMS!$F$9*AI854+LMS!$G$9,IF(AI854&lt;150,LMS!$D$10*AI854^3+LMS!$E$10*AI854^2+LMS!$F$10*AI854+LMS!$G$10,LMS!$D$11*AI854^3+LMS!$E$11*AI854^2+LMS!$F$11*AI854+LMS!$G$11)))</f>
        <v>#VALUE!</v>
      </c>
      <c r="AG854" t="e">
        <f>IF(D854="M",(IF(AI854&lt;2.5,LMS!$D$21*AI854^3+LMS!$E$21*AI854^2+LMS!$F$21*AI854+LMS!$G$21,IF(AI854&lt;9.5,LMS!$D$22*AI854^3+LMS!$E$22*AI854^2+LMS!$F$22*AI854+LMS!$G$22,IF(AI854&lt;26.75,LMS!$D$23*AI854^3+LMS!$E$23*AI854^2+LMS!$F$23*AI854+LMS!$G$23,IF(AI854&lt;90,LMS!$D$24*AI854^3+LMS!$E$24*AI854^2+LMS!$F$24*AI854+LMS!$G$24,LMS!$D$25*AI854^3+LMS!$E$25*AI854^2+LMS!$F$25*AI854+LMS!$G$25))))),(IF(AI854&lt;2.5,LMS!$D$27*AI854^3+LMS!$E$27*AI854^2+LMS!$F$27*AI854+LMS!$G$27,IF(AI854&lt;9.5,LMS!$D$28*AI854^3+LMS!$E$28*AI854^2+LMS!$F$28*AI854+LMS!$G$28,IF(AI854&lt;26.75,LMS!$D$29*AI854^3+LMS!$E$29*AI854^2+LMS!$F$29*AI854+LMS!$G$29,IF(AI854&lt;90,LMS!$D$30*AI854^3+LMS!$E$30*AI854^2+LMS!$F$30*AI854+LMS!$G$30,IF(AI854&lt;150,LMS!$D$31*AI854^3+LMS!$E$31*AI854^2+LMS!$F$31*AI854+LMS!$G$31,LMS!$D$32*AI854^3+LMS!$E$32*AI854^2+LMS!$F$32*AI854+LMS!$G$32)))))))</f>
        <v>#VALUE!</v>
      </c>
      <c r="AH854" t="e">
        <f>IF(D854="M",(IF(AI854&lt;90,LMS!$D$14*AI854^3+LMS!$E$14*AI854^2+LMS!$F$14*AI854+LMS!$G$14,LMS!$D$15*AI854^3+LMS!$E$15*AI854^2+LMS!$F$15*AI854+LMS!$G$15)),(IF(AI854&lt;90,LMS!$D$17*AI854^3+LMS!$E$17*AI854^2+LMS!$F$17*AI854+LMS!$G$17,LMS!$D$18*AI854^3+LMS!$E$18*AI854^2+LMS!$F$18*AI854+LMS!$G$18)))</f>
        <v>#VALUE!</v>
      </c>
      <c r="AI854" s="7" t="e">
        <f t="shared" si="287"/>
        <v>#VALUE!</v>
      </c>
      <c r="AJ854" s="7">
        <f t="shared" si="308"/>
        <v>0</v>
      </c>
      <c r="AL854" s="7">
        <f>IF(D854="M",WeightSDS!P$5*$AJ854^7+WeightSDS!Q$5*$AJ854^6+WeightSDS!R$5*$AJ854^5+WeightSDS!S$5*$AJ854^4+WeightSDS!T$5*$AJ854^3+WeightSDS!U$5*$AJ854^2+WeightSDS!V$5*$AJ854+WeightSDS!W$5,IF($AJ854&lt;186,WeightSDS!P$8*$AJ854^7+WeightSDS!Q$8*$AJ854^6+WeightSDS!R$8*$AJ854^5+WeightSDS!S$8*$AJ854^4+WeightSDS!T$8*$AJ854^3+WeightSDS!U$8*$AJ854^2+WeightSDS!V$8*$AJ854+WeightSDS!W$8,WeightSDS!$U$9+WeightSDS!$V$9*($AJ854-WeightSDS!$W$9)))</f>
        <v>0.75407122999999998</v>
      </c>
      <c r="AM854" s="7">
        <f>IF(D854="M",IF($AJ854&lt;45,WeightSDS!M$23*$AJ854^10+WeightSDS!N$23*$AJ854^9+WeightSDS!O$23*$AJ854^8+WeightSDS!P$23*$AJ854^7+WeightSDS!Q$23*$AJ854^6+WeightSDS!R$23*$AJ854^5+WeightSDS!S$23*$AJ854^4+WeightSDS!T$23*$AJ854^3+WeightSDS!U$23*$AJ854^2+WeightSDS!V$23*$AJ854+WeightSDS!W$23,IF($AJ854&lt;153,WeightSDS!M$25*$AJ854^10+WeightSDS!N$25*$AJ854^9+WeightSDS!O$25*$AJ854^8+WeightSDS!P$25*$AJ854^7+WeightSDS!Q$25*$AJ854^6+WeightSDS!R$25*$AJ854^5+WeightSDS!S$25*$AJ854^4+WeightSDS!T$25*$AJ854^3+WeightSDS!U$25*$AJ854^2+WeightSDS!V$25*$AJ854+WeightSDS!W$25,WeightSDS!M$27+WeightSDS!N$27/(1+EXP(WeightSDS!O$27+WeightSDS!P$27*$AJ854)))),IF($AJ854&lt;43.8,WeightSDS!M$29*$AJ854^10+WeightSDS!N$29*$AJ854^9+WeightSDS!O$29*$AJ854^8+WeightSDS!P$29*$AJ854^7+WeightSDS!Q$29*$AJ854^6+WeightSDS!R$29*$AJ854^5+WeightSDS!S$29*$AJ854^4+WeightSDS!T$29*$AJ854^3+WeightSDS!U$29*$AJ854^2+WeightSDS!V$29*$AJ854+WeightSDS!W$29-0.010431*(1-$AJ854/210),IF($AJ854&lt;123,WeightSDS!M$30*$AJ854^10+WeightSDS!N$30*$AJ854^9+WeightSDS!O$30*$AJ854^8+WeightSDS!P$30*$AJ854^7+WeightSDS!Q$30*$AJ854^6+WeightSDS!R$30*$AJ854^5+WeightSDS!S$30*$AJ854^4+WeightSDS!T$30*$AJ854^3+WeightSDS!U$30*$AJ854^2+WeightSDS!V$30*$AJ854+WeightSDS!W$30-0.010431*(1-1/$AJ854),WeightSDS!M$32+WeightSDS!N$32/(1+EXP(WeightSDS!O$32+WeightSDS!P$32*$AJ854))-0.010431*(1-$AJ854/210))))</f>
        <v>2.9500001032655536</v>
      </c>
      <c r="AN854" s="7">
        <f>IF(D854="M",IF($AJ854&lt;162,WeightSDS!P$12*$AJ854^7+WeightSDS!Q$12*$AJ854^6+WeightSDS!R$12*$AJ854^5+WeightSDS!S$12*$AJ854^4+WeightSDS!T$12*$AJ854^3+WeightSDS!U$12*$AJ854^2+WeightSDS!V$12*$AJ854+WeightSDS!W$12,WeightSDS!P$14*$AJ854^7+WeightSDS!Q$14*$AJ854^6+WeightSDS!R$14*$AJ854^5+WeightSDS!S$14*$AJ854^4+WeightSDS!T$14*$AJ854^3+WeightSDS!U$14*$AJ854^2+WeightSDS!V$14*$AJ854+WeightSDS!W$14),IF($AJ854&lt;156,WeightSDS!O$17*$AJ854^8+WeightSDS!P$17*$AJ854^7+WeightSDS!Q$17*$AJ854^6+WeightSDS!R$17*$AJ854^5+WeightSDS!S$17*$AJ854^4+WeightSDS!T$17*$AJ854^3+WeightSDS!U$17*$AJ854^2+WeightSDS!V$17*$AJ854+WeightSDS!W$17,IF($AJ854&lt;186,WeightSDS!$U$18+(WeightSDS!$V$18-WeightSDS!$U$18)/24*($AJ854-186)+WeightSDS!$W$18*(-$AJ854+186)^2-0.005,WeightSDS!$U$18+(WeightSDS!$V$18-WeightSDS!$U$18)/24*($AJ854-186)-0.005)))</f>
        <v>0.14604529399999999</v>
      </c>
      <c r="AQ854" s="7">
        <f t="shared" si="295"/>
        <v>0.56299999999999994</v>
      </c>
      <c r="AR854" s="7">
        <f t="shared" si="296"/>
        <v>69</v>
      </c>
      <c r="AS854" s="7">
        <f t="shared" si="297"/>
        <v>0.51</v>
      </c>
    </row>
    <row r="855" spans="2:45" s="7" customFormat="1" x14ac:dyDescent="0.15">
      <c r="B855" s="118"/>
      <c r="C855" s="118"/>
      <c r="D855" s="118"/>
      <c r="E855" s="30"/>
      <c r="F855" s="30"/>
      <c r="G855" s="119"/>
      <c r="H855" s="119"/>
      <c r="I855" s="78"/>
      <c r="J855" s="11" t="str">
        <f t="shared" si="288"/>
        <v/>
      </c>
      <c r="K855" s="2" t="str">
        <f t="shared" si="298"/>
        <v/>
      </c>
      <c r="L855" s="2" t="str">
        <f t="shared" si="289"/>
        <v/>
      </c>
      <c r="M855" s="2" t="str">
        <f t="shared" si="299"/>
        <v/>
      </c>
      <c r="N855" s="2" t="str">
        <f t="shared" si="300"/>
        <v/>
      </c>
      <c r="O855" s="2" t="str">
        <f t="shared" si="301"/>
        <v/>
      </c>
      <c r="P855" s="11" t="str">
        <f t="shared" si="302"/>
        <v/>
      </c>
      <c r="Q855" s="11" t="str">
        <f t="shared" si="303"/>
        <v/>
      </c>
      <c r="R855" s="2" t="str">
        <f t="shared" si="304"/>
        <v/>
      </c>
      <c r="S855" s="11" t="str">
        <f t="shared" si="305"/>
        <v/>
      </c>
      <c r="T855" s="175" t="str">
        <f t="shared" si="306"/>
        <v/>
      </c>
      <c r="U855" s="11" t="str">
        <f t="shared" si="307"/>
        <v/>
      </c>
      <c r="V855" s="136"/>
      <c r="W855" s="136"/>
      <c r="X855" s="139">
        <f t="shared" si="290"/>
        <v>0</v>
      </c>
      <c r="Y855" s="31">
        <f t="shared" si="291"/>
        <v>0</v>
      </c>
      <c r="Z855" s="31"/>
      <c r="AA855" s="140">
        <f t="shared" si="292"/>
        <v>0</v>
      </c>
      <c r="AB855" s="12"/>
      <c r="AC855" s="8">
        <f t="shared" si="293"/>
        <v>9.0359999999999996</v>
      </c>
      <c r="AD855" s="8">
        <f t="shared" si="294"/>
        <v>-184.49199999999999</v>
      </c>
      <c r="AE855"/>
      <c r="AF855" t="e">
        <f>IF(D855="M",IF(AI855&lt;78,LMS!$D$5*AI855^3+LMS!$E$5*AI855^2+LMS!$F$5*AI855+LMS!$G$5,IF(AI855&lt;150,LMS!$D$6*AI855^3+LMS!$E$6*AI855^2+LMS!$F$6*AI855+LMS!$G$6,LMS!$D$7*AI855^3+LMS!$E$7*AI855^2+LMS!$F$7*AI855+LMS!$G$7)),IF(AI855&lt;69,LMS!$D$9*AI855^3+LMS!$E$9*AI855^2+LMS!$F$9*AI855+LMS!$G$9,IF(AI855&lt;150,LMS!$D$10*AI855^3+LMS!$E$10*AI855^2+LMS!$F$10*AI855+LMS!$G$10,LMS!$D$11*AI855^3+LMS!$E$11*AI855^2+LMS!$F$11*AI855+LMS!$G$11)))</f>
        <v>#VALUE!</v>
      </c>
      <c r="AG855" t="e">
        <f>IF(D855="M",(IF(AI855&lt;2.5,LMS!$D$21*AI855^3+LMS!$E$21*AI855^2+LMS!$F$21*AI855+LMS!$G$21,IF(AI855&lt;9.5,LMS!$D$22*AI855^3+LMS!$E$22*AI855^2+LMS!$F$22*AI855+LMS!$G$22,IF(AI855&lt;26.75,LMS!$D$23*AI855^3+LMS!$E$23*AI855^2+LMS!$F$23*AI855+LMS!$G$23,IF(AI855&lt;90,LMS!$D$24*AI855^3+LMS!$E$24*AI855^2+LMS!$F$24*AI855+LMS!$G$24,LMS!$D$25*AI855^3+LMS!$E$25*AI855^2+LMS!$F$25*AI855+LMS!$G$25))))),(IF(AI855&lt;2.5,LMS!$D$27*AI855^3+LMS!$E$27*AI855^2+LMS!$F$27*AI855+LMS!$G$27,IF(AI855&lt;9.5,LMS!$D$28*AI855^3+LMS!$E$28*AI855^2+LMS!$F$28*AI855+LMS!$G$28,IF(AI855&lt;26.75,LMS!$D$29*AI855^3+LMS!$E$29*AI855^2+LMS!$F$29*AI855+LMS!$G$29,IF(AI855&lt;90,LMS!$D$30*AI855^3+LMS!$E$30*AI855^2+LMS!$F$30*AI855+LMS!$G$30,IF(AI855&lt;150,LMS!$D$31*AI855^3+LMS!$E$31*AI855^2+LMS!$F$31*AI855+LMS!$G$31,LMS!$D$32*AI855^3+LMS!$E$32*AI855^2+LMS!$F$32*AI855+LMS!$G$32)))))))</f>
        <v>#VALUE!</v>
      </c>
      <c r="AH855" t="e">
        <f>IF(D855="M",(IF(AI855&lt;90,LMS!$D$14*AI855^3+LMS!$E$14*AI855^2+LMS!$F$14*AI855+LMS!$G$14,LMS!$D$15*AI855^3+LMS!$E$15*AI855^2+LMS!$F$15*AI855+LMS!$G$15)),(IF(AI855&lt;90,LMS!$D$17*AI855^3+LMS!$E$17*AI855^2+LMS!$F$17*AI855+LMS!$G$17,LMS!$D$18*AI855^3+LMS!$E$18*AI855^2+LMS!$F$18*AI855+LMS!$G$18)))</f>
        <v>#VALUE!</v>
      </c>
      <c r="AI855" s="7" t="e">
        <f t="shared" si="287"/>
        <v>#VALUE!</v>
      </c>
      <c r="AJ855" s="7">
        <f t="shared" si="308"/>
        <v>0</v>
      </c>
      <c r="AL855" s="7">
        <f>IF(D855="M",WeightSDS!P$5*$AJ855^7+WeightSDS!Q$5*$AJ855^6+WeightSDS!R$5*$AJ855^5+WeightSDS!S$5*$AJ855^4+WeightSDS!T$5*$AJ855^3+WeightSDS!U$5*$AJ855^2+WeightSDS!V$5*$AJ855+WeightSDS!W$5,IF($AJ855&lt;186,WeightSDS!P$8*$AJ855^7+WeightSDS!Q$8*$AJ855^6+WeightSDS!R$8*$AJ855^5+WeightSDS!S$8*$AJ855^4+WeightSDS!T$8*$AJ855^3+WeightSDS!U$8*$AJ855^2+WeightSDS!V$8*$AJ855+WeightSDS!W$8,WeightSDS!$U$9+WeightSDS!$V$9*($AJ855-WeightSDS!$W$9)))</f>
        <v>0.75407122999999998</v>
      </c>
      <c r="AM855" s="7">
        <f>IF(D855="M",IF($AJ855&lt;45,WeightSDS!M$23*$AJ855^10+WeightSDS!N$23*$AJ855^9+WeightSDS!O$23*$AJ855^8+WeightSDS!P$23*$AJ855^7+WeightSDS!Q$23*$AJ855^6+WeightSDS!R$23*$AJ855^5+WeightSDS!S$23*$AJ855^4+WeightSDS!T$23*$AJ855^3+WeightSDS!U$23*$AJ855^2+WeightSDS!V$23*$AJ855+WeightSDS!W$23,IF($AJ855&lt;153,WeightSDS!M$25*$AJ855^10+WeightSDS!N$25*$AJ855^9+WeightSDS!O$25*$AJ855^8+WeightSDS!P$25*$AJ855^7+WeightSDS!Q$25*$AJ855^6+WeightSDS!R$25*$AJ855^5+WeightSDS!S$25*$AJ855^4+WeightSDS!T$25*$AJ855^3+WeightSDS!U$25*$AJ855^2+WeightSDS!V$25*$AJ855+WeightSDS!W$25,WeightSDS!M$27+WeightSDS!N$27/(1+EXP(WeightSDS!O$27+WeightSDS!P$27*$AJ855)))),IF($AJ855&lt;43.8,WeightSDS!M$29*$AJ855^10+WeightSDS!N$29*$AJ855^9+WeightSDS!O$29*$AJ855^8+WeightSDS!P$29*$AJ855^7+WeightSDS!Q$29*$AJ855^6+WeightSDS!R$29*$AJ855^5+WeightSDS!S$29*$AJ855^4+WeightSDS!T$29*$AJ855^3+WeightSDS!U$29*$AJ855^2+WeightSDS!V$29*$AJ855+WeightSDS!W$29-0.010431*(1-$AJ855/210),IF($AJ855&lt;123,WeightSDS!M$30*$AJ855^10+WeightSDS!N$30*$AJ855^9+WeightSDS!O$30*$AJ855^8+WeightSDS!P$30*$AJ855^7+WeightSDS!Q$30*$AJ855^6+WeightSDS!R$30*$AJ855^5+WeightSDS!S$30*$AJ855^4+WeightSDS!T$30*$AJ855^3+WeightSDS!U$30*$AJ855^2+WeightSDS!V$30*$AJ855+WeightSDS!W$30-0.010431*(1-1/$AJ855),WeightSDS!M$32+WeightSDS!N$32/(1+EXP(WeightSDS!O$32+WeightSDS!P$32*$AJ855))-0.010431*(1-$AJ855/210))))</f>
        <v>2.9500001032655536</v>
      </c>
      <c r="AN855" s="7">
        <f>IF(D855="M",IF($AJ855&lt;162,WeightSDS!P$12*$AJ855^7+WeightSDS!Q$12*$AJ855^6+WeightSDS!R$12*$AJ855^5+WeightSDS!S$12*$AJ855^4+WeightSDS!T$12*$AJ855^3+WeightSDS!U$12*$AJ855^2+WeightSDS!V$12*$AJ855+WeightSDS!W$12,WeightSDS!P$14*$AJ855^7+WeightSDS!Q$14*$AJ855^6+WeightSDS!R$14*$AJ855^5+WeightSDS!S$14*$AJ855^4+WeightSDS!T$14*$AJ855^3+WeightSDS!U$14*$AJ855^2+WeightSDS!V$14*$AJ855+WeightSDS!W$14),IF($AJ855&lt;156,WeightSDS!O$17*$AJ855^8+WeightSDS!P$17*$AJ855^7+WeightSDS!Q$17*$AJ855^6+WeightSDS!R$17*$AJ855^5+WeightSDS!S$17*$AJ855^4+WeightSDS!T$17*$AJ855^3+WeightSDS!U$17*$AJ855^2+WeightSDS!V$17*$AJ855+WeightSDS!W$17,IF($AJ855&lt;186,WeightSDS!$U$18+(WeightSDS!$V$18-WeightSDS!$U$18)/24*($AJ855-186)+WeightSDS!$W$18*(-$AJ855+186)^2-0.005,WeightSDS!$U$18+(WeightSDS!$V$18-WeightSDS!$U$18)/24*($AJ855-186)-0.005)))</f>
        <v>0.14604529399999999</v>
      </c>
      <c r="AQ855" s="7">
        <f t="shared" si="295"/>
        <v>0.56299999999999994</v>
      </c>
      <c r="AR855" s="7">
        <f t="shared" si="296"/>
        <v>69</v>
      </c>
      <c r="AS855" s="7">
        <f t="shared" si="297"/>
        <v>0.51</v>
      </c>
    </row>
    <row r="856" spans="2:45" s="7" customFormat="1" x14ac:dyDescent="0.15">
      <c r="B856" s="118"/>
      <c r="C856" s="118"/>
      <c r="D856" s="118"/>
      <c r="E856" s="30"/>
      <c r="F856" s="30"/>
      <c r="G856" s="119"/>
      <c r="H856" s="119"/>
      <c r="I856" s="78"/>
      <c r="J856" s="11" t="str">
        <f t="shared" si="288"/>
        <v/>
      </c>
      <c r="K856" s="2" t="str">
        <f t="shared" si="298"/>
        <v/>
      </c>
      <c r="L856" s="2" t="str">
        <f t="shared" si="289"/>
        <v/>
      </c>
      <c r="M856" s="2" t="str">
        <f t="shared" si="299"/>
        <v/>
      </c>
      <c r="N856" s="2" t="str">
        <f t="shared" si="300"/>
        <v/>
      </c>
      <c r="O856" s="2" t="str">
        <f t="shared" si="301"/>
        <v/>
      </c>
      <c r="P856" s="11" t="str">
        <f t="shared" si="302"/>
        <v/>
      </c>
      <c r="Q856" s="11" t="str">
        <f t="shared" si="303"/>
        <v/>
      </c>
      <c r="R856" s="2" t="str">
        <f t="shared" si="304"/>
        <v/>
      </c>
      <c r="S856" s="11" t="str">
        <f t="shared" si="305"/>
        <v/>
      </c>
      <c r="T856" s="175" t="str">
        <f t="shared" si="306"/>
        <v/>
      </c>
      <c r="U856" s="11" t="str">
        <f t="shared" si="307"/>
        <v/>
      </c>
      <c r="V856" s="136"/>
      <c r="W856" s="136"/>
      <c r="X856" s="139">
        <f t="shared" si="290"/>
        <v>0</v>
      </c>
      <c r="Y856" s="31">
        <f t="shared" si="291"/>
        <v>0</v>
      </c>
      <c r="Z856" s="31"/>
      <c r="AA856" s="140">
        <f t="shared" si="292"/>
        <v>0</v>
      </c>
      <c r="AB856" s="12"/>
      <c r="AC856" s="8">
        <f t="shared" si="293"/>
        <v>9.0359999999999996</v>
      </c>
      <c r="AD856" s="8">
        <f t="shared" si="294"/>
        <v>-184.49199999999999</v>
      </c>
      <c r="AE856"/>
      <c r="AF856" t="e">
        <f>IF(D856="M",IF(AI856&lt;78,LMS!$D$5*AI856^3+LMS!$E$5*AI856^2+LMS!$F$5*AI856+LMS!$G$5,IF(AI856&lt;150,LMS!$D$6*AI856^3+LMS!$E$6*AI856^2+LMS!$F$6*AI856+LMS!$G$6,LMS!$D$7*AI856^3+LMS!$E$7*AI856^2+LMS!$F$7*AI856+LMS!$G$7)),IF(AI856&lt;69,LMS!$D$9*AI856^3+LMS!$E$9*AI856^2+LMS!$F$9*AI856+LMS!$G$9,IF(AI856&lt;150,LMS!$D$10*AI856^3+LMS!$E$10*AI856^2+LMS!$F$10*AI856+LMS!$G$10,LMS!$D$11*AI856^3+LMS!$E$11*AI856^2+LMS!$F$11*AI856+LMS!$G$11)))</f>
        <v>#VALUE!</v>
      </c>
      <c r="AG856" t="e">
        <f>IF(D856="M",(IF(AI856&lt;2.5,LMS!$D$21*AI856^3+LMS!$E$21*AI856^2+LMS!$F$21*AI856+LMS!$G$21,IF(AI856&lt;9.5,LMS!$D$22*AI856^3+LMS!$E$22*AI856^2+LMS!$F$22*AI856+LMS!$G$22,IF(AI856&lt;26.75,LMS!$D$23*AI856^3+LMS!$E$23*AI856^2+LMS!$F$23*AI856+LMS!$G$23,IF(AI856&lt;90,LMS!$D$24*AI856^3+LMS!$E$24*AI856^2+LMS!$F$24*AI856+LMS!$G$24,LMS!$D$25*AI856^3+LMS!$E$25*AI856^2+LMS!$F$25*AI856+LMS!$G$25))))),(IF(AI856&lt;2.5,LMS!$D$27*AI856^3+LMS!$E$27*AI856^2+LMS!$F$27*AI856+LMS!$G$27,IF(AI856&lt;9.5,LMS!$D$28*AI856^3+LMS!$E$28*AI856^2+LMS!$F$28*AI856+LMS!$G$28,IF(AI856&lt;26.75,LMS!$D$29*AI856^3+LMS!$E$29*AI856^2+LMS!$F$29*AI856+LMS!$G$29,IF(AI856&lt;90,LMS!$D$30*AI856^3+LMS!$E$30*AI856^2+LMS!$F$30*AI856+LMS!$G$30,IF(AI856&lt;150,LMS!$D$31*AI856^3+LMS!$E$31*AI856^2+LMS!$F$31*AI856+LMS!$G$31,LMS!$D$32*AI856^3+LMS!$E$32*AI856^2+LMS!$F$32*AI856+LMS!$G$32)))))))</f>
        <v>#VALUE!</v>
      </c>
      <c r="AH856" t="e">
        <f>IF(D856="M",(IF(AI856&lt;90,LMS!$D$14*AI856^3+LMS!$E$14*AI856^2+LMS!$F$14*AI856+LMS!$G$14,LMS!$D$15*AI856^3+LMS!$E$15*AI856^2+LMS!$F$15*AI856+LMS!$G$15)),(IF(AI856&lt;90,LMS!$D$17*AI856^3+LMS!$E$17*AI856^2+LMS!$F$17*AI856+LMS!$G$17,LMS!$D$18*AI856^3+LMS!$E$18*AI856^2+LMS!$F$18*AI856+LMS!$G$18)))</f>
        <v>#VALUE!</v>
      </c>
      <c r="AI856" s="7" t="e">
        <f t="shared" si="287"/>
        <v>#VALUE!</v>
      </c>
      <c r="AJ856" s="7">
        <f t="shared" si="308"/>
        <v>0</v>
      </c>
      <c r="AL856" s="7">
        <f>IF(D856="M",WeightSDS!P$5*$AJ856^7+WeightSDS!Q$5*$AJ856^6+WeightSDS!R$5*$AJ856^5+WeightSDS!S$5*$AJ856^4+WeightSDS!T$5*$AJ856^3+WeightSDS!U$5*$AJ856^2+WeightSDS!V$5*$AJ856+WeightSDS!W$5,IF($AJ856&lt;186,WeightSDS!P$8*$AJ856^7+WeightSDS!Q$8*$AJ856^6+WeightSDS!R$8*$AJ856^5+WeightSDS!S$8*$AJ856^4+WeightSDS!T$8*$AJ856^3+WeightSDS!U$8*$AJ856^2+WeightSDS!V$8*$AJ856+WeightSDS!W$8,WeightSDS!$U$9+WeightSDS!$V$9*($AJ856-WeightSDS!$W$9)))</f>
        <v>0.75407122999999998</v>
      </c>
      <c r="AM856" s="7">
        <f>IF(D856="M",IF($AJ856&lt;45,WeightSDS!M$23*$AJ856^10+WeightSDS!N$23*$AJ856^9+WeightSDS!O$23*$AJ856^8+WeightSDS!P$23*$AJ856^7+WeightSDS!Q$23*$AJ856^6+WeightSDS!R$23*$AJ856^5+WeightSDS!S$23*$AJ856^4+WeightSDS!T$23*$AJ856^3+WeightSDS!U$23*$AJ856^2+WeightSDS!V$23*$AJ856+WeightSDS!W$23,IF($AJ856&lt;153,WeightSDS!M$25*$AJ856^10+WeightSDS!N$25*$AJ856^9+WeightSDS!O$25*$AJ856^8+WeightSDS!P$25*$AJ856^7+WeightSDS!Q$25*$AJ856^6+WeightSDS!R$25*$AJ856^5+WeightSDS!S$25*$AJ856^4+WeightSDS!T$25*$AJ856^3+WeightSDS!U$25*$AJ856^2+WeightSDS!V$25*$AJ856+WeightSDS!W$25,WeightSDS!M$27+WeightSDS!N$27/(1+EXP(WeightSDS!O$27+WeightSDS!P$27*$AJ856)))),IF($AJ856&lt;43.8,WeightSDS!M$29*$AJ856^10+WeightSDS!N$29*$AJ856^9+WeightSDS!O$29*$AJ856^8+WeightSDS!P$29*$AJ856^7+WeightSDS!Q$29*$AJ856^6+WeightSDS!R$29*$AJ856^5+WeightSDS!S$29*$AJ856^4+WeightSDS!T$29*$AJ856^3+WeightSDS!U$29*$AJ856^2+WeightSDS!V$29*$AJ856+WeightSDS!W$29-0.010431*(1-$AJ856/210),IF($AJ856&lt;123,WeightSDS!M$30*$AJ856^10+WeightSDS!N$30*$AJ856^9+WeightSDS!O$30*$AJ856^8+WeightSDS!P$30*$AJ856^7+WeightSDS!Q$30*$AJ856^6+WeightSDS!R$30*$AJ856^5+WeightSDS!S$30*$AJ856^4+WeightSDS!T$30*$AJ856^3+WeightSDS!U$30*$AJ856^2+WeightSDS!V$30*$AJ856+WeightSDS!W$30-0.010431*(1-1/$AJ856),WeightSDS!M$32+WeightSDS!N$32/(1+EXP(WeightSDS!O$32+WeightSDS!P$32*$AJ856))-0.010431*(1-$AJ856/210))))</f>
        <v>2.9500001032655536</v>
      </c>
      <c r="AN856" s="7">
        <f>IF(D856="M",IF($AJ856&lt;162,WeightSDS!P$12*$AJ856^7+WeightSDS!Q$12*$AJ856^6+WeightSDS!R$12*$AJ856^5+WeightSDS!S$12*$AJ856^4+WeightSDS!T$12*$AJ856^3+WeightSDS!U$12*$AJ856^2+WeightSDS!V$12*$AJ856+WeightSDS!W$12,WeightSDS!P$14*$AJ856^7+WeightSDS!Q$14*$AJ856^6+WeightSDS!R$14*$AJ856^5+WeightSDS!S$14*$AJ856^4+WeightSDS!T$14*$AJ856^3+WeightSDS!U$14*$AJ856^2+WeightSDS!V$14*$AJ856+WeightSDS!W$14),IF($AJ856&lt;156,WeightSDS!O$17*$AJ856^8+WeightSDS!P$17*$AJ856^7+WeightSDS!Q$17*$AJ856^6+WeightSDS!R$17*$AJ856^5+WeightSDS!S$17*$AJ856^4+WeightSDS!T$17*$AJ856^3+WeightSDS!U$17*$AJ856^2+WeightSDS!V$17*$AJ856+WeightSDS!W$17,IF($AJ856&lt;186,WeightSDS!$U$18+(WeightSDS!$V$18-WeightSDS!$U$18)/24*($AJ856-186)+WeightSDS!$W$18*(-$AJ856+186)^2-0.005,WeightSDS!$U$18+(WeightSDS!$V$18-WeightSDS!$U$18)/24*($AJ856-186)-0.005)))</f>
        <v>0.14604529399999999</v>
      </c>
      <c r="AQ856" s="7">
        <f t="shared" si="295"/>
        <v>0.56299999999999994</v>
      </c>
      <c r="AR856" s="7">
        <f t="shared" si="296"/>
        <v>69</v>
      </c>
      <c r="AS856" s="7">
        <f t="shared" si="297"/>
        <v>0.51</v>
      </c>
    </row>
    <row r="857" spans="2:45" s="7" customFormat="1" x14ac:dyDescent="0.15">
      <c r="B857" s="118"/>
      <c r="C857" s="118"/>
      <c r="D857" s="118"/>
      <c r="E857" s="30"/>
      <c r="F857" s="30"/>
      <c r="G857" s="119"/>
      <c r="H857" s="119"/>
      <c r="I857" s="78"/>
      <c r="J857" s="11" t="str">
        <f t="shared" si="288"/>
        <v/>
      </c>
      <c r="K857" s="2" t="str">
        <f t="shared" si="298"/>
        <v/>
      </c>
      <c r="L857" s="2" t="str">
        <f t="shared" si="289"/>
        <v/>
      </c>
      <c r="M857" s="2" t="str">
        <f t="shared" si="299"/>
        <v/>
      </c>
      <c r="N857" s="2" t="str">
        <f t="shared" si="300"/>
        <v/>
      </c>
      <c r="O857" s="2" t="str">
        <f t="shared" si="301"/>
        <v/>
      </c>
      <c r="P857" s="11" t="str">
        <f t="shared" si="302"/>
        <v/>
      </c>
      <c r="Q857" s="11" t="str">
        <f t="shared" si="303"/>
        <v/>
      </c>
      <c r="R857" s="2" t="str">
        <f t="shared" si="304"/>
        <v/>
      </c>
      <c r="S857" s="11" t="str">
        <f t="shared" si="305"/>
        <v/>
      </c>
      <c r="T857" s="175" t="str">
        <f t="shared" si="306"/>
        <v/>
      </c>
      <c r="U857" s="11" t="str">
        <f t="shared" si="307"/>
        <v/>
      </c>
      <c r="V857" s="136"/>
      <c r="W857" s="136"/>
      <c r="X857" s="139">
        <f t="shared" si="290"/>
        <v>0</v>
      </c>
      <c r="Y857" s="31">
        <f t="shared" si="291"/>
        <v>0</v>
      </c>
      <c r="Z857" s="31"/>
      <c r="AA857" s="140">
        <f t="shared" si="292"/>
        <v>0</v>
      </c>
      <c r="AB857" s="12"/>
      <c r="AC857" s="8">
        <f t="shared" si="293"/>
        <v>9.0359999999999996</v>
      </c>
      <c r="AD857" s="8">
        <f t="shared" si="294"/>
        <v>-184.49199999999999</v>
      </c>
      <c r="AE857"/>
      <c r="AF857" t="e">
        <f>IF(D857="M",IF(AI857&lt;78,LMS!$D$5*AI857^3+LMS!$E$5*AI857^2+LMS!$F$5*AI857+LMS!$G$5,IF(AI857&lt;150,LMS!$D$6*AI857^3+LMS!$E$6*AI857^2+LMS!$F$6*AI857+LMS!$G$6,LMS!$D$7*AI857^3+LMS!$E$7*AI857^2+LMS!$F$7*AI857+LMS!$G$7)),IF(AI857&lt;69,LMS!$D$9*AI857^3+LMS!$E$9*AI857^2+LMS!$F$9*AI857+LMS!$G$9,IF(AI857&lt;150,LMS!$D$10*AI857^3+LMS!$E$10*AI857^2+LMS!$F$10*AI857+LMS!$G$10,LMS!$D$11*AI857^3+LMS!$E$11*AI857^2+LMS!$F$11*AI857+LMS!$G$11)))</f>
        <v>#VALUE!</v>
      </c>
      <c r="AG857" t="e">
        <f>IF(D857="M",(IF(AI857&lt;2.5,LMS!$D$21*AI857^3+LMS!$E$21*AI857^2+LMS!$F$21*AI857+LMS!$G$21,IF(AI857&lt;9.5,LMS!$D$22*AI857^3+LMS!$E$22*AI857^2+LMS!$F$22*AI857+LMS!$G$22,IF(AI857&lt;26.75,LMS!$D$23*AI857^3+LMS!$E$23*AI857^2+LMS!$F$23*AI857+LMS!$G$23,IF(AI857&lt;90,LMS!$D$24*AI857^3+LMS!$E$24*AI857^2+LMS!$F$24*AI857+LMS!$G$24,LMS!$D$25*AI857^3+LMS!$E$25*AI857^2+LMS!$F$25*AI857+LMS!$G$25))))),(IF(AI857&lt;2.5,LMS!$D$27*AI857^3+LMS!$E$27*AI857^2+LMS!$F$27*AI857+LMS!$G$27,IF(AI857&lt;9.5,LMS!$D$28*AI857^3+LMS!$E$28*AI857^2+LMS!$F$28*AI857+LMS!$G$28,IF(AI857&lt;26.75,LMS!$D$29*AI857^3+LMS!$E$29*AI857^2+LMS!$F$29*AI857+LMS!$G$29,IF(AI857&lt;90,LMS!$D$30*AI857^3+LMS!$E$30*AI857^2+LMS!$F$30*AI857+LMS!$G$30,IF(AI857&lt;150,LMS!$D$31*AI857^3+LMS!$E$31*AI857^2+LMS!$F$31*AI857+LMS!$G$31,LMS!$D$32*AI857^3+LMS!$E$32*AI857^2+LMS!$F$32*AI857+LMS!$G$32)))))))</f>
        <v>#VALUE!</v>
      </c>
      <c r="AH857" t="e">
        <f>IF(D857="M",(IF(AI857&lt;90,LMS!$D$14*AI857^3+LMS!$E$14*AI857^2+LMS!$F$14*AI857+LMS!$G$14,LMS!$D$15*AI857^3+LMS!$E$15*AI857^2+LMS!$F$15*AI857+LMS!$G$15)),(IF(AI857&lt;90,LMS!$D$17*AI857^3+LMS!$E$17*AI857^2+LMS!$F$17*AI857+LMS!$G$17,LMS!$D$18*AI857^3+LMS!$E$18*AI857^2+LMS!$F$18*AI857+LMS!$G$18)))</f>
        <v>#VALUE!</v>
      </c>
      <c r="AI857" s="7" t="e">
        <f t="shared" si="287"/>
        <v>#VALUE!</v>
      </c>
      <c r="AJ857" s="7">
        <f t="shared" si="308"/>
        <v>0</v>
      </c>
      <c r="AL857" s="7">
        <f>IF(D857="M",WeightSDS!P$5*$AJ857^7+WeightSDS!Q$5*$AJ857^6+WeightSDS!R$5*$AJ857^5+WeightSDS!S$5*$AJ857^4+WeightSDS!T$5*$AJ857^3+WeightSDS!U$5*$AJ857^2+WeightSDS!V$5*$AJ857+WeightSDS!W$5,IF($AJ857&lt;186,WeightSDS!P$8*$AJ857^7+WeightSDS!Q$8*$AJ857^6+WeightSDS!R$8*$AJ857^5+WeightSDS!S$8*$AJ857^4+WeightSDS!T$8*$AJ857^3+WeightSDS!U$8*$AJ857^2+WeightSDS!V$8*$AJ857+WeightSDS!W$8,WeightSDS!$U$9+WeightSDS!$V$9*($AJ857-WeightSDS!$W$9)))</f>
        <v>0.75407122999999998</v>
      </c>
      <c r="AM857" s="7">
        <f>IF(D857="M",IF($AJ857&lt;45,WeightSDS!M$23*$AJ857^10+WeightSDS!N$23*$AJ857^9+WeightSDS!O$23*$AJ857^8+WeightSDS!P$23*$AJ857^7+WeightSDS!Q$23*$AJ857^6+WeightSDS!R$23*$AJ857^5+WeightSDS!S$23*$AJ857^4+WeightSDS!T$23*$AJ857^3+WeightSDS!U$23*$AJ857^2+WeightSDS!V$23*$AJ857+WeightSDS!W$23,IF($AJ857&lt;153,WeightSDS!M$25*$AJ857^10+WeightSDS!N$25*$AJ857^9+WeightSDS!O$25*$AJ857^8+WeightSDS!P$25*$AJ857^7+WeightSDS!Q$25*$AJ857^6+WeightSDS!R$25*$AJ857^5+WeightSDS!S$25*$AJ857^4+WeightSDS!T$25*$AJ857^3+WeightSDS!U$25*$AJ857^2+WeightSDS!V$25*$AJ857+WeightSDS!W$25,WeightSDS!M$27+WeightSDS!N$27/(1+EXP(WeightSDS!O$27+WeightSDS!P$27*$AJ857)))),IF($AJ857&lt;43.8,WeightSDS!M$29*$AJ857^10+WeightSDS!N$29*$AJ857^9+WeightSDS!O$29*$AJ857^8+WeightSDS!P$29*$AJ857^7+WeightSDS!Q$29*$AJ857^6+WeightSDS!R$29*$AJ857^5+WeightSDS!S$29*$AJ857^4+WeightSDS!T$29*$AJ857^3+WeightSDS!U$29*$AJ857^2+WeightSDS!V$29*$AJ857+WeightSDS!W$29-0.010431*(1-$AJ857/210),IF($AJ857&lt;123,WeightSDS!M$30*$AJ857^10+WeightSDS!N$30*$AJ857^9+WeightSDS!O$30*$AJ857^8+WeightSDS!P$30*$AJ857^7+WeightSDS!Q$30*$AJ857^6+WeightSDS!R$30*$AJ857^5+WeightSDS!S$30*$AJ857^4+WeightSDS!T$30*$AJ857^3+WeightSDS!U$30*$AJ857^2+WeightSDS!V$30*$AJ857+WeightSDS!W$30-0.010431*(1-1/$AJ857),WeightSDS!M$32+WeightSDS!N$32/(1+EXP(WeightSDS!O$32+WeightSDS!P$32*$AJ857))-0.010431*(1-$AJ857/210))))</f>
        <v>2.9500001032655536</v>
      </c>
      <c r="AN857" s="7">
        <f>IF(D857="M",IF($AJ857&lt;162,WeightSDS!P$12*$AJ857^7+WeightSDS!Q$12*$AJ857^6+WeightSDS!R$12*$AJ857^5+WeightSDS!S$12*$AJ857^4+WeightSDS!T$12*$AJ857^3+WeightSDS!U$12*$AJ857^2+WeightSDS!V$12*$AJ857+WeightSDS!W$12,WeightSDS!P$14*$AJ857^7+WeightSDS!Q$14*$AJ857^6+WeightSDS!R$14*$AJ857^5+WeightSDS!S$14*$AJ857^4+WeightSDS!T$14*$AJ857^3+WeightSDS!U$14*$AJ857^2+WeightSDS!V$14*$AJ857+WeightSDS!W$14),IF($AJ857&lt;156,WeightSDS!O$17*$AJ857^8+WeightSDS!P$17*$AJ857^7+WeightSDS!Q$17*$AJ857^6+WeightSDS!R$17*$AJ857^5+WeightSDS!S$17*$AJ857^4+WeightSDS!T$17*$AJ857^3+WeightSDS!U$17*$AJ857^2+WeightSDS!V$17*$AJ857+WeightSDS!W$17,IF($AJ857&lt;186,WeightSDS!$U$18+(WeightSDS!$V$18-WeightSDS!$U$18)/24*($AJ857-186)+WeightSDS!$W$18*(-$AJ857+186)^2-0.005,WeightSDS!$U$18+(WeightSDS!$V$18-WeightSDS!$U$18)/24*($AJ857-186)-0.005)))</f>
        <v>0.14604529399999999</v>
      </c>
      <c r="AQ857" s="7">
        <f t="shared" si="295"/>
        <v>0.56299999999999994</v>
      </c>
      <c r="AR857" s="7">
        <f t="shared" si="296"/>
        <v>69</v>
      </c>
      <c r="AS857" s="7">
        <f t="shared" si="297"/>
        <v>0.51</v>
      </c>
    </row>
    <row r="858" spans="2:45" s="7" customFormat="1" x14ac:dyDescent="0.15">
      <c r="B858" s="118"/>
      <c r="C858" s="118"/>
      <c r="D858" s="118"/>
      <c r="E858" s="30"/>
      <c r="F858" s="30"/>
      <c r="G858" s="119"/>
      <c r="H858" s="119"/>
      <c r="I858" s="78"/>
      <c r="J858" s="11" t="str">
        <f t="shared" si="288"/>
        <v/>
      </c>
      <c r="K858" s="2" t="str">
        <f t="shared" si="298"/>
        <v/>
      </c>
      <c r="L858" s="2" t="str">
        <f t="shared" si="289"/>
        <v/>
      </c>
      <c r="M858" s="2" t="str">
        <f t="shared" si="299"/>
        <v/>
      </c>
      <c r="N858" s="2" t="str">
        <f t="shared" si="300"/>
        <v/>
      </c>
      <c r="O858" s="2" t="str">
        <f t="shared" si="301"/>
        <v/>
      </c>
      <c r="P858" s="11" t="str">
        <f t="shared" si="302"/>
        <v/>
      </c>
      <c r="Q858" s="11" t="str">
        <f t="shared" si="303"/>
        <v/>
      </c>
      <c r="R858" s="2" t="str">
        <f t="shared" si="304"/>
        <v/>
      </c>
      <c r="S858" s="11" t="str">
        <f t="shared" si="305"/>
        <v/>
      </c>
      <c r="T858" s="175" t="str">
        <f t="shared" si="306"/>
        <v/>
      </c>
      <c r="U858" s="11" t="str">
        <f t="shared" si="307"/>
        <v/>
      </c>
      <c r="V858" s="136"/>
      <c r="W858" s="136"/>
      <c r="X858" s="139">
        <f t="shared" si="290"/>
        <v>0</v>
      </c>
      <c r="Y858" s="31">
        <f t="shared" si="291"/>
        <v>0</v>
      </c>
      <c r="Z858" s="31"/>
      <c r="AA858" s="140">
        <f t="shared" si="292"/>
        <v>0</v>
      </c>
      <c r="AB858" s="12"/>
      <c r="AC858" s="8">
        <f t="shared" si="293"/>
        <v>9.0359999999999996</v>
      </c>
      <c r="AD858" s="8">
        <f t="shared" si="294"/>
        <v>-184.49199999999999</v>
      </c>
      <c r="AE858"/>
      <c r="AF858" t="e">
        <f>IF(D858="M",IF(AI858&lt;78,LMS!$D$5*AI858^3+LMS!$E$5*AI858^2+LMS!$F$5*AI858+LMS!$G$5,IF(AI858&lt;150,LMS!$D$6*AI858^3+LMS!$E$6*AI858^2+LMS!$F$6*AI858+LMS!$G$6,LMS!$D$7*AI858^3+LMS!$E$7*AI858^2+LMS!$F$7*AI858+LMS!$G$7)),IF(AI858&lt;69,LMS!$D$9*AI858^3+LMS!$E$9*AI858^2+LMS!$F$9*AI858+LMS!$G$9,IF(AI858&lt;150,LMS!$D$10*AI858^3+LMS!$E$10*AI858^2+LMS!$F$10*AI858+LMS!$G$10,LMS!$D$11*AI858^3+LMS!$E$11*AI858^2+LMS!$F$11*AI858+LMS!$G$11)))</f>
        <v>#VALUE!</v>
      </c>
      <c r="AG858" t="e">
        <f>IF(D858="M",(IF(AI858&lt;2.5,LMS!$D$21*AI858^3+LMS!$E$21*AI858^2+LMS!$F$21*AI858+LMS!$G$21,IF(AI858&lt;9.5,LMS!$D$22*AI858^3+LMS!$E$22*AI858^2+LMS!$F$22*AI858+LMS!$G$22,IF(AI858&lt;26.75,LMS!$D$23*AI858^3+LMS!$E$23*AI858^2+LMS!$F$23*AI858+LMS!$G$23,IF(AI858&lt;90,LMS!$D$24*AI858^3+LMS!$E$24*AI858^2+LMS!$F$24*AI858+LMS!$G$24,LMS!$D$25*AI858^3+LMS!$E$25*AI858^2+LMS!$F$25*AI858+LMS!$G$25))))),(IF(AI858&lt;2.5,LMS!$D$27*AI858^3+LMS!$E$27*AI858^2+LMS!$F$27*AI858+LMS!$G$27,IF(AI858&lt;9.5,LMS!$D$28*AI858^3+LMS!$E$28*AI858^2+LMS!$F$28*AI858+LMS!$G$28,IF(AI858&lt;26.75,LMS!$D$29*AI858^3+LMS!$E$29*AI858^2+LMS!$F$29*AI858+LMS!$G$29,IF(AI858&lt;90,LMS!$D$30*AI858^3+LMS!$E$30*AI858^2+LMS!$F$30*AI858+LMS!$G$30,IF(AI858&lt;150,LMS!$D$31*AI858^3+LMS!$E$31*AI858^2+LMS!$F$31*AI858+LMS!$G$31,LMS!$D$32*AI858^3+LMS!$E$32*AI858^2+LMS!$F$32*AI858+LMS!$G$32)))))))</f>
        <v>#VALUE!</v>
      </c>
      <c r="AH858" t="e">
        <f>IF(D858="M",(IF(AI858&lt;90,LMS!$D$14*AI858^3+LMS!$E$14*AI858^2+LMS!$F$14*AI858+LMS!$G$14,LMS!$D$15*AI858^3+LMS!$E$15*AI858^2+LMS!$F$15*AI858+LMS!$G$15)),(IF(AI858&lt;90,LMS!$D$17*AI858^3+LMS!$E$17*AI858^2+LMS!$F$17*AI858+LMS!$G$17,LMS!$D$18*AI858^3+LMS!$E$18*AI858^2+LMS!$F$18*AI858+LMS!$G$18)))</f>
        <v>#VALUE!</v>
      </c>
      <c r="AI858" s="7" t="e">
        <f t="shared" si="287"/>
        <v>#VALUE!</v>
      </c>
      <c r="AJ858" s="7">
        <f t="shared" si="308"/>
        <v>0</v>
      </c>
      <c r="AL858" s="7">
        <f>IF(D858="M",WeightSDS!P$5*$AJ858^7+WeightSDS!Q$5*$AJ858^6+WeightSDS!R$5*$AJ858^5+WeightSDS!S$5*$AJ858^4+WeightSDS!T$5*$AJ858^3+WeightSDS!U$5*$AJ858^2+WeightSDS!V$5*$AJ858+WeightSDS!W$5,IF($AJ858&lt;186,WeightSDS!P$8*$AJ858^7+WeightSDS!Q$8*$AJ858^6+WeightSDS!R$8*$AJ858^5+WeightSDS!S$8*$AJ858^4+WeightSDS!T$8*$AJ858^3+WeightSDS!U$8*$AJ858^2+WeightSDS!V$8*$AJ858+WeightSDS!W$8,WeightSDS!$U$9+WeightSDS!$V$9*($AJ858-WeightSDS!$W$9)))</f>
        <v>0.75407122999999998</v>
      </c>
      <c r="AM858" s="7">
        <f>IF(D858="M",IF($AJ858&lt;45,WeightSDS!M$23*$AJ858^10+WeightSDS!N$23*$AJ858^9+WeightSDS!O$23*$AJ858^8+WeightSDS!P$23*$AJ858^7+WeightSDS!Q$23*$AJ858^6+WeightSDS!R$23*$AJ858^5+WeightSDS!S$23*$AJ858^4+WeightSDS!T$23*$AJ858^3+WeightSDS!U$23*$AJ858^2+WeightSDS!V$23*$AJ858+WeightSDS!W$23,IF($AJ858&lt;153,WeightSDS!M$25*$AJ858^10+WeightSDS!N$25*$AJ858^9+WeightSDS!O$25*$AJ858^8+WeightSDS!P$25*$AJ858^7+WeightSDS!Q$25*$AJ858^6+WeightSDS!R$25*$AJ858^5+WeightSDS!S$25*$AJ858^4+WeightSDS!T$25*$AJ858^3+WeightSDS!U$25*$AJ858^2+WeightSDS!V$25*$AJ858+WeightSDS!W$25,WeightSDS!M$27+WeightSDS!N$27/(1+EXP(WeightSDS!O$27+WeightSDS!P$27*$AJ858)))),IF($AJ858&lt;43.8,WeightSDS!M$29*$AJ858^10+WeightSDS!N$29*$AJ858^9+WeightSDS!O$29*$AJ858^8+WeightSDS!P$29*$AJ858^7+WeightSDS!Q$29*$AJ858^6+WeightSDS!R$29*$AJ858^5+WeightSDS!S$29*$AJ858^4+WeightSDS!T$29*$AJ858^3+WeightSDS!U$29*$AJ858^2+WeightSDS!V$29*$AJ858+WeightSDS!W$29-0.010431*(1-$AJ858/210),IF($AJ858&lt;123,WeightSDS!M$30*$AJ858^10+WeightSDS!N$30*$AJ858^9+WeightSDS!O$30*$AJ858^8+WeightSDS!P$30*$AJ858^7+WeightSDS!Q$30*$AJ858^6+WeightSDS!R$30*$AJ858^5+WeightSDS!S$30*$AJ858^4+WeightSDS!T$30*$AJ858^3+WeightSDS!U$30*$AJ858^2+WeightSDS!V$30*$AJ858+WeightSDS!W$30-0.010431*(1-1/$AJ858),WeightSDS!M$32+WeightSDS!N$32/(1+EXP(WeightSDS!O$32+WeightSDS!P$32*$AJ858))-0.010431*(1-$AJ858/210))))</f>
        <v>2.9500001032655536</v>
      </c>
      <c r="AN858" s="7">
        <f>IF(D858="M",IF($AJ858&lt;162,WeightSDS!P$12*$AJ858^7+WeightSDS!Q$12*$AJ858^6+WeightSDS!R$12*$AJ858^5+WeightSDS!S$12*$AJ858^4+WeightSDS!T$12*$AJ858^3+WeightSDS!U$12*$AJ858^2+WeightSDS!V$12*$AJ858+WeightSDS!W$12,WeightSDS!P$14*$AJ858^7+WeightSDS!Q$14*$AJ858^6+WeightSDS!R$14*$AJ858^5+WeightSDS!S$14*$AJ858^4+WeightSDS!T$14*$AJ858^3+WeightSDS!U$14*$AJ858^2+WeightSDS!V$14*$AJ858+WeightSDS!W$14),IF($AJ858&lt;156,WeightSDS!O$17*$AJ858^8+WeightSDS!P$17*$AJ858^7+WeightSDS!Q$17*$AJ858^6+WeightSDS!R$17*$AJ858^5+WeightSDS!S$17*$AJ858^4+WeightSDS!T$17*$AJ858^3+WeightSDS!U$17*$AJ858^2+WeightSDS!V$17*$AJ858+WeightSDS!W$17,IF($AJ858&lt;186,WeightSDS!$U$18+(WeightSDS!$V$18-WeightSDS!$U$18)/24*($AJ858-186)+WeightSDS!$W$18*(-$AJ858+186)^2-0.005,WeightSDS!$U$18+(WeightSDS!$V$18-WeightSDS!$U$18)/24*($AJ858-186)-0.005)))</f>
        <v>0.14604529399999999</v>
      </c>
      <c r="AQ858" s="7">
        <f t="shared" si="295"/>
        <v>0.56299999999999994</v>
      </c>
      <c r="AR858" s="7">
        <f t="shared" si="296"/>
        <v>69</v>
      </c>
      <c r="AS858" s="7">
        <f t="shared" si="297"/>
        <v>0.51</v>
      </c>
    </row>
    <row r="859" spans="2:45" s="7" customFormat="1" x14ac:dyDescent="0.15">
      <c r="B859" s="118"/>
      <c r="C859" s="118"/>
      <c r="D859" s="118"/>
      <c r="E859" s="30"/>
      <c r="F859" s="30"/>
      <c r="G859" s="119"/>
      <c r="H859" s="119"/>
      <c r="I859" s="78"/>
      <c r="J859" s="11" t="str">
        <f t="shared" si="288"/>
        <v/>
      </c>
      <c r="K859" s="2" t="str">
        <f t="shared" si="298"/>
        <v/>
      </c>
      <c r="L859" s="2" t="str">
        <f t="shared" si="289"/>
        <v/>
      </c>
      <c r="M859" s="2" t="str">
        <f t="shared" si="299"/>
        <v/>
      </c>
      <c r="N859" s="2" t="str">
        <f t="shared" si="300"/>
        <v/>
      </c>
      <c r="O859" s="2" t="str">
        <f t="shared" si="301"/>
        <v/>
      </c>
      <c r="P859" s="11" t="str">
        <f t="shared" si="302"/>
        <v/>
      </c>
      <c r="Q859" s="11" t="str">
        <f t="shared" si="303"/>
        <v/>
      </c>
      <c r="R859" s="2" t="str">
        <f t="shared" si="304"/>
        <v/>
      </c>
      <c r="S859" s="11" t="str">
        <f t="shared" si="305"/>
        <v/>
      </c>
      <c r="T859" s="175" t="str">
        <f t="shared" si="306"/>
        <v/>
      </c>
      <c r="U859" s="11" t="str">
        <f t="shared" si="307"/>
        <v/>
      </c>
      <c r="V859" s="136"/>
      <c r="W859" s="136"/>
      <c r="X859" s="139">
        <f t="shared" si="290"/>
        <v>0</v>
      </c>
      <c r="Y859" s="31">
        <f t="shared" si="291"/>
        <v>0</v>
      </c>
      <c r="Z859" s="31"/>
      <c r="AA859" s="140">
        <f t="shared" si="292"/>
        <v>0</v>
      </c>
      <c r="AB859" s="12"/>
      <c r="AC859" s="8">
        <f t="shared" si="293"/>
        <v>9.0359999999999996</v>
      </c>
      <c r="AD859" s="8">
        <f t="shared" si="294"/>
        <v>-184.49199999999999</v>
      </c>
      <c r="AE859"/>
      <c r="AF859" t="e">
        <f>IF(D859="M",IF(AI859&lt;78,LMS!$D$5*AI859^3+LMS!$E$5*AI859^2+LMS!$F$5*AI859+LMS!$G$5,IF(AI859&lt;150,LMS!$D$6*AI859^3+LMS!$E$6*AI859^2+LMS!$F$6*AI859+LMS!$G$6,LMS!$D$7*AI859^3+LMS!$E$7*AI859^2+LMS!$F$7*AI859+LMS!$G$7)),IF(AI859&lt;69,LMS!$D$9*AI859^3+LMS!$E$9*AI859^2+LMS!$F$9*AI859+LMS!$G$9,IF(AI859&lt;150,LMS!$D$10*AI859^3+LMS!$E$10*AI859^2+LMS!$F$10*AI859+LMS!$G$10,LMS!$D$11*AI859^3+LMS!$E$11*AI859^2+LMS!$F$11*AI859+LMS!$G$11)))</f>
        <v>#VALUE!</v>
      </c>
      <c r="AG859" t="e">
        <f>IF(D859="M",(IF(AI859&lt;2.5,LMS!$D$21*AI859^3+LMS!$E$21*AI859^2+LMS!$F$21*AI859+LMS!$G$21,IF(AI859&lt;9.5,LMS!$D$22*AI859^3+LMS!$E$22*AI859^2+LMS!$F$22*AI859+LMS!$G$22,IF(AI859&lt;26.75,LMS!$D$23*AI859^3+LMS!$E$23*AI859^2+LMS!$F$23*AI859+LMS!$G$23,IF(AI859&lt;90,LMS!$D$24*AI859^3+LMS!$E$24*AI859^2+LMS!$F$24*AI859+LMS!$G$24,LMS!$D$25*AI859^3+LMS!$E$25*AI859^2+LMS!$F$25*AI859+LMS!$G$25))))),(IF(AI859&lt;2.5,LMS!$D$27*AI859^3+LMS!$E$27*AI859^2+LMS!$F$27*AI859+LMS!$G$27,IF(AI859&lt;9.5,LMS!$D$28*AI859^3+LMS!$E$28*AI859^2+LMS!$F$28*AI859+LMS!$G$28,IF(AI859&lt;26.75,LMS!$D$29*AI859^3+LMS!$E$29*AI859^2+LMS!$F$29*AI859+LMS!$G$29,IF(AI859&lt;90,LMS!$D$30*AI859^3+LMS!$E$30*AI859^2+LMS!$F$30*AI859+LMS!$G$30,IF(AI859&lt;150,LMS!$D$31*AI859^3+LMS!$E$31*AI859^2+LMS!$F$31*AI859+LMS!$G$31,LMS!$D$32*AI859^3+LMS!$E$32*AI859^2+LMS!$F$32*AI859+LMS!$G$32)))))))</f>
        <v>#VALUE!</v>
      </c>
      <c r="AH859" t="e">
        <f>IF(D859="M",(IF(AI859&lt;90,LMS!$D$14*AI859^3+LMS!$E$14*AI859^2+LMS!$F$14*AI859+LMS!$G$14,LMS!$D$15*AI859^3+LMS!$E$15*AI859^2+LMS!$F$15*AI859+LMS!$G$15)),(IF(AI859&lt;90,LMS!$D$17*AI859^3+LMS!$E$17*AI859^2+LMS!$F$17*AI859+LMS!$G$17,LMS!$D$18*AI859^3+LMS!$E$18*AI859^2+LMS!$F$18*AI859+LMS!$G$18)))</f>
        <v>#VALUE!</v>
      </c>
      <c r="AI859" s="7" t="e">
        <f t="shared" si="287"/>
        <v>#VALUE!</v>
      </c>
      <c r="AJ859" s="7">
        <f t="shared" si="308"/>
        <v>0</v>
      </c>
      <c r="AL859" s="7">
        <f>IF(D859="M",WeightSDS!P$5*$AJ859^7+WeightSDS!Q$5*$AJ859^6+WeightSDS!R$5*$AJ859^5+WeightSDS!S$5*$AJ859^4+WeightSDS!T$5*$AJ859^3+WeightSDS!U$5*$AJ859^2+WeightSDS!V$5*$AJ859+WeightSDS!W$5,IF($AJ859&lt;186,WeightSDS!P$8*$AJ859^7+WeightSDS!Q$8*$AJ859^6+WeightSDS!R$8*$AJ859^5+WeightSDS!S$8*$AJ859^4+WeightSDS!T$8*$AJ859^3+WeightSDS!U$8*$AJ859^2+WeightSDS!V$8*$AJ859+WeightSDS!W$8,WeightSDS!$U$9+WeightSDS!$V$9*($AJ859-WeightSDS!$W$9)))</f>
        <v>0.75407122999999998</v>
      </c>
      <c r="AM859" s="7">
        <f>IF(D859="M",IF($AJ859&lt;45,WeightSDS!M$23*$AJ859^10+WeightSDS!N$23*$AJ859^9+WeightSDS!O$23*$AJ859^8+WeightSDS!P$23*$AJ859^7+WeightSDS!Q$23*$AJ859^6+WeightSDS!R$23*$AJ859^5+WeightSDS!S$23*$AJ859^4+WeightSDS!T$23*$AJ859^3+WeightSDS!U$23*$AJ859^2+WeightSDS!V$23*$AJ859+WeightSDS!W$23,IF($AJ859&lt;153,WeightSDS!M$25*$AJ859^10+WeightSDS!N$25*$AJ859^9+WeightSDS!O$25*$AJ859^8+WeightSDS!P$25*$AJ859^7+WeightSDS!Q$25*$AJ859^6+WeightSDS!R$25*$AJ859^5+WeightSDS!S$25*$AJ859^4+WeightSDS!T$25*$AJ859^3+WeightSDS!U$25*$AJ859^2+WeightSDS!V$25*$AJ859+WeightSDS!W$25,WeightSDS!M$27+WeightSDS!N$27/(1+EXP(WeightSDS!O$27+WeightSDS!P$27*$AJ859)))),IF($AJ859&lt;43.8,WeightSDS!M$29*$AJ859^10+WeightSDS!N$29*$AJ859^9+WeightSDS!O$29*$AJ859^8+WeightSDS!P$29*$AJ859^7+WeightSDS!Q$29*$AJ859^6+WeightSDS!R$29*$AJ859^5+WeightSDS!S$29*$AJ859^4+WeightSDS!T$29*$AJ859^3+WeightSDS!U$29*$AJ859^2+WeightSDS!V$29*$AJ859+WeightSDS!W$29-0.010431*(1-$AJ859/210),IF($AJ859&lt;123,WeightSDS!M$30*$AJ859^10+WeightSDS!N$30*$AJ859^9+WeightSDS!O$30*$AJ859^8+WeightSDS!P$30*$AJ859^7+WeightSDS!Q$30*$AJ859^6+WeightSDS!R$30*$AJ859^5+WeightSDS!S$30*$AJ859^4+WeightSDS!T$30*$AJ859^3+WeightSDS!U$30*$AJ859^2+WeightSDS!V$30*$AJ859+WeightSDS!W$30-0.010431*(1-1/$AJ859),WeightSDS!M$32+WeightSDS!N$32/(1+EXP(WeightSDS!O$32+WeightSDS!P$32*$AJ859))-0.010431*(1-$AJ859/210))))</f>
        <v>2.9500001032655536</v>
      </c>
      <c r="AN859" s="7">
        <f>IF(D859="M",IF($AJ859&lt;162,WeightSDS!P$12*$AJ859^7+WeightSDS!Q$12*$AJ859^6+WeightSDS!R$12*$AJ859^5+WeightSDS!S$12*$AJ859^4+WeightSDS!T$12*$AJ859^3+WeightSDS!U$12*$AJ859^2+WeightSDS!V$12*$AJ859+WeightSDS!W$12,WeightSDS!P$14*$AJ859^7+WeightSDS!Q$14*$AJ859^6+WeightSDS!R$14*$AJ859^5+WeightSDS!S$14*$AJ859^4+WeightSDS!T$14*$AJ859^3+WeightSDS!U$14*$AJ859^2+WeightSDS!V$14*$AJ859+WeightSDS!W$14),IF($AJ859&lt;156,WeightSDS!O$17*$AJ859^8+WeightSDS!P$17*$AJ859^7+WeightSDS!Q$17*$AJ859^6+WeightSDS!R$17*$AJ859^5+WeightSDS!S$17*$AJ859^4+WeightSDS!T$17*$AJ859^3+WeightSDS!U$17*$AJ859^2+WeightSDS!V$17*$AJ859+WeightSDS!W$17,IF($AJ859&lt;186,WeightSDS!$U$18+(WeightSDS!$V$18-WeightSDS!$U$18)/24*($AJ859-186)+WeightSDS!$W$18*(-$AJ859+186)^2-0.005,WeightSDS!$U$18+(WeightSDS!$V$18-WeightSDS!$U$18)/24*($AJ859-186)-0.005)))</f>
        <v>0.14604529399999999</v>
      </c>
      <c r="AQ859" s="7">
        <f t="shared" si="295"/>
        <v>0.56299999999999994</v>
      </c>
      <c r="AR859" s="7">
        <f t="shared" si="296"/>
        <v>69</v>
      </c>
      <c r="AS859" s="7">
        <f t="shared" si="297"/>
        <v>0.51</v>
      </c>
    </row>
    <row r="860" spans="2:45" s="7" customFormat="1" x14ac:dyDescent="0.15">
      <c r="B860" s="118"/>
      <c r="C860" s="118"/>
      <c r="D860" s="118"/>
      <c r="E860" s="30"/>
      <c r="F860" s="30"/>
      <c r="G860" s="119"/>
      <c r="H860" s="119"/>
      <c r="I860" s="78"/>
      <c r="J860" s="11" t="str">
        <f t="shared" si="288"/>
        <v/>
      </c>
      <c r="K860" s="2" t="str">
        <f t="shared" si="298"/>
        <v/>
      </c>
      <c r="L860" s="2" t="str">
        <f t="shared" si="289"/>
        <v/>
      </c>
      <c r="M860" s="2" t="str">
        <f t="shared" si="299"/>
        <v/>
      </c>
      <c r="N860" s="2" t="str">
        <f t="shared" si="300"/>
        <v/>
      </c>
      <c r="O860" s="2" t="str">
        <f t="shared" si="301"/>
        <v/>
      </c>
      <c r="P860" s="11" t="str">
        <f t="shared" si="302"/>
        <v/>
      </c>
      <c r="Q860" s="11" t="str">
        <f t="shared" si="303"/>
        <v/>
      </c>
      <c r="R860" s="2" t="str">
        <f t="shared" si="304"/>
        <v/>
      </c>
      <c r="S860" s="11" t="str">
        <f t="shared" si="305"/>
        <v/>
      </c>
      <c r="T860" s="175" t="str">
        <f t="shared" si="306"/>
        <v/>
      </c>
      <c r="U860" s="11" t="str">
        <f t="shared" si="307"/>
        <v/>
      </c>
      <c r="V860" s="136"/>
      <c r="W860" s="136"/>
      <c r="X860" s="139">
        <f t="shared" si="290"/>
        <v>0</v>
      </c>
      <c r="Y860" s="31">
        <f t="shared" si="291"/>
        <v>0</v>
      </c>
      <c r="Z860" s="31"/>
      <c r="AA860" s="140">
        <f t="shared" si="292"/>
        <v>0</v>
      </c>
      <c r="AB860" s="12"/>
      <c r="AC860" s="8">
        <f t="shared" si="293"/>
        <v>9.0359999999999996</v>
      </c>
      <c r="AD860" s="8">
        <f t="shared" si="294"/>
        <v>-184.49199999999999</v>
      </c>
      <c r="AE860"/>
      <c r="AF860" t="e">
        <f>IF(D860="M",IF(AI860&lt;78,LMS!$D$5*AI860^3+LMS!$E$5*AI860^2+LMS!$F$5*AI860+LMS!$G$5,IF(AI860&lt;150,LMS!$D$6*AI860^3+LMS!$E$6*AI860^2+LMS!$F$6*AI860+LMS!$G$6,LMS!$D$7*AI860^3+LMS!$E$7*AI860^2+LMS!$F$7*AI860+LMS!$G$7)),IF(AI860&lt;69,LMS!$D$9*AI860^3+LMS!$E$9*AI860^2+LMS!$F$9*AI860+LMS!$G$9,IF(AI860&lt;150,LMS!$D$10*AI860^3+LMS!$E$10*AI860^2+LMS!$F$10*AI860+LMS!$G$10,LMS!$D$11*AI860^3+LMS!$E$11*AI860^2+LMS!$F$11*AI860+LMS!$G$11)))</f>
        <v>#VALUE!</v>
      </c>
      <c r="AG860" t="e">
        <f>IF(D860="M",(IF(AI860&lt;2.5,LMS!$D$21*AI860^3+LMS!$E$21*AI860^2+LMS!$F$21*AI860+LMS!$G$21,IF(AI860&lt;9.5,LMS!$D$22*AI860^3+LMS!$E$22*AI860^2+LMS!$F$22*AI860+LMS!$G$22,IF(AI860&lt;26.75,LMS!$D$23*AI860^3+LMS!$E$23*AI860^2+LMS!$F$23*AI860+LMS!$G$23,IF(AI860&lt;90,LMS!$D$24*AI860^3+LMS!$E$24*AI860^2+LMS!$F$24*AI860+LMS!$G$24,LMS!$D$25*AI860^3+LMS!$E$25*AI860^2+LMS!$F$25*AI860+LMS!$G$25))))),(IF(AI860&lt;2.5,LMS!$D$27*AI860^3+LMS!$E$27*AI860^2+LMS!$F$27*AI860+LMS!$G$27,IF(AI860&lt;9.5,LMS!$D$28*AI860^3+LMS!$E$28*AI860^2+LMS!$F$28*AI860+LMS!$G$28,IF(AI860&lt;26.75,LMS!$D$29*AI860^3+LMS!$E$29*AI860^2+LMS!$F$29*AI860+LMS!$G$29,IF(AI860&lt;90,LMS!$D$30*AI860^3+LMS!$E$30*AI860^2+LMS!$F$30*AI860+LMS!$G$30,IF(AI860&lt;150,LMS!$D$31*AI860^3+LMS!$E$31*AI860^2+LMS!$F$31*AI860+LMS!$G$31,LMS!$D$32*AI860^3+LMS!$E$32*AI860^2+LMS!$F$32*AI860+LMS!$G$32)))))))</f>
        <v>#VALUE!</v>
      </c>
      <c r="AH860" t="e">
        <f>IF(D860="M",(IF(AI860&lt;90,LMS!$D$14*AI860^3+LMS!$E$14*AI860^2+LMS!$F$14*AI860+LMS!$G$14,LMS!$D$15*AI860^3+LMS!$E$15*AI860^2+LMS!$F$15*AI860+LMS!$G$15)),(IF(AI860&lt;90,LMS!$D$17*AI860^3+LMS!$E$17*AI860^2+LMS!$F$17*AI860+LMS!$G$17,LMS!$D$18*AI860^3+LMS!$E$18*AI860^2+LMS!$F$18*AI860+LMS!$G$18)))</f>
        <v>#VALUE!</v>
      </c>
      <c r="AI860" s="7" t="e">
        <f t="shared" si="287"/>
        <v>#VALUE!</v>
      </c>
      <c r="AJ860" s="7">
        <f t="shared" si="308"/>
        <v>0</v>
      </c>
      <c r="AL860" s="7">
        <f>IF(D860="M",WeightSDS!P$5*$AJ860^7+WeightSDS!Q$5*$AJ860^6+WeightSDS!R$5*$AJ860^5+WeightSDS!S$5*$AJ860^4+WeightSDS!T$5*$AJ860^3+WeightSDS!U$5*$AJ860^2+WeightSDS!V$5*$AJ860+WeightSDS!W$5,IF($AJ860&lt;186,WeightSDS!P$8*$AJ860^7+WeightSDS!Q$8*$AJ860^6+WeightSDS!R$8*$AJ860^5+WeightSDS!S$8*$AJ860^4+WeightSDS!T$8*$AJ860^3+WeightSDS!U$8*$AJ860^2+WeightSDS!V$8*$AJ860+WeightSDS!W$8,WeightSDS!$U$9+WeightSDS!$V$9*($AJ860-WeightSDS!$W$9)))</f>
        <v>0.75407122999999998</v>
      </c>
      <c r="AM860" s="7">
        <f>IF(D860="M",IF($AJ860&lt;45,WeightSDS!M$23*$AJ860^10+WeightSDS!N$23*$AJ860^9+WeightSDS!O$23*$AJ860^8+WeightSDS!P$23*$AJ860^7+WeightSDS!Q$23*$AJ860^6+WeightSDS!R$23*$AJ860^5+WeightSDS!S$23*$AJ860^4+WeightSDS!T$23*$AJ860^3+WeightSDS!U$23*$AJ860^2+WeightSDS!V$23*$AJ860+WeightSDS!W$23,IF($AJ860&lt;153,WeightSDS!M$25*$AJ860^10+WeightSDS!N$25*$AJ860^9+WeightSDS!O$25*$AJ860^8+WeightSDS!P$25*$AJ860^7+WeightSDS!Q$25*$AJ860^6+WeightSDS!R$25*$AJ860^5+WeightSDS!S$25*$AJ860^4+WeightSDS!T$25*$AJ860^3+WeightSDS!U$25*$AJ860^2+WeightSDS!V$25*$AJ860+WeightSDS!W$25,WeightSDS!M$27+WeightSDS!N$27/(1+EXP(WeightSDS!O$27+WeightSDS!P$27*$AJ860)))),IF($AJ860&lt;43.8,WeightSDS!M$29*$AJ860^10+WeightSDS!N$29*$AJ860^9+WeightSDS!O$29*$AJ860^8+WeightSDS!P$29*$AJ860^7+WeightSDS!Q$29*$AJ860^6+WeightSDS!R$29*$AJ860^5+WeightSDS!S$29*$AJ860^4+WeightSDS!T$29*$AJ860^3+WeightSDS!U$29*$AJ860^2+WeightSDS!V$29*$AJ860+WeightSDS!W$29-0.010431*(1-$AJ860/210),IF($AJ860&lt;123,WeightSDS!M$30*$AJ860^10+WeightSDS!N$30*$AJ860^9+WeightSDS!O$30*$AJ860^8+WeightSDS!P$30*$AJ860^7+WeightSDS!Q$30*$AJ860^6+WeightSDS!R$30*$AJ860^5+WeightSDS!S$30*$AJ860^4+WeightSDS!T$30*$AJ860^3+WeightSDS!U$30*$AJ860^2+WeightSDS!V$30*$AJ860+WeightSDS!W$30-0.010431*(1-1/$AJ860),WeightSDS!M$32+WeightSDS!N$32/(1+EXP(WeightSDS!O$32+WeightSDS!P$32*$AJ860))-0.010431*(1-$AJ860/210))))</f>
        <v>2.9500001032655536</v>
      </c>
      <c r="AN860" s="7">
        <f>IF(D860="M",IF($AJ860&lt;162,WeightSDS!P$12*$AJ860^7+WeightSDS!Q$12*$AJ860^6+WeightSDS!R$12*$AJ860^5+WeightSDS!S$12*$AJ860^4+WeightSDS!T$12*$AJ860^3+WeightSDS!U$12*$AJ860^2+WeightSDS!V$12*$AJ860+WeightSDS!W$12,WeightSDS!P$14*$AJ860^7+WeightSDS!Q$14*$AJ860^6+WeightSDS!R$14*$AJ860^5+WeightSDS!S$14*$AJ860^4+WeightSDS!T$14*$AJ860^3+WeightSDS!U$14*$AJ860^2+WeightSDS!V$14*$AJ860+WeightSDS!W$14),IF($AJ860&lt;156,WeightSDS!O$17*$AJ860^8+WeightSDS!P$17*$AJ860^7+WeightSDS!Q$17*$AJ860^6+WeightSDS!R$17*$AJ860^5+WeightSDS!S$17*$AJ860^4+WeightSDS!T$17*$AJ860^3+WeightSDS!U$17*$AJ860^2+WeightSDS!V$17*$AJ860+WeightSDS!W$17,IF($AJ860&lt;186,WeightSDS!$U$18+(WeightSDS!$V$18-WeightSDS!$U$18)/24*($AJ860-186)+WeightSDS!$W$18*(-$AJ860+186)^2-0.005,WeightSDS!$U$18+(WeightSDS!$V$18-WeightSDS!$U$18)/24*($AJ860-186)-0.005)))</f>
        <v>0.14604529399999999</v>
      </c>
      <c r="AQ860" s="7">
        <f t="shared" si="295"/>
        <v>0.56299999999999994</v>
      </c>
      <c r="AR860" s="7">
        <f t="shared" si="296"/>
        <v>69</v>
      </c>
      <c r="AS860" s="7">
        <f t="shared" si="297"/>
        <v>0.51</v>
      </c>
    </row>
    <row r="861" spans="2:45" s="7" customFormat="1" x14ac:dyDescent="0.15">
      <c r="B861" s="118"/>
      <c r="C861" s="118"/>
      <c r="D861" s="118"/>
      <c r="E861" s="30"/>
      <c r="F861" s="30"/>
      <c r="G861" s="119"/>
      <c r="H861" s="119"/>
      <c r="I861" s="78"/>
      <c r="J861" s="11" t="str">
        <f t="shared" si="288"/>
        <v/>
      </c>
      <c r="K861" s="2" t="str">
        <f t="shared" si="298"/>
        <v/>
      </c>
      <c r="L861" s="2" t="str">
        <f t="shared" si="289"/>
        <v/>
      </c>
      <c r="M861" s="2" t="str">
        <f t="shared" si="299"/>
        <v/>
      </c>
      <c r="N861" s="2" t="str">
        <f t="shared" si="300"/>
        <v/>
      </c>
      <c r="O861" s="2" t="str">
        <f t="shared" si="301"/>
        <v/>
      </c>
      <c r="P861" s="11" t="str">
        <f t="shared" si="302"/>
        <v/>
      </c>
      <c r="Q861" s="11" t="str">
        <f t="shared" si="303"/>
        <v/>
      </c>
      <c r="R861" s="2" t="str">
        <f t="shared" si="304"/>
        <v/>
      </c>
      <c r="S861" s="11" t="str">
        <f t="shared" si="305"/>
        <v/>
      </c>
      <c r="T861" s="175" t="str">
        <f t="shared" si="306"/>
        <v/>
      </c>
      <c r="U861" s="11" t="str">
        <f t="shared" si="307"/>
        <v/>
      </c>
      <c r="V861" s="136"/>
      <c r="W861" s="136"/>
      <c r="X861" s="139">
        <f t="shared" si="290"/>
        <v>0</v>
      </c>
      <c r="Y861" s="31">
        <f t="shared" si="291"/>
        <v>0</v>
      </c>
      <c r="Z861" s="31"/>
      <c r="AA861" s="140">
        <f t="shared" si="292"/>
        <v>0</v>
      </c>
      <c r="AB861" s="12"/>
      <c r="AC861" s="8">
        <f t="shared" si="293"/>
        <v>9.0359999999999996</v>
      </c>
      <c r="AD861" s="8">
        <f t="shared" si="294"/>
        <v>-184.49199999999999</v>
      </c>
      <c r="AE861"/>
      <c r="AF861" t="e">
        <f>IF(D861="M",IF(AI861&lt;78,LMS!$D$5*AI861^3+LMS!$E$5*AI861^2+LMS!$F$5*AI861+LMS!$G$5,IF(AI861&lt;150,LMS!$D$6*AI861^3+LMS!$E$6*AI861^2+LMS!$F$6*AI861+LMS!$G$6,LMS!$D$7*AI861^3+LMS!$E$7*AI861^2+LMS!$F$7*AI861+LMS!$G$7)),IF(AI861&lt;69,LMS!$D$9*AI861^3+LMS!$E$9*AI861^2+LMS!$F$9*AI861+LMS!$G$9,IF(AI861&lt;150,LMS!$D$10*AI861^3+LMS!$E$10*AI861^2+LMS!$F$10*AI861+LMS!$G$10,LMS!$D$11*AI861^3+LMS!$E$11*AI861^2+LMS!$F$11*AI861+LMS!$G$11)))</f>
        <v>#VALUE!</v>
      </c>
      <c r="AG861" t="e">
        <f>IF(D861="M",(IF(AI861&lt;2.5,LMS!$D$21*AI861^3+LMS!$E$21*AI861^2+LMS!$F$21*AI861+LMS!$G$21,IF(AI861&lt;9.5,LMS!$D$22*AI861^3+LMS!$E$22*AI861^2+LMS!$F$22*AI861+LMS!$G$22,IF(AI861&lt;26.75,LMS!$D$23*AI861^3+LMS!$E$23*AI861^2+LMS!$F$23*AI861+LMS!$G$23,IF(AI861&lt;90,LMS!$D$24*AI861^3+LMS!$E$24*AI861^2+LMS!$F$24*AI861+LMS!$G$24,LMS!$D$25*AI861^3+LMS!$E$25*AI861^2+LMS!$F$25*AI861+LMS!$G$25))))),(IF(AI861&lt;2.5,LMS!$D$27*AI861^3+LMS!$E$27*AI861^2+LMS!$F$27*AI861+LMS!$G$27,IF(AI861&lt;9.5,LMS!$D$28*AI861^3+LMS!$E$28*AI861^2+LMS!$F$28*AI861+LMS!$G$28,IF(AI861&lt;26.75,LMS!$D$29*AI861^3+LMS!$E$29*AI861^2+LMS!$F$29*AI861+LMS!$G$29,IF(AI861&lt;90,LMS!$D$30*AI861^3+LMS!$E$30*AI861^2+LMS!$F$30*AI861+LMS!$G$30,IF(AI861&lt;150,LMS!$D$31*AI861^3+LMS!$E$31*AI861^2+LMS!$F$31*AI861+LMS!$G$31,LMS!$D$32*AI861^3+LMS!$E$32*AI861^2+LMS!$F$32*AI861+LMS!$G$32)))))))</f>
        <v>#VALUE!</v>
      </c>
      <c r="AH861" t="e">
        <f>IF(D861="M",(IF(AI861&lt;90,LMS!$D$14*AI861^3+LMS!$E$14*AI861^2+LMS!$F$14*AI861+LMS!$G$14,LMS!$D$15*AI861^3+LMS!$E$15*AI861^2+LMS!$F$15*AI861+LMS!$G$15)),(IF(AI861&lt;90,LMS!$D$17*AI861^3+LMS!$E$17*AI861^2+LMS!$F$17*AI861+LMS!$G$17,LMS!$D$18*AI861^3+LMS!$E$18*AI861^2+LMS!$F$18*AI861+LMS!$G$18)))</f>
        <v>#VALUE!</v>
      </c>
      <c r="AI861" s="7" t="e">
        <f t="shared" si="287"/>
        <v>#VALUE!</v>
      </c>
      <c r="AJ861" s="7">
        <f t="shared" si="308"/>
        <v>0</v>
      </c>
      <c r="AL861" s="7">
        <f>IF(D861="M",WeightSDS!P$5*$AJ861^7+WeightSDS!Q$5*$AJ861^6+WeightSDS!R$5*$AJ861^5+WeightSDS!S$5*$AJ861^4+WeightSDS!T$5*$AJ861^3+WeightSDS!U$5*$AJ861^2+WeightSDS!V$5*$AJ861+WeightSDS!W$5,IF($AJ861&lt;186,WeightSDS!P$8*$AJ861^7+WeightSDS!Q$8*$AJ861^6+WeightSDS!R$8*$AJ861^5+WeightSDS!S$8*$AJ861^4+WeightSDS!T$8*$AJ861^3+WeightSDS!U$8*$AJ861^2+WeightSDS!V$8*$AJ861+WeightSDS!W$8,WeightSDS!$U$9+WeightSDS!$V$9*($AJ861-WeightSDS!$W$9)))</f>
        <v>0.75407122999999998</v>
      </c>
      <c r="AM861" s="7">
        <f>IF(D861="M",IF($AJ861&lt;45,WeightSDS!M$23*$AJ861^10+WeightSDS!N$23*$AJ861^9+WeightSDS!O$23*$AJ861^8+WeightSDS!P$23*$AJ861^7+WeightSDS!Q$23*$AJ861^6+WeightSDS!R$23*$AJ861^5+WeightSDS!S$23*$AJ861^4+WeightSDS!T$23*$AJ861^3+WeightSDS!U$23*$AJ861^2+WeightSDS!V$23*$AJ861+WeightSDS!W$23,IF($AJ861&lt;153,WeightSDS!M$25*$AJ861^10+WeightSDS!N$25*$AJ861^9+WeightSDS!O$25*$AJ861^8+WeightSDS!P$25*$AJ861^7+WeightSDS!Q$25*$AJ861^6+WeightSDS!R$25*$AJ861^5+WeightSDS!S$25*$AJ861^4+WeightSDS!T$25*$AJ861^3+WeightSDS!U$25*$AJ861^2+WeightSDS!V$25*$AJ861+WeightSDS!W$25,WeightSDS!M$27+WeightSDS!N$27/(1+EXP(WeightSDS!O$27+WeightSDS!P$27*$AJ861)))),IF($AJ861&lt;43.8,WeightSDS!M$29*$AJ861^10+WeightSDS!N$29*$AJ861^9+WeightSDS!O$29*$AJ861^8+WeightSDS!P$29*$AJ861^7+WeightSDS!Q$29*$AJ861^6+WeightSDS!R$29*$AJ861^5+WeightSDS!S$29*$AJ861^4+WeightSDS!T$29*$AJ861^3+WeightSDS!U$29*$AJ861^2+WeightSDS!V$29*$AJ861+WeightSDS!W$29-0.010431*(1-$AJ861/210),IF($AJ861&lt;123,WeightSDS!M$30*$AJ861^10+WeightSDS!N$30*$AJ861^9+WeightSDS!O$30*$AJ861^8+WeightSDS!P$30*$AJ861^7+WeightSDS!Q$30*$AJ861^6+WeightSDS!R$30*$AJ861^5+WeightSDS!S$30*$AJ861^4+WeightSDS!T$30*$AJ861^3+WeightSDS!U$30*$AJ861^2+WeightSDS!V$30*$AJ861+WeightSDS!W$30-0.010431*(1-1/$AJ861),WeightSDS!M$32+WeightSDS!N$32/(1+EXP(WeightSDS!O$32+WeightSDS!P$32*$AJ861))-0.010431*(1-$AJ861/210))))</f>
        <v>2.9500001032655536</v>
      </c>
      <c r="AN861" s="7">
        <f>IF(D861="M",IF($AJ861&lt;162,WeightSDS!P$12*$AJ861^7+WeightSDS!Q$12*$AJ861^6+WeightSDS!R$12*$AJ861^5+WeightSDS!S$12*$AJ861^4+WeightSDS!T$12*$AJ861^3+WeightSDS!U$12*$AJ861^2+WeightSDS!V$12*$AJ861+WeightSDS!W$12,WeightSDS!P$14*$AJ861^7+WeightSDS!Q$14*$AJ861^6+WeightSDS!R$14*$AJ861^5+WeightSDS!S$14*$AJ861^4+WeightSDS!T$14*$AJ861^3+WeightSDS!U$14*$AJ861^2+WeightSDS!V$14*$AJ861+WeightSDS!W$14),IF($AJ861&lt;156,WeightSDS!O$17*$AJ861^8+WeightSDS!P$17*$AJ861^7+WeightSDS!Q$17*$AJ861^6+WeightSDS!R$17*$AJ861^5+WeightSDS!S$17*$AJ861^4+WeightSDS!T$17*$AJ861^3+WeightSDS!U$17*$AJ861^2+WeightSDS!V$17*$AJ861+WeightSDS!W$17,IF($AJ861&lt;186,WeightSDS!$U$18+(WeightSDS!$V$18-WeightSDS!$U$18)/24*($AJ861-186)+WeightSDS!$W$18*(-$AJ861+186)^2-0.005,WeightSDS!$U$18+(WeightSDS!$V$18-WeightSDS!$U$18)/24*($AJ861-186)-0.005)))</f>
        <v>0.14604529399999999</v>
      </c>
      <c r="AQ861" s="7">
        <f t="shared" si="295"/>
        <v>0.56299999999999994</v>
      </c>
      <c r="AR861" s="7">
        <f t="shared" si="296"/>
        <v>69</v>
      </c>
      <c r="AS861" s="7">
        <f t="shared" si="297"/>
        <v>0.51</v>
      </c>
    </row>
    <row r="862" spans="2:45" s="7" customFormat="1" x14ac:dyDescent="0.15">
      <c r="B862" s="118"/>
      <c r="C862" s="118"/>
      <c r="D862" s="118"/>
      <c r="E862" s="30"/>
      <c r="F862" s="30"/>
      <c r="G862" s="119"/>
      <c r="H862" s="119"/>
      <c r="I862" s="78"/>
      <c r="J862" s="11" t="str">
        <f t="shared" si="288"/>
        <v/>
      </c>
      <c r="K862" s="2" t="str">
        <f t="shared" si="298"/>
        <v/>
      </c>
      <c r="L862" s="2" t="str">
        <f t="shared" si="289"/>
        <v/>
      </c>
      <c r="M862" s="2" t="str">
        <f t="shared" si="299"/>
        <v/>
      </c>
      <c r="N862" s="2" t="str">
        <f t="shared" si="300"/>
        <v/>
      </c>
      <c r="O862" s="2" t="str">
        <f t="shared" si="301"/>
        <v/>
      </c>
      <c r="P862" s="11" t="str">
        <f t="shared" si="302"/>
        <v/>
      </c>
      <c r="Q862" s="11" t="str">
        <f t="shared" si="303"/>
        <v/>
      </c>
      <c r="R862" s="2" t="str">
        <f t="shared" si="304"/>
        <v/>
      </c>
      <c r="S862" s="11" t="str">
        <f t="shared" si="305"/>
        <v/>
      </c>
      <c r="T862" s="175" t="str">
        <f t="shared" si="306"/>
        <v/>
      </c>
      <c r="U862" s="11" t="str">
        <f t="shared" si="307"/>
        <v/>
      </c>
      <c r="V862" s="136"/>
      <c r="W862" s="136"/>
      <c r="X862" s="139">
        <f t="shared" si="290"/>
        <v>0</v>
      </c>
      <c r="Y862" s="31">
        <f t="shared" si="291"/>
        <v>0</v>
      </c>
      <c r="Z862" s="31"/>
      <c r="AA862" s="140">
        <f t="shared" si="292"/>
        <v>0</v>
      </c>
      <c r="AB862" s="12"/>
      <c r="AC862" s="8">
        <f t="shared" si="293"/>
        <v>9.0359999999999996</v>
      </c>
      <c r="AD862" s="8">
        <f t="shared" si="294"/>
        <v>-184.49199999999999</v>
      </c>
      <c r="AE862"/>
      <c r="AF862" t="e">
        <f>IF(D862="M",IF(AI862&lt;78,LMS!$D$5*AI862^3+LMS!$E$5*AI862^2+LMS!$F$5*AI862+LMS!$G$5,IF(AI862&lt;150,LMS!$D$6*AI862^3+LMS!$E$6*AI862^2+LMS!$F$6*AI862+LMS!$G$6,LMS!$D$7*AI862^3+LMS!$E$7*AI862^2+LMS!$F$7*AI862+LMS!$G$7)),IF(AI862&lt;69,LMS!$D$9*AI862^3+LMS!$E$9*AI862^2+LMS!$F$9*AI862+LMS!$G$9,IF(AI862&lt;150,LMS!$D$10*AI862^3+LMS!$E$10*AI862^2+LMS!$F$10*AI862+LMS!$G$10,LMS!$D$11*AI862^3+LMS!$E$11*AI862^2+LMS!$F$11*AI862+LMS!$G$11)))</f>
        <v>#VALUE!</v>
      </c>
      <c r="AG862" t="e">
        <f>IF(D862="M",(IF(AI862&lt;2.5,LMS!$D$21*AI862^3+LMS!$E$21*AI862^2+LMS!$F$21*AI862+LMS!$G$21,IF(AI862&lt;9.5,LMS!$D$22*AI862^3+LMS!$E$22*AI862^2+LMS!$F$22*AI862+LMS!$G$22,IF(AI862&lt;26.75,LMS!$D$23*AI862^3+LMS!$E$23*AI862^2+LMS!$F$23*AI862+LMS!$G$23,IF(AI862&lt;90,LMS!$D$24*AI862^3+LMS!$E$24*AI862^2+LMS!$F$24*AI862+LMS!$G$24,LMS!$D$25*AI862^3+LMS!$E$25*AI862^2+LMS!$F$25*AI862+LMS!$G$25))))),(IF(AI862&lt;2.5,LMS!$D$27*AI862^3+LMS!$E$27*AI862^2+LMS!$F$27*AI862+LMS!$G$27,IF(AI862&lt;9.5,LMS!$D$28*AI862^3+LMS!$E$28*AI862^2+LMS!$F$28*AI862+LMS!$G$28,IF(AI862&lt;26.75,LMS!$D$29*AI862^3+LMS!$E$29*AI862^2+LMS!$F$29*AI862+LMS!$G$29,IF(AI862&lt;90,LMS!$D$30*AI862^3+LMS!$E$30*AI862^2+LMS!$F$30*AI862+LMS!$G$30,IF(AI862&lt;150,LMS!$D$31*AI862^3+LMS!$E$31*AI862^2+LMS!$F$31*AI862+LMS!$G$31,LMS!$D$32*AI862^3+LMS!$E$32*AI862^2+LMS!$F$32*AI862+LMS!$G$32)))))))</f>
        <v>#VALUE!</v>
      </c>
      <c r="AH862" t="e">
        <f>IF(D862="M",(IF(AI862&lt;90,LMS!$D$14*AI862^3+LMS!$E$14*AI862^2+LMS!$F$14*AI862+LMS!$G$14,LMS!$D$15*AI862^3+LMS!$E$15*AI862^2+LMS!$F$15*AI862+LMS!$G$15)),(IF(AI862&lt;90,LMS!$D$17*AI862^3+LMS!$E$17*AI862^2+LMS!$F$17*AI862+LMS!$G$17,LMS!$D$18*AI862^3+LMS!$E$18*AI862^2+LMS!$F$18*AI862+LMS!$G$18)))</f>
        <v>#VALUE!</v>
      </c>
      <c r="AI862" s="7" t="e">
        <f t="shared" si="287"/>
        <v>#VALUE!</v>
      </c>
      <c r="AJ862" s="7">
        <f t="shared" si="308"/>
        <v>0</v>
      </c>
      <c r="AL862" s="7">
        <f>IF(D862="M",WeightSDS!P$5*$AJ862^7+WeightSDS!Q$5*$AJ862^6+WeightSDS!R$5*$AJ862^5+WeightSDS!S$5*$AJ862^4+WeightSDS!T$5*$AJ862^3+WeightSDS!U$5*$AJ862^2+WeightSDS!V$5*$AJ862+WeightSDS!W$5,IF($AJ862&lt;186,WeightSDS!P$8*$AJ862^7+WeightSDS!Q$8*$AJ862^6+WeightSDS!R$8*$AJ862^5+WeightSDS!S$8*$AJ862^4+WeightSDS!T$8*$AJ862^3+WeightSDS!U$8*$AJ862^2+WeightSDS!V$8*$AJ862+WeightSDS!W$8,WeightSDS!$U$9+WeightSDS!$V$9*($AJ862-WeightSDS!$W$9)))</f>
        <v>0.75407122999999998</v>
      </c>
      <c r="AM862" s="7">
        <f>IF(D862="M",IF($AJ862&lt;45,WeightSDS!M$23*$AJ862^10+WeightSDS!N$23*$AJ862^9+WeightSDS!O$23*$AJ862^8+WeightSDS!P$23*$AJ862^7+WeightSDS!Q$23*$AJ862^6+WeightSDS!R$23*$AJ862^5+WeightSDS!S$23*$AJ862^4+WeightSDS!T$23*$AJ862^3+WeightSDS!U$23*$AJ862^2+WeightSDS!V$23*$AJ862+WeightSDS!W$23,IF($AJ862&lt;153,WeightSDS!M$25*$AJ862^10+WeightSDS!N$25*$AJ862^9+WeightSDS!O$25*$AJ862^8+WeightSDS!P$25*$AJ862^7+WeightSDS!Q$25*$AJ862^6+WeightSDS!R$25*$AJ862^5+WeightSDS!S$25*$AJ862^4+WeightSDS!T$25*$AJ862^3+WeightSDS!U$25*$AJ862^2+WeightSDS!V$25*$AJ862+WeightSDS!W$25,WeightSDS!M$27+WeightSDS!N$27/(1+EXP(WeightSDS!O$27+WeightSDS!P$27*$AJ862)))),IF($AJ862&lt;43.8,WeightSDS!M$29*$AJ862^10+WeightSDS!N$29*$AJ862^9+WeightSDS!O$29*$AJ862^8+WeightSDS!P$29*$AJ862^7+WeightSDS!Q$29*$AJ862^6+WeightSDS!R$29*$AJ862^5+WeightSDS!S$29*$AJ862^4+WeightSDS!T$29*$AJ862^3+WeightSDS!U$29*$AJ862^2+WeightSDS!V$29*$AJ862+WeightSDS!W$29-0.010431*(1-$AJ862/210),IF($AJ862&lt;123,WeightSDS!M$30*$AJ862^10+WeightSDS!N$30*$AJ862^9+WeightSDS!O$30*$AJ862^8+WeightSDS!P$30*$AJ862^7+WeightSDS!Q$30*$AJ862^6+WeightSDS!R$30*$AJ862^5+WeightSDS!S$30*$AJ862^4+WeightSDS!T$30*$AJ862^3+WeightSDS!U$30*$AJ862^2+WeightSDS!V$30*$AJ862+WeightSDS!W$30-0.010431*(1-1/$AJ862),WeightSDS!M$32+WeightSDS!N$32/(1+EXP(WeightSDS!O$32+WeightSDS!P$32*$AJ862))-0.010431*(1-$AJ862/210))))</f>
        <v>2.9500001032655536</v>
      </c>
      <c r="AN862" s="7">
        <f>IF(D862="M",IF($AJ862&lt;162,WeightSDS!P$12*$AJ862^7+WeightSDS!Q$12*$AJ862^6+WeightSDS!R$12*$AJ862^5+WeightSDS!S$12*$AJ862^4+WeightSDS!T$12*$AJ862^3+WeightSDS!U$12*$AJ862^2+WeightSDS!V$12*$AJ862+WeightSDS!W$12,WeightSDS!P$14*$AJ862^7+WeightSDS!Q$14*$AJ862^6+WeightSDS!R$14*$AJ862^5+WeightSDS!S$14*$AJ862^4+WeightSDS!T$14*$AJ862^3+WeightSDS!U$14*$AJ862^2+WeightSDS!V$14*$AJ862+WeightSDS!W$14),IF($AJ862&lt;156,WeightSDS!O$17*$AJ862^8+WeightSDS!P$17*$AJ862^7+WeightSDS!Q$17*$AJ862^6+WeightSDS!R$17*$AJ862^5+WeightSDS!S$17*$AJ862^4+WeightSDS!T$17*$AJ862^3+WeightSDS!U$17*$AJ862^2+WeightSDS!V$17*$AJ862+WeightSDS!W$17,IF($AJ862&lt;186,WeightSDS!$U$18+(WeightSDS!$V$18-WeightSDS!$U$18)/24*($AJ862-186)+WeightSDS!$W$18*(-$AJ862+186)^2-0.005,WeightSDS!$U$18+(WeightSDS!$V$18-WeightSDS!$U$18)/24*($AJ862-186)-0.005)))</f>
        <v>0.14604529399999999</v>
      </c>
      <c r="AQ862" s="7">
        <f t="shared" si="295"/>
        <v>0.56299999999999994</v>
      </c>
      <c r="AR862" s="7">
        <f t="shared" si="296"/>
        <v>69</v>
      </c>
      <c r="AS862" s="7">
        <f t="shared" si="297"/>
        <v>0.51</v>
      </c>
    </row>
    <row r="863" spans="2:45" s="7" customFormat="1" x14ac:dyDescent="0.15">
      <c r="B863" s="118"/>
      <c r="C863" s="118"/>
      <c r="D863" s="118"/>
      <c r="E863" s="30"/>
      <c r="F863" s="30"/>
      <c r="G863" s="119"/>
      <c r="H863" s="119"/>
      <c r="I863" s="78"/>
      <c r="J863" s="11" t="str">
        <f t="shared" si="288"/>
        <v/>
      </c>
      <c r="K863" s="2" t="str">
        <f t="shared" si="298"/>
        <v/>
      </c>
      <c r="L863" s="2" t="str">
        <f t="shared" si="289"/>
        <v/>
      </c>
      <c r="M863" s="2" t="str">
        <f t="shared" si="299"/>
        <v/>
      </c>
      <c r="N863" s="2" t="str">
        <f t="shared" si="300"/>
        <v/>
      </c>
      <c r="O863" s="2" t="str">
        <f t="shared" si="301"/>
        <v/>
      </c>
      <c r="P863" s="11" t="str">
        <f t="shared" si="302"/>
        <v/>
      </c>
      <c r="Q863" s="11" t="str">
        <f t="shared" si="303"/>
        <v/>
      </c>
      <c r="R863" s="2" t="str">
        <f t="shared" si="304"/>
        <v/>
      </c>
      <c r="S863" s="11" t="str">
        <f t="shared" si="305"/>
        <v/>
      </c>
      <c r="T863" s="175" t="str">
        <f t="shared" si="306"/>
        <v/>
      </c>
      <c r="U863" s="11" t="str">
        <f t="shared" si="307"/>
        <v/>
      </c>
      <c r="V863" s="136"/>
      <c r="W863" s="136"/>
      <c r="X863" s="139">
        <f t="shared" si="290"/>
        <v>0</v>
      </c>
      <c r="Y863" s="31">
        <f t="shared" si="291"/>
        <v>0</v>
      </c>
      <c r="Z863" s="31"/>
      <c r="AA863" s="140">
        <f t="shared" si="292"/>
        <v>0</v>
      </c>
      <c r="AB863" s="12"/>
      <c r="AC863" s="8">
        <f t="shared" si="293"/>
        <v>9.0359999999999996</v>
      </c>
      <c r="AD863" s="8">
        <f t="shared" si="294"/>
        <v>-184.49199999999999</v>
      </c>
      <c r="AE863"/>
      <c r="AF863" t="e">
        <f>IF(D863="M",IF(AI863&lt;78,LMS!$D$5*AI863^3+LMS!$E$5*AI863^2+LMS!$F$5*AI863+LMS!$G$5,IF(AI863&lt;150,LMS!$D$6*AI863^3+LMS!$E$6*AI863^2+LMS!$F$6*AI863+LMS!$G$6,LMS!$D$7*AI863^3+LMS!$E$7*AI863^2+LMS!$F$7*AI863+LMS!$G$7)),IF(AI863&lt;69,LMS!$D$9*AI863^3+LMS!$E$9*AI863^2+LMS!$F$9*AI863+LMS!$G$9,IF(AI863&lt;150,LMS!$D$10*AI863^3+LMS!$E$10*AI863^2+LMS!$F$10*AI863+LMS!$G$10,LMS!$D$11*AI863^3+LMS!$E$11*AI863^2+LMS!$F$11*AI863+LMS!$G$11)))</f>
        <v>#VALUE!</v>
      </c>
      <c r="AG863" t="e">
        <f>IF(D863="M",(IF(AI863&lt;2.5,LMS!$D$21*AI863^3+LMS!$E$21*AI863^2+LMS!$F$21*AI863+LMS!$G$21,IF(AI863&lt;9.5,LMS!$D$22*AI863^3+LMS!$E$22*AI863^2+LMS!$F$22*AI863+LMS!$G$22,IF(AI863&lt;26.75,LMS!$D$23*AI863^3+LMS!$E$23*AI863^2+LMS!$F$23*AI863+LMS!$G$23,IF(AI863&lt;90,LMS!$D$24*AI863^3+LMS!$E$24*AI863^2+LMS!$F$24*AI863+LMS!$G$24,LMS!$D$25*AI863^3+LMS!$E$25*AI863^2+LMS!$F$25*AI863+LMS!$G$25))))),(IF(AI863&lt;2.5,LMS!$D$27*AI863^3+LMS!$E$27*AI863^2+LMS!$F$27*AI863+LMS!$G$27,IF(AI863&lt;9.5,LMS!$D$28*AI863^3+LMS!$E$28*AI863^2+LMS!$F$28*AI863+LMS!$G$28,IF(AI863&lt;26.75,LMS!$D$29*AI863^3+LMS!$E$29*AI863^2+LMS!$F$29*AI863+LMS!$G$29,IF(AI863&lt;90,LMS!$D$30*AI863^3+LMS!$E$30*AI863^2+LMS!$F$30*AI863+LMS!$G$30,IF(AI863&lt;150,LMS!$D$31*AI863^3+LMS!$E$31*AI863^2+LMS!$F$31*AI863+LMS!$G$31,LMS!$D$32*AI863^3+LMS!$E$32*AI863^2+LMS!$F$32*AI863+LMS!$G$32)))))))</f>
        <v>#VALUE!</v>
      </c>
      <c r="AH863" t="e">
        <f>IF(D863="M",(IF(AI863&lt;90,LMS!$D$14*AI863^3+LMS!$E$14*AI863^2+LMS!$F$14*AI863+LMS!$G$14,LMS!$D$15*AI863^3+LMS!$E$15*AI863^2+LMS!$F$15*AI863+LMS!$G$15)),(IF(AI863&lt;90,LMS!$D$17*AI863^3+LMS!$E$17*AI863^2+LMS!$F$17*AI863+LMS!$G$17,LMS!$D$18*AI863^3+LMS!$E$18*AI863^2+LMS!$F$18*AI863+LMS!$G$18)))</f>
        <v>#VALUE!</v>
      </c>
      <c r="AI863" s="7" t="e">
        <f t="shared" si="287"/>
        <v>#VALUE!</v>
      </c>
      <c r="AJ863" s="7">
        <f t="shared" si="308"/>
        <v>0</v>
      </c>
      <c r="AL863" s="7">
        <f>IF(D863="M",WeightSDS!P$5*$AJ863^7+WeightSDS!Q$5*$AJ863^6+WeightSDS!R$5*$AJ863^5+WeightSDS!S$5*$AJ863^4+WeightSDS!T$5*$AJ863^3+WeightSDS!U$5*$AJ863^2+WeightSDS!V$5*$AJ863+WeightSDS!W$5,IF($AJ863&lt;186,WeightSDS!P$8*$AJ863^7+WeightSDS!Q$8*$AJ863^6+WeightSDS!R$8*$AJ863^5+WeightSDS!S$8*$AJ863^4+WeightSDS!T$8*$AJ863^3+WeightSDS!U$8*$AJ863^2+WeightSDS!V$8*$AJ863+WeightSDS!W$8,WeightSDS!$U$9+WeightSDS!$V$9*($AJ863-WeightSDS!$W$9)))</f>
        <v>0.75407122999999998</v>
      </c>
      <c r="AM863" s="7">
        <f>IF(D863="M",IF($AJ863&lt;45,WeightSDS!M$23*$AJ863^10+WeightSDS!N$23*$AJ863^9+WeightSDS!O$23*$AJ863^8+WeightSDS!P$23*$AJ863^7+WeightSDS!Q$23*$AJ863^6+WeightSDS!R$23*$AJ863^5+WeightSDS!S$23*$AJ863^4+WeightSDS!T$23*$AJ863^3+WeightSDS!U$23*$AJ863^2+WeightSDS!V$23*$AJ863+WeightSDS!W$23,IF($AJ863&lt;153,WeightSDS!M$25*$AJ863^10+WeightSDS!N$25*$AJ863^9+WeightSDS!O$25*$AJ863^8+WeightSDS!P$25*$AJ863^7+WeightSDS!Q$25*$AJ863^6+WeightSDS!R$25*$AJ863^5+WeightSDS!S$25*$AJ863^4+WeightSDS!T$25*$AJ863^3+WeightSDS!U$25*$AJ863^2+WeightSDS!V$25*$AJ863+WeightSDS!W$25,WeightSDS!M$27+WeightSDS!N$27/(1+EXP(WeightSDS!O$27+WeightSDS!P$27*$AJ863)))),IF($AJ863&lt;43.8,WeightSDS!M$29*$AJ863^10+WeightSDS!N$29*$AJ863^9+WeightSDS!O$29*$AJ863^8+WeightSDS!P$29*$AJ863^7+WeightSDS!Q$29*$AJ863^6+WeightSDS!R$29*$AJ863^5+WeightSDS!S$29*$AJ863^4+WeightSDS!T$29*$AJ863^3+WeightSDS!U$29*$AJ863^2+WeightSDS!V$29*$AJ863+WeightSDS!W$29-0.010431*(1-$AJ863/210),IF($AJ863&lt;123,WeightSDS!M$30*$AJ863^10+WeightSDS!N$30*$AJ863^9+WeightSDS!O$30*$AJ863^8+WeightSDS!P$30*$AJ863^7+WeightSDS!Q$30*$AJ863^6+WeightSDS!R$30*$AJ863^5+WeightSDS!S$30*$AJ863^4+WeightSDS!T$30*$AJ863^3+WeightSDS!U$30*$AJ863^2+WeightSDS!V$30*$AJ863+WeightSDS!W$30-0.010431*(1-1/$AJ863),WeightSDS!M$32+WeightSDS!N$32/(1+EXP(WeightSDS!O$32+WeightSDS!P$32*$AJ863))-0.010431*(1-$AJ863/210))))</f>
        <v>2.9500001032655536</v>
      </c>
      <c r="AN863" s="7">
        <f>IF(D863="M",IF($AJ863&lt;162,WeightSDS!P$12*$AJ863^7+WeightSDS!Q$12*$AJ863^6+WeightSDS!R$12*$AJ863^5+WeightSDS!S$12*$AJ863^4+WeightSDS!T$12*$AJ863^3+WeightSDS!U$12*$AJ863^2+WeightSDS!V$12*$AJ863+WeightSDS!W$12,WeightSDS!P$14*$AJ863^7+WeightSDS!Q$14*$AJ863^6+WeightSDS!R$14*$AJ863^5+WeightSDS!S$14*$AJ863^4+WeightSDS!T$14*$AJ863^3+WeightSDS!U$14*$AJ863^2+WeightSDS!V$14*$AJ863+WeightSDS!W$14),IF($AJ863&lt;156,WeightSDS!O$17*$AJ863^8+WeightSDS!P$17*$AJ863^7+WeightSDS!Q$17*$AJ863^6+WeightSDS!R$17*$AJ863^5+WeightSDS!S$17*$AJ863^4+WeightSDS!T$17*$AJ863^3+WeightSDS!U$17*$AJ863^2+WeightSDS!V$17*$AJ863+WeightSDS!W$17,IF($AJ863&lt;186,WeightSDS!$U$18+(WeightSDS!$V$18-WeightSDS!$U$18)/24*($AJ863-186)+WeightSDS!$W$18*(-$AJ863+186)^2-0.005,WeightSDS!$U$18+(WeightSDS!$V$18-WeightSDS!$U$18)/24*($AJ863-186)-0.005)))</f>
        <v>0.14604529399999999</v>
      </c>
      <c r="AQ863" s="7">
        <f t="shared" si="295"/>
        <v>0.56299999999999994</v>
      </c>
      <c r="AR863" s="7">
        <f t="shared" si="296"/>
        <v>69</v>
      </c>
      <c r="AS863" s="7">
        <f t="shared" si="297"/>
        <v>0.51</v>
      </c>
    </row>
    <row r="864" spans="2:45" s="7" customFormat="1" x14ac:dyDescent="0.15">
      <c r="B864" s="118"/>
      <c r="C864" s="118"/>
      <c r="D864" s="118"/>
      <c r="E864" s="30"/>
      <c r="F864" s="30"/>
      <c r="G864" s="119"/>
      <c r="H864" s="119"/>
      <c r="I864" s="78"/>
      <c r="J864" s="11" t="str">
        <f t="shared" si="288"/>
        <v/>
      </c>
      <c r="K864" s="2" t="str">
        <f t="shared" si="298"/>
        <v/>
      </c>
      <c r="L864" s="2" t="str">
        <f t="shared" si="289"/>
        <v/>
      </c>
      <c r="M864" s="2" t="str">
        <f t="shared" si="299"/>
        <v/>
      </c>
      <c r="N864" s="2" t="str">
        <f t="shared" si="300"/>
        <v/>
      </c>
      <c r="O864" s="2" t="str">
        <f t="shared" si="301"/>
        <v/>
      </c>
      <c r="P864" s="11" t="str">
        <f t="shared" si="302"/>
        <v/>
      </c>
      <c r="Q864" s="11" t="str">
        <f t="shared" si="303"/>
        <v/>
      </c>
      <c r="R864" s="2" t="str">
        <f t="shared" si="304"/>
        <v/>
      </c>
      <c r="S864" s="11" t="str">
        <f t="shared" si="305"/>
        <v/>
      </c>
      <c r="T864" s="175" t="str">
        <f t="shared" si="306"/>
        <v/>
      </c>
      <c r="U864" s="11" t="str">
        <f t="shared" si="307"/>
        <v/>
      </c>
      <c r="V864" s="136"/>
      <c r="W864" s="136"/>
      <c r="X864" s="139">
        <f t="shared" si="290"/>
        <v>0</v>
      </c>
      <c r="Y864" s="31">
        <f t="shared" si="291"/>
        <v>0</v>
      </c>
      <c r="Z864" s="31"/>
      <c r="AA864" s="140">
        <f t="shared" si="292"/>
        <v>0</v>
      </c>
      <c r="AB864" s="12"/>
      <c r="AC864" s="8">
        <f t="shared" si="293"/>
        <v>9.0359999999999996</v>
      </c>
      <c r="AD864" s="8">
        <f t="shared" si="294"/>
        <v>-184.49199999999999</v>
      </c>
      <c r="AE864"/>
      <c r="AF864" t="e">
        <f>IF(D864="M",IF(AI864&lt;78,LMS!$D$5*AI864^3+LMS!$E$5*AI864^2+LMS!$F$5*AI864+LMS!$G$5,IF(AI864&lt;150,LMS!$D$6*AI864^3+LMS!$E$6*AI864^2+LMS!$F$6*AI864+LMS!$G$6,LMS!$D$7*AI864^3+LMS!$E$7*AI864^2+LMS!$F$7*AI864+LMS!$G$7)),IF(AI864&lt;69,LMS!$D$9*AI864^3+LMS!$E$9*AI864^2+LMS!$F$9*AI864+LMS!$G$9,IF(AI864&lt;150,LMS!$D$10*AI864^3+LMS!$E$10*AI864^2+LMS!$F$10*AI864+LMS!$G$10,LMS!$D$11*AI864^3+LMS!$E$11*AI864^2+LMS!$F$11*AI864+LMS!$G$11)))</f>
        <v>#VALUE!</v>
      </c>
      <c r="AG864" t="e">
        <f>IF(D864="M",(IF(AI864&lt;2.5,LMS!$D$21*AI864^3+LMS!$E$21*AI864^2+LMS!$F$21*AI864+LMS!$G$21,IF(AI864&lt;9.5,LMS!$D$22*AI864^3+LMS!$E$22*AI864^2+LMS!$F$22*AI864+LMS!$G$22,IF(AI864&lt;26.75,LMS!$D$23*AI864^3+LMS!$E$23*AI864^2+LMS!$F$23*AI864+LMS!$G$23,IF(AI864&lt;90,LMS!$D$24*AI864^3+LMS!$E$24*AI864^2+LMS!$F$24*AI864+LMS!$G$24,LMS!$D$25*AI864^3+LMS!$E$25*AI864^2+LMS!$F$25*AI864+LMS!$G$25))))),(IF(AI864&lt;2.5,LMS!$D$27*AI864^3+LMS!$E$27*AI864^2+LMS!$F$27*AI864+LMS!$G$27,IF(AI864&lt;9.5,LMS!$D$28*AI864^3+LMS!$E$28*AI864^2+LMS!$F$28*AI864+LMS!$G$28,IF(AI864&lt;26.75,LMS!$D$29*AI864^3+LMS!$E$29*AI864^2+LMS!$F$29*AI864+LMS!$G$29,IF(AI864&lt;90,LMS!$D$30*AI864^3+LMS!$E$30*AI864^2+LMS!$F$30*AI864+LMS!$G$30,IF(AI864&lt;150,LMS!$D$31*AI864^3+LMS!$E$31*AI864^2+LMS!$F$31*AI864+LMS!$G$31,LMS!$D$32*AI864^3+LMS!$E$32*AI864^2+LMS!$F$32*AI864+LMS!$G$32)))))))</f>
        <v>#VALUE!</v>
      </c>
      <c r="AH864" t="e">
        <f>IF(D864="M",(IF(AI864&lt;90,LMS!$D$14*AI864^3+LMS!$E$14*AI864^2+LMS!$F$14*AI864+LMS!$G$14,LMS!$D$15*AI864^3+LMS!$E$15*AI864^2+LMS!$F$15*AI864+LMS!$G$15)),(IF(AI864&lt;90,LMS!$D$17*AI864^3+LMS!$E$17*AI864^2+LMS!$F$17*AI864+LMS!$G$17,LMS!$D$18*AI864^3+LMS!$E$18*AI864^2+LMS!$F$18*AI864+LMS!$G$18)))</f>
        <v>#VALUE!</v>
      </c>
      <c r="AI864" s="7" t="e">
        <f t="shared" si="287"/>
        <v>#VALUE!</v>
      </c>
      <c r="AJ864" s="7">
        <f t="shared" si="308"/>
        <v>0</v>
      </c>
      <c r="AL864" s="7">
        <f>IF(D864="M",WeightSDS!P$5*$AJ864^7+WeightSDS!Q$5*$AJ864^6+WeightSDS!R$5*$AJ864^5+WeightSDS!S$5*$AJ864^4+WeightSDS!T$5*$AJ864^3+WeightSDS!U$5*$AJ864^2+WeightSDS!V$5*$AJ864+WeightSDS!W$5,IF($AJ864&lt;186,WeightSDS!P$8*$AJ864^7+WeightSDS!Q$8*$AJ864^6+WeightSDS!R$8*$AJ864^5+WeightSDS!S$8*$AJ864^4+WeightSDS!T$8*$AJ864^3+WeightSDS!U$8*$AJ864^2+WeightSDS!V$8*$AJ864+WeightSDS!W$8,WeightSDS!$U$9+WeightSDS!$V$9*($AJ864-WeightSDS!$W$9)))</f>
        <v>0.75407122999999998</v>
      </c>
      <c r="AM864" s="7">
        <f>IF(D864="M",IF($AJ864&lt;45,WeightSDS!M$23*$AJ864^10+WeightSDS!N$23*$AJ864^9+WeightSDS!O$23*$AJ864^8+WeightSDS!P$23*$AJ864^7+WeightSDS!Q$23*$AJ864^6+WeightSDS!R$23*$AJ864^5+WeightSDS!S$23*$AJ864^4+WeightSDS!T$23*$AJ864^3+WeightSDS!U$23*$AJ864^2+WeightSDS!V$23*$AJ864+WeightSDS!W$23,IF($AJ864&lt;153,WeightSDS!M$25*$AJ864^10+WeightSDS!N$25*$AJ864^9+WeightSDS!O$25*$AJ864^8+WeightSDS!P$25*$AJ864^7+WeightSDS!Q$25*$AJ864^6+WeightSDS!R$25*$AJ864^5+WeightSDS!S$25*$AJ864^4+WeightSDS!T$25*$AJ864^3+WeightSDS!U$25*$AJ864^2+WeightSDS!V$25*$AJ864+WeightSDS!W$25,WeightSDS!M$27+WeightSDS!N$27/(1+EXP(WeightSDS!O$27+WeightSDS!P$27*$AJ864)))),IF($AJ864&lt;43.8,WeightSDS!M$29*$AJ864^10+WeightSDS!N$29*$AJ864^9+WeightSDS!O$29*$AJ864^8+WeightSDS!P$29*$AJ864^7+WeightSDS!Q$29*$AJ864^6+WeightSDS!R$29*$AJ864^5+WeightSDS!S$29*$AJ864^4+WeightSDS!T$29*$AJ864^3+WeightSDS!U$29*$AJ864^2+WeightSDS!V$29*$AJ864+WeightSDS!W$29-0.010431*(1-$AJ864/210),IF($AJ864&lt;123,WeightSDS!M$30*$AJ864^10+WeightSDS!N$30*$AJ864^9+WeightSDS!O$30*$AJ864^8+WeightSDS!P$30*$AJ864^7+WeightSDS!Q$30*$AJ864^6+WeightSDS!R$30*$AJ864^5+WeightSDS!S$30*$AJ864^4+WeightSDS!T$30*$AJ864^3+WeightSDS!U$30*$AJ864^2+WeightSDS!V$30*$AJ864+WeightSDS!W$30-0.010431*(1-1/$AJ864),WeightSDS!M$32+WeightSDS!N$32/(1+EXP(WeightSDS!O$32+WeightSDS!P$32*$AJ864))-0.010431*(1-$AJ864/210))))</f>
        <v>2.9500001032655536</v>
      </c>
      <c r="AN864" s="7">
        <f>IF(D864="M",IF($AJ864&lt;162,WeightSDS!P$12*$AJ864^7+WeightSDS!Q$12*$AJ864^6+WeightSDS!R$12*$AJ864^5+WeightSDS!S$12*$AJ864^4+WeightSDS!T$12*$AJ864^3+WeightSDS!U$12*$AJ864^2+WeightSDS!V$12*$AJ864+WeightSDS!W$12,WeightSDS!P$14*$AJ864^7+WeightSDS!Q$14*$AJ864^6+WeightSDS!R$14*$AJ864^5+WeightSDS!S$14*$AJ864^4+WeightSDS!T$14*$AJ864^3+WeightSDS!U$14*$AJ864^2+WeightSDS!V$14*$AJ864+WeightSDS!W$14),IF($AJ864&lt;156,WeightSDS!O$17*$AJ864^8+WeightSDS!P$17*$AJ864^7+WeightSDS!Q$17*$AJ864^6+WeightSDS!R$17*$AJ864^5+WeightSDS!S$17*$AJ864^4+WeightSDS!T$17*$AJ864^3+WeightSDS!U$17*$AJ864^2+WeightSDS!V$17*$AJ864+WeightSDS!W$17,IF($AJ864&lt;186,WeightSDS!$U$18+(WeightSDS!$V$18-WeightSDS!$U$18)/24*($AJ864-186)+WeightSDS!$W$18*(-$AJ864+186)^2-0.005,WeightSDS!$U$18+(WeightSDS!$V$18-WeightSDS!$U$18)/24*($AJ864-186)-0.005)))</f>
        <v>0.14604529399999999</v>
      </c>
      <c r="AQ864" s="7">
        <f t="shared" si="295"/>
        <v>0.56299999999999994</v>
      </c>
      <c r="AR864" s="7">
        <f t="shared" si="296"/>
        <v>69</v>
      </c>
      <c r="AS864" s="7">
        <f t="shared" si="297"/>
        <v>0.51</v>
      </c>
    </row>
    <row r="865" spans="2:45" s="7" customFormat="1" x14ac:dyDescent="0.15">
      <c r="B865" s="118"/>
      <c r="C865" s="118"/>
      <c r="D865" s="118"/>
      <c r="E865" s="30"/>
      <c r="F865" s="30"/>
      <c r="G865" s="119"/>
      <c r="H865" s="119"/>
      <c r="I865" s="78"/>
      <c r="J865" s="11" t="str">
        <f t="shared" si="288"/>
        <v/>
      </c>
      <c r="K865" s="2" t="str">
        <f t="shared" si="298"/>
        <v/>
      </c>
      <c r="L865" s="2" t="str">
        <f t="shared" si="289"/>
        <v/>
      </c>
      <c r="M865" s="2" t="str">
        <f t="shared" si="299"/>
        <v/>
      </c>
      <c r="N865" s="2" t="str">
        <f t="shared" si="300"/>
        <v/>
      </c>
      <c r="O865" s="2" t="str">
        <f t="shared" si="301"/>
        <v/>
      </c>
      <c r="P865" s="11" t="str">
        <f t="shared" si="302"/>
        <v/>
      </c>
      <c r="Q865" s="11" t="str">
        <f t="shared" si="303"/>
        <v/>
      </c>
      <c r="R865" s="2" t="str">
        <f t="shared" si="304"/>
        <v/>
      </c>
      <c r="S865" s="11" t="str">
        <f t="shared" si="305"/>
        <v/>
      </c>
      <c r="T865" s="175" t="str">
        <f t="shared" si="306"/>
        <v/>
      </c>
      <c r="U865" s="11" t="str">
        <f t="shared" si="307"/>
        <v/>
      </c>
      <c r="V865" s="136"/>
      <c r="W865" s="136"/>
      <c r="X865" s="139">
        <f t="shared" si="290"/>
        <v>0</v>
      </c>
      <c r="Y865" s="31">
        <f t="shared" si="291"/>
        <v>0</v>
      </c>
      <c r="Z865" s="31"/>
      <c r="AA865" s="140">
        <f t="shared" si="292"/>
        <v>0</v>
      </c>
      <c r="AB865" s="12"/>
      <c r="AC865" s="8">
        <f t="shared" si="293"/>
        <v>9.0359999999999996</v>
      </c>
      <c r="AD865" s="8">
        <f t="shared" si="294"/>
        <v>-184.49199999999999</v>
      </c>
      <c r="AE865"/>
      <c r="AF865" t="e">
        <f>IF(D865="M",IF(AI865&lt;78,LMS!$D$5*AI865^3+LMS!$E$5*AI865^2+LMS!$F$5*AI865+LMS!$G$5,IF(AI865&lt;150,LMS!$D$6*AI865^3+LMS!$E$6*AI865^2+LMS!$F$6*AI865+LMS!$G$6,LMS!$D$7*AI865^3+LMS!$E$7*AI865^2+LMS!$F$7*AI865+LMS!$G$7)),IF(AI865&lt;69,LMS!$D$9*AI865^3+LMS!$E$9*AI865^2+LMS!$F$9*AI865+LMS!$G$9,IF(AI865&lt;150,LMS!$D$10*AI865^3+LMS!$E$10*AI865^2+LMS!$F$10*AI865+LMS!$G$10,LMS!$D$11*AI865^3+LMS!$E$11*AI865^2+LMS!$F$11*AI865+LMS!$G$11)))</f>
        <v>#VALUE!</v>
      </c>
      <c r="AG865" t="e">
        <f>IF(D865="M",(IF(AI865&lt;2.5,LMS!$D$21*AI865^3+LMS!$E$21*AI865^2+LMS!$F$21*AI865+LMS!$G$21,IF(AI865&lt;9.5,LMS!$D$22*AI865^3+LMS!$E$22*AI865^2+LMS!$F$22*AI865+LMS!$G$22,IF(AI865&lt;26.75,LMS!$D$23*AI865^3+LMS!$E$23*AI865^2+LMS!$F$23*AI865+LMS!$G$23,IF(AI865&lt;90,LMS!$D$24*AI865^3+LMS!$E$24*AI865^2+LMS!$F$24*AI865+LMS!$G$24,LMS!$D$25*AI865^3+LMS!$E$25*AI865^2+LMS!$F$25*AI865+LMS!$G$25))))),(IF(AI865&lt;2.5,LMS!$D$27*AI865^3+LMS!$E$27*AI865^2+LMS!$F$27*AI865+LMS!$G$27,IF(AI865&lt;9.5,LMS!$D$28*AI865^3+LMS!$E$28*AI865^2+LMS!$F$28*AI865+LMS!$G$28,IF(AI865&lt;26.75,LMS!$D$29*AI865^3+LMS!$E$29*AI865^2+LMS!$F$29*AI865+LMS!$G$29,IF(AI865&lt;90,LMS!$D$30*AI865^3+LMS!$E$30*AI865^2+LMS!$F$30*AI865+LMS!$G$30,IF(AI865&lt;150,LMS!$D$31*AI865^3+LMS!$E$31*AI865^2+LMS!$F$31*AI865+LMS!$G$31,LMS!$D$32*AI865^3+LMS!$E$32*AI865^2+LMS!$F$32*AI865+LMS!$G$32)))))))</f>
        <v>#VALUE!</v>
      </c>
      <c r="AH865" t="e">
        <f>IF(D865="M",(IF(AI865&lt;90,LMS!$D$14*AI865^3+LMS!$E$14*AI865^2+LMS!$F$14*AI865+LMS!$G$14,LMS!$D$15*AI865^3+LMS!$E$15*AI865^2+LMS!$F$15*AI865+LMS!$G$15)),(IF(AI865&lt;90,LMS!$D$17*AI865^3+LMS!$E$17*AI865^2+LMS!$F$17*AI865+LMS!$G$17,LMS!$D$18*AI865^3+LMS!$E$18*AI865^2+LMS!$F$18*AI865+LMS!$G$18)))</f>
        <v>#VALUE!</v>
      </c>
      <c r="AI865" s="7" t="e">
        <f t="shared" si="287"/>
        <v>#VALUE!</v>
      </c>
      <c r="AJ865" s="7">
        <f t="shared" si="308"/>
        <v>0</v>
      </c>
      <c r="AL865" s="7">
        <f>IF(D865="M",WeightSDS!P$5*$AJ865^7+WeightSDS!Q$5*$AJ865^6+WeightSDS!R$5*$AJ865^5+WeightSDS!S$5*$AJ865^4+WeightSDS!T$5*$AJ865^3+WeightSDS!U$5*$AJ865^2+WeightSDS!V$5*$AJ865+WeightSDS!W$5,IF($AJ865&lt;186,WeightSDS!P$8*$AJ865^7+WeightSDS!Q$8*$AJ865^6+WeightSDS!R$8*$AJ865^5+WeightSDS!S$8*$AJ865^4+WeightSDS!T$8*$AJ865^3+WeightSDS!U$8*$AJ865^2+WeightSDS!V$8*$AJ865+WeightSDS!W$8,WeightSDS!$U$9+WeightSDS!$V$9*($AJ865-WeightSDS!$W$9)))</f>
        <v>0.75407122999999998</v>
      </c>
      <c r="AM865" s="7">
        <f>IF(D865="M",IF($AJ865&lt;45,WeightSDS!M$23*$AJ865^10+WeightSDS!N$23*$AJ865^9+WeightSDS!O$23*$AJ865^8+WeightSDS!P$23*$AJ865^7+WeightSDS!Q$23*$AJ865^6+WeightSDS!R$23*$AJ865^5+WeightSDS!S$23*$AJ865^4+WeightSDS!T$23*$AJ865^3+WeightSDS!U$23*$AJ865^2+WeightSDS!V$23*$AJ865+WeightSDS!W$23,IF($AJ865&lt;153,WeightSDS!M$25*$AJ865^10+WeightSDS!N$25*$AJ865^9+WeightSDS!O$25*$AJ865^8+WeightSDS!P$25*$AJ865^7+WeightSDS!Q$25*$AJ865^6+WeightSDS!R$25*$AJ865^5+WeightSDS!S$25*$AJ865^4+WeightSDS!T$25*$AJ865^3+WeightSDS!U$25*$AJ865^2+WeightSDS!V$25*$AJ865+WeightSDS!W$25,WeightSDS!M$27+WeightSDS!N$27/(1+EXP(WeightSDS!O$27+WeightSDS!P$27*$AJ865)))),IF($AJ865&lt;43.8,WeightSDS!M$29*$AJ865^10+WeightSDS!N$29*$AJ865^9+WeightSDS!O$29*$AJ865^8+WeightSDS!P$29*$AJ865^7+WeightSDS!Q$29*$AJ865^6+WeightSDS!R$29*$AJ865^5+WeightSDS!S$29*$AJ865^4+WeightSDS!T$29*$AJ865^3+WeightSDS!U$29*$AJ865^2+WeightSDS!V$29*$AJ865+WeightSDS!W$29-0.010431*(1-$AJ865/210),IF($AJ865&lt;123,WeightSDS!M$30*$AJ865^10+WeightSDS!N$30*$AJ865^9+WeightSDS!O$30*$AJ865^8+WeightSDS!P$30*$AJ865^7+WeightSDS!Q$30*$AJ865^6+WeightSDS!R$30*$AJ865^5+WeightSDS!S$30*$AJ865^4+WeightSDS!T$30*$AJ865^3+WeightSDS!U$30*$AJ865^2+WeightSDS!V$30*$AJ865+WeightSDS!W$30-0.010431*(1-1/$AJ865),WeightSDS!M$32+WeightSDS!N$32/(1+EXP(WeightSDS!O$32+WeightSDS!P$32*$AJ865))-0.010431*(1-$AJ865/210))))</f>
        <v>2.9500001032655536</v>
      </c>
      <c r="AN865" s="7">
        <f>IF(D865="M",IF($AJ865&lt;162,WeightSDS!P$12*$AJ865^7+WeightSDS!Q$12*$AJ865^6+WeightSDS!R$12*$AJ865^5+WeightSDS!S$12*$AJ865^4+WeightSDS!T$12*$AJ865^3+WeightSDS!U$12*$AJ865^2+WeightSDS!V$12*$AJ865+WeightSDS!W$12,WeightSDS!P$14*$AJ865^7+WeightSDS!Q$14*$AJ865^6+WeightSDS!R$14*$AJ865^5+WeightSDS!S$14*$AJ865^4+WeightSDS!T$14*$AJ865^3+WeightSDS!U$14*$AJ865^2+WeightSDS!V$14*$AJ865+WeightSDS!W$14),IF($AJ865&lt;156,WeightSDS!O$17*$AJ865^8+WeightSDS!P$17*$AJ865^7+WeightSDS!Q$17*$AJ865^6+WeightSDS!R$17*$AJ865^5+WeightSDS!S$17*$AJ865^4+WeightSDS!T$17*$AJ865^3+WeightSDS!U$17*$AJ865^2+WeightSDS!V$17*$AJ865+WeightSDS!W$17,IF($AJ865&lt;186,WeightSDS!$U$18+(WeightSDS!$V$18-WeightSDS!$U$18)/24*($AJ865-186)+WeightSDS!$W$18*(-$AJ865+186)^2-0.005,WeightSDS!$U$18+(WeightSDS!$V$18-WeightSDS!$U$18)/24*($AJ865-186)-0.005)))</f>
        <v>0.14604529399999999</v>
      </c>
      <c r="AQ865" s="7">
        <f t="shared" si="295"/>
        <v>0.56299999999999994</v>
      </c>
      <c r="AR865" s="7">
        <f t="shared" si="296"/>
        <v>69</v>
      </c>
      <c r="AS865" s="7">
        <f t="shared" si="297"/>
        <v>0.51</v>
      </c>
    </row>
    <row r="866" spans="2:45" s="7" customFormat="1" x14ac:dyDescent="0.15">
      <c r="B866" s="118"/>
      <c r="C866" s="118"/>
      <c r="D866" s="118"/>
      <c r="E866" s="30"/>
      <c r="F866" s="30"/>
      <c r="G866" s="119"/>
      <c r="H866" s="119"/>
      <c r="I866" s="78"/>
      <c r="J866" s="11" t="str">
        <f t="shared" si="288"/>
        <v/>
      </c>
      <c r="K866" s="2" t="str">
        <f t="shared" si="298"/>
        <v/>
      </c>
      <c r="L866" s="2" t="str">
        <f t="shared" si="289"/>
        <v/>
      </c>
      <c r="M866" s="2" t="str">
        <f t="shared" si="299"/>
        <v/>
      </c>
      <c r="N866" s="2" t="str">
        <f t="shared" si="300"/>
        <v/>
      </c>
      <c r="O866" s="2" t="str">
        <f t="shared" si="301"/>
        <v/>
      </c>
      <c r="P866" s="11" t="str">
        <f t="shared" si="302"/>
        <v/>
      </c>
      <c r="Q866" s="11" t="str">
        <f t="shared" si="303"/>
        <v/>
      </c>
      <c r="R866" s="2" t="str">
        <f t="shared" si="304"/>
        <v/>
      </c>
      <c r="S866" s="11" t="str">
        <f t="shared" si="305"/>
        <v/>
      </c>
      <c r="T866" s="175" t="str">
        <f t="shared" si="306"/>
        <v/>
      </c>
      <c r="U866" s="11" t="str">
        <f t="shared" si="307"/>
        <v/>
      </c>
      <c r="V866" s="136"/>
      <c r="W866" s="136"/>
      <c r="X866" s="139">
        <f t="shared" si="290"/>
        <v>0</v>
      </c>
      <c r="Y866" s="31">
        <f t="shared" si="291"/>
        <v>0</v>
      </c>
      <c r="Z866" s="31"/>
      <c r="AA866" s="140">
        <f t="shared" si="292"/>
        <v>0</v>
      </c>
      <c r="AB866" s="12"/>
      <c r="AC866" s="8">
        <f t="shared" si="293"/>
        <v>9.0359999999999996</v>
      </c>
      <c r="AD866" s="8">
        <f t="shared" si="294"/>
        <v>-184.49199999999999</v>
      </c>
      <c r="AE866"/>
      <c r="AF866" t="e">
        <f>IF(D866="M",IF(AI866&lt;78,LMS!$D$5*AI866^3+LMS!$E$5*AI866^2+LMS!$F$5*AI866+LMS!$G$5,IF(AI866&lt;150,LMS!$D$6*AI866^3+LMS!$E$6*AI866^2+LMS!$F$6*AI866+LMS!$G$6,LMS!$D$7*AI866^3+LMS!$E$7*AI866^2+LMS!$F$7*AI866+LMS!$G$7)),IF(AI866&lt;69,LMS!$D$9*AI866^3+LMS!$E$9*AI866^2+LMS!$F$9*AI866+LMS!$G$9,IF(AI866&lt;150,LMS!$D$10*AI866^3+LMS!$E$10*AI866^2+LMS!$F$10*AI866+LMS!$G$10,LMS!$D$11*AI866^3+LMS!$E$11*AI866^2+LMS!$F$11*AI866+LMS!$G$11)))</f>
        <v>#VALUE!</v>
      </c>
      <c r="AG866" t="e">
        <f>IF(D866="M",(IF(AI866&lt;2.5,LMS!$D$21*AI866^3+LMS!$E$21*AI866^2+LMS!$F$21*AI866+LMS!$G$21,IF(AI866&lt;9.5,LMS!$D$22*AI866^3+LMS!$E$22*AI866^2+LMS!$F$22*AI866+LMS!$G$22,IF(AI866&lt;26.75,LMS!$D$23*AI866^3+LMS!$E$23*AI866^2+LMS!$F$23*AI866+LMS!$G$23,IF(AI866&lt;90,LMS!$D$24*AI866^3+LMS!$E$24*AI866^2+LMS!$F$24*AI866+LMS!$G$24,LMS!$D$25*AI866^3+LMS!$E$25*AI866^2+LMS!$F$25*AI866+LMS!$G$25))))),(IF(AI866&lt;2.5,LMS!$D$27*AI866^3+LMS!$E$27*AI866^2+LMS!$F$27*AI866+LMS!$G$27,IF(AI866&lt;9.5,LMS!$D$28*AI866^3+LMS!$E$28*AI866^2+LMS!$F$28*AI866+LMS!$G$28,IF(AI866&lt;26.75,LMS!$D$29*AI866^3+LMS!$E$29*AI866^2+LMS!$F$29*AI866+LMS!$G$29,IF(AI866&lt;90,LMS!$D$30*AI866^3+LMS!$E$30*AI866^2+LMS!$F$30*AI866+LMS!$G$30,IF(AI866&lt;150,LMS!$D$31*AI866^3+LMS!$E$31*AI866^2+LMS!$F$31*AI866+LMS!$G$31,LMS!$D$32*AI866^3+LMS!$E$32*AI866^2+LMS!$F$32*AI866+LMS!$G$32)))))))</f>
        <v>#VALUE!</v>
      </c>
      <c r="AH866" t="e">
        <f>IF(D866="M",(IF(AI866&lt;90,LMS!$D$14*AI866^3+LMS!$E$14*AI866^2+LMS!$F$14*AI866+LMS!$G$14,LMS!$D$15*AI866^3+LMS!$E$15*AI866^2+LMS!$F$15*AI866+LMS!$G$15)),(IF(AI866&lt;90,LMS!$D$17*AI866^3+LMS!$E$17*AI866^2+LMS!$F$17*AI866+LMS!$G$17,LMS!$D$18*AI866^3+LMS!$E$18*AI866^2+LMS!$F$18*AI866+LMS!$G$18)))</f>
        <v>#VALUE!</v>
      </c>
      <c r="AI866" s="7" t="e">
        <f t="shared" si="287"/>
        <v>#VALUE!</v>
      </c>
      <c r="AJ866" s="7">
        <f t="shared" si="308"/>
        <v>0</v>
      </c>
      <c r="AL866" s="7">
        <f>IF(D866="M",WeightSDS!P$5*$AJ866^7+WeightSDS!Q$5*$AJ866^6+WeightSDS!R$5*$AJ866^5+WeightSDS!S$5*$AJ866^4+WeightSDS!T$5*$AJ866^3+WeightSDS!U$5*$AJ866^2+WeightSDS!V$5*$AJ866+WeightSDS!W$5,IF($AJ866&lt;186,WeightSDS!P$8*$AJ866^7+WeightSDS!Q$8*$AJ866^6+WeightSDS!R$8*$AJ866^5+WeightSDS!S$8*$AJ866^4+WeightSDS!T$8*$AJ866^3+WeightSDS!U$8*$AJ866^2+WeightSDS!V$8*$AJ866+WeightSDS!W$8,WeightSDS!$U$9+WeightSDS!$V$9*($AJ866-WeightSDS!$W$9)))</f>
        <v>0.75407122999999998</v>
      </c>
      <c r="AM866" s="7">
        <f>IF(D866="M",IF($AJ866&lt;45,WeightSDS!M$23*$AJ866^10+WeightSDS!N$23*$AJ866^9+WeightSDS!O$23*$AJ866^8+WeightSDS!P$23*$AJ866^7+WeightSDS!Q$23*$AJ866^6+WeightSDS!R$23*$AJ866^5+WeightSDS!S$23*$AJ866^4+WeightSDS!T$23*$AJ866^3+WeightSDS!U$23*$AJ866^2+WeightSDS!V$23*$AJ866+WeightSDS!W$23,IF($AJ866&lt;153,WeightSDS!M$25*$AJ866^10+WeightSDS!N$25*$AJ866^9+WeightSDS!O$25*$AJ866^8+WeightSDS!P$25*$AJ866^7+WeightSDS!Q$25*$AJ866^6+WeightSDS!R$25*$AJ866^5+WeightSDS!S$25*$AJ866^4+WeightSDS!T$25*$AJ866^3+WeightSDS!U$25*$AJ866^2+WeightSDS!V$25*$AJ866+WeightSDS!W$25,WeightSDS!M$27+WeightSDS!N$27/(1+EXP(WeightSDS!O$27+WeightSDS!P$27*$AJ866)))),IF($AJ866&lt;43.8,WeightSDS!M$29*$AJ866^10+WeightSDS!N$29*$AJ866^9+WeightSDS!O$29*$AJ866^8+WeightSDS!P$29*$AJ866^7+WeightSDS!Q$29*$AJ866^6+WeightSDS!R$29*$AJ866^5+WeightSDS!S$29*$AJ866^4+WeightSDS!T$29*$AJ866^3+WeightSDS!U$29*$AJ866^2+WeightSDS!V$29*$AJ866+WeightSDS!W$29-0.010431*(1-$AJ866/210),IF($AJ866&lt;123,WeightSDS!M$30*$AJ866^10+WeightSDS!N$30*$AJ866^9+WeightSDS!O$30*$AJ866^8+WeightSDS!P$30*$AJ866^7+WeightSDS!Q$30*$AJ866^6+WeightSDS!R$30*$AJ866^5+WeightSDS!S$30*$AJ866^4+WeightSDS!T$30*$AJ866^3+WeightSDS!U$30*$AJ866^2+WeightSDS!V$30*$AJ866+WeightSDS!W$30-0.010431*(1-1/$AJ866),WeightSDS!M$32+WeightSDS!N$32/(1+EXP(WeightSDS!O$32+WeightSDS!P$32*$AJ866))-0.010431*(1-$AJ866/210))))</f>
        <v>2.9500001032655536</v>
      </c>
      <c r="AN866" s="7">
        <f>IF(D866="M",IF($AJ866&lt;162,WeightSDS!P$12*$AJ866^7+WeightSDS!Q$12*$AJ866^6+WeightSDS!R$12*$AJ866^5+WeightSDS!S$12*$AJ866^4+WeightSDS!T$12*$AJ866^3+WeightSDS!U$12*$AJ866^2+WeightSDS!V$12*$AJ866+WeightSDS!W$12,WeightSDS!P$14*$AJ866^7+WeightSDS!Q$14*$AJ866^6+WeightSDS!R$14*$AJ866^5+WeightSDS!S$14*$AJ866^4+WeightSDS!T$14*$AJ866^3+WeightSDS!U$14*$AJ866^2+WeightSDS!V$14*$AJ866+WeightSDS!W$14),IF($AJ866&lt;156,WeightSDS!O$17*$AJ866^8+WeightSDS!P$17*$AJ866^7+WeightSDS!Q$17*$AJ866^6+WeightSDS!R$17*$AJ866^5+WeightSDS!S$17*$AJ866^4+WeightSDS!T$17*$AJ866^3+WeightSDS!U$17*$AJ866^2+WeightSDS!V$17*$AJ866+WeightSDS!W$17,IF($AJ866&lt;186,WeightSDS!$U$18+(WeightSDS!$V$18-WeightSDS!$U$18)/24*($AJ866-186)+WeightSDS!$W$18*(-$AJ866+186)^2-0.005,WeightSDS!$U$18+(WeightSDS!$V$18-WeightSDS!$U$18)/24*($AJ866-186)-0.005)))</f>
        <v>0.14604529399999999</v>
      </c>
      <c r="AQ866" s="7">
        <f t="shared" si="295"/>
        <v>0.56299999999999994</v>
      </c>
      <c r="AR866" s="7">
        <f t="shared" si="296"/>
        <v>69</v>
      </c>
      <c r="AS866" s="7">
        <f t="shared" si="297"/>
        <v>0.51</v>
      </c>
    </row>
    <row r="867" spans="2:45" s="7" customFormat="1" x14ac:dyDescent="0.15">
      <c r="B867" s="118"/>
      <c r="C867" s="118"/>
      <c r="D867" s="118"/>
      <c r="E867" s="30"/>
      <c r="F867" s="30"/>
      <c r="G867" s="119"/>
      <c r="H867" s="119"/>
      <c r="I867" s="78"/>
      <c r="J867" s="11" t="str">
        <f t="shared" si="288"/>
        <v/>
      </c>
      <c r="K867" s="2" t="str">
        <f t="shared" si="298"/>
        <v/>
      </c>
      <c r="L867" s="2" t="str">
        <f t="shared" si="289"/>
        <v/>
      </c>
      <c r="M867" s="2" t="str">
        <f t="shared" si="299"/>
        <v/>
      </c>
      <c r="N867" s="2" t="str">
        <f t="shared" si="300"/>
        <v/>
      </c>
      <c r="O867" s="2" t="str">
        <f t="shared" si="301"/>
        <v/>
      </c>
      <c r="P867" s="11" t="str">
        <f t="shared" si="302"/>
        <v/>
      </c>
      <c r="Q867" s="11" t="str">
        <f t="shared" si="303"/>
        <v/>
      </c>
      <c r="R867" s="2" t="str">
        <f t="shared" si="304"/>
        <v/>
      </c>
      <c r="S867" s="11" t="str">
        <f t="shared" si="305"/>
        <v/>
      </c>
      <c r="T867" s="175" t="str">
        <f t="shared" si="306"/>
        <v/>
      </c>
      <c r="U867" s="11" t="str">
        <f t="shared" si="307"/>
        <v/>
      </c>
      <c r="V867" s="136"/>
      <c r="W867" s="136"/>
      <c r="X867" s="139">
        <f t="shared" si="290"/>
        <v>0</v>
      </c>
      <c r="Y867" s="31">
        <f t="shared" si="291"/>
        <v>0</v>
      </c>
      <c r="Z867" s="31"/>
      <c r="AA867" s="140">
        <f t="shared" si="292"/>
        <v>0</v>
      </c>
      <c r="AB867" s="12"/>
      <c r="AC867" s="8">
        <f t="shared" si="293"/>
        <v>9.0359999999999996</v>
      </c>
      <c r="AD867" s="8">
        <f t="shared" si="294"/>
        <v>-184.49199999999999</v>
      </c>
      <c r="AE867"/>
      <c r="AF867" t="e">
        <f>IF(D867="M",IF(AI867&lt;78,LMS!$D$5*AI867^3+LMS!$E$5*AI867^2+LMS!$F$5*AI867+LMS!$G$5,IF(AI867&lt;150,LMS!$D$6*AI867^3+LMS!$E$6*AI867^2+LMS!$F$6*AI867+LMS!$G$6,LMS!$D$7*AI867^3+LMS!$E$7*AI867^2+LMS!$F$7*AI867+LMS!$G$7)),IF(AI867&lt;69,LMS!$D$9*AI867^3+LMS!$E$9*AI867^2+LMS!$F$9*AI867+LMS!$G$9,IF(AI867&lt;150,LMS!$D$10*AI867^3+LMS!$E$10*AI867^2+LMS!$F$10*AI867+LMS!$G$10,LMS!$D$11*AI867^3+LMS!$E$11*AI867^2+LMS!$F$11*AI867+LMS!$G$11)))</f>
        <v>#VALUE!</v>
      </c>
      <c r="AG867" t="e">
        <f>IF(D867="M",(IF(AI867&lt;2.5,LMS!$D$21*AI867^3+LMS!$E$21*AI867^2+LMS!$F$21*AI867+LMS!$G$21,IF(AI867&lt;9.5,LMS!$D$22*AI867^3+LMS!$E$22*AI867^2+LMS!$F$22*AI867+LMS!$G$22,IF(AI867&lt;26.75,LMS!$D$23*AI867^3+LMS!$E$23*AI867^2+LMS!$F$23*AI867+LMS!$G$23,IF(AI867&lt;90,LMS!$D$24*AI867^3+LMS!$E$24*AI867^2+LMS!$F$24*AI867+LMS!$G$24,LMS!$D$25*AI867^3+LMS!$E$25*AI867^2+LMS!$F$25*AI867+LMS!$G$25))))),(IF(AI867&lt;2.5,LMS!$D$27*AI867^3+LMS!$E$27*AI867^2+LMS!$F$27*AI867+LMS!$G$27,IF(AI867&lt;9.5,LMS!$D$28*AI867^3+LMS!$E$28*AI867^2+LMS!$F$28*AI867+LMS!$G$28,IF(AI867&lt;26.75,LMS!$D$29*AI867^3+LMS!$E$29*AI867^2+LMS!$F$29*AI867+LMS!$G$29,IF(AI867&lt;90,LMS!$D$30*AI867^3+LMS!$E$30*AI867^2+LMS!$F$30*AI867+LMS!$G$30,IF(AI867&lt;150,LMS!$D$31*AI867^3+LMS!$E$31*AI867^2+LMS!$F$31*AI867+LMS!$G$31,LMS!$D$32*AI867^3+LMS!$E$32*AI867^2+LMS!$F$32*AI867+LMS!$G$32)))))))</f>
        <v>#VALUE!</v>
      </c>
      <c r="AH867" t="e">
        <f>IF(D867="M",(IF(AI867&lt;90,LMS!$D$14*AI867^3+LMS!$E$14*AI867^2+LMS!$F$14*AI867+LMS!$G$14,LMS!$D$15*AI867^3+LMS!$E$15*AI867^2+LMS!$F$15*AI867+LMS!$G$15)),(IF(AI867&lt;90,LMS!$D$17*AI867^3+LMS!$E$17*AI867^2+LMS!$F$17*AI867+LMS!$G$17,LMS!$D$18*AI867^3+LMS!$E$18*AI867^2+LMS!$F$18*AI867+LMS!$G$18)))</f>
        <v>#VALUE!</v>
      </c>
      <c r="AI867" s="7" t="e">
        <f t="shared" si="287"/>
        <v>#VALUE!</v>
      </c>
      <c r="AJ867" s="7">
        <f t="shared" si="308"/>
        <v>0</v>
      </c>
      <c r="AL867" s="7">
        <f>IF(D867="M",WeightSDS!P$5*$AJ867^7+WeightSDS!Q$5*$AJ867^6+WeightSDS!R$5*$AJ867^5+WeightSDS!S$5*$AJ867^4+WeightSDS!T$5*$AJ867^3+WeightSDS!U$5*$AJ867^2+WeightSDS!V$5*$AJ867+WeightSDS!W$5,IF($AJ867&lt;186,WeightSDS!P$8*$AJ867^7+WeightSDS!Q$8*$AJ867^6+WeightSDS!R$8*$AJ867^5+WeightSDS!S$8*$AJ867^4+WeightSDS!T$8*$AJ867^3+WeightSDS!U$8*$AJ867^2+WeightSDS!V$8*$AJ867+WeightSDS!W$8,WeightSDS!$U$9+WeightSDS!$V$9*($AJ867-WeightSDS!$W$9)))</f>
        <v>0.75407122999999998</v>
      </c>
      <c r="AM867" s="7">
        <f>IF(D867="M",IF($AJ867&lt;45,WeightSDS!M$23*$AJ867^10+WeightSDS!N$23*$AJ867^9+WeightSDS!O$23*$AJ867^8+WeightSDS!P$23*$AJ867^7+WeightSDS!Q$23*$AJ867^6+WeightSDS!R$23*$AJ867^5+WeightSDS!S$23*$AJ867^4+WeightSDS!T$23*$AJ867^3+WeightSDS!U$23*$AJ867^2+WeightSDS!V$23*$AJ867+WeightSDS!W$23,IF($AJ867&lt;153,WeightSDS!M$25*$AJ867^10+WeightSDS!N$25*$AJ867^9+WeightSDS!O$25*$AJ867^8+WeightSDS!P$25*$AJ867^7+WeightSDS!Q$25*$AJ867^6+WeightSDS!R$25*$AJ867^5+WeightSDS!S$25*$AJ867^4+WeightSDS!T$25*$AJ867^3+WeightSDS!U$25*$AJ867^2+WeightSDS!V$25*$AJ867+WeightSDS!W$25,WeightSDS!M$27+WeightSDS!N$27/(1+EXP(WeightSDS!O$27+WeightSDS!P$27*$AJ867)))),IF($AJ867&lt;43.8,WeightSDS!M$29*$AJ867^10+WeightSDS!N$29*$AJ867^9+WeightSDS!O$29*$AJ867^8+WeightSDS!P$29*$AJ867^7+WeightSDS!Q$29*$AJ867^6+WeightSDS!R$29*$AJ867^5+WeightSDS!S$29*$AJ867^4+WeightSDS!T$29*$AJ867^3+WeightSDS!U$29*$AJ867^2+WeightSDS!V$29*$AJ867+WeightSDS!W$29-0.010431*(1-$AJ867/210),IF($AJ867&lt;123,WeightSDS!M$30*$AJ867^10+WeightSDS!N$30*$AJ867^9+WeightSDS!O$30*$AJ867^8+WeightSDS!P$30*$AJ867^7+WeightSDS!Q$30*$AJ867^6+WeightSDS!R$30*$AJ867^5+WeightSDS!S$30*$AJ867^4+WeightSDS!T$30*$AJ867^3+WeightSDS!U$30*$AJ867^2+WeightSDS!V$30*$AJ867+WeightSDS!W$30-0.010431*(1-1/$AJ867),WeightSDS!M$32+WeightSDS!N$32/(1+EXP(WeightSDS!O$32+WeightSDS!P$32*$AJ867))-0.010431*(1-$AJ867/210))))</f>
        <v>2.9500001032655536</v>
      </c>
      <c r="AN867" s="7">
        <f>IF(D867="M",IF($AJ867&lt;162,WeightSDS!P$12*$AJ867^7+WeightSDS!Q$12*$AJ867^6+WeightSDS!R$12*$AJ867^5+WeightSDS!S$12*$AJ867^4+WeightSDS!T$12*$AJ867^3+WeightSDS!U$12*$AJ867^2+WeightSDS!V$12*$AJ867+WeightSDS!W$12,WeightSDS!P$14*$AJ867^7+WeightSDS!Q$14*$AJ867^6+WeightSDS!R$14*$AJ867^5+WeightSDS!S$14*$AJ867^4+WeightSDS!T$14*$AJ867^3+WeightSDS!U$14*$AJ867^2+WeightSDS!V$14*$AJ867+WeightSDS!W$14),IF($AJ867&lt;156,WeightSDS!O$17*$AJ867^8+WeightSDS!P$17*$AJ867^7+WeightSDS!Q$17*$AJ867^6+WeightSDS!R$17*$AJ867^5+WeightSDS!S$17*$AJ867^4+WeightSDS!T$17*$AJ867^3+WeightSDS!U$17*$AJ867^2+WeightSDS!V$17*$AJ867+WeightSDS!W$17,IF($AJ867&lt;186,WeightSDS!$U$18+(WeightSDS!$V$18-WeightSDS!$U$18)/24*($AJ867-186)+WeightSDS!$W$18*(-$AJ867+186)^2-0.005,WeightSDS!$U$18+(WeightSDS!$V$18-WeightSDS!$U$18)/24*($AJ867-186)-0.005)))</f>
        <v>0.14604529399999999</v>
      </c>
      <c r="AQ867" s="7">
        <f t="shared" si="295"/>
        <v>0.56299999999999994</v>
      </c>
      <c r="AR867" s="7">
        <f t="shared" si="296"/>
        <v>69</v>
      </c>
      <c r="AS867" s="7">
        <f t="shared" si="297"/>
        <v>0.51</v>
      </c>
    </row>
    <row r="868" spans="2:45" s="7" customFormat="1" x14ac:dyDescent="0.15">
      <c r="B868" s="118"/>
      <c r="C868" s="118"/>
      <c r="D868" s="118"/>
      <c r="E868" s="30"/>
      <c r="F868" s="30"/>
      <c r="G868" s="119"/>
      <c r="H868" s="119"/>
      <c r="I868" s="78"/>
      <c r="J868" s="11" t="str">
        <f t="shared" si="288"/>
        <v/>
      </c>
      <c r="K868" s="2" t="str">
        <f t="shared" si="298"/>
        <v/>
      </c>
      <c r="L868" s="2" t="str">
        <f t="shared" si="289"/>
        <v/>
      </c>
      <c r="M868" s="2" t="str">
        <f t="shared" si="299"/>
        <v/>
      </c>
      <c r="N868" s="2" t="str">
        <f t="shared" si="300"/>
        <v/>
      </c>
      <c r="O868" s="2" t="str">
        <f t="shared" si="301"/>
        <v/>
      </c>
      <c r="P868" s="11" t="str">
        <f t="shared" si="302"/>
        <v/>
      </c>
      <c r="Q868" s="11" t="str">
        <f t="shared" si="303"/>
        <v/>
      </c>
      <c r="R868" s="2" t="str">
        <f t="shared" si="304"/>
        <v/>
      </c>
      <c r="S868" s="11" t="str">
        <f t="shared" si="305"/>
        <v/>
      </c>
      <c r="T868" s="175" t="str">
        <f t="shared" si="306"/>
        <v/>
      </c>
      <c r="U868" s="11" t="str">
        <f t="shared" si="307"/>
        <v/>
      </c>
      <c r="V868" s="136"/>
      <c r="W868" s="136"/>
      <c r="X868" s="139">
        <f t="shared" si="290"/>
        <v>0</v>
      </c>
      <c r="Y868" s="31">
        <f t="shared" si="291"/>
        <v>0</v>
      </c>
      <c r="Z868" s="31"/>
      <c r="AA868" s="140">
        <f t="shared" si="292"/>
        <v>0</v>
      </c>
      <c r="AB868" s="12"/>
      <c r="AC868" s="8">
        <f t="shared" si="293"/>
        <v>9.0359999999999996</v>
      </c>
      <c r="AD868" s="8">
        <f t="shared" si="294"/>
        <v>-184.49199999999999</v>
      </c>
      <c r="AE868"/>
      <c r="AF868" t="e">
        <f>IF(D868="M",IF(AI868&lt;78,LMS!$D$5*AI868^3+LMS!$E$5*AI868^2+LMS!$F$5*AI868+LMS!$G$5,IF(AI868&lt;150,LMS!$D$6*AI868^3+LMS!$E$6*AI868^2+LMS!$F$6*AI868+LMS!$G$6,LMS!$D$7*AI868^3+LMS!$E$7*AI868^2+LMS!$F$7*AI868+LMS!$G$7)),IF(AI868&lt;69,LMS!$D$9*AI868^3+LMS!$E$9*AI868^2+LMS!$F$9*AI868+LMS!$G$9,IF(AI868&lt;150,LMS!$D$10*AI868^3+LMS!$E$10*AI868^2+LMS!$F$10*AI868+LMS!$G$10,LMS!$D$11*AI868^3+LMS!$E$11*AI868^2+LMS!$F$11*AI868+LMS!$G$11)))</f>
        <v>#VALUE!</v>
      </c>
      <c r="AG868" t="e">
        <f>IF(D868="M",(IF(AI868&lt;2.5,LMS!$D$21*AI868^3+LMS!$E$21*AI868^2+LMS!$F$21*AI868+LMS!$G$21,IF(AI868&lt;9.5,LMS!$D$22*AI868^3+LMS!$E$22*AI868^2+LMS!$F$22*AI868+LMS!$G$22,IF(AI868&lt;26.75,LMS!$D$23*AI868^3+LMS!$E$23*AI868^2+LMS!$F$23*AI868+LMS!$G$23,IF(AI868&lt;90,LMS!$D$24*AI868^3+LMS!$E$24*AI868^2+LMS!$F$24*AI868+LMS!$G$24,LMS!$D$25*AI868^3+LMS!$E$25*AI868^2+LMS!$F$25*AI868+LMS!$G$25))))),(IF(AI868&lt;2.5,LMS!$D$27*AI868^3+LMS!$E$27*AI868^2+LMS!$F$27*AI868+LMS!$G$27,IF(AI868&lt;9.5,LMS!$D$28*AI868^3+LMS!$E$28*AI868^2+LMS!$F$28*AI868+LMS!$G$28,IF(AI868&lt;26.75,LMS!$D$29*AI868^3+LMS!$E$29*AI868^2+LMS!$F$29*AI868+LMS!$G$29,IF(AI868&lt;90,LMS!$D$30*AI868^3+LMS!$E$30*AI868^2+LMS!$F$30*AI868+LMS!$G$30,IF(AI868&lt;150,LMS!$D$31*AI868^3+LMS!$E$31*AI868^2+LMS!$F$31*AI868+LMS!$G$31,LMS!$D$32*AI868^3+LMS!$E$32*AI868^2+LMS!$F$32*AI868+LMS!$G$32)))))))</f>
        <v>#VALUE!</v>
      </c>
      <c r="AH868" t="e">
        <f>IF(D868="M",(IF(AI868&lt;90,LMS!$D$14*AI868^3+LMS!$E$14*AI868^2+LMS!$F$14*AI868+LMS!$G$14,LMS!$D$15*AI868^3+LMS!$E$15*AI868^2+LMS!$F$15*AI868+LMS!$G$15)),(IF(AI868&lt;90,LMS!$D$17*AI868^3+LMS!$E$17*AI868^2+LMS!$F$17*AI868+LMS!$G$17,LMS!$D$18*AI868^3+LMS!$E$18*AI868^2+LMS!$F$18*AI868+LMS!$G$18)))</f>
        <v>#VALUE!</v>
      </c>
      <c r="AI868" s="7" t="e">
        <f t="shared" si="287"/>
        <v>#VALUE!</v>
      </c>
      <c r="AJ868" s="7">
        <f t="shared" si="308"/>
        <v>0</v>
      </c>
      <c r="AL868" s="7">
        <f>IF(D868="M",WeightSDS!P$5*$AJ868^7+WeightSDS!Q$5*$AJ868^6+WeightSDS!R$5*$AJ868^5+WeightSDS!S$5*$AJ868^4+WeightSDS!T$5*$AJ868^3+WeightSDS!U$5*$AJ868^2+WeightSDS!V$5*$AJ868+WeightSDS!W$5,IF($AJ868&lt;186,WeightSDS!P$8*$AJ868^7+WeightSDS!Q$8*$AJ868^6+WeightSDS!R$8*$AJ868^5+WeightSDS!S$8*$AJ868^4+WeightSDS!T$8*$AJ868^3+WeightSDS!U$8*$AJ868^2+WeightSDS!V$8*$AJ868+WeightSDS!W$8,WeightSDS!$U$9+WeightSDS!$V$9*($AJ868-WeightSDS!$W$9)))</f>
        <v>0.75407122999999998</v>
      </c>
      <c r="AM868" s="7">
        <f>IF(D868="M",IF($AJ868&lt;45,WeightSDS!M$23*$AJ868^10+WeightSDS!N$23*$AJ868^9+WeightSDS!O$23*$AJ868^8+WeightSDS!P$23*$AJ868^7+WeightSDS!Q$23*$AJ868^6+WeightSDS!R$23*$AJ868^5+WeightSDS!S$23*$AJ868^4+WeightSDS!T$23*$AJ868^3+WeightSDS!U$23*$AJ868^2+WeightSDS!V$23*$AJ868+WeightSDS!W$23,IF($AJ868&lt;153,WeightSDS!M$25*$AJ868^10+WeightSDS!N$25*$AJ868^9+WeightSDS!O$25*$AJ868^8+WeightSDS!P$25*$AJ868^7+WeightSDS!Q$25*$AJ868^6+WeightSDS!R$25*$AJ868^5+WeightSDS!S$25*$AJ868^4+WeightSDS!T$25*$AJ868^3+WeightSDS!U$25*$AJ868^2+WeightSDS!V$25*$AJ868+WeightSDS!W$25,WeightSDS!M$27+WeightSDS!N$27/(1+EXP(WeightSDS!O$27+WeightSDS!P$27*$AJ868)))),IF($AJ868&lt;43.8,WeightSDS!M$29*$AJ868^10+WeightSDS!N$29*$AJ868^9+WeightSDS!O$29*$AJ868^8+WeightSDS!P$29*$AJ868^7+WeightSDS!Q$29*$AJ868^6+WeightSDS!R$29*$AJ868^5+WeightSDS!S$29*$AJ868^4+WeightSDS!T$29*$AJ868^3+WeightSDS!U$29*$AJ868^2+WeightSDS!V$29*$AJ868+WeightSDS!W$29-0.010431*(1-$AJ868/210),IF($AJ868&lt;123,WeightSDS!M$30*$AJ868^10+WeightSDS!N$30*$AJ868^9+WeightSDS!O$30*$AJ868^8+WeightSDS!P$30*$AJ868^7+WeightSDS!Q$30*$AJ868^6+WeightSDS!R$30*$AJ868^5+WeightSDS!S$30*$AJ868^4+WeightSDS!T$30*$AJ868^3+WeightSDS!U$30*$AJ868^2+WeightSDS!V$30*$AJ868+WeightSDS!W$30-0.010431*(1-1/$AJ868),WeightSDS!M$32+WeightSDS!N$32/(1+EXP(WeightSDS!O$32+WeightSDS!P$32*$AJ868))-0.010431*(1-$AJ868/210))))</f>
        <v>2.9500001032655536</v>
      </c>
      <c r="AN868" s="7">
        <f>IF(D868="M",IF($AJ868&lt;162,WeightSDS!P$12*$AJ868^7+WeightSDS!Q$12*$AJ868^6+WeightSDS!R$12*$AJ868^5+WeightSDS!S$12*$AJ868^4+WeightSDS!T$12*$AJ868^3+WeightSDS!U$12*$AJ868^2+WeightSDS!V$12*$AJ868+WeightSDS!W$12,WeightSDS!P$14*$AJ868^7+WeightSDS!Q$14*$AJ868^6+WeightSDS!R$14*$AJ868^5+WeightSDS!S$14*$AJ868^4+WeightSDS!T$14*$AJ868^3+WeightSDS!U$14*$AJ868^2+WeightSDS!V$14*$AJ868+WeightSDS!W$14),IF($AJ868&lt;156,WeightSDS!O$17*$AJ868^8+WeightSDS!P$17*$AJ868^7+WeightSDS!Q$17*$AJ868^6+WeightSDS!R$17*$AJ868^5+WeightSDS!S$17*$AJ868^4+WeightSDS!T$17*$AJ868^3+WeightSDS!U$17*$AJ868^2+WeightSDS!V$17*$AJ868+WeightSDS!W$17,IF($AJ868&lt;186,WeightSDS!$U$18+(WeightSDS!$V$18-WeightSDS!$U$18)/24*($AJ868-186)+WeightSDS!$W$18*(-$AJ868+186)^2-0.005,WeightSDS!$U$18+(WeightSDS!$V$18-WeightSDS!$U$18)/24*($AJ868-186)-0.005)))</f>
        <v>0.14604529399999999</v>
      </c>
      <c r="AQ868" s="7">
        <f t="shared" si="295"/>
        <v>0.56299999999999994</v>
      </c>
      <c r="AR868" s="7">
        <f t="shared" si="296"/>
        <v>69</v>
      </c>
      <c r="AS868" s="7">
        <f t="shared" si="297"/>
        <v>0.51</v>
      </c>
    </row>
    <row r="869" spans="2:45" s="7" customFormat="1" x14ac:dyDescent="0.15">
      <c r="B869" s="118"/>
      <c r="C869" s="118"/>
      <c r="D869" s="118"/>
      <c r="E869" s="30"/>
      <c r="F869" s="30"/>
      <c r="G869" s="119"/>
      <c r="H869" s="119"/>
      <c r="I869" s="78"/>
      <c r="J869" s="11" t="str">
        <f t="shared" si="288"/>
        <v/>
      </c>
      <c r="K869" s="2" t="str">
        <f t="shared" si="298"/>
        <v/>
      </c>
      <c r="L869" s="2" t="str">
        <f t="shared" si="289"/>
        <v/>
      </c>
      <c r="M869" s="2" t="str">
        <f t="shared" si="299"/>
        <v/>
      </c>
      <c r="N869" s="2" t="str">
        <f t="shared" si="300"/>
        <v/>
      </c>
      <c r="O869" s="2" t="str">
        <f t="shared" si="301"/>
        <v/>
      </c>
      <c r="P869" s="11" t="str">
        <f t="shared" si="302"/>
        <v/>
      </c>
      <c r="Q869" s="11" t="str">
        <f t="shared" si="303"/>
        <v/>
      </c>
      <c r="R869" s="2" t="str">
        <f t="shared" si="304"/>
        <v/>
      </c>
      <c r="S869" s="11" t="str">
        <f t="shared" si="305"/>
        <v/>
      </c>
      <c r="T869" s="175" t="str">
        <f t="shared" si="306"/>
        <v/>
      </c>
      <c r="U869" s="11" t="str">
        <f t="shared" si="307"/>
        <v/>
      </c>
      <c r="V869" s="136"/>
      <c r="W869" s="136"/>
      <c r="X869" s="139">
        <f t="shared" si="290"/>
        <v>0</v>
      </c>
      <c r="Y869" s="31">
        <f t="shared" si="291"/>
        <v>0</v>
      </c>
      <c r="Z869" s="31"/>
      <c r="AA869" s="140">
        <f t="shared" si="292"/>
        <v>0</v>
      </c>
      <c r="AB869" s="12"/>
      <c r="AC869" s="8">
        <f t="shared" si="293"/>
        <v>9.0359999999999996</v>
      </c>
      <c r="AD869" s="8">
        <f t="shared" si="294"/>
        <v>-184.49199999999999</v>
      </c>
      <c r="AE869"/>
      <c r="AF869" t="e">
        <f>IF(D869="M",IF(AI869&lt;78,LMS!$D$5*AI869^3+LMS!$E$5*AI869^2+LMS!$F$5*AI869+LMS!$G$5,IF(AI869&lt;150,LMS!$D$6*AI869^3+LMS!$E$6*AI869^2+LMS!$F$6*AI869+LMS!$G$6,LMS!$D$7*AI869^3+LMS!$E$7*AI869^2+LMS!$F$7*AI869+LMS!$G$7)),IF(AI869&lt;69,LMS!$D$9*AI869^3+LMS!$E$9*AI869^2+LMS!$F$9*AI869+LMS!$G$9,IF(AI869&lt;150,LMS!$D$10*AI869^3+LMS!$E$10*AI869^2+LMS!$F$10*AI869+LMS!$G$10,LMS!$D$11*AI869^3+LMS!$E$11*AI869^2+LMS!$F$11*AI869+LMS!$G$11)))</f>
        <v>#VALUE!</v>
      </c>
      <c r="AG869" t="e">
        <f>IF(D869="M",(IF(AI869&lt;2.5,LMS!$D$21*AI869^3+LMS!$E$21*AI869^2+LMS!$F$21*AI869+LMS!$G$21,IF(AI869&lt;9.5,LMS!$D$22*AI869^3+LMS!$E$22*AI869^2+LMS!$F$22*AI869+LMS!$G$22,IF(AI869&lt;26.75,LMS!$D$23*AI869^3+LMS!$E$23*AI869^2+LMS!$F$23*AI869+LMS!$G$23,IF(AI869&lt;90,LMS!$D$24*AI869^3+LMS!$E$24*AI869^2+LMS!$F$24*AI869+LMS!$G$24,LMS!$D$25*AI869^3+LMS!$E$25*AI869^2+LMS!$F$25*AI869+LMS!$G$25))))),(IF(AI869&lt;2.5,LMS!$D$27*AI869^3+LMS!$E$27*AI869^2+LMS!$F$27*AI869+LMS!$G$27,IF(AI869&lt;9.5,LMS!$D$28*AI869^3+LMS!$E$28*AI869^2+LMS!$F$28*AI869+LMS!$G$28,IF(AI869&lt;26.75,LMS!$D$29*AI869^3+LMS!$E$29*AI869^2+LMS!$F$29*AI869+LMS!$G$29,IF(AI869&lt;90,LMS!$D$30*AI869^3+LMS!$E$30*AI869^2+LMS!$F$30*AI869+LMS!$G$30,IF(AI869&lt;150,LMS!$D$31*AI869^3+LMS!$E$31*AI869^2+LMS!$F$31*AI869+LMS!$G$31,LMS!$D$32*AI869^3+LMS!$E$32*AI869^2+LMS!$F$32*AI869+LMS!$G$32)))))))</f>
        <v>#VALUE!</v>
      </c>
      <c r="AH869" t="e">
        <f>IF(D869="M",(IF(AI869&lt;90,LMS!$D$14*AI869^3+LMS!$E$14*AI869^2+LMS!$F$14*AI869+LMS!$G$14,LMS!$D$15*AI869^3+LMS!$E$15*AI869^2+LMS!$F$15*AI869+LMS!$G$15)),(IF(AI869&lt;90,LMS!$D$17*AI869^3+LMS!$E$17*AI869^2+LMS!$F$17*AI869+LMS!$G$17,LMS!$D$18*AI869^3+LMS!$E$18*AI869^2+LMS!$F$18*AI869+LMS!$G$18)))</f>
        <v>#VALUE!</v>
      </c>
      <c r="AI869" s="7" t="e">
        <f t="shared" si="287"/>
        <v>#VALUE!</v>
      </c>
      <c r="AJ869" s="7">
        <f t="shared" si="308"/>
        <v>0</v>
      </c>
      <c r="AL869" s="7">
        <f>IF(D869="M",WeightSDS!P$5*$AJ869^7+WeightSDS!Q$5*$AJ869^6+WeightSDS!R$5*$AJ869^5+WeightSDS!S$5*$AJ869^4+WeightSDS!T$5*$AJ869^3+WeightSDS!U$5*$AJ869^2+WeightSDS!V$5*$AJ869+WeightSDS!W$5,IF($AJ869&lt;186,WeightSDS!P$8*$AJ869^7+WeightSDS!Q$8*$AJ869^6+WeightSDS!R$8*$AJ869^5+WeightSDS!S$8*$AJ869^4+WeightSDS!T$8*$AJ869^3+WeightSDS!U$8*$AJ869^2+WeightSDS!V$8*$AJ869+WeightSDS!W$8,WeightSDS!$U$9+WeightSDS!$V$9*($AJ869-WeightSDS!$W$9)))</f>
        <v>0.75407122999999998</v>
      </c>
      <c r="AM869" s="7">
        <f>IF(D869="M",IF($AJ869&lt;45,WeightSDS!M$23*$AJ869^10+WeightSDS!N$23*$AJ869^9+WeightSDS!O$23*$AJ869^8+WeightSDS!P$23*$AJ869^7+WeightSDS!Q$23*$AJ869^6+WeightSDS!R$23*$AJ869^5+WeightSDS!S$23*$AJ869^4+WeightSDS!T$23*$AJ869^3+WeightSDS!U$23*$AJ869^2+WeightSDS!V$23*$AJ869+WeightSDS!W$23,IF($AJ869&lt;153,WeightSDS!M$25*$AJ869^10+WeightSDS!N$25*$AJ869^9+WeightSDS!O$25*$AJ869^8+WeightSDS!P$25*$AJ869^7+WeightSDS!Q$25*$AJ869^6+WeightSDS!R$25*$AJ869^5+WeightSDS!S$25*$AJ869^4+WeightSDS!T$25*$AJ869^3+WeightSDS!U$25*$AJ869^2+WeightSDS!V$25*$AJ869+WeightSDS!W$25,WeightSDS!M$27+WeightSDS!N$27/(1+EXP(WeightSDS!O$27+WeightSDS!P$27*$AJ869)))),IF($AJ869&lt;43.8,WeightSDS!M$29*$AJ869^10+WeightSDS!N$29*$AJ869^9+WeightSDS!O$29*$AJ869^8+WeightSDS!P$29*$AJ869^7+WeightSDS!Q$29*$AJ869^6+WeightSDS!R$29*$AJ869^5+WeightSDS!S$29*$AJ869^4+WeightSDS!T$29*$AJ869^3+WeightSDS!U$29*$AJ869^2+WeightSDS!V$29*$AJ869+WeightSDS!W$29-0.010431*(1-$AJ869/210),IF($AJ869&lt;123,WeightSDS!M$30*$AJ869^10+WeightSDS!N$30*$AJ869^9+WeightSDS!O$30*$AJ869^8+WeightSDS!P$30*$AJ869^7+WeightSDS!Q$30*$AJ869^6+WeightSDS!R$30*$AJ869^5+WeightSDS!S$30*$AJ869^4+WeightSDS!T$30*$AJ869^3+WeightSDS!U$30*$AJ869^2+WeightSDS!V$30*$AJ869+WeightSDS!W$30-0.010431*(1-1/$AJ869),WeightSDS!M$32+WeightSDS!N$32/(1+EXP(WeightSDS!O$32+WeightSDS!P$32*$AJ869))-0.010431*(1-$AJ869/210))))</f>
        <v>2.9500001032655536</v>
      </c>
      <c r="AN869" s="7">
        <f>IF(D869="M",IF($AJ869&lt;162,WeightSDS!P$12*$AJ869^7+WeightSDS!Q$12*$AJ869^6+WeightSDS!R$12*$AJ869^5+WeightSDS!S$12*$AJ869^4+WeightSDS!T$12*$AJ869^3+WeightSDS!U$12*$AJ869^2+WeightSDS!V$12*$AJ869+WeightSDS!W$12,WeightSDS!P$14*$AJ869^7+WeightSDS!Q$14*$AJ869^6+WeightSDS!R$14*$AJ869^5+WeightSDS!S$14*$AJ869^4+WeightSDS!T$14*$AJ869^3+WeightSDS!U$14*$AJ869^2+WeightSDS!V$14*$AJ869+WeightSDS!W$14),IF($AJ869&lt;156,WeightSDS!O$17*$AJ869^8+WeightSDS!P$17*$AJ869^7+WeightSDS!Q$17*$AJ869^6+WeightSDS!R$17*$AJ869^5+WeightSDS!S$17*$AJ869^4+WeightSDS!T$17*$AJ869^3+WeightSDS!U$17*$AJ869^2+WeightSDS!V$17*$AJ869+WeightSDS!W$17,IF($AJ869&lt;186,WeightSDS!$U$18+(WeightSDS!$V$18-WeightSDS!$U$18)/24*($AJ869-186)+WeightSDS!$W$18*(-$AJ869+186)^2-0.005,WeightSDS!$U$18+(WeightSDS!$V$18-WeightSDS!$U$18)/24*($AJ869-186)-0.005)))</f>
        <v>0.14604529399999999</v>
      </c>
      <c r="AQ869" s="7">
        <f t="shared" si="295"/>
        <v>0.56299999999999994</v>
      </c>
      <c r="AR869" s="7">
        <f t="shared" si="296"/>
        <v>69</v>
      </c>
      <c r="AS869" s="7">
        <f t="shared" si="297"/>
        <v>0.51</v>
      </c>
    </row>
    <row r="870" spans="2:45" s="7" customFormat="1" x14ac:dyDescent="0.15">
      <c r="B870" s="118"/>
      <c r="C870" s="118"/>
      <c r="D870" s="118"/>
      <c r="E870" s="30"/>
      <c r="F870" s="30"/>
      <c r="G870" s="119"/>
      <c r="H870" s="119"/>
      <c r="I870" s="78"/>
      <c r="J870" s="11" t="str">
        <f t="shared" si="288"/>
        <v/>
      </c>
      <c r="K870" s="2" t="str">
        <f t="shared" si="298"/>
        <v/>
      </c>
      <c r="L870" s="2" t="str">
        <f t="shared" si="289"/>
        <v/>
      </c>
      <c r="M870" s="2" t="str">
        <f t="shared" si="299"/>
        <v/>
      </c>
      <c r="N870" s="2" t="str">
        <f t="shared" si="300"/>
        <v/>
      </c>
      <c r="O870" s="2" t="str">
        <f t="shared" si="301"/>
        <v/>
      </c>
      <c r="P870" s="11" t="str">
        <f t="shared" si="302"/>
        <v/>
      </c>
      <c r="Q870" s="11" t="str">
        <f t="shared" si="303"/>
        <v/>
      </c>
      <c r="R870" s="2" t="str">
        <f t="shared" si="304"/>
        <v/>
      </c>
      <c r="S870" s="11" t="str">
        <f t="shared" si="305"/>
        <v/>
      </c>
      <c r="T870" s="175" t="str">
        <f t="shared" si="306"/>
        <v/>
      </c>
      <c r="U870" s="11" t="str">
        <f t="shared" si="307"/>
        <v/>
      </c>
      <c r="V870" s="136"/>
      <c r="W870" s="136"/>
      <c r="X870" s="139">
        <f t="shared" si="290"/>
        <v>0</v>
      </c>
      <c r="Y870" s="31">
        <f t="shared" si="291"/>
        <v>0</v>
      </c>
      <c r="Z870" s="31"/>
      <c r="AA870" s="140">
        <f t="shared" si="292"/>
        <v>0</v>
      </c>
      <c r="AB870" s="12"/>
      <c r="AC870" s="8">
        <f t="shared" si="293"/>
        <v>9.0359999999999996</v>
      </c>
      <c r="AD870" s="8">
        <f t="shared" si="294"/>
        <v>-184.49199999999999</v>
      </c>
      <c r="AE870"/>
      <c r="AF870" t="e">
        <f>IF(D870="M",IF(AI870&lt;78,LMS!$D$5*AI870^3+LMS!$E$5*AI870^2+LMS!$F$5*AI870+LMS!$G$5,IF(AI870&lt;150,LMS!$D$6*AI870^3+LMS!$E$6*AI870^2+LMS!$F$6*AI870+LMS!$G$6,LMS!$D$7*AI870^3+LMS!$E$7*AI870^2+LMS!$F$7*AI870+LMS!$G$7)),IF(AI870&lt;69,LMS!$D$9*AI870^3+LMS!$E$9*AI870^2+LMS!$F$9*AI870+LMS!$G$9,IF(AI870&lt;150,LMS!$D$10*AI870^3+LMS!$E$10*AI870^2+LMS!$F$10*AI870+LMS!$G$10,LMS!$D$11*AI870^3+LMS!$E$11*AI870^2+LMS!$F$11*AI870+LMS!$G$11)))</f>
        <v>#VALUE!</v>
      </c>
      <c r="AG870" t="e">
        <f>IF(D870="M",(IF(AI870&lt;2.5,LMS!$D$21*AI870^3+LMS!$E$21*AI870^2+LMS!$F$21*AI870+LMS!$G$21,IF(AI870&lt;9.5,LMS!$D$22*AI870^3+LMS!$E$22*AI870^2+LMS!$F$22*AI870+LMS!$G$22,IF(AI870&lt;26.75,LMS!$D$23*AI870^3+LMS!$E$23*AI870^2+LMS!$F$23*AI870+LMS!$G$23,IF(AI870&lt;90,LMS!$D$24*AI870^3+LMS!$E$24*AI870^2+LMS!$F$24*AI870+LMS!$G$24,LMS!$D$25*AI870^3+LMS!$E$25*AI870^2+LMS!$F$25*AI870+LMS!$G$25))))),(IF(AI870&lt;2.5,LMS!$D$27*AI870^3+LMS!$E$27*AI870^2+LMS!$F$27*AI870+LMS!$G$27,IF(AI870&lt;9.5,LMS!$D$28*AI870^3+LMS!$E$28*AI870^2+LMS!$F$28*AI870+LMS!$G$28,IF(AI870&lt;26.75,LMS!$D$29*AI870^3+LMS!$E$29*AI870^2+LMS!$F$29*AI870+LMS!$G$29,IF(AI870&lt;90,LMS!$D$30*AI870^3+LMS!$E$30*AI870^2+LMS!$F$30*AI870+LMS!$G$30,IF(AI870&lt;150,LMS!$D$31*AI870^3+LMS!$E$31*AI870^2+LMS!$F$31*AI870+LMS!$G$31,LMS!$D$32*AI870^3+LMS!$E$32*AI870^2+LMS!$F$32*AI870+LMS!$G$32)))))))</f>
        <v>#VALUE!</v>
      </c>
      <c r="AH870" t="e">
        <f>IF(D870="M",(IF(AI870&lt;90,LMS!$D$14*AI870^3+LMS!$E$14*AI870^2+LMS!$F$14*AI870+LMS!$G$14,LMS!$D$15*AI870^3+LMS!$E$15*AI870^2+LMS!$F$15*AI870+LMS!$G$15)),(IF(AI870&lt;90,LMS!$D$17*AI870^3+LMS!$E$17*AI870^2+LMS!$F$17*AI870+LMS!$G$17,LMS!$D$18*AI870^3+LMS!$E$18*AI870^2+LMS!$F$18*AI870+LMS!$G$18)))</f>
        <v>#VALUE!</v>
      </c>
      <c r="AI870" s="7" t="e">
        <f t="shared" si="287"/>
        <v>#VALUE!</v>
      </c>
      <c r="AJ870" s="7">
        <f t="shared" si="308"/>
        <v>0</v>
      </c>
      <c r="AL870" s="7">
        <f>IF(D870="M",WeightSDS!P$5*$AJ870^7+WeightSDS!Q$5*$AJ870^6+WeightSDS!R$5*$AJ870^5+WeightSDS!S$5*$AJ870^4+WeightSDS!T$5*$AJ870^3+WeightSDS!U$5*$AJ870^2+WeightSDS!V$5*$AJ870+WeightSDS!W$5,IF($AJ870&lt;186,WeightSDS!P$8*$AJ870^7+WeightSDS!Q$8*$AJ870^6+WeightSDS!R$8*$AJ870^5+WeightSDS!S$8*$AJ870^4+WeightSDS!T$8*$AJ870^3+WeightSDS!U$8*$AJ870^2+WeightSDS!V$8*$AJ870+WeightSDS!W$8,WeightSDS!$U$9+WeightSDS!$V$9*($AJ870-WeightSDS!$W$9)))</f>
        <v>0.75407122999999998</v>
      </c>
      <c r="AM870" s="7">
        <f>IF(D870="M",IF($AJ870&lt;45,WeightSDS!M$23*$AJ870^10+WeightSDS!N$23*$AJ870^9+WeightSDS!O$23*$AJ870^8+WeightSDS!P$23*$AJ870^7+WeightSDS!Q$23*$AJ870^6+WeightSDS!R$23*$AJ870^5+WeightSDS!S$23*$AJ870^4+WeightSDS!T$23*$AJ870^3+WeightSDS!U$23*$AJ870^2+WeightSDS!V$23*$AJ870+WeightSDS!W$23,IF($AJ870&lt;153,WeightSDS!M$25*$AJ870^10+WeightSDS!N$25*$AJ870^9+WeightSDS!O$25*$AJ870^8+WeightSDS!P$25*$AJ870^7+WeightSDS!Q$25*$AJ870^6+WeightSDS!R$25*$AJ870^5+WeightSDS!S$25*$AJ870^4+WeightSDS!T$25*$AJ870^3+WeightSDS!U$25*$AJ870^2+WeightSDS!V$25*$AJ870+WeightSDS!W$25,WeightSDS!M$27+WeightSDS!N$27/(1+EXP(WeightSDS!O$27+WeightSDS!P$27*$AJ870)))),IF($AJ870&lt;43.8,WeightSDS!M$29*$AJ870^10+WeightSDS!N$29*$AJ870^9+WeightSDS!O$29*$AJ870^8+WeightSDS!P$29*$AJ870^7+WeightSDS!Q$29*$AJ870^6+WeightSDS!R$29*$AJ870^5+WeightSDS!S$29*$AJ870^4+WeightSDS!T$29*$AJ870^3+WeightSDS!U$29*$AJ870^2+WeightSDS!V$29*$AJ870+WeightSDS!W$29-0.010431*(1-$AJ870/210),IF($AJ870&lt;123,WeightSDS!M$30*$AJ870^10+WeightSDS!N$30*$AJ870^9+WeightSDS!O$30*$AJ870^8+WeightSDS!P$30*$AJ870^7+WeightSDS!Q$30*$AJ870^6+WeightSDS!R$30*$AJ870^5+WeightSDS!S$30*$AJ870^4+WeightSDS!T$30*$AJ870^3+WeightSDS!U$30*$AJ870^2+WeightSDS!V$30*$AJ870+WeightSDS!W$30-0.010431*(1-1/$AJ870),WeightSDS!M$32+WeightSDS!N$32/(1+EXP(WeightSDS!O$32+WeightSDS!P$32*$AJ870))-0.010431*(1-$AJ870/210))))</f>
        <v>2.9500001032655536</v>
      </c>
      <c r="AN870" s="7">
        <f>IF(D870="M",IF($AJ870&lt;162,WeightSDS!P$12*$AJ870^7+WeightSDS!Q$12*$AJ870^6+WeightSDS!R$12*$AJ870^5+WeightSDS!S$12*$AJ870^4+WeightSDS!T$12*$AJ870^3+WeightSDS!U$12*$AJ870^2+WeightSDS!V$12*$AJ870+WeightSDS!W$12,WeightSDS!P$14*$AJ870^7+WeightSDS!Q$14*$AJ870^6+WeightSDS!R$14*$AJ870^5+WeightSDS!S$14*$AJ870^4+WeightSDS!T$14*$AJ870^3+WeightSDS!U$14*$AJ870^2+WeightSDS!V$14*$AJ870+WeightSDS!W$14),IF($AJ870&lt;156,WeightSDS!O$17*$AJ870^8+WeightSDS!P$17*$AJ870^7+WeightSDS!Q$17*$AJ870^6+WeightSDS!R$17*$AJ870^5+WeightSDS!S$17*$AJ870^4+WeightSDS!T$17*$AJ870^3+WeightSDS!U$17*$AJ870^2+WeightSDS!V$17*$AJ870+WeightSDS!W$17,IF($AJ870&lt;186,WeightSDS!$U$18+(WeightSDS!$V$18-WeightSDS!$U$18)/24*($AJ870-186)+WeightSDS!$W$18*(-$AJ870+186)^2-0.005,WeightSDS!$U$18+(WeightSDS!$V$18-WeightSDS!$U$18)/24*($AJ870-186)-0.005)))</f>
        <v>0.14604529399999999</v>
      </c>
      <c r="AQ870" s="7">
        <f t="shared" si="295"/>
        <v>0.56299999999999994</v>
      </c>
      <c r="AR870" s="7">
        <f t="shared" si="296"/>
        <v>69</v>
      </c>
      <c r="AS870" s="7">
        <f t="shared" si="297"/>
        <v>0.51</v>
      </c>
    </row>
    <row r="871" spans="2:45" s="7" customFormat="1" x14ac:dyDescent="0.15">
      <c r="B871" s="118"/>
      <c r="C871" s="118"/>
      <c r="D871" s="118"/>
      <c r="E871" s="30"/>
      <c r="F871" s="30"/>
      <c r="G871" s="119"/>
      <c r="H871" s="119"/>
      <c r="I871" s="78"/>
      <c r="J871" s="11" t="str">
        <f t="shared" si="288"/>
        <v/>
      </c>
      <c r="K871" s="2" t="str">
        <f t="shared" si="298"/>
        <v/>
      </c>
      <c r="L871" s="2" t="str">
        <f t="shared" si="289"/>
        <v/>
      </c>
      <c r="M871" s="2" t="str">
        <f t="shared" si="299"/>
        <v/>
      </c>
      <c r="N871" s="2" t="str">
        <f t="shared" si="300"/>
        <v/>
      </c>
      <c r="O871" s="2" t="str">
        <f t="shared" si="301"/>
        <v/>
      </c>
      <c r="P871" s="11" t="str">
        <f t="shared" si="302"/>
        <v/>
      </c>
      <c r="Q871" s="11" t="str">
        <f t="shared" si="303"/>
        <v/>
      </c>
      <c r="R871" s="2" t="str">
        <f t="shared" si="304"/>
        <v/>
      </c>
      <c r="S871" s="11" t="str">
        <f t="shared" si="305"/>
        <v/>
      </c>
      <c r="T871" s="175" t="str">
        <f t="shared" si="306"/>
        <v/>
      </c>
      <c r="U871" s="11" t="str">
        <f t="shared" si="307"/>
        <v/>
      </c>
      <c r="V871" s="136"/>
      <c r="W871" s="136"/>
      <c r="X871" s="139">
        <f t="shared" si="290"/>
        <v>0</v>
      </c>
      <c r="Y871" s="31">
        <f t="shared" si="291"/>
        <v>0</v>
      </c>
      <c r="Z871" s="31"/>
      <c r="AA871" s="140">
        <f t="shared" si="292"/>
        <v>0</v>
      </c>
      <c r="AB871" s="12"/>
      <c r="AC871" s="8">
        <f t="shared" si="293"/>
        <v>9.0359999999999996</v>
      </c>
      <c r="AD871" s="8">
        <f t="shared" si="294"/>
        <v>-184.49199999999999</v>
      </c>
      <c r="AE871"/>
      <c r="AF871" t="e">
        <f>IF(D871="M",IF(AI871&lt;78,LMS!$D$5*AI871^3+LMS!$E$5*AI871^2+LMS!$F$5*AI871+LMS!$G$5,IF(AI871&lt;150,LMS!$D$6*AI871^3+LMS!$E$6*AI871^2+LMS!$F$6*AI871+LMS!$G$6,LMS!$D$7*AI871^3+LMS!$E$7*AI871^2+LMS!$F$7*AI871+LMS!$G$7)),IF(AI871&lt;69,LMS!$D$9*AI871^3+LMS!$E$9*AI871^2+LMS!$F$9*AI871+LMS!$G$9,IF(AI871&lt;150,LMS!$D$10*AI871^3+LMS!$E$10*AI871^2+LMS!$F$10*AI871+LMS!$G$10,LMS!$D$11*AI871^3+LMS!$E$11*AI871^2+LMS!$F$11*AI871+LMS!$G$11)))</f>
        <v>#VALUE!</v>
      </c>
      <c r="AG871" t="e">
        <f>IF(D871="M",(IF(AI871&lt;2.5,LMS!$D$21*AI871^3+LMS!$E$21*AI871^2+LMS!$F$21*AI871+LMS!$G$21,IF(AI871&lt;9.5,LMS!$D$22*AI871^3+LMS!$E$22*AI871^2+LMS!$F$22*AI871+LMS!$G$22,IF(AI871&lt;26.75,LMS!$D$23*AI871^3+LMS!$E$23*AI871^2+LMS!$F$23*AI871+LMS!$G$23,IF(AI871&lt;90,LMS!$D$24*AI871^3+LMS!$E$24*AI871^2+LMS!$F$24*AI871+LMS!$G$24,LMS!$D$25*AI871^3+LMS!$E$25*AI871^2+LMS!$F$25*AI871+LMS!$G$25))))),(IF(AI871&lt;2.5,LMS!$D$27*AI871^3+LMS!$E$27*AI871^2+LMS!$F$27*AI871+LMS!$G$27,IF(AI871&lt;9.5,LMS!$D$28*AI871^3+LMS!$E$28*AI871^2+LMS!$F$28*AI871+LMS!$G$28,IF(AI871&lt;26.75,LMS!$D$29*AI871^3+LMS!$E$29*AI871^2+LMS!$F$29*AI871+LMS!$G$29,IF(AI871&lt;90,LMS!$D$30*AI871^3+LMS!$E$30*AI871^2+LMS!$F$30*AI871+LMS!$G$30,IF(AI871&lt;150,LMS!$D$31*AI871^3+LMS!$E$31*AI871^2+LMS!$F$31*AI871+LMS!$G$31,LMS!$D$32*AI871^3+LMS!$E$32*AI871^2+LMS!$F$32*AI871+LMS!$G$32)))))))</f>
        <v>#VALUE!</v>
      </c>
      <c r="AH871" t="e">
        <f>IF(D871="M",(IF(AI871&lt;90,LMS!$D$14*AI871^3+LMS!$E$14*AI871^2+LMS!$F$14*AI871+LMS!$G$14,LMS!$D$15*AI871^3+LMS!$E$15*AI871^2+LMS!$F$15*AI871+LMS!$G$15)),(IF(AI871&lt;90,LMS!$D$17*AI871^3+LMS!$E$17*AI871^2+LMS!$F$17*AI871+LMS!$G$17,LMS!$D$18*AI871^3+LMS!$E$18*AI871^2+LMS!$F$18*AI871+LMS!$G$18)))</f>
        <v>#VALUE!</v>
      </c>
      <c r="AI871" s="7" t="e">
        <f t="shared" si="287"/>
        <v>#VALUE!</v>
      </c>
      <c r="AJ871" s="7">
        <f t="shared" si="308"/>
        <v>0</v>
      </c>
      <c r="AL871" s="7">
        <f>IF(D871="M",WeightSDS!P$5*$AJ871^7+WeightSDS!Q$5*$AJ871^6+WeightSDS!R$5*$AJ871^5+WeightSDS!S$5*$AJ871^4+WeightSDS!T$5*$AJ871^3+WeightSDS!U$5*$AJ871^2+WeightSDS!V$5*$AJ871+WeightSDS!W$5,IF($AJ871&lt;186,WeightSDS!P$8*$AJ871^7+WeightSDS!Q$8*$AJ871^6+WeightSDS!R$8*$AJ871^5+WeightSDS!S$8*$AJ871^4+WeightSDS!T$8*$AJ871^3+WeightSDS!U$8*$AJ871^2+WeightSDS!V$8*$AJ871+WeightSDS!W$8,WeightSDS!$U$9+WeightSDS!$V$9*($AJ871-WeightSDS!$W$9)))</f>
        <v>0.75407122999999998</v>
      </c>
      <c r="AM871" s="7">
        <f>IF(D871="M",IF($AJ871&lt;45,WeightSDS!M$23*$AJ871^10+WeightSDS!N$23*$AJ871^9+WeightSDS!O$23*$AJ871^8+WeightSDS!P$23*$AJ871^7+WeightSDS!Q$23*$AJ871^6+WeightSDS!R$23*$AJ871^5+WeightSDS!S$23*$AJ871^4+WeightSDS!T$23*$AJ871^3+WeightSDS!U$23*$AJ871^2+WeightSDS!V$23*$AJ871+WeightSDS!W$23,IF($AJ871&lt;153,WeightSDS!M$25*$AJ871^10+WeightSDS!N$25*$AJ871^9+WeightSDS!O$25*$AJ871^8+WeightSDS!P$25*$AJ871^7+WeightSDS!Q$25*$AJ871^6+WeightSDS!R$25*$AJ871^5+WeightSDS!S$25*$AJ871^4+WeightSDS!T$25*$AJ871^3+WeightSDS!U$25*$AJ871^2+WeightSDS!V$25*$AJ871+WeightSDS!W$25,WeightSDS!M$27+WeightSDS!N$27/(1+EXP(WeightSDS!O$27+WeightSDS!P$27*$AJ871)))),IF($AJ871&lt;43.8,WeightSDS!M$29*$AJ871^10+WeightSDS!N$29*$AJ871^9+WeightSDS!O$29*$AJ871^8+WeightSDS!P$29*$AJ871^7+WeightSDS!Q$29*$AJ871^6+WeightSDS!R$29*$AJ871^5+WeightSDS!S$29*$AJ871^4+WeightSDS!T$29*$AJ871^3+WeightSDS!U$29*$AJ871^2+WeightSDS!V$29*$AJ871+WeightSDS!W$29-0.010431*(1-$AJ871/210),IF($AJ871&lt;123,WeightSDS!M$30*$AJ871^10+WeightSDS!N$30*$AJ871^9+WeightSDS!O$30*$AJ871^8+WeightSDS!P$30*$AJ871^7+WeightSDS!Q$30*$AJ871^6+WeightSDS!R$30*$AJ871^5+WeightSDS!S$30*$AJ871^4+WeightSDS!T$30*$AJ871^3+WeightSDS!U$30*$AJ871^2+WeightSDS!V$30*$AJ871+WeightSDS!W$30-0.010431*(1-1/$AJ871),WeightSDS!M$32+WeightSDS!N$32/(1+EXP(WeightSDS!O$32+WeightSDS!P$32*$AJ871))-0.010431*(1-$AJ871/210))))</f>
        <v>2.9500001032655536</v>
      </c>
      <c r="AN871" s="7">
        <f>IF(D871="M",IF($AJ871&lt;162,WeightSDS!P$12*$AJ871^7+WeightSDS!Q$12*$AJ871^6+WeightSDS!R$12*$AJ871^5+WeightSDS!S$12*$AJ871^4+WeightSDS!T$12*$AJ871^3+WeightSDS!U$12*$AJ871^2+WeightSDS!V$12*$AJ871+WeightSDS!W$12,WeightSDS!P$14*$AJ871^7+WeightSDS!Q$14*$AJ871^6+WeightSDS!R$14*$AJ871^5+WeightSDS!S$14*$AJ871^4+WeightSDS!T$14*$AJ871^3+WeightSDS!U$14*$AJ871^2+WeightSDS!V$14*$AJ871+WeightSDS!W$14),IF($AJ871&lt;156,WeightSDS!O$17*$AJ871^8+WeightSDS!P$17*$AJ871^7+WeightSDS!Q$17*$AJ871^6+WeightSDS!R$17*$AJ871^5+WeightSDS!S$17*$AJ871^4+WeightSDS!T$17*$AJ871^3+WeightSDS!U$17*$AJ871^2+WeightSDS!V$17*$AJ871+WeightSDS!W$17,IF($AJ871&lt;186,WeightSDS!$U$18+(WeightSDS!$V$18-WeightSDS!$U$18)/24*($AJ871-186)+WeightSDS!$W$18*(-$AJ871+186)^2-0.005,WeightSDS!$U$18+(WeightSDS!$V$18-WeightSDS!$U$18)/24*($AJ871-186)-0.005)))</f>
        <v>0.14604529399999999</v>
      </c>
      <c r="AQ871" s="7">
        <f t="shared" si="295"/>
        <v>0.56299999999999994</v>
      </c>
      <c r="AR871" s="7">
        <f t="shared" si="296"/>
        <v>69</v>
      </c>
      <c r="AS871" s="7">
        <f t="shared" si="297"/>
        <v>0.51</v>
      </c>
    </row>
    <row r="872" spans="2:45" s="7" customFormat="1" x14ac:dyDescent="0.15">
      <c r="B872" s="118"/>
      <c r="C872" s="118"/>
      <c r="D872" s="118"/>
      <c r="E872" s="30"/>
      <c r="F872" s="30"/>
      <c r="G872" s="119"/>
      <c r="H872" s="119"/>
      <c r="I872" s="78"/>
      <c r="J872" s="11" t="str">
        <f t="shared" si="288"/>
        <v/>
      </c>
      <c r="K872" s="2" t="str">
        <f t="shared" si="298"/>
        <v/>
      </c>
      <c r="L872" s="2" t="str">
        <f t="shared" si="289"/>
        <v/>
      </c>
      <c r="M872" s="2" t="str">
        <f t="shared" si="299"/>
        <v/>
      </c>
      <c r="N872" s="2" t="str">
        <f t="shared" si="300"/>
        <v/>
      </c>
      <c r="O872" s="2" t="str">
        <f t="shared" si="301"/>
        <v/>
      </c>
      <c r="P872" s="11" t="str">
        <f t="shared" si="302"/>
        <v/>
      </c>
      <c r="Q872" s="11" t="str">
        <f t="shared" si="303"/>
        <v/>
      </c>
      <c r="R872" s="2" t="str">
        <f t="shared" si="304"/>
        <v/>
      </c>
      <c r="S872" s="11" t="str">
        <f t="shared" si="305"/>
        <v/>
      </c>
      <c r="T872" s="175" t="str">
        <f t="shared" si="306"/>
        <v/>
      </c>
      <c r="U872" s="11" t="str">
        <f t="shared" si="307"/>
        <v/>
      </c>
      <c r="V872" s="136"/>
      <c r="W872" s="136"/>
      <c r="X872" s="139">
        <f t="shared" si="290"/>
        <v>0</v>
      </c>
      <c r="Y872" s="31">
        <f t="shared" si="291"/>
        <v>0</v>
      </c>
      <c r="Z872" s="31"/>
      <c r="AA872" s="140">
        <f t="shared" si="292"/>
        <v>0</v>
      </c>
      <c r="AB872" s="12"/>
      <c r="AC872" s="8">
        <f t="shared" si="293"/>
        <v>9.0359999999999996</v>
      </c>
      <c r="AD872" s="8">
        <f t="shared" si="294"/>
        <v>-184.49199999999999</v>
      </c>
      <c r="AE872"/>
      <c r="AF872" t="e">
        <f>IF(D872="M",IF(AI872&lt;78,LMS!$D$5*AI872^3+LMS!$E$5*AI872^2+LMS!$F$5*AI872+LMS!$G$5,IF(AI872&lt;150,LMS!$D$6*AI872^3+LMS!$E$6*AI872^2+LMS!$F$6*AI872+LMS!$G$6,LMS!$D$7*AI872^3+LMS!$E$7*AI872^2+LMS!$F$7*AI872+LMS!$G$7)),IF(AI872&lt;69,LMS!$D$9*AI872^3+LMS!$E$9*AI872^2+LMS!$F$9*AI872+LMS!$G$9,IF(AI872&lt;150,LMS!$D$10*AI872^3+LMS!$E$10*AI872^2+LMS!$F$10*AI872+LMS!$G$10,LMS!$D$11*AI872^3+LMS!$E$11*AI872^2+LMS!$F$11*AI872+LMS!$G$11)))</f>
        <v>#VALUE!</v>
      </c>
      <c r="AG872" t="e">
        <f>IF(D872="M",(IF(AI872&lt;2.5,LMS!$D$21*AI872^3+LMS!$E$21*AI872^2+LMS!$F$21*AI872+LMS!$G$21,IF(AI872&lt;9.5,LMS!$D$22*AI872^3+LMS!$E$22*AI872^2+LMS!$F$22*AI872+LMS!$G$22,IF(AI872&lt;26.75,LMS!$D$23*AI872^3+LMS!$E$23*AI872^2+LMS!$F$23*AI872+LMS!$G$23,IF(AI872&lt;90,LMS!$D$24*AI872^3+LMS!$E$24*AI872^2+LMS!$F$24*AI872+LMS!$G$24,LMS!$D$25*AI872^3+LMS!$E$25*AI872^2+LMS!$F$25*AI872+LMS!$G$25))))),(IF(AI872&lt;2.5,LMS!$D$27*AI872^3+LMS!$E$27*AI872^2+LMS!$F$27*AI872+LMS!$G$27,IF(AI872&lt;9.5,LMS!$D$28*AI872^3+LMS!$E$28*AI872^2+LMS!$F$28*AI872+LMS!$G$28,IF(AI872&lt;26.75,LMS!$D$29*AI872^3+LMS!$E$29*AI872^2+LMS!$F$29*AI872+LMS!$G$29,IF(AI872&lt;90,LMS!$D$30*AI872^3+LMS!$E$30*AI872^2+LMS!$F$30*AI872+LMS!$G$30,IF(AI872&lt;150,LMS!$D$31*AI872^3+LMS!$E$31*AI872^2+LMS!$F$31*AI872+LMS!$G$31,LMS!$D$32*AI872^3+LMS!$E$32*AI872^2+LMS!$F$32*AI872+LMS!$G$32)))))))</f>
        <v>#VALUE!</v>
      </c>
      <c r="AH872" t="e">
        <f>IF(D872="M",(IF(AI872&lt;90,LMS!$D$14*AI872^3+LMS!$E$14*AI872^2+LMS!$F$14*AI872+LMS!$G$14,LMS!$D$15*AI872^3+LMS!$E$15*AI872^2+LMS!$F$15*AI872+LMS!$G$15)),(IF(AI872&lt;90,LMS!$D$17*AI872^3+LMS!$E$17*AI872^2+LMS!$F$17*AI872+LMS!$G$17,LMS!$D$18*AI872^3+LMS!$E$18*AI872^2+LMS!$F$18*AI872+LMS!$G$18)))</f>
        <v>#VALUE!</v>
      </c>
      <c r="AI872" s="7" t="e">
        <f t="shared" si="287"/>
        <v>#VALUE!</v>
      </c>
      <c r="AJ872" s="7">
        <f t="shared" si="308"/>
        <v>0</v>
      </c>
      <c r="AL872" s="7">
        <f>IF(D872="M",WeightSDS!P$5*$AJ872^7+WeightSDS!Q$5*$AJ872^6+WeightSDS!R$5*$AJ872^5+WeightSDS!S$5*$AJ872^4+WeightSDS!T$5*$AJ872^3+WeightSDS!U$5*$AJ872^2+WeightSDS!V$5*$AJ872+WeightSDS!W$5,IF($AJ872&lt;186,WeightSDS!P$8*$AJ872^7+WeightSDS!Q$8*$AJ872^6+WeightSDS!R$8*$AJ872^5+WeightSDS!S$8*$AJ872^4+WeightSDS!T$8*$AJ872^3+WeightSDS!U$8*$AJ872^2+WeightSDS!V$8*$AJ872+WeightSDS!W$8,WeightSDS!$U$9+WeightSDS!$V$9*($AJ872-WeightSDS!$W$9)))</f>
        <v>0.75407122999999998</v>
      </c>
      <c r="AM872" s="7">
        <f>IF(D872="M",IF($AJ872&lt;45,WeightSDS!M$23*$AJ872^10+WeightSDS!N$23*$AJ872^9+WeightSDS!O$23*$AJ872^8+WeightSDS!P$23*$AJ872^7+WeightSDS!Q$23*$AJ872^6+WeightSDS!R$23*$AJ872^5+WeightSDS!S$23*$AJ872^4+WeightSDS!T$23*$AJ872^3+WeightSDS!U$23*$AJ872^2+WeightSDS!V$23*$AJ872+WeightSDS!W$23,IF($AJ872&lt;153,WeightSDS!M$25*$AJ872^10+WeightSDS!N$25*$AJ872^9+WeightSDS!O$25*$AJ872^8+WeightSDS!P$25*$AJ872^7+WeightSDS!Q$25*$AJ872^6+WeightSDS!R$25*$AJ872^5+WeightSDS!S$25*$AJ872^4+WeightSDS!T$25*$AJ872^3+WeightSDS!U$25*$AJ872^2+WeightSDS!V$25*$AJ872+WeightSDS!W$25,WeightSDS!M$27+WeightSDS!N$27/(1+EXP(WeightSDS!O$27+WeightSDS!P$27*$AJ872)))),IF($AJ872&lt;43.8,WeightSDS!M$29*$AJ872^10+WeightSDS!N$29*$AJ872^9+WeightSDS!O$29*$AJ872^8+WeightSDS!P$29*$AJ872^7+WeightSDS!Q$29*$AJ872^6+WeightSDS!R$29*$AJ872^5+WeightSDS!S$29*$AJ872^4+WeightSDS!T$29*$AJ872^3+WeightSDS!U$29*$AJ872^2+WeightSDS!V$29*$AJ872+WeightSDS!W$29-0.010431*(1-$AJ872/210),IF($AJ872&lt;123,WeightSDS!M$30*$AJ872^10+WeightSDS!N$30*$AJ872^9+WeightSDS!O$30*$AJ872^8+WeightSDS!P$30*$AJ872^7+WeightSDS!Q$30*$AJ872^6+WeightSDS!R$30*$AJ872^5+WeightSDS!S$30*$AJ872^4+WeightSDS!T$30*$AJ872^3+WeightSDS!U$30*$AJ872^2+WeightSDS!V$30*$AJ872+WeightSDS!W$30-0.010431*(1-1/$AJ872),WeightSDS!M$32+WeightSDS!N$32/(1+EXP(WeightSDS!O$32+WeightSDS!P$32*$AJ872))-0.010431*(1-$AJ872/210))))</f>
        <v>2.9500001032655536</v>
      </c>
      <c r="AN872" s="7">
        <f>IF(D872="M",IF($AJ872&lt;162,WeightSDS!P$12*$AJ872^7+WeightSDS!Q$12*$AJ872^6+WeightSDS!R$12*$AJ872^5+WeightSDS!S$12*$AJ872^4+WeightSDS!T$12*$AJ872^3+WeightSDS!U$12*$AJ872^2+WeightSDS!V$12*$AJ872+WeightSDS!W$12,WeightSDS!P$14*$AJ872^7+WeightSDS!Q$14*$AJ872^6+WeightSDS!R$14*$AJ872^5+WeightSDS!S$14*$AJ872^4+WeightSDS!T$14*$AJ872^3+WeightSDS!U$14*$AJ872^2+WeightSDS!V$14*$AJ872+WeightSDS!W$14),IF($AJ872&lt;156,WeightSDS!O$17*$AJ872^8+WeightSDS!P$17*$AJ872^7+WeightSDS!Q$17*$AJ872^6+WeightSDS!R$17*$AJ872^5+WeightSDS!S$17*$AJ872^4+WeightSDS!T$17*$AJ872^3+WeightSDS!U$17*$AJ872^2+WeightSDS!V$17*$AJ872+WeightSDS!W$17,IF($AJ872&lt;186,WeightSDS!$U$18+(WeightSDS!$V$18-WeightSDS!$U$18)/24*($AJ872-186)+WeightSDS!$W$18*(-$AJ872+186)^2-0.005,WeightSDS!$U$18+(WeightSDS!$V$18-WeightSDS!$U$18)/24*($AJ872-186)-0.005)))</f>
        <v>0.14604529399999999</v>
      </c>
      <c r="AQ872" s="7">
        <f t="shared" si="295"/>
        <v>0.56299999999999994</v>
      </c>
      <c r="AR872" s="7">
        <f t="shared" si="296"/>
        <v>69</v>
      </c>
      <c r="AS872" s="7">
        <f t="shared" si="297"/>
        <v>0.51</v>
      </c>
    </row>
    <row r="873" spans="2:45" s="7" customFormat="1" x14ac:dyDescent="0.15">
      <c r="B873" s="118"/>
      <c r="C873" s="118"/>
      <c r="D873" s="118"/>
      <c r="E873" s="30"/>
      <c r="F873" s="30"/>
      <c r="G873" s="119"/>
      <c r="H873" s="119"/>
      <c r="I873" s="78"/>
      <c r="J873" s="11" t="str">
        <f t="shared" si="288"/>
        <v/>
      </c>
      <c r="K873" s="2" t="str">
        <f t="shared" si="298"/>
        <v/>
      </c>
      <c r="L873" s="2" t="str">
        <f t="shared" si="289"/>
        <v/>
      </c>
      <c r="M873" s="2" t="str">
        <f t="shared" si="299"/>
        <v/>
      </c>
      <c r="N873" s="2" t="str">
        <f t="shared" si="300"/>
        <v/>
      </c>
      <c r="O873" s="2" t="str">
        <f t="shared" si="301"/>
        <v/>
      </c>
      <c r="P873" s="11" t="str">
        <f t="shared" si="302"/>
        <v/>
      </c>
      <c r="Q873" s="11" t="str">
        <f t="shared" si="303"/>
        <v/>
      </c>
      <c r="R873" s="2" t="str">
        <f t="shared" si="304"/>
        <v/>
      </c>
      <c r="S873" s="11" t="str">
        <f t="shared" si="305"/>
        <v/>
      </c>
      <c r="T873" s="175" t="str">
        <f t="shared" si="306"/>
        <v/>
      </c>
      <c r="U873" s="11" t="str">
        <f t="shared" si="307"/>
        <v/>
      </c>
      <c r="V873" s="136"/>
      <c r="W873" s="136"/>
      <c r="X873" s="139">
        <f t="shared" si="290"/>
        <v>0</v>
      </c>
      <c r="Y873" s="31">
        <f t="shared" si="291"/>
        <v>0</v>
      </c>
      <c r="Z873" s="31"/>
      <c r="AA873" s="140">
        <f t="shared" si="292"/>
        <v>0</v>
      </c>
      <c r="AB873" s="12"/>
      <c r="AC873" s="8">
        <f t="shared" si="293"/>
        <v>9.0359999999999996</v>
      </c>
      <c r="AD873" s="8">
        <f t="shared" si="294"/>
        <v>-184.49199999999999</v>
      </c>
      <c r="AE873"/>
      <c r="AF873" t="e">
        <f>IF(D873="M",IF(AI873&lt;78,LMS!$D$5*AI873^3+LMS!$E$5*AI873^2+LMS!$F$5*AI873+LMS!$G$5,IF(AI873&lt;150,LMS!$D$6*AI873^3+LMS!$E$6*AI873^2+LMS!$F$6*AI873+LMS!$G$6,LMS!$D$7*AI873^3+LMS!$E$7*AI873^2+LMS!$F$7*AI873+LMS!$G$7)),IF(AI873&lt;69,LMS!$D$9*AI873^3+LMS!$E$9*AI873^2+LMS!$F$9*AI873+LMS!$G$9,IF(AI873&lt;150,LMS!$D$10*AI873^3+LMS!$E$10*AI873^2+LMS!$F$10*AI873+LMS!$G$10,LMS!$D$11*AI873^3+LMS!$E$11*AI873^2+LMS!$F$11*AI873+LMS!$G$11)))</f>
        <v>#VALUE!</v>
      </c>
      <c r="AG873" t="e">
        <f>IF(D873="M",(IF(AI873&lt;2.5,LMS!$D$21*AI873^3+LMS!$E$21*AI873^2+LMS!$F$21*AI873+LMS!$G$21,IF(AI873&lt;9.5,LMS!$D$22*AI873^3+LMS!$E$22*AI873^2+LMS!$F$22*AI873+LMS!$G$22,IF(AI873&lt;26.75,LMS!$D$23*AI873^3+LMS!$E$23*AI873^2+LMS!$F$23*AI873+LMS!$G$23,IF(AI873&lt;90,LMS!$D$24*AI873^3+LMS!$E$24*AI873^2+LMS!$F$24*AI873+LMS!$G$24,LMS!$D$25*AI873^3+LMS!$E$25*AI873^2+LMS!$F$25*AI873+LMS!$G$25))))),(IF(AI873&lt;2.5,LMS!$D$27*AI873^3+LMS!$E$27*AI873^2+LMS!$F$27*AI873+LMS!$G$27,IF(AI873&lt;9.5,LMS!$D$28*AI873^3+LMS!$E$28*AI873^2+LMS!$F$28*AI873+LMS!$G$28,IF(AI873&lt;26.75,LMS!$D$29*AI873^3+LMS!$E$29*AI873^2+LMS!$F$29*AI873+LMS!$G$29,IF(AI873&lt;90,LMS!$D$30*AI873^3+LMS!$E$30*AI873^2+LMS!$F$30*AI873+LMS!$G$30,IF(AI873&lt;150,LMS!$D$31*AI873^3+LMS!$E$31*AI873^2+LMS!$F$31*AI873+LMS!$G$31,LMS!$D$32*AI873^3+LMS!$E$32*AI873^2+LMS!$F$32*AI873+LMS!$G$32)))))))</f>
        <v>#VALUE!</v>
      </c>
      <c r="AH873" t="e">
        <f>IF(D873="M",(IF(AI873&lt;90,LMS!$D$14*AI873^3+LMS!$E$14*AI873^2+LMS!$F$14*AI873+LMS!$G$14,LMS!$D$15*AI873^3+LMS!$E$15*AI873^2+LMS!$F$15*AI873+LMS!$G$15)),(IF(AI873&lt;90,LMS!$D$17*AI873^3+LMS!$E$17*AI873^2+LMS!$F$17*AI873+LMS!$G$17,LMS!$D$18*AI873^3+LMS!$E$18*AI873^2+LMS!$F$18*AI873+LMS!$G$18)))</f>
        <v>#VALUE!</v>
      </c>
      <c r="AI873" s="7" t="e">
        <f t="shared" si="287"/>
        <v>#VALUE!</v>
      </c>
      <c r="AJ873" s="7">
        <f t="shared" si="308"/>
        <v>0</v>
      </c>
      <c r="AL873" s="7">
        <f>IF(D873="M",WeightSDS!P$5*$AJ873^7+WeightSDS!Q$5*$AJ873^6+WeightSDS!R$5*$AJ873^5+WeightSDS!S$5*$AJ873^4+WeightSDS!T$5*$AJ873^3+WeightSDS!U$5*$AJ873^2+WeightSDS!V$5*$AJ873+WeightSDS!W$5,IF($AJ873&lt;186,WeightSDS!P$8*$AJ873^7+WeightSDS!Q$8*$AJ873^6+WeightSDS!R$8*$AJ873^5+WeightSDS!S$8*$AJ873^4+WeightSDS!T$8*$AJ873^3+WeightSDS!U$8*$AJ873^2+WeightSDS!V$8*$AJ873+WeightSDS!W$8,WeightSDS!$U$9+WeightSDS!$V$9*($AJ873-WeightSDS!$W$9)))</f>
        <v>0.75407122999999998</v>
      </c>
      <c r="AM873" s="7">
        <f>IF(D873="M",IF($AJ873&lt;45,WeightSDS!M$23*$AJ873^10+WeightSDS!N$23*$AJ873^9+WeightSDS!O$23*$AJ873^8+WeightSDS!P$23*$AJ873^7+WeightSDS!Q$23*$AJ873^6+WeightSDS!R$23*$AJ873^5+WeightSDS!S$23*$AJ873^4+WeightSDS!T$23*$AJ873^3+WeightSDS!U$23*$AJ873^2+WeightSDS!V$23*$AJ873+WeightSDS!W$23,IF($AJ873&lt;153,WeightSDS!M$25*$AJ873^10+WeightSDS!N$25*$AJ873^9+WeightSDS!O$25*$AJ873^8+WeightSDS!P$25*$AJ873^7+WeightSDS!Q$25*$AJ873^6+WeightSDS!R$25*$AJ873^5+WeightSDS!S$25*$AJ873^4+WeightSDS!T$25*$AJ873^3+WeightSDS!U$25*$AJ873^2+WeightSDS!V$25*$AJ873+WeightSDS!W$25,WeightSDS!M$27+WeightSDS!N$27/(1+EXP(WeightSDS!O$27+WeightSDS!P$27*$AJ873)))),IF($AJ873&lt;43.8,WeightSDS!M$29*$AJ873^10+WeightSDS!N$29*$AJ873^9+WeightSDS!O$29*$AJ873^8+WeightSDS!P$29*$AJ873^7+WeightSDS!Q$29*$AJ873^6+WeightSDS!R$29*$AJ873^5+WeightSDS!S$29*$AJ873^4+WeightSDS!T$29*$AJ873^3+WeightSDS!U$29*$AJ873^2+WeightSDS!V$29*$AJ873+WeightSDS!W$29-0.010431*(1-$AJ873/210),IF($AJ873&lt;123,WeightSDS!M$30*$AJ873^10+WeightSDS!N$30*$AJ873^9+WeightSDS!O$30*$AJ873^8+WeightSDS!P$30*$AJ873^7+WeightSDS!Q$30*$AJ873^6+WeightSDS!R$30*$AJ873^5+WeightSDS!S$30*$AJ873^4+WeightSDS!T$30*$AJ873^3+WeightSDS!U$30*$AJ873^2+WeightSDS!V$30*$AJ873+WeightSDS!W$30-0.010431*(1-1/$AJ873),WeightSDS!M$32+WeightSDS!N$32/(1+EXP(WeightSDS!O$32+WeightSDS!P$32*$AJ873))-0.010431*(1-$AJ873/210))))</f>
        <v>2.9500001032655536</v>
      </c>
      <c r="AN873" s="7">
        <f>IF(D873="M",IF($AJ873&lt;162,WeightSDS!P$12*$AJ873^7+WeightSDS!Q$12*$AJ873^6+WeightSDS!R$12*$AJ873^5+WeightSDS!S$12*$AJ873^4+WeightSDS!T$12*$AJ873^3+WeightSDS!U$12*$AJ873^2+WeightSDS!V$12*$AJ873+WeightSDS!W$12,WeightSDS!P$14*$AJ873^7+WeightSDS!Q$14*$AJ873^6+WeightSDS!R$14*$AJ873^5+WeightSDS!S$14*$AJ873^4+WeightSDS!T$14*$AJ873^3+WeightSDS!U$14*$AJ873^2+WeightSDS!V$14*$AJ873+WeightSDS!W$14),IF($AJ873&lt;156,WeightSDS!O$17*$AJ873^8+WeightSDS!P$17*$AJ873^7+WeightSDS!Q$17*$AJ873^6+WeightSDS!R$17*$AJ873^5+WeightSDS!S$17*$AJ873^4+WeightSDS!T$17*$AJ873^3+WeightSDS!U$17*$AJ873^2+WeightSDS!V$17*$AJ873+WeightSDS!W$17,IF($AJ873&lt;186,WeightSDS!$U$18+(WeightSDS!$V$18-WeightSDS!$U$18)/24*($AJ873-186)+WeightSDS!$W$18*(-$AJ873+186)^2-0.005,WeightSDS!$U$18+(WeightSDS!$V$18-WeightSDS!$U$18)/24*($AJ873-186)-0.005)))</f>
        <v>0.14604529399999999</v>
      </c>
      <c r="AQ873" s="7">
        <f t="shared" si="295"/>
        <v>0.56299999999999994</v>
      </c>
      <c r="AR873" s="7">
        <f t="shared" si="296"/>
        <v>69</v>
      </c>
      <c r="AS873" s="7">
        <f t="shared" si="297"/>
        <v>0.51</v>
      </c>
    </row>
    <row r="874" spans="2:45" s="7" customFormat="1" x14ac:dyDescent="0.15">
      <c r="B874" s="118"/>
      <c r="C874" s="118"/>
      <c r="D874" s="118"/>
      <c r="E874" s="30"/>
      <c r="F874" s="30"/>
      <c r="G874" s="119"/>
      <c r="H874" s="119"/>
      <c r="I874" s="78"/>
      <c r="J874" s="11" t="str">
        <f t="shared" si="288"/>
        <v/>
      </c>
      <c r="K874" s="2" t="str">
        <f t="shared" si="298"/>
        <v/>
      </c>
      <c r="L874" s="2" t="str">
        <f t="shared" si="289"/>
        <v/>
      </c>
      <c r="M874" s="2" t="str">
        <f t="shared" si="299"/>
        <v/>
      </c>
      <c r="N874" s="2" t="str">
        <f t="shared" si="300"/>
        <v/>
      </c>
      <c r="O874" s="2" t="str">
        <f t="shared" si="301"/>
        <v/>
      </c>
      <c r="P874" s="11" t="str">
        <f t="shared" si="302"/>
        <v/>
      </c>
      <c r="Q874" s="11" t="str">
        <f t="shared" si="303"/>
        <v/>
      </c>
      <c r="R874" s="2" t="str">
        <f t="shared" si="304"/>
        <v/>
      </c>
      <c r="S874" s="11" t="str">
        <f t="shared" si="305"/>
        <v/>
      </c>
      <c r="T874" s="175" t="str">
        <f t="shared" si="306"/>
        <v/>
      </c>
      <c r="U874" s="11" t="str">
        <f t="shared" si="307"/>
        <v/>
      </c>
      <c r="V874" s="136"/>
      <c r="W874" s="136"/>
      <c r="X874" s="139">
        <f t="shared" si="290"/>
        <v>0</v>
      </c>
      <c r="Y874" s="31">
        <f t="shared" si="291"/>
        <v>0</v>
      </c>
      <c r="Z874" s="31"/>
      <c r="AA874" s="140">
        <f t="shared" si="292"/>
        <v>0</v>
      </c>
      <c r="AB874" s="12"/>
      <c r="AC874" s="8">
        <f t="shared" si="293"/>
        <v>9.0359999999999996</v>
      </c>
      <c r="AD874" s="8">
        <f t="shared" si="294"/>
        <v>-184.49199999999999</v>
      </c>
      <c r="AE874"/>
      <c r="AF874" t="e">
        <f>IF(D874="M",IF(AI874&lt;78,LMS!$D$5*AI874^3+LMS!$E$5*AI874^2+LMS!$F$5*AI874+LMS!$G$5,IF(AI874&lt;150,LMS!$D$6*AI874^3+LMS!$E$6*AI874^2+LMS!$F$6*AI874+LMS!$G$6,LMS!$D$7*AI874^3+LMS!$E$7*AI874^2+LMS!$F$7*AI874+LMS!$G$7)),IF(AI874&lt;69,LMS!$D$9*AI874^3+LMS!$E$9*AI874^2+LMS!$F$9*AI874+LMS!$G$9,IF(AI874&lt;150,LMS!$D$10*AI874^3+LMS!$E$10*AI874^2+LMS!$F$10*AI874+LMS!$G$10,LMS!$D$11*AI874^3+LMS!$E$11*AI874^2+LMS!$F$11*AI874+LMS!$G$11)))</f>
        <v>#VALUE!</v>
      </c>
      <c r="AG874" t="e">
        <f>IF(D874="M",(IF(AI874&lt;2.5,LMS!$D$21*AI874^3+LMS!$E$21*AI874^2+LMS!$F$21*AI874+LMS!$G$21,IF(AI874&lt;9.5,LMS!$D$22*AI874^3+LMS!$E$22*AI874^2+LMS!$F$22*AI874+LMS!$G$22,IF(AI874&lt;26.75,LMS!$D$23*AI874^3+LMS!$E$23*AI874^2+LMS!$F$23*AI874+LMS!$G$23,IF(AI874&lt;90,LMS!$D$24*AI874^3+LMS!$E$24*AI874^2+LMS!$F$24*AI874+LMS!$G$24,LMS!$D$25*AI874^3+LMS!$E$25*AI874^2+LMS!$F$25*AI874+LMS!$G$25))))),(IF(AI874&lt;2.5,LMS!$D$27*AI874^3+LMS!$E$27*AI874^2+LMS!$F$27*AI874+LMS!$G$27,IF(AI874&lt;9.5,LMS!$D$28*AI874^3+LMS!$E$28*AI874^2+LMS!$F$28*AI874+LMS!$G$28,IF(AI874&lt;26.75,LMS!$D$29*AI874^3+LMS!$E$29*AI874^2+LMS!$F$29*AI874+LMS!$G$29,IF(AI874&lt;90,LMS!$D$30*AI874^3+LMS!$E$30*AI874^2+LMS!$F$30*AI874+LMS!$G$30,IF(AI874&lt;150,LMS!$D$31*AI874^3+LMS!$E$31*AI874^2+LMS!$F$31*AI874+LMS!$G$31,LMS!$D$32*AI874^3+LMS!$E$32*AI874^2+LMS!$F$32*AI874+LMS!$G$32)))))))</f>
        <v>#VALUE!</v>
      </c>
      <c r="AH874" t="e">
        <f>IF(D874="M",(IF(AI874&lt;90,LMS!$D$14*AI874^3+LMS!$E$14*AI874^2+LMS!$F$14*AI874+LMS!$G$14,LMS!$D$15*AI874^3+LMS!$E$15*AI874^2+LMS!$F$15*AI874+LMS!$G$15)),(IF(AI874&lt;90,LMS!$D$17*AI874^3+LMS!$E$17*AI874^2+LMS!$F$17*AI874+LMS!$G$17,LMS!$D$18*AI874^3+LMS!$E$18*AI874^2+LMS!$F$18*AI874+LMS!$G$18)))</f>
        <v>#VALUE!</v>
      </c>
      <c r="AI874" s="7" t="e">
        <f t="shared" si="287"/>
        <v>#VALUE!</v>
      </c>
      <c r="AJ874" s="7">
        <f t="shared" si="308"/>
        <v>0</v>
      </c>
      <c r="AL874" s="7">
        <f>IF(D874="M",WeightSDS!P$5*$AJ874^7+WeightSDS!Q$5*$AJ874^6+WeightSDS!R$5*$AJ874^5+WeightSDS!S$5*$AJ874^4+WeightSDS!T$5*$AJ874^3+WeightSDS!U$5*$AJ874^2+WeightSDS!V$5*$AJ874+WeightSDS!W$5,IF($AJ874&lt;186,WeightSDS!P$8*$AJ874^7+WeightSDS!Q$8*$AJ874^6+WeightSDS!R$8*$AJ874^5+WeightSDS!S$8*$AJ874^4+WeightSDS!T$8*$AJ874^3+WeightSDS!U$8*$AJ874^2+WeightSDS!V$8*$AJ874+WeightSDS!W$8,WeightSDS!$U$9+WeightSDS!$V$9*($AJ874-WeightSDS!$W$9)))</f>
        <v>0.75407122999999998</v>
      </c>
      <c r="AM874" s="7">
        <f>IF(D874="M",IF($AJ874&lt;45,WeightSDS!M$23*$AJ874^10+WeightSDS!N$23*$AJ874^9+WeightSDS!O$23*$AJ874^8+WeightSDS!P$23*$AJ874^7+WeightSDS!Q$23*$AJ874^6+WeightSDS!R$23*$AJ874^5+WeightSDS!S$23*$AJ874^4+WeightSDS!T$23*$AJ874^3+WeightSDS!U$23*$AJ874^2+WeightSDS!V$23*$AJ874+WeightSDS!W$23,IF($AJ874&lt;153,WeightSDS!M$25*$AJ874^10+WeightSDS!N$25*$AJ874^9+WeightSDS!O$25*$AJ874^8+WeightSDS!P$25*$AJ874^7+WeightSDS!Q$25*$AJ874^6+WeightSDS!R$25*$AJ874^5+WeightSDS!S$25*$AJ874^4+WeightSDS!T$25*$AJ874^3+WeightSDS!U$25*$AJ874^2+WeightSDS!V$25*$AJ874+WeightSDS!W$25,WeightSDS!M$27+WeightSDS!N$27/(1+EXP(WeightSDS!O$27+WeightSDS!P$27*$AJ874)))),IF($AJ874&lt;43.8,WeightSDS!M$29*$AJ874^10+WeightSDS!N$29*$AJ874^9+WeightSDS!O$29*$AJ874^8+WeightSDS!P$29*$AJ874^7+WeightSDS!Q$29*$AJ874^6+WeightSDS!R$29*$AJ874^5+WeightSDS!S$29*$AJ874^4+WeightSDS!T$29*$AJ874^3+WeightSDS!U$29*$AJ874^2+WeightSDS!V$29*$AJ874+WeightSDS!W$29-0.010431*(1-$AJ874/210),IF($AJ874&lt;123,WeightSDS!M$30*$AJ874^10+WeightSDS!N$30*$AJ874^9+WeightSDS!O$30*$AJ874^8+WeightSDS!P$30*$AJ874^7+WeightSDS!Q$30*$AJ874^6+WeightSDS!R$30*$AJ874^5+WeightSDS!S$30*$AJ874^4+WeightSDS!T$30*$AJ874^3+WeightSDS!U$30*$AJ874^2+WeightSDS!V$30*$AJ874+WeightSDS!W$30-0.010431*(1-1/$AJ874),WeightSDS!M$32+WeightSDS!N$32/(1+EXP(WeightSDS!O$32+WeightSDS!P$32*$AJ874))-0.010431*(1-$AJ874/210))))</f>
        <v>2.9500001032655536</v>
      </c>
      <c r="AN874" s="7">
        <f>IF(D874="M",IF($AJ874&lt;162,WeightSDS!P$12*$AJ874^7+WeightSDS!Q$12*$AJ874^6+WeightSDS!R$12*$AJ874^5+WeightSDS!S$12*$AJ874^4+WeightSDS!T$12*$AJ874^3+WeightSDS!U$12*$AJ874^2+WeightSDS!V$12*$AJ874+WeightSDS!W$12,WeightSDS!P$14*$AJ874^7+WeightSDS!Q$14*$AJ874^6+WeightSDS!R$14*$AJ874^5+WeightSDS!S$14*$AJ874^4+WeightSDS!T$14*$AJ874^3+WeightSDS!U$14*$AJ874^2+WeightSDS!V$14*$AJ874+WeightSDS!W$14),IF($AJ874&lt;156,WeightSDS!O$17*$AJ874^8+WeightSDS!P$17*$AJ874^7+WeightSDS!Q$17*$AJ874^6+WeightSDS!R$17*$AJ874^5+WeightSDS!S$17*$AJ874^4+WeightSDS!T$17*$AJ874^3+WeightSDS!U$17*$AJ874^2+WeightSDS!V$17*$AJ874+WeightSDS!W$17,IF($AJ874&lt;186,WeightSDS!$U$18+(WeightSDS!$V$18-WeightSDS!$U$18)/24*($AJ874-186)+WeightSDS!$W$18*(-$AJ874+186)^2-0.005,WeightSDS!$U$18+(WeightSDS!$V$18-WeightSDS!$U$18)/24*($AJ874-186)-0.005)))</f>
        <v>0.14604529399999999</v>
      </c>
      <c r="AQ874" s="7">
        <f t="shared" si="295"/>
        <v>0.56299999999999994</v>
      </c>
      <c r="AR874" s="7">
        <f t="shared" si="296"/>
        <v>69</v>
      </c>
      <c r="AS874" s="7">
        <f t="shared" si="297"/>
        <v>0.51</v>
      </c>
    </row>
    <row r="875" spans="2:45" s="7" customFormat="1" x14ac:dyDescent="0.15">
      <c r="B875" s="118"/>
      <c r="C875" s="118"/>
      <c r="D875" s="118"/>
      <c r="E875" s="30"/>
      <c r="F875" s="30"/>
      <c r="G875" s="119"/>
      <c r="H875" s="119"/>
      <c r="I875" s="78"/>
      <c r="J875" s="11" t="str">
        <f t="shared" si="288"/>
        <v/>
      </c>
      <c r="K875" s="2" t="str">
        <f t="shared" si="298"/>
        <v/>
      </c>
      <c r="L875" s="2" t="str">
        <f t="shared" si="289"/>
        <v/>
      </c>
      <c r="M875" s="2" t="str">
        <f t="shared" si="299"/>
        <v/>
      </c>
      <c r="N875" s="2" t="str">
        <f t="shared" si="300"/>
        <v/>
      </c>
      <c r="O875" s="2" t="str">
        <f t="shared" si="301"/>
        <v/>
      </c>
      <c r="P875" s="11" t="str">
        <f t="shared" si="302"/>
        <v/>
      </c>
      <c r="Q875" s="11" t="str">
        <f t="shared" si="303"/>
        <v/>
      </c>
      <c r="R875" s="2" t="str">
        <f t="shared" si="304"/>
        <v/>
      </c>
      <c r="S875" s="11" t="str">
        <f t="shared" si="305"/>
        <v/>
      </c>
      <c r="T875" s="175" t="str">
        <f t="shared" si="306"/>
        <v/>
      </c>
      <c r="U875" s="11" t="str">
        <f t="shared" si="307"/>
        <v/>
      </c>
      <c r="V875" s="136"/>
      <c r="W875" s="136"/>
      <c r="X875" s="139">
        <f t="shared" si="290"/>
        <v>0</v>
      </c>
      <c r="Y875" s="31">
        <f t="shared" si="291"/>
        <v>0</v>
      </c>
      <c r="Z875" s="31"/>
      <c r="AA875" s="140">
        <f t="shared" si="292"/>
        <v>0</v>
      </c>
      <c r="AB875" s="12"/>
      <c r="AC875" s="8">
        <f t="shared" si="293"/>
        <v>9.0359999999999996</v>
      </c>
      <c r="AD875" s="8">
        <f t="shared" si="294"/>
        <v>-184.49199999999999</v>
      </c>
      <c r="AE875"/>
      <c r="AF875" t="e">
        <f>IF(D875="M",IF(AI875&lt;78,LMS!$D$5*AI875^3+LMS!$E$5*AI875^2+LMS!$F$5*AI875+LMS!$G$5,IF(AI875&lt;150,LMS!$D$6*AI875^3+LMS!$E$6*AI875^2+LMS!$F$6*AI875+LMS!$G$6,LMS!$D$7*AI875^3+LMS!$E$7*AI875^2+LMS!$F$7*AI875+LMS!$G$7)),IF(AI875&lt;69,LMS!$D$9*AI875^3+LMS!$E$9*AI875^2+LMS!$F$9*AI875+LMS!$G$9,IF(AI875&lt;150,LMS!$D$10*AI875^3+LMS!$E$10*AI875^2+LMS!$F$10*AI875+LMS!$G$10,LMS!$D$11*AI875^3+LMS!$E$11*AI875^2+LMS!$F$11*AI875+LMS!$G$11)))</f>
        <v>#VALUE!</v>
      </c>
      <c r="AG875" t="e">
        <f>IF(D875="M",(IF(AI875&lt;2.5,LMS!$D$21*AI875^3+LMS!$E$21*AI875^2+LMS!$F$21*AI875+LMS!$G$21,IF(AI875&lt;9.5,LMS!$D$22*AI875^3+LMS!$E$22*AI875^2+LMS!$F$22*AI875+LMS!$G$22,IF(AI875&lt;26.75,LMS!$D$23*AI875^3+LMS!$E$23*AI875^2+LMS!$F$23*AI875+LMS!$G$23,IF(AI875&lt;90,LMS!$D$24*AI875^3+LMS!$E$24*AI875^2+LMS!$F$24*AI875+LMS!$G$24,LMS!$D$25*AI875^3+LMS!$E$25*AI875^2+LMS!$F$25*AI875+LMS!$G$25))))),(IF(AI875&lt;2.5,LMS!$D$27*AI875^3+LMS!$E$27*AI875^2+LMS!$F$27*AI875+LMS!$G$27,IF(AI875&lt;9.5,LMS!$D$28*AI875^3+LMS!$E$28*AI875^2+LMS!$F$28*AI875+LMS!$G$28,IF(AI875&lt;26.75,LMS!$D$29*AI875^3+LMS!$E$29*AI875^2+LMS!$F$29*AI875+LMS!$G$29,IF(AI875&lt;90,LMS!$D$30*AI875^3+LMS!$E$30*AI875^2+LMS!$F$30*AI875+LMS!$G$30,IF(AI875&lt;150,LMS!$D$31*AI875^3+LMS!$E$31*AI875^2+LMS!$F$31*AI875+LMS!$G$31,LMS!$D$32*AI875^3+LMS!$E$32*AI875^2+LMS!$F$32*AI875+LMS!$G$32)))))))</f>
        <v>#VALUE!</v>
      </c>
      <c r="AH875" t="e">
        <f>IF(D875="M",(IF(AI875&lt;90,LMS!$D$14*AI875^3+LMS!$E$14*AI875^2+LMS!$F$14*AI875+LMS!$G$14,LMS!$D$15*AI875^3+LMS!$E$15*AI875^2+LMS!$F$15*AI875+LMS!$G$15)),(IF(AI875&lt;90,LMS!$D$17*AI875^3+LMS!$E$17*AI875^2+LMS!$F$17*AI875+LMS!$G$17,LMS!$D$18*AI875^3+LMS!$E$18*AI875^2+LMS!$F$18*AI875+LMS!$G$18)))</f>
        <v>#VALUE!</v>
      </c>
      <c r="AI875" s="7" t="e">
        <f t="shared" si="287"/>
        <v>#VALUE!</v>
      </c>
      <c r="AJ875" s="7">
        <f t="shared" si="308"/>
        <v>0</v>
      </c>
      <c r="AL875" s="7">
        <f>IF(D875="M",WeightSDS!P$5*$AJ875^7+WeightSDS!Q$5*$AJ875^6+WeightSDS!R$5*$AJ875^5+WeightSDS!S$5*$AJ875^4+WeightSDS!T$5*$AJ875^3+WeightSDS!U$5*$AJ875^2+WeightSDS!V$5*$AJ875+WeightSDS!W$5,IF($AJ875&lt;186,WeightSDS!P$8*$AJ875^7+WeightSDS!Q$8*$AJ875^6+WeightSDS!R$8*$AJ875^5+WeightSDS!S$8*$AJ875^4+WeightSDS!T$8*$AJ875^3+WeightSDS!U$8*$AJ875^2+WeightSDS!V$8*$AJ875+WeightSDS!W$8,WeightSDS!$U$9+WeightSDS!$V$9*($AJ875-WeightSDS!$W$9)))</f>
        <v>0.75407122999999998</v>
      </c>
      <c r="AM875" s="7">
        <f>IF(D875="M",IF($AJ875&lt;45,WeightSDS!M$23*$AJ875^10+WeightSDS!N$23*$AJ875^9+WeightSDS!O$23*$AJ875^8+WeightSDS!P$23*$AJ875^7+WeightSDS!Q$23*$AJ875^6+WeightSDS!R$23*$AJ875^5+WeightSDS!S$23*$AJ875^4+WeightSDS!T$23*$AJ875^3+WeightSDS!U$23*$AJ875^2+WeightSDS!V$23*$AJ875+WeightSDS!W$23,IF($AJ875&lt;153,WeightSDS!M$25*$AJ875^10+WeightSDS!N$25*$AJ875^9+WeightSDS!O$25*$AJ875^8+WeightSDS!P$25*$AJ875^7+WeightSDS!Q$25*$AJ875^6+WeightSDS!R$25*$AJ875^5+WeightSDS!S$25*$AJ875^4+WeightSDS!T$25*$AJ875^3+WeightSDS!U$25*$AJ875^2+WeightSDS!V$25*$AJ875+WeightSDS!W$25,WeightSDS!M$27+WeightSDS!N$27/(1+EXP(WeightSDS!O$27+WeightSDS!P$27*$AJ875)))),IF($AJ875&lt;43.8,WeightSDS!M$29*$AJ875^10+WeightSDS!N$29*$AJ875^9+WeightSDS!O$29*$AJ875^8+WeightSDS!P$29*$AJ875^7+WeightSDS!Q$29*$AJ875^6+WeightSDS!R$29*$AJ875^5+WeightSDS!S$29*$AJ875^4+WeightSDS!T$29*$AJ875^3+WeightSDS!U$29*$AJ875^2+WeightSDS!V$29*$AJ875+WeightSDS!W$29-0.010431*(1-$AJ875/210),IF($AJ875&lt;123,WeightSDS!M$30*$AJ875^10+WeightSDS!N$30*$AJ875^9+WeightSDS!O$30*$AJ875^8+WeightSDS!P$30*$AJ875^7+WeightSDS!Q$30*$AJ875^6+WeightSDS!R$30*$AJ875^5+WeightSDS!S$30*$AJ875^4+WeightSDS!T$30*$AJ875^3+WeightSDS!U$30*$AJ875^2+WeightSDS!V$30*$AJ875+WeightSDS!W$30-0.010431*(1-1/$AJ875),WeightSDS!M$32+WeightSDS!N$32/(1+EXP(WeightSDS!O$32+WeightSDS!P$32*$AJ875))-0.010431*(1-$AJ875/210))))</f>
        <v>2.9500001032655536</v>
      </c>
      <c r="AN875" s="7">
        <f>IF(D875="M",IF($AJ875&lt;162,WeightSDS!P$12*$AJ875^7+WeightSDS!Q$12*$AJ875^6+WeightSDS!R$12*$AJ875^5+WeightSDS!S$12*$AJ875^4+WeightSDS!T$12*$AJ875^3+WeightSDS!U$12*$AJ875^2+WeightSDS!V$12*$AJ875+WeightSDS!W$12,WeightSDS!P$14*$AJ875^7+WeightSDS!Q$14*$AJ875^6+WeightSDS!R$14*$AJ875^5+WeightSDS!S$14*$AJ875^4+WeightSDS!T$14*$AJ875^3+WeightSDS!U$14*$AJ875^2+WeightSDS!V$14*$AJ875+WeightSDS!W$14),IF($AJ875&lt;156,WeightSDS!O$17*$AJ875^8+WeightSDS!P$17*$AJ875^7+WeightSDS!Q$17*$AJ875^6+WeightSDS!R$17*$AJ875^5+WeightSDS!S$17*$AJ875^4+WeightSDS!T$17*$AJ875^3+WeightSDS!U$17*$AJ875^2+WeightSDS!V$17*$AJ875+WeightSDS!W$17,IF($AJ875&lt;186,WeightSDS!$U$18+(WeightSDS!$V$18-WeightSDS!$U$18)/24*($AJ875-186)+WeightSDS!$W$18*(-$AJ875+186)^2-0.005,WeightSDS!$U$18+(WeightSDS!$V$18-WeightSDS!$U$18)/24*($AJ875-186)-0.005)))</f>
        <v>0.14604529399999999</v>
      </c>
      <c r="AQ875" s="7">
        <f t="shared" si="295"/>
        <v>0.56299999999999994</v>
      </c>
      <c r="AR875" s="7">
        <f t="shared" si="296"/>
        <v>69</v>
      </c>
      <c r="AS875" s="7">
        <f t="shared" si="297"/>
        <v>0.51</v>
      </c>
    </row>
    <row r="876" spans="2:45" s="7" customFormat="1" x14ac:dyDescent="0.15">
      <c r="B876" s="118"/>
      <c r="C876" s="118"/>
      <c r="D876" s="118"/>
      <c r="E876" s="30"/>
      <c r="F876" s="30"/>
      <c r="G876" s="119"/>
      <c r="H876" s="119"/>
      <c r="I876" s="78"/>
      <c r="J876" s="11" t="str">
        <f t="shared" si="288"/>
        <v/>
      </c>
      <c r="K876" s="2" t="str">
        <f t="shared" si="298"/>
        <v/>
      </c>
      <c r="L876" s="2" t="str">
        <f t="shared" si="289"/>
        <v/>
      </c>
      <c r="M876" s="2" t="str">
        <f t="shared" si="299"/>
        <v/>
      </c>
      <c r="N876" s="2" t="str">
        <f t="shared" si="300"/>
        <v/>
      </c>
      <c r="O876" s="2" t="str">
        <f t="shared" si="301"/>
        <v/>
      </c>
      <c r="P876" s="11" t="str">
        <f t="shared" si="302"/>
        <v/>
      </c>
      <c r="Q876" s="11" t="str">
        <f t="shared" si="303"/>
        <v/>
      </c>
      <c r="R876" s="2" t="str">
        <f t="shared" si="304"/>
        <v/>
      </c>
      <c r="S876" s="11" t="str">
        <f t="shared" si="305"/>
        <v/>
      </c>
      <c r="T876" s="175" t="str">
        <f t="shared" si="306"/>
        <v/>
      </c>
      <c r="U876" s="11" t="str">
        <f t="shared" si="307"/>
        <v/>
      </c>
      <c r="V876" s="136"/>
      <c r="W876" s="136"/>
      <c r="X876" s="139">
        <f t="shared" si="290"/>
        <v>0</v>
      </c>
      <c r="Y876" s="31">
        <f t="shared" si="291"/>
        <v>0</v>
      </c>
      <c r="Z876" s="31"/>
      <c r="AA876" s="140">
        <f t="shared" si="292"/>
        <v>0</v>
      </c>
      <c r="AB876" s="12"/>
      <c r="AC876" s="8">
        <f t="shared" si="293"/>
        <v>9.0359999999999996</v>
      </c>
      <c r="AD876" s="8">
        <f t="shared" si="294"/>
        <v>-184.49199999999999</v>
      </c>
      <c r="AE876"/>
      <c r="AF876" t="e">
        <f>IF(D876="M",IF(AI876&lt;78,LMS!$D$5*AI876^3+LMS!$E$5*AI876^2+LMS!$F$5*AI876+LMS!$G$5,IF(AI876&lt;150,LMS!$D$6*AI876^3+LMS!$E$6*AI876^2+LMS!$F$6*AI876+LMS!$G$6,LMS!$D$7*AI876^3+LMS!$E$7*AI876^2+LMS!$F$7*AI876+LMS!$G$7)),IF(AI876&lt;69,LMS!$D$9*AI876^3+LMS!$E$9*AI876^2+LMS!$F$9*AI876+LMS!$G$9,IF(AI876&lt;150,LMS!$D$10*AI876^3+LMS!$E$10*AI876^2+LMS!$F$10*AI876+LMS!$G$10,LMS!$D$11*AI876^3+LMS!$E$11*AI876^2+LMS!$F$11*AI876+LMS!$G$11)))</f>
        <v>#VALUE!</v>
      </c>
      <c r="AG876" t="e">
        <f>IF(D876="M",(IF(AI876&lt;2.5,LMS!$D$21*AI876^3+LMS!$E$21*AI876^2+LMS!$F$21*AI876+LMS!$G$21,IF(AI876&lt;9.5,LMS!$D$22*AI876^3+LMS!$E$22*AI876^2+LMS!$F$22*AI876+LMS!$G$22,IF(AI876&lt;26.75,LMS!$D$23*AI876^3+LMS!$E$23*AI876^2+LMS!$F$23*AI876+LMS!$G$23,IF(AI876&lt;90,LMS!$D$24*AI876^3+LMS!$E$24*AI876^2+LMS!$F$24*AI876+LMS!$G$24,LMS!$D$25*AI876^3+LMS!$E$25*AI876^2+LMS!$F$25*AI876+LMS!$G$25))))),(IF(AI876&lt;2.5,LMS!$D$27*AI876^3+LMS!$E$27*AI876^2+LMS!$F$27*AI876+LMS!$G$27,IF(AI876&lt;9.5,LMS!$D$28*AI876^3+LMS!$E$28*AI876^2+LMS!$F$28*AI876+LMS!$G$28,IF(AI876&lt;26.75,LMS!$D$29*AI876^3+LMS!$E$29*AI876^2+LMS!$F$29*AI876+LMS!$G$29,IF(AI876&lt;90,LMS!$D$30*AI876^3+LMS!$E$30*AI876^2+LMS!$F$30*AI876+LMS!$G$30,IF(AI876&lt;150,LMS!$D$31*AI876^3+LMS!$E$31*AI876^2+LMS!$F$31*AI876+LMS!$G$31,LMS!$D$32*AI876^3+LMS!$E$32*AI876^2+LMS!$F$32*AI876+LMS!$G$32)))))))</f>
        <v>#VALUE!</v>
      </c>
      <c r="AH876" t="e">
        <f>IF(D876="M",(IF(AI876&lt;90,LMS!$D$14*AI876^3+LMS!$E$14*AI876^2+LMS!$F$14*AI876+LMS!$G$14,LMS!$D$15*AI876^3+LMS!$E$15*AI876^2+LMS!$F$15*AI876+LMS!$G$15)),(IF(AI876&lt;90,LMS!$D$17*AI876^3+LMS!$E$17*AI876^2+LMS!$F$17*AI876+LMS!$G$17,LMS!$D$18*AI876^3+LMS!$E$18*AI876^2+LMS!$F$18*AI876+LMS!$G$18)))</f>
        <v>#VALUE!</v>
      </c>
      <c r="AI876" s="7" t="e">
        <f t="shared" si="287"/>
        <v>#VALUE!</v>
      </c>
      <c r="AJ876" s="7">
        <f t="shared" si="308"/>
        <v>0</v>
      </c>
      <c r="AL876" s="7">
        <f>IF(D876="M",WeightSDS!P$5*$AJ876^7+WeightSDS!Q$5*$AJ876^6+WeightSDS!R$5*$AJ876^5+WeightSDS!S$5*$AJ876^4+WeightSDS!T$5*$AJ876^3+WeightSDS!U$5*$AJ876^2+WeightSDS!V$5*$AJ876+WeightSDS!W$5,IF($AJ876&lt;186,WeightSDS!P$8*$AJ876^7+WeightSDS!Q$8*$AJ876^6+WeightSDS!R$8*$AJ876^5+WeightSDS!S$8*$AJ876^4+WeightSDS!T$8*$AJ876^3+WeightSDS!U$8*$AJ876^2+WeightSDS!V$8*$AJ876+WeightSDS!W$8,WeightSDS!$U$9+WeightSDS!$V$9*($AJ876-WeightSDS!$W$9)))</f>
        <v>0.75407122999999998</v>
      </c>
      <c r="AM876" s="7">
        <f>IF(D876="M",IF($AJ876&lt;45,WeightSDS!M$23*$AJ876^10+WeightSDS!N$23*$AJ876^9+WeightSDS!O$23*$AJ876^8+WeightSDS!P$23*$AJ876^7+WeightSDS!Q$23*$AJ876^6+WeightSDS!R$23*$AJ876^5+WeightSDS!S$23*$AJ876^4+WeightSDS!T$23*$AJ876^3+WeightSDS!U$23*$AJ876^2+WeightSDS!V$23*$AJ876+WeightSDS!W$23,IF($AJ876&lt;153,WeightSDS!M$25*$AJ876^10+WeightSDS!N$25*$AJ876^9+WeightSDS!O$25*$AJ876^8+WeightSDS!P$25*$AJ876^7+WeightSDS!Q$25*$AJ876^6+WeightSDS!R$25*$AJ876^5+WeightSDS!S$25*$AJ876^4+WeightSDS!T$25*$AJ876^3+WeightSDS!U$25*$AJ876^2+WeightSDS!V$25*$AJ876+WeightSDS!W$25,WeightSDS!M$27+WeightSDS!N$27/(1+EXP(WeightSDS!O$27+WeightSDS!P$27*$AJ876)))),IF($AJ876&lt;43.8,WeightSDS!M$29*$AJ876^10+WeightSDS!N$29*$AJ876^9+WeightSDS!O$29*$AJ876^8+WeightSDS!P$29*$AJ876^7+WeightSDS!Q$29*$AJ876^6+WeightSDS!R$29*$AJ876^5+WeightSDS!S$29*$AJ876^4+WeightSDS!T$29*$AJ876^3+WeightSDS!U$29*$AJ876^2+WeightSDS!V$29*$AJ876+WeightSDS!W$29-0.010431*(1-$AJ876/210),IF($AJ876&lt;123,WeightSDS!M$30*$AJ876^10+WeightSDS!N$30*$AJ876^9+WeightSDS!O$30*$AJ876^8+WeightSDS!P$30*$AJ876^7+WeightSDS!Q$30*$AJ876^6+WeightSDS!R$30*$AJ876^5+WeightSDS!S$30*$AJ876^4+WeightSDS!T$30*$AJ876^3+WeightSDS!U$30*$AJ876^2+WeightSDS!V$30*$AJ876+WeightSDS!W$30-0.010431*(1-1/$AJ876),WeightSDS!M$32+WeightSDS!N$32/(1+EXP(WeightSDS!O$32+WeightSDS!P$32*$AJ876))-0.010431*(1-$AJ876/210))))</f>
        <v>2.9500001032655536</v>
      </c>
      <c r="AN876" s="7">
        <f>IF(D876="M",IF($AJ876&lt;162,WeightSDS!P$12*$AJ876^7+WeightSDS!Q$12*$AJ876^6+WeightSDS!R$12*$AJ876^5+WeightSDS!S$12*$AJ876^4+WeightSDS!T$12*$AJ876^3+WeightSDS!U$12*$AJ876^2+WeightSDS!V$12*$AJ876+WeightSDS!W$12,WeightSDS!P$14*$AJ876^7+WeightSDS!Q$14*$AJ876^6+WeightSDS!R$14*$AJ876^5+WeightSDS!S$14*$AJ876^4+WeightSDS!T$14*$AJ876^3+WeightSDS!U$14*$AJ876^2+WeightSDS!V$14*$AJ876+WeightSDS!W$14),IF($AJ876&lt;156,WeightSDS!O$17*$AJ876^8+WeightSDS!P$17*$AJ876^7+WeightSDS!Q$17*$AJ876^6+WeightSDS!R$17*$AJ876^5+WeightSDS!S$17*$AJ876^4+WeightSDS!T$17*$AJ876^3+WeightSDS!U$17*$AJ876^2+WeightSDS!V$17*$AJ876+WeightSDS!W$17,IF($AJ876&lt;186,WeightSDS!$U$18+(WeightSDS!$V$18-WeightSDS!$U$18)/24*($AJ876-186)+WeightSDS!$W$18*(-$AJ876+186)^2-0.005,WeightSDS!$U$18+(WeightSDS!$V$18-WeightSDS!$U$18)/24*($AJ876-186)-0.005)))</f>
        <v>0.14604529399999999</v>
      </c>
      <c r="AQ876" s="7">
        <f t="shared" si="295"/>
        <v>0.56299999999999994</v>
      </c>
      <c r="AR876" s="7">
        <f t="shared" si="296"/>
        <v>69</v>
      </c>
      <c r="AS876" s="7">
        <f t="shared" si="297"/>
        <v>0.51</v>
      </c>
    </row>
    <row r="877" spans="2:45" s="7" customFormat="1" x14ac:dyDescent="0.15">
      <c r="B877" s="118"/>
      <c r="C877" s="118"/>
      <c r="D877" s="118"/>
      <c r="E877" s="30"/>
      <c r="F877" s="30"/>
      <c r="G877" s="119"/>
      <c r="H877" s="119"/>
      <c r="I877" s="78"/>
      <c r="J877" s="11" t="str">
        <f t="shared" si="288"/>
        <v/>
      </c>
      <c r="K877" s="2" t="str">
        <f t="shared" si="298"/>
        <v/>
      </c>
      <c r="L877" s="2" t="str">
        <f t="shared" si="289"/>
        <v/>
      </c>
      <c r="M877" s="2" t="str">
        <f t="shared" si="299"/>
        <v/>
      </c>
      <c r="N877" s="2" t="str">
        <f t="shared" si="300"/>
        <v/>
      </c>
      <c r="O877" s="2" t="str">
        <f t="shared" si="301"/>
        <v/>
      </c>
      <c r="P877" s="11" t="str">
        <f t="shared" si="302"/>
        <v/>
      </c>
      <c r="Q877" s="11" t="str">
        <f t="shared" si="303"/>
        <v/>
      </c>
      <c r="R877" s="2" t="str">
        <f t="shared" si="304"/>
        <v/>
      </c>
      <c r="S877" s="11" t="str">
        <f t="shared" si="305"/>
        <v/>
      </c>
      <c r="T877" s="175" t="str">
        <f t="shared" si="306"/>
        <v/>
      </c>
      <c r="U877" s="11" t="str">
        <f t="shared" si="307"/>
        <v/>
      </c>
      <c r="V877" s="136"/>
      <c r="W877" s="136"/>
      <c r="X877" s="139">
        <f t="shared" si="290"/>
        <v>0</v>
      </c>
      <c r="Y877" s="31">
        <f t="shared" si="291"/>
        <v>0</v>
      </c>
      <c r="Z877" s="31"/>
      <c r="AA877" s="140">
        <f t="shared" si="292"/>
        <v>0</v>
      </c>
      <c r="AB877" s="12"/>
      <c r="AC877" s="8">
        <f t="shared" si="293"/>
        <v>9.0359999999999996</v>
      </c>
      <c r="AD877" s="8">
        <f t="shared" si="294"/>
        <v>-184.49199999999999</v>
      </c>
      <c r="AE877"/>
      <c r="AF877" t="e">
        <f>IF(D877="M",IF(AI877&lt;78,LMS!$D$5*AI877^3+LMS!$E$5*AI877^2+LMS!$F$5*AI877+LMS!$G$5,IF(AI877&lt;150,LMS!$D$6*AI877^3+LMS!$E$6*AI877^2+LMS!$F$6*AI877+LMS!$G$6,LMS!$D$7*AI877^3+LMS!$E$7*AI877^2+LMS!$F$7*AI877+LMS!$G$7)),IF(AI877&lt;69,LMS!$D$9*AI877^3+LMS!$E$9*AI877^2+LMS!$F$9*AI877+LMS!$G$9,IF(AI877&lt;150,LMS!$D$10*AI877^3+LMS!$E$10*AI877^2+LMS!$F$10*AI877+LMS!$G$10,LMS!$D$11*AI877^3+LMS!$E$11*AI877^2+LMS!$F$11*AI877+LMS!$G$11)))</f>
        <v>#VALUE!</v>
      </c>
      <c r="AG877" t="e">
        <f>IF(D877="M",(IF(AI877&lt;2.5,LMS!$D$21*AI877^3+LMS!$E$21*AI877^2+LMS!$F$21*AI877+LMS!$G$21,IF(AI877&lt;9.5,LMS!$D$22*AI877^3+LMS!$E$22*AI877^2+LMS!$F$22*AI877+LMS!$G$22,IF(AI877&lt;26.75,LMS!$D$23*AI877^3+LMS!$E$23*AI877^2+LMS!$F$23*AI877+LMS!$G$23,IF(AI877&lt;90,LMS!$D$24*AI877^3+LMS!$E$24*AI877^2+LMS!$F$24*AI877+LMS!$G$24,LMS!$D$25*AI877^3+LMS!$E$25*AI877^2+LMS!$F$25*AI877+LMS!$G$25))))),(IF(AI877&lt;2.5,LMS!$D$27*AI877^3+LMS!$E$27*AI877^2+LMS!$F$27*AI877+LMS!$G$27,IF(AI877&lt;9.5,LMS!$D$28*AI877^3+LMS!$E$28*AI877^2+LMS!$F$28*AI877+LMS!$G$28,IF(AI877&lt;26.75,LMS!$D$29*AI877^3+LMS!$E$29*AI877^2+LMS!$F$29*AI877+LMS!$G$29,IF(AI877&lt;90,LMS!$D$30*AI877^3+LMS!$E$30*AI877^2+LMS!$F$30*AI877+LMS!$G$30,IF(AI877&lt;150,LMS!$D$31*AI877^3+LMS!$E$31*AI877^2+LMS!$F$31*AI877+LMS!$G$31,LMS!$D$32*AI877^3+LMS!$E$32*AI877^2+LMS!$F$32*AI877+LMS!$G$32)))))))</f>
        <v>#VALUE!</v>
      </c>
      <c r="AH877" t="e">
        <f>IF(D877="M",(IF(AI877&lt;90,LMS!$D$14*AI877^3+LMS!$E$14*AI877^2+LMS!$F$14*AI877+LMS!$G$14,LMS!$D$15*AI877^3+LMS!$E$15*AI877^2+LMS!$F$15*AI877+LMS!$G$15)),(IF(AI877&lt;90,LMS!$D$17*AI877^3+LMS!$E$17*AI877^2+LMS!$F$17*AI877+LMS!$G$17,LMS!$D$18*AI877^3+LMS!$E$18*AI877^2+LMS!$F$18*AI877+LMS!$G$18)))</f>
        <v>#VALUE!</v>
      </c>
      <c r="AI877" s="7" t="e">
        <f t="shared" si="287"/>
        <v>#VALUE!</v>
      </c>
      <c r="AJ877" s="7">
        <f t="shared" si="308"/>
        <v>0</v>
      </c>
      <c r="AL877" s="7">
        <f>IF(D877="M",WeightSDS!P$5*$AJ877^7+WeightSDS!Q$5*$AJ877^6+WeightSDS!R$5*$AJ877^5+WeightSDS!S$5*$AJ877^4+WeightSDS!T$5*$AJ877^3+WeightSDS!U$5*$AJ877^2+WeightSDS!V$5*$AJ877+WeightSDS!W$5,IF($AJ877&lt;186,WeightSDS!P$8*$AJ877^7+WeightSDS!Q$8*$AJ877^6+WeightSDS!R$8*$AJ877^5+WeightSDS!S$8*$AJ877^4+WeightSDS!T$8*$AJ877^3+WeightSDS!U$8*$AJ877^2+WeightSDS!V$8*$AJ877+WeightSDS!W$8,WeightSDS!$U$9+WeightSDS!$V$9*($AJ877-WeightSDS!$W$9)))</f>
        <v>0.75407122999999998</v>
      </c>
      <c r="AM877" s="7">
        <f>IF(D877="M",IF($AJ877&lt;45,WeightSDS!M$23*$AJ877^10+WeightSDS!N$23*$AJ877^9+WeightSDS!O$23*$AJ877^8+WeightSDS!P$23*$AJ877^7+WeightSDS!Q$23*$AJ877^6+WeightSDS!R$23*$AJ877^5+WeightSDS!S$23*$AJ877^4+WeightSDS!T$23*$AJ877^3+WeightSDS!U$23*$AJ877^2+WeightSDS!V$23*$AJ877+WeightSDS!W$23,IF($AJ877&lt;153,WeightSDS!M$25*$AJ877^10+WeightSDS!N$25*$AJ877^9+WeightSDS!O$25*$AJ877^8+WeightSDS!P$25*$AJ877^7+WeightSDS!Q$25*$AJ877^6+WeightSDS!R$25*$AJ877^5+WeightSDS!S$25*$AJ877^4+WeightSDS!T$25*$AJ877^3+WeightSDS!U$25*$AJ877^2+WeightSDS!V$25*$AJ877+WeightSDS!W$25,WeightSDS!M$27+WeightSDS!N$27/(1+EXP(WeightSDS!O$27+WeightSDS!P$27*$AJ877)))),IF($AJ877&lt;43.8,WeightSDS!M$29*$AJ877^10+WeightSDS!N$29*$AJ877^9+WeightSDS!O$29*$AJ877^8+WeightSDS!P$29*$AJ877^7+WeightSDS!Q$29*$AJ877^6+WeightSDS!R$29*$AJ877^5+WeightSDS!S$29*$AJ877^4+WeightSDS!T$29*$AJ877^3+WeightSDS!U$29*$AJ877^2+WeightSDS!V$29*$AJ877+WeightSDS!W$29-0.010431*(1-$AJ877/210),IF($AJ877&lt;123,WeightSDS!M$30*$AJ877^10+WeightSDS!N$30*$AJ877^9+WeightSDS!O$30*$AJ877^8+WeightSDS!P$30*$AJ877^7+WeightSDS!Q$30*$AJ877^6+WeightSDS!R$30*$AJ877^5+WeightSDS!S$30*$AJ877^4+WeightSDS!T$30*$AJ877^3+WeightSDS!U$30*$AJ877^2+WeightSDS!V$30*$AJ877+WeightSDS!W$30-0.010431*(1-1/$AJ877),WeightSDS!M$32+WeightSDS!N$32/(1+EXP(WeightSDS!O$32+WeightSDS!P$32*$AJ877))-0.010431*(1-$AJ877/210))))</f>
        <v>2.9500001032655536</v>
      </c>
      <c r="AN877" s="7">
        <f>IF(D877="M",IF($AJ877&lt;162,WeightSDS!P$12*$AJ877^7+WeightSDS!Q$12*$AJ877^6+WeightSDS!R$12*$AJ877^5+WeightSDS!S$12*$AJ877^4+WeightSDS!T$12*$AJ877^3+WeightSDS!U$12*$AJ877^2+WeightSDS!V$12*$AJ877+WeightSDS!W$12,WeightSDS!P$14*$AJ877^7+WeightSDS!Q$14*$AJ877^6+WeightSDS!R$14*$AJ877^5+WeightSDS!S$14*$AJ877^4+WeightSDS!T$14*$AJ877^3+WeightSDS!U$14*$AJ877^2+WeightSDS!V$14*$AJ877+WeightSDS!W$14),IF($AJ877&lt;156,WeightSDS!O$17*$AJ877^8+WeightSDS!P$17*$AJ877^7+WeightSDS!Q$17*$AJ877^6+WeightSDS!R$17*$AJ877^5+WeightSDS!S$17*$AJ877^4+WeightSDS!T$17*$AJ877^3+WeightSDS!U$17*$AJ877^2+WeightSDS!V$17*$AJ877+WeightSDS!W$17,IF($AJ877&lt;186,WeightSDS!$U$18+(WeightSDS!$V$18-WeightSDS!$U$18)/24*($AJ877-186)+WeightSDS!$W$18*(-$AJ877+186)^2-0.005,WeightSDS!$U$18+(WeightSDS!$V$18-WeightSDS!$U$18)/24*($AJ877-186)-0.005)))</f>
        <v>0.14604529399999999</v>
      </c>
      <c r="AQ877" s="7">
        <f t="shared" si="295"/>
        <v>0.56299999999999994</v>
      </c>
      <c r="AR877" s="7">
        <f t="shared" si="296"/>
        <v>69</v>
      </c>
      <c r="AS877" s="7">
        <f t="shared" si="297"/>
        <v>0.51</v>
      </c>
    </row>
    <row r="878" spans="2:45" s="7" customFormat="1" x14ac:dyDescent="0.15">
      <c r="B878" s="118"/>
      <c r="C878" s="118"/>
      <c r="D878" s="118"/>
      <c r="E878" s="30"/>
      <c r="F878" s="30"/>
      <c r="G878" s="119"/>
      <c r="H878" s="119"/>
      <c r="I878" s="78"/>
      <c r="J878" s="11" t="str">
        <f t="shared" si="288"/>
        <v/>
      </c>
      <c r="K878" s="2" t="str">
        <f t="shared" si="298"/>
        <v/>
      </c>
      <c r="L878" s="2" t="str">
        <f t="shared" si="289"/>
        <v/>
      </c>
      <c r="M878" s="2" t="str">
        <f t="shared" si="299"/>
        <v/>
      </c>
      <c r="N878" s="2" t="str">
        <f t="shared" si="300"/>
        <v/>
      </c>
      <c r="O878" s="2" t="str">
        <f t="shared" si="301"/>
        <v/>
      </c>
      <c r="P878" s="11" t="str">
        <f t="shared" si="302"/>
        <v/>
      </c>
      <c r="Q878" s="11" t="str">
        <f t="shared" si="303"/>
        <v/>
      </c>
      <c r="R878" s="2" t="str">
        <f t="shared" si="304"/>
        <v/>
      </c>
      <c r="S878" s="11" t="str">
        <f t="shared" si="305"/>
        <v/>
      </c>
      <c r="T878" s="175" t="str">
        <f t="shared" si="306"/>
        <v/>
      </c>
      <c r="U878" s="11" t="str">
        <f t="shared" si="307"/>
        <v/>
      </c>
      <c r="V878" s="136"/>
      <c r="W878" s="136"/>
      <c r="X878" s="139">
        <f t="shared" si="290"/>
        <v>0</v>
      </c>
      <c r="Y878" s="31">
        <f t="shared" si="291"/>
        <v>0</v>
      </c>
      <c r="Z878" s="31"/>
      <c r="AA878" s="140">
        <f t="shared" si="292"/>
        <v>0</v>
      </c>
      <c r="AB878" s="12"/>
      <c r="AC878" s="8">
        <f t="shared" si="293"/>
        <v>9.0359999999999996</v>
      </c>
      <c r="AD878" s="8">
        <f t="shared" si="294"/>
        <v>-184.49199999999999</v>
      </c>
      <c r="AE878"/>
      <c r="AF878" t="e">
        <f>IF(D878="M",IF(AI878&lt;78,LMS!$D$5*AI878^3+LMS!$E$5*AI878^2+LMS!$F$5*AI878+LMS!$G$5,IF(AI878&lt;150,LMS!$D$6*AI878^3+LMS!$E$6*AI878^2+LMS!$F$6*AI878+LMS!$G$6,LMS!$D$7*AI878^3+LMS!$E$7*AI878^2+LMS!$F$7*AI878+LMS!$G$7)),IF(AI878&lt;69,LMS!$D$9*AI878^3+LMS!$E$9*AI878^2+LMS!$F$9*AI878+LMS!$G$9,IF(AI878&lt;150,LMS!$D$10*AI878^3+LMS!$E$10*AI878^2+LMS!$F$10*AI878+LMS!$G$10,LMS!$D$11*AI878^3+LMS!$E$11*AI878^2+LMS!$F$11*AI878+LMS!$G$11)))</f>
        <v>#VALUE!</v>
      </c>
      <c r="AG878" t="e">
        <f>IF(D878="M",(IF(AI878&lt;2.5,LMS!$D$21*AI878^3+LMS!$E$21*AI878^2+LMS!$F$21*AI878+LMS!$G$21,IF(AI878&lt;9.5,LMS!$D$22*AI878^3+LMS!$E$22*AI878^2+LMS!$F$22*AI878+LMS!$G$22,IF(AI878&lt;26.75,LMS!$D$23*AI878^3+LMS!$E$23*AI878^2+LMS!$F$23*AI878+LMS!$G$23,IF(AI878&lt;90,LMS!$D$24*AI878^3+LMS!$E$24*AI878^2+LMS!$F$24*AI878+LMS!$G$24,LMS!$D$25*AI878^3+LMS!$E$25*AI878^2+LMS!$F$25*AI878+LMS!$G$25))))),(IF(AI878&lt;2.5,LMS!$D$27*AI878^3+LMS!$E$27*AI878^2+LMS!$F$27*AI878+LMS!$G$27,IF(AI878&lt;9.5,LMS!$D$28*AI878^3+LMS!$E$28*AI878^2+LMS!$F$28*AI878+LMS!$G$28,IF(AI878&lt;26.75,LMS!$D$29*AI878^3+LMS!$E$29*AI878^2+LMS!$F$29*AI878+LMS!$G$29,IF(AI878&lt;90,LMS!$D$30*AI878^3+LMS!$E$30*AI878^2+LMS!$F$30*AI878+LMS!$G$30,IF(AI878&lt;150,LMS!$D$31*AI878^3+LMS!$E$31*AI878^2+LMS!$F$31*AI878+LMS!$G$31,LMS!$D$32*AI878^3+LMS!$E$32*AI878^2+LMS!$F$32*AI878+LMS!$G$32)))))))</f>
        <v>#VALUE!</v>
      </c>
      <c r="AH878" t="e">
        <f>IF(D878="M",(IF(AI878&lt;90,LMS!$D$14*AI878^3+LMS!$E$14*AI878^2+LMS!$F$14*AI878+LMS!$G$14,LMS!$D$15*AI878^3+LMS!$E$15*AI878^2+LMS!$F$15*AI878+LMS!$G$15)),(IF(AI878&lt;90,LMS!$D$17*AI878^3+LMS!$E$17*AI878^2+LMS!$F$17*AI878+LMS!$G$17,LMS!$D$18*AI878^3+LMS!$E$18*AI878^2+LMS!$F$18*AI878+LMS!$G$18)))</f>
        <v>#VALUE!</v>
      </c>
      <c r="AI878" s="7" t="e">
        <f t="shared" si="287"/>
        <v>#VALUE!</v>
      </c>
      <c r="AJ878" s="7">
        <f t="shared" si="308"/>
        <v>0</v>
      </c>
      <c r="AL878" s="7">
        <f>IF(D878="M",WeightSDS!P$5*$AJ878^7+WeightSDS!Q$5*$AJ878^6+WeightSDS!R$5*$AJ878^5+WeightSDS!S$5*$AJ878^4+WeightSDS!T$5*$AJ878^3+WeightSDS!U$5*$AJ878^2+WeightSDS!V$5*$AJ878+WeightSDS!W$5,IF($AJ878&lt;186,WeightSDS!P$8*$AJ878^7+WeightSDS!Q$8*$AJ878^6+WeightSDS!R$8*$AJ878^5+WeightSDS!S$8*$AJ878^4+WeightSDS!T$8*$AJ878^3+WeightSDS!U$8*$AJ878^2+WeightSDS!V$8*$AJ878+WeightSDS!W$8,WeightSDS!$U$9+WeightSDS!$V$9*($AJ878-WeightSDS!$W$9)))</f>
        <v>0.75407122999999998</v>
      </c>
      <c r="AM878" s="7">
        <f>IF(D878="M",IF($AJ878&lt;45,WeightSDS!M$23*$AJ878^10+WeightSDS!N$23*$AJ878^9+WeightSDS!O$23*$AJ878^8+WeightSDS!P$23*$AJ878^7+WeightSDS!Q$23*$AJ878^6+WeightSDS!R$23*$AJ878^5+WeightSDS!S$23*$AJ878^4+WeightSDS!T$23*$AJ878^3+WeightSDS!U$23*$AJ878^2+WeightSDS!V$23*$AJ878+WeightSDS!W$23,IF($AJ878&lt;153,WeightSDS!M$25*$AJ878^10+WeightSDS!N$25*$AJ878^9+WeightSDS!O$25*$AJ878^8+WeightSDS!P$25*$AJ878^7+WeightSDS!Q$25*$AJ878^6+WeightSDS!R$25*$AJ878^5+WeightSDS!S$25*$AJ878^4+WeightSDS!T$25*$AJ878^3+WeightSDS!U$25*$AJ878^2+WeightSDS!V$25*$AJ878+WeightSDS!W$25,WeightSDS!M$27+WeightSDS!N$27/(1+EXP(WeightSDS!O$27+WeightSDS!P$27*$AJ878)))),IF($AJ878&lt;43.8,WeightSDS!M$29*$AJ878^10+WeightSDS!N$29*$AJ878^9+WeightSDS!O$29*$AJ878^8+WeightSDS!P$29*$AJ878^7+WeightSDS!Q$29*$AJ878^6+WeightSDS!R$29*$AJ878^5+WeightSDS!S$29*$AJ878^4+WeightSDS!T$29*$AJ878^3+WeightSDS!U$29*$AJ878^2+WeightSDS!V$29*$AJ878+WeightSDS!W$29-0.010431*(1-$AJ878/210),IF($AJ878&lt;123,WeightSDS!M$30*$AJ878^10+WeightSDS!N$30*$AJ878^9+WeightSDS!O$30*$AJ878^8+WeightSDS!P$30*$AJ878^7+WeightSDS!Q$30*$AJ878^6+WeightSDS!R$30*$AJ878^5+WeightSDS!S$30*$AJ878^4+WeightSDS!T$30*$AJ878^3+WeightSDS!U$30*$AJ878^2+WeightSDS!V$30*$AJ878+WeightSDS!W$30-0.010431*(1-1/$AJ878),WeightSDS!M$32+WeightSDS!N$32/(1+EXP(WeightSDS!O$32+WeightSDS!P$32*$AJ878))-0.010431*(1-$AJ878/210))))</f>
        <v>2.9500001032655536</v>
      </c>
      <c r="AN878" s="7">
        <f>IF(D878="M",IF($AJ878&lt;162,WeightSDS!P$12*$AJ878^7+WeightSDS!Q$12*$AJ878^6+WeightSDS!R$12*$AJ878^5+WeightSDS!S$12*$AJ878^4+WeightSDS!T$12*$AJ878^3+WeightSDS!U$12*$AJ878^2+WeightSDS!V$12*$AJ878+WeightSDS!W$12,WeightSDS!P$14*$AJ878^7+WeightSDS!Q$14*$AJ878^6+WeightSDS!R$14*$AJ878^5+WeightSDS!S$14*$AJ878^4+WeightSDS!T$14*$AJ878^3+WeightSDS!U$14*$AJ878^2+WeightSDS!V$14*$AJ878+WeightSDS!W$14),IF($AJ878&lt;156,WeightSDS!O$17*$AJ878^8+WeightSDS!P$17*$AJ878^7+WeightSDS!Q$17*$AJ878^6+WeightSDS!R$17*$AJ878^5+WeightSDS!S$17*$AJ878^4+WeightSDS!T$17*$AJ878^3+WeightSDS!U$17*$AJ878^2+WeightSDS!V$17*$AJ878+WeightSDS!W$17,IF($AJ878&lt;186,WeightSDS!$U$18+(WeightSDS!$V$18-WeightSDS!$U$18)/24*($AJ878-186)+WeightSDS!$W$18*(-$AJ878+186)^2-0.005,WeightSDS!$U$18+(WeightSDS!$V$18-WeightSDS!$U$18)/24*($AJ878-186)-0.005)))</f>
        <v>0.14604529399999999</v>
      </c>
      <c r="AQ878" s="7">
        <f t="shared" si="295"/>
        <v>0.56299999999999994</v>
      </c>
      <c r="AR878" s="7">
        <f t="shared" si="296"/>
        <v>69</v>
      </c>
      <c r="AS878" s="7">
        <f t="shared" si="297"/>
        <v>0.51</v>
      </c>
    </row>
    <row r="879" spans="2:45" s="7" customFormat="1" x14ac:dyDescent="0.15">
      <c r="B879" s="118"/>
      <c r="C879" s="118"/>
      <c r="D879" s="118"/>
      <c r="E879" s="30"/>
      <c r="F879" s="30"/>
      <c r="G879" s="119"/>
      <c r="H879" s="119"/>
      <c r="I879" s="78"/>
      <c r="J879" s="11" t="str">
        <f t="shared" si="288"/>
        <v/>
      </c>
      <c r="K879" s="2" t="str">
        <f t="shared" si="298"/>
        <v/>
      </c>
      <c r="L879" s="2" t="str">
        <f t="shared" si="289"/>
        <v/>
      </c>
      <c r="M879" s="2" t="str">
        <f t="shared" si="299"/>
        <v/>
      </c>
      <c r="N879" s="2" t="str">
        <f t="shared" si="300"/>
        <v/>
      </c>
      <c r="O879" s="2" t="str">
        <f t="shared" si="301"/>
        <v/>
      </c>
      <c r="P879" s="11" t="str">
        <f t="shared" si="302"/>
        <v/>
      </c>
      <c r="Q879" s="11" t="str">
        <f t="shared" si="303"/>
        <v/>
      </c>
      <c r="R879" s="2" t="str">
        <f t="shared" si="304"/>
        <v/>
      </c>
      <c r="S879" s="11" t="str">
        <f t="shared" si="305"/>
        <v/>
      </c>
      <c r="T879" s="175" t="str">
        <f t="shared" si="306"/>
        <v/>
      </c>
      <c r="U879" s="11" t="str">
        <f t="shared" si="307"/>
        <v/>
      </c>
      <c r="V879" s="136"/>
      <c r="W879" s="136"/>
      <c r="X879" s="139">
        <f t="shared" si="290"/>
        <v>0</v>
      </c>
      <c r="Y879" s="31">
        <f t="shared" si="291"/>
        <v>0</v>
      </c>
      <c r="Z879" s="31"/>
      <c r="AA879" s="140">
        <f t="shared" si="292"/>
        <v>0</v>
      </c>
      <c r="AB879" s="12"/>
      <c r="AC879" s="8">
        <f t="shared" si="293"/>
        <v>9.0359999999999996</v>
      </c>
      <c r="AD879" s="8">
        <f t="shared" si="294"/>
        <v>-184.49199999999999</v>
      </c>
      <c r="AE879"/>
      <c r="AF879" t="e">
        <f>IF(D879="M",IF(AI879&lt;78,LMS!$D$5*AI879^3+LMS!$E$5*AI879^2+LMS!$F$5*AI879+LMS!$G$5,IF(AI879&lt;150,LMS!$D$6*AI879^3+LMS!$E$6*AI879^2+LMS!$F$6*AI879+LMS!$G$6,LMS!$D$7*AI879^3+LMS!$E$7*AI879^2+LMS!$F$7*AI879+LMS!$G$7)),IF(AI879&lt;69,LMS!$D$9*AI879^3+LMS!$E$9*AI879^2+LMS!$F$9*AI879+LMS!$G$9,IF(AI879&lt;150,LMS!$D$10*AI879^3+LMS!$E$10*AI879^2+LMS!$F$10*AI879+LMS!$G$10,LMS!$D$11*AI879^3+LMS!$E$11*AI879^2+LMS!$F$11*AI879+LMS!$G$11)))</f>
        <v>#VALUE!</v>
      </c>
      <c r="AG879" t="e">
        <f>IF(D879="M",(IF(AI879&lt;2.5,LMS!$D$21*AI879^3+LMS!$E$21*AI879^2+LMS!$F$21*AI879+LMS!$G$21,IF(AI879&lt;9.5,LMS!$D$22*AI879^3+LMS!$E$22*AI879^2+LMS!$F$22*AI879+LMS!$G$22,IF(AI879&lt;26.75,LMS!$D$23*AI879^3+LMS!$E$23*AI879^2+LMS!$F$23*AI879+LMS!$G$23,IF(AI879&lt;90,LMS!$D$24*AI879^3+LMS!$E$24*AI879^2+LMS!$F$24*AI879+LMS!$G$24,LMS!$D$25*AI879^3+LMS!$E$25*AI879^2+LMS!$F$25*AI879+LMS!$G$25))))),(IF(AI879&lt;2.5,LMS!$D$27*AI879^3+LMS!$E$27*AI879^2+LMS!$F$27*AI879+LMS!$G$27,IF(AI879&lt;9.5,LMS!$D$28*AI879^3+LMS!$E$28*AI879^2+LMS!$F$28*AI879+LMS!$G$28,IF(AI879&lt;26.75,LMS!$D$29*AI879^3+LMS!$E$29*AI879^2+LMS!$F$29*AI879+LMS!$G$29,IF(AI879&lt;90,LMS!$D$30*AI879^3+LMS!$E$30*AI879^2+LMS!$F$30*AI879+LMS!$G$30,IF(AI879&lt;150,LMS!$D$31*AI879^3+LMS!$E$31*AI879^2+LMS!$F$31*AI879+LMS!$G$31,LMS!$D$32*AI879^3+LMS!$E$32*AI879^2+LMS!$F$32*AI879+LMS!$G$32)))))))</f>
        <v>#VALUE!</v>
      </c>
      <c r="AH879" t="e">
        <f>IF(D879="M",(IF(AI879&lt;90,LMS!$D$14*AI879^3+LMS!$E$14*AI879^2+LMS!$F$14*AI879+LMS!$G$14,LMS!$D$15*AI879^3+LMS!$E$15*AI879^2+LMS!$F$15*AI879+LMS!$G$15)),(IF(AI879&lt;90,LMS!$D$17*AI879^3+LMS!$E$17*AI879^2+LMS!$F$17*AI879+LMS!$G$17,LMS!$D$18*AI879^3+LMS!$E$18*AI879^2+LMS!$F$18*AI879+LMS!$G$18)))</f>
        <v>#VALUE!</v>
      </c>
      <c r="AI879" s="7" t="e">
        <f t="shared" si="287"/>
        <v>#VALUE!</v>
      </c>
      <c r="AJ879" s="7">
        <f t="shared" si="308"/>
        <v>0</v>
      </c>
      <c r="AL879" s="7">
        <f>IF(D879="M",WeightSDS!P$5*$AJ879^7+WeightSDS!Q$5*$AJ879^6+WeightSDS!R$5*$AJ879^5+WeightSDS!S$5*$AJ879^4+WeightSDS!T$5*$AJ879^3+WeightSDS!U$5*$AJ879^2+WeightSDS!V$5*$AJ879+WeightSDS!W$5,IF($AJ879&lt;186,WeightSDS!P$8*$AJ879^7+WeightSDS!Q$8*$AJ879^6+WeightSDS!R$8*$AJ879^5+WeightSDS!S$8*$AJ879^4+WeightSDS!T$8*$AJ879^3+WeightSDS!U$8*$AJ879^2+WeightSDS!V$8*$AJ879+WeightSDS!W$8,WeightSDS!$U$9+WeightSDS!$V$9*($AJ879-WeightSDS!$W$9)))</f>
        <v>0.75407122999999998</v>
      </c>
      <c r="AM879" s="7">
        <f>IF(D879="M",IF($AJ879&lt;45,WeightSDS!M$23*$AJ879^10+WeightSDS!N$23*$AJ879^9+WeightSDS!O$23*$AJ879^8+WeightSDS!P$23*$AJ879^7+WeightSDS!Q$23*$AJ879^6+WeightSDS!R$23*$AJ879^5+WeightSDS!S$23*$AJ879^4+WeightSDS!T$23*$AJ879^3+WeightSDS!U$23*$AJ879^2+WeightSDS!V$23*$AJ879+WeightSDS!W$23,IF($AJ879&lt;153,WeightSDS!M$25*$AJ879^10+WeightSDS!N$25*$AJ879^9+WeightSDS!O$25*$AJ879^8+WeightSDS!P$25*$AJ879^7+WeightSDS!Q$25*$AJ879^6+WeightSDS!R$25*$AJ879^5+WeightSDS!S$25*$AJ879^4+WeightSDS!T$25*$AJ879^3+WeightSDS!U$25*$AJ879^2+WeightSDS!V$25*$AJ879+WeightSDS!W$25,WeightSDS!M$27+WeightSDS!N$27/(1+EXP(WeightSDS!O$27+WeightSDS!P$27*$AJ879)))),IF($AJ879&lt;43.8,WeightSDS!M$29*$AJ879^10+WeightSDS!N$29*$AJ879^9+WeightSDS!O$29*$AJ879^8+WeightSDS!P$29*$AJ879^7+WeightSDS!Q$29*$AJ879^6+WeightSDS!R$29*$AJ879^5+WeightSDS!S$29*$AJ879^4+WeightSDS!T$29*$AJ879^3+WeightSDS!U$29*$AJ879^2+WeightSDS!V$29*$AJ879+WeightSDS!W$29-0.010431*(1-$AJ879/210),IF($AJ879&lt;123,WeightSDS!M$30*$AJ879^10+WeightSDS!N$30*$AJ879^9+WeightSDS!O$30*$AJ879^8+WeightSDS!P$30*$AJ879^7+WeightSDS!Q$30*$AJ879^6+WeightSDS!R$30*$AJ879^5+WeightSDS!S$30*$AJ879^4+WeightSDS!T$30*$AJ879^3+WeightSDS!U$30*$AJ879^2+WeightSDS!V$30*$AJ879+WeightSDS!W$30-0.010431*(1-1/$AJ879),WeightSDS!M$32+WeightSDS!N$32/(1+EXP(WeightSDS!O$32+WeightSDS!P$32*$AJ879))-0.010431*(1-$AJ879/210))))</f>
        <v>2.9500001032655536</v>
      </c>
      <c r="AN879" s="7">
        <f>IF(D879="M",IF($AJ879&lt;162,WeightSDS!P$12*$AJ879^7+WeightSDS!Q$12*$AJ879^6+WeightSDS!R$12*$AJ879^5+WeightSDS!S$12*$AJ879^4+WeightSDS!T$12*$AJ879^3+WeightSDS!U$12*$AJ879^2+WeightSDS!V$12*$AJ879+WeightSDS!W$12,WeightSDS!P$14*$AJ879^7+WeightSDS!Q$14*$AJ879^6+WeightSDS!R$14*$AJ879^5+WeightSDS!S$14*$AJ879^4+WeightSDS!T$14*$AJ879^3+WeightSDS!U$14*$AJ879^2+WeightSDS!V$14*$AJ879+WeightSDS!W$14),IF($AJ879&lt;156,WeightSDS!O$17*$AJ879^8+WeightSDS!P$17*$AJ879^7+WeightSDS!Q$17*$AJ879^6+WeightSDS!R$17*$AJ879^5+WeightSDS!S$17*$AJ879^4+WeightSDS!T$17*$AJ879^3+WeightSDS!U$17*$AJ879^2+WeightSDS!V$17*$AJ879+WeightSDS!W$17,IF($AJ879&lt;186,WeightSDS!$U$18+(WeightSDS!$V$18-WeightSDS!$U$18)/24*($AJ879-186)+WeightSDS!$W$18*(-$AJ879+186)^2-0.005,WeightSDS!$U$18+(WeightSDS!$V$18-WeightSDS!$U$18)/24*($AJ879-186)-0.005)))</f>
        <v>0.14604529399999999</v>
      </c>
      <c r="AQ879" s="7">
        <f t="shared" si="295"/>
        <v>0.56299999999999994</v>
      </c>
      <c r="AR879" s="7">
        <f t="shared" si="296"/>
        <v>69</v>
      </c>
      <c r="AS879" s="7">
        <f t="shared" si="297"/>
        <v>0.51</v>
      </c>
    </row>
    <row r="880" spans="2:45" s="7" customFormat="1" x14ac:dyDescent="0.15">
      <c r="B880" s="118"/>
      <c r="C880" s="118"/>
      <c r="D880" s="118"/>
      <c r="E880" s="30"/>
      <c r="F880" s="30"/>
      <c r="G880" s="119"/>
      <c r="H880" s="119"/>
      <c r="I880" s="78"/>
      <c r="J880" s="11" t="str">
        <f t="shared" si="288"/>
        <v/>
      </c>
      <c r="K880" s="2" t="str">
        <f t="shared" si="298"/>
        <v/>
      </c>
      <c r="L880" s="2" t="str">
        <f t="shared" si="289"/>
        <v/>
      </c>
      <c r="M880" s="2" t="str">
        <f t="shared" si="299"/>
        <v/>
      </c>
      <c r="N880" s="2" t="str">
        <f t="shared" si="300"/>
        <v/>
      </c>
      <c r="O880" s="2" t="str">
        <f t="shared" si="301"/>
        <v/>
      </c>
      <c r="P880" s="11" t="str">
        <f t="shared" si="302"/>
        <v/>
      </c>
      <c r="Q880" s="11" t="str">
        <f t="shared" si="303"/>
        <v/>
      </c>
      <c r="R880" s="2" t="str">
        <f t="shared" si="304"/>
        <v/>
      </c>
      <c r="S880" s="11" t="str">
        <f t="shared" si="305"/>
        <v/>
      </c>
      <c r="T880" s="175" t="str">
        <f t="shared" si="306"/>
        <v/>
      </c>
      <c r="U880" s="11" t="str">
        <f t="shared" si="307"/>
        <v/>
      </c>
      <c r="V880" s="136"/>
      <c r="W880" s="136"/>
      <c r="X880" s="139">
        <f t="shared" si="290"/>
        <v>0</v>
      </c>
      <c r="Y880" s="31">
        <f t="shared" si="291"/>
        <v>0</v>
      </c>
      <c r="Z880" s="31"/>
      <c r="AA880" s="140">
        <f t="shared" si="292"/>
        <v>0</v>
      </c>
      <c r="AB880" s="12"/>
      <c r="AC880" s="8">
        <f t="shared" si="293"/>
        <v>9.0359999999999996</v>
      </c>
      <c r="AD880" s="8">
        <f t="shared" si="294"/>
        <v>-184.49199999999999</v>
      </c>
      <c r="AE880"/>
      <c r="AF880" t="e">
        <f>IF(D880="M",IF(AI880&lt;78,LMS!$D$5*AI880^3+LMS!$E$5*AI880^2+LMS!$F$5*AI880+LMS!$G$5,IF(AI880&lt;150,LMS!$D$6*AI880^3+LMS!$E$6*AI880^2+LMS!$F$6*AI880+LMS!$G$6,LMS!$D$7*AI880^3+LMS!$E$7*AI880^2+LMS!$F$7*AI880+LMS!$G$7)),IF(AI880&lt;69,LMS!$D$9*AI880^3+LMS!$E$9*AI880^2+LMS!$F$9*AI880+LMS!$G$9,IF(AI880&lt;150,LMS!$D$10*AI880^3+LMS!$E$10*AI880^2+LMS!$F$10*AI880+LMS!$G$10,LMS!$D$11*AI880^3+LMS!$E$11*AI880^2+LMS!$F$11*AI880+LMS!$G$11)))</f>
        <v>#VALUE!</v>
      </c>
      <c r="AG880" t="e">
        <f>IF(D880="M",(IF(AI880&lt;2.5,LMS!$D$21*AI880^3+LMS!$E$21*AI880^2+LMS!$F$21*AI880+LMS!$G$21,IF(AI880&lt;9.5,LMS!$D$22*AI880^3+LMS!$E$22*AI880^2+LMS!$F$22*AI880+LMS!$G$22,IF(AI880&lt;26.75,LMS!$D$23*AI880^3+LMS!$E$23*AI880^2+LMS!$F$23*AI880+LMS!$G$23,IF(AI880&lt;90,LMS!$D$24*AI880^3+LMS!$E$24*AI880^2+LMS!$F$24*AI880+LMS!$G$24,LMS!$D$25*AI880^3+LMS!$E$25*AI880^2+LMS!$F$25*AI880+LMS!$G$25))))),(IF(AI880&lt;2.5,LMS!$D$27*AI880^3+LMS!$E$27*AI880^2+LMS!$F$27*AI880+LMS!$G$27,IF(AI880&lt;9.5,LMS!$D$28*AI880^3+LMS!$E$28*AI880^2+LMS!$F$28*AI880+LMS!$G$28,IF(AI880&lt;26.75,LMS!$D$29*AI880^3+LMS!$E$29*AI880^2+LMS!$F$29*AI880+LMS!$G$29,IF(AI880&lt;90,LMS!$D$30*AI880^3+LMS!$E$30*AI880^2+LMS!$F$30*AI880+LMS!$G$30,IF(AI880&lt;150,LMS!$D$31*AI880^3+LMS!$E$31*AI880^2+LMS!$F$31*AI880+LMS!$G$31,LMS!$D$32*AI880^3+LMS!$E$32*AI880^2+LMS!$F$32*AI880+LMS!$G$32)))))))</f>
        <v>#VALUE!</v>
      </c>
      <c r="AH880" t="e">
        <f>IF(D880="M",(IF(AI880&lt;90,LMS!$D$14*AI880^3+LMS!$E$14*AI880^2+LMS!$F$14*AI880+LMS!$G$14,LMS!$D$15*AI880^3+LMS!$E$15*AI880^2+LMS!$F$15*AI880+LMS!$G$15)),(IF(AI880&lt;90,LMS!$D$17*AI880^3+LMS!$E$17*AI880^2+LMS!$F$17*AI880+LMS!$G$17,LMS!$D$18*AI880^3+LMS!$E$18*AI880^2+LMS!$F$18*AI880+LMS!$G$18)))</f>
        <v>#VALUE!</v>
      </c>
      <c r="AI880" s="7" t="e">
        <f t="shared" si="287"/>
        <v>#VALUE!</v>
      </c>
      <c r="AJ880" s="7">
        <f t="shared" si="308"/>
        <v>0</v>
      </c>
      <c r="AL880" s="7">
        <f>IF(D880="M",WeightSDS!P$5*$AJ880^7+WeightSDS!Q$5*$AJ880^6+WeightSDS!R$5*$AJ880^5+WeightSDS!S$5*$AJ880^4+WeightSDS!T$5*$AJ880^3+WeightSDS!U$5*$AJ880^2+WeightSDS!V$5*$AJ880+WeightSDS!W$5,IF($AJ880&lt;186,WeightSDS!P$8*$AJ880^7+WeightSDS!Q$8*$AJ880^6+WeightSDS!R$8*$AJ880^5+WeightSDS!S$8*$AJ880^4+WeightSDS!T$8*$AJ880^3+WeightSDS!U$8*$AJ880^2+WeightSDS!V$8*$AJ880+WeightSDS!W$8,WeightSDS!$U$9+WeightSDS!$V$9*($AJ880-WeightSDS!$W$9)))</f>
        <v>0.75407122999999998</v>
      </c>
      <c r="AM880" s="7">
        <f>IF(D880="M",IF($AJ880&lt;45,WeightSDS!M$23*$AJ880^10+WeightSDS!N$23*$AJ880^9+WeightSDS!O$23*$AJ880^8+WeightSDS!P$23*$AJ880^7+WeightSDS!Q$23*$AJ880^6+WeightSDS!R$23*$AJ880^5+WeightSDS!S$23*$AJ880^4+WeightSDS!T$23*$AJ880^3+WeightSDS!U$23*$AJ880^2+WeightSDS!V$23*$AJ880+WeightSDS!W$23,IF($AJ880&lt;153,WeightSDS!M$25*$AJ880^10+WeightSDS!N$25*$AJ880^9+WeightSDS!O$25*$AJ880^8+WeightSDS!P$25*$AJ880^7+WeightSDS!Q$25*$AJ880^6+WeightSDS!R$25*$AJ880^5+WeightSDS!S$25*$AJ880^4+WeightSDS!T$25*$AJ880^3+WeightSDS!U$25*$AJ880^2+WeightSDS!V$25*$AJ880+WeightSDS!W$25,WeightSDS!M$27+WeightSDS!N$27/(1+EXP(WeightSDS!O$27+WeightSDS!P$27*$AJ880)))),IF($AJ880&lt;43.8,WeightSDS!M$29*$AJ880^10+WeightSDS!N$29*$AJ880^9+WeightSDS!O$29*$AJ880^8+WeightSDS!P$29*$AJ880^7+WeightSDS!Q$29*$AJ880^6+WeightSDS!R$29*$AJ880^5+WeightSDS!S$29*$AJ880^4+WeightSDS!T$29*$AJ880^3+WeightSDS!U$29*$AJ880^2+WeightSDS!V$29*$AJ880+WeightSDS!W$29-0.010431*(1-$AJ880/210),IF($AJ880&lt;123,WeightSDS!M$30*$AJ880^10+WeightSDS!N$30*$AJ880^9+WeightSDS!O$30*$AJ880^8+WeightSDS!P$30*$AJ880^7+WeightSDS!Q$30*$AJ880^6+WeightSDS!R$30*$AJ880^5+WeightSDS!S$30*$AJ880^4+WeightSDS!T$30*$AJ880^3+WeightSDS!U$30*$AJ880^2+WeightSDS!V$30*$AJ880+WeightSDS!W$30-0.010431*(1-1/$AJ880),WeightSDS!M$32+WeightSDS!N$32/(1+EXP(WeightSDS!O$32+WeightSDS!P$32*$AJ880))-0.010431*(1-$AJ880/210))))</f>
        <v>2.9500001032655536</v>
      </c>
      <c r="AN880" s="7">
        <f>IF(D880="M",IF($AJ880&lt;162,WeightSDS!P$12*$AJ880^7+WeightSDS!Q$12*$AJ880^6+WeightSDS!R$12*$AJ880^5+WeightSDS!S$12*$AJ880^4+WeightSDS!T$12*$AJ880^3+WeightSDS!U$12*$AJ880^2+WeightSDS!V$12*$AJ880+WeightSDS!W$12,WeightSDS!P$14*$AJ880^7+WeightSDS!Q$14*$AJ880^6+WeightSDS!R$14*$AJ880^5+WeightSDS!S$14*$AJ880^4+WeightSDS!T$14*$AJ880^3+WeightSDS!U$14*$AJ880^2+WeightSDS!V$14*$AJ880+WeightSDS!W$14),IF($AJ880&lt;156,WeightSDS!O$17*$AJ880^8+WeightSDS!P$17*$AJ880^7+WeightSDS!Q$17*$AJ880^6+WeightSDS!R$17*$AJ880^5+WeightSDS!S$17*$AJ880^4+WeightSDS!T$17*$AJ880^3+WeightSDS!U$17*$AJ880^2+WeightSDS!V$17*$AJ880+WeightSDS!W$17,IF($AJ880&lt;186,WeightSDS!$U$18+(WeightSDS!$V$18-WeightSDS!$U$18)/24*($AJ880-186)+WeightSDS!$W$18*(-$AJ880+186)^2-0.005,WeightSDS!$U$18+(WeightSDS!$V$18-WeightSDS!$U$18)/24*($AJ880-186)-0.005)))</f>
        <v>0.14604529399999999</v>
      </c>
      <c r="AQ880" s="7">
        <f t="shared" si="295"/>
        <v>0.56299999999999994</v>
      </c>
      <c r="AR880" s="7">
        <f t="shared" si="296"/>
        <v>69</v>
      </c>
      <c r="AS880" s="7">
        <f t="shared" si="297"/>
        <v>0.51</v>
      </c>
    </row>
    <row r="881" spans="2:45" s="7" customFormat="1" x14ac:dyDescent="0.15">
      <c r="B881" s="118"/>
      <c r="C881" s="118"/>
      <c r="D881" s="118"/>
      <c r="E881" s="30"/>
      <c r="F881" s="30"/>
      <c r="G881" s="119"/>
      <c r="H881" s="119"/>
      <c r="I881" s="78"/>
      <c r="J881" s="11" t="str">
        <f t="shared" si="288"/>
        <v/>
      </c>
      <c r="K881" s="2" t="str">
        <f t="shared" si="298"/>
        <v/>
      </c>
      <c r="L881" s="2" t="str">
        <f t="shared" si="289"/>
        <v/>
      </c>
      <c r="M881" s="2" t="str">
        <f t="shared" si="299"/>
        <v/>
      </c>
      <c r="N881" s="2" t="str">
        <f t="shared" si="300"/>
        <v/>
      </c>
      <c r="O881" s="2" t="str">
        <f t="shared" si="301"/>
        <v/>
      </c>
      <c r="P881" s="11" t="str">
        <f t="shared" si="302"/>
        <v/>
      </c>
      <c r="Q881" s="11" t="str">
        <f t="shared" si="303"/>
        <v/>
      </c>
      <c r="R881" s="2" t="str">
        <f t="shared" si="304"/>
        <v/>
      </c>
      <c r="S881" s="11" t="str">
        <f t="shared" si="305"/>
        <v/>
      </c>
      <c r="T881" s="175" t="str">
        <f t="shared" si="306"/>
        <v/>
      </c>
      <c r="U881" s="11" t="str">
        <f t="shared" si="307"/>
        <v/>
      </c>
      <c r="V881" s="136"/>
      <c r="W881" s="136"/>
      <c r="X881" s="139">
        <f t="shared" si="290"/>
        <v>0</v>
      </c>
      <c r="Y881" s="31">
        <f t="shared" si="291"/>
        <v>0</v>
      </c>
      <c r="Z881" s="31"/>
      <c r="AA881" s="140">
        <f t="shared" si="292"/>
        <v>0</v>
      </c>
      <c r="AB881" s="12"/>
      <c r="AC881" s="8">
        <f t="shared" si="293"/>
        <v>9.0359999999999996</v>
      </c>
      <c r="AD881" s="8">
        <f t="shared" si="294"/>
        <v>-184.49199999999999</v>
      </c>
      <c r="AE881"/>
      <c r="AF881" t="e">
        <f>IF(D881="M",IF(AI881&lt;78,LMS!$D$5*AI881^3+LMS!$E$5*AI881^2+LMS!$F$5*AI881+LMS!$G$5,IF(AI881&lt;150,LMS!$D$6*AI881^3+LMS!$E$6*AI881^2+LMS!$F$6*AI881+LMS!$G$6,LMS!$D$7*AI881^3+LMS!$E$7*AI881^2+LMS!$F$7*AI881+LMS!$G$7)),IF(AI881&lt;69,LMS!$D$9*AI881^3+LMS!$E$9*AI881^2+LMS!$F$9*AI881+LMS!$G$9,IF(AI881&lt;150,LMS!$D$10*AI881^3+LMS!$E$10*AI881^2+LMS!$F$10*AI881+LMS!$G$10,LMS!$D$11*AI881^3+LMS!$E$11*AI881^2+LMS!$F$11*AI881+LMS!$G$11)))</f>
        <v>#VALUE!</v>
      </c>
      <c r="AG881" t="e">
        <f>IF(D881="M",(IF(AI881&lt;2.5,LMS!$D$21*AI881^3+LMS!$E$21*AI881^2+LMS!$F$21*AI881+LMS!$G$21,IF(AI881&lt;9.5,LMS!$D$22*AI881^3+LMS!$E$22*AI881^2+LMS!$F$22*AI881+LMS!$G$22,IF(AI881&lt;26.75,LMS!$D$23*AI881^3+LMS!$E$23*AI881^2+LMS!$F$23*AI881+LMS!$G$23,IF(AI881&lt;90,LMS!$D$24*AI881^3+LMS!$E$24*AI881^2+LMS!$F$24*AI881+LMS!$G$24,LMS!$D$25*AI881^3+LMS!$E$25*AI881^2+LMS!$F$25*AI881+LMS!$G$25))))),(IF(AI881&lt;2.5,LMS!$D$27*AI881^3+LMS!$E$27*AI881^2+LMS!$F$27*AI881+LMS!$G$27,IF(AI881&lt;9.5,LMS!$D$28*AI881^3+LMS!$E$28*AI881^2+LMS!$F$28*AI881+LMS!$G$28,IF(AI881&lt;26.75,LMS!$D$29*AI881^3+LMS!$E$29*AI881^2+LMS!$F$29*AI881+LMS!$G$29,IF(AI881&lt;90,LMS!$D$30*AI881^3+LMS!$E$30*AI881^2+LMS!$F$30*AI881+LMS!$G$30,IF(AI881&lt;150,LMS!$D$31*AI881^3+LMS!$E$31*AI881^2+LMS!$F$31*AI881+LMS!$G$31,LMS!$D$32*AI881^3+LMS!$E$32*AI881^2+LMS!$F$32*AI881+LMS!$G$32)))))))</f>
        <v>#VALUE!</v>
      </c>
      <c r="AH881" t="e">
        <f>IF(D881="M",(IF(AI881&lt;90,LMS!$D$14*AI881^3+LMS!$E$14*AI881^2+LMS!$F$14*AI881+LMS!$G$14,LMS!$D$15*AI881^3+LMS!$E$15*AI881^2+LMS!$F$15*AI881+LMS!$G$15)),(IF(AI881&lt;90,LMS!$D$17*AI881^3+LMS!$E$17*AI881^2+LMS!$F$17*AI881+LMS!$G$17,LMS!$D$18*AI881^3+LMS!$E$18*AI881^2+LMS!$F$18*AI881+LMS!$G$18)))</f>
        <v>#VALUE!</v>
      </c>
      <c r="AI881" s="7" t="e">
        <f t="shared" si="287"/>
        <v>#VALUE!</v>
      </c>
      <c r="AJ881" s="7">
        <f t="shared" si="308"/>
        <v>0</v>
      </c>
      <c r="AL881" s="7">
        <f>IF(D881="M",WeightSDS!P$5*$AJ881^7+WeightSDS!Q$5*$AJ881^6+WeightSDS!R$5*$AJ881^5+WeightSDS!S$5*$AJ881^4+WeightSDS!T$5*$AJ881^3+WeightSDS!U$5*$AJ881^2+WeightSDS!V$5*$AJ881+WeightSDS!W$5,IF($AJ881&lt;186,WeightSDS!P$8*$AJ881^7+WeightSDS!Q$8*$AJ881^6+WeightSDS!R$8*$AJ881^5+WeightSDS!S$8*$AJ881^4+WeightSDS!T$8*$AJ881^3+WeightSDS!U$8*$AJ881^2+WeightSDS!V$8*$AJ881+WeightSDS!W$8,WeightSDS!$U$9+WeightSDS!$V$9*($AJ881-WeightSDS!$W$9)))</f>
        <v>0.75407122999999998</v>
      </c>
      <c r="AM881" s="7">
        <f>IF(D881="M",IF($AJ881&lt;45,WeightSDS!M$23*$AJ881^10+WeightSDS!N$23*$AJ881^9+WeightSDS!O$23*$AJ881^8+WeightSDS!P$23*$AJ881^7+WeightSDS!Q$23*$AJ881^6+WeightSDS!R$23*$AJ881^5+WeightSDS!S$23*$AJ881^4+WeightSDS!T$23*$AJ881^3+WeightSDS!U$23*$AJ881^2+WeightSDS!V$23*$AJ881+WeightSDS!W$23,IF($AJ881&lt;153,WeightSDS!M$25*$AJ881^10+WeightSDS!N$25*$AJ881^9+WeightSDS!O$25*$AJ881^8+WeightSDS!P$25*$AJ881^7+WeightSDS!Q$25*$AJ881^6+WeightSDS!R$25*$AJ881^5+WeightSDS!S$25*$AJ881^4+WeightSDS!T$25*$AJ881^3+WeightSDS!U$25*$AJ881^2+WeightSDS!V$25*$AJ881+WeightSDS!W$25,WeightSDS!M$27+WeightSDS!N$27/(1+EXP(WeightSDS!O$27+WeightSDS!P$27*$AJ881)))),IF($AJ881&lt;43.8,WeightSDS!M$29*$AJ881^10+WeightSDS!N$29*$AJ881^9+WeightSDS!O$29*$AJ881^8+WeightSDS!P$29*$AJ881^7+WeightSDS!Q$29*$AJ881^6+WeightSDS!R$29*$AJ881^5+WeightSDS!S$29*$AJ881^4+WeightSDS!T$29*$AJ881^3+WeightSDS!U$29*$AJ881^2+WeightSDS!V$29*$AJ881+WeightSDS!W$29-0.010431*(1-$AJ881/210),IF($AJ881&lt;123,WeightSDS!M$30*$AJ881^10+WeightSDS!N$30*$AJ881^9+WeightSDS!O$30*$AJ881^8+WeightSDS!P$30*$AJ881^7+WeightSDS!Q$30*$AJ881^6+WeightSDS!R$30*$AJ881^5+WeightSDS!S$30*$AJ881^4+WeightSDS!T$30*$AJ881^3+WeightSDS!U$30*$AJ881^2+WeightSDS!V$30*$AJ881+WeightSDS!W$30-0.010431*(1-1/$AJ881),WeightSDS!M$32+WeightSDS!N$32/(1+EXP(WeightSDS!O$32+WeightSDS!P$32*$AJ881))-0.010431*(1-$AJ881/210))))</f>
        <v>2.9500001032655536</v>
      </c>
      <c r="AN881" s="7">
        <f>IF(D881="M",IF($AJ881&lt;162,WeightSDS!P$12*$AJ881^7+WeightSDS!Q$12*$AJ881^6+WeightSDS!R$12*$AJ881^5+WeightSDS!S$12*$AJ881^4+WeightSDS!T$12*$AJ881^3+WeightSDS!U$12*$AJ881^2+WeightSDS!V$12*$AJ881+WeightSDS!W$12,WeightSDS!P$14*$AJ881^7+WeightSDS!Q$14*$AJ881^6+WeightSDS!R$14*$AJ881^5+WeightSDS!S$14*$AJ881^4+WeightSDS!T$14*$AJ881^3+WeightSDS!U$14*$AJ881^2+WeightSDS!V$14*$AJ881+WeightSDS!W$14),IF($AJ881&lt;156,WeightSDS!O$17*$AJ881^8+WeightSDS!P$17*$AJ881^7+WeightSDS!Q$17*$AJ881^6+WeightSDS!R$17*$AJ881^5+WeightSDS!S$17*$AJ881^4+WeightSDS!T$17*$AJ881^3+WeightSDS!U$17*$AJ881^2+WeightSDS!V$17*$AJ881+WeightSDS!W$17,IF($AJ881&lt;186,WeightSDS!$U$18+(WeightSDS!$V$18-WeightSDS!$U$18)/24*($AJ881-186)+WeightSDS!$W$18*(-$AJ881+186)^2-0.005,WeightSDS!$U$18+(WeightSDS!$V$18-WeightSDS!$U$18)/24*($AJ881-186)-0.005)))</f>
        <v>0.14604529399999999</v>
      </c>
      <c r="AQ881" s="7">
        <f t="shared" si="295"/>
        <v>0.56299999999999994</v>
      </c>
      <c r="AR881" s="7">
        <f t="shared" si="296"/>
        <v>69</v>
      </c>
      <c r="AS881" s="7">
        <f t="shared" si="297"/>
        <v>0.51</v>
      </c>
    </row>
    <row r="882" spans="2:45" s="7" customFormat="1" x14ac:dyDescent="0.15">
      <c r="B882" s="118"/>
      <c r="C882" s="118"/>
      <c r="D882" s="118"/>
      <c r="E882" s="30"/>
      <c r="F882" s="30"/>
      <c r="G882" s="119"/>
      <c r="H882" s="119"/>
      <c r="I882" s="78"/>
      <c r="J882" s="11" t="str">
        <f t="shared" si="288"/>
        <v/>
      </c>
      <c r="K882" s="2" t="str">
        <f t="shared" si="298"/>
        <v/>
      </c>
      <c r="L882" s="2" t="str">
        <f t="shared" si="289"/>
        <v/>
      </c>
      <c r="M882" s="2" t="str">
        <f t="shared" si="299"/>
        <v/>
      </c>
      <c r="N882" s="2" t="str">
        <f t="shared" si="300"/>
        <v/>
      </c>
      <c r="O882" s="2" t="str">
        <f t="shared" si="301"/>
        <v/>
      </c>
      <c r="P882" s="11" t="str">
        <f t="shared" si="302"/>
        <v/>
      </c>
      <c r="Q882" s="11" t="str">
        <f t="shared" si="303"/>
        <v/>
      </c>
      <c r="R882" s="2" t="str">
        <f t="shared" si="304"/>
        <v/>
      </c>
      <c r="S882" s="11" t="str">
        <f t="shared" si="305"/>
        <v/>
      </c>
      <c r="T882" s="175" t="str">
        <f t="shared" si="306"/>
        <v/>
      </c>
      <c r="U882" s="11" t="str">
        <f t="shared" si="307"/>
        <v/>
      </c>
      <c r="V882" s="136"/>
      <c r="W882" s="136"/>
      <c r="X882" s="139">
        <f t="shared" si="290"/>
        <v>0</v>
      </c>
      <c r="Y882" s="31">
        <f t="shared" si="291"/>
        <v>0</v>
      </c>
      <c r="Z882" s="31"/>
      <c r="AA882" s="140">
        <f t="shared" si="292"/>
        <v>0</v>
      </c>
      <c r="AB882" s="12"/>
      <c r="AC882" s="8">
        <f t="shared" si="293"/>
        <v>9.0359999999999996</v>
      </c>
      <c r="AD882" s="8">
        <f t="shared" si="294"/>
        <v>-184.49199999999999</v>
      </c>
      <c r="AE882"/>
      <c r="AF882" t="e">
        <f>IF(D882="M",IF(AI882&lt;78,LMS!$D$5*AI882^3+LMS!$E$5*AI882^2+LMS!$F$5*AI882+LMS!$G$5,IF(AI882&lt;150,LMS!$D$6*AI882^3+LMS!$E$6*AI882^2+LMS!$F$6*AI882+LMS!$G$6,LMS!$D$7*AI882^3+LMS!$E$7*AI882^2+LMS!$F$7*AI882+LMS!$G$7)),IF(AI882&lt;69,LMS!$D$9*AI882^3+LMS!$E$9*AI882^2+LMS!$F$9*AI882+LMS!$G$9,IF(AI882&lt;150,LMS!$D$10*AI882^3+LMS!$E$10*AI882^2+LMS!$F$10*AI882+LMS!$G$10,LMS!$D$11*AI882^3+LMS!$E$11*AI882^2+LMS!$F$11*AI882+LMS!$G$11)))</f>
        <v>#VALUE!</v>
      </c>
      <c r="AG882" t="e">
        <f>IF(D882="M",(IF(AI882&lt;2.5,LMS!$D$21*AI882^3+LMS!$E$21*AI882^2+LMS!$F$21*AI882+LMS!$G$21,IF(AI882&lt;9.5,LMS!$D$22*AI882^3+LMS!$E$22*AI882^2+LMS!$F$22*AI882+LMS!$G$22,IF(AI882&lt;26.75,LMS!$D$23*AI882^3+LMS!$E$23*AI882^2+LMS!$F$23*AI882+LMS!$G$23,IF(AI882&lt;90,LMS!$D$24*AI882^3+LMS!$E$24*AI882^2+LMS!$F$24*AI882+LMS!$G$24,LMS!$D$25*AI882^3+LMS!$E$25*AI882^2+LMS!$F$25*AI882+LMS!$G$25))))),(IF(AI882&lt;2.5,LMS!$D$27*AI882^3+LMS!$E$27*AI882^2+LMS!$F$27*AI882+LMS!$G$27,IF(AI882&lt;9.5,LMS!$D$28*AI882^3+LMS!$E$28*AI882^2+LMS!$F$28*AI882+LMS!$G$28,IF(AI882&lt;26.75,LMS!$D$29*AI882^3+LMS!$E$29*AI882^2+LMS!$F$29*AI882+LMS!$G$29,IF(AI882&lt;90,LMS!$D$30*AI882^3+LMS!$E$30*AI882^2+LMS!$F$30*AI882+LMS!$G$30,IF(AI882&lt;150,LMS!$D$31*AI882^3+LMS!$E$31*AI882^2+LMS!$F$31*AI882+LMS!$G$31,LMS!$D$32*AI882^3+LMS!$E$32*AI882^2+LMS!$F$32*AI882+LMS!$G$32)))))))</f>
        <v>#VALUE!</v>
      </c>
      <c r="AH882" t="e">
        <f>IF(D882="M",(IF(AI882&lt;90,LMS!$D$14*AI882^3+LMS!$E$14*AI882^2+LMS!$F$14*AI882+LMS!$G$14,LMS!$D$15*AI882^3+LMS!$E$15*AI882^2+LMS!$F$15*AI882+LMS!$G$15)),(IF(AI882&lt;90,LMS!$D$17*AI882^3+LMS!$E$17*AI882^2+LMS!$F$17*AI882+LMS!$G$17,LMS!$D$18*AI882^3+LMS!$E$18*AI882^2+LMS!$F$18*AI882+LMS!$G$18)))</f>
        <v>#VALUE!</v>
      </c>
      <c r="AI882" s="7" t="e">
        <f t="shared" si="287"/>
        <v>#VALUE!</v>
      </c>
      <c r="AJ882" s="7">
        <f t="shared" si="308"/>
        <v>0</v>
      </c>
      <c r="AL882" s="7">
        <f>IF(D882="M",WeightSDS!P$5*$AJ882^7+WeightSDS!Q$5*$AJ882^6+WeightSDS!R$5*$AJ882^5+WeightSDS!S$5*$AJ882^4+WeightSDS!T$5*$AJ882^3+WeightSDS!U$5*$AJ882^2+WeightSDS!V$5*$AJ882+WeightSDS!W$5,IF($AJ882&lt;186,WeightSDS!P$8*$AJ882^7+WeightSDS!Q$8*$AJ882^6+WeightSDS!R$8*$AJ882^5+WeightSDS!S$8*$AJ882^4+WeightSDS!T$8*$AJ882^3+WeightSDS!U$8*$AJ882^2+WeightSDS!V$8*$AJ882+WeightSDS!W$8,WeightSDS!$U$9+WeightSDS!$V$9*($AJ882-WeightSDS!$W$9)))</f>
        <v>0.75407122999999998</v>
      </c>
      <c r="AM882" s="7">
        <f>IF(D882="M",IF($AJ882&lt;45,WeightSDS!M$23*$AJ882^10+WeightSDS!N$23*$AJ882^9+WeightSDS!O$23*$AJ882^8+WeightSDS!P$23*$AJ882^7+WeightSDS!Q$23*$AJ882^6+WeightSDS!R$23*$AJ882^5+WeightSDS!S$23*$AJ882^4+WeightSDS!T$23*$AJ882^3+WeightSDS!U$23*$AJ882^2+WeightSDS!V$23*$AJ882+WeightSDS!W$23,IF($AJ882&lt;153,WeightSDS!M$25*$AJ882^10+WeightSDS!N$25*$AJ882^9+WeightSDS!O$25*$AJ882^8+WeightSDS!P$25*$AJ882^7+WeightSDS!Q$25*$AJ882^6+WeightSDS!R$25*$AJ882^5+WeightSDS!S$25*$AJ882^4+WeightSDS!T$25*$AJ882^3+WeightSDS!U$25*$AJ882^2+WeightSDS!V$25*$AJ882+WeightSDS!W$25,WeightSDS!M$27+WeightSDS!N$27/(1+EXP(WeightSDS!O$27+WeightSDS!P$27*$AJ882)))),IF($AJ882&lt;43.8,WeightSDS!M$29*$AJ882^10+WeightSDS!N$29*$AJ882^9+WeightSDS!O$29*$AJ882^8+WeightSDS!P$29*$AJ882^7+WeightSDS!Q$29*$AJ882^6+WeightSDS!R$29*$AJ882^5+WeightSDS!S$29*$AJ882^4+WeightSDS!T$29*$AJ882^3+WeightSDS!U$29*$AJ882^2+WeightSDS!V$29*$AJ882+WeightSDS!W$29-0.010431*(1-$AJ882/210),IF($AJ882&lt;123,WeightSDS!M$30*$AJ882^10+WeightSDS!N$30*$AJ882^9+WeightSDS!O$30*$AJ882^8+WeightSDS!P$30*$AJ882^7+WeightSDS!Q$30*$AJ882^6+WeightSDS!R$30*$AJ882^5+WeightSDS!S$30*$AJ882^4+WeightSDS!T$30*$AJ882^3+WeightSDS!U$30*$AJ882^2+WeightSDS!V$30*$AJ882+WeightSDS!W$30-0.010431*(1-1/$AJ882),WeightSDS!M$32+WeightSDS!N$32/(1+EXP(WeightSDS!O$32+WeightSDS!P$32*$AJ882))-0.010431*(1-$AJ882/210))))</f>
        <v>2.9500001032655536</v>
      </c>
      <c r="AN882" s="7">
        <f>IF(D882="M",IF($AJ882&lt;162,WeightSDS!P$12*$AJ882^7+WeightSDS!Q$12*$AJ882^6+WeightSDS!R$12*$AJ882^5+WeightSDS!S$12*$AJ882^4+WeightSDS!T$12*$AJ882^3+WeightSDS!U$12*$AJ882^2+WeightSDS!V$12*$AJ882+WeightSDS!W$12,WeightSDS!P$14*$AJ882^7+WeightSDS!Q$14*$AJ882^6+WeightSDS!R$14*$AJ882^5+WeightSDS!S$14*$AJ882^4+WeightSDS!T$14*$AJ882^3+WeightSDS!U$14*$AJ882^2+WeightSDS!V$14*$AJ882+WeightSDS!W$14),IF($AJ882&lt;156,WeightSDS!O$17*$AJ882^8+WeightSDS!P$17*$AJ882^7+WeightSDS!Q$17*$AJ882^6+WeightSDS!R$17*$AJ882^5+WeightSDS!S$17*$AJ882^4+WeightSDS!T$17*$AJ882^3+WeightSDS!U$17*$AJ882^2+WeightSDS!V$17*$AJ882+WeightSDS!W$17,IF($AJ882&lt;186,WeightSDS!$U$18+(WeightSDS!$V$18-WeightSDS!$U$18)/24*($AJ882-186)+WeightSDS!$W$18*(-$AJ882+186)^2-0.005,WeightSDS!$U$18+(WeightSDS!$V$18-WeightSDS!$U$18)/24*($AJ882-186)-0.005)))</f>
        <v>0.14604529399999999</v>
      </c>
      <c r="AQ882" s="7">
        <f t="shared" si="295"/>
        <v>0.56299999999999994</v>
      </c>
      <c r="AR882" s="7">
        <f t="shared" si="296"/>
        <v>69</v>
      </c>
      <c r="AS882" s="7">
        <f t="shared" si="297"/>
        <v>0.51</v>
      </c>
    </row>
    <row r="883" spans="2:45" s="7" customFormat="1" x14ac:dyDescent="0.15">
      <c r="B883" s="118"/>
      <c r="C883" s="118"/>
      <c r="D883" s="118"/>
      <c r="E883" s="30"/>
      <c r="F883" s="30"/>
      <c r="G883" s="119"/>
      <c r="H883" s="119"/>
      <c r="I883" s="78"/>
      <c r="J883" s="11" t="str">
        <f t="shared" si="288"/>
        <v/>
      </c>
      <c r="K883" s="2" t="str">
        <f t="shared" si="298"/>
        <v/>
      </c>
      <c r="L883" s="2" t="str">
        <f t="shared" si="289"/>
        <v/>
      </c>
      <c r="M883" s="2" t="str">
        <f t="shared" si="299"/>
        <v/>
      </c>
      <c r="N883" s="2" t="str">
        <f t="shared" si="300"/>
        <v/>
      </c>
      <c r="O883" s="2" t="str">
        <f t="shared" si="301"/>
        <v/>
      </c>
      <c r="P883" s="11" t="str">
        <f t="shared" si="302"/>
        <v/>
      </c>
      <c r="Q883" s="11" t="str">
        <f t="shared" si="303"/>
        <v/>
      </c>
      <c r="R883" s="2" t="str">
        <f t="shared" si="304"/>
        <v/>
      </c>
      <c r="S883" s="11" t="str">
        <f t="shared" si="305"/>
        <v/>
      </c>
      <c r="T883" s="175" t="str">
        <f t="shared" si="306"/>
        <v/>
      </c>
      <c r="U883" s="11" t="str">
        <f t="shared" si="307"/>
        <v/>
      </c>
      <c r="V883" s="136"/>
      <c r="W883" s="136"/>
      <c r="X883" s="139">
        <f t="shared" si="290"/>
        <v>0</v>
      </c>
      <c r="Y883" s="31">
        <f t="shared" si="291"/>
        <v>0</v>
      </c>
      <c r="Z883" s="31"/>
      <c r="AA883" s="140">
        <f t="shared" si="292"/>
        <v>0</v>
      </c>
      <c r="AB883" s="12"/>
      <c r="AC883" s="8">
        <f t="shared" si="293"/>
        <v>9.0359999999999996</v>
      </c>
      <c r="AD883" s="8">
        <f t="shared" si="294"/>
        <v>-184.49199999999999</v>
      </c>
      <c r="AE883"/>
      <c r="AF883" t="e">
        <f>IF(D883="M",IF(AI883&lt;78,LMS!$D$5*AI883^3+LMS!$E$5*AI883^2+LMS!$F$5*AI883+LMS!$G$5,IF(AI883&lt;150,LMS!$D$6*AI883^3+LMS!$E$6*AI883^2+LMS!$F$6*AI883+LMS!$G$6,LMS!$D$7*AI883^3+LMS!$E$7*AI883^2+LMS!$F$7*AI883+LMS!$G$7)),IF(AI883&lt;69,LMS!$D$9*AI883^3+LMS!$E$9*AI883^2+LMS!$F$9*AI883+LMS!$G$9,IF(AI883&lt;150,LMS!$D$10*AI883^3+LMS!$E$10*AI883^2+LMS!$F$10*AI883+LMS!$G$10,LMS!$D$11*AI883^3+LMS!$E$11*AI883^2+LMS!$F$11*AI883+LMS!$G$11)))</f>
        <v>#VALUE!</v>
      </c>
      <c r="AG883" t="e">
        <f>IF(D883="M",(IF(AI883&lt;2.5,LMS!$D$21*AI883^3+LMS!$E$21*AI883^2+LMS!$F$21*AI883+LMS!$G$21,IF(AI883&lt;9.5,LMS!$D$22*AI883^3+LMS!$E$22*AI883^2+LMS!$F$22*AI883+LMS!$G$22,IF(AI883&lt;26.75,LMS!$D$23*AI883^3+LMS!$E$23*AI883^2+LMS!$F$23*AI883+LMS!$G$23,IF(AI883&lt;90,LMS!$D$24*AI883^3+LMS!$E$24*AI883^2+LMS!$F$24*AI883+LMS!$G$24,LMS!$D$25*AI883^3+LMS!$E$25*AI883^2+LMS!$F$25*AI883+LMS!$G$25))))),(IF(AI883&lt;2.5,LMS!$D$27*AI883^3+LMS!$E$27*AI883^2+LMS!$F$27*AI883+LMS!$G$27,IF(AI883&lt;9.5,LMS!$D$28*AI883^3+LMS!$E$28*AI883^2+LMS!$F$28*AI883+LMS!$G$28,IF(AI883&lt;26.75,LMS!$D$29*AI883^3+LMS!$E$29*AI883^2+LMS!$F$29*AI883+LMS!$G$29,IF(AI883&lt;90,LMS!$D$30*AI883^3+LMS!$E$30*AI883^2+LMS!$F$30*AI883+LMS!$G$30,IF(AI883&lt;150,LMS!$D$31*AI883^3+LMS!$E$31*AI883^2+LMS!$F$31*AI883+LMS!$G$31,LMS!$D$32*AI883^3+LMS!$E$32*AI883^2+LMS!$F$32*AI883+LMS!$G$32)))))))</f>
        <v>#VALUE!</v>
      </c>
      <c r="AH883" t="e">
        <f>IF(D883="M",(IF(AI883&lt;90,LMS!$D$14*AI883^3+LMS!$E$14*AI883^2+LMS!$F$14*AI883+LMS!$G$14,LMS!$D$15*AI883^3+LMS!$E$15*AI883^2+LMS!$F$15*AI883+LMS!$G$15)),(IF(AI883&lt;90,LMS!$D$17*AI883^3+LMS!$E$17*AI883^2+LMS!$F$17*AI883+LMS!$G$17,LMS!$D$18*AI883^3+LMS!$E$18*AI883^2+LMS!$F$18*AI883+LMS!$G$18)))</f>
        <v>#VALUE!</v>
      </c>
      <c r="AI883" s="7" t="e">
        <f t="shared" si="287"/>
        <v>#VALUE!</v>
      </c>
      <c r="AJ883" s="7">
        <f t="shared" si="308"/>
        <v>0</v>
      </c>
      <c r="AL883" s="7">
        <f>IF(D883="M",WeightSDS!P$5*$AJ883^7+WeightSDS!Q$5*$AJ883^6+WeightSDS!R$5*$AJ883^5+WeightSDS!S$5*$AJ883^4+WeightSDS!T$5*$AJ883^3+WeightSDS!U$5*$AJ883^2+WeightSDS!V$5*$AJ883+WeightSDS!W$5,IF($AJ883&lt;186,WeightSDS!P$8*$AJ883^7+WeightSDS!Q$8*$AJ883^6+WeightSDS!R$8*$AJ883^5+WeightSDS!S$8*$AJ883^4+WeightSDS!T$8*$AJ883^3+WeightSDS!U$8*$AJ883^2+WeightSDS!V$8*$AJ883+WeightSDS!W$8,WeightSDS!$U$9+WeightSDS!$V$9*($AJ883-WeightSDS!$W$9)))</f>
        <v>0.75407122999999998</v>
      </c>
      <c r="AM883" s="7">
        <f>IF(D883="M",IF($AJ883&lt;45,WeightSDS!M$23*$AJ883^10+WeightSDS!N$23*$AJ883^9+WeightSDS!O$23*$AJ883^8+WeightSDS!P$23*$AJ883^7+WeightSDS!Q$23*$AJ883^6+WeightSDS!R$23*$AJ883^5+WeightSDS!S$23*$AJ883^4+WeightSDS!T$23*$AJ883^3+WeightSDS!U$23*$AJ883^2+WeightSDS!V$23*$AJ883+WeightSDS!W$23,IF($AJ883&lt;153,WeightSDS!M$25*$AJ883^10+WeightSDS!N$25*$AJ883^9+WeightSDS!O$25*$AJ883^8+WeightSDS!P$25*$AJ883^7+WeightSDS!Q$25*$AJ883^6+WeightSDS!R$25*$AJ883^5+WeightSDS!S$25*$AJ883^4+WeightSDS!T$25*$AJ883^3+WeightSDS!U$25*$AJ883^2+WeightSDS!V$25*$AJ883+WeightSDS!W$25,WeightSDS!M$27+WeightSDS!N$27/(1+EXP(WeightSDS!O$27+WeightSDS!P$27*$AJ883)))),IF($AJ883&lt;43.8,WeightSDS!M$29*$AJ883^10+WeightSDS!N$29*$AJ883^9+WeightSDS!O$29*$AJ883^8+WeightSDS!P$29*$AJ883^7+WeightSDS!Q$29*$AJ883^6+WeightSDS!R$29*$AJ883^5+WeightSDS!S$29*$AJ883^4+WeightSDS!T$29*$AJ883^3+WeightSDS!U$29*$AJ883^2+WeightSDS!V$29*$AJ883+WeightSDS!W$29-0.010431*(1-$AJ883/210),IF($AJ883&lt;123,WeightSDS!M$30*$AJ883^10+WeightSDS!N$30*$AJ883^9+WeightSDS!O$30*$AJ883^8+WeightSDS!P$30*$AJ883^7+WeightSDS!Q$30*$AJ883^6+WeightSDS!R$30*$AJ883^5+WeightSDS!S$30*$AJ883^4+WeightSDS!T$30*$AJ883^3+WeightSDS!U$30*$AJ883^2+WeightSDS!V$30*$AJ883+WeightSDS!W$30-0.010431*(1-1/$AJ883),WeightSDS!M$32+WeightSDS!N$32/(1+EXP(WeightSDS!O$32+WeightSDS!P$32*$AJ883))-0.010431*(1-$AJ883/210))))</f>
        <v>2.9500001032655536</v>
      </c>
      <c r="AN883" s="7">
        <f>IF(D883="M",IF($AJ883&lt;162,WeightSDS!P$12*$AJ883^7+WeightSDS!Q$12*$AJ883^6+WeightSDS!R$12*$AJ883^5+WeightSDS!S$12*$AJ883^4+WeightSDS!T$12*$AJ883^3+WeightSDS!U$12*$AJ883^2+WeightSDS!V$12*$AJ883+WeightSDS!W$12,WeightSDS!P$14*$AJ883^7+WeightSDS!Q$14*$AJ883^6+WeightSDS!R$14*$AJ883^5+WeightSDS!S$14*$AJ883^4+WeightSDS!T$14*$AJ883^3+WeightSDS!U$14*$AJ883^2+WeightSDS!V$14*$AJ883+WeightSDS!W$14),IF($AJ883&lt;156,WeightSDS!O$17*$AJ883^8+WeightSDS!P$17*$AJ883^7+WeightSDS!Q$17*$AJ883^6+WeightSDS!R$17*$AJ883^5+WeightSDS!S$17*$AJ883^4+WeightSDS!T$17*$AJ883^3+WeightSDS!U$17*$AJ883^2+WeightSDS!V$17*$AJ883+WeightSDS!W$17,IF($AJ883&lt;186,WeightSDS!$U$18+(WeightSDS!$V$18-WeightSDS!$U$18)/24*($AJ883-186)+WeightSDS!$W$18*(-$AJ883+186)^2-0.005,WeightSDS!$U$18+(WeightSDS!$V$18-WeightSDS!$U$18)/24*($AJ883-186)-0.005)))</f>
        <v>0.14604529399999999</v>
      </c>
      <c r="AQ883" s="7">
        <f t="shared" si="295"/>
        <v>0.56299999999999994</v>
      </c>
      <c r="AR883" s="7">
        <f t="shared" si="296"/>
        <v>69</v>
      </c>
      <c r="AS883" s="7">
        <f t="shared" si="297"/>
        <v>0.51</v>
      </c>
    </row>
    <row r="884" spans="2:45" s="7" customFormat="1" x14ac:dyDescent="0.15">
      <c r="B884" s="118"/>
      <c r="C884" s="118"/>
      <c r="D884" s="118"/>
      <c r="E884" s="30"/>
      <c r="F884" s="30"/>
      <c r="G884" s="119"/>
      <c r="H884" s="119"/>
      <c r="I884" s="78"/>
      <c r="J884" s="11" t="str">
        <f t="shared" si="288"/>
        <v/>
      </c>
      <c r="K884" s="2" t="str">
        <f t="shared" si="298"/>
        <v/>
      </c>
      <c r="L884" s="2" t="str">
        <f t="shared" si="289"/>
        <v/>
      </c>
      <c r="M884" s="2" t="str">
        <f t="shared" si="299"/>
        <v/>
      </c>
      <c r="N884" s="2" t="str">
        <f t="shared" si="300"/>
        <v/>
      </c>
      <c r="O884" s="2" t="str">
        <f t="shared" si="301"/>
        <v/>
      </c>
      <c r="P884" s="11" t="str">
        <f t="shared" si="302"/>
        <v/>
      </c>
      <c r="Q884" s="11" t="str">
        <f t="shared" si="303"/>
        <v/>
      </c>
      <c r="R884" s="2" t="str">
        <f t="shared" si="304"/>
        <v/>
      </c>
      <c r="S884" s="11" t="str">
        <f t="shared" si="305"/>
        <v/>
      </c>
      <c r="T884" s="175" t="str">
        <f t="shared" si="306"/>
        <v/>
      </c>
      <c r="U884" s="11" t="str">
        <f t="shared" si="307"/>
        <v/>
      </c>
      <c r="V884" s="136"/>
      <c r="W884" s="136"/>
      <c r="X884" s="139">
        <f t="shared" si="290"/>
        <v>0</v>
      </c>
      <c r="Y884" s="31">
        <f t="shared" si="291"/>
        <v>0</v>
      </c>
      <c r="Z884" s="31"/>
      <c r="AA884" s="140">
        <f t="shared" si="292"/>
        <v>0</v>
      </c>
      <c r="AB884" s="12"/>
      <c r="AC884" s="8">
        <f t="shared" si="293"/>
        <v>9.0359999999999996</v>
      </c>
      <c r="AD884" s="8">
        <f t="shared" si="294"/>
        <v>-184.49199999999999</v>
      </c>
      <c r="AE884"/>
      <c r="AF884" t="e">
        <f>IF(D884="M",IF(AI884&lt;78,LMS!$D$5*AI884^3+LMS!$E$5*AI884^2+LMS!$F$5*AI884+LMS!$G$5,IF(AI884&lt;150,LMS!$D$6*AI884^3+LMS!$E$6*AI884^2+LMS!$F$6*AI884+LMS!$G$6,LMS!$D$7*AI884^3+LMS!$E$7*AI884^2+LMS!$F$7*AI884+LMS!$G$7)),IF(AI884&lt;69,LMS!$D$9*AI884^3+LMS!$E$9*AI884^2+LMS!$F$9*AI884+LMS!$G$9,IF(AI884&lt;150,LMS!$D$10*AI884^3+LMS!$E$10*AI884^2+LMS!$F$10*AI884+LMS!$G$10,LMS!$D$11*AI884^3+LMS!$E$11*AI884^2+LMS!$F$11*AI884+LMS!$G$11)))</f>
        <v>#VALUE!</v>
      </c>
      <c r="AG884" t="e">
        <f>IF(D884="M",(IF(AI884&lt;2.5,LMS!$D$21*AI884^3+LMS!$E$21*AI884^2+LMS!$F$21*AI884+LMS!$G$21,IF(AI884&lt;9.5,LMS!$D$22*AI884^3+LMS!$E$22*AI884^2+LMS!$F$22*AI884+LMS!$G$22,IF(AI884&lt;26.75,LMS!$D$23*AI884^3+LMS!$E$23*AI884^2+LMS!$F$23*AI884+LMS!$G$23,IF(AI884&lt;90,LMS!$D$24*AI884^3+LMS!$E$24*AI884^2+LMS!$F$24*AI884+LMS!$G$24,LMS!$D$25*AI884^3+LMS!$E$25*AI884^2+LMS!$F$25*AI884+LMS!$G$25))))),(IF(AI884&lt;2.5,LMS!$D$27*AI884^3+LMS!$E$27*AI884^2+LMS!$F$27*AI884+LMS!$G$27,IF(AI884&lt;9.5,LMS!$D$28*AI884^3+LMS!$E$28*AI884^2+LMS!$F$28*AI884+LMS!$G$28,IF(AI884&lt;26.75,LMS!$D$29*AI884^3+LMS!$E$29*AI884^2+LMS!$F$29*AI884+LMS!$G$29,IF(AI884&lt;90,LMS!$D$30*AI884^3+LMS!$E$30*AI884^2+LMS!$F$30*AI884+LMS!$G$30,IF(AI884&lt;150,LMS!$D$31*AI884^3+LMS!$E$31*AI884^2+LMS!$F$31*AI884+LMS!$G$31,LMS!$D$32*AI884^3+LMS!$E$32*AI884^2+LMS!$F$32*AI884+LMS!$G$32)))))))</f>
        <v>#VALUE!</v>
      </c>
      <c r="AH884" t="e">
        <f>IF(D884="M",(IF(AI884&lt;90,LMS!$D$14*AI884^3+LMS!$E$14*AI884^2+LMS!$F$14*AI884+LMS!$G$14,LMS!$D$15*AI884^3+LMS!$E$15*AI884^2+LMS!$F$15*AI884+LMS!$G$15)),(IF(AI884&lt;90,LMS!$D$17*AI884^3+LMS!$E$17*AI884^2+LMS!$F$17*AI884+LMS!$G$17,LMS!$D$18*AI884^3+LMS!$E$18*AI884^2+LMS!$F$18*AI884+LMS!$G$18)))</f>
        <v>#VALUE!</v>
      </c>
      <c r="AI884" s="7" t="e">
        <f t="shared" si="287"/>
        <v>#VALUE!</v>
      </c>
      <c r="AJ884" s="7">
        <f t="shared" si="308"/>
        <v>0</v>
      </c>
      <c r="AL884" s="7">
        <f>IF(D884="M",WeightSDS!P$5*$AJ884^7+WeightSDS!Q$5*$AJ884^6+WeightSDS!R$5*$AJ884^5+WeightSDS!S$5*$AJ884^4+WeightSDS!T$5*$AJ884^3+WeightSDS!U$5*$AJ884^2+WeightSDS!V$5*$AJ884+WeightSDS!W$5,IF($AJ884&lt;186,WeightSDS!P$8*$AJ884^7+WeightSDS!Q$8*$AJ884^6+WeightSDS!R$8*$AJ884^5+WeightSDS!S$8*$AJ884^4+WeightSDS!T$8*$AJ884^3+WeightSDS!U$8*$AJ884^2+WeightSDS!V$8*$AJ884+WeightSDS!W$8,WeightSDS!$U$9+WeightSDS!$V$9*($AJ884-WeightSDS!$W$9)))</f>
        <v>0.75407122999999998</v>
      </c>
      <c r="AM884" s="7">
        <f>IF(D884="M",IF($AJ884&lt;45,WeightSDS!M$23*$AJ884^10+WeightSDS!N$23*$AJ884^9+WeightSDS!O$23*$AJ884^8+WeightSDS!P$23*$AJ884^7+WeightSDS!Q$23*$AJ884^6+WeightSDS!R$23*$AJ884^5+WeightSDS!S$23*$AJ884^4+WeightSDS!T$23*$AJ884^3+WeightSDS!U$23*$AJ884^2+WeightSDS!V$23*$AJ884+WeightSDS!W$23,IF($AJ884&lt;153,WeightSDS!M$25*$AJ884^10+WeightSDS!N$25*$AJ884^9+WeightSDS!O$25*$AJ884^8+WeightSDS!P$25*$AJ884^7+WeightSDS!Q$25*$AJ884^6+WeightSDS!R$25*$AJ884^5+WeightSDS!S$25*$AJ884^4+WeightSDS!T$25*$AJ884^3+WeightSDS!U$25*$AJ884^2+WeightSDS!V$25*$AJ884+WeightSDS!W$25,WeightSDS!M$27+WeightSDS!N$27/(1+EXP(WeightSDS!O$27+WeightSDS!P$27*$AJ884)))),IF($AJ884&lt;43.8,WeightSDS!M$29*$AJ884^10+WeightSDS!N$29*$AJ884^9+WeightSDS!O$29*$AJ884^8+WeightSDS!P$29*$AJ884^7+WeightSDS!Q$29*$AJ884^6+WeightSDS!R$29*$AJ884^5+WeightSDS!S$29*$AJ884^4+WeightSDS!T$29*$AJ884^3+WeightSDS!U$29*$AJ884^2+WeightSDS!V$29*$AJ884+WeightSDS!W$29-0.010431*(1-$AJ884/210),IF($AJ884&lt;123,WeightSDS!M$30*$AJ884^10+WeightSDS!N$30*$AJ884^9+WeightSDS!O$30*$AJ884^8+WeightSDS!P$30*$AJ884^7+WeightSDS!Q$30*$AJ884^6+WeightSDS!R$30*$AJ884^5+WeightSDS!S$30*$AJ884^4+WeightSDS!T$30*$AJ884^3+WeightSDS!U$30*$AJ884^2+WeightSDS!V$30*$AJ884+WeightSDS!W$30-0.010431*(1-1/$AJ884),WeightSDS!M$32+WeightSDS!N$32/(1+EXP(WeightSDS!O$32+WeightSDS!P$32*$AJ884))-0.010431*(1-$AJ884/210))))</f>
        <v>2.9500001032655536</v>
      </c>
      <c r="AN884" s="7">
        <f>IF(D884="M",IF($AJ884&lt;162,WeightSDS!P$12*$AJ884^7+WeightSDS!Q$12*$AJ884^6+WeightSDS!R$12*$AJ884^5+WeightSDS!S$12*$AJ884^4+WeightSDS!T$12*$AJ884^3+WeightSDS!U$12*$AJ884^2+WeightSDS!V$12*$AJ884+WeightSDS!W$12,WeightSDS!P$14*$AJ884^7+WeightSDS!Q$14*$AJ884^6+WeightSDS!R$14*$AJ884^5+WeightSDS!S$14*$AJ884^4+WeightSDS!T$14*$AJ884^3+WeightSDS!U$14*$AJ884^2+WeightSDS!V$14*$AJ884+WeightSDS!W$14),IF($AJ884&lt;156,WeightSDS!O$17*$AJ884^8+WeightSDS!P$17*$AJ884^7+WeightSDS!Q$17*$AJ884^6+WeightSDS!R$17*$AJ884^5+WeightSDS!S$17*$AJ884^4+WeightSDS!T$17*$AJ884^3+WeightSDS!U$17*$AJ884^2+WeightSDS!V$17*$AJ884+WeightSDS!W$17,IF($AJ884&lt;186,WeightSDS!$U$18+(WeightSDS!$V$18-WeightSDS!$U$18)/24*($AJ884-186)+WeightSDS!$W$18*(-$AJ884+186)^2-0.005,WeightSDS!$U$18+(WeightSDS!$V$18-WeightSDS!$U$18)/24*($AJ884-186)-0.005)))</f>
        <v>0.14604529399999999</v>
      </c>
      <c r="AQ884" s="7">
        <f t="shared" si="295"/>
        <v>0.56299999999999994</v>
      </c>
      <c r="AR884" s="7">
        <f t="shared" si="296"/>
        <v>69</v>
      </c>
      <c r="AS884" s="7">
        <f t="shared" si="297"/>
        <v>0.51</v>
      </c>
    </row>
    <row r="885" spans="2:45" s="7" customFormat="1" x14ac:dyDescent="0.15">
      <c r="B885" s="118"/>
      <c r="C885" s="118"/>
      <c r="D885" s="118"/>
      <c r="E885" s="30"/>
      <c r="F885" s="30"/>
      <c r="G885" s="119"/>
      <c r="H885" s="119"/>
      <c r="I885" s="78"/>
      <c r="J885" s="11" t="str">
        <f t="shared" si="288"/>
        <v/>
      </c>
      <c r="K885" s="2" t="str">
        <f t="shared" si="298"/>
        <v/>
      </c>
      <c r="L885" s="2" t="str">
        <f t="shared" si="289"/>
        <v/>
      </c>
      <c r="M885" s="2" t="str">
        <f t="shared" si="299"/>
        <v/>
      </c>
      <c r="N885" s="2" t="str">
        <f t="shared" si="300"/>
        <v/>
      </c>
      <c r="O885" s="2" t="str">
        <f t="shared" si="301"/>
        <v/>
      </c>
      <c r="P885" s="11" t="str">
        <f t="shared" si="302"/>
        <v/>
      </c>
      <c r="Q885" s="11" t="str">
        <f t="shared" si="303"/>
        <v/>
      </c>
      <c r="R885" s="2" t="str">
        <f t="shared" si="304"/>
        <v/>
      </c>
      <c r="S885" s="11" t="str">
        <f t="shared" si="305"/>
        <v/>
      </c>
      <c r="T885" s="175" t="str">
        <f t="shared" si="306"/>
        <v/>
      </c>
      <c r="U885" s="11" t="str">
        <f t="shared" si="307"/>
        <v/>
      </c>
      <c r="V885" s="136"/>
      <c r="W885" s="136"/>
      <c r="X885" s="139">
        <f t="shared" si="290"/>
        <v>0</v>
      </c>
      <c r="Y885" s="31">
        <f t="shared" si="291"/>
        <v>0</v>
      </c>
      <c r="Z885" s="31"/>
      <c r="AA885" s="140">
        <f t="shared" si="292"/>
        <v>0</v>
      </c>
      <c r="AB885" s="12"/>
      <c r="AC885" s="8">
        <f t="shared" si="293"/>
        <v>9.0359999999999996</v>
      </c>
      <c r="AD885" s="8">
        <f t="shared" si="294"/>
        <v>-184.49199999999999</v>
      </c>
      <c r="AE885"/>
      <c r="AF885" t="e">
        <f>IF(D885="M",IF(AI885&lt;78,LMS!$D$5*AI885^3+LMS!$E$5*AI885^2+LMS!$F$5*AI885+LMS!$G$5,IF(AI885&lt;150,LMS!$D$6*AI885^3+LMS!$E$6*AI885^2+LMS!$F$6*AI885+LMS!$G$6,LMS!$D$7*AI885^3+LMS!$E$7*AI885^2+LMS!$F$7*AI885+LMS!$G$7)),IF(AI885&lt;69,LMS!$D$9*AI885^3+LMS!$E$9*AI885^2+LMS!$F$9*AI885+LMS!$G$9,IF(AI885&lt;150,LMS!$D$10*AI885^3+LMS!$E$10*AI885^2+LMS!$F$10*AI885+LMS!$G$10,LMS!$D$11*AI885^3+LMS!$E$11*AI885^2+LMS!$F$11*AI885+LMS!$G$11)))</f>
        <v>#VALUE!</v>
      </c>
      <c r="AG885" t="e">
        <f>IF(D885="M",(IF(AI885&lt;2.5,LMS!$D$21*AI885^3+LMS!$E$21*AI885^2+LMS!$F$21*AI885+LMS!$G$21,IF(AI885&lt;9.5,LMS!$D$22*AI885^3+LMS!$E$22*AI885^2+LMS!$F$22*AI885+LMS!$G$22,IF(AI885&lt;26.75,LMS!$D$23*AI885^3+LMS!$E$23*AI885^2+LMS!$F$23*AI885+LMS!$G$23,IF(AI885&lt;90,LMS!$D$24*AI885^3+LMS!$E$24*AI885^2+LMS!$F$24*AI885+LMS!$G$24,LMS!$D$25*AI885^3+LMS!$E$25*AI885^2+LMS!$F$25*AI885+LMS!$G$25))))),(IF(AI885&lt;2.5,LMS!$D$27*AI885^3+LMS!$E$27*AI885^2+LMS!$F$27*AI885+LMS!$G$27,IF(AI885&lt;9.5,LMS!$D$28*AI885^3+LMS!$E$28*AI885^2+LMS!$F$28*AI885+LMS!$G$28,IF(AI885&lt;26.75,LMS!$D$29*AI885^3+LMS!$E$29*AI885^2+LMS!$F$29*AI885+LMS!$G$29,IF(AI885&lt;90,LMS!$D$30*AI885^3+LMS!$E$30*AI885^2+LMS!$F$30*AI885+LMS!$G$30,IF(AI885&lt;150,LMS!$D$31*AI885^3+LMS!$E$31*AI885^2+LMS!$F$31*AI885+LMS!$G$31,LMS!$D$32*AI885^3+LMS!$E$32*AI885^2+LMS!$F$32*AI885+LMS!$G$32)))))))</f>
        <v>#VALUE!</v>
      </c>
      <c r="AH885" t="e">
        <f>IF(D885="M",(IF(AI885&lt;90,LMS!$D$14*AI885^3+LMS!$E$14*AI885^2+LMS!$F$14*AI885+LMS!$G$14,LMS!$D$15*AI885^3+LMS!$E$15*AI885^2+LMS!$F$15*AI885+LMS!$G$15)),(IF(AI885&lt;90,LMS!$D$17*AI885^3+LMS!$E$17*AI885^2+LMS!$F$17*AI885+LMS!$G$17,LMS!$D$18*AI885^3+LMS!$E$18*AI885^2+LMS!$F$18*AI885+LMS!$G$18)))</f>
        <v>#VALUE!</v>
      </c>
      <c r="AI885" s="7" t="e">
        <f t="shared" si="287"/>
        <v>#VALUE!</v>
      </c>
      <c r="AJ885" s="7">
        <f t="shared" si="308"/>
        <v>0</v>
      </c>
      <c r="AL885" s="7">
        <f>IF(D885="M",WeightSDS!P$5*$AJ885^7+WeightSDS!Q$5*$AJ885^6+WeightSDS!R$5*$AJ885^5+WeightSDS!S$5*$AJ885^4+WeightSDS!T$5*$AJ885^3+WeightSDS!U$5*$AJ885^2+WeightSDS!V$5*$AJ885+WeightSDS!W$5,IF($AJ885&lt;186,WeightSDS!P$8*$AJ885^7+WeightSDS!Q$8*$AJ885^6+WeightSDS!R$8*$AJ885^5+WeightSDS!S$8*$AJ885^4+WeightSDS!T$8*$AJ885^3+WeightSDS!U$8*$AJ885^2+WeightSDS!V$8*$AJ885+WeightSDS!W$8,WeightSDS!$U$9+WeightSDS!$V$9*($AJ885-WeightSDS!$W$9)))</f>
        <v>0.75407122999999998</v>
      </c>
      <c r="AM885" s="7">
        <f>IF(D885="M",IF($AJ885&lt;45,WeightSDS!M$23*$AJ885^10+WeightSDS!N$23*$AJ885^9+WeightSDS!O$23*$AJ885^8+WeightSDS!P$23*$AJ885^7+WeightSDS!Q$23*$AJ885^6+WeightSDS!R$23*$AJ885^5+WeightSDS!S$23*$AJ885^4+WeightSDS!T$23*$AJ885^3+WeightSDS!U$23*$AJ885^2+WeightSDS!V$23*$AJ885+WeightSDS!W$23,IF($AJ885&lt;153,WeightSDS!M$25*$AJ885^10+WeightSDS!N$25*$AJ885^9+WeightSDS!O$25*$AJ885^8+WeightSDS!P$25*$AJ885^7+WeightSDS!Q$25*$AJ885^6+WeightSDS!R$25*$AJ885^5+WeightSDS!S$25*$AJ885^4+WeightSDS!T$25*$AJ885^3+WeightSDS!U$25*$AJ885^2+WeightSDS!V$25*$AJ885+WeightSDS!W$25,WeightSDS!M$27+WeightSDS!N$27/(1+EXP(WeightSDS!O$27+WeightSDS!P$27*$AJ885)))),IF($AJ885&lt;43.8,WeightSDS!M$29*$AJ885^10+WeightSDS!N$29*$AJ885^9+WeightSDS!O$29*$AJ885^8+WeightSDS!P$29*$AJ885^7+WeightSDS!Q$29*$AJ885^6+WeightSDS!R$29*$AJ885^5+WeightSDS!S$29*$AJ885^4+WeightSDS!T$29*$AJ885^3+WeightSDS!U$29*$AJ885^2+WeightSDS!V$29*$AJ885+WeightSDS!W$29-0.010431*(1-$AJ885/210),IF($AJ885&lt;123,WeightSDS!M$30*$AJ885^10+WeightSDS!N$30*$AJ885^9+WeightSDS!O$30*$AJ885^8+WeightSDS!P$30*$AJ885^7+WeightSDS!Q$30*$AJ885^6+WeightSDS!R$30*$AJ885^5+WeightSDS!S$30*$AJ885^4+WeightSDS!T$30*$AJ885^3+WeightSDS!U$30*$AJ885^2+WeightSDS!V$30*$AJ885+WeightSDS!W$30-0.010431*(1-1/$AJ885),WeightSDS!M$32+WeightSDS!N$32/(1+EXP(WeightSDS!O$32+WeightSDS!P$32*$AJ885))-0.010431*(1-$AJ885/210))))</f>
        <v>2.9500001032655536</v>
      </c>
      <c r="AN885" s="7">
        <f>IF(D885="M",IF($AJ885&lt;162,WeightSDS!P$12*$AJ885^7+WeightSDS!Q$12*$AJ885^6+WeightSDS!R$12*$AJ885^5+WeightSDS!S$12*$AJ885^4+WeightSDS!T$12*$AJ885^3+WeightSDS!U$12*$AJ885^2+WeightSDS!V$12*$AJ885+WeightSDS!W$12,WeightSDS!P$14*$AJ885^7+WeightSDS!Q$14*$AJ885^6+WeightSDS!R$14*$AJ885^5+WeightSDS!S$14*$AJ885^4+WeightSDS!T$14*$AJ885^3+WeightSDS!U$14*$AJ885^2+WeightSDS!V$14*$AJ885+WeightSDS!W$14),IF($AJ885&lt;156,WeightSDS!O$17*$AJ885^8+WeightSDS!P$17*$AJ885^7+WeightSDS!Q$17*$AJ885^6+WeightSDS!R$17*$AJ885^5+WeightSDS!S$17*$AJ885^4+WeightSDS!T$17*$AJ885^3+WeightSDS!U$17*$AJ885^2+WeightSDS!V$17*$AJ885+WeightSDS!W$17,IF($AJ885&lt;186,WeightSDS!$U$18+(WeightSDS!$V$18-WeightSDS!$U$18)/24*($AJ885-186)+WeightSDS!$W$18*(-$AJ885+186)^2-0.005,WeightSDS!$U$18+(WeightSDS!$V$18-WeightSDS!$U$18)/24*($AJ885-186)-0.005)))</f>
        <v>0.14604529399999999</v>
      </c>
      <c r="AQ885" s="7">
        <f t="shared" si="295"/>
        <v>0.56299999999999994</v>
      </c>
      <c r="AR885" s="7">
        <f t="shared" si="296"/>
        <v>69</v>
      </c>
      <c r="AS885" s="7">
        <f t="shared" si="297"/>
        <v>0.51</v>
      </c>
    </row>
    <row r="886" spans="2:45" s="7" customFormat="1" x14ac:dyDescent="0.15">
      <c r="B886" s="118"/>
      <c r="C886" s="118"/>
      <c r="D886" s="118"/>
      <c r="E886" s="30"/>
      <c r="F886" s="30"/>
      <c r="G886" s="119"/>
      <c r="H886" s="119"/>
      <c r="I886" s="78"/>
      <c r="J886" s="11" t="str">
        <f t="shared" si="288"/>
        <v/>
      </c>
      <c r="K886" s="2" t="str">
        <f t="shared" si="298"/>
        <v/>
      </c>
      <c r="L886" s="2" t="str">
        <f t="shared" si="289"/>
        <v/>
      </c>
      <c r="M886" s="2" t="str">
        <f t="shared" si="299"/>
        <v/>
      </c>
      <c r="N886" s="2" t="str">
        <f t="shared" si="300"/>
        <v/>
      </c>
      <c r="O886" s="2" t="str">
        <f t="shared" si="301"/>
        <v/>
      </c>
      <c r="P886" s="11" t="str">
        <f t="shared" si="302"/>
        <v/>
      </c>
      <c r="Q886" s="11" t="str">
        <f t="shared" si="303"/>
        <v/>
      </c>
      <c r="R886" s="2" t="str">
        <f t="shared" si="304"/>
        <v/>
      </c>
      <c r="S886" s="11" t="str">
        <f t="shared" si="305"/>
        <v/>
      </c>
      <c r="T886" s="175" t="str">
        <f t="shared" si="306"/>
        <v/>
      </c>
      <c r="U886" s="11" t="str">
        <f t="shared" si="307"/>
        <v/>
      </c>
      <c r="V886" s="136"/>
      <c r="W886" s="136"/>
      <c r="X886" s="139">
        <f t="shared" si="290"/>
        <v>0</v>
      </c>
      <c r="Y886" s="31">
        <f t="shared" si="291"/>
        <v>0</v>
      </c>
      <c r="Z886" s="31"/>
      <c r="AA886" s="140">
        <f t="shared" si="292"/>
        <v>0</v>
      </c>
      <c r="AB886" s="12"/>
      <c r="AC886" s="8">
        <f t="shared" si="293"/>
        <v>9.0359999999999996</v>
      </c>
      <c r="AD886" s="8">
        <f t="shared" si="294"/>
        <v>-184.49199999999999</v>
      </c>
      <c r="AE886"/>
      <c r="AF886" t="e">
        <f>IF(D886="M",IF(AI886&lt;78,LMS!$D$5*AI886^3+LMS!$E$5*AI886^2+LMS!$F$5*AI886+LMS!$G$5,IF(AI886&lt;150,LMS!$D$6*AI886^3+LMS!$E$6*AI886^2+LMS!$F$6*AI886+LMS!$G$6,LMS!$D$7*AI886^3+LMS!$E$7*AI886^2+LMS!$F$7*AI886+LMS!$G$7)),IF(AI886&lt;69,LMS!$D$9*AI886^3+LMS!$E$9*AI886^2+LMS!$F$9*AI886+LMS!$G$9,IF(AI886&lt;150,LMS!$D$10*AI886^3+LMS!$E$10*AI886^2+LMS!$F$10*AI886+LMS!$G$10,LMS!$D$11*AI886^3+LMS!$E$11*AI886^2+LMS!$F$11*AI886+LMS!$G$11)))</f>
        <v>#VALUE!</v>
      </c>
      <c r="AG886" t="e">
        <f>IF(D886="M",(IF(AI886&lt;2.5,LMS!$D$21*AI886^3+LMS!$E$21*AI886^2+LMS!$F$21*AI886+LMS!$G$21,IF(AI886&lt;9.5,LMS!$D$22*AI886^3+LMS!$E$22*AI886^2+LMS!$F$22*AI886+LMS!$G$22,IF(AI886&lt;26.75,LMS!$D$23*AI886^3+LMS!$E$23*AI886^2+LMS!$F$23*AI886+LMS!$G$23,IF(AI886&lt;90,LMS!$D$24*AI886^3+LMS!$E$24*AI886^2+LMS!$F$24*AI886+LMS!$G$24,LMS!$D$25*AI886^3+LMS!$E$25*AI886^2+LMS!$F$25*AI886+LMS!$G$25))))),(IF(AI886&lt;2.5,LMS!$D$27*AI886^3+LMS!$E$27*AI886^2+LMS!$F$27*AI886+LMS!$G$27,IF(AI886&lt;9.5,LMS!$D$28*AI886^3+LMS!$E$28*AI886^2+LMS!$F$28*AI886+LMS!$G$28,IF(AI886&lt;26.75,LMS!$D$29*AI886^3+LMS!$E$29*AI886^2+LMS!$F$29*AI886+LMS!$G$29,IF(AI886&lt;90,LMS!$D$30*AI886^3+LMS!$E$30*AI886^2+LMS!$F$30*AI886+LMS!$G$30,IF(AI886&lt;150,LMS!$D$31*AI886^3+LMS!$E$31*AI886^2+LMS!$F$31*AI886+LMS!$G$31,LMS!$D$32*AI886^3+LMS!$E$32*AI886^2+LMS!$F$32*AI886+LMS!$G$32)))))))</f>
        <v>#VALUE!</v>
      </c>
      <c r="AH886" t="e">
        <f>IF(D886="M",(IF(AI886&lt;90,LMS!$D$14*AI886^3+LMS!$E$14*AI886^2+LMS!$F$14*AI886+LMS!$G$14,LMS!$D$15*AI886^3+LMS!$E$15*AI886^2+LMS!$F$15*AI886+LMS!$G$15)),(IF(AI886&lt;90,LMS!$D$17*AI886^3+LMS!$E$17*AI886^2+LMS!$F$17*AI886+LMS!$G$17,LMS!$D$18*AI886^3+LMS!$E$18*AI886^2+LMS!$F$18*AI886+LMS!$G$18)))</f>
        <v>#VALUE!</v>
      </c>
      <c r="AI886" s="7" t="e">
        <f t="shared" si="287"/>
        <v>#VALUE!</v>
      </c>
      <c r="AJ886" s="7">
        <f t="shared" si="308"/>
        <v>0</v>
      </c>
      <c r="AL886" s="7">
        <f>IF(D886="M",WeightSDS!P$5*$AJ886^7+WeightSDS!Q$5*$AJ886^6+WeightSDS!R$5*$AJ886^5+WeightSDS!S$5*$AJ886^4+WeightSDS!T$5*$AJ886^3+WeightSDS!U$5*$AJ886^2+WeightSDS!V$5*$AJ886+WeightSDS!W$5,IF($AJ886&lt;186,WeightSDS!P$8*$AJ886^7+WeightSDS!Q$8*$AJ886^6+WeightSDS!R$8*$AJ886^5+WeightSDS!S$8*$AJ886^4+WeightSDS!T$8*$AJ886^3+WeightSDS!U$8*$AJ886^2+WeightSDS!V$8*$AJ886+WeightSDS!W$8,WeightSDS!$U$9+WeightSDS!$V$9*($AJ886-WeightSDS!$W$9)))</f>
        <v>0.75407122999999998</v>
      </c>
      <c r="AM886" s="7">
        <f>IF(D886="M",IF($AJ886&lt;45,WeightSDS!M$23*$AJ886^10+WeightSDS!N$23*$AJ886^9+WeightSDS!O$23*$AJ886^8+WeightSDS!P$23*$AJ886^7+WeightSDS!Q$23*$AJ886^6+WeightSDS!R$23*$AJ886^5+WeightSDS!S$23*$AJ886^4+WeightSDS!T$23*$AJ886^3+WeightSDS!U$23*$AJ886^2+WeightSDS!V$23*$AJ886+WeightSDS!W$23,IF($AJ886&lt;153,WeightSDS!M$25*$AJ886^10+WeightSDS!N$25*$AJ886^9+WeightSDS!O$25*$AJ886^8+WeightSDS!P$25*$AJ886^7+WeightSDS!Q$25*$AJ886^6+WeightSDS!R$25*$AJ886^5+WeightSDS!S$25*$AJ886^4+WeightSDS!T$25*$AJ886^3+WeightSDS!U$25*$AJ886^2+WeightSDS!V$25*$AJ886+WeightSDS!W$25,WeightSDS!M$27+WeightSDS!N$27/(1+EXP(WeightSDS!O$27+WeightSDS!P$27*$AJ886)))),IF($AJ886&lt;43.8,WeightSDS!M$29*$AJ886^10+WeightSDS!N$29*$AJ886^9+WeightSDS!O$29*$AJ886^8+WeightSDS!P$29*$AJ886^7+WeightSDS!Q$29*$AJ886^6+WeightSDS!R$29*$AJ886^5+WeightSDS!S$29*$AJ886^4+WeightSDS!T$29*$AJ886^3+WeightSDS!U$29*$AJ886^2+WeightSDS!V$29*$AJ886+WeightSDS!W$29-0.010431*(1-$AJ886/210),IF($AJ886&lt;123,WeightSDS!M$30*$AJ886^10+WeightSDS!N$30*$AJ886^9+WeightSDS!O$30*$AJ886^8+WeightSDS!P$30*$AJ886^7+WeightSDS!Q$30*$AJ886^6+WeightSDS!R$30*$AJ886^5+WeightSDS!S$30*$AJ886^4+WeightSDS!T$30*$AJ886^3+WeightSDS!U$30*$AJ886^2+WeightSDS!V$30*$AJ886+WeightSDS!W$30-0.010431*(1-1/$AJ886),WeightSDS!M$32+WeightSDS!N$32/(1+EXP(WeightSDS!O$32+WeightSDS!P$32*$AJ886))-0.010431*(1-$AJ886/210))))</f>
        <v>2.9500001032655536</v>
      </c>
      <c r="AN886" s="7">
        <f>IF(D886="M",IF($AJ886&lt;162,WeightSDS!P$12*$AJ886^7+WeightSDS!Q$12*$AJ886^6+WeightSDS!R$12*$AJ886^5+WeightSDS!S$12*$AJ886^4+WeightSDS!T$12*$AJ886^3+WeightSDS!U$12*$AJ886^2+WeightSDS!V$12*$AJ886+WeightSDS!W$12,WeightSDS!P$14*$AJ886^7+WeightSDS!Q$14*$AJ886^6+WeightSDS!R$14*$AJ886^5+WeightSDS!S$14*$AJ886^4+WeightSDS!T$14*$AJ886^3+WeightSDS!U$14*$AJ886^2+WeightSDS!V$14*$AJ886+WeightSDS!W$14),IF($AJ886&lt;156,WeightSDS!O$17*$AJ886^8+WeightSDS!P$17*$AJ886^7+WeightSDS!Q$17*$AJ886^6+WeightSDS!R$17*$AJ886^5+WeightSDS!S$17*$AJ886^4+WeightSDS!T$17*$AJ886^3+WeightSDS!U$17*$AJ886^2+WeightSDS!V$17*$AJ886+WeightSDS!W$17,IF($AJ886&lt;186,WeightSDS!$U$18+(WeightSDS!$V$18-WeightSDS!$U$18)/24*($AJ886-186)+WeightSDS!$W$18*(-$AJ886+186)^2-0.005,WeightSDS!$U$18+(WeightSDS!$V$18-WeightSDS!$U$18)/24*($AJ886-186)-0.005)))</f>
        <v>0.14604529399999999</v>
      </c>
      <c r="AQ886" s="7">
        <f t="shared" si="295"/>
        <v>0.56299999999999994</v>
      </c>
      <c r="AR886" s="7">
        <f t="shared" si="296"/>
        <v>69</v>
      </c>
      <c r="AS886" s="7">
        <f t="shared" si="297"/>
        <v>0.51</v>
      </c>
    </row>
    <row r="887" spans="2:45" s="7" customFormat="1" x14ac:dyDescent="0.15">
      <c r="B887" s="118"/>
      <c r="C887" s="118"/>
      <c r="D887" s="118"/>
      <c r="E887" s="30"/>
      <c r="F887" s="30"/>
      <c r="G887" s="119"/>
      <c r="H887" s="119"/>
      <c r="I887" s="78"/>
      <c r="J887" s="11" t="str">
        <f t="shared" si="288"/>
        <v/>
      </c>
      <c r="K887" s="2" t="str">
        <f t="shared" si="298"/>
        <v/>
      </c>
      <c r="L887" s="2" t="str">
        <f t="shared" si="289"/>
        <v/>
      </c>
      <c r="M887" s="2" t="str">
        <f t="shared" si="299"/>
        <v/>
      </c>
      <c r="N887" s="2" t="str">
        <f t="shared" si="300"/>
        <v/>
      </c>
      <c r="O887" s="2" t="str">
        <f t="shared" si="301"/>
        <v/>
      </c>
      <c r="P887" s="11" t="str">
        <f t="shared" si="302"/>
        <v/>
      </c>
      <c r="Q887" s="11" t="str">
        <f t="shared" si="303"/>
        <v/>
      </c>
      <c r="R887" s="2" t="str">
        <f t="shared" si="304"/>
        <v/>
      </c>
      <c r="S887" s="11" t="str">
        <f t="shared" si="305"/>
        <v/>
      </c>
      <c r="T887" s="175" t="str">
        <f t="shared" si="306"/>
        <v/>
      </c>
      <c r="U887" s="11" t="str">
        <f t="shared" si="307"/>
        <v/>
      </c>
      <c r="V887" s="136"/>
      <c r="W887" s="136"/>
      <c r="X887" s="139">
        <f t="shared" si="290"/>
        <v>0</v>
      </c>
      <c r="Y887" s="31">
        <f t="shared" si="291"/>
        <v>0</v>
      </c>
      <c r="Z887" s="31"/>
      <c r="AA887" s="140">
        <f t="shared" si="292"/>
        <v>0</v>
      </c>
      <c r="AB887" s="12"/>
      <c r="AC887" s="8">
        <f t="shared" si="293"/>
        <v>9.0359999999999996</v>
      </c>
      <c r="AD887" s="8">
        <f t="shared" si="294"/>
        <v>-184.49199999999999</v>
      </c>
      <c r="AE887"/>
      <c r="AF887" t="e">
        <f>IF(D887="M",IF(AI887&lt;78,LMS!$D$5*AI887^3+LMS!$E$5*AI887^2+LMS!$F$5*AI887+LMS!$G$5,IF(AI887&lt;150,LMS!$D$6*AI887^3+LMS!$E$6*AI887^2+LMS!$F$6*AI887+LMS!$G$6,LMS!$D$7*AI887^3+LMS!$E$7*AI887^2+LMS!$F$7*AI887+LMS!$G$7)),IF(AI887&lt;69,LMS!$D$9*AI887^3+LMS!$E$9*AI887^2+LMS!$F$9*AI887+LMS!$G$9,IF(AI887&lt;150,LMS!$D$10*AI887^3+LMS!$E$10*AI887^2+LMS!$F$10*AI887+LMS!$G$10,LMS!$D$11*AI887^3+LMS!$E$11*AI887^2+LMS!$F$11*AI887+LMS!$G$11)))</f>
        <v>#VALUE!</v>
      </c>
      <c r="AG887" t="e">
        <f>IF(D887="M",(IF(AI887&lt;2.5,LMS!$D$21*AI887^3+LMS!$E$21*AI887^2+LMS!$F$21*AI887+LMS!$G$21,IF(AI887&lt;9.5,LMS!$D$22*AI887^3+LMS!$E$22*AI887^2+LMS!$F$22*AI887+LMS!$G$22,IF(AI887&lt;26.75,LMS!$D$23*AI887^3+LMS!$E$23*AI887^2+LMS!$F$23*AI887+LMS!$G$23,IF(AI887&lt;90,LMS!$D$24*AI887^3+LMS!$E$24*AI887^2+LMS!$F$24*AI887+LMS!$G$24,LMS!$D$25*AI887^3+LMS!$E$25*AI887^2+LMS!$F$25*AI887+LMS!$G$25))))),(IF(AI887&lt;2.5,LMS!$D$27*AI887^3+LMS!$E$27*AI887^2+LMS!$F$27*AI887+LMS!$G$27,IF(AI887&lt;9.5,LMS!$D$28*AI887^3+LMS!$E$28*AI887^2+LMS!$F$28*AI887+LMS!$G$28,IF(AI887&lt;26.75,LMS!$D$29*AI887^3+LMS!$E$29*AI887^2+LMS!$F$29*AI887+LMS!$G$29,IF(AI887&lt;90,LMS!$D$30*AI887^3+LMS!$E$30*AI887^2+LMS!$F$30*AI887+LMS!$G$30,IF(AI887&lt;150,LMS!$D$31*AI887^3+LMS!$E$31*AI887^2+LMS!$F$31*AI887+LMS!$G$31,LMS!$D$32*AI887^3+LMS!$E$32*AI887^2+LMS!$F$32*AI887+LMS!$G$32)))))))</f>
        <v>#VALUE!</v>
      </c>
      <c r="AH887" t="e">
        <f>IF(D887="M",(IF(AI887&lt;90,LMS!$D$14*AI887^3+LMS!$E$14*AI887^2+LMS!$F$14*AI887+LMS!$G$14,LMS!$D$15*AI887^3+LMS!$E$15*AI887^2+LMS!$F$15*AI887+LMS!$G$15)),(IF(AI887&lt;90,LMS!$D$17*AI887^3+LMS!$E$17*AI887^2+LMS!$F$17*AI887+LMS!$G$17,LMS!$D$18*AI887^3+LMS!$E$18*AI887^2+LMS!$F$18*AI887+LMS!$G$18)))</f>
        <v>#VALUE!</v>
      </c>
      <c r="AI887" s="7" t="e">
        <f t="shared" si="287"/>
        <v>#VALUE!</v>
      </c>
      <c r="AJ887" s="7">
        <f t="shared" si="308"/>
        <v>0</v>
      </c>
      <c r="AL887" s="7">
        <f>IF(D887="M",WeightSDS!P$5*$AJ887^7+WeightSDS!Q$5*$AJ887^6+WeightSDS!R$5*$AJ887^5+WeightSDS!S$5*$AJ887^4+WeightSDS!T$5*$AJ887^3+WeightSDS!U$5*$AJ887^2+WeightSDS!V$5*$AJ887+WeightSDS!W$5,IF($AJ887&lt;186,WeightSDS!P$8*$AJ887^7+WeightSDS!Q$8*$AJ887^6+WeightSDS!R$8*$AJ887^5+WeightSDS!S$8*$AJ887^4+WeightSDS!T$8*$AJ887^3+WeightSDS!U$8*$AJ887^2+WeightSDS!V$8*$AJ887+WeightSDS!W$8,WeightSDS!$U$9+WeightSDS!$V$9*($AJ887-WeightSDS!$W$9)))</f>
        <v>0.75407122999999998</v>
      </c>
      <c r="AM887" s="7">
        <f>IF(D887="M",IF($AJ887&lt;45,WeightSDS!M$23*$AJ887^10+WeightSDS!N$23*$AJ887^9+WeightSDS!O$23*$AJ887^8+WeightSDS!P$23*$AJ887^7+WeightSDS!Q$23*$AJ887^6+WeightSDS!R$23*$AJ887^5+WeightSDS!S$23*$AJ887^4+WeightSDS!T$23*$AJ887^3+WeightSDS!U$23*$AJ887^2+WeightSDS!V$23*$AJ887+WeightSDS!W$23,IF($AJ887&lt;153,WeightSDS!M$25*$AJ887^10+WeightSDS!N$25*$AJ887^9+WeightSDS!O$25*$AJ887^8+WeightSDS!P$25*$AJ887^7+WeightSDS!Q$25*$AJ887^6+WeightSDS!R$25*$AJ887^5+WeightSDS!S$25*$AJ887^4+WeightSDS!T$25*$AJ887^3+WeightSDS!U$25*$AJ887^2+WeightSDS!V$25*$AJ887+WeightSDS!W$25,WeightSDS!M$27+WeightSDS!N$27/(1+EXP(WeightSDS!O$27+WeightSDS!P$27*$AJ887)))),IF($AJ887&lt;43.8,WeightSDS!M$29*$AJ887^10+WeightSDS!N$29*$AJ887^9+WeightSDS!O$29*$AJ887^8+WeightSDS!P$29*$AJ887^7+WeightSDS!Q$29*$AJ887^6+WeightSDS!R$29*$AJ887^5+WeightSDS!S$29*$AJ887^4+WeightSDS!T$29*$AJ887^3+WeightSDS!U$29*$AJ887^2+WeightSDS!V$29*$AJ887+WeightSDS!W$29-0.010431*(1-$AJ887/210),IF($AJ887&lt;123,WeightSDS!M$30*$AJ887^10+WeightSDS!N$30*$AJ887^9+WeightSDS!O$30*$AJ887^8+WeightSDS!P$30*$AJ887^7+WeightSDS!Q$30*$AJ887^6+WeightSDS!R$30*$AJ887^5+WeightSDS!S$30*$AJ887^4+WeightSDS!T$30*$AJ887^3+WeightSDS!U$30*$AJ887^2+WeightSDS!V$30*$AJ887+WeightSDS!W$30-0.010431*(1-1/$AJ887),WeightSDS!M$32+WeightSDS!N$32/(1+EXP(WeightSDS!O$32+WeightSDS!P$32*$AJ887))-0.010431*(1-$AJ887/210))))</f>
        <v>2.9500001032655536</v>
      </c>
      <c r="AN887" s="7">
        <f>IF(D887="M",IF($AJ887&lt;162,WeightSDS!P$12*$AJ887^7+WeightSDS!Q$12*$AJ887^6+WeightSDS!R$12*$AJ887^5+WeightSDS!S$12*$AJ887^4+WeightSDS!T$12*$AJ887^3+WeightSDS!U$12*$AJ887^2+WeightSDS!V$12*$AJ887+WeightSDS!W$12,WeightSDS!P$14*$AJ887^7+WeightSDS!Q$14*$AJ887^6+WeightSDS!R$14*$AJ887^5+WeightSDS!S$14*$AJ887^4+WeightSDS!T$14*$AJ887^3+WeightSDS!U$14*$AJ887^2+WeightSDS!V$14*$AJ887+WeightSDS!W$14),IF($AJ887&lt;156,WeightSDS!O$17*$AJ887^8+WeightSDS!P$17*$AJ887^7+WeightSDS!Q$17*$AJ887^6+WeightSDS!R$17*$AJ887^5+WeightSDS!S$17*$AJ887^4+WeightSDS!T$17*$AJ887^3+WeightSDS!U$17*$AJ887^2+WeightSDS!V$17*$AJ887+WeightSDS!W$17,IF($AJ887&lt;186,WeightSDS!$U$18+(WeightSDS!$V$18-WeightSDS!$U$18)/24*($AJ887-186)+WeightSDS!$W$18*(-$AJ887+186)^2-0.005,WeightSDS!$U$18+(WeightSDS!$V$18-WeightSDS!$U$18)/24*($AJ887-186)-0.005)))</f>
        <v>0.14604529399999999</v>
      </c>
      <c r="AQ887" s="7">
        <f t="shared" si="295"/>
        <v>0.56299999999999994</v>
      </c>
      <c r="AR887" s="7">
        <f t="shared" si="296"/>
        <v>69</v>
      </c>
      <c r="AS887" s="7">
        <f t="shared" si="297"/>
        <v>0.51</v>
      </c>
    </row>
    <row r="888" spans="2:45" s="7" customFormat="1" x14ac:dyDescent="0.15">
      <c r="B888" s="118"/>
      <c r="C888" s="118"/>
      <c r="D888" s="118"/>
      <c r="E888" s="30"/>
      <c r="F888" s="30"/>
      <c r="G888" s="119"/>
      <c r="H888" s="119"/>
      <c r="I888" s="78"/>
      <c r="J888" s="11" t="str">
        <f t="shared" si="288"/>
        <v/>
      </c>
      <c r="K888" s="2" t="str">
        <f t="shared" si="298"/>
        <v/>
      </c>
      <c r="L888" s="2" t="str">
        <f t="shared" si="289"/>
        <v/>
      </c>
      <c r="M888" s="2" t="str">
        <f t="shared" si="299"/>
        <v/>
      </c>
      <c r="N888" s="2" t="str">
        <f t="shared" si="300"/>
        <v/>
      </c>
      <c r="O888" s="2" t="str">
        <f t="shared" si="301"/>
        <v/>
      </c>
      <c r="P888" s="11" t="str">
        <f t="shared" si="302"/>
        <v/>
      </c>
      <c r="Q888" s="11" t="str">
        <f t="shared" si="303"/>
        <v/>
      </c>
      <c r="R888" s="2" t="str">
        <f t="shared" si="304"/>
        <v/>
      </c>
      <c r="S888" s="11" t="str">
        <f t="shared" si="305"/>
        <v/>
      </c>
      <c r="T888" s="175" t="str">
        <f t="shared" si="306"/>
        <v/>
      </c>
      <c r="U888" s="11" t="str">
        <f t="shared" si="307"/>
        <v/>
      </c>
      <c r="V888" s="136"/>
      <c r="W888" s="136"/>
      <c r="X888" s="139">
        <f t="shared" si="290"/>
        <v>0</v>
      </c>
      <c r="Y888" s="31">
        <f t="shared" si="291"/>
        <v>0</v>
      </c>
      <c r="Z888" s="31"/>
      <c r="AA888" s="140">
        <f t="shared" si="292"/>
        <v>0</v>
      </c>
      <c r="AB888" s="12"/>
      <c r="AC888" s="8">
        <f t="shared" si="293"/>
        <v>9.0359999999999996</v>
      </c>
      <c r="AD888" s="8">
        <f t="shared" si="294"/>
        <v>-184.49199999999999</v>
      </c>
      <c r="AE888"/>
      <c r="AF888" t="e">
        <f>IF(D888="M",IF(AI888&lt;78,LMS!$D$5*AI888^3+LMS!$E$5*AI888^2+LMS!$F$5*AI888+LMS!$G$5,IF(AI888&lt;150,LMS!$D$6*AI888^3+LMS!$E$6*AI888^2+LMS!$F$6*AI888+LMS!$G$6,LMS!$D$7*AI888^3+LMS!$E$7*AI888^2+LMS!$F$7*AI888+LMS!$G$7)),IF(AI888&lt;69,LMS!$D$9*AI888^3+LMS!$E$9*AI888^2+LMS!$F$9*AI888+LMS!$G$9,IF(AI888&lt;150,LMS!$D$10*AI888^3+LMS!$E$10*AI888^2+LMS!$F$10*AI888+LMS!$G$10,LMS!$D$11*AI888^3+LMS!$E$11*AI888^2+LMS!$F$11*AI888+LMS!$G$11)))</f>
        <v>#VALUE!</v>
      </c>
      <c r="AG888" t="e">
        <f>IF(D888="M",(IF(AI888&lt;2.5,LMS!$D$21*AI888^3+LMS!$E$21*AI888^2+LMS!$F$21*AI888+LMS!$G$21,IF(AI888&lt;9.5,LMS!$D$22*AI888^3+LMS!$E$22*AI888^2+LMS!$F$22*AI888+LMS!$G$22,IF(AI888&lt;26.75,LMS!$D$23*AI888^3+LMS!$E$23*AI888^2+LMS!$F$23*AI888+LMS!$G$23,IF(AI888&lt;90,LMS!$D$24*AI888^3+LMS!$E$24*AI888^2+LMS!$F$24*AI888+LMS!$G$24,LMS!$D$25*AI888^3+LMS!$E$25*AI888^2+LMS!$F$25*AI888+LMS!$G$25))))),(IF(AI888&lt;2.5,LMS!$D$27*AI888^3+LMS!$E$27*AI888^2+LMS!$F$27*AI888+LMS!$G$27,IF(AI888&lt;9.5,LMS!$D$28*AI888^3+LMS!$E$28*AI888^2+LMS!$F$28*AI888+LMS!$G$28,IF(AI888&lt;26.75,LMS!$D$29*AI888^3+LMS!$E$29*AI888^2+LMS!$F$29*AI888+LMS!$G$29,IF(AI888&lt;90,LMS!$D$30*AI888^3+LMS!$E$30*AI888^2+LMS!$F$30*AI888+LMS!$G$30,IF(AI888&lt;150,LMS!$D$31*AI888^3+LMS!$E$31*AI888^2+LMS!$F$31*AI888+LMS!$G$31,LMS!$D$32*AI888^3+LMS!$E$32*AI888^2+LMS!$F$32*AI888+LMS!$G$32)))))))</f>
        <v>#VALUE!</v>
      </c>
      <c r="AH888" t="e">
        <f>IF(D888="M",(IF(AI888&lt;90,LMS!$D$14*AI888^3+LMS!$E$14*AI888^2+LMS!$F$14*AI888+LMS!$G$14,LMS!$D$15*AI888^3+LMS!$E$15*AI888^2+LMS!$F$15*AI888+LMS!$G$15)),(IF(AI888&lt;90,LMS!$D$17*AI888^3+LMS!$E$17*AI888^2+LMS!$F$17*AI888+LMS!$G$17,LMS!$D$18*AI888^3+LMS!$E$18*AI888^2+LMS!$F$18*AI888+LMS!$G$18)))</f>
        <v>#VALUE!</v>
      </c>
      <c r="AI888" s="7" t="e">
        <f t="shared" si="287"/>
        <v>#VALUE!</v>
      </c>
      <c r="AJ888" s="7">
        <f t="shared" si="308"/>
        <v>0</v>
      </c>
      <c r="AL888" s="7">
        <f>IF(D888="M",WeightSDS!P$5*$AJ888^7+WeightSDS!Q$5*$AJ888^6+WeightSDS!R$5*$AJ888^5+WeightSDS!S$5*$AJ888^4+WeightSDS!T$5*$AJ888^3+WeightSDS!U$5*$AJ888^2+WeightSDS!V$5*$AJ888+WeightSDS!W$5,IF($AJ888&lt;186,WeightSDS!P$8*$AJ888^7+WeightSDS!Q$8*$AJ888^6+WeightSDS!R$8*$AJ888^5+WeightSDS!S$8*$AJ888^4+WeightSDS!T$8*$AJ888^3+WeightSDS!U$8*$AJ888^2+WeightSDS!V$8*$AJ888+WeightSDS!W$8,WeightSDS!$U$9+WeightSDS!$V$9*($AJ888-WeightSDS!$W$9)))</f>
        <v>0.75407122999999998</v>
      </c>
      <c r="AM888" s="7">
        <f>IF(D888="M",IF($AJ888&lt;45,WeightSDS!M$23*$AJ888^10+WeightSDS!N$23*$AJ888^9+WeightSDS!O$23*$AJ888^8+WeightSDS!P$23*$AJ888^7+WeightSDS!Q$23*$AJ888^6+WeightSDS!R$23*$AJ888^5+WeightSDS!S$23*$AJ888^4+WeightSDS!T$23*$AJ888^3+WeightSDS!U$23*$AJ888^2+WeightSDS!V$23*$AJ888+WeightSDS!W$23,IF($AJ888&lt;153,WeightSDS!M$25*$AJ888^10+WeightSDS!N$25*$AJ888^9+WeightSDS!O$25*$AJ888^8+WeightSDS!P$25*$AJ888^7+WeightSDS!Q$25*$AJ888^6+WeightSDS!R$25*$AJ888^5+WeightSDS!S$25*$AJ888^4+WeightSDS!T$25*$AJ888^3+WeightSDS!U$25*$AJ888^2+WeightSDS!V$25*$AJ888+WeightSDS!W$25,WeightSDS!M$27+WeightSDS!N$27/(1+EXP(WeightSDS!O$27+WeightSDS!P$27*$AJ888)))),IF($AJ888&lt;43.8,WeightSDS!M$29*$AJ888^10+WeightSDS!N$29*$AJ888^9+WeightSDS!O$29*$AJ888^8+WeightSDS!P$29*$AJ888^7+WeightSDS!Q$29*$AJ888^6+WeightSDS!R$29*$AJ888^5+WeightSDS!S$29*$AJ888^4+WeightSDS!T$29*$AJ888^3+WeightSDS!U$29*$AJ888^2+WeightSDS!V$29*$AJ888+WeightSDS!W$29-0.010431*(1-$AJ888/210),IF($AJ888&lt;123,WeightSDS!M$30*$AJ888^10+WeightSDS!N$30*$AJ888^9+WeightSDS!O$30*$AJ888^8+WeightSDS!P$30*$AJ888^7+WeightSDS!Q$30*$AJ888^6+WeightSDS!R$30*$AJ888^5+WeightSDS!S$30*$AJ888^4+WeightSDS!T$30*$AJ888^3+WeightSDS!U$30*$AJ888^2+WeightSDS!V$30*$AJ888+WeightSDS!W$30-0.010431*(1-1/$AJ888),WeightSDS!M$32+WeightSDS!N$32/(1+EXP(WeightSDS!O$32+WeightSDS!P$32*$AJ888))-0.010431*(1-$AJ888/210))))</f>
        <v>2.9500001032655536</v>
      </c>
      <c r="AN888" s="7">
        <f>IF(D888="M",IF($AJ888&lt;162,WeightSDS!P$12*$AJ888^7+WeightSDS!Q$12*$AJ888^6+WeightSDS!R$12*$AJ888^5+WeightSDS!S$12*$AJ888^4+WeightSDS!T$12*$AJ888^3+WeightSDS!U$12*$AJ888^2+WeightSDS!V$12*$AJ888+WeightSDS!W$12,WeightSDS!P$14*$AJ888^7+WeightSDS!Q$14*$AJ888^6+WeightSDS!R$14*$AJ888^5+WeightSDS!S$14*$AJ888^4+WeightSDS!T$14*$AJ888^3+WeightSDS!U$14*$AJ888^2+WeightSDS!V$14*$AJ888+WeightSDS!W$14),IF($AJ888&lt;156,WeightSDS!O$17*$AJ888^8+WeightSDS!P$17*$AJ888^7+WeightSDS!Q$17*$AJ888^6+WeightSDS!R$17*$AJ888^5+WeightSDS!S$17*$AJ888^4+WeightSDS!T$17*$AJ888^3+WeightSDS!U$17*$AJ888^2+WeightSDS!V$17*$AJ888+WeightSDS!W$17,IF($AJ888&lt;186,WeightSDS!$U$18+(WeightSDS!$V$18-WeightSDS!$U$18)/24*($AJ888-186)+WeightSDS!$W$18*(-$AJ888+186)^2-0.005,WeightSDS!$U$18+(WeightSDS!$V$18-WeightSDS!$U$18)/24*($AJ888-186)-0.005)))</f>
        <v>0.14604529399999999</v>
      </c>
      <c r="AQ888" s="7">
        <f t="shared" si="295"/>
        <v>0.56299999999999994</v>
      </c>
      <c r="AR888" s="7">
        <f t="shared" si="296"/>
        <v>69</v>
      </c>
      <c r="AS888" s="7">
        <f t="shared" si="297"/>
        <v>0.51</v>
      </c>
    </row>
    <row r="889" spans="2:45" s="7" customFormat="1" x14ac:dyDescent="0.15">
      <c r="B889" s="118"/>
      <c r="C889" s="118"/>
      <c r="D889" s="118"/>
      <c r="E889" s="30"/>
      <c r="F889" s="30"/>
      <c r="G889" s="119"/>
      <c r="H889" s="119"/>
      <c r="I889" s="78"/>
      <c r="J889" s="11" t="str">
        <f t="shared" si="288"/>
        <v/>
      </c>
      <c r="K889" s="2" t="str">
        <f t="shared" si="298"/>
        <v/>
      </c>
      <c r="L889" s="2" t="str">
        <f t="shared" si="289"/>
        <v/>
      </c>
      <c r="M889" s="2" t="str">
        <f t="shared" si="299"/>
        <v/>
      </c>
      <c r="N889" s="2" t="str">
        <f t="shared" si="300"/>
        <v/>
      </c>
      <c r="O889" s="2" t="str">
        <f t="shared" si="301"/>
        <v/>
      </c>
      <c r="P889" s="11" t="str">
        <f t="shared" si="302"/>
        <v/>
      </c>
      <c r="Q889" s="11" t="str">
        <f t="shared" si="303"/>
        <v/>
      </c>
      <c r="R889" s="2" t="str">
        <f t="shared" si="304"/>
        <v/>
      </c>
      <c r="S889" s="11" t="str">
        <f t="shared" si="305"/>
        <v/>
      </c>
      <c r="T889" s="175" t="str">
        <f t="shared" si="306"/>
        <v/>
      </c>
      <c r="U889" s="11" t="str">
        <f t="shared" si="307"/>
        <v/>
      </c>
      <c r="V889" s="136"/>
      <c r="W889" s="136"/>
      <c r="X889" s="139">
        <f t="shared" si="290"/>
        <v>0</v>
      </c>
      <c r="Y889" s="31">
        <f t="shared" si="291"/>
        <v>0</v>
      </c>
      <c r="Z889" s="31"/>
      <c r="AA889" s="140">
        <f t="shared" si="292"/>
        <v>0</v>
      </c>
      <c r="AB889" s="12"/>
      <c r="AC889" s="8">
        <f t="shared" si="293"/>
        <v>9.0359999999999996</v>
      </c>
      <c r="AD889" s="8">
        <f t="shared" si="294"/>
        <v>-184.49199999999999</v>
      </c>
      <c r="AE889"/>
      <c r="AF889" t="e">
        <f>IF(D889="M",IF(AI889&lt;78,LMS!$D$5*AI889^3+LMS!$E$5*AI889^2+LMS!$F$5*AI889+LMS!$G$5,IF(AI889&lt;150,LMS!$D$6*AI889^3+LMS!$E$6*AI889^2+LMS!$F$6*AI889+LMS!$G$6,LMS!$D$7*AI889^3+LMS!$E$7*AI889^2+LMS!$F$7*AI889+LMS!$G$7)),IF(AI889&lt;69,LMS!$D$9*AI889^3+LMS!$E$9*AI889^2+LMS!$F$9*AI889+LMS!$G$9,IF(AI889&lt;150,LMS!$D$10*AI889^3+LMS!$E$10*AI889^2+LMS!$F$10*AI889+LMS!$G$10,LMS!$D$11*AI889^3+LMS!$E$11*AI889^2+LMS!$F$11*AI889+LMS!$G$11)))</f>
        <v>#VALUE!</v>
      </c>
      <c r="AG889" t="e">
        <f>IF(D889="M",(IF(AI889&lt;2.5,LMS!$D$21*AI889^3+LMS!$E$21*AI889^2+LMS!$F$21*AI889+LMS!$G$21,IF(AI889&lt;9.5,LMS!$D$22*AI889^3+LMS!$E$22*AI889^2+LMS!$F$22*AI889+LMS!$G$22,IF(AI889&lt;26.75,LMS!$D$23*AI889^3+LMS!$E$23*AI889^2+LMS!$F$23*AI889+LMS!$G$23,IF(AI889&lt;90,LMS!$D$24*AI889^3+LMS!$E$24*AI889^2+LMS!$F$24*AI889+LMS!$G$24,LMS!$D$25*AI889^3+LMS!$E$25*AI889^2+LMS!$F$25*AI889+LMS!$G$25))))),(IF(AI889&lt;2.5,LMS!$D$27*AI889^3+LMS!$E$27*AI889^2+LMS!$F$27*AI889+LMS!$G$27,IF(AI889&lt;9.5,LMS!$D$28*AI889^3+LMS!$E$28*AI889^2+LMS!$F$28*AI889+LMS!$G$28,IF(AI889&lt;26.75,LMS!$D$29*AI889^3+LMS!$E$29*AI889^2+LMS!$F$29*AI889+LMS!$G$29,IF(AI889&lt;90,LMS!$D$30*AI889^3+LMS!$E$30*AI889^2+LMS!$F$30*AI889+LMS!$G$30,IF(AI889&lt;150,LMS!$D$31*AI889^3+LMS!$E$31*AI889^2+LMS!$F$31*AI889+LMS!$G$31,LMS!$D$32*AI889^3+LMS!$E$32*AI889^2+LMS!$F$32*AI889+LMS!$G$32)))))))</f>
        <v>#VALUE!</v>
      </c>
      <c r="AH889" t="e">
        <f>IF(D889="M",(IF(AI889&lt;90,LMS!$D$14*AI889^3+LMS!$E$14*AI889^2+LMS!$F$14*AI889+LMS!$G$14,LMS!$D$15*AI889^3+LMS!$E$15*AI889^2+LMS!$F$15*AI889+LMS!$G$15)),(IF(AI889&lt;90,LMS!$D$17*AI889^3+LMS!$E$17*AI889^2+LMS!$F$17*AI889+LMS!$G$17,LMS!$D$18*AI889^3+LMS!$E$18*AI889^2+LMS!$F$18*AI889+LMS!$G$18)))</f>
        <v>#VALUE!</v>
      </c>
      <c r="AI889" s="7" t="e">
        <f t="shared" si="287"/>
        <v>#VALUE!</v>
      </c>
      <c r="AJ889" s="7">
        <f t="shared" si="308"/>
        <v>0</v>
      </c>
      <c r="AL889" s="7">
        <f>IF(D889="M",WeightSDS!P$5*$AJ889^7+WeightSDS!Q$5*$AJ889^6+WeightSDS!R$5*$AJ889^5+WeightSDS!S$5*$AJ889^4+WeightSDS!T$5*$AJ889^3+WeightSDS!U$5*$AJ889^2+WeightSDS!V$5*$AJ889+WeightSDS!W$5,IF($AJ889&lt;186,WeightSDS!P$8*$AJ889^7+WeightSDS!Q$8*$AJ889^6+WeightSDS!R$8*$AJ889^5+WeightSDS!S$8*$AJ889^4+WeightSDS!T$8*$AJ889^3+WeightSDS!U$8*$AJ889^2+WeightSDS!V$8*$AJ889+WeightSDS!W$8,WeightSDS!$U$9+WeightSDS!$V$9*($AJ889-WeightSDS!$W$9)))</f>
        <v>0.75407122999999998</v>
      </c>
      <c r="AM889" s="7">
        <f>IF(D889="M",IF($AJ889&lt;45,WeightSDS!M$23*$AJ889^10+WeightSDS!N$23*$AJ889^9+WeightSDS!O$23*$AJ889^8+WeightSDS!P$23*$AJ889^7+WeightSDS!Q$23*$AJ889^6+WeightSDS!R$23*$AJ889^5+WeightSDS!S$23*$AJ889^4+WeightSDS!T$23*$AJ889^3+WeightSDS!U$23*$AJ889^2+WeightSDS!V$23*$AJ889+WeightSDS!W$23,IF($AJ889&lt;153,WeightSDS!M$25*$AJ889^10+WeightSDS!N$25*$AJ889^9+WeightSDS!O$25*$AJ889^8+WeightSDS!P$25*$AJ889^7+WeightSDS!Q$25*$AJ889^6+WeightSDS!R$25*$AJ889^5+WeightSDS!S$25*$AJ889^4+WeightSDS!T$25*$AJ889^3+WeightSDS!U$25*$AJ889^2+WeightSDS!V$25*$AJ889+WeightSDS!W$25,WeightSDS!M$27+WeightSDS!N$27/(1+EXP(WeightSDS!O$27+WeightSDS!P$27*$AJ889)))),IF($AJ889&lt;43.8,WeightSDS!M$29*$AJ889^10+WeightSDS!N$29*$AJ889^9+WeightSDS!O$29*$AJ889^8+WeightSDS!P$29*$AJ889^7+WeightSDS!Q$29*$AJ889^6+WeightSDS!R$29*$AJ889^5+WeightSDS!S$29*$AJ889^4+WeightSDS!T$29*$AJ889^3+WeightSDS!U$29*$AJ889^2+WeightSDS!V$29*$AJ889+WeightSDS!W$29-0.010431*(1-$AJ889/210),IF($AJ889&lt;123,WeightSDS!M$30*$AJ889^10+WeightSDS!N$30*$AJ889^9+WeightSDS!O$30*$AJ889^8+WeightSDS!P$30*$AJ889^7+WeightSDS!Q$30*$AJ889^6+WeightSDS!R$30*$AJ889^5+WeightSDS!S$30*$AJ889^4+WeightSDS!T$30*$AJ889^3+WeightSDS!U$30*$AJ889^2+WeightSDS!V$30*$AJ889+WeightSDS!W$30-0.010431*(1-1/$AJ889),WeightSDS!M$32+WeightSDS!N$32/(1+EXP(WeightSDS!O$32+WeightSDS!P$32*$AJ889))-0.010431*(1-$AJ889/210))))</f>
        <v>2.9500001032655536</v>
      </c>
      <c r="AN889" s="7">
        <f>IF(D889="M",IF($AJ889&lt;162,WeightSDS!P$12*$AJ889^7+WeightSDS!Q$12*$AJ889^6+WeightSDS!R$12*$AJ889^5+WeightSDS!S$12*$AJ889^4+WeightSDS!T$12*$AJ889^3+WeightSDS!U$12*$AJ889^2+WeightSDS!V$12*$AJ889+WeightSDS!W$12,WeightSDS!P$14*$AJ889^7+WeightSDS!Q$14*$AJ889^6+WeightSDS!R$14*$AJ889^5+WeightSDS!S$14*$AJ889^4+WeightSDS!T$14*$AJ889^3+WeightSDS!U$14*$AJ889^2+WeightSDS!V$14*$AJ889+WeightSDS!W$14),IF($AJ889&lt;156,WeightSDS!O$17*$AJ889^8+WeightSDS!P$17*$AJ889^7+WeightSDS!Q$17*$AJ889^6+WeightSDS!R$17*$AJ889^5+WeightSDS!S$17*$AJ889^4+WeightSDS!T$17*$AJ889^3+WeightSDS!U$17*$AJ889^2+WeightSDS!V$17*$AJ889+WeightSDS!W$17,IF($AJ889&lt;186,WeightSDS!$U$18+(WeightSDS!$V$18-WeightSDS!$U$18)/24*($AJ889-186)+WeightSDS!$W$18*(-$AJ889+186)^2-0.005,WeightSDS!$U$18+(WeightSDS!$V$18-WeightSDS!$U$18)/24*($AJ889-186)-0.005)))</f>
        <v>0.14604529399999999</v>
      </c>
      <c r="AQ889" s="7">
        <f t="shared" si="295"/>
        <v>0.56299999999999994</v>
      </c>
      <c r="AR889" s="7">
        <f t="shared" si="296"/>
        <v>69</v>
      </c>
      <c r="AS889" s="7">
        <f t="shared" si="297"/>
        <v>0.51</v>
      </c>
    </row>
    <row r="890" spans="2:45" s="7" customFormat="1" x14ac:dyDescent="0.15">
      <c r="B890" s="118"/>
      <c r="C890" s="118"/>
      <c r="D890" s="118"/>
      <c r="E890" s="30"/>
      <c r="F890" s="30"/>
      <c r="G890" s="119"/>
      <c r="H890" s="119"/>
      <c r="I890" s="78"/>
      <c r="J890" s="11" t="str">
        <f t="shared" si="288"/>
        <v/>
      </c>
      <c r="K890" s="2" t="str">
        <f t="shared" si="298"/>
        <v/>
      </c>
      <c r="L890" s="2" t="str">
        <f t="shared" si="289"/>
        <v/>
      </c>
      <c r="M890" s="2" t="str">
        <f t="shared" si="299"/>
        <v/>
      </c>
      <c r="N890" s="2" t="str">
        <f t="shared" si="300"/>
        <v/>
      </c>
      <c r="O890" s="2" t="str">
        <f t="shared" si="301"/>
        <v/>
      </c>
      <c r="P890" s="11" t="str">
        <f t="shared" si="302"/>
        <v/>
      </c>
      <c r="Q890" s="11" t="str">
        <f t="shared" si="303"/>
        <v/>
      </c>
      <c r="R890" s="2" t="str">
        <f t="shared" si="304"/>
        <v/>
      </c>
      <c r="S890" s="11" t="str">
        <f t="shared" si="305"/>
        <v/>
      </c>
      <c r="T890" s="175" t="str">
        <f t="shared" si="306"/>
        <v/>
      </c>
      <c r="U890" s="11" t="str">
        <f t="shared" si="307"/>
        <v/>
      </c>
      <c r="V890" s="136"/>
      <c r="W890" s="136"/>
      <c r="X890" s="139">
        <f t="shared" si="290"/>
        <v>0</v>
      </c>
      <c r="Y890" s="31">
        <f t="shared" si="291"/>
        <v>0</v>
      </c>
      <c r="Z890" s="31"/>
      <c r="AA890" s="140">
        <f t="shared" si="292"/>
        <v>0</v>
      </c>
      <c r="AB890" s="12"/>
      <c r="AC890" s="8">
        <f t="shared" si="293"/>
        <v>9.0359999999999996</v>
      </c>
      <c r="AD890" s="8">
        <f t="shared" si="294"/>
        <v>-184.49199999999999</v>
      </c>
      <c r="AE890"/>
      <c r="AF890" t="e">
        <f>IF(D890="M",IF(AI890&lt;78,LMS!$D$5*AI890^3+LMS!$E$5*AI890^2+LMS!$F$5*AI890+LMS!$G$5,IF(AI890&lt;150,LMS!$D$6*AI890^3+LMS!$E$6*AI890^2+LMS!$F$6*AI890+LMS!$G$6,LMS!$D$7*AI890^3+LMS!$E$7*AI890^2+LMS!$F$7*AI890+LMS!$G$7)),IF(AI890&lt;69,LMS!$D$9*AI890^3+LMS!$E$9*AI890^2+LMS!$F$9*AI890+LMS!$G$9,IF(AI890&lt;150,LMS!$D$10*AI890^3+LMS!$E$10*AI890^2+LMS!$F$10*AI890+LMS!$G$10,LMS!$D$11*AI890^3+LMS!$E$11*AI890^2+LMS!$F$11*AI890+LMS!$G$11)))</f>
        <v>#VALUE!</v>
      </c>
      <c r="AG890" t="e">
        <f>IF(D890="M",(IF(AI890&lt;2.5,LMS!$D$21*AI890^3+LMS!$E$21*AI890^2+LMS!$F$21*AI890+LMS!$G$21,IF(AI890&lt;9.5,LMS!$D$22*AI890^3+LMS!$E$22*AI890^2+LMS!$F$22*AI890+LMS!$G$22,IF(AI890&lt;26.75,LMS!$D$23*AI890^3+LMS!$E$23*AI890^2+LMS!$F$23*AI890+LMS!$G$23,IF(AI890&lt;90,LMS!$D$24*AI890^3+LMS!$E$24*AI890^2+LMS!$F$24*AI890+LMS!$G$24,LMS!$D$25*AI890^3+LMS!$E$25*AI890^2+LMS!$F$25*AI890+LMS!$G$25))))),(IF(AI890&lt;2.5,LMS!$D$27*AI890^3+LMS!$E$27*AI890^2+LMS!$F$27*AI890+LMS!$G$27,IF(AI890&lt;9.5,LMS!$D$28*AI890^3+LMS!$E$28*AI890^2+LMS!$F$28*AI890+LMS!$G$28,IF(AI890&lt;26.75,LMS!$D$29*AI890^3+LMS!$E$29*AI890^2+LMS!$F$29*AI890+LMS!$G$29,IF(AI890&lt;90,LMS!$D$30*AI890^3+LMS!$E$30*AI890^2+LMS!$F$30*AI890+LMS!$G$30,IF(AI890&lt;150,LMS!$D$31*AI890^3+LMS!$E$31*AI890^2+LMS!$F$31*AI890+LMS!$G$31,LMS!$D$32*AI890^3+LMS!$E$32*AI890^2+LMS!$F$32*AI890+LMS!$G$32)))))))</f>
        <v>#VALUE!</v>
      </c>
      <c r="AH890" t="e">
        <f>IF(D890="M",(IF(AI890&lt;90,LMS!$D$14*AI890^3+LMS!$E$14*AI890^2+LMS!$F$14*AI890+LMS!$G$14,LMS!$D$15*AI890^3+LMS!$E$15*AI890^2+LMS!$F$15*AI890+LMS!$G$15)),(IF(AI890&lt;90,LMS!$D$17*AI890^3+LMS!$E$17*AI890^2+LMS!$F$17*AI890+LMS!$G$17,LMS!$D$18*AI890^3+LMS!$E$18*AI890^2+LMS!$F$18*AI890+LMS!$G$18)))</f>
        <v>#VALUE!</v>
      </c>
      <c r="AI890" s="7" t="e">
        <f t="shared" si="287"/>
        <v>#VALUE!</v>
      </c>
      <c r="AJ890" s="7">
        <f t="shared" si="308"/>
        <v>0</v>
      </c>
      <c r="AL890" s="7">
        <f>IF(D890="M",WeightSDS!P$5*$AJ890^7+WeightSDS!Q$5*$AJ890^6+WeightSDS!R$5*$AJ890^5+WeightSDS!S$5*$AJ890^4+WeightSDS!T$5*$AJ890^3+WeightSDS!U$5*$AJ890^2+WeightSDS!V$5*$AJ890+WeightSDS!W$5,IF($AJ890&lt;186,WeightSDS!P$8*$AJ890^7+WeightSDS!Q$8*$AJ890^6+WeightSDS!R$8*$AJ890^5+WeightSDS!S$8*$AJ890^4+WeightSDS!T$8*$AJ890^3+WeightSDS!U$8*$AJ890^2+WeightSDS!V$8*$AJ890+WeightSDS!W$8,WeightSDS!$U$9+WeightSDS!$V$9*($AJ890-WeightSDS!$W$9)))</f>
        <v>0.75407122999999998</v>
      </c>
      <c r="AM890" s="7">
        <f>IF(D890="M",IF($AJ890&lt;45,WeightSDS!M$23*$AJ890^10+WeightSDS!N$23*$AJ890^9+WeightSDS!O$23*$AJ890^8+WeightSDS!P$23*$AJ890^7+WeightSDS!Q$23*$AJ890^6+WeightSDS!R$23*$AJ890^5+WeightSDS!S$23*$AJ890^4+WeightSDS!T$23*$AJ890^3+WeightSDS!U$23*$AJ890^2+WeightSDS!V$23*$AJ890+WeightSDS!W$23,IF($AJ890&lt;153,WeightSDS!M$25*$AJ890^10+WeightSDS!N$25*$AJ890^9+WeightSDS!O$25*$AJ890^8+WeightSDS!P$25*$AJ890^7+WeightSDS!Q$25*$AJ890^6+WeightSDS!R$25*$AJ890^5+WeightSDS!S$25*$AJ890^4+WeightSDS!T$25*$AJ890^3+WeightSDS!U$25*$AJ890^2+WeightSDS!V$25*$AJ890+WeightSDS!W$25,WeightSDS!M$27+WeightSDS!N$27/(1+EXP(WeightSDS!O$27+WeightSDS!P$27*$AJ890)))),IF($AJ890&lt;43.8,WeightSDS!M$29*$AJ890^10+WeightSDS!N$29*$AJ890^9+WeightSDS!O$29*$AJ890^8+WeightSDS!P$29*$AJ890^7+WeightSDS!Q$29*$AJ890^6+WeightSDS!R$29*$AJ890^5+WeightSDS!S$29*$AJ890^4+WeightSDS!T$29*$AJ890^3+WeightSDS!U$29*$AJ890^2+WeightSDS!V$29*$AJ890+WeightSDS!W$29-0.010431*(1-$AJ890/210),IF($AJ890&lt;123,WeightSDS!M$30*$AJ890^10+WeightSDS!N$30*$AJ890^9+WeightSDS!O$30*$AJ890^8+WeightSDS!P$30*$AJ890^7+WeightSDS!Q$30*$AJ890^6+WeightSDS!R$30*$AJ890^5+WeightSDS!S$30*$AJ890^4+WeightSDS!T$30*$AJ890^3+WeightSDS!U$30*$AJ890^2+WeightSDS!V$30*$AJ890+WeightSDS!W$30-0.010431*(1-1/$AJ890),WeightSDS!M$32+WeightSDS!N$32/(1+EXP(WeightSDS!O$32+WeightSDS!P$32*$AJ890))-0.010431*(1-$AJ890/210))))</f>
        <v>2.9500001032655536</v>
      </c>
      <c r="AN890" s="7">
        <f>IF(D890="M",IF($AJ890&lt;162,WeightSDS!P$12*$AJ890^7+WeightSDS!Q$12*$AJ890^6+WeightSDS!R$12*$AJ890^5+WeightSDS!S$12*$AJ890^4+WeightSDS!T$12*$AJ890^3+WeightSDS!U$12*$AJ890^2+WeightSDS!V$12*$AJ890+WeightSDS!W$12,WeightSDS!P$14*$AJ890^7+WeightSDS!Q$14*$AJ890^6+WeightSDS!R$14*$AJ890^5+WeightSDS!S$14*$AJ890^4+WeightSDS!T$14*$AJ890^3+WeightSDS!U$14*$AJ890^2+WeightSDS!V$14*$AJ890+WeightSDS!W$14),IF($AJ890&lt;156,WeightSDS!O$17*$AJ890^8+WeightSDS!P$17*$AJ890^7+WeightSDS!Q$17*$AJ890^6+WeightSDS!R$17*$AJ890^5+WeightSDS!S$17*$AJ890^4+WeightSDS!T$17*$AJ890^3+WeightSDS!U$17*$AJ890^2+WeightSDS!V$17*$AJ890+WeightSDS!W$17,IF($AJ890&lt;186,WeightSDS!$U$18+(WeightSDS!$V$18-WeightSDS!$U$18)/24*($AJ890-186)+WeightSDS!$W$18*(-$AJ890+186)^2-0.005,WeightSDS!$U$18+(WeightSDS!$V$18-WeightSDS!$U$18)/24*($AJ890-186)-0.005)))</f>
        <v>0.14604529399999999</v>
      </c>
      <c r="AQ890" s="7">
        <f t="shared" si="295"/>
        <v>0.56299999999999994</v>
      </c>
      <c r="AR890" s="7">
        <f t="shared" si="296"/>
        <v>69</v>
      </c>
      <c r="AS890" s="7">
        <f t="shared" si="297"/>
        <v>0.51</v>
      </c>
    </row>
    <row r="891" spans="2:45" s="7" customFormat="1" x14ac:dyDescent="0.15">
      <c r="B891" s="118"/>
      <c r="C891" s="118"/>
      <c r="D891" s="118"/>
      <c r="E891" s="30"/>
      <c r="F891" s="30"/>
      <c r="G891" s="119"/>
      <c r="H891" s="119"/>
      <c r="I891" s="78"/>
      <c r="J891" s="11" t="str">
        <f t="shared" si="288"/>
        <v/>
      </c>
      <c r="K891" s="2" t="str">
        <f t="shared" si="298"/>
        <v/>
      </c>
      <c r="L891" s="2" t="str">
        <f t="shared" si="289"/>
        <v/>
      </c>
      <c r="M891" s="2" t="str">
        <f t="shared" si="299"/>
        <v/>
      </c>
      <c r="N891" s="2" t="str">
        <f t="shared" si="300"/>
        <v/>
      </c>
      <c r="O891" s="2" t="str">
        <f t="shared" si="301"/>
        <v/>
      </c>
      <c r="P891" s="11" t="str">
        <f t="shared" si="302"/>
        <v/>
      </c>
      <c r="Q891" s="11" t="str">
        <f t="shared" si="303"/>
        <v/>
      </c>
      <c r="R891" s="2" t="str">
        <f t="shared" si="304"/>
        <v/>
      </c>
      <c r="S891" s="11" t="str">
        <f t="shared" si="305"/>
        <v/>
      </c>
      <c r="T891" s="175" t="str">
        <f t="shared" si="306"/>
        <v/>
      </c>
      <c r="U891" s="11" t="str">
        <f t="shared" si="307"/>
        <v/>
      </c>
      <c r="V891" s="136"/>
      <c r="W891" s="136"/>
      <c r="X891" s="139">
        <f t="shared" si="290"/>
        <v>0</v>
      </c>
      <c r="Y891" s="31">
        <f t="shared" si="291"/>
        <v>0</v>
      </c>
      <c r="Z891" s="31"/>
      <c r="AA891" s="140">
        <f t="shared" si="292"/>
        <v>0</v>
      </c>
      <c r="AB891" s="12"/>
      <c r="AC891" s="8">
        <f t="shared" si="293"/>
        <v>9.0359999999999996</v>
      </c>
      <c r="AD891" s="8">
        <f t="shared" si="294"/>
        <v>-184.49199999999999</v>
      </c>
      <c r="AE891"/>
      <c r="AF891" t="e">
        <f>IF(D891="M",IF(AI891&lt;78,LMS!$D$5*AI891^3+LMS!$E$5*AI891^2+LMS!$F$5*AI891+LMS!$G$5,IF(AI891&lt;150,LMS!$D$6*AI891^3+LMS!$E$6*AI891^2+LMS!$F$6*AI891+LMS!$G$6,LMS!$D$7*AI891^3+LMS!$E$7*AI891^2+LMS!$F$7*AI891+LMS!$G$7)),IF(AI891&lt;69,LMS!$D$9*AI891^3+LMS!$E$9*AI891^2+LMS!$F$9*AI891+LMS!$G$9,IF(AI891&lt;150,LMS!$D$10*AI891^3+LMS!$E$10*AI891^2+LMS!$F$10*AI891+LMS!$G$10,LMS!$D$11*AI891^3+LMS!$E$11*AI891^2+LMS!$F$11*AI891+LMS!$G$11)))</f>
        <v>#VALUE!</v>
      </c>
      <c r="AG891" t="e">
        <f>IF(D891="M",(IF(AI891&lt;2.5,LMS!$D$21*AI891^3+LMS!$E$21*AI891^2+LMS!$F$21*AI891+LMS!$G$21,IF(AI891&lt;9.5,LMS!$D$22*AI891^3+LMS!$E$22*AI891^2+LMS!$F$22*AI891+LMS!$G$22,IF(AI891&lt;26.75,LMS!$D$23*AI891^3+LMS!$E$23*AI891^2+LMS!$F$23*AI891+LMS!$G$23,IF(AI891&lt;90,LMS!$D$24*AI891^3+LMS!$E$24*AI891^2+LMS!$F$24*AI891+LMS!$G$24,LMS!$D$25*AI891^3+LMS!$E$25*AI891^2+LMS!$F$25*AI891+LMS!$G$25))))),(IF(AI891&lt;2.5,LMS!$D$27*AI891^3+LMS!$E$27*AI891^2+LMS!$F$27*AI891+LMS!$G$27,IF(AI891&lt;9.5,LMS!$D$28*AI891^3+LMS!$E$28*AI891^2+LMS!$F$28*AI891+LMS!$G$28,IF(AI891&lt;26.75,LMS!$D$29*AI891^3+LMS!$E$29*AI891^2+LMS!$F$29*AI891+LMS!$G$29,IF(AI891&lt;90,LMS!$D$30*AI891^3+LMS!$E$30*AI891^2+LMS!$F$30*AI891+LMS!$G$30,IF(AI891&lt;150,LMS!$D$31*AI891^3+LMS!$E$31*AI891^2+LMS!$F$31*AI891+LMS!$G$31,LMS!$D$32*AI891^3+LMS!$E$32*AI891^2+LMS!$F$32*AI891+LMS!$G$32)))))))</f>
        <v>#VALUE!</v>
      </c>
      <c r="AH891" t="e">
        <f>IF(D891="M",(IF(AI891&lt;90,LMS!$D$14*AI891^3+LMS!$E$14*AI891^2+LMS!$F$14*AI891+LMS!$G$14,LMS!$D$15*AI891^3+LMS!$E$15*AI891^2+LMS!$F$15*AI891+LMS!$G$15)),(IF(AI891&lt;90,LMS!$D$17*AI891^3+LMS!$E$17*AI891^2+LMS!$F$17*AI891+LMS!$G$17,LMS!$D$18*AI891^3+LMS!$E$18*AI891^2+LMS!$F$18*AI891+LMS!$G$18)))</f>
        <v>#VALUE!</v>
      </c>
      <c r="AI891" s="7" t="e">
        <f t="shared" si="287"/>
        <v>#VALUE!</v>
      </c>
      <c r="AJ891" s="7">
        <f t="shared" si="308"/>
        <v>0</v>
      </c>
      <c r="AL891" s="7">
        <f>IF(D891="M",WeightSDS!P$5*$AJ891^7+WeightSDS!Q$5*$AJ891^6+WeightSDS!R$5*$AJ891^5+WeightSDS!S$5*$AJ891^4+WeightSDS!T$5*$AJ891^3+WeightSDS!U$5*$AJ891^2+WeightSDS!V$5*$AJ891+WeightSDS!W$5,IF($AJ891&lt;186,WeightSDS!P$8*$AJ891^7+WeightSDS!Q$8*$AJ891^6+WeightSDS!R$8*$AJ891^5+WeightSDS!S$8*$AJ891^4+WeightSDS!T$8*$AJ891^3+WeightSDS!U$8*$AJ891^2+WeightSDS!V$8*$AJ891+WeightSDS!W$8,WeightSDS!$U$9+WeightSDS!$V$9*($AJ891-WeightSDS!$W$9)))</f>
        <v>0.75407122999999998</v>
      </c>
      <c r="AM891" s="7">
        <f>IF(D891="M",IF($AJ891&lt;45,WeightSDS!M$23*$AJ891^10+WeightSDS!N$23*$AJ891^9+WeightSDS!O$23*$AJ891^8+WeightSDS!P$23*$AJ891^7+WeightSDS!Q$23*$AJ891^6+WeightSDS!R$23*$AJ891^5+WeightSDS!S$23*$AJ891^4+WeightSDS!T$23*$AJ891^3+WeightSDS!U$23*$AJ891^2+WeightSDS!V$23*$AJ891+WeightSDS!W$23,IF($AJ891&lt;153,WeightSDS!M$25*$AJ891^10+WeightSDS!N$25*$AJ891^9+WeightSDS!O$25*$AJ891^8+WeightSDS!P$25*$AJ891^7+WeightSDS!Q$25*$AJ891^6+WeightSDS!R$25*$AJ891^5+WeightSDS!S$25*$AJ891^4+WeightSDS!T$25*$AJ891^3+WeightSDS!U$25*$AJ891^2+WeightSDS!V$25*$AJ891+WeightSDS!W$25,WeightSDS!M$27+WeightSDS!N$27/(1+EXP(WeightSDS!O$27+WeightSDS!P$27*$AJ891)))),IF($AJ891&lt;43.8,WeightSDS!M$29*$AJ891^10+WeightSDS!N$29*$AJ891^9+WeightSDS!O$29*$AJ891^8+WeightSDS!P$29*$AJ891^7+WeightSDS!Q$29*$AJ891^6+WeightSDS!R$29*$AJ891^5+WeightSDS!S$29*$AJ891^4+WeightSDS!T$29*$AJ891^3+WeightSDS!U$29*$AJ891^2+WeightSDS!V$29*$AJ891+WeightSDS!W$29-0.010431*(1-$AJ891/210),IF($AJ891&lt;123,WeightSDS!M$30*$AJ891^10+WeightSDS!N$30*$AJ891^9+WeightSDS!O$30*$AJ891^8+WeightSDS!P$30*$AJ891^7+WeightSDS!Q$30*$AJ891^6+WeightSDS!R$30*$AJ891^5+WeightSDS!S$30*$AJ891^4+WeightSDS!T$30*$AJ891^3+WeightSDS!U$30*$AJ891^2+WeightSDS!V$30*$AJ891+WeightSDS!W$30-0.010431*(1-1/$AJ891),WeightSDS!M$32+WeightSDS!N$32/(1+EXP(WeightSDS!O$32+WeightSDS!P$32*$AJ891))-0.010431*(1-$AJ891/210))))</f>
        <v>2.9500001032655536</v>
      </c>
      <c r="AN891" s="7">
        <f>IF(D891="M",IF($AJ891&lt;162,WeightSDS!P$12*$AJ891^7+WeightSDS!Q$12*$AJ891^6+WeightSDS!R$12*$AJ891^5+WeightSDS!S$12*$AJ891^4+WeightSDS!T$12*$AJ891^3+WeightSDS!U$12*$AJ891^2+WeightSDS!V$12*$AJ891+WeightSDS!W$12,WeightSDS!P$14*$AJ891^7+WeightSDS!Q$14*$AJ891^6+WeightSDS!R$14*$AJ891^5+WeightSDS!S$14*$AJ891^4+WeightSDS!T$14*$AJ891^3+WeightSDS!U$14*$AJ891^2+WeightSDS!V$14*$AJ891+WeightSDS!W$14),IF($AJ891&lt;156,WeightSDS!O$17*$AJ891^8+WeightSDS!P$17*$AJ891^7+WeightSDS!Q$17*$AJ891^6+WeightSDS!R$17*$AJ891^5+WeightSDS!S$17*$AJ891^4+WeightSDS!T$17*$AJ891^3+WeightSDS!U$17*$AJ891^2+WeightSDS!V$17*$AJ891+WeightSDS!W$17,IF($AJ891&lt;186,WeightSDS!$U$18+(WeightSDS!$V$18-WeightSDS!$U$18)/24*($AJ891-186)+WeightSDS!$W$18*(-$AJ891+186)^2-0.005,WeightSDS!$U$18+(WeightSDS!$V$18-WeightSDS!$U$18)/24*($AJ891-186)-0.005)))</f>
        <v>0.14604529399999999</v>
      </c>
      <c r="AQ891" s="7">
        <f t="shared" si="295"/>
        <v>0.56299999999999994</v>
      </c>
      <c r="AR891" s="7">
        <f t="shared" si="296"/>
        <v>69</v>
      </c>
      <c r="AS891" s="7">
        <f t="shared" si="297"/>
        <v>0.51</v>
      </c>
    </row>
    <row r="892" spans="2:45" s="7" customFormat="1" x14ac:dyDescent="0.15">
      <c r="B892" s="118"/>
      <c r="C892" s="118"/>
      <c r="D892" s="118"/>
      <c r="E892" s="30"/>
      <c r="F892" s="30"/>
      <c r="G892" s="119"/>
      <c r="H892" s="119"/>
      <c r="I892" s="78"/>
      <c r="J892" s="11" t="str">
        <f t="shared" si="288"/>
        <v/>
      </c>
      <c r="K892" s="2" t="str">
        <f t="shared" si="298"/>
        <v/>
      </c>
      <c r="L892" s="2" t="str">
        <f t="shared" si="289"/>
        <v/>
      </c>
      <c r="M892" s="2" t="str">
        <f t="shared" si="299"/>
        <v/>
      </c>
      <c r="N892" s="2" t="str">
        <f t="shared" si="300"/>
        <v/>
      </c>
      <c r="O892" s="2" t="str">
        <f t="shared" si="301"/>
        <v/>
      </c>
      <c r="P892" s="11" t="str">
        <f t="shared" si="302"/>
        <v/>
      </c>
      <c r="Q892" s="11" t="str">
        <f t="shared" si="303"/>
        <v/>
      </c>
      <c r="R892" s="2" t="str">
        <f t="shared" si="304"/>
        <v/>
      </c>
      <c r="S892" s="11" t="str">
        <f t="shared" si="305"/>
        <v/>
      </c>
      <c r="T892" s="175" t="str">
        <f t="shared" si="306"/>
        <v/>
      </c>
      <c r="U892" s="11" t="str">
        <f t="shared" si="307"/>
        <v/>
      </c>
      <c r="V892" s="136"/>
      <c r="W892" s="136"/>
      <c r="X892" s="139">
        <f t="shared" si="290"/>
        <v>0</v>
      </c>
      <c r="Y892" s="31">
        <f t="shared" si="291"/>
        <v>0</v>
      </c>
      <c r="Z892" s="31"/>
      <c r="AA892" s="140">
        <f t="shared" si="292"/>
        <v>0</v>
      </c>
      <c r="AB892" s="12"/>
      <c r="AC892" s="8">
        <f t="shared" si="293"/>
        <v>9.0359999999999996</v>
      </c>
      <c r="AD892" s="8">
        <f t="shared" si="294"/>
        <v>-184.49199999999999</v>
      </c>
      <c r="AE892"/>
      <c r="AF892" t="e">
        <f>IF(D892="M",IF(AI892&lt;78,LMS!$D$5*AI892^3+LMS!$E$5*AI892^2+LMS!$F$5*AI892+LMS!$G$5,IF(AI892&lt;150,LMS!$D$6*AI892^3+LMS!$E$6*AI892^2+LMS!$F$6*AI892+LMS!$G$6,LMS!$D$7*AI892^3+LMS!$E$7*AI892^2+LMS!$F$7*AI892+LMS!$G$7)),IF(AI892&lt;69,LMS!$D$9*AI892^3+LMS!$E$9*AI892^2+LMS!$F$9*AI892+LMS!$G$9,IF(AI892&lt;150,LMS!$D$10*AI892^3+LMS!$E$10*AI892^2+LMS!$F$10*AI892+LMS!$G$10,LMS!$D$11*AI892^3+LMS!$E$11*AI892^2+LMS!$F$11*AI892+LMS!$G$11)))</f>
        <v>#VALUE!</v>
      </c>
      <c r="AG892" t="e">
        <f>IF(D892="M",(IF(AI892&lt;2.5,LMS!$D$21*AI892^3+LMS!$E$21*AI892^2+LMS!$F$21*AI892+LMS!$G$21,IF(AI892&lt;9.5,LMS!$D$22*AI892^3+LMS!$E$22*AI892^2+LMS!$F$22*AI892+LMS!$G$22,IF(AI892&lt;26.75,LMS!$D$23*AI892^3+LMS!$E$23*AI892^2+LMS!$F$23*AI892+LMS!$G$23,IF(AI892&lt;90,LMS!$D$24*AI892^3+LMS!$E$24*AI892^2+LMS!$F$24*AI892+LMS!$G$24,LMS!$D$25*AI892^3+LMS!$E$25*AI892^2+LMS!$F$25*AI892+LMS!$G$25))))),(IF(AI892&lt;2.5,LMS!$D$27*AI892^3+LMS!$E$27*AI892^2+LMS!$F$27*AI892+LMS!$G$27,IF(AI892&lt;9.5,LMS!$D$28*AI892^3+LMS!$E$28*AI892^2+LMS!$F$28*AI892+LMS!$G$28,IF(AI892&lt;26.75,LMS!$D$29*AI892^3+LMS!$E$29*AI892^2+LMS!$F$29*AI892+LMS!$G$29,IF(AI892&lt;90,LMS!$D$30*AI892^3+LMS!$E$30*AI892^2+LMS!$F$30*AI892+LMS!$G$30,IF(AI892&lt;150,LMS!$D$31*AI892^3+LMS!$E$31*AI892^2+LMS!$F$31*AI892+LMS!$G$31,LMS!$D$32*AI892^3+LMS!$E$32*AI892^2+LMS!$F$32*AI892+LMS!$G$32)))))))</f>
        <v>#VALUE!</v>
      </c>
      <c r="AH892" t="e">
        <f>IF(D892="M",(IF(AI892&lt;90,LMS!$D$14*AI892^3+LMS!$E$14*AI892^2+LMS!$F$14*AI892+LMS!$G$14,LMS!$D$15*AI892^3+LMS!$E$15*AI892^2+LMS!$F$15*AI892+LMS!$G$15)),(IF(AI892&lt;90,LMS!$D$17*AI892^3+LMS!$E$17*AI892^2+LMS!$F$17*AI892+LMS!$G$17,LMS!$D$18*AI892^3+LMS!$E$18*AI892^2+LMS!$F$18*AI892+LMS!$G$18)))</f>
        <v>#VALUE!</v>
      </c>
      <c r="AI892" s="7" t="e">
        <f t="shared" si="287"/>
        <v>#VALUE!</v>
      </c>
      <c r="AJ892" s="7">
        <f t="shared" si="308"/>
        <v>0</v>
      </c>
      <c r="AL892" s="7">
        <f>IF(D892="M",WeightSDS!P$5*$AJ892^7+WeightSDS!Q$5*$AJ892^6+WeightSDS!R$5*$AJ892^5+WeightSDS!S$5*$AJ892^4+WeightSDS!T$5*$AJ892^3+WeightSDS!U$5*$AJ892^2+WeightSDS!V$5*$AJ892+WeightSDS!W$5,IF($AJ892&lt;186,WeightSDS!P$8*$AJ892^7+WeightSDS!Q$8*$AJ892^6+WeightSDS!R$8*$AJ892^5+WeightSDS!S$8*$AJ892^4+WeightSDS!T$8*$AJ892^3+WeightSDS!U$8*$AJ892^2+WeightSDS!V$8*$AJ892+WeightSDS!W$8,WeightSDS!$U$9+WeightSDS!$V$9*($AJ892-WeightSDS!$W$9)))</f>
        <v>0.75407122999999998</v>
      </c>
      <c r="AM892" s="7">
        <f>IF(D892="M",IF($AJ892&lt;45,WeightSDS!M$23*$AJ892^10+WeightSDS!N$23*$AJ892^9+WeightSDS!O$23*$AJ892^8+WeightSDS!P$23*$AJ892^7+WeightSDS!Q$23*$AJ892^6+WeightSDS!R$23*$AJ892^5+WeightSDS!S$23*$AJ892^4+WeightSDS!T$23*$AJ892^3+WeightSDS!U$23*$AJ892^2+WeightSDS!V$23*$AJ892+WeightSDS!W$23,IF($AJ892&lt;153,WeightSDS!M$25*$AJ892^10+WeightSDS!N$25*$AJ892^9+WeightSDS!O$25*$AJ892^8+WeightSDS!P$25*$AJ892^7+WeightSDS!Q$25*$AJ892^6+WeightSDS!R$25*$AJ892^5+WeightSDS!S$25*$AJ892^4+WeightSDS!T$25*$AJ892^3+WeightSDS!U$25*$AJ892^2+WeightSDS!V$25*$AJ892+WeightSDS!W$25,WeightSDS!M$27+WeightSDS!N$27/(1+EXP(WeightSDS!O$27+WeightSDS!P$27*$AJ892)))),IF($AJ892&lt;43.8,WeightSDS!M$29*$AJ892^10+WeightSDS!N$29*$AJ892^9+WeightSDS!O$29*$AJ892^8+WeightSDS!P$29*$AJ892^7+WeightSDS!Q$29*$AJ892^6+WeightSDS!R$29*$AJ892^5+WeightSDS!S$29*$AJ892^4+WeightSDS!T$29*$AJ892^3+WeightSDS!U$29*$AJ892^2+WeightSDS!V$29*$AJ892+WeightSDS!W$29-0.010431*(1-$AJ892/210),IF($AJ892&lt;123,WeightSDS!M$30*$AJ892^10+WeightSDS!N$30*$AJ892^9+WeightSDS!O$30*$AJ892^8+WeightSDS!P$30*$AJ892^7+WeightSDS!Q$30*$AJ892^6+WeightSDS!R$30*$AJ892^5+WeightSDS!S$30*$AJ892^4+WeightSDS!T$30*$AJ892^3+WeightSDS!U$30*$AJ892^2+WeightSDS!V$30*$AJ892+WeightSDS!W$30-0.010431*(1-1/$AJ892),WeightSDS!M$32+WeightSDS!N$32/(1+EXP(WeightSDS!O$32+WeightSDS!P$32*$AJ892))-0.010431*(1-$AJ892/210))))</f>
        <v>2.9500001032655536</v>
      </c>
      <c r="AN892" s="7">
        <f>IF(D892="M",IF($AJ892&lt;162,WeightSDS!P$12*$AJ892^7+WeightSDS!Q$12*$AJ892^6+WeightSDS!R$12*$AJ892^5+WeightSDS!S$12*$AJ892^4+WeightSDS!T$12*$AJ892^3+WeightSDS!U$12*$AJ892^2+WeightSDS!V$12*$AJ892+WeightSDS!W$12,WeightSDS!P$14*$AJ892^7+WeightSDS!Q$14*$AJ892^6+WeightSDS!R$14*$AJ892^5+WeightSDS!S$14*$AJ892^4+WeightSDS!T$14*$AJ892^3+WeightSDS!U$14*$AJ892^2+WeightSDS!V$14*$AJ892+WeightSDS!W$14),IF($AJ892&lt;156,WeightSDS!O$17*$AJ892^8+WeightSDS!P$17*$AJ892^7+WeightSDS!Q$17*$AJ892^6+WeightSDS!R$17*$AJ892^5+WeightSDS!S$17*$AJ892^4+WeightSDS!T$17*$AJ892^3+WeightSDS!U$17*$AJ892^2+WeightSDS!V$17*$AJ892+WeightSDS!W$17,IF($AJ892&lt;186,WeightSDS!$U$18+(WeightSDS!$V$18-WeightSDS!$U$18)/24*($AJ892-186)+WeightSDS!$W$18*(-$AJ892+186)^2-0.005,WeightSDS!$U$18+(WeightSDS!$V$18-WeightSDS!$U$18)/24*($AJ892-186)-0.005)))</f>
        <v>0.14604529399999999</v>
      </c>
      <c r="AQ892" s="7">
        <f t="shared" si="295"/>
        <v>0.56299999999999994</v>
      </c>
      <c r="AR892" s="7">
        <f t="shared" si="296"/>
        <v>69</v>
      </c>
      <c r="AS892" s="7">
        <f t="shared" si="297"/>
        <v>0.51</v>
      </c>
    </row>
    <row r="893" spans="2:45" s="7" customFormat="1" x14ac:dyDescent="0.15">
      <c r="B893" s="118"/>
      <c r="C893" s="118"/>
      <c r="D893" s="118"/>
      <c r="E893" s="30"/>
      <c r="F893" s="30"/>
      <c r="G893" s="119"/>
      <c r="H893" s="119"/>
      <c r="I893" s="78"/>
      <c r="J893" s="11" t="str">
        <f t="shared" si="288"/>
        <v/>
      </c>
      <c r="K893" s="2" t="str">
        <f t="shared" si="298"/>
        <v/>
      </c>
      <c r="L893" s="2" t="str">
        <f t="shared" si="289"/>
        <v/>
      </c>
      <c r="M893" s="2" t="str">
        <f t="shared" si="299"/>
        <v/>
      </c>
      <c r="N893" s="2" t="str">
        <f t="shared" si="300"/>
        <v/>
      </c>
      <c r="O893" s="2" t="str">
        <f t="shared" si="301"/>
        <v/>
      </c>
      <c r="P893" s="11" t="str">
        <f t="shared" si="302"/>
        <v/>
      </c>
      <c r="Q893" s="11" t="str">
        <f t="shared" si="303"/>
        <v/>
      </c>
      <c r="R893" s="2" t="str">
        <f t="shared" si="304"/>
        <v/>
      </c>
      <c r="S893" s="11" t="str">
        <f t="shared" si="305"/>
        <v/>
      </c>
      <c r="T893" s="175" t="str">
        <f t="shared" si="306"/>
        <v/>
      </c>
      <c r="U893" s="11" t="str">
        <f t="shared" si="307"/>
        <v/>
      </c>
      <c r="V893" s="136"/>
      <c r="W893" s="136"/>
      <c r="X893" s="139">
        <f t="shared" si="290"/>
        <v>0</v>
      </c>
      <c r="Y893" s="31">
        <f t="shared" si="291"/>
        <v>0</v>
      </c>
      <c r="Z893" s="31"/>
      <c r="AA893" s="140">
        <f t="shared" si="292"/>
        <v>0</v>
      </c>
      <c r="AB893" s="12"/>
      <c r="AC893" s="8">
        <f t="shared" si="293"/>
        <v>9.0359999999999996</v>
      </c>
      <c r="AD893" s="8">
        <f t="shared" si="294"/>
        <v>-184.49199999999999</v>
      </c>
      <c r="AE893"/>
      <c r="AF893" t="e">
        <f>IF(D893="M",IF(AI893&lt;78,LMS!$D$5*AI893^3+LMS!$E$5*AI893^2+LMS!$F$5*AI893+LMS!$G$5,IF(AI893&lt;150,LMS!$D$6*AI893^3+LMS!$E$6*AI893^2+LMS!$F$6*AI893+LMS!$G$6,LMS!$D$7*AI893^3+LMS!$E$7*AI893^2+LMS!$F$7*AI893+LMS!$G$7)),IF(AI893&lt;69,LMS!$D$9*AI893^3+LMS!$E$9*AI893^2+LMS!$F$9*AI893+LMS!$G$9,IF(AI893&lt;150,LMS!$D$10*AI893^3+LMS!$E$10*AI893^2+LMS!$F$10*AI893+LMS!$G$10,LMS!$D$11*AI893^3+LMS!$E$11*AI893^2+LMS!$F$11*AI893+LMS!$G$11)))</f>
        <v>#VALUE!</v>
      </c>
      <c r="AG893" t="e">
        <f>IF(D893="M",(IF(AI893&lt;2.5,LMS!$D$21*AI893^3+LMS!$E$21*AI893^2+LMS!$F$21*AI893+LMS!$G$21,IF(AI893&lt;9.5,LMS!$D$22*AI893^3+LMS!$E$22*AI893^2+LMS!$F$22*AI893+LMS!$G$22,IF(AI893&lt;26.75,LMS!$D$23*AI893^3+LMS!$E$23*AI893^2+LMS!$F$23*AI893+LMS!$G$23,IF(AI893&lt;90,LMS!$D$24*AI893^3+LMS!$E$24*AI893^2+LMS!$F$24*AI893+LMS!$G$24,LMS!$D$25*AI893^3+LMS!$E$25*AI893^2+LMS!$F$25*AI893+LMS!$G$25))))),(IF(AI893&lt;2.5,LMS!$D$27*AI893^3+LMS!$E$27*AI893^2+LMS!$F$27*AI893+LMS!$G$27,IF(AI893&lt;9.5,LMS!$D$28*AI893^3+LMS!$E$28*AI893^2+LMS!$F$28*AI893+LMS!$G$28,IF(AI893&lt;26.75,LMS!$D$29*AI893^3+LMS!$E$29*AI893^2+LMS!$F$29*AI893+LMS!$G$29,IF(AI893&lt;90,LMS!$D$30*AI893^3+LMS!$E$30*AI893^2+LMS!$F$30*AI893+LMS!$G$30,IF(AI893&lt;150,LMS!$D$31*AI893^3+LMS!$E$31*AI893^2+LMS!$F$31*AI893+LMS!$G$31,LMS!$D$32*AI893^3+LMS!$E$32*AI893^2+LMS!$F$32*AI893+LMS!$G$32)))))))</f>
        <v>#VALUE!</v>
      </c>
      <c r="AH893" t="e">
        <f>IF(D893="M",(IF(AI893&lt;90,LMS!$D$14*AI893^3+LMS!$E$14*AI893^2+LMS!$F$14*AI893+LMS!$G$14,LMS!$D$15*AI893^3+LMS!$E$15*AI893^2+LMS!$F$15*AI893+LMS!$G$15)),(IF(AI893&lt;90,LMS!$D$17*AI893^3+LMS!$E$17*AI893^2+LMS!$F$17*AI893+LMS!$G$17,LMS!$D$18*AI893^3+LMS!$E$18*AI893^2+LMS!$F$18*AI893+LMS!$G$18)))</f>
        <v>#VALUE!</v>
      </c>
      <c r="AI893" s="7" t="e">
        <f t="shared" ref="AI893:AI956" si="309">T893*365.25/30.4375</f>
        <v>#VALUE!</v>
      </c>
      <c r="AJ893" s="7">
        <f t="shared" si="308"/>
        <v>0</v>
      </c>
      <c r="AL893" s="7">
        <f>IF(D893="M",WeightSDS!P$5*$AJ893^7+WeightSDS!Q$5*$AJ893^6+WeightSDS!R$5*$AJ893^5+WeightSDS!S$5*$AJ893^4+WeightSDS!T$5*$AJ893^3+WeightSDS!U$5*$AJ893^2+WeightSDS!V$5*$AJ893+WeightSDS!W$5,IF($AJ893&lt;186,WeightSDS!P$8*$AJ893^7+WeightSDS!Q$8*$AJ893^6+WeightSDS!R$8*$AJ893^5+WeightSDS!S$8*$AJ893^4+WeightSDS!T$8*$AJ893^3+WeightSDS!U$8*$AJ893^2+WeightSDS!V$8*$AJ893+WeightSDS!W$8,WeightSDS!$U$9+WeightSDS!$V$9*($AJ893-WeightSDS!$W$9)))</f>
        <v>0.75407122999999998</v>
      </c>
      <c r="AM893" s="7">
        <f>IF(D893="M",IF($AJ893&lt;45,WeightSDS!M$23*$AJ893^10+WeightSDS!N$23*$AJ893^9+WeightSDS!O$23*$AJ893^8+WeightSDS!P$23*$AJ893^7+WeightSDS!Q$23*$AJ893^6+WeightSDS!R$23*$AJ893^5+WeightSDS!S$23*$AJ893^4+WeightSDS!T$23*$AJ893^3+WeightSDS!U$23*$AJ893^2+WeightSDS!V$23*$AJ893+WeightSDS!W$23,IF($AJ893&lt;153,WeightSDS!M$25*$AJ893^10+WeightSDS!N$25*$AJ893^9+WeightSDS!O$25*$AJ893^8+WeightSDS!P$25*$AJ893^7+WeightSDS!Q$25*$AJ893^6+WeightSDS!R$25*$AJ893^5+WeightSDS!S$25*$AJ893^4+WeightSDS!T$25*$AJ893^3+WeightSDS!U$25*$AJ893^2+WeightSDS!V$25*$AJ893+WeightSDS!W$25,WeightSDS!M$27+WeightSDS!N$27/(1+EXP(WeightSDS!O$27+WeightSDS!P$27*$AJ893)))),IF($AJ893&lt;43.8,WeightSDS!M$29*$AJ893^10+WeightSDS!N$29*$AJ893^9+WeightSDS!O$29*$AJ893^8+WeightSDS!P$29*$AJ893^7+WeightSDS!Q$29*$AJ893^6+WeightSDS!R$29*$AJ893^5+WeightSDS!S$29*$AJ893^4+WeightSDS!T$29*$AJ893^3+WeightSDS!U$29*$AJ893^2+WeightSDS!V$29*$AJ893+WeightSDS!W$29-0.010431*(1-$AJ893/210),IF($AJ893&lt;123,WeightSDS!M$30*$AJ893^10+WeightSDS!N$30*$AJ893^9+WeightSDS!O$30*$AJ893^8+WeightSDS!P$30*$AJ893^7+WeightSDS!Q$30*$AJ893^6+WeightSDS!R$30*$AJ893^5+WeightSDS!S$30*$AJ893^4+WeightSDS!T$30*$AJ893^3+WeightSDS!U$30*$AJ893^2+WeightSDS!V$30*$AJ893+WeightSDS!W$30-0.010431*(1-1/$AJ893),WeightSDS!M$32+WeightSDS!N$32/(1+EXP(WeightSDS!O$32+WeightSDS!P$32*$AJ893))-0.010431*(1-$AJ893/210))))</f>
        <v>2.9500001032655536</v>
      </c>
      <c r="AN893" s="7">
        <f>IF(D893="M",IF($AJ893&lt;162,WeightSDS!P$12*$AJ893^7+WeightSDS!Q$12*$AJ893^6+WeightSDS!R$12*$AJ893^5+WeightSDS!S$12*$AJ893^4+WeightSDS!T$12*$AJ893^3+WeightSDS!U$12*$AJ893^2+WeightSDS!V$12*$AJ893+WeightSDS!W$12,WeightSDS!P$14*$AJ893^7+WeightSDS!Q$14*$AJ893^6+WeightSDS!R$14*$AJ893^5+WeightSDS!S$14*$AJ893^4+WeightSDS!T$14*$AJ893^3+WeightSDS!U$14*$AJ893^2+WeightSDS!V$14*$AJ893+WeightSDS!W$14),IF($AJ893&lt;156,WeightSDS!O$17*$AJ893^8+WeightSDS!P$17*$AJ893^7+WeightSDS!Q$17*$AJ893^6+WeightSDS!R$17*$AJ893^5+WeightSDS!S$17*$AJ893^4+WeightSDS!T$17*$AJ893^3+WeightSDS!U$17*$AJ893^2+WeightSDS!V$17*$AJ893+WeightSDS!W$17,IF($AJ893&lt;186,WeightSDS!$U$18+(WeightSDS!$V$18-WeightSDS!$U$18)/24*($AJ893-186)+WeightSDS!$W$18*(-$AJ893+186)^2-0.005,WeightSDS!$U$18+(WeightSDS!$V$18-WeightSDS!$U$18)/24*($AJ893-186)-0.005)))</f>
        <v>0.14604529399999999</v>
      </c>
      <c r="AQ893" s="7">
        <f t="shared" si="295"/>
        <v>0.56299999999999994</v>
      </c>
      <c r="AR893" s="7">
        <f t="shared" si="296"/>
        <v>69</v>
      </c>
      <c r="AS893" s="7">
        <f t="shared" si="297"/>
        <v>0.51</v>
      </c>
    </row>
    <row r="894" spans="2:45" s="7" customFormat="1" x14ac:dyDescent="0.15">
      <c r="B894" s="118"/>
      <c r="C894" s="118"/>
      <c r="D894" s="118"/>
      <c r="E894" s="30"/>
      <c r="F894" s="30"/>
      <c r="G894" s="119"/>
      <c r="H894" s="119"/>
      <c r="I894" s="78"/>
      <c r="J894" s="11" t="str">
        <f t="shared" si="288"/>
        <v/>
      </c>
      <c r="K894" s="2" t="str">
        <f t="shared" si="298"/>
        <v/>
      </c>
      <c r="L894" s="2" t="str">
        <f t="shared" si="289"/>
        <v/>
      </c>
      <c r="M894" s="2" t="str">
        <f t="shared" si="299"/>
        <v/>
      </c>
      <c r="N894" s="2" t="str">
        <f t="shared" si="300"/>
        <v/>
      </c>
      <c r="O894" s="2" t="str">
        <f t="shared" si="301"/>
        <v/>
      </c>
      <c r="P894" s="11" t="str">
        <f t="shared" si="302"/>
        <v/>
      </c>
      <c r="Q894" s="11" t="str">
        <f t="shared" si="303"/>
        <v/>
      </c>
      <c r="R894" s="2" t="str">
        <f t="shared" si="304"/>
        <v/>
      </c>
      <c r="S894" s="11" t="str">
        <f t="shared" si="305"/>
        <v/>
      </c>
      <c r="T894" s="175" t="str">
        <f t="shared" si="306"/>
        <v/>
      </c>
      <c r="U894" s="11" t="str">
        <f t="shared" si="307"/>
        <v/>
      </c>
      <c r="V894" s="136"/>
      <c r="W894" s="136"/>
      <c r="X894" s="139">
        <f t="shared" si="290"/>
        <v>0</v>
      </c>
      <c r="Y894" s="31">
        <f t="shared" si="291"/>
        <v>0</v>
      </c>
      <c r="Z894" s="31"/>
      <c r="AA894" s="140">
        <f t="shared" si="292"/>
        <v>0</v>
      </c>
      <c r="AB894" s="12"/>
      <c r="AC894" s="8">
        <f t="shared" si="293"/>
        <v>9.0359999999999996</v>
      </c>
      <c r="AD894" s="8">
        <f t="shared" si="294"/>
        <v>-184.49199999999999</v>
      </c>
      <c r="AE894"/>
      <c r="AF894" t="e">
        <f>IF(D894="M",IF(AI894&lt;78,LMS!$D$5*AI894^3+LMS!$E$5*AI894^2+LMS!$F$5*AI894+LMS!$G$5,IF(AI894&lt;150,LMS!$D$6*AI894^3+LMS!$E$6*AI894^2+LMS!$F$6*AI894+LMS!$G$6,LMS!$D$7*AI894^3+LMS!$E$7*AI894^2+LMS!$F$7*AI894+LMS!$G$7)),IF(AI894&lt;69,LMS!$D$9*AI894^3+LMS!$E$9*AI894^2+LMS!$F$9*AI894+LMS!$G$9,IF(AI894&lt;150,LMS!$D$10*AI894^3+LMS!$E$10*AI894^2+LMS!$F$10*AI894+LMS!$G$10,LMS!$D$11*AI894^3+LMS!$E$11*AI894^2+LMS!$F$11*AI894+LMS!$G$11)))</f>
        <v>#VALUE!</v>
      </c>
      <c r="AG894" t="e">
        <f>IF(D894="M",(IF(AI894&lt;2.5,LMS!$D$21*AI894^3+LMS!$E$21*AI894^2+LMS!$F$21*AI894+LMS!$G$21,IF(AI894&lt;9.5,LMS!$D$22*AI894^3+LMS!$E$22*AI894^2+LMS!$F$22*AI894+LMS!$G$22,IF(AI894&lt;26.75,LMS!$D$23*AI894^3+LMS!$E$23*AI894^2+LMS!$F$23*AI894+LMS!$G$23,IF(AI894&lt;90,LMS!$D$24*AI894^3+LMS!$E$24*AI894^2+LMS!$F$24*AI894+LMS!$G$24,LMS!$D$25*AI894^3+LMS!$E$25*AI894^2+LMS!$F$25*AI894+LMS!$G$25))))),(IF(AI894&lt;2.5,LMS!$D$27*AI894^3+LMS!$E$27*AI894^2+LMS!$F$27*AI894+LMS!$G$27,IF(AI894&lt;9.5,LMS!$D$28*AI894^3+LMS!$E$28*AI894^2+LMS!$F$28*AI894+LMS!$G$28,IF(AI894&lt;26.75,LMS!$D$29*AI894^3+LMS!$E$29*AI894^2+LMS!$F$29*AI894+LMS!$G$29,IF(AI894&lt;90,LMS!$D$30*AI894^3+LMS!$E$30*AI894^2+LMS!$F$30*AI894+LMS!$G$30,IF(AI894&lt;150,LMS!$D$31*AI894^3+LMS!$E$31*AI894^2+LMS!$F$31*AI894+LMS!$G$31,LMS!$D$32*AI894^3+LMS!$E$32*AI894^2+LMS!$F$32*AI894+LMS!$G$32)))))))</f>
        <v>#VALUE!</v>
      </c>
      <c r="AH894" t="e">
        <f>IF(D894="M",(IF(AI894&lt;90,LMS!$D$14*AI894^3+LMS!$E$14*AI894^2+LMS!$F$14*AI894+LMS!$G$14,LMS!$D$15*AI894^3+LMS!$E$15*AI894^2+LMS!$F$15*AI894+LMS!$G$15)),(IF(AI894&lt;90,LMS!$D$17*AI894^3+LMS!$E$17*AI894^2+LMS!$F$17*AI894+LMS!$G$17,LMS!$D$18*AI894^3+LMS!$E$18*AI894^2+LMS!$F$18*AI894+LMS!$G$18)))</f>
        <v>#VALUE!</v>
      </c>
      <c r="AI894" s="7" t="e">
        <f t="shared" si="309"/>
        <v>#VALUE!</v>
      </c>
      <c r="AJ894" s="7">
        <f t="shared" si="308"/>
        <v>0</v>
      </c>
      <c r="AL894" s="7">
        <f>IF(D894="M",WeightSDS!P$5*$AJ894^7+WeightSDS!Q$5*$AJ894^6+WeightSDS!R$5*$AJ894^5+WeightSDS!S$5*$AJ894^4+WeightSDS!T$5*$AJ894^3+WeightSDS!U$5*$AJ894^2+WeightSDS!V$5*$AJ894+WeightSDS!W$5,IF($AJ894&lt;186,WeightSDS!P$8*$AJ894^7+WeightSDS!Q$8*$AJ894^6+WeightSDS!R$8*$AJ894^5+WeightSDS!S$8*$AJ894^4+WeightSDS!T$8*$AJ894^3+WeightSDS!U$8*$AJ894^2+WeightSDS!V$8*$AJ894+WeightSDS!W$8,WeightSDS!$U$9+WeightSDS!$V$9*($AJ894-WeightSDS!$W$9)))</f>
        <v>0.75407122999999998</v>
      </c>
      <c r="AM894" s="7">
        <f>IF(D894="M",IF($AJ894&lt;45,WeightSDS!M$23*$AJ894^10+WeightSDS!N$23*$AJ894^9+WeightSDS!O$23*$AJ894^8+WeightSDS!P$23*$AJ894^7+WeightSDS!Q$23*$AJ894^6+WeightSDS!R$23*$AJ894^5+WeightSDS!S$23*$AJ894^4+WeightSDS!T$23*$AJ894^3+WeightSDS!U$23*$AJ894^2+WeightSDS!V$23*$AJ894+WeightSDS!W$23,IF($AJ894&lt;153,WeightSDS!M$25*$AJ894^10+WeightSDS!N$25*$AJ894^9+WeightSDS!O$25*$AJ894^8+WeightSDS!P$25*$AJ894^7+WeightSDS!Q$25*$AJ894^6+WeightSDS!R$25*$AJ894^5+WeightSDS!S$25*$AJ894^4+WeightSDS!T$25*$AJ894^3+WeightSDS!U$25*$AJ894^2+WeightSDS!V$25*$AJ894+WeightSDS!W$25,WeightSDS!M$27+WeightSDS!N$27/(1+EXP(WeightSDS!O$27+WeightSDS!P$27*$AJ894)))),IF($AJ894&lt;43.8,WeightSDS!M$29*$AJ894^10+WeightSDS!N$29*$AJ894^9+WeightSDS!O$29*$AJ894^8+WeightSDS!P$29*$AJ894^7+WeightSDS!Q$29*$AJ894^6+WeightSDS!R$29*$AJ894^5+WeightSDS!S$29*$AJ894^4+WeightSDS!T$29*$AJ894^3+WeightSDS!U$29*$AJ894^2+WeightSDS!V$29*$AJ894+WeightSDS!W$29-0.010431*(1-$AJ894/210),IF($AJ894&lt;123,WeightSDS!M$30*$AJ894^10+WeightSDS!N$30*$AJ894^9+WeightSDS!O$30*$AJ894^8+WeightSDS!P$30*$AJ894^7+WeightSDS!Q$30*$AJ894^6+WeightSDS!R$30*$AJ894^5+WeightSDS!S$30*$AJ894^4+WeightSDS!T$30*$AJ894^3+WeightSDS!U$30*$AJ894^2+WeightSDS!V$30*$AJ894+WeightSDS!W$30-0.010431*(1-1/$AJ894),WeightSDS!M$32+WeightSDS!N$32/(1+EXP(WeightSDS!O$32+WeightSDS!P$32*$AJ894))-0.010431*(1-$AJ894/210))))</f>
        <v>2.9500001032655536</v>
      </c>
      <c r="AN894" s="7">
        <f>IF(D894="M",IF($AJ894&lt;162,WeightSDS!P$12*$AJ894^7+WeightSDS!Q$12*$AJ894^6+WeightSDS!R$12*$AJ894^5+WeightSDS!S$12*$AJ894^4+WeightSDS!T$12*$AJ894^3+WeightSDS!U$12*$AJ894^2+WeightSDS!V$12*$AJ894+WeightSDS!W$12,WeightSDS!P$14*$AJ894^7+WeightSDS!Q$14*$AJ894^6+WeightSDS!R$14*$AJ894^5+WeightSDS!S$14*$AJ894^4+WeightSDS!T$14*$AJ894^3+WeightSDS!U$14*$AJ894^2+WeightSDS!V$14*$AJ894+WeightSDS!W$14),IF($AJ894&lt;156,WeightSDS!O$17*$AJ894^8+WeightSDS!P$17*$AJ894^7+WeightSDS!Q$17*$AJ894^6+WeightSDS!R$17*$AJ894^5+WeightSDS!S$17*$AJ894^4+WeightSDS!T$17*$AJ894^3+WeightSDS!U$17*$AJ894^2+WeightSDS!V$17*$AJ894+WeightSDS!W$17,IF($AJ894&lt;186,WeightSDS!$U$18+(WeightSDS!$V$18-WeightSDS!$U$18)/24*($AJ894-186)+WeightSDS!$W$18*(-$AJ894+186)^2-0.005,WeightSDS!$U$18+(WeightSDS!$V$18-WeightSDS!$U$18)/24*($AJ894-186)-0.005)))</f>
        <v>0.14604529399999999</v>
      </c>
      <c r="AQ894" s="7">
        <f t="shared" si="295"/>
        <v>0.56299999999999994</v>
      </c>
      <c r="AR894" s="7">
        <f t="shared" si="296"/>
        <v>69</v>
      </c>
      <c r="AS894" s="7">
        <f t="shared" si="297"/>
        <v>0.51</v>
      </c>
    </row>
    <row r="895" spans="2:45" s="7" customFormat="1" x14ac:dyDescent="0.15">
      <c r="B895" s="118"/>
      <c r="C895" s="118"/>
      <c r="D895" s="118"/>
      <c r="E895" s="30"/>
      <c r="F895" s="30"/>
      <c r="G895" s="119"/>
      <c r="H895" s="119"/>
      <c r="I895" s="78"/>
      <c r="J895" s="11" t="str">
        <f t="shared" si="288"/>
        <v/>
      </c>
      <c r="K895" s="2" t="str">
        <f t="shared" si="298"/>
        <v/>
      </c>
      <c r="L895" s="2" t="str">
        <f t="shared" si="289"/>
        <v/>
      </c>
      <c r="M895" s="2" t="str">
        <f t="shared" si="299"/>
        <v/>
      </c>
      <c r="N895" s="2" t="str">
        <f t="shared" si="300"/>
        <v/>
      </c>
      <c r="O895" s="2" t="str">
        <f t="shared" si="301"/>
        <v/>
      </c>
      <c r="P895" s="11" t="str">
        <f t="shared" si="302"/>
        <v/>
      </c>
      <c r="Q895" s="11" t="str">
        <f t="shared" si="303"/>
        <v/>
      </c>
      <c r="R895" s="2" t="str">
        <f t="shared" si="304"/>
        <v/>
      </c>
      <c r="S895" s="11" t="str">
        <f t="shared" si="305"/>
        <v/>
      </c>
      <c r="T895" s="175" t="str">
        <f t="shared" si="306"/>
        <v/>
      </c>
      <c r="U895" s="11" t="str">
        <f t="shared" si="307"/>
        <v/>
      </c>
      <c r="V895" s="136"/>
      <c r="W895" s="136"/>
      <c r="X895" s="139">
        <f t="shared" si="290"/>
        <v>0</v>
      </c>
      <c r="Y895" s="31">
        <f t="shared" si="291"/>
        <v>0</v>
      </c>
      <c r="Z895" s="31"/>
      <c r="AA895" s="140">
        <f t="shared" si="292"/>
        <v>0</v>
      </c>
      <c r="AB895" s="12"/>
      <c r="AC895" s="8">
        <f t="shared" si="293"/>
        <v>9.0359999999999996</v>
      </c>
      <c r="AD895" s="8">
        <f t="shared" si="294"/>
        <v>-184.49199999999999</v>
      </c>
      <c r="AE895"/>
      <c r="AF895" t="e">
        <f>IF(D895="M",IF(AI895&lt;78,LMS!$D$5*AI895^3+LMS!$E$5*AI895^2+LMS!$F$5*AI895+LMS!$G$5,IF(AI895&lt;150,LMS!$D$6*AI895^3+LMS!$E$6*AI895^2+LMS!$F$6*AI895+LMS!$G$6,LMS!$D$7*AI895^3+LMS!$E$7*AI895^2+LMS!$F$7*AI895+LMS!$G$7)),IF(AI895&lt;69,LMS!$D$9*AI895^3+LMS!$E$9*AI895^2+LMS!$F$9*AI895+LMS!$G$9,IF(AI895&lt;150,LMS!$D$10*AI895^3+LMS!$E$10*AI895^2+LMS!$F$10*AI895+LMS!$G$10,LMS!$D$11*AI895^3+LMS!$E$11*AI895^2+LMS!$F$11*AI895+LMS!$G$11)))</f>
        <v>#VALUE!</v>
      </c>
      <c r="AG895" t="e">
        <f>IF(D895="M",(IF(AI895&lt;2.5,LMS!$D$21*AI895^3+LMS!$E$21*AI895^2+LMS!$F$21*AI895+LMS!$G$21,IF(AI895&lt;9.5,LMS!$D$22*AI895^3+LMS!$E$22*AI895^2+LMS!$F$22*AI895+LMS!$G$22,IF(AI895&lt;26.75,LMS!$D$23*AI895^3+LMS!$E$23*AI895^2+LMS!$F$23*AI895+LMS!$G$23,IF(AI895&lt;90,LMS!$D$24*AI895^3+LMS!$E$24*AI895^2+LMS!$F$24*AI895+LMS!$G$24,LMS!$D$25*AI895^3+LMS!$E$25*AI895^2+LMS!$F$25*AI895+LMS!$G$25))))),(IF(AI895&lt;2.5,LMS!$D$27*AI895^3+LMS!$E$27*AI895^2+LMS!$F$27*AI895+LMS!$G$27,IF(AI895&lt;9.5,LMS!$D$28*AI895^3+LMS!$E$28*AI895^2+LMS!$F$28*AI895+LMS!$G$28,IF(AI895&lt;26.75,LMS!$D$29*AI895^3+LMS!$E$29*AI895^2+LMS!$F$29*AI895+LMS!$G$29,IF(AI895&lt;90,LMS!$D$30*AI895^3+LMS!$E$30*AI895^2+LMS!$F$30*AI895+LMS!$G$30,IF(AI895&lt;150,LMS!$D$31*AI895^3+LMS!$E$31*AI895^2+LMS!$F$31*AI895+LMS!$G$31,LMS!$D$32*AI895^3+LMS!$E$32*AI895^2+LMS!$F$32*AI895+LMS!$G$32)))))))</f>
        <v>#VALUE!</v>
      </c>
      <c r="AH895" t="e">
        <f>IF(D895="M",(IF(AI895&lt;90,LMS!$D$14*AI895^3+LMS!$E$14*AI895^2+LMS!$F$14*AI895+LMS!$G$14,LMS!$D$15*AI895^3+LMS!$E$15*AI895^2+LMS!$F$15*AI895+LMS!$G$15)),(IF(AI895&lt;90,LMS!$D$17*AI895^3+LMS!$E$17*AI895^2+LMS!$F$17*AI895+LMS!$G$17,LMS!$D$18*AI895^3+LMS!$E$18*AI895^2+LMS!$F$18*AI895+LMS!$G$18)))</f>
        <v>#VALUE!</v>
      </c>
      <c r="AI895" s="7" t="e">
        <f t="shared" si="309"/>
        <v>#VALUE!</v>
      </c>
      <c r="AJ895" s="7">
        <f t="shared" si="308"/>
        <v>0</v>
      </c>
      <c r="AL895" s="7">
        <f>IF(D895="M",WeightSDS!P$5*$AJ895^7+WeightSDS!Q$5*$AJ895^6+WeightSDS!R$5*$AJ895^5+WeightSDS!S$5*$AJ895^4+WeightSDS!T$5*$AJ895^3+WeightSDS!U$5*$AJ895^2+WeightSDS!V$5*$AJ895+WeightSDS!W$5,IF($AJ895&lt;186,WeightSDS!P$8*$AJ895^7+WeightSDS!Q$8*$AJ895^6+WeightSDS!R$8*$AJ895^5+WeightSDS!S$8*$AJ895^4+WeightSDS!T$8*$AJ895^3+WeightSDS!U$8*$AJ895^2+WeightSDS!V$8*$AJ895+WeightSDS!W$8,WeightSDS!$U$9+WeightSDS!$V$9*($AJ895-WeightSDS!$W$9)))</f>
        <v>0.75407122999999998</v>
      </c>
      <c r="AM895" s="7">
        <f>IF(D895="M",IF($AJ895&lt;45,WeightSDS!M$23*$AJ895^10+WeightSDS!N$23*$AJ895^9+WeightSDS!O$23*$AJ895^8+WeightSDS!P$23*$AJ895^7+WeightSDS!Q$23*$AJ895^6+WeightSDS!R$23*$AJ895^5+WeightSDS!S$23*$AJ895^4+WeightSDS!T$23*$AJ895^3+WeightSDS!U$23*$AJ895^2+WeightSDS!V$23*$AJ895+WeightSDS!W$23,IF($AJ895&lt;153,WeightSDS!M$25*$AJ895^10+WeightSDS!N$25*$AJ895^9+WeightSDS!O$25*$AJ895^8+WeightSDS!P$25*$AJ895^7+WeightSDS!Q$25*$AJ895^6+WeightSDS!R$25*$AJ895^5+WeightSDS!S$25*$AJ895^4+WeightSDS!T$25*$AJ895^3+WeightSDS!U$25*$AJ895^2+WeightSDS!V$25*$AJ895+WeightSDS!W$25,WeightSDS!M$27+WeightSDS!N$27/(1+EXP(WeightSDS!O$27+WeightSDS!P$27*$AJ895)))),IF($AJ895&lt;43.8,WeightSDS!M$29*$AJ895^10+WeightSDS!N$29*$AJ895^9+WeightSDS!O$29*$AJ895^8+WeightSDS!P$29*$AJ895^7+WeightSDS!Q$29*$AJ895^6+WeightSDS!R$29*$AJ895^5+WeightSDS!S$29*$AJ895^4+WeightSDS!T$29*$AJ895^3+WeightSDS!U$29*$AJ895^2+WeightSDS!V$29*$AJ895+WeightSDS!W$29-0.010431*(1-$AJ895/210),IF($AJ895&lt;123,WeightSDS!M$30*$AJ895^10+WeightSDS!N$30*$AJ895^9+WeightSDS!O$30*$AJ895^8+WeightSDS!P$30*$AJ895^7+WeightSDS!Q$30*$AJ895^6+WeightSDS!R$30*$AJ895^5+WeightSDS!S$30*$AJ895^4+WeightSDS!T$30*$AJ895^3+WeightSDS!U$30*$AJ895^2+WeightSDS!V$30*$AJ895+WeightSDS!W$30-0.010431*(1-1/$AJ895),WeightSDS!M$32+WeightSDS!N$32/(1+EXP(WeightSDS!O$32+WeightSDS!P$32*$AJ895))-0.010431*(1-$AJ895/210))))</f>
        <v>2.9500001032655536</v>
      </c>
      <c r="AN895" s="7">
        <f>IF(D895="M",IF($AJ895&lt;162,WeightSDS!P$12*$AJ895^7+WeightSDS!Q$12*$AJ895^6+WeightSDS!R$12*$AJ895^5+WeightSDS!S$12*$AJ895^4+WeightSDS!T$12*$AJ895^3+WeightSDS!U$12*$AJ895^2+WeightSDS!V$12*$AJ895+WeightSDS!W$12,WeightSDS!P$14*$AJ895^7+WeightSDS!Q$14*$AJ895^6+WeightSDS!R$14*$AJ895^5+WeightSDS!S$14*$AJ895^4+WeightSDS!T$14*$AJ895^3+WeightSDS!U$14*$AJ895^2+WeightSDS!V$14*$AJ895+WeightSDS!W$14),IF($AJ895&lt;156,WeightSDS!O$17*$AJ895^8+WeightSDS!P$17*$AJ895^7+WeightSDS!Q$17*$AJ895^6+WeightSDS!R$17*$AJ895^5+WeightSDS!S$17*$AJ895^4+WeightSDS!T$17*$AJ895^3+WeightSDS!U$17*$AJ895^2+WeightSDS!V$17*$AJ895+WeightSDS!W$17,IF($AJ895&lt;186,WeightSDS!$U$18+(WeightSDS!$V$18-WeightSDS!$U$18)/24*($AJ895-186)+WeightSDS!$W$18*(-$AJ895+186)^2-0.005,WeightSDS!$U$18+(WeightSDS!$V$18-WeightSDS!$U$18)/24*($AJ895-186)-0.005)))</f>
        <v>0.14604529399999999</v>
      </c>
      <c r="AQ895" s="7">
        <f t="shared" si="295"/>
        <v>0.56299999999999994</v>
      </c>
      <c r="AR895" s="7">
        <f t="shared" si="296"/>
        <v>69</v>
      </c>
      <c r="AS895" s="7">
        <f t="shared" si="297"/>
        <v>0.51</v>
      </c>
    </row>
    <row r="896" spans="2:45" s="7" customFormat="1" x14ac:dyDescent="0.15">
      <c r="B896" s="118"/>
      <c r="C896" s="118"/>
      <c r="D896" s="118"/>
      <c r="E896" s="30"/>
      <c r="F896" s="30"/>
      <c r="G896" s="119"/>
      <c r="H896" s="119"/>
      <c r="I896" s="78"/>
      <c r="J896" s="11" t="str">
        <f t="shared" si="288"/>
        <v/>
      </c>
      <c r="K896" s="2" t="str">
        <f t="shared" si="298"/>
        <v/>
      </c>
      <c r="L896" s="2" t="str">
        <f t="shared" si="289"/>
        <v/>
      </c>
      <c r="M896" s="2" t="str">
        <f t="shared" si="299"/>
        <v/>
      </c>
      <c r="N896" s="2" t="str">
        <f t="shared" si="300"/>
        <v/>
      </c>
      <c r="O896" s="2" t="str">
        <f t="shared" si="301"/>
        <v/>
      </c>
      <c r="P896" s="11" t="str">
        <f t="shared" si="302"/>
        <v/>
      </c>
      <c r="Q896" s="11" t="str">
        <f t="shared" si="303"/>
        <v/>
      </c>
      <c r="R896" s="2" t="str">
        <f t="shared" si="304"/>
        <v/>
      </c>
      <c r="S896" s="11" t="str">
        <f t="shared" si="305"/>
        <v/>
      </c>
      <c r="T896" s="175" t="str">
        <f t="shared" si="306"/>
        <v/>
      </c>
      <c r="U896" s="11" t="str">
        <f t="shared" si="307"/>
        <v/>
      </c>
      <c r="V896" s="136"/>
      <c r="W896" s="136"/>
      <c r="X896" s="139">
        <f t="shared" si="290"/>
        <v>0</v>
      </c>
      <c r="Y896" s="31">
        <f t="shared" si="291"/>
        <v>0</v>
      </c>
      <c r="Z896" s="31"/>
      <c r="AA896" s="140">
        <f t="shared" si="292"/>
        <v>0</v>
      </c>
      <c r="AB896" s="12"/>
      <c r="AC896" s="8">
        <f t="shared" si="293"/>
        <v>9.0359999999999996</v>
      </c>
      <c r="AD896" s="8">
        <f t="shared" si="294"/>
        <v>-184.49199999999999</v>
      </c>
      <c r="AE896"/>
      <c r="AF896" t="e">
        <f>IF(D896="M",IF(AI896&lt;78,LMS!$D$5*AI896^3+LMS!$E$5*AI896^2+LMS!$F$5*AI896+LMS!$G$5,IF(AI896&lt;150,LMS!$D$6*AI896^3+LMS!$E$6*AI896^2+LMS!$F$6*AI896+LMS!$G$6,LMS!$D$7*AI896^3+LMS!$E$7*AI896^2+LMS!$F$7*AI896+LMS!$G$7)),IF(AI896&lt;69,LMS!$D$9*AI896^3+LMS!$E$9*AI896^2+LMS!$F$9*AI896+LMS!$G$9,IF(AI896&lt;150,LMS!$D$10*AI896^3+LMS!$E$10*AI896^2+LMS!$F$10*AI896+LMS!$G$10,LMS!$D$11*AI896^3+LMS!$E$11*AI896^2+LMS!$F$11*AI896+LMS!$G$11)))</f>
        <v>#VALUE!</v>
      </c>
      <c r="AG896" t="e">
        <f>IF(D896="M",(IF(AI896&lt;2.5,LMS!$D$21*AI896^3+LMS!$E$21*AI896^2+LMS!$F$21*AI896+LMS!$G$21,IF(AI896&lt;9.5,LMS!$D$22*AI896^3+LMS!$E$22*AI896^2+LMS!$F$22*AI896+LMS!$G$22,IF(AI896&lt;26.75,LMS!$D$23*AI896^3+LMS!$E$23*AI896^2+LMS!$F$23*AI896+LMS!$G$23,IF(AI896&lt;90,LMS!$D$24*AI896^3+LMS!$E$24*AI896^2+LMS!$F$24*AI896+LMS!$G$24,LMS!$D$25*AI896^3+LMS!$E$25*AI896^2+LMS!$F$25*AI896+LMS!$G$25))))),(IF(AI896&lt;2.5,LMS!$D$27*AI896^3+LMS!$E$27*AI896^2+LMS!$F$27*AI896+LMS!$G$27,IF(AI896&lt;9.5,LMS!$D$28*AI896^3+LMS!$E$28*AI896^2+LMS!$F$28*AI896+LMS!$G$28,IF(AI896&lt;26.75,LMS!$D$29*AI896^3+LMS!$E$29*AI896^2+LMS!$F$29*AI896+LMS!$G$29,IF(AI896&lt;90,LMS!$D$30*AI896^3+LMS!$E$30*AI896^2+LMS!$F$30*AI896+LMS!$G$30,IF(AI896&lt;150,LMS!$D$31*AI896^3+LMS!$E$31*AI896^2+LMS!$F$31*AI896+LMS!$G$31,LMS!$D$32*AI896^3+LMS!$E$32*AI896^2+LMS!$F$32*AI896+LMS!$G$32)))))))</f>
        <v>#VALUE!</v>
      </c>
      <c r="AH896" t="e">
        <f>IF(D896="M",(IF(AI896&lt;90,LMS!$D$14*AI896^3+LMS!$E$14*AI896^2+LMS!$F$14*AI896+LMS!$G$14,LMS!$D$15*AI896^3+LMS!$E$15*AI896^2+LMS!$F$15*AI896+LMS!$G$15)),(IF(AI896&lt;90,LMS!$D$17*AI896^3+LMS!$E$17*AI896^2+LMS!$F$17*AI896+LMS!$G$17,LMS!$D$18*AI896^3+LMS!$E$18*AI896^2+LMS!$F$18*AI896+LMS!$G$18)))</f>
        <v>#VALUE!</v>
      </c>
      <c r="AI896" s="7" t="e">
        <f t="shared" si="309"/>
        <v>#VALUE!</v>
      </c>
      <c r="AJ896" s="7">
        <f t="shared" si="308"/>
        <v>0</v>
      </c>
      <c r="AL896" s="7">
        <f>IF(D896="M",WeightSDS!P$5*$AJ896^7+WeightSDS!Q$5*$AJ896^6+WeightSDS!R$5*$AJ896^5+WeightSDS!S$5*$AJ896^4+WeightSDS!T$5*$AJ896^3+WeightSDS!U$5*$AJ896^2+WeightSDS!V$5*$AJ896+WeightSDS!W$5,IF($AJ896&lt;186,WeightSDS!P$8*$AJ896^7+WeightSDS!Q$8*$AJ896^6+WeightSDS!R$8*$AJ896^5+WeightSDS!S$8*$AJ896^4+WeightSDS!T$8*$AJ896^3+WeightSDS!U$8*$AJ896^2+WeightSDS!V$8*$AJ896+WeightSDS!W$8,WeightSDS!$U$9+WeightSDS!$V$9*($AJ896-WeightSDS!$W$9)))</f>
        <v>0.75407122999999998</v>
      </c>
      <c r="AM896" s="7">
        <f>IF(D896="M",IF($AJ896&lt;45,WeightSDS!M$23*$AJ896^10+WeightSDS!N$23*$AJ896^9+WeightSDS!O$23*$AJ896^8+WeightSDS!P$23*$AJ896^7+WeightSDS!Q$23*$AJ896^6+WeightSDS!R$23*$AJ896^5+WeightSDS!S$23*$AJ896^4+WeightSDS!T$23*$AJ896^3+WeightSDS!U$23*$AJ896^2+WeightSDS!V$23*$AJ896+WeightSDS!W$23,IF($AJ896&lt;153,WeightSDS!M$25*$AJ896^10+WeightSDS!N$25*$AJ896^9+WeightSDS!O$25*$AJ896^8+WeightSDS!P$25*$AJ896^7+WeightSDS!Q$25*$AJ896^6+WeightSDS!R$25*$AJ896^5+WeightSDS!S$25*$AJ896^4+WeightSDS!T$25*$AJ896^3+WeightSDS!U$25*$AJ896^2+WeightSDS!V$25*$AJ896+WeightSDS!W$25,WeightSDS!M$27+WeightSDS!N$27/(1+EXP(WeightSDS!O$27+WeightSDS!P$27*$AJ896)))),IF($AJ896&lt;43.8,WeightSDS!M$29*$AJ896^10+WeightSDS!N$29*$AJ896^9+WeightSDS!O$29*$AJ896^8+WeightSDS!P$29*$AJ896^7+WeightSDS!Q$29*$AJ896^6+WeightSDS!R$29*$AJ896^5+WeightSDS!S$29*$AJ896^4+WeightSDS!T$29*$AJ896^3+WeightSDS!U$29*$AJ896^2+WeightSDS!V$29*$AJ896+WeightSDS!W$29-0.010431*(1-$AJ896/210),IF($AJ896&lt;123,WeightSDS!M$30*$AJ896^10+WeightSDS!N$30*$AJ896^9+WeightSDS!O$30*$AJ896^8+WeightSDS!P$30*$AJ896^7+WeightSDS!Q$30*$AJ896^6+WeightSDS!R$30*$AJ896^5+WeightSDS!S$30*$AJ896^4+WeightSDS!T$30*$AJ896^3+WeightSDS!U$30*$AJ896^2+WeightSDS!V$30*$AJ896+WeightSDS!W$30-0.010431*(1-1/$AJ896),WeightSDS!M$32+WeightSDS!N$32/(1+EXP(WeightSDS!O$32+WeightSDS!P$32*$AJ896))-0.010431*(1-$AJ896/210))))</f>
        <v>2.9500001032655536</v>
      </c>
      <c r="AN896" s="7">
        <f>IF(D896="M",IF($AJ896&lt;162,WeightSDS!P$12*$AJ896^7+WeightSDS!Q$12*$AJ896^6+WeightSDS!R$12*$AJ896^5+WeightSDS!S$12*$AJ896^4+WeightSDS!T$12*$AJ896^3+WeightSDS!U$12*$AJ896^2+WeightSDS!V$12*$AJ896+WeightSDS!W$12,WeightSDS!P$14*$AJ896^7+WeightSDS!Q$14*$AJ896^6+WeightSDS!R$14*$AJ896^5+WeightSDS!S$14*$AJ896^4+WeightSDS!T$14*$AJ896^3+WeightSDS!U$14*$AJ896^2+WeightSDS!V$14*$AJ896+WeightSDS!W$14),IF($AJ896&lt;156,WeightSDS!O$17*$AJ896^8+WeightSDS!P$17*$AJ896^7+WeightSDS!Q$17*$AJ896^6+WeightSDS!R$17*$AJ896^5+WeightSDS!S$17*$AJ896^4+WeightSDS!T$17*$AJ896^3+WeightSDS!U$17*$AJ896^2+WeightSDS!V$17*$AJ896+WeightSDS!W$17,IF($AJ896&lt;186,WeightSDS!$U$18+(WeightSDS!$V$18-WeightSDS!$U$18)/24*($AJ896-186)+WeightSDS!$W$18*(-$AJ896+186)^2-0.005,WeightSDS!$U$18+(WeightSDS!$V$18-WeightSDS!$U$18)/24*($AJ896-186)-0.005)))</f>
        <v>0.14604529399999999</v>
      </c>
      <c r="AQ896" s="7">
        <f t="shared" si="295"/>
        <v>0.56299999999999994</v>
      </c>
      <c r="AR896" s="7">
        <f t="shared" si="296"/>
        <v>69</v>
      </c>
      <c r="AS896" s="7">
        <f t="shared" si="297"/>
        <v>0.51</v>
      </c>
    </row>
    <row r="897" spans="2:45" s="7" customFormat="1" x14ac:dyDescent="0.15">
      <c r="B897" s="118"/>
      <c r="C897" s="118"/>
      <c r="D897" s="118"/>
      <c r="E897" s="30"/>
      <c r="F897" s="30"/>
      <c r="G897" s="119"/>
      <c r="H897" s="119"/>
      <c r="I897" s="78"/>
      <c r="J897" s="11" t="str">
        <f t="shared" si="288"/>
        <v/>
      </c>
      <c r="K897" s="2" t="str">
        <f t="shared" si="298"/>
        <v/>
      </c>
      <c r="L897" s="2" t="str">
        <f t="shared" si="289"/>
        <v/>
      </c>
      <c r="M897" s="2" t="str">
        <f t="shared" si="299"/>
        <v/>
      </c>
      <c r="N897" s="2" t="str">
        <f t="shared" si="300"/>
        <v/>
      </c>
      <c r="O897" s="2" t="str">
        <f t="shared" si="301"/>
        <v/>
      </c>
      <c r="P897" s="11" t="str">
        <f t="shared" si="302"/>
        <v/>
      </c>
      <c r="Q897" s="11" t="str">
        <f t="shared" si="303"/>
        <v/>
      </c>
      <c r="R897" s="2" t="str">
        <f t="shared" si="304"/>
        <v/>
      </c>
      <c r="S897" s="11" t="str">
        <f t="shared" si="305"/>
        <v/>
      </c>
      <c r="T897" s="175" t="str">
        <f t="shared" si="306"/>
        <v/>
      </c>
      <c r="U897" s="11" t="str">
        <f t="shared" si="307"/>
        <v/>
      </c>
      <c r="V897" s="136"/>
      <c r="W897" s="136"/>
      <c r="X897" s="139">
        <f t="shared" si="290"/>
        <v>0</v>
      </c>
      <c r="Y897" s="31">
        <f t="shared" si="291"/>
        <v>0</v>
      </c>
      <c r="Z897" s="31"/>
      <c r="AA897" s="140">
        <f t="shared" si="292"/>
        <v>0</v>
      </c>
      <c r="AB897" s="12"/>
      <c r="AC897" s="8">
        <f t="shared" si="293"/>
        <v>9.0359999999999996</v>
      </c>
      <c r="AD897" s="8">
        <f t="shared" si="294"/>
        <v>-184.49199999999999</v>
      </c>
      <c r="AE897"/>
      <c r="AF897" t="e">
        <f>IF(D897="M",IF(AI897&lt;78,LMS!$D$5*AI897^3+LMS!$E$5*AI897^2+LMS!$F$5*AI897+LMS!$G$5,IF(AI897&lt;150,LMS!$D$6*AI897^3+LMS!$E$6*AI897^2+LMS!$F$6*AI897+LMS!$G$6,LMS!$D$7*AI897^3+LMS!$E$7*AI897^2+LMS!$F$7*AI897+LMS!$G$7)),IF(AI897&lt;69,LMS!$D$9*AI897^3+LMS!$E$9*AI897^2+LMS!$F$9*AI897+LMS!$G$9,IF(AI897&lt;150,LMS!$D$10*AI897^3+LMS!$E$10*AI897^2+LMS!$F$10*AI897+LMS!$G$10,LMS!$D$11*AI897^3+LMS!$E$11*AI897^2+LMS!$F$11*AI897+LMS!$G$11)))</f>
        <v>#VALUE!</v>
      </c>
      <c r="AG897" t="e">
        <f>IF(D897="M",(IF(AI897&lt;2.5,LMS!$D$21*AI897^3+LMS!$E$21*AI897^2+LMS!$F$21*AI897+LMS!$G$21,IF(AI897&lt;9.5,LMS!$D$22*AI897^3+LMS!$E$22*AI897^2+LMS!$F$22*AI897+LMS!$G$22,IF(AI897&lt;26.75,LMS!$D$23*AI897^3+LMS!$E$23*AI897^2+LMS!$F$23*AI897+LMS!$G$23,IF(AI897&lt;90,LMS!$D$24*AI897^3+LMS!$E$24*AI897^2+LMS!$F$24*AI897+LMS!$G$24,LMS!$D$25*AI897^3+LMS!$E$25*AI897^2+LMS!$F$25*AI897+LMS!$G$25))))),(IF(AI897&lt;2.5,LMS!$D$27*AI897^3+LMS!$E$27*AI897^2+LMS!$F$27*AI897+LMS!$G$27,IF(AI897&lt;9.5,LMS!$D$28*AI897^3+LMS!$E$28*AI897^2+LMS!$F$28*AI897+LMS!$G$28,IF(AI897&lt;26.75,LMS!$D$29*AI897^3+LMS!$E$29*AI897^2+LMS!$F$29*AI897+LMS!$G$29,IF(AI897&lt;90,LMS!$D$30*AI897^3+LMS!$E$30*AI897^2+LMS!$F$30*AI897+LMS!$G$30,IF(AI897&lt;150,LMS!$D$31*AI897^3+LMS!$E$31*AI897^2+LMS!$F$31*AI897+LMS!$G$31,LMS!$D$32*AI897^3+LMS!$E$32*AI897^2+LMS!$F$32*AI897+LMS!$G$32)))))))</f>
        <v>#VALUE!</v>
      </c>
      <c r="AH897" t="e">
        <f>IF(D897="M",(IF(AI897&lt;90,LMS!$D$14*AI897^3+LMS!$E$14*AI897^2+LMS!$F$14*AI897+LMS!$G$14,LMS!$D$15*AI897^3+LMS!$E$15*AI897^2+LMS!$F$15*AI897+LMS!$G$15)),(IF(AI897&lt;90,LMS!$D$17*AI897^3+LMS!$E$17*AI897^2+LMS!$F$17*AI897+LMS!$G$17,LMS!$D$18*AI897^3+LMS!$E$18*AI897^2+LMS!$F$18*AI897+LMS!$G$18)))</f>
        <v>#VALUE!</v>
      </c>
      <c r="AI897" s="7" t="e">
        <f t="shared" si="309"/>
        <v>#VALUE!</v>
      </c>
      <c r="AJ897" s="7">
        <f t="shared" si="308"/>
        <v>0</v>
      </c>
      <c r="AL897" s="7">
        <f>IF(D897="M",WeightSDS!P$5*$AJ897^7+WeightSDS!Q$5*$AJ897^6+WeightSDS!R$5*$AJ897^5+WeightSDS!S$5*$AJ897^4+WeightSDS!T$5*$AJ897^3+WeightSDS!U$5*$AJ897^2+WeightSDS!V$5*$AJ897+WeightSDS!W$5,IF($AJ897&lt;186,WeightSDS!P$8*$AJ897^7+WeightSDS!Q$8*$AJ897^6+WeightSDS!R$8*$AJ897^5+WeightSDS!S$8*$AJ897^4+WeightSDS!T$8*$AJ897^3+WeightSDS!U$8*$AJ897^2+WeightSDS!V$8*$AJ897+WeightSDS!W$8,WeightSDS!$U$9+WeightSDS!$V$9*($AJ897-WeightSDS!$W$9)))</f>
        <v>0.75407122999999998</v>
      </c>
      <c r="AM897" s="7">
        <f>IF(D897="M",IF($AJ897&lt;45,WeightSDS!M$23*$AJ897^10+WeightSDS!N$23*$AJ897^9+WeightSDS!O$23*$AJ897^8+WeightSDS!P$23*$AJ897^7+WeightSDS!Q$23*$AJ897^6+WeightSDS!R$23*$AJ897^5+WeightSDS!S$23*$AJ897^4+WeightSDS!T$23*$AJ897^3+WeightSDS!U$23*$AJ897^2+WeightSDS!V$23*$AJ897+WeightSDS!W$23,IF($AJ897&lt;153,WeightSDS!M$25*$AJ897^10+WeightSDS!N$25*$AJ897^9+WeightSDS!O$25*$AJ897^8+WeightSDS!P$25*$AJ897^7+WeightSDS!Q$25*$AJ897^6+WeightSDS!R$25*$AJ897^5+WeightSDS!S$25*$AJ897^4+WeightSDS!T$25*$AJ897^3+WeightSDS!U$25*$AJ897^2+WeightSDS!V$25*$AJ897+WeightSDS!W$25,WeightSDS!M$27+WeightSDS!N$27/(1+EXP(WeightSDS!O$27+WeightSDS!P$27*$AJ897)))),IF($AJ897&lt;43.8,WeightSDS!M$29*$AJ897^10+WeightSDS!N$29*$AJ897^9+WeightSDS!O$29*$AJ897^8+WeightSDS!P$29*$AJ897^7+WeightSDS!Q$29*$AJ897^6+WeightSDS!R$29*$AJ897^5+WeightSDS!S$29*$AJ897^4+WeightSDS!T$29*$AJ897^3+WeightSDS!U$29*$AJ897^2+WeightSDS!V$29*$AJ897+WeightSDS!W$29-0.010431*(1-$AJ897/210),IF($AJ897&lt;123,WeightSDS!M$30*$AJ897^10+WeightSDS!N$30*$AJ897^9+WeightSDS!O$30*$AJ897^8+WeightSDS!P$30*$AJ897^7+WeightSDS!Q$30*$AJ897^6+WeightSDS!R$30*$AJ897^5+WeightSDS!S$30*$AJ897^4+WeightSDS!T$30*$AJ897^3+WeightSDS!U$30*$AJ897^2+WeightSDS!V$30*$AJ897+WeightSDS!W$30-0.010431*(1-1/$AJ897),WeightSDS!M$32+WeightSDS!N$32/(1+EXP(WeightSDS!O$32+WeightSDS!P$32*$AJ897))-0.010431*(1-$AJ897/210))))</f>
        <v>2.9500001032655536</v>
      </c>
      <c r="AN897" s="7">
        <f>IF(D897="M",IF($AJ897&lt;162,WeightSDS!P$12*$AJ897^7+WeightSDS!Q$12*$AJ897^6+WeightSDS!R$12*$AJ897^5+WeightSDS!S$12*$AJ897^4+WeightSDS!T$12*$AJ897^3+WeightSDS!U$12*$AJ897^2+WeightSDS!V$12*$AJ897+WeightSDS!W$12,WeightSDS!P$14*$AJ897^7+WeightSDS!Q$14*$AJ897^6+WeightSDS!R$14*$AJ897^5+WeightSDS!S$14*$AJ897^4+WeightSDS!T$14*$AJ897^3+WeightSDS!U$14*$AJ897^2+WeightSDS!V$14*$AJ897+WeightSDS!W$14),IF($AJ897&lt;156,WeightSDS!O$17*$AJ897^8+WeightSDS!P$17*$AJ897^7+WeightSDS!Q$17*$AJ897^6+WeightSDS!R$17*$AJ897^5+WeightSDS!S$17*$AJ897^4+WeightSDS!T$17*$AJ897^3+WeightSDS!U$17*$AJ897^2+WeightSDS!V$17*$AJ897+WeightSDS!W$17,IF($AJ897&lt;186,WeightSDS!$U$18+(WeightSDS!$V$18-WeightSDS!$U$18)/24*($AJ897-186)+WeightSDS!$W$18*(-$AJ897+186)^2-0.005,WeightSDS!$U$18+(WeightSDS!$V$18-WeightSDS!$U$18)/24*($AJ897-186)-0.005)))</f>
        <v>0.14604529399999999</v>
      </c>
      <c r="AQ897" s="7">
        <f t="shared" si="295"/>
        <v>0.56299999999999994</v>
      </c>
      <c r="AR897" s="7">
        <f t="shared" si="296"/>
        <v>69</v>
      </c>
      <c r="AS897" s="7">
        <f t="shared" si="297"/>
        <v>0.51</v>
      </c>
    </row>
    <row r="898" spans="2:45" s="7" customFormat="1" x14ac:dyDescent="0.15">
      <c r="B898" s="118"/>
      <c r="C898" s="118"/>
      <c r="D898" s="118"/>
      <c r="E898" s="30"/>
      <c r="F898" s="30"/>
      <c r="G898" s="119"/>
      <c r="H898" s="119"/>
      <c r="I898" s="78"/>
      <c r="J898" s="11" t="str">
        <f t="shared" si="288"/>
        <v/>
      </c>
      <c r="K898" s="2" t="str">
        <f t="shared" si="298"/>
        <v/>
      </c>
      <c r="L898" s="2" t="str">
        <f t="shared" si="289"/>
        <v/>
      </c>
      <c r="M898" s="2" t="str">
        <f t="shared" si="299"/>
        <v/>
      </c>
      <c r="N898" s="2" t="str">
        <f t="shared" si="300"/>
        <v/>
      </c>
      <c r="O898" s="2" t="str">
        <f t="shared" si="301"/>
        <v/>
      </c>
      <c r="P898" s="11" t="str">
        <f t="shared" si="302"/>
        <v/>
      </c>
      <c r="Q898" s="11" t="str">
        <f t="shared" si="303"/>
        <v/>
      </c>
      <c r="R898" s="2" t="str">
        <f t="shared" si="304"/>
        <v/>
      </c>
      <c r="S898" s="11" t="str">
        <f t="shared" si="305"/>
        <v/>
      </c>
      <c r="T898" s="175" t="str">
        <f t="shared" si="306"/>
        <v/>
      </c>
      <c r="U898" s="11" t="str">
        <f t="shared" si="307"/>
        <v/>
      </c>
      <c r="V898" s="136"/>
      <c r="W898" s="136"/>
      <c r="X898" s="139">
        <f t="shared" si="290"/>
        <v>0</v>
      </c>
      <c r="Y898" s="31">
        <f t="shared" si="291"/>
        <v>0</v>
      </c>
      <c r="Z898" s="31"/>
      <c r="AA898" s="140">
        <f t="shared" si="292"/>
        <v>0</v>
      </c>
      <c r="AB898" s="12"/>
      <c r="AC898" s="8">
        <f t="shared" si="293"/>
        <v>9.0359999999999996</v>
      </c>
      <c r="AD898" s="8">
        <f t="shared" si="294"/>
        <v>-184.49199999999999</v>
      </c>
      <c r="AE898"/>
      <c r="AF898" t="e">
        <f>IF(D898="M",IF(AI898&lt;78,LMS!$D$5*AI898^3+LMS!$E$5*AI898^2+LMS!$F$5*AI898+LMS!$G$5,IF(AI898&lt;150,LMS!$D$6*AI898^3+LMS!$E$6*AI898^2+LMS!$F$6*AI898+LMS!$G$6,LMS!$D$7*AI898^3+LMS!$E$7*AI898^2+LMS!$F$7*AI898+LMS!$G$7)),IF(AI898&lt;69,LMS!$D$9*AI898^3+LMS!$E$9*AI898^2+LMS!$F$9*AI898+LMS!$G$9,IF(AI898&lt;150,LMS!$D$10*AI898^3+LMS!$E$10*AI898^2+LMS!$F$10*AI898+LMS!$G$10,LMS!$D$11*AI898^3+LMS!$E$11*AI898^2+LMS!$F$11*AI898+LMS!$G$11)))</f>
        <v>#VALUE!</v>
      </c>
      <c r="AG898" t="e">
        <f>IF(D898="M",(IF(AI898&lt;2.5,LMS!$D$21*AI898^3+LMS!$E$21*AI898^2+LMS!$F$21*AI898+LMS!$G$21,IF(AI898&lt;9.5,LMS!$D$22*AI898^3+LMS!$E$22*AI898^2+LMS!$F$22*AI898+LMS!$G$22,IF(AI898&lt;26.75,LMS!$D$23*AI898^3+LMS!$E$23*AI898^2+LMS!$F$23*AI898+LMS!$G$23,IF(AI898&lt;90,LMS!$D$24*AI898^3+LMS!$E$24*AI898^2+LMS!$F$24*AI898+LMS!$G$24,LMS!$D$25*AI898^3+LMS!$E$25*AI898^2+LMS!$F$25*AI898+LMS!$G$25))))),(IF(AI898&lt;2.5,LMS!$D$27*AI898^3+LMS!$E$27*AI898^2+LMS!$F$27*AI898+LMS!$G$27,IF(AI898&lt;9.5,LMS!$D$28*AI898^3+LMS!$E$28*AI898^2+LMS!$F$28*AI898+LMS!$G$28,IF(AI898&lt;26.75,LMS!$D$29*AI898^3+LMS!$E$29*AI898^2+LMS!$F$29*AI898+LMS!$G$29,IF(AI898&lt;90,LMS!$D$30*AI898^3+LMS!$E$30*AI898^2+LMS!$F$30*AI898+LMS!$G$30,IF(AI898&lt;150,LMS!$D$31*AI898^3+LMS!$E$31*AI898^2+LMS!$F$31*AI898+LMS!$G$31,LMS!$D$32*AI898^3+LMS!$E$32*AI898^2+LMS!$F$32*AI898+LMS!$G$32)))))))</f>
        <v>#VALUE!</v>
      </c>
      <c r="AH898" t="e">
        <f>IF(D898="M",(IF(AI898&lt;90,LMS!$D$14*AI898^3+LMS!$E$14*AI898^2+LMS!$F$14*AI898+LMS!$G$14,LMS!$D$15*AI898^3+LMS!$E$15*AI898^2+LMS!$F$15*AI898+LMS!$G$15)),(IF(AI898&lt;90,LMS!$D$17*AI898^3+LMS!$E$17*AI898^2+LMS!$F$17*AI898+LMS!$G$17,LMS!$D$18*AI898^3+LMS!$E$18*AI898^2+LMS!$F$18*AI898+LMS!$G$18)))</f>
        <v>#VALUE!</v>
      </c>
      <c r="AI898" s="7" t="e">
        <f t="shared" si="309"/>
        <v>#VALUE!</v>
      </c>
      <c r="AJ898" s="7">
        <f t="shared" si="308"/>
        <v>0</v>
      </c>
      <c r="AL898" s="7">
        <f>IF(D898="M",WeightSDS!P$5*$AJ898^7+WeightSDS!Q$5*$AJ898^6+WeightSDS!R$5*$AJ898^5+WeightSDS!S$5*$AJ898^4+WeightSDS!T$5*$AJ898^3+WeightSDS!U$5*$AJ898^2+WeightSDS!V$5*$AJ898+WeightSDS!W$5,IF($AJ898&lt;186,WeightSDS!P$8*$AJ898^7+WeightSDS!Q$8*$AJ898^6+WeightSDS!R$8*$AJ898^5+WeightSDS!S$8*$AJ898^4+WeightSDS!T$8*$AJ898^3+WeightSDS!U$8*$AJ898^2+WeightSDS!V$8*$AJ898+WeightSDS!W$8,WeightSDS!$U$9+WeightSDS!$V$9*($AJ898-WeightSDS!$W$9)))</f>
        <v>0.75407122999999998</v>
      </c>
      <c r="AM898" s="7">
        <f>IF(D898="M",IF($AJ898&lt;45,WeightSDS!M$23*$AJ898^10+WeightSDS!N$23*$AJ898^9+WeightSDS!O$23*$AJ898^8+WeightSDS!P$23*$AJ898^7+WeightSDS!Q$23*$AJ898^6+WeightSDS!R$23*$AJ898^5+WeightSDS!S$23*$AJ898^4+WeightSDS!T$23*$AJ898^3+WeightSDS!U$23*$AJ898^2+WeightSDS!V$23*$AJ898+WeightSDS!W$23,IF($AJ898&lt;153,WeightSDS!M$25*$AJ898^10+WeightSDS!N$25*$AJ898^9+WeightSDS!O$25*$AJ898^8+WeightSDS!P$25*$AJ898^7+WeightSDS!Q$25*$AJ898^6+WeightSDS!R$25*$AJ898^5+WeightSDS!S$25*$AJ898^4+WeightSDS!T$25*$AJ898^3+WeightSDS!U$25*$AJ898^2+WeightSDS!V$25*$AJ898+WeightSDS!W$25,WeightSDS!M$27+WeightSDS!N$27/(1+EXP(WeightSDS!O$27+WeightSDS!P$27*$AJ898)))),IF($AJ898&lt;43.8,WeightSDS!M$29*$AJ898^10+WeightSDS!N$29*$AJ898^9+WeightSDS!O$29*$AJ898^8+WeightSDS!P$29*$AJ898^7+WeightSDS!Q$29*$AJ898^6+WeightSDS!R$29*$AJ898^5+WeightSDS!S$29*$AJ898^4+WeightSDS!T$29*$AJ898^3+WeightSDS!U$29*$AJ898^2+WeightSDS!V$29*$AJ898+WeightSDS!W$29-0.010431*(1-$AJ898/210),IF($AJ898&lt;123,WeightSDS!M$30*$AJ898^10+WeightSDS!N$30*$AJ898^9+WeightSDS!O$30*$AJ898^8+WeightSDS!P$30*$AJ898^7+WeightSDS!Q$30*$AJ898^6+WeightSDS!R$30*$AJ898^5+WeightSDS!S$30*$AJ898^4+WeightSDS!T$30*$AJ898^3+WeightSDS!U$30*$AJ898^2+WeightSDS!V$30*$AJ898+WeightSDS!W$30-0.010431*(1-1/$AJ898),WeightSDS!M$32+WeightSDS!N$32/(1+EXP(WeightSDS!O$32+WeightSDS!P$32*$AJ898))-0.010431*(1-$AJ898/210))))</f>
        <v>2.9500001032655536</v>
      </c>
      <c r="AN898" s="7">
        <f>IF(D898="M",IF($AJ898&lt;162,WeightSDS!P$12*$AJ898^7+WeightSDS!Q$12*$AJ898^6+WeightSDS!R$12*$AJ898^5+WeightSDS!S$12*$AJ898^4+WeightSDS!T$12*$AJ898^3+WeightSDS!U$12*$AJ898^2+WeightSDS!V$12*$AJ898+WeightSDS!W$12,WeightSDS!P$14*$AJ898^7+WeightSDS!Q$14*$AJ898^6+WeightSDS!R$14*$AJ898^5+WeightSDS!S$14*$AJ898^4+WeightSDS!T$14*$AJ898^3+WeightSDS!U$14*$AJ898^2+WeightSDS!V$14*$AJ898+WeightSDS!W$14),IF($AJ898&lt;156,WeightSDS!O$17*$AJ898^8+WeightSDS!P$17*$AJ898^7+WeightSDS!Q$17*$AJ898^6+WeightSDS!R$17*$AJ898^5+WeightSDS!S$17*$AJ898^4+WeightSDS!T$17*$AJ898^3+WeightSDS!U$17*$AJ898^2+WeightSDS!V$17*$AJ898+WeightSDS!W$17,IF($AJ898&lt;186,WeightSDS!$U$18+(WeightSDS!$V$18-WeightSDS!$U$18)/24*($AJ898-186)+WeightSDS!$W$18*(-$AJ898+186)^2-0.005,WeightSDS!$U$18+(WeightSDS!$V$18-WeightSDS!$U$18)/24*($AJ898-186)-0.005)))</f>
        <v>0.14604529399999999</v>
      </c>
      <c r="AQ898" s="7">
        <f t="shared" si="295"/>
        <v>0.56299999999999994</v>
      </c>
      <c r="AR898" s="7">
        <f t="shared" si="296"/>
        <v>69</v>
      </c>
      <c r="AS898" s="7">
        <f t="shared" si="297"/>
        <v>0.51</v>
      </c>
    </row>
    <row r="899" spans="2:45" s="7" customFormat="1" x14ac:dyDescent="0.15">
      <c r="B899" s="118"/>
      <c r="C899" s="118"/>
      <c r="D899" s="118"/>
      <c r="E899" s="30"/>
      <c r="F899" s="30"/>
      <c r="G899" s="119"/>
      <c r="H899" s="119"/>
      <c r="I899" s="78"/>
      <c r="J899" s="11" t="str">
        <f t="shared" ref="J899:J962" si="310">IF(COUNTA(D899,E899,F899,G899)=4,IF(X899+Y899/12&gt;17.583,"*",(G899-(INDEX(IF(D899="F",Hfemalemean,Hmalemean),Y899+1,INT(T899)+1))))/(INDEX(IF(D899="F",Hfemalesd,Hmalesd),Y899+1,INT(T899)+1)),"")</f>
        <v/>
      </c>
      <c r="K899" s="2" t="str">
        <f t="shared" si="298"/>
        <v/>
      </c>
      <c r="L899" s="2" t="str">
        <f t="shared" ref="L899:L962" si="311">IF(COUNTA(D899,E899,F899,G899,H899)&lt;5,"",IF(T899&lt;6,"*",IF(X899&gt;17,"*",(H899-G899*INDEX(IF(D899="F",muratafemale,muratamale),INT(T899)-4,1)-INDEX(IF(D899="F",muratafemale,muratamale),INT(T899)-4,2))/(G899*INDEX(IF(D899="F",muratafemale,muratamale),INT(T899)-4,1)+INDEX(IF(D899="F",muratafemale,muratamale),INT(T899)-4,2))*100)))</f>
        <v/>
      </c>
      <c r="M899" s="2" t="str">
        <f t="shared" si="299"/>
        <v/>
      </c>
      <c r="N899" s="2" t="str">
        <f t="shared" si="300"/>
        <v/>
      </c>
      <c r="O899" s="2" t="str">
        <f t="shared" si="301"/>
        <v/>
      </c>
      <c r="P899" s="11" t="str">
        <f t="shared" si="302"/>
        <v/>
      </c>
      <c r="Q899" s="11" t="str">
        <f t="shared" si="303"/>
        <v/>
      </c>
      <c r="R899" s="2" t="str">
        <f t="shared" si="304"/>
        <v/>
      </c>
      <c r="S899" s="11" t="str">
        <f t="shared" si="305"/>
        <v/>
      </c>
      <c r="T899" s="175" t="str">
        <f t="shared" si="306"/>
        <v/>
      </c>
      <c r="U899" s="11" t="str">
        <f t="shared" si="307"/>
        <v/>
      </c>
      <c r="V899" s="136"/>
      <c r="W899" s="136"/>
      <c r="X899" s="139">
        <f t="shared" ref="X899:X962" si="312">DATEDIF(E899,F899,"Y")</f>
        <v>0</v>
      </c>
      <c r="Y899" s="31">
        <f t="shared" ref="Y899:Y962" si="313">DATEDIF(E899,F899,"YM")</f>
        <v>0</v>
      </c>
      <c r="Z899" s="31"/>
      <c r="AA899" s="140">
        <f t="shared" ref="AA899:AA962" si="314">DATEDIF(E899,F899,"Y")+(F899-(DATE(YEAR(E899)+DATEDIF(E899,F899,"Y"),MONTH(E899),DAY(E899))))/(365+IF(MOD(YEAR((DATE(YEAR(F899)-1,MONTH(E899),DAY(E899)))),4)=0,IF((DATE(YEAR(F899)-1,MONTH(E899),DAY(E899)))&gt;DATE(YEAR((DATE(YEAR(F899)-1,MONTH(E899),DAY(E899)))),2,29),0,1),0)+IF(MOD(YEAR(F899),4)=0,IF(F899&gt;DATE(YEAR(F899),2,29),1,0),0))</f>
        <v>0</v>
      </c>
      <c r="AB899" s="12"/>
      <c r="AC899" s="8">
        <f t="shared" ref="AC899:AC962" si="315">IF(D899="M",2.06*10^-3*G899^2-0.1166*G899+6.5273,2.49*10^-3*G899^2-0.1858*G899+9.036)</f>
        <v>9.0359999999999996</v>
      </c>
      <c r="AD899" s="8">
        <f t="shared" ref="AD899:AD962" si="316">((G899/100)^3*INDEX(itoOI,IF(D899="M",0,3)+IF(G899&lt;140,1,IF(G899&lt;=149,2,3)),1)+(G899/100)^2*INDEX(itoOI,IF(D899="M",0,3)+IF(G899&lt;140,1,IF(G899&lt;=149,2,3)),2)+(G899/100)*INDEX(itoOI,IF(D899="M",0,3)+IF(G899&lt;140,1,IF(G899&lt;=149,2,3)),3)+INDEX(itoOI,IF(D899="M",0,3)+IF(G899&lt;140,1,IF(G899&lt;=149,2,3)),4))</f>
        <v>-184.49199999999999</v>
      </c>
      <c r="AE899"/>
      <c r="AF899" t="e">
        <f>IF(D899="M",IF(AI899&lt;78,LMS!$D$5*AI899^3+LMS!$E$5*AI899^2+LMS!$F$5*AI899+LMS!$G$5,IF(AI899&lt;150,LMS!$D$6*AI899^3+LMS!$E$6*AI899^2+LMS!$F$6*AI899+LMS!$G$6,LMS!$D$7*AI899^3+LMS!$E$7*AI899^2+LMS!$F$7*AI899+LMS!$G$7)),IF(AI899&lt;69,LMS!$D$9*AI899^3+LMS!$E$9*AI899^2+LMS!$F$9*AI899+LMS!$G$9,IF(AI899&lt;150,LMS!$D$10*AI899^3+LMS!$E$10*AI899^2+LMS!$F$10*AI899+LMS!$G$10,LMS!$D$11*AI899^3+LMS!$E$11*AI899^2+LMS!$F$11*AI899+LMS!$G$11)))</f>
        <v>#VALUE!</v>
      </c>
      <c r="AG899" t="e">
        <f>IF(D899="M",(IF(AI899&lt;2.5,LMS!$D$21*AI899^3+LMS!$E$21*AI899^2+LMS!$F$21*AI899+LMS!$G$21,IF(AI899&lt;9.5,LMS!$D$22*AI899^3+LMS!$E$22*AI899^2+LMS!$F$22*AI899+LMS!$G$22,IF(AI899&lt;26.75,LMS!$D$23*AI899^3+LMS!$E$23*AI899^2+LMS!$F$23*AI899+LMS!$G$23,IF(AI899&lt;90,LMS!$D$24*AI899^3+LMS!$E$24*AI899^2+LMS!$F$24*AI899+LMS!$G$24,LMS!$D$25*AI899^3+LMS!$E$25*AI899^2+LMS!$F$25*AI899+LMS!$G$25))))),(IF(AI899&lt;2.5,LMS!$D$27*AI899^3+LMS!$E$27*AI899^2+LMS!$F$27*AI899+LMS!$G$27,IF(AI899&lt;9.5,LMS!$D$28*AI899^3+LMS!$E$28*AI899^2+LMS!$F$28*AI899+LMS!$G$28,IF(AI899&lt;26.75,LMS!$D$29*AI899^3+LMS!$E$29*AI899^2+LMS!$F$29*AI899+LMS!$G$29,IF(AI899&lt;90,LMS!$D$30*AI899^3+LMS!$E$30*AI899^2+LMS!$F$30*AI899+LMS!$G$30,IF(AI899&lt;150,LMS!$D$31*AI899^3+LMS!$E$31*AI899^2+LMS!$F$31*AI899+LMS!$G$31,LMS!$D$32*AI899^3+LMS!$E$32*AI899^2+LMS!$F$32*AI899+LMS!$G$32)))))))</f>
        <v>#VALUE!</v>
      </c>
      <c r="AH899" t="e">
        <f>IF(D899="M",(IF(AI899&lt;90,LMS!$D$14*AI899^3+LMS!$E$14*AI899^2+LMS!$F$14*AI899+LMS!$G$14,LMS!$D$15*AI899^3+LMS!$E$15*AI899^2+LMS!$F$15*AI899+LMS!$G$15)),(IF(AI899&lt;90,LMS!$D$17*AI899^3+LMS!$E$17*AI899^2+LMS!$F$17*AI899+LMS!$G$17,LMS!$D$18*AI899^3+LMS!$E$18*AI899^2+LMS!$F$18*AI899+LMS!$G$18)))</f>
        <v>#VALUE!</v>
      </c>
      <c r="AI899" s="7" t="e">
        <f t="shared" si="309"/>
        <v>#VALUE!</v>
      </c>
      <c r="AJ899" s="7">
        <f t="shared" si="308"/>
        <v>0</v>
      </c>
      <c r="AL899" s="7">
        <f>IF(D899="M",WeightSDS!P$5*$AJ899^7+WeightSDS!Q$5*$AJ899^6+WeightSDS!R$5*$AJ899^5+WeightSDS!S$5*$AJ899^4+WeightSDS!T$5*$AJ899^3+WeightSDS!U$5*$AJ899^2+WeightSDS!V$5*$AJ899+WeightSDS!W$5,IF($AJ899&lt;186,WeightSDS!P$8*$AJ899^7+WeightSDS!Q$8*$AJ899^6+WeightSDS!R$8*$AJ899^5+WeightSDS!S$8*$AJ899^4+WeightSDS!T$8*$AJ899^3+WeightSDS!U$8*$AJ899^2+WeightSDS!V$8*$AJ899+WeightSDS!W$8,WeightSDS!$U$9+WeightSDS!$V$9*($AJ899-WeightSDS!$W$9)))</f>
        <v>0.75407122999999998</v>
      </c>
      <c r="AM899" s="7">
        <f>IF(D899="M",IF($AJ899&lt;45,WeightSDS!M$23*$AJ899^10+WeightSDS!N$23*$AJ899^9+WeightSDS!O$23*$AJ899^8+WeightSDS!P$23*$AJ899^7+WeightSDS!Q$23*$AJ899^6+WeightSDS!R$23*$AJ899^5+WeightSDS!S$23*$AJ899^4+WeightSDS!T$23*$AJ899^3+WeightSDS!U$23*$AJ899^2+WeightSDS!V$23*$AJ899+WeightSDS!W$23,IF($AJ899&lt;153,WeightSDS!M$25*$AJ899^10+WeightSDS!N$25*$AJ899^9+WeightSDS!O$25*$AJ899^8+WeightSDS!P$25*$AJ899^7+WeightSDS!Q$25*$AJ899^6+WeightSDS!R$25*$AJ899^5+WeightSDS!S$25*$AJ899^4+WeightSDS!T$25*$AJ899^3+WeightSDS!U$25*$AJ899^2+WeightSDS!V$25*$AJ899+WeightSDS!W$25,WeightSDS!M$27+WeightSDS!N$27/(1+EXP(WeightSDS!O$27+WeightSDS!P$27*$AJ899)))),IF($AJ899&lt;43.8,WeightSDS!M$29*$AJ899^10+WeightSDS!N$29*$AJ899^9+WeightSDS!O$29*$AJ899^8+WeightSDS!P$29*$AJ899^7+WeightSDS!Q$29*$AJ899^6+WeightSDS!R$29*$AJ899^5+WeightSDS!S$29*$AJ899^4+WeightSDS!T$29*$AJ899^3+WeightSDS!U$29*$AJ899^2+WeightSDS!V$29*$AJ899+WeightSDS!W$29-0.010431*(1-$AJ899/210),IF($AJ899&lt;123,WeightSDS!M$30*$AJ899^10+WeightSDS!N$30*$AJ899^9+WeightSDS!O$30*$AJ899^8+WeightSDS!P$30*$AJ899^7+WeightSDS!Q$30*$AJ899^6+WeightSDS!R$30*$AJ899^5+WeightSDS!S$30*$AJ899^4+WeightSDS!T$30*$AJ899^3+WeightSDS!U$30*$AJ899^2+WeightSDS!V$30*$AJ899+WeightSDS!W$30-0.010431*(1-1/$AJ899),WeightSDS!M$32+WeightSDS!N$32/(1+EXP(WeightSDS!O$32+WeightSDS!P$32*$AJ899))-0.010431*(1-$AJ899/210))))</f>
        <v>2.9500001032655536</v>
      </c>
      <c r="AN899" s="7">
        <f>IF(D899="M",IF($AJ899&lt;162,WeightSDS!P$12*$AJ899^7+WeightSDS!Q$12*$AJ899^6+WeightSDS!R$12*$AJ899^5+WeightSDS!S$12*$AJ899^4+WeightSDS!T$12*$AJ899^3+WeightSDS!U$12*$AJ899^2+WeightSDS!V$12*$AJ899+WeightSDS!W$12,WeightSDS!P$14*$AJ899^7+WeightSDS!Q$14*$AJ899^6+WeightSDS!R$14*$AJ899^5+WeightSDS!S$14*$AJ899^4+WeightSDS!T$14*$AJ899^3+WeightSDS!U$14*$AJ899^2+WeightSDS!V$14*$AJ899+WeightSDS!W$14),IF($AJ899&lt;156,WeightSDS!O$17*$AJ899^8+WeightSDS!P$17*$AJ899^7+WeightSDS!Q$17*$AJ899^6+WeightSDS!R$17*$AJ899^5+WeightSDS!S$17*$AJ899^4+WeightSDS!T$17*$AJ899^3+WeightSDS!U$17*$AJ899^2+WeightSDS!V$17*$AJ899+WeightSDS!W$17,IF($AJ899&lt;186,WeightSDS!$U$18+(WeightSDS!$V$18-WeightSDS!$U$18)/24*($AJ899-186)+WeightSDS!$W$18*(-$AJ899+186)^2-0.005,WeightSDS!$U$18+(WeightSDS!$V$18-WeightSDS!$U$18)/24*($AJ899-186)-0.005)))</f>
        <v>0.14604529399999999</v>
      </c>
      <c r="AQ899" s="7">
        <f t="shared" ref="AQ899:AQ962" si="317">INDEX(IF(D899="M",IGFmale, IGFfemale), Y899+1,1)</f>
        <v>0.56299999999999994</v>
      </c>
      <c r="AR899" s="7">
        <f t="shared" ref="AR899:AR962" si="318">INDEX(IF(D899="M",IGFmale, IGFfemale), Y899+1,2)</f>
        <v>69</v>
      </c>
      <c r="AS899" s="7">
        <f t="shared" ref="AS899:AS962" si="319">INDEX(IF(D899="M",IGFmale, IGFfemale), Y899+1,3)</f>
        <v>0.51</v>
      </c>
    </row>
    <row r="900" spans="2:45" s="7" customFormat="1" x14ac:dyDescent="0.15">
      <c r="B900" s="118"/>
      <c r="C900" s="118"/>
      <c r="D900" s="118"/>
      <c r="E900" s="30"/>
      <c r="F900" s="30"/>
      <c r="G900" s="119"/>
      <c r="H900" s="119"/>
      <c r="I900" s="78"/>
      <c r="J900" s="11" t="str">
        <f t="shared" si="310"/>
        <v/>
      </c>
      <c r="K900" s="2" t="str">
        <f t="shared" ref="K900:K963" si="320">IF(COUNTA(D900,E900,F900,G900,H900)=5,IF(T900&lt;1,"*",IF(T900&gt;=6,"*",IF(G900&gt;=120,"*",IF(G900&lt;70,"*",(H900-AC900)/AC900*100)))),"")</f>
        <v/>
      </c>
      <c r="L900" s="2" t="str">
        <f t="shared" si="311"/>
        <v/>
      </c>
      <c r="M900" s="2" t="str">
        <f t="shared" ref="M900:M963" si="321">IF(COUNTA(D900,E900,F900,G900,H900)=5,IF(G900&gt;=IF(D900="M",181,174),"*",IF(G900&lt;101,"*",IF(T900&lt;6,"*",IF(X900&gt;17.583,"*",(H900-AD900)/AD900*100)))),"")</f>
        <v/>
      </c>
      <c r="N900" s="2" t="str">
        <f t="shared" ref="N900:N963" si="322">IF(COUNTA(D900,E900,F900,G900,H900)=5,H900/G900^2*10000,"")</f>
        <v/>
      </c>
      <c r="O900" s="2" t="str">
        <f t="shared" ref="O900:O963" si="323">IF(COUNTA(D900,E900,F900,G900,H900)=5,IF(X900+Y900/12&gt;17.583,"*",NORMSDIST(((N900/AG900)^(AF900)-1)/AF900/AH900)*100),"")</f>
        <v/>
      </c>
      <c r="P900" s="11" t="str">
        <f t="shared" ref="P900:P963" si="324">IF(COUNTA(D900,E900,F900,G900,H900)=5,IF(X900+Y900/12&gt;17.583,"*",((N900/AG900)^(AF900)-1)/AF900/AH900),"")</f>
        <v/>
      </c>
      <c r="Q900" s="11" t="str">
        <f t="shared" ref="Q900:Q963" si="325">IF(COUNTA(D900,E900,F900,G900,H900)=5,IF(X900+Y900/12&gt;17.583,"   *",((H900/AM900)^(AL900)-1)/AL900/AN900),"")</f>
        <v/>
      </c>
      <c r="R900" s="2" t="str">
        <f t="shared" ref="R900:R963" si="326">IF(COUNTA(D900,E900,F900,I900)=4,IF(AA900&gt;77,"*",NORMSDIST(((I900/AR900)^(AQ900)-1)/AQ900/AS900)*100),"")</f>
        <v/>
      </c>
      <c r="S900" s="11" t="str">
        <f t="shared" ref="S900:S963" si="327">IF(COUNTA(D900,E900,F900,I900)=4,IF(AA900&gt;77,"*",((I900/AR900)^(AQ900)-1)/AQ900/AS900),"")</f>
        <v/>
      </c>
      <c r="T900" s="175" t="str">
        <f t="shared" ref="T900:T963" si="328">IF(COUNTA(E900,F900)=2,AA900,"")</f>
        <v/>
      </c>
      <c r="U900" s="11" t="str">
        <f t="shared" ref="U900:U963" si="329">IF(COUNTA(E900,F900)=2,IF(X900&lt;10,"0","")&amp;X900&amp;"歳"&amp;IF(Y900&lt;10,"0","")&amp;Y900&amp;"か月","")</f>
        <v/>
      </c>
      <c r="V900" s="136"/>
      <c r="W900" s="136"/>
      <c r="X900" s="139">
        <f t="shared" si="312"/>
        <v>0</v>
      </c>
      <c r="Y900" s="31">
        <f t="shared" si="313"/>
        <v>0</v>
      </c>
      <c r="Z900" s="31"/>
      <c r="AA900" s="140">
        <f t="shared" si="314"/>
        <v>0</v>
      </c>
      <c r="AB900" s="12"/>
      <c r="AC900" s="8">
        <f t="shared" si="315"/>
        <v>9.0359999999999996</v>
      </c>
      <c r="AD900" s="8">
        <f t="shared" si="316"/>
        <v>-184.49199999999999</v>
      </c>
      <c r="AE900"/>
      <c r="AF900" t="e">
        <f>IF(D900="M",IF(AI900&lt;78,LMS!$D$5*AI900^3+LMS!$E$5*AI900^2+LMS!$F$5*AI900+LMS!$G$5,IF(AI900&lt;150,LMS!$D$6*AI900^3+LMS!$E$6*AI900^2+LMS!$F$6*AI900+LMS!$G$6,LMS!$D$7*AI900^3+LMS!$E$7*AI900^2+LMS!$F$7*AI900+LMS!$G$7)),IF(AI900&lt;69,LMS!$D$9*AI900^3+LMS!$E$9*AI900^2+LMS!$F$9*AI900+LMS!$G$9,IF(AI900&lt;150,LMS!$D$10*AI900^3+LMS!$E$10*AI900^2+LMS!$F$10*AI900+LMS!$G$10,LMS!$D$11*AI900^3+LMS!$E$11*AI900^2+LMS!$F$11*AI900+LMS!$G$11)))</f>
        <v>#VALUE!</v>
      </c>
      <c r="AG900" t="e">
        <f>IF(D900="M",(IF(AI900&lt;2.5,LMS!$D$21*AI900^3+LMS!$E$21*AI900^2+LMS!$F$21*AI900+LMS!$G$21,IF(AI900&lt;9.5,LMS!$D$22*AI900^3+LMS!$E$22*AI900^2+LMS!$F$22*AI900+LMS!$G$22,IF(AI900&lt;26.75,LMS!$D$23*AI900^3+LMS!$E$23*AI900^2+LMS!$F$23*AI900+LMS!$G$23,IF(AI900&lt;90,LMS!$D$24*AI900^3+LMS!$E$24*AI900^2+LMS!$F$24*AI900+LMS!$G$24,LMS!$D$25*AI900^3+LMS!$E$25*AI900^2+LMS!$F$25*AI900+LMS!$G$25))))),(IF(AI900&lt;2.5,LMS!$D$27*AI900^3+LMS!$E$27*AI900^2+LMS!$F$27*AI900+LMS!$G$27,IF(AI900&lt;9.5,LMS!$D$28*AI900^3+LMS!$E$28*AI900^2+LMS!$F$28*AI900+LMS!$G$28,IF(AI900&lt;26.75,LMS!$D$29*AI900^3+LMS!$E$29*AI900^2+LMS!$F$29*AI900+LMS!$G$29,IF(AI900&lt;90,LMS!$D$30*AI900^3+LMS!$E$30*AI900^2+LMS!$F$30*AI900+LMS!$G$30,IF(AI900&lt;150,LMS!$D$31*AI900^3+LMS!$E$31*AI900^2+LMS!$F$31*AI900+LMS!$G$31,LMS!$D$32*AI900^3+LMS!$E$32*AI900^2+LMS!$F$32*AI900+LMS!$G$32)))))))</f>
        <v>#VALUE!</v>
      </c>
      <c r="AH900" t="e">
        <f>IF(D900="M",(IF(AI900&lt;90,LMS!$D$14*AI900^3+LMS!$E$14*AI900^2+LMS!$F$14*AI900+LMS!$G$14,LMS!$D$15*AI900^3+LMS!$E$15*AI900^2+LMS!$F$15*AI900+LMS!$G$15)),(IF(AI900&lt;90,LMS!$D$17*AI900^3+LMS!$E$17*AI900^2+LMS!$F$17*AI900+LMS!$G$17,LMS!$D$18*AI900^3+LMS!$E$18*AI900^2+LMS!$F$18*AI900+LMS!$G$18)))</f>
        <v>#VALUE!</v>
      </c>
      <c r="AI900" s="7" t="e">
        <f t="shared" si="309"/>
        <v>#VALUE!</v>
      </c>
      <c r="AJ900" s="7">
        <f t="shared" ref="AJ900:AJ963" si="330">X900*12+Y900</f>
        <v>0</v>
      </c>
      <c r="AL900" s="7">
        <f>IF(D900="M",WeightSDS!P$5*$AJ900^7+WeightSDS!Q$5*$AJ900^6+WeightSDS!R$5*$AJ900^5+WeightSDS!S$5*$AJ900^4+WeightSDS!T$5*$AJ900^3+WeightSDS!U$5*$AJ900^2+WeightSDS!V$5*$AJ900+WeightSDS!W$5,IF($AJ900&lt;186,WeightSDS!P$8*$AJ900^7+WeightSDS!Q$8*$AJ900^6+WeightSDS!R$8*$AJ900^5+WeightSDS!S$8*$AJ900^4+WeightSDS!T$8*$AJ900^3+WeightSDS!U$8*$AJ900^2+WeightSDS!V$8*$AJ900+WeightSDS!W$8,WeightSDS!$U$9+WeightSDS!$V$9*($AJ900-WeightSDS!$W$9)))</f>
        <v>0.75407122999999998</v>
      </c>
      <c r="AM900" s="7">
        <f>IF(D900="M",IF($AJ900&lt;45,WeightSDS!M$23*$AJ900^10+WeightSDS!N$23*$AJ900^9+WeightSDS!O$23*$AJ900^8+WeightSDS!P$23*$AJ900^7+WeightSDS!Q$23*$AJ900^6+WeightSDS!R$23*$AJ900^5+WeightSDS!S$23*$AJ900^4+WeightSDS!T$23*$AJ900^3+WeightSDS!U$23*$AJ900^2+WeightSDS!V$23*$AJ900+WeightSDS!W$23,IF($AJ900&lt;153,WeightSDS!M$25*$AJ900^10+WeightSDS!N$25*$AJ900^9+WeightSDS!O$25*$AJ900^8+WeightSDS!P$25*$AJ900^7+WeightSDS!Q$25*$AJ900^6+WeightSDS!R$25*$AJ900^5+WeightSDS!S$25*$AJ900^4+WeightSDS!T$25*$AJ900^3+WeightSDS!U$25*$AJ900^2+WeightSDS!V$25*$AJ900+WeightSDS!W$25,WeightSDS!M$27+WeightSDS!N$27/(1+EXP(WeightSDS!O$27+WeightSDS!P$27*$AJ900)))),IF($AJ900&lt;43.8,WeightSDS!M$29*$AJ900^10+WeightSDS!N$29*$AJ900^9+WeightSDS!O$29*$AJ900^8+WeightSDS!P$29*$AJ900^7+WeightSDS!Q$29*$AJ900^6+WeightSDS!R$29*$AJ900^5+WeightSDS!S$29*$AJ900^4+WeightSDS!T$29*$AJ900^3+WeightSDS!U$29*$AJ900^2+WeightSDS!V$29*$AJ900+WeightSDS!W$29-0.010431*(1-$AJ900/210),IF($AJ900&lt;123,WeightSDS!M$30*$AJ900^10+WeightSDS!N$30*$AJ900^9+WeightSDS!O$30*$AJ900^8+WeightSDS!P$30*$AJ900^7+WeightSDS!Q$30*$AJ900^6+WeightSDS!R$30*$AJ900^5+WeightSDS!S$30*$AJ900^4+WeightSDS!T$30*$AJ900^3+WeightSDS!U$30*$AJ900^2+WeightSDS!V$30*$AJ900+WeightSDS!W$30-0.010431*(1-1/$AJ900),WeightSDS!M$32+WeightSDS!N$32/(1+EXP(WeightSDS!O$32+WeightSDS!P$32*$AJ900))-0.010431*(1-$AJ900/210))))</f>
        <v>2.9500001032655536</v>
      </c>
      <c r="AN900" s="7">
        <f>IF(D900="M",IF($AJ900&lt;162,WeightSDS!P$12*$AJ900^7+WeightSDS!Q$12*$AJ900^6+WeightSDS!R$12*$AJ900^5+WeightSDS!S$12*$AJ900^4+WeightSDS!T$12*$AJ900^3+WeightSDS!U$12*$AJ900^2+WeightSDS!V$12*$AJ900+WeightSDS!W$12,WeightSDS!P$14*$AJ900^7+WeightSDS!Q$14*$AJ900^6+WeightSDS!R$14*$AJ900^5+WeightSDS!S$14*$AJ900^4+WeightSDS!T$14*$AJ900^3+WeightSDS!U$14*$AJ900^2+WeightSDS!V$14*$AJ900+WeightSDS!W$14),IF($AJ900&lt;156,WeightSDS!O$17*$AJ900^8+WeightSDS!P$17*$AJ900^7+WeightSDS!Q$17*$AJ900^6+WeightSDS!R$17*$AJ900^5+WeightSDS!S$17*$AJ900^4+WeightSDS!T$17*$AJ900^3+WeightSDS!U$17*$AJ900^2+WeightSDS!V$17*$AJ900+WeightSDS!W$17,IF($AJ900&lt;186,WeightSDS!$U$18+(WeightSDS!$V$18-WeightSDS!$U$18)/24*($AJ900-186)+WeightSDS!$W$18*(-$AJ900+186)^2-0.005,WeightSDS!$U$18+(WeightSDS!$V$18-WeightSDS!$U$18)/24*($AJ900-186)-0.005)))</f>
        <v>0.14604529399999999</v>
      </c>
      <c r="AQ900" s="7">
        <f t="shared" si="317"/>
        <v>0.56299999999999994</v>
      </c>
      <c r="AR900" s="7">
        <f t="shared" si="318"/>
        <v>69</v>
      </c>
      <c r="AS900" s="7">
        <f t="shared" si="319"/>
        <v>0.51</v>
      </c>
    </row>
    <row r="901" spans="2:45" s="7" customFormat="1" x14ac:dyDescent="0.15">
      <c r="B901" s="118"/>
      <c r="C901" s="118"/>
      <c r="D901" s="118"/>
      <c r="E901" s="30"/>
      <c r="F901" s="30"/>
      <c r="G901" s="119"/>
      <c r="H901" s="119"/>
      <c r="I901" s="78"/>
      <c r="J901" s="11" t="str">
        <f t="shared" si="310"/>
        <v/>
      </c>
      <c r="K901" s="2" t="str">
        <f t="shared" si="320"/>
        <v/>
      </c>
      <c r="L901" s="2" t="str">
        <f t="shared" si="311"/>
        <v/>
      </c>
      <c r="M901" s="2" t="str">
        <f t="shared" si="321"/>
        <v/>
      </c>
      <c r="N901" s="2" t="str">
        <f t="shared" si="322"/>
        <v/>
      </c>
      <c r="O901" s="2" t="str">
        <f t="shared" si="323"/>
        <v/>
      </c>
      <c r="P901" s="11" t="str">
        <f t="shared" si="324"/>
        <v/>
      </c>
      <c r="Q901" s="11" t="str">
        <f t="shared" si="325"/>
        <v/>
      </c>
      <c r="R901" s="2" t="str">
        <f t="shared" si="326"/>
        <v/>
      </c>
      <c r="S901" s="11" t="str">
        <f t="shared" si="327"/>
        <v/>
      </c>
      <c r="T901" s="175" t="str">
        <f t="shared" si="328"/>
        <v/>
      </c>
      <c r="U901" s="11" t="str">
        <f t="shared" si="329"/>
        <v/>
      </c>
      <c r="V901" s="136"/>
      <c r="W901" s="136"/>
      <c r="X901" s="139">
        <f t="shared" si="312"/>
        <v>0</v>
      </c>
      <c r="Y901" s="31">
        <f t="shared" si="313"/>
        <v>0</v>
      </c>
      <c r="Z901" s="31"/>
      <c r="AA901" s="140">
        <f t="shared" si="314"/>
        <v>0</v>
      </c>
      <c r="AB901" s="12"/>
      <c r="AC901" s="8">
        <f t="shared" si="315"/>
        <v>9.0359999999999996</v>
      </c>
      <c r="AD901" s="8">
        <f t="shared" si="316"/>
        <v>-184.49199999999999</v>
      </c>
      <c r="AE901"/>
      <c r="AF901" t="e">
        <f>IF(D901="M",IF(AI901&lt;78,LMS!$D$5*AI901^3+LMS!$E$5*AI901^2+LMS!$F$5*AI901+LMS!$G$5,IF(AI901&lt;150,LMS!$D$6*AI901^3+LMS!$E$6*AI901^2+LMS!$F$6*AI901+LMS!$G$6,LMS!$D$7*AI901^3+LMS!$E$7*AI901^2+LMS!$F$7*AI901+LMS!$G$7)),IF(AI901&lt;69,LMS!$D$9*AI901^3+LMS!$E$9*AI901^2+LMS!$F$9*AI901+LMS!$G$9,IF(AI901&lt;150,LMS!$D$10*AI901^3+LMS!$E$10*AI901^2+LMS!$F$10*AI901+LMS!$G$10,LMS!$D$11*AI901^3+LMS!$E$11*AI901^2+LMS!$F$11*AI901+LMS!$G$11)))</f>
        <v>#VALUE!</v>
      </c>
      <c r="AG901" t="e">
        <f>IF(D901="M",(IF(AI901&lt;2.5,LMS!$D$21*AI901^3+LMS!$E$21*AI901^2+LMS!$F$21*AI901+LMS!$G$21,IF(AI901&lt;9.5,LMS!$D$22*AI901^3+LMS!$E$22*AI901^2+LMS!$F$22*AI901+LMS!$G$22,IF(AI901&lt;26.75,LMS!$D$23*AI901^3+LMS!$E$23*AI901^2+LMS!$F$23*AI901+LMS!$G$23,IF(AI901&lt;90,LMS!$D$24*AI901^3+LMS!$E$24*AI901^2+LMS!$F$24*AI901+LMS!$G$24,LMS!$D$25*AI901^3+LMS!$E$25*AI901^2+LMS!$F$25*AI901+LMS!$G$25))))),(IF(AI901&lt;2.5,LMS!$D$27*AI901^3+LMS!$E$27*AI901^2+LMS!$F$27*AI901+LMS!$G$27,IF(AI901&lt;9.5,LMS!$D$28*AI901^3+LMS!$E$28*AI901^2+LMS!$F$28*AI901+LMS!$G$28,IF(AI901&lt;26.75,LMS!$D$29*AI901^3+LMS!$E$29*AI901^2+LMS!$F$29*AI901+LMS!$G$29,IF(AI901&lt;90,LMS!$D$30*AI901^3+LMS!$E$30*AI901^2+LMS!$F$30*AI901+LMS!$G$30,IF(AI901&lt;150,LMS!$D$31*AI901^3+LMS!$E$31*AI901^2+LMS!$F$31*AI901+LMS!$G$31,LMS!$D$32*AI901^3+LMS!$E$32*AI901^2+LMS!$F$32*AI901+LMS!$G$32)))))))</f>
        <v>#VALUE!</v>
      </c>
      <c r="AH901" t="e">
        <f>IF(D901="M",(IF(AI901&lt;90,LMS!$D$14*AI901^3+LMS!$E$14*AI901^2+LMS!$F$14*AI901+LMS!$G$14,LMS!$D$15*AI901^3+LMS!$E$15*AI901^2+LMS!$F$15*AI901+LMS!$G$15)),(IF(AI901&lt;90,LMS!$D$17*AI901^3+LMS!$E$17*AI901^2+LMS!$F$17*AI901+LMS!$G$17,LMS!$D$18*AI901^3+LMS!$E$18*AI901^2+LMS!$F$18*AI901+LMS!$G$18)))</f>
        <v>#VALUE!</v>
      </c>
      <c r="AI901" s="7" t="e">
        <f t="shared" si="309"/>
        <v>#VALUE!</v>
      </c>
      <c r="AJ901" s="7">
        <f t="shared" si="330"/>
        <v>0</v>
      </c>
      <c r="AL901" s="7">
        <f>IF(D901="M",WeightSDS!P$5*$AJ901^7+WeightSDS!Q$5*$AJ901^6+WeightSDS!R$5*$AJ901^5+WeightSDS!S$5*$AJ901^4+WeightSDS!T$5*$AJ901^3+WeightSDS!U$5*$AJ901^2+WeightSDS!V$5*$AJ901+WeightSDS!W$5,IF($AJ901&lt;186,WeightSDS!P$8*$AJ901^7+WeightSDS!Q$8*$AJ901^6+WeightSDS!R$8*$AJ901^5+WeightSDS!S$8*$AJ901^4+WeightSDS!T$8*$AJ901^3+WeightSDS!U$8*$AJ901^2+WeightSDS!V$8*$AJ901+WeightSDS!W$8,WeightSDS!$U$9+WeightSDS!$V$9*($AJ901-WeightSDS!$W$9)))</f>
        <v>0.75407122999999998</v>
      </c>
      <c r="AM901" s="7">
        <f>IF(D901="M",IF($AJ901&lt;45,WeightSDS!M$23*$AJ901^10+WeightSDS!N$23*$AJ901^9+WeightSDS!O$23*$AJ901^8+WeightSDS!P$23*$AJ901^7+WeightSDS!Q$23*$AJ901^6+WeightSDS!R$23*$AJ901^5+WeightSDS!S$23*$AJ901^4+WeightSDS!T$23*$AJ901^3+WeightSDS!U$23*$AJ901^2+WeightSDS!V$23*$AJ901+WeightSDS!W$23,IF($AJ901&lt;153,WeightSDS!M$25*$AJ901^10+WeightSDS!N$25*$AJ901^9+WeightSDS!O$25*$AJ901^8+WeightSDS!P$25*$AJ901^7+WeightSDS!Q$25*$AJ901^6+WeightSDS!R$25*$AJ901^5+WeightSDS!S$25*$AJ901^4+WeightSDS!T$25*$AJ901^3+WeightSDS!U$25*$AJ901^2+WeightSDS!V$25*$AJ901+WeightSDS!W$25,WeightSDS!M$27+WeightSDS!N$27/(1+EXP(WeightSDS!O$27+WeightSDS!P$27*$AJ901)))),IF($AJ901&lt;43.8,WeightSDS!M$29*$AJ901^10+WeightSDS!N$29*$AJ901^9+WeightSDS!O$29*$AJ901^8+WeightSDS!P$29*$AJ901^7+WeightSDS!Q$29*$AJ901^6+WeightSDS!R$29*$AJ901^5+WeightSDS!S$29*$AJ901^4+WeightSDS!T$29*$AJ901^3+WeightSDS!U$29*$AJ901^2+WeightSDS!V$29*$AJ901+WeightSDS!W$29-0.010431*(1-$AJ901/210),IF($AJ901&lt;123,WeightSDS!M$30*$AJ901^10+WeightSDS!N$30*$AJ901^9+WeightSDS!O$30*$AJ901^8+WeightSDS!P$30*$AJ901^7+WeightSDS!Q$30*$AJ901^6+WeightSDS!R$30*$AJ901^5+WeightSDS!S$30*$AJ901^4+WeightSDS!T$30*$AJ901^3+WeightSDS!U$30*$AJ901^2+WeightSDS!V$30*$AJ901+WeightSDS!W$30-0.010431*(1-1/$AJ901),WeightSDS!M$32+WeightSDS!N$32/(1+EXP(WeightSDS!O$32+WeightSDS!P$32*$AJ901))-0.010431*(1-$AJ901/210))))</f>
        <v>2.9500001032655536</v>
      </c>
      <c r="AN901" s="7">
        <f>IF(D901="M",IF($AJ901&lt;162,WeightSDS!P$12*$AJ901^7+WeightSDS!Q$12*$AJ901^6+WeightSDS!R$12*$AJ901^5+WeightSDS!S$12*$AJ901^4+WeightSDS!T$12*$AJ901^3+WeightSDS!U$12*$AJ901^2+WeightSDS!V$12*$AJ901+WeightSDS!W$12,WeightSDS!P$14*$AJ901^7+WeightSDS!Q$14*$AJ901^6+WeightSDS!R$14*$AJ901^5+WeightSDS!S$14*$AJ901^4+WeightSDS!T$14*$AJ901^3+WeightSDS!U$14*$AJ901^2+WeightSDS!V$14*$AJ901+WeightSDS!W$14),IF($AJ901&lt;156,WeightSDS!O$17*$AJ901^8+WeightSDS!P$17*$AJ901^7+WeightSDS!Q$17*$AJ901^6+WeightSDS!R$17*$AJ901^5+WeightSDS!S$17*$AJ901^4+WeightSDS!T$17*$AJ901^3+WeightSDS!U$17*$AJ901^2+WeightSDS!V$17*$AJ901+WeightSDS!W$17,IF($AJ901&lt;186,WeightSDS!$U$18+(WeightSDS!$V$18-WeightSDS!$U$18)/24*($AJ901-186)+WeightSDS!$W$18*(-$AJ901+186)^2-0.005,WeightSDS!$U$18+(WeightSDS!$V$18-WeightSDS!$U$18)/24*($AJ901-186)-0.005)))</f>
        <v>0.14604529399999999</v>
      </c>
      <c r="AQ901" s="7">
        <f t="shared" si="317"/>
        <v>0.56299999999999994</v>
      </c>
      <c r="AR901" s="7">
        <f t="shared" si="318"/>
        <v>69</v>
      </c>
      <c r="AS901" s="7">
        <f t="shared" si="319"/>
        <v>0.51</v>
      </c>
    </row>
    <row r="902" spans="2:45" s="7" customFormat="1" x14ac:dyDescent="0.15">
      <c r="B902" s="118"/>
      <c r="C902" s="118"/>
      <c r="D902" s="118"/>
      <c r="E902" s="30"/>
      <c r="F902" s="30"/>
      <c r="G902" s="119"/>
      <c r="H902" s="119"/>
      <c r="I902" s="78"/>
      <c r="J902" s="11" t="str">
        <f t="shared" si="310"/>
        <v/>
      </c>
      <c r="K902" s="2" t="str">
        <f t="shared" si="320"/>
        <v/>
      </c>
      <c r="L902" s="2" t="str">
        <f t="shared" si="311"/>
        <v/>
      </c>
      <c r="M902" s="2" t="str">
        <f t="shared" si="321"/>
        <v/>
      </c>
      <c r="N902" s="2" t="str">
        <f t="shared" si="322"/>
        <v/>
      </c>
      <c r="O902" s="2" t="str">
        <f t="shared" si="323"/>
        <v/>
      </c>
      <c r="P902" s="11" t="str">
        <f t="shared" si="324"/>
        <v/>
      </c>
      <c r="Q902" s="11" t="str">
        <f t="shared" si="325"/>
        <v/>
      </c>
      <c r="R902" s="2" t="str">
        <f t="shared" si="326"/>
        <v/>
      </c>
      <c r="S902" s="11" t="str">
        <f t="shared" si="327"/>
        <v/>
      </c>
      <c r="T902" s="175" t="str">
        <f t="shared" si="328"/>
        <v/>
      </c>
      <c r="U902" s="11" t="str">
        <f t="shared" si="329"/>
        <v/>
      </c>
      <c r="V902" s="136"/>
      <c r="W902" s="136"/>
      <c r="X902" s="139">
        <f t="shared" si="312"/>
        <v>0</v>
      </c>
      <c r="Y902" s="31">
        <f t="shared" si="313"/>
        <v>0</v>
      </c>
      <c r="Z902" s="31"/>
      <c r="AA902" s="140">
        <f t="shared" si="314"/>
        <v>0</v>
      </c>
      <c r="AB902" s="12"/>
      <c r="AC902" s="8">
        <f t="shared" si="315"/>
        <v>9.0359999999999996</v>
      </c>
      <c r="AD902" s="8">
        <f t="shared" si="316"/>
        <v>-184.49199999999999</v>
      </c>
      <c r="AE902"/>
      <c r="AF902" t="e">
        <f>IF(D902="M",IF(AI902&lt;78,LMS!$D$5*AI902^3+LMS!$E$5*AI902^2+LMS!$F$5*AI902+LMS!$G$5,IF(AI902&lt;150,LMS!$D$6*AI902^3+LMS!$E$6*AI902^2+LMS!$F$6*AI902+LMS!$G$6,LMS!$D$7*AI902^3+LMS!$E$7*AI902^2+LMS!$F$7*AI902+LMS!$G$7)),IF(AI902&lt;69,LMS!$D$9*AI902^3+LMS!$E$9*AI902^2+LMS!$F$9*AI902+LMS!$G$9,IF(AI902&lt;150,LMS!$D$10*AI902^3+LMS!$E$10*AI902^2+LMS!$F$10*AI902+LMS!$G$10,LMS!$D$11*AI902^3+LMS!$E$11*AI902^2+LMS!$F$11*AI902+LMS!$G$11)))</f>
        <v>#VALUE!</v>
      </c>
      <c r="AG902" t="e">
        <f>IF(D902="M",(IF(AI902&lt;2.5,LMS!$D$21*AI902^3+LMS!$E$21*AI902^2+LMS!$F$21*AI902+LMS!$G$21,IF(AI902&lt;9.5,LMS!$D$22*AI902^3+LMS!$E$22*AI902^2+LMS!$F$22*AI902+LMS!$G$22,IF(AI902&lt;26.75,LMS!$D$23*AI902^3+LMS!$E$23*AI902^2+LMS!$F$23*AI902+LMS!$G$23,IF(AI902&lt;90,LMS!$D$24*AI902^3+LMS!$E$24*AI902^2+LMS!$F$24*AI902+LMS!$G$24,LMS!$D$25*AI902^3+LMS!$E$25*AI902^2+LMS!$F$25*AI902+LMS!$G$25))))),(IF(AI902&lt;2.5,LMS!$D$27*AI902^3+LMS!$E$27*AI902^2+LMS!$F$27*AI902+LMS!$G$27,IF(AI902&lt;9.5,LMS!$D$28*AI902^3+LMS!$E$28*AI902^2+LMS!$F$28*AI902+LMS!$G$28,IF(AI902&lt;26.75,LMS!$D$29*AI902^3+LMS!$E$29*AI902^2+LMS!$F$29*AI902+LMS!$G$29,IF(AI902&lt;90,LMS!$D$30*AI902^3+LMS!$E$30*AI902^2+LMS!$F$30*AI902+LMS!$G$30,IF(AI902&lt;150,LMS!$D$31*AI902^3+LMS!$E$31*AI902^2+LMS!$F$31*AI902+LMS!$G$31,LMS!$D$32*AI902^3+LMS!$E$32*AI902^2+LMS!$F$32*AI902+LMS!$G$32)))))))</f>
        <v>#VALUE!</v>
      </c>
      <c r="AH902" t="e">
        <f>IF(D902="M",(IF(AI902&lt;90,LMS!$D$14*AI902^3+LMS!$E$14*AI902^2+LMS!$F$14*AI902+LMS!$G$14,LMS!$D$15*AI902^3+LMS!$E$15*AI902^2+LMS!$F$15*AI902+LMS!$G$15)),(IF(AI902&lt;90,LMS!$D$17*AI902^3+LMS!$E$17*AI902^2+LMS!$F$17*AI902+LMS!$G$17,LMS!$D$18*AI902^3+LMS!$E$18*AI902^2+LMS!$F$18*AI902+LMS!$G$18)))</f>
        <v>#VALUE!</v>
      </c>
      <c r="AI902" s="7" t="e">
        <f t="shared" si="309"/>
        <v>#VALUE!</v>
      </c>
      <c r="AJ902" s="7">
        <f t="shared" si="330"/>
        <v>0</v>
      </c>
      <c r="AL902" s="7">
        <f>IF(D902="M",WeightSDS!P$5*$AJ902^7+WeightSDS!Q$5*$AJ902^6+WeightSDS!R$5*$AJ902^5+WeightSDS!S$5*$AJ902^4+WeightSDS!T$5*$AJ902^3+WeightSDS!U$5*$AJ902^2+WeightSDS!V$5*$AJ902+WeightSDS!W$5,IF($AJ902&lt;186,WeightSDS!P$8*$AJ902^7+WeightSDS!Q$8*$AJ902^6+WeightSDS!R$8*$AJ902^5+WeightSDS!S$8*$AJ902^4+WeightSDS!T$8*$AJ902^3+WeightSDS!U$8*$AJ902^2+WeightSDS!V$8*$AJ902+WeightSDS!W$8,WeightSDS!$U$9+WeightSDS!$V$9*($AJ902-WeightSDS!$W$9)))</f>
        <v>0.75407122999999998</v>
      </c>
      <c r="AM902" s="7">
        <f>IF(D902="M",IF($AJ902&lt;45,WeightSDS!M$23*$AJ902^10+WeightSDS!N$23*$AJ902^9+WeightSDS!O$23*$AJ902^8+WeightSDS!P$23*$AJ902^7+WeightSDS!Q$23*$AJ902^6+WeightSDS!R$23*$AJ902^5+WeightSDS!S$23*$AJ902^4+WeightSDS!T$23*$AJ902^3+WeightSDS!U$23*$AJ902^2+WeightSDS!V$23*$AJ902+WeightSDS!W$23,IF($AJ902&lt;153,WeightSDS!M$25*$AJ902^10+WeightSDS!N$25*$AJ902^9+WeightSDS!O$25*$AJ902^8+WeightSDS!P$25*$AJ902^7+WeightSDS!Q$25*$AJ902^6+WeightSDS!R$25*$AJ902^5+WeightSDS!S$25*$AJ902^4+WeightSDS!T$25*$AJ902^3+WeightSDS!U$25*$AJ902^2+WeightSDS!V$25*$AJ902+WeightSDS!W$25,WeightSDS!M$27+WeightSDS!N$27/(1+EXP(WeightSDS!O$27+WeightSDS!P$27*$AJ902)))),IF($AJ902&lt;43.8,WeightSDS!M$29*$AJ902^10+WeightSDS!N$29*$AJ902^9+WeightSDS!O$29*$AJ902^8+WeightSDS!P$29*$AJ902^7+WeightSDS!Q$29*$AJ902^6+WeightSDS!R$29*$AJ902^5+WeightSDS!S$29*$AJ902^4+WeightSDS!T$29*$AJ902^3+WeightSDS!U$29*$AJ902^2+WeightSDS!V$29*$AJ902+WeightSDS!W$29-0.010431*(1-$AJ902/210),IF($AJ902&lt;123,WeightSDS!M$30*$AJ902^10+WeightSDS!N$30*$AJ902^9+WeightSDS!O$30*$AJ902^8+WeightSDS!P$30*$AJ902^7+WeightSDS!Q$30*$AJ902^6+WeightSDS!R$30*$AJ902^5+WeightSDS!S$30*$AJ902^4+WeightSDS!T$30*$AJ902^3+WeightSDS!U$30*$AJ902^2+WeightSDS!V$30*$AJ902+WeightSDS!W$30-0.010431*(1-1/$AJ902),WeightSDS!M$32+WeightSDS!N$32/(1+EXP(WeightSDS!O$32+WeightSDS!P$32*$AJ902))-0.010431*(1-$AJ902/210))))</f>
        <v>2.9500001032655536</v>
      </c>
      <c r="AN902" s="7">
        <f>IF(D902="M",IF($AJ902&lt;162,WeightSDS!P$12*$AJ902^7+WeightSDS!Q$12*$AJ902^6+WeightSDS!R$12*$AJ902^5+WeightSDS!S$12*$AJ902^4+WeightSDS!T$12*$AJ902^3+WeightSDS!U$12*$AJ902^2+WeightSDS!V$12*$AJ902+WeightSDS!W$12,WeightSDS!P$14*$AJ902^7+WeightSDS!Q$14*$AJ902^6+WeightSDS!R$14*$AJ902^5+WeightSDS!S$14*$AJ902^4+WeightSDS!T$14*$AJ902^3+WeightSDS!U$14*$AJ902^2+WeightSDS!V$14*$AJ902+WeightSDS!W$14),IF($AJ902&lt;156,WeightSDS!O$17*$AJ902^8+WeightSDS!P$17*$AJ902^7+WeightSDS!Q$17*$AJ902^6+WeightSDS!R$17*$AJ902^5+WeightSDS!S$17*$AJ902^4+WeightSDS!T$17*$AJ902^3+WeightSDS!U$17*$AJ902^2+WeightSDS!V$17*$AJ902+WeightSDS!W$17,IF($AJ902&lt;186,WeightSDS!$U$18+(WeightSDS!$V$18-WeightSDS!$U$18)/24*($AJ902-186)+WeightSDS!$W$18*(-$AJ902+186)^2-0.005,WeightSDS!$U$18+(WeightSDS!$V$18-WeightSDS!$U$18)/24*($AJ902-186)-0.005)))</f>
        <v>0.14604529399999999</v>
      </c>
      <c r="AQ902" s="7">
        <f t="shared" si="317"/>
        <v>0.56299999999999994</v>
      </c>
      <c r="AR902" s="7">
        <f t="shared" si="318"/>
        <v>69</v>
      </c>
      <c r="AS902" s="7">
        <f t="shared" si="319"/>
        <v>0.51</v>
      </c>
    </row>
    <row r="903" spans="2:45" s="7" customFormat="1" x14ac:dyDescent="0.15">
      <c r="B903" s="118"/>
      <c r="C903" s="118"/>
      <c r="D903" s="118"/>
      <c r="E903" s="30"/>
      <c r="F903" s="30"/>
      <c r="G903" s="119"/>
      <c r="H903" s="119"/>
      <c r="I903" s="78"/>
      <c r="J903" s="11" t="str">
        <f t="shared" si="310"/>
        <v/>
      </c>
      <c r="K903" s="2" t="str">
        <f t="shared" si="320"/>
        <v/>
      </c>
      <c r="L903" s="2" t="str">
        <f t="shared" si="311"/>
        <v/>
      </c>
      <c r="M903" s="2" t="str">
        <f t="shared" si="321"/>
        <v/>
      </c>
      <c r="N903" s="2" t="str">
        <f t="shared" si="322"/>
        <v/>
      </c>
      <c r="O903" s="2" t="str">
        <f t="shared" si="323"/>
        <v/>
      </c>
      <c r="P903" s="11" t="str">
        <f t="shared" si="324"/>
        <v/>
      </c>
      <c r="Q903" s="11" t="str">
        <f t="shared" si="325"/>
        <v/>
      </c>
      <c r="R903" s="2" t="str">
        <f t="shared" si="326"/>
        <v/>
      </c>
      <c r="S903" s="11" t="str">
        <f t="shared" si="327"/>
        <v/>
      </c>
      <c r="T903" s="175" t="str">
        <f t="shared" si="328"/>
        <v/>
      </c>
      <c r="U903" s="11" t="str">
        <f t="shared" si="329"/>
        <v/>
      </c>
      <c r="V903" s="136"/>
      <c r="W903" s="136"/>
      <c r="X903" s="139">
        <f t="shared" si="312"/>
        <v>0</v>
      </c>
      <c r="Y903" s="31">
        <f t="shared" si="313"/>
        <v>0</v>
      </c>
      <c r="Z903" s="31"/>
      <c r="AA903" s="140">
        <f t="shared" si="314"/>
        <v>0</v>
      </c>
      <c r="AB903" s="12"/>
      <c r="AC903" s="8">
        <f t="shared" si="315"/>
        <v>9.0359999999999996</v>
      </c>
      <c r="AD903" s="8">
        <f t="shared" si="316"/>
        <v>-184.49199999999999</v>
      </c>
      <c r="AE903"/>
      <c r="AF903" t="e">
        <f>IF(D903="M",IF(AI903&lt;78,LMS!$D$5*AI903^3+LMS!$E$5*AI903^2+LMS!$F$5*AI903+LMS!$G$5,IF(AI903&lt;150,LMS!$D$6*AI903^3+LMS!$E$6*AI903^2+LMS!$F$6*AI903+LMS!$G$6,LMS!$D$7*AI903^3+LMS!$E$7*AI903^2+LMS!$F$7*AI903+LMS!$G$7)),IF(AI903&lt;69,LMS!$D$9*AI903^3+LMS!$E$9*AI903^2+LMS!$F$9*AI903+LMS!$G$9,IF(AI903&lt;150,LMS!$D$10*AI903^3+LMS!$E$10*AI903^2+LMS!$F$10*AI903+LMS!$G$10,LMS!$D$11*AI903^3+LMS!$E$11*AI903^2+LMS!$F$11*AI903+LMS!$G$11)))</f>
        <v>#VALUE!</v>
      </c>
      <c r="AG903" t="e">
        <f>IF(D903="M",(IF(AI903&lt;2.5,LMS!$D$21*AI903^3+LMS!$E$21*AI903^2+LMS!$F$21*AI903+LMS!$G$21,IF(AI903&lt;9.5,LMS!$D$22*AI903^3+LMS!$E$22*AI903^2+LMS!$F$22*AI903+LMS!$G$22,IF(AI903&lt;26.75,LMS!$D$23*AI903^3+LMS!$E$23*AI903^2+LMS!$F$23*AI903+LMS!$G$23,IF(AI903&lt;90,LMS!$D$24*AI903^3+LMS!$E$24*AI903^2+LMS!$F$24*AI903+LMS!$G$24,LMS!$D$25*AI903^3+LMS!$E$25*AI903^2+LMS!$F$25*AI903+LMS!$G$25))))),(IF(AI903&lt;2.5,LMS!$D$27*AI903^3+LMS!$E$27*AI903^2+LMS!$F$27*AI903+LMS!$G$27,IF(AI903&lt;9.5,LMS!$D$28*AI903^3+LMS!$E$28*AI903^2+LMS!$F$28*AI903+LMS!$G$28,IF(AI903&lt;26.75,LMS!$D$29*AI903^3+LMS!$E$29*AI903^2+LMS!$F$29*AI903+LMS!$G$29,IF(AI903&lt;90,LMS!$D$30*AI903^3+LMS!$E$30*AI903^2+LMS!$F$30*AI903+LMS!$G$30,IF(AI903&lt;150,LMS!$D$31*AI903^3+LMS!$E$31*AI903^2+LMS!$F$31*AI903+LMS!$G$31,LMS!$D$32*AI903^3+LMS!$E$32*AI903^2+LMS!$F$32*AI903+LMS!$G$32)))))))</f>
        <v>#VALUE!</v>
      </c>
      <c r="AH903" t="e">
        <f>IF(D903="M",(IF(AI903&lt;90,LMS!$D$14*AI903^3+LMS!$E$14*AI903^2+LMS!$F$14*AI903+LMS!$G$14,LMS!$D$15*AI903^3+LMS!$E$15*AI903^2+LMS!$F$15*AI903+LMS!$G$15)),(IF(AI903&lt;90,LMS!$D$17*AI903^3+LMS!$E$17*AI903^2+LMS!$F$17*AI903+LMS!$G$17,LMS!$D$18*AI903^3+LMS!$E$18*AI903^2+LMS!$F$18*AI903+LMS!$G$18)))</f>
        <v>#VALUE!</v>
      </c>
      <c r="AI903" s="7" t="e">
        <f t="shared" si="309"/>
        <v>#VALUE!</v>
      </c>
      <c r="AJ903" s="7">
        <f t="shared" si="330"/>
        <v>0</v>
      </c>
      <c r="AL903" s="7">
        <f>IF(D903="M",WeightSDS!P$5*$AJ903^7+WeightSDS!Q$5*$AJ903^6+WeightSDS!R$5*$AJ903^5+WeightSDS!S$5*$AJ903^4+WeightSDS!T$5*$AJ903^3+WeightSDS!U$5*$AJ903^2+WeightSDS!V$5*$AJ903+WeightSDS!W$5,IF($AJ903&lt;186,WeightSDS!P$8*$AJ903^7+WeightSDS!Q$8*$AJ903^6+WeightSDS!R$8*$AJ903^5+WeightSDS!S$8*$AJ903^4+WeightSDS!T$8*$AJ903^3+WeightSDS!U$8*$AJ903^2+WeightSDS!V$8*$AJ903+WeightSDS!W$8,WeightSDS!$U$9+WeightSDS!$V$9*($AJ903-WeightSDS!$W$9)))</f>
        <v>0.75407122999999998</v>
      </c>
      <c r="AM903" s="7">
        <f>IF(D903="M",IF($AJ903&lt;45,WeightSDS!M$23*$AJ903^10+WeightSDS!N$23*$AJ903^9+WeightSDS!O$23*$AJ903^8+WeightSDS!P$23*$AJ903^7+WeightSDS!Q$23*$AJ903^6+WeightSDS!R$23*$AJ903^5+WeightSDS!S$23*$AJ903^4+WeightSDS!T$23*$AJ903^3+WeightSDS!U$23*$AJ903^2+WeightSDS!V$23*$AJ903+WeightSDS!W$23,IF($AJ903&lt;153,WeightSDS!M$25*$AJ903^10+WeightSDS!N$25*$AJ903^9+WeightSDS!O$25*$AJ903^8+WeightSDS!P$25*$AJ903^7+WeightSDS!Q$25*$AJ903^6+WeightSDS!R$25*$AJ903^5+WeightSDS!S$25*$AJ903^4+WeightSDS!T$25*$AJ903^3+WeightSDS!U$25*$AJ903^2+WeightSDS!V$25*$AJ903+WeightSDS!W$25,WeightSDS!M$27+WeightSDS!N$27/(1+EXP(WeightSDS!O$27+WeightSDS!P$27*$AJ903)))),IF($AJ903&lt;43.8,WeightSDS!M$29*$AJ903^10+WeightSDS!N$29*$AJ903^9+WeightSDS!O$29*$AJ903^8+WeightSDS!P$29*$AJ903^7+WeightSDS!Q$29*$AJ903^6+WeightSDS!R$29*$AJ903^5+WeightSDS!S$29*$AJ903^4+WeightSDS!T$29*$AJ903^3+WeightSDS!U$29*$AJ903^2+WeightSDS!V$29*$AJ903+WeightSDS!W$29-0.010431*(1-$AJ903/210),IF($AJ903&lt;123,WeightSDS!M$30*$AJ903^10+WeightSDS!N$30*$AJ903^9+WeightSDS!O$30*$AJ903^8+WeightSDS!P$30*$AJ903^7+WeightSDS!Q$30*$AJ903^6+WeightSDS!R$30*$AJ903^5+WeightSDS!S$30*$AJ903^4+WeightSDS!T$30*$AJ903^3+WeightSDS!U$30*$AJ903^2+WeightSDS!V$30*$AJ903+WeightSDS!W$30-0.010431*(1-1/$AJ903),WeightSDS!M$32+WeightSDS!N$32/(1+EXP(WeightSDS!O$32+WeightSDS!P$32*$AJ903))-0.010431*(1-$AJ903/210))))</f>
        <v>2.9500001032655536</v>
      </c>
      <c r="AN903" s="7">
        <f>IF(D903="M",IF($AJ903&lt;162,WeightSDS!P$12*$AJ903^7+WeightSDS!Q$12*$AJ903^6+WeightSDS!R$12*$AJ903^5+WeightSDS!S$12*$AJ903^4+WeightSDS!T$12*$AJ903^3+WeightSDS!U$12*$AJ903^2+WeightSDS!V$12*$AJ903+WeightSDS!W$12,WeightSDS!P$14*$AJ903^7+WeightSDS!Q$14*$AJ903^6+WeightSDS!R$14*$AJ903^5+WeightSDS!S$14*$AJ903^4+WeightSDS!T$14*$AJ903^3+WeightSDS!U$14*$AJ903^2+WeightSDS!V$14*$AJ903+WeightSDS!W$14),IF($AJ903&lt;156,WeightSDS!O$17*$AJ903^8+WeightSDS!P$17*$AJ903^7+WeightSDS!Q$17*$AJ903^6+WeightSDS!R$17*$AJ903^5+WeightSDS!S$17*$AJ903^4+WeightSDS!T$17*$AJ903^3+WeightSDS!U$17*$AJ903^2+WeightSDS!V$17*$AJ903+WeightSDS!W$17,IF($AJ903&lt;186,WeightSDS!$U$18+(WeightSDS!$V$18-WeightSDS!$U$18)/24*($AJ903-186)+WeightSDS!$W$18*(-$AJ903+186)^2-0.005,WeightSDS!$U$18+(WeightSDS!$V$18-WeightSDS!$U$18)/24*($AJ903-186)-0.005)))</f>
        <v>0.14604529399999999</v>
      </c>
      <c r="AQ903" s="7">
        <f t="shared" si="317"/>
        <v>0.56299999999999994</v>
      </c>
      <c r="AR903" s="7">
        <f t="shared" si="318"/>
        <v>69</v>
      </c>
      <c r="AS903" s="7">
        <f t="shared" si="319"/>
        <v>0.51</v>
      </c>
    </row>
    <row r="904" spans="2:45" s="7" customFormat="1" x14ac:dyDescent="0.15">
      <c r="B904" s="118"/>
      <c r="C904" s="118"/>
      <c r="D904" s="118"/>
      <c r="E904" s="30"/>
      <c r="F904" s="30"/>
      <c r="G904" s="119"/>
      <c r="H904" s="119"/>
      <c r="I904" s="78"/>
      <c r="J904" s="11" t="str">
        <f t="shared" si="310"/>
        <v/>
      </c>
      <c r="K904" s="2" t="str">
        <f t="shared" si="320"/>
        <v/>
      </c>
      <c r="L904" s="2" t="str">
        <f t="shared" si="311"/>
        <v/>
      </c>
      <c r="M904" s="2" t="str">
        <f t="shared" si="321"/>
        <v/>
      </c>
      <c r="N904" s="2" t="str">
        <f t="shared" si="322"/>
        <v/>
      </c>
      <c r="O904" s="2" t="str">
        <f t="shared" si="323"/>
        <v/>
      </c>
      <c r="P904" s="11" t="str">
        <f t="shared" si="324"/>
        <v/>
      </c>
      <c r="Q904" s="11" t="str">
        <f t="shared" si="325"/>
        <v/>
      </c>
      <c r="R904" s="2" t="str">
        <f t="shared" si="326"/>
        <v/>
      </c>
      <c r="S904" s="11" t="str">
        <f t="shared" si="327"/>
        <v/>
      </c>
      <c r="T904" s="175" t="str">
        <f t="shared" si="328"/>
        <v/>
      </c>
      <c r="U904" s="11" t="str">
        <f t="shared" si="329"/>
        <v/>
      </c>
      <c r="V904" s="136"/>
      <c r="W904" s="136"/>
      <c r="X904" s="139">
        <f t="shared" si="312"/>
        <v>0</v>
      </c>
      <c r="Y904" s="31">
        <f t="shared" si="313"/>
        <v>0</v>
      </c>
      <c r="Z904" s="31"/>
      <c r="AA904" s="140">
        <f t="shared" si="314"/>
        <v>0</v>
      </c>
      <c r="AB904" s="12"/>
      <c r="AC904" s="8">
        <f t="shared" si="315"/>
        <v>9.0359999999999996</v>
      </c>
      <c r="AD904" s="8">
        <f t="shared" si="316"/>
        <v>-184.49199999999999</v>
      </c>
      <c r="AE904"/>
      <c r="AF904" t="e">
        <f>IF(D904="M",IF(AI904&lt;78,LMS!$D$5*AI904^3+LMS!$E$5*AI904^2+LMS!$F$5*AI904+LMS!$G$5,IF(AI904&lt;150,LMS!$D$6*AI904^3+LMS!$E$6*AI904^2+LMS!$F$6*AI904+LMS!$G$6,LMS!$D$7*AI904^3+LMS!$E$7*AI904^2+LMS!$F$7*AI904+LMS!$G$7)),IF(AI904&lt;69,LMS!$D$9*AI904^3+LMS!$E$9*AI904^2+LMS!$F$9*AI904+LMS!$G$9,IF(AI904&lt;150,LMS!$D$10*AI904^3+LMS!$E$10*AI904^2+LMS!$F$10*AI904+LMS!$G$10,LMS!$D$11*AI904^3+LMS!$E$11*AI904^2+LMS!$F$11*AI904+LMS!$G$11)))</f>
        <v>#VALUE!</v>
      </c>
      <c r="AG904" t="e">
        <f>IF(D904="M",(IF(AI904&lt;2.5,LMS!$D$21*AI904^3+LMS!$E$21*AI904^2+LMS!$F$21*AI904+LMS!$G$21,IF(AI904&lt;9.5,LMS!$D$22*AI904^3+LMS!$E$22*AI904^2+LMS!$F$22*AI904+LMS!$G$22,IF(AI904&lt;26.75,LMS!$D$23*AI904^3+LMS!$E$23*AI904^2+LMS!$F$23*AI904+LMS!$G$23,IF(AI904&lt;90,LMS!$D$24*AI904^3+LMS!$E$24*AI904^2+LMS!$F$24*AI904+LMS!$G$24,LMS!$D$25*AI904^3+LMS!$E$25*AI904^2+LMS!$F$25*AI904+LMS!$G$25))))),(IF(AI904&lt;2.5,LMS!$D$27*AI904^3+LMS!$E$27*AI904^2+LMS!$F$27*AI904+LMS!$G$27,IF(AI904&lt;9.5,LMS!$D$28*AI904^3+LMS!$E$28*AI904^2+LMS!$F$28*AI904+LMS!$G$28,IF(AI904&lt;26.75,LMS!$D$29*AI904^3+LMS!$E$29*AI904^2+LMS!$F$29*AI904+LMS!$G$29,IF(AI904&lt;90,LMS!$D$30*AI904^3+LMS!$E$30*AI904^2+LMS!$F$30*AI904+LMS!$G$30,IF(AI904&lt;150,LMS!$D$31*AI904^3+LMS!$E$31*AI904^2+LMS!$F$31*AI904+LMS!$G$31,LMS!$D$32*AI904^3+LMS!$E$32*AI904^2+LMS!$F$32*AI904+LMS!$G$32)))))))</f>
        <v>#VALUE!</v>
      </c>
      <c r="AH904" t="e">
        <f>IF(D904="M",(IF(AI904&lt;90,LMS!$D$14*AI904^3+LMS!$E$14*AI904^2+LMS!$F$14*AI904+LMS!$G$14,LMS!$D$15*AI904^3+LMS!$E$15*AI904^2+LMS!$F$15*AI904+LMS!$G$15)),(IF(AI904&lt;90,LMS!$D$17*AI904^3+LMS!$E$17*AI904^2+LMS!$F$17*AI904+LMS!$G$17,LMS!$D$18*AI904^3+LMS!$E$18*AI904^2+LMS!$F$18*AI904+LMS!$G$18)))</f>
        <v>#VALUE!</v>
      </c>
      <c r="AI904" s="7" t="e">
        <f t="shared" si="309"/>
        <v>#VALUE!</v>
      </c>
      <c r="AJ904" s="7">
        <f t="shared" si="330"/>
        <v>0</v>
      </c>
      <c r="AL904" s="7">
        <f>IF(D904="M",WeightSDS!P$5*$AJ904^7+WeightSDS!Q$5*$AJ904^6+WeightSDS!R$5*$AJ904^5+WeightSDS!S$5*$AJ904^4+WeightSDS!T$5*$AJ904^3+WeightSDS!U$5*$AJ904^2+WeightSDS!V$5*$AJ904+WeightSDS!W$5,IF($AJ904&lt;186,WeightSDS!P$8*$AJ904^7+WeightSDS!Q$8*$AJ904^6+WeightSDS!R$8*$AJ904^5+WeightSDS!S$8*$AJ904^4+WeightSDS!T$8*$AJ904^3+WeightSDS!U$8*$AJ904^2+WeightSDS!V$8*$AJ904+WeightSDS!W$8,WeightSDS!$U$9+WeightSDS!$V$9*($AJ904-WeightSDS!$W$9)))</f>
        <v>0.75407122999999998</v>
      </c>
      <c r="AM904" s="7">
        <f>IF(D904="M",IF($AJ904&lt;45,WeightSDS!M$23*$AJ904^10+WeightSDS!N$23*$AJ904^9+WeightSDS!O$23*$AJ904^8+WeightSDS!P$23*$AJ904^7+WeightSDS!Q$23*$AJ904^6+WeightSDS!R$23*$AJ904^5+WeightSDS!S$23*$AJ904^4+WeightSDS!T$23*$AJ904^3+WeightSDS!U$23*$AJ904^2+WeightSDS!V$23*$AJ904+WeightSDS!W$23,IF($AJ904&lt;153,WeightSDS!M$25*$AJ904^10+WeightSDS!N$25*$AJ904^9+WeightSDS!O$25*$AJ904^8+WeightSDS!P$25*$AJ904^7+WeightSDS!Q$25*$AJ904^6+WeightSDS!R$25*$AJ904^5+WeightSDS!S$25*$AJ904^4+WeightSDS!T$25*$AJ904^3+WeightSDS!U$25*$AJ904^2+WeightSDS!V$25*$AJ904+WeightSDS!W$25,WeightSDS!M$27+WeightSDS!N$27/(1+EXP(WeightSDS!O$27+WeightSDS!P$27*$AJ904)))),IF($AJ904&lt;43.8,WeightSDS!M$29*$AJ904^10+WeightSDS!N$29*$AJ904^9+WeightSDS!O$29*$AJ904^8+WeightSDS!P$29*$AJ904^7+WeightSDS!Q$29*$AJ904^6+WeightSDS!R$29*$AJ904^5+WeightSDS!S$29*$AJ904^4+WeightSDS!T$29*$AJ904^3+WeightSDS!U$29*$AJ904^2+WeightSDS!V$29*$AJ904+WeightSDS!W$29-0.010431*(1-$AJ904/210),IF($AJ904&lt;123,WeightSDS!M$30*$AJ904^10+WeightSDS!N$30*$AJ904^9+WeightSDS!O$30*$AJ904^8+WeightSDS!P$30*$AJ904^7+WeightSDS!Q$30*$AJ904^6+WeightSDS!R$30*$AJ904^5+WeightSDS!S$30*$AJ904^4+WeightSDS!T$30*$AJ904^3+WeightSDS!U$30*$AJ904^2+WeightSDS!V$30*$AJ904+WeightSDS!W$30-0.010431*(1-1/$AJ904),WeightSDS!M$32+WeightSDS!N$32/(1+EXP(WeightSDS!O$32+WeightSDS!P$32*$AJ904))-0.010431*(1-$AJ904/210))))</f>
        <v>2.9500001032655536</v>
      </c>
      <c r="AN904" s="7">
        <f>IF(D904="M",IF($AJ904&lt;162,WeightSDS!P$12*$AJ904^7+WeightSDS!Q$12*$AJ904^6+WeightSDS!R$12*$AJ904^5+WeightSDS!S$12*$AJ904^4+WeightSDS!T$12*$AJ904^3+WeightSDS!U$12*$AJ904^2+WeightSDS!V$12*$AJ904+WeightSDS!W$12,WeightSDS!P$14*$AJ904^7+WeightSDS!Q$14*$AJ904^6+WeightSDS!R$14*$AJ904^5+WeightSDS!S$14*$AJ904^4+WeightSDS!T$14*$AJ904^3+WeightSDS!U$14*$AJ904^2+WeightSDS!V$14*$AJ904+WeightSDS!W$14),IF($AJ904&lt;156,WeightSDS!O$17*$AJ904^8+WeightSDS!P$17*$AJ904^7+WeightSDS!Q$17*$AJ904^6+WeightSDS!R$17*$AJ904^5+WeightSDS!S$17*$AJ904^4+WeightSDS!T$17*$AJ904^3+WeightSDS!U$17*$AJ904^2+WeightSDS!V$17*$AJ904+WeightSDS!W$17,IF($AJ904&lt;186,WeightSDS!$U$18+(WeightSDS!$V$18-WeightSDS!$U$18)/24*($AJ904-186)+WeightSDS!$W$18*(-$AJ904+186)^2-0.005,WeightSDS!$U$18+(WeightSDS!$V$18-WeightSDS!$U$18)/24*($AJ904-186)-0.005)))</f>
        <v>0.14604529399999999</v>
      </c>
      <c r="AQ904" s="7">
        <f t="shared" si="317"/>
        <v>0.56299999999999994</v>
      </c>
      <c r="AR904" s="7">
        <f t="shared" si="318"/>
        <v>69</v>
      </c>
      <c r="AS904" s="7">
        <f t="shared" si="319"/>
        <v>0.51</v>
      </c>
    </row>
    <row r="905" spans="2:45" s="7" customFormat="1" x14ac:dyDescent="0.15">
      <c r="B905" s="118"/>
      <c r="C905" s="118"/>
      <c r="D905" s="118"/>
      <c r="E905" s="30"/>
      <c r="F905" s="30"/>
      <c r="G905" s="119"/>
      <c r="H905" s="119"/>
      <c r="I905" s="78"/>
      <c r="J905" s="11" t="str">
        <f t="shared" si="310"/>
        <v/>
      </c>
      <c r="K905" s="2" t="str">
        <f t="shared" si="320"/>
        <v/>
      </c>
      <c r="L905" s="2" t="str">
        <f t="shared" si="311"/>
        <v/>
      </c>
      <c r="M905" s="2" t="str">
        <f t="shared" si="321"/>
        <v/>
      </c>
      <c r="N905" s="2" t="str">
        <f t="shared" si="322"/>
        <v/>
      </c>
      <c r="O905" s="2" t="str">
        <f t="shared" si="323"/>
        <v/>
      </c>
      <c r="P905" s="11" t="str">
        <f t="shared" si="324"/>
        <v/>
      </c>
      <c r="Q905" s="11" t="str">
        <f t="shared" si="325"/>
        <v/>
      </c>
      <c r="R905" s="2" t="str">
        <f t="shared" si="326"/>
        <v/>
      </c>
      <c r="S905" s="11" t="str">
        <f t="shared" si="327"/>
        <v/>
      </c>
      <c r="T905" s="175" t="str">
        <f t="shared" si="328"/>
        <v/>
      </c>
      <c r="U905" s="11" t="str">
        <f t="shared" si="329"/>
        <v/>
      </c>
      <c r="V905" s="136"/>
      <c r="W905" s="136"/>
      <c r="X905" s="139">
        <f t="shared" si="312"/>
        <v>0</v>
      </c>
      <c r="Y905" s="31">
        <f t="shared" si="313"/>
        <v>0</v>
      </c>
      <c r="Z905" s="31"/>
      <c r="AA905" s="140">
        <f t="shared" si="314"/>
        <v>0</v>
      </c>
      <c r="AB905" s="12"/>
      <c r="AC905" s="8">
        <f t="shared" si="315"/>
        <v>9.0359999999999996</v>
      </c>
      <c r="AD905" s="8">
        <f t="shared" si="316"/>
        <v>-184.49199999999999</v>
      </c>
      <c r="AE905"/>
      <c r="AF905" t="e">
        <f>IF(D905="M",IF(AI905&lt;78,LMS!$D$5*AI905^3+LMS!$E$5*AI905^2+LMS!$F$5*AI905+LMS!$G$5,IF(AI905&lt;150,LMS!$D$6*AI905^3+LMS!$E$6*AI905^2+LMS!$F$6*AI905+LMS!$G$6,LMS!$D$7*AI905^3+LMS!$E$7*AI905^2+LMS!$F$7*AI905+LMS!$G$7)),IF(AI905&lt;69,LMS!$D$9*AI905^3+LMS!$E$9*AI905^2+LMS!$F$9*AI905+LMS!$G$9,IF(AI905&lt;150,LMS!$D$10*AI905^3+LMS!$E$10*AI905^2+LMS!$F$10*AI905+LMS!$G$10,LMS!$D$11*AI905^3+LMS!$E$11*AI905^2+LMS!$F$11*AI905+LMS!$G$11)))</f>
        <v>#VALUE!</v>
      </c>
      <c r="AG905" t="e">
        <f>IF(D905="M",(IF(AI905&lt;2.5,LMS!$D$21*AI905^3+LMS!$E$21*AI905^2+LMS!$F$21*AI905+LMS!$G$21,IF(AI905&lt;9.5,LMS!$D$22*AI905^3+LMS!$E$22*AI905^2+LMS!$F$22*AI905+LMS!$G$22,IF(AI905&lt;26.75,LMS!$D$23*AI905^3+LMS!$E$23*AI905^2+LMS!$F$23*AI905+LMS!$G$23,IF(AI905&lt;90,LMS!$D$24*AI905^3+LMS!$E$24*AI905^2+LMS!$F$24*AI905+LMS!$G$24,LMS!$D$25*AI905^3+LMS!$E$25*AI905^2+LMS!$F$25*AI905+LMS!$G$25))))),(IF(AI905&lt;2.5,LMS!$D$27*AI905^3+LMS!$E$27*AI905^2+LMS!$F$27*AI905+LMS!$G$27,IF(AI905&lt;9.5,LMS!$D$28*AI905^3+LMS!$E$28*AI905^2+LMS!$F$28*AI905+LMS!$G$28,IF(AI905&lt;26.75,LMS!$D$29*AI905^3+LMS!$E$29*AI905^2+LMS!$F$29*AI905+LMS!$G$29,IF(AI905&lt;90,LMS!$D$30*AI905^3+LMS!$E$30*AI905^2+LMS!$F$30*AI905+LMS!$G$30,IF(AI905&lt;150,LMS!$D$31*AI905^3+LMS!$E$31*AI905^2+LMS!$F$31*AI905+LMS!$G$31,LMS!$D$32*AI905^3+LMS!$E$32*AI905^2+LMS!$F$32*AI905+LMS!$G$32)))))))</f>
        <v>#VALUE!</v>
      </c>
      <c r="AH905" t="e">
        <f>IF(D905="M",(IF(AI905&lt;90,LMS!$D$14*AI905^3+LMS!$E$14*AI905^2+LMS!$F$14*AI905+LMS!$G$14,LMS!$D$15*AI905^3+LMS!$E$15*AI905^2+LMS!$F$15*AI905+LMS!$G$15)),(IF(AI905&lt;90,LMS!$D$17*AI905^3+LMS!$E$17*AI905^2+LMS!$F$17*AI905+LMS!$G$17,LMS!$D$18*AI905^3+LMS!$E$18*AI905^2+LMS!$F$18*AI905+LMS!$G$18)))</f>
        <v>#VALUE!</v>
      </c>
      <c r="AI905" s="7" t="e">
        <f t="shared" si="309"/>
        <v>#VALUE!</v>
      </c>
      <c r="AJ905" s="7">
        <f t="shared" si="330"/>
        <v>0</v>
      </c>
      <c r="AL905" s="7">
        <f>IF(D905="M",WeightSDS!P$5*$AJ905^7+WeightSDS!Q$5*$AJ905^6+WeightSDS!R$5*$AJ905^5+WeightSDS!S$5*$AJ905^4+WeightSDS!T$5*$AJ905^3+WeightSDS!U$5*$AJ905^2+WeightSDS!V$5*$AJ905+WeightSDS!W$5,IF($AJ905&lt;186,WeightSDS!P$8*$AJ905^7+WeightSDS!Q$8*$AJ905^6+WeightSDS!R$8*$AJ905^5+WeightSDS!S$8*$AJ905^4+WeightSDS!T$8*$AJ905^3+WeightSDS!U$8*$AJ905^2+WeightSDS!V$8*$AJ905+WeightSDS!W$8,WeightSDS!$U$9+WeightSDS!$V$9*($AJ905-WeightSDS!$W$9)))</f>
        <v>0.75407122999999998</v>
      </c>
      <c r="AM905" s="7">
        <f>IF(D905="M",IF($AJ905&lt;45,WeightSDS!M$23*$AJ905^10+WeightSDS!N$23*$AJ905^9+WeightSDS!O$23*$AJ905^8+WeightSDS!P$23*$AJ905^7+WeightSDS!Q$23*$AJ905^6+WeightSDS!R$23*$AJ905^5+WeightSDS!S$23*$AJ905^4+WeightSDS!T$23*$AJ905^3+WeightSDS!U$23*$AJ905^2+WeightSDS!V$23*$AJ905+WeightSDS!W$23,IF($AJ905&lt;153,WeightSDS!M$25*$AJ905^10+WeightSDS!N$25*$AJ905^9+WeightSDS!O$25*$AJ905^8+WeightSDS!P$25*$AJ905^7+WeightSDS!Q$25*$AJ905^6+WeightSDS!R$25*$AJ905^5+WeightSDS!S$25*$AJ905^4+WeightSDS!T$25*$AJ905^3+WeightSDS!U$25*$AJ905^2+WeightSDS!V$25*$AJ905+WeightSDS!W$25,WeightSDS!M$27+WeightSDS!N$27/(1+EXP(WeightSDS!O$27+WeightSDS!P$27*$AJ905)))),IF($AJ905&lt;43.8,WeightSDS!M$29*$AJ905^10+WeightSDS!N$29*$AJ905^9+WeightSDS!O$29*$AJ905^8+WeightSDS!P$29*$AJ905^7+WeightSDS!Q$29*$AJ905^6+WeightSDS!R$29*$AJ905^5+WeightSDS!S$29*$AJ905^4+WeightSDS!T$29*$AJ905^3+WeightSDS!U$29*$AJ905^2+WeightSDS!V$29*$AJ905+WeightSDS!W$29-0.010431*(1-$AJ905/210),IF($AJ905&lt;123,WeightSDS!M$30*$AJ905^10+WeightSDS!N$30*$AJ905^9+WeightSDS!O$30*$AJ905^8+WeightSDS!P$30*$AJ905^7+WeightSDS!Q$30*$AJ905^6+WeightSDS!R$30*$AJ905^5+WeightSDS!S$30*$AJ905^4+WeightSDS!T$30*$AJ905^3+WeightSDS!U$30*$AJ905^2+WeightSDS!V$30*$AJ905+WeightSDS!W$30-0.010431*(1-1/$AJ905),WeightSDS!M$32+WeightSDS!N$32/(1+EXP(WeightSDS!O$32+WeightSDS!P$32*$AJ905))-0.010431*(1-$AJ905/210))))</f>
        <v>2.9500001032655536</v>
      </c>
      <c r="AN905" s="7">
        <f>IF(D905="M",IF($AJ905&lt;162,WeightSDS!P$12*$AJ905^7+WeightSDS!Q$12*$AJ905^6+WeightSDS!R$12*$AJ905^5+WeightSDS!S$12*$AJ905^4+WeightSDS!T$12*$AJ905^3+WeightSDS!U$12*$AJ905^2+WeightSDS!V$12*$AJ905+WeightSDS!W$12,WeightSDS!P$14*$AJ905^7+WeightSDS!Q$14*$AJ905^6+WeightSDS!R$14*$AJ905^5+WeightSDS!S$14*$AJ905^4+WeightSDS!T$14*$AJ905^3+WeightSDS!U$14*$AJ905^2+WeightSDS!V$14*$AJ905+WeightSDS!W$14),IF($AJ905&lt;156,WeightSDS!O$17*$AJ905^8+WeightSDS!P$17*$AJ905^7+WeightSDS!Q$17*$AJ905^6+WeightSDS!R$17*$AJ905^5+WeightSDS!S$17*$AJ905^4+WeightSDS!T$17*$AJ905^3+WeightSDS!U$17*$AJ905^2+WeightSDS!V$17*$AJ905+WeightSDS!W$17,IF($AJ905&lt;186,WeightSDS!$U$18+(WeightSDS!$V$18-WeightSDS!$U$18)/24*($AJ905-186)+WeightSDS!$W$18*(-$AJ905+186)^2-0.005,WeightSDS!$U$18+(WeightSDS!$V$18-WeightSDS!$U$18)/24*($AJ905-186)-0.005)))</f>
        <v>0.14604529399999999</v>
      </c>
      <c r="AQ905" s="7">
        <f t="shared" si="317"/>
        <v>0.56299999999999994</v>
      </c>
      <c r="AR905" s="7">
        <f t="shared" si="318"/>
        <v>69</v>
      </c>
      <c r="AS905" s="7">
        <f t="shared" si="319"/>
        <v>0.51</v>
      </c>
    </row>
    <row r="906" spans="2:45" s="7" customFormat="1" x14ac:dyDescent="0.15">
      <c r="B906" s="118"/>
      <c r="C906" s="118"/>
      <c r="D906" s="118"/>
      <c r="E906" s="30"/>
      <c r="F906" s="30"/>
      <c r="G906" s="119"/>
      <c r="H906" s="119"/>
      <c r="I906" s="78"/>
      <c r="J906" s="11" t="str">
        <f t="shared" si="310"/>
        <v/>
      </c>
      <c r="K906" s="2" t="str">
        <f t="shared" si="320"/>
        <v/>
      </c>
      <c r="L906" s="2" t="str">
        <f t="shared" si="311"/>
        <v/>
      </c>
      <c r="M906" s="2" t="str">
        <f t="shared" si="321"/>
        <v/>
      </c>
      <c r="N906" s="2" t="str">
        <f t="shared" si="322"/>
        <v/>
      </c>
      <c r="O906" s="2" t="str">
        <f t="shared" si="323"/>
        <v/>
      </c>
      <c r="P906" s="11" t="str">
        <f t="shared" si="324"/>
        <v/>
      </c>
      <c r="Q906" s="11" t="str">
        <f t="shared" si="325"/>
        <v/>
      </c>
      <c r="R906" s="2" t="str">
        <f t="shared" si="326"/>
        <v/>
      </c>
      <c r="S906" s="11" t="str">
        <f t="shared" si="327"/>
        <v/>
      </c>
      <c r="T906" s="175" t="str">
        <f t="shared" si="328"/>
        <v/>
      </c>
      <c r="U906" s="11" t="str">
        <f t="shared" si="329"/>
        <v/>
      </c>
      <c r="V906" s="136"/>
      <c r="W906" s="136"/>
      <c r="X906" s="139">
        <f t="shared" si="312"/>
        <v>0</v>
      </c>
      <c r="Y906" s="31">
        <f t="shared" si="313"/>
        <v>0</v>
      </c>
      <c r="Z906" s="31"/>
      <c r="AA906" s="140">
        <f t="shared" si="314"/>
        <v>0</v>
      </c>
      <c r="AB906" s="12"/>
      <c r="AC906" s="8">
        <f t="shared" si="315"/>
        <v>9.0359999999999996</v>
      </c>
      <c r="AD906" s="8">
        <f t="shared" si="316"/>
        <v>-184.49199999999999</v>
      </c>
      <c r="AE906"/>
      <c r="AF906" t="e">
        <f>IF(D906="M",IF(AI906&lt;78,LMS!$D$5*AI906^3+LMS!$E$5*AI906^2+LMS!$F$5*AI906+LMS!$G$5,IF(AI906&lt;150,LMS!$D$6*AI906^3+LMS!$E$6*AI906^2+LMS!$F$6*AI906+LMS!$G$6,LMS!$D$7*AI906^3+LMS!$E$7*AI906^2+LMS!$F$7*AI906+LMS!$G$7)),IF(AI906&lt;69,LMS!$D$9*AI906^3+LMS!$E$9*AI906^2+LMS!$F$9*AI906+LMS!$G$9,IF(AI906&lt;150,LMS!$D$10*AI906^3+LMS!$E$10*AI906^2+LMS!$F$10*AI906+LMS!$G$10,LMS!$D$11*AI906^3+LMS!$E$11*AI906^2+LMS!$F$11*AI906+LMS!$G$11)))</f>
        <v>#VALUE!</v>
      </c>
      <c r="AG906" t="e">
        <f>IF(D906="M",(IF(AI906&lt;2.5,LMS!$D$21*AI906^3+LMS!$E$21*AI906^2+LMS!$F$21*AI906+LMS!$G$21,IF(AI906&lt;9.5,LMS!$D$22*AI906^3+LMS!$E$22*AI906^2+LMS!$F$22*AI906+LMS!$G$22,IF(AI906&lt;26.75,LMS!$D$23*AI906^3+LMS!$E$23*AI906^2+LMS!$F$23*AI906+LMS!$G$23,IF(AI906&lt;90,LMS!$D$24*AI906^3+LMS!$E$24*AI906^2+LMS!$F$24*AI906+LMS!$G$24,LMS!$D$25*AI906^3+LMS!$E$25*AI906^2+LMS!$F$25*AI906+LMS!$G$25))))),(IF(AI906&lt;2.5,LMS!$D$27*AI906^3+LMS!$E$27*AI906^2+LMS!$F$27*AI906+LMS!$G$27,IF(AI906&lt;9.5,LMS!$D$28*AI906^3+LMS!$E$28*AI906^2+LMS!$F$28*AI906+LMS!$G$28,IF(AI906&lt;26.75,LMS!$D$29*AI906^3+LMS!$E$29*AI906^2+LMS!$F$29*AI906+LMS!$G$29,IF(AI906&lt;90,LMS!$D$30*AI906^3+LMS!$E$30*AI906^2+LMS!$F$30*AI906+LMS!$G$30,IF(AI906&lt;150,LMS!$D$31*AI906^3+LMS!$E$31*AI906^2+LMS!$F$31*AI906+LMS!$G$31,LMS!$D$32*AI906^3+LMS!$E$32*AI906^2+LMS!$F$32*AI906+LMS!$G$32)))))))</f>
        <v>#VALUE!</v>
      </c>
      <c r="AH906" t="e">
        <f>IF(D906="M",(IF(AI906&lt;90,LMS!$D$14*AI906^3+LMS!$E$14*AI906^2+LMS!$F$14*AI906+LMS!$G$14,LMS!$D$15*AI906^3+LMS!$E$15*AI906^2+LMS!$F$15*AI906+LMS!$G$15)),(IF(AI906&lt;90,LMS!$D$17*AI906^3+LMS!$E$17*AI906^2+LMS!$F$17*AI906+LMS!$G$17,LMS!$D$18*AI906^3+LMS!$E$18*AI906^2+LMS!$F$18*AI906+LMS!$G$18)))</f>
        <v>#VALUE!</v>
      </c>
      <c r="AI906" s="7" t="e">
        <f t="shared" si="309"/>
        <v>#VALUE!</v>
      </c>
      <c r="AJ906" s="7">
        <f t="shared" si="330"/>
        <v>0</v>
      </c>
      <c r="AL906" s="7">
        <f>IF(D906="M",WeightSDS!P$5*$AJ906^7+WeightSDS!Q$5*$AJ906^6+WeightSDS!R$5*$AJ906^5+WeightSDS!S$5*$AJ906^4+WeightSDS!T$5*$AJ906^3+WeightSDS!U$5*$AJ906^2+WeightSDS!V$5*$AJ906+WeightSDS!W$5,IF($AJ906&lt;186,WeightSDS!P$8*$AJ906^7+WeightSDS!Q$8*$AJ906^6+WeightSDS!R$8*$AJ906^5+WeightSDS!S$8*$AJ906^4+WeightSDS!T$8*$AJ906^3+WeightSDS!U$8*$AJ906^2+WeightSDS!V$8*$AJ906+WeightSDS!W$8,WeightSDS!$U$9+WeightSDS!$V$9*($AJ906-WeightSDS!$W$9)))</f>
        <v>0.75407122999999998</v>
      </c>
      <c r="AM906" s="7">
        <f>IF(D906="M",IF($AJ906&lt;45,WeightSDS!M$23*$AJ906^10+WeightSDS!N$23*$AJ906^9+WeightSDS!O$23*$AJ906^8+WeightSDS!P$23*$AJ906^7+WeightSDS!Q$23*$AJ906^6+WeightSDS!R$23*$AJ906^5+WeightSDS!S$23*$AJ906^4+WeightSDS!T$23*$AJ906^3+WeightSDS!U$23*$AJ906^2+WeightSDS!V$23*$AJ906+WeightSDS!W$23,IF($AJ906&lt;153,WeightSDS!M$25*$AJ906^10+WeightSDS!N$25*$AJ906^9+WeightSDS!O$25*$AJ906^8+WeightSDS!P$25*$AJ906^7+WeightSDS!Q$25*$AJ906^6+WeightSDS!R$25*$AJ906^5+WeightSDS!S$25*$AJ906^4+WeightSDS!T$25*$AJ906^3+WeightSDS!U$25*$AJ906^2+WeightSDS!V$25*$AJ906+WeightSDS!W$25,WeightSDS!M$27+WeightSDS!N$27/(1+EXP(WeightSDS!O$27+WeightSDS!P$27*$AJ906)))),IF($AJ906&lt;43.8,WeightSDS!M$29*$AJ906^10+WeightSDS!N$29*$AJ906^9+WeightSDS!O$29*$AJ906^8+WeightSDS!P$29*$AJ906^7+WeightSDS!Q$29*$AJ906^6+WeightSDS!R$29*$AJ906^5+WeightSDS!S$29*$AJ906^4+WeightSDS!T$29*$AJ906^3+WeightSDS!U$29*$AJ906^2+WeightSDS!V$29*$AJ906+WeightSDS!W$29-0.010431*(1-$AJ906/210),IF($AJ906&lt;123,WeightSDS!M$30*$AJ906^10+WeightSDS!N$30*$AJ906^9+WeightSDS!O$30*$AJ906^8+WeightSDS!P$30*$AJ906^7+WeightSDS!Q$30*$AJ906^6+WeightSDS!R$30*$AJ906^5+WeightSDS!S$30*$AJ906^4+WeightSDS!T$30*$AJ906^3+WeightSDS!U$30*$AJ906^2+WeightSDS!V$30*$AJ906+WeightSDS!W$30-0.010431*(1-1/$AJ906),WeightSDS!M$32+WeightSDS!N$32/(1+EXP(WeightSDS!O$32+WeightSDS!P$32*$AJ906))-0.010431*(1-$AJ906/210))))</f>
        <v>2.9500001032655536</v>
      </c>
      <c r="AN906" s="7">
        <f>IF(D906="M",IF($AJ906&lt;162,WeightSDS!P$12*$AJ906^7+WeightSDS!Q$12*$AJ906^6+WeightSDS!R$12*$AJ906^5+WeightSDS!S$12*$AJ906^4+WeightSDS!T$12*$AJ906^3+WeightSDS!U$12*$AJ906^2+WeightSDS!V$12*$AJ906+WeightSDS!W$12,WeightSDS!P$14*$AJ906^7+WeightSDS!Q$14*$AJ906^6+WeightSDS!R$14*$AJ906^5+WeightSDS!S$14*$AJ906^4+WeightSDS!T$14*$AJ906^3+WeightSDS!U$14*$AJ906^2+WeightSDS!V$14*$AJ906+WeightSDS!W$14),IF($AJ906&lt;156,WeightSDS!O$17*$AJ906^8+WeightSDS!P$17*$AJ906^7+WeightSDS!Q$17*$AJ906^6+WeightSDS!R$17*$AJ906^5+WeightSDS!S$17*$AJ906^4+WeightSDS!T$17*$AJ906^3+WeightSDS!U$17*$AJ906^2+WeightSDS!V$17*$AJ906+WeightSDS!W$17,IF($AJ906&lt;186,WeightSDS!$U$18+(WeightSDS!$V$18-WeightSDS!$U$18)/24*($AJ906-186)+WeightSDS!$W$18*(-$AJ906+186)^2-0.005,WeightSDS!$U$18+(WeightSDS!$V$18-WeightSDS!$U$18)/24*($AJ906-186)-0.005)))</f>
        <v>0.14604529399999999</v>
      </c>
      <c r="AQ906" s="7">
        <f t="shared" si="317"/>
        <v>0.56299999999999994</v>
      </c>
      <c r="AR906" s="7">
        <f t="shared" si="318"/>
        <v>69</v>
      </c>
      <c r="AS906" s="7">
        <f t="shared" si="319"/>
        <v>0.51</v>
      </c>
    </row>
    <row r="907" spans="2:45" s="7" customFormat="1" x14ac:dyDescent="0.15">
      <c r="B907" s="118"/>
      <c r="C907" s="118"/>
      <c r="D907" s="118"/>
      <c r="E907" s="30"/>
      <c r="F907" s="30"/>
      <c r="G907" s="119"/>
      <c r="H907" s="119"/>
      <c r="I907" s="78"/>
      <c r="J907" s="11" t="str">
        <f t="shared" si="310"/>
        <v/>
      </c>
      <c r="K907" s="2" t="str">
        <f t="shared" si="320"/>
        <v/>
      </c>
      <c r="L907" s="2" t="str">
        <f t="shared" si="311"/>
        <v/>
      </c>
      <c r="M907" s="2" t="str">
        <f t="shared" si="321"/>
        <v/>
      </c>
      <c r="N907" s="2" t="str">
        <f t="shared" si="322"/>
        <v/>
      </c>
      <c r="O907" s="2" t="str">
        <f t="shared" si="323"/>
        <v/>
      </c>
      <c r="P907" s="11" t="str">
        <f t="shared" si="324"/>
        <v/>
      </c>
      <c r="Q907" s="11" t="str">
        <f t="shared" si="325"/>
        <v/>
      </c>
      <c r="R907" s="2" t="str">
        <f t="shared" si="326"/>
        <v/>
      </c>
      <c r="S907" s="11" t="str">
        <f t="shared" si="327"/>
        <v/>
      </c>
      <c r="T907" s="175" t="str">
        <f t="shared" si="328"/>
        <v/>
      </c>
      <c r="U907" s="11" t="str">
        <f t="shared" si="329"/>
        <v/>
      </c>
      <c r="V907" s="136"/>
      <c r="W907" s="136"/>
      <c r="X907" s="139">
        <f t="shared" si="312"/>
        <v>0</v>
      </c>
      <c r="Y907" s="31">
        <f t="shared" si="313"/>
        <v>0</v>
      </c>
      <c r="Z907" s="31"/>
      <c r="AA907" s="140">
        <f t="shared" si="314"/>
        <v>0</v>
      </c>
      <c r="AB907" s="12"/>
      <c r="AC907" s="8">
        <f t="shared" si="315"/>
        <v>9.0359999999999996</v>
      </c>
      <c r="AD907" s="8">
        <f t="shared" si="316"/>
        <v>-184.49199999999999</v>
      </c>
      <c r="AE907"/>
      <c r="AF907" t="e">
        <f>IF(D907="M",IF(AI907&lt;78,LMS!$D$5*AI907^3+LMS!$E$5*AI907^2+LMS!$F$5*AI907+LMS!$G$5,IF(AI907&lt;150,LMS!$D$6*AI907^3+LMS!$E$6*AI907^2+LMS!$F$6*AI907+LMS!$G$6,LMS!$D$7*AI907^3+LMS!$E$7*AI907^2+LMS!$F$7*AI907+LMS!$G$7)),IF(AI907&lt;69,LMS!$D$9*AI907^3+LMS!$E$9*AI907^2+LMS!$F$9*AI907+LMS!$G$9,IF(AI907&lt;150,LMS!$D$10*AI907^3+LMS!$E$10*AI907^2+LMS!$F$10*AI907+LMS!$G$10,LMS!$D$11*AI907^3+LMS!$E$11*AI907^2+LMS!$F$11*AI907+LMS!$G$11)))</f>
        <v>#VALUE!</v>
      </c>
      <c r="AG907" t="e">
        <f>IF(D907="M",(IF(AI907&lt;2.5,LMS!$D$21*AI907^3+LMS!$E$21*AI907^2+LMS!$F$21*AI907+LMS!$G$21,IF(AI907&lt;9.5,LMS!$D$22*AI907^3+LMS!$E$22*AI907^2+LMS!$F$22*AI907+LMS!$G$22,IF(AI907&lt;26.75,LMS!$D$23*AI907^3+LMS!$E$23*AI907^2+LMS!$F$23*AI907+LMS!$G$23,IF(AI907&lt;90,LMS!$D$24*AI907^3+LMS!$E$24*AI907^2+LMS!$F$24*AI907+LMS!$G$24,LMS!$D$25*AI907^3+LMS!$E$25*AI907^2+LMS!$F$25*AI907+LMS!$G$25))))),(IF(AI907&lt;2.5,LMS!$D$27*AI907^3+LMS!$E$27*AI907^2+LMS!$F$27*AI907+LMS!$G$27,IF(AI907&lt;9.5,LMS!$D$28*AI907^3+LMS!$E$28*AI907^2+LMS!$F$28*AI907+LMS!$G$28,IF(AI907&lt;26.75,LMS!$D$29*AI907^3+LMS!$E$29*AI907^2+LMS!$F$29*AI907+LMS!$G$29,IF(AI907&lt;90,LMS!$D$30*AI907^3+LMS!$E$30*AI907^2+LMS!$F$30*AI907+LMS!$G$30,IF(AI907&lt;150,LMS!$D$31*AI907^3+LMS!$E$31*AI907^2+LMS!$F$31*AI907+LMS!$G$31,LMS!$D$32*AI907^3+LMS!$E$32*AI907^2+LMS!$F$32*AI907+LMS!$G$32)))))))</f>
        <v>#VALUE!</v>
      </c>
      <c r="AH907" t="e">
        <f>IF(D907="M",(IF(AI907&lt;90,LMS!$D$14*AI907^3+LMS!$E$14*AI907^2+LMS!$F$14*AI907+LMS!$G$14,LMS!$D$15*AI907^3+LMS!$E$15*AI907^2+LMS!$F$15*AI907+LMS!$G$15)),(IF(AI907&lt;90,LMS!$D$17*AI907^3+LMS!$E$17*AI907^2+LMS!$F$17*AI907+LMS!$G$17,LMS!$D$18*AI907^3+LMS!$E$18*AI907^2+LMS!$F$18*AI907+LMS!$G$18)))</f>
        <v>#VALUE!</v>
      </c>
      <c r="AI907" s="7" t="e">
        <f t="shared" si="309"/>
        <v>#VALUE!</v>
      </c>
      <c r="AJ907" s="7">
        <f t="shared" si="330"/>
        <v>0</v>
      </c>
      <c r="AL907" s="7">
        <f>IF(D907="M",WeightSDS!P$5*$AJ907^7+WeightSDS!Q$5*$AJ907^6+WeightSDS!R$5*$AJ907^5+WeightSDS!S$5*$AJ907^4+WeightSDS!T$5*$AJ907^3+WeightSDS!U$5*$AJ907^2+WeightSDS!V$5*$AJ907+WeightSDS!W$5,IF($AJ907&lt;186,WeightSDS!P$8*$AJ907^7+WeightSDS!Q$8*$AJ907^6+WeightSDS!R$8*$AJ907^5+WeightSDS!S$8*$AJ907^4+WeightSDS!T$8*$AJ907^3+WeightSDS!U$8*$AJ907^2+WeightSDS!V$8*$AJ907+WeightSDS!W$8,WeightSDS!$U$9+WeightSDS!$V$9*($AJ907-WeightSDS!$W$9)))</f>
        <v>0.75407122999999998</v>
      </c>
      <c r="AM907" s="7">
        <f>IF(D907="M",IF($AJ907&lt;45,WeightSDS!M$23*$AJ907^10+WeightSDS!N$23*$AJ907^9+WeightSDS!O$23*$AJ907^8+WeightSDS!P$23*$AJ907^7+WeightSDS!Q$23*$AJ907^6+WeightSDS!R$23*$AJ907^5+WeightSDS!S$23*$AJ907^4+WeightSDS!T$23*$AJ907^3+WeightSDS!U$23*$AJ907^2+WeightSDS!V$23*$AJ907+WeightSDS!W$23,IF($AJ907&lt;153,WeightSDS!M$25*$AJ907^10+WeightSDS!N$25*$AJ907^9+WeightSDS!O$25*$AJ907^8+WeightSDS!P$25*$AJ907^7+WeightSDS!Q$25*$AJ907^6+WeightSDS!R$25*$AJ907^5+WeightSDS!S$25*$AJ907^4+WeightSDS!T$25*$AJ907^3+WeightSDS!U$25*$AJ907^2+WeightSDS!V$25*$AJ907+WeightSDS!W$25,WeightSDS!M$27+WeightSDS!N$27/(1+EXP(WeightSDS!O$27+WeightSDS!P$27*$AJ907)))),IF($AJ907&lt;43.8,WeightSDS!M$29*$AJ907^10+WeightSDS!N$29*$AJ907^9+WeightSDS!O$29*$AJ907^8+WeightSDS!P$29*$AJ907^7+WeightSDS!Q$29*$AJ907^6+WeightSDS!R$29*$AJ907^5+WeightSDS!S$29*$AJ907^4+WeightSDS!T$29*$AJ907^3+WeightSDS!U$29*$AJ907^2+WeightSDS!V$29*$AJ907+WeightSDS!W$29-0.010431*(1-$AJ907/210),IF($AJ907&lt;123,WeightSDS!M$30*$AJ907^10+WeightSDS!N$30*$AJ907^9+WeightSDS!O$30*$AJ907^8+WeightSDS!P$30*$AJ907^7+WeightSDS!Q$30*$AJ907^6+WeightSDS!R$30*$AJ907^5+WeightSDS!S$30*$AJ907^4+WeightSDS!T$30*$AJ907^3+WeightSDS!U$30*$AJ907^2+WeightSDS!V$30*$AJ907+WeightSDS!W$30-0.010431*(1-1/$AJ907),WeightSDS!M$32+WeightSDS!N$32/(1+EXP(WeightSDS!O$32+WeightSDS!P$32*$AJ907))-0.010431*(1-$AJ907/210))))</f>
        <v>2.9500001032655536</v>
      </c>
      <c r="AN907" s="7">
        <f>IF(D907="M",IF($AJ907&lt;162,WeightSDS!P$12*$AJ907^7+WeightSDS!Q$12*$AJ907^6+WeightSDS!R$12*$AJ907^5+WeightSDS!S$12*$AJ907^4+WeightSDS!T$12*$AJ907^3+WeightSDS!U$12*$AJ907^2+WeightSDS!V$12*$AJ907+WeightSDS!W$12,WeightSDS!P$14*$AJ907^7+WeightSDS!Q$14*$AJ907^6+WeightSDS!R$14*$AJ907^5+WeightSDS!S$14*$AJ907^4+WeightSDS!T$14*$AJ907^3+WeightSDS!U$14*$AJ907^2+WeightSDS!V$14*$AJ907+WeightSDS!W$14),IF($AJ907&lt;156,WeightSDS!O$17*$AJ907^8+WeightSDS!P$17*$AJ907^7+WeightSDS!Q$17*$AJ907^6+WeightSDS!R$17*$AJ907^5+WeightSDS!S$17*$AJ907^4+WeightSDS!T$17*$AJ907^3+WeightSDS!U$17*$AJ907^2+WeightSDS!V$17*$AJ907+WeightSDS!W$17,IF($AJ907&lt;186,WeightSDS!$U$18+(WeightSDS!$V$18-WeightSDS!$U$18)/24*($AJ907-186)+WeightSDS!$W$18*(-$AJ907+186)^2-0.005,WeightSDS!$U$18+(WeightSDS!$V$18-WeightSDS!$U$18)/24*($AJ907-186)-0.005)))</f>
        <v>0.14604529399999999</v>
      </c>
      <c r="AQ907" s="7">
        <f t="shared" si="317"/>
        <v>0.56299999999999994</v>
      </c>
      <c r="AR907" s="7">
        <f t="shared" si="318"/>
        <v>69</v>
      </c>
      <c r="AS907" s="7">
        <f t="shared" si="319"/>
        <v>0.51</v>
      </c>
    </row>
    <row r="908" spans="2:45" s="7" customFormat="1" x14ac:dyDescent="0.15">
      <c r="B908" s="118"/>
      <c r="C908" s="118"/>
      <c r="D908" s="118"/>
      <c r="E908" s="30"/>
      <c r="F908" s="30"/>
      <c r="G908" s="119"/>
      <c r="H908" s="119"/>
      <c r="I908" s="78"/>
      <c r="J908" s="11" t="str">
        <f t="shared" si="310"/>
        <v/>
      </c>
      <c r="K908" s="2" t="str">
        <f t="shared" si="320"/>
        <v/>
      </c>
      <c r="L908" s="2" t="str">
        <f t="shared" si="311"/>
        <v/>
      </c>
      <c r="M908" s="2" t="str">
        <f t="shared" si="321"/>
        <v/>
      </c>
      <c r="N908" s="2" t="str">
        <f t="shared" si="322"/>
        <v/>
      </c>
      <c r="O908" s="2" t="str">
        <f t="shared" si="323"/>
        <v/>
      </c>
      <c r="P908" s="11" t="str">
        <f t="shared" si="324"/>
        <v/>
      </c>
      <c r="Q908" s="11" t="str">
        <f t="shared" si="325"/>
        <v/>
      </c>
      <c r="R908" s="2" t="str">
        <f t="shared" si="326"/>
        <v/>
      </c>
      <c r="S908" s="11" t="str">
        <f t="shared" si="327"/>
        <v/>
      </c>
      <c r="T908" s="175" t="str">
        <f t="shared" si="328"/>
        <v/>
      </c>
      <c r="U908" s="11" t="str">
        <f t="shared" si="329"/>
        <v/>
      </c>
      <c r="V908" s="136"/>
      <c r="W908" s="136"/>
      <c r="X908" s="139">
        <f t="shared" si="312"/>
        <v>0</v>
      </c>
      <c r="Y908" s="31">
        <f t="shared" si="313"/>
        <v>0</v>
      </c>
      <c r="Z908" s="31"/>
      <c r="AA908" s="140">
        <f t="shared" si="314"/>
        <v>0</v>
      </c>
      <c r="AB908" s="12"/>
      <c r="AC908" s="8">
        <f t="shared" si="315"/>
        <v>9.0359999999999996</v>
      </c>
      <c r="AD908" s="8">
        <f t="shared" si="316"/>
        <v>-184.49199999999999</v>
      </c>
      <c r="AE908"/>
      <c r="AF908" t="e">
        <f>IF(D908="M",IF(AI908&lt;78,LMS!$D$5*AI908^3+LMS!$E$5*AI908^2+LMS!$F$5*AI908+LMS!$G$5,IF(AI908&lt;150,LMS!$D$6*AI908^3+LMS!$E$6*AI908^2+LMS!$F$6*AI908+LMS!$G$6,LMS!$D$7*AI908^3+LMS!$E$7*AI908^2+LMS!$F$7*AI908+LMS!$G$7)),IF(AI908&lt;69,LMS!$D$9*AI908^3+LMS!$E$9*AI908^2+LMS!$F$9*AI908+LMS!$G$9,IF(AI908&lt;150,LMS!$D$10*AI908^3+LMS!$E$10*AI908^2+LMS!$F$10*AI908+LMS!$G$10,LMS!$D$11*AI908^3+LMS!$E$11*AI908^2+LMS!$F$11*AI908+LMS!$G$11)))</f>
        <v>#VALUE!</v>
      </c>
      <c r="AG908" t="e">
        <f>IF(D908="M",(IF(AI908&lt;2.5,LMS!$D$21*AI908^3+LMS!$E$21*AI908^2+LMS!$F$21*AI908+LMS!$G$21,IF(AI908&lt;9.5,LMS!$D$22*AI908^3+LMS!$E$22*AI908^2+LMS!$F$22*AI908+LMS!$G$22,IF(AI908&lt;26.75,LMS!$D$23*AI908^3+LMS!$E$23*AI908^2+LMS!$F$23*AI908+LMS!$G$23,IF(AI908&lt;90,LMS!$D$24*AI908^3+LMS!$E$24*AI908^2+LMS!$F$24*AI908+LMS!$G$24,LMS!$D$25*AI908^3+LMS!$E$25*AI908^2+LMS!$F$25*AI908+LMS!$G$25))))),(IF(AI908&lt;2.5,LMS!$D$27*AI908^3+LMS!$E$27*AI908^2+LMS!$F$27*AI908+LMS!$G$27,IF(AI908&lt;9.5,LMS!$D$28*AI908^3+LMS!$E$28*AI908^2+LMS!$F$28*AI908+LMS!$G$28,IF(AI908&lt;26.75,LMS!$D$29*AI908^3+LMS!$E$29*AI908^2+LMS!$F$29*AI908+LMS!$G$29,IF(AI908&lt;90,LMS!$D$30*AI908^3+LMS!$E$30*AI908^2+LMS!$F$30*AI908+LMS!$G$30,IF(AI908&lt;150,LMS!$D$31*AI908^3+LMS!$E$31*AI908^2+LMS!$F$31*AI908+LMS!$G$31,LMS!$D$32*AI908^3+LMS!$E$32*AI908^2+LMS!$F$32*AI908+LMS!$G$32)))))))</f>
        <v>#VALUE!</v>
      </c>
      <c r="AH908" t="e">
        <f>IF(D908="M",(IF(AI908&lt;90,LMS!$D$14*AI908^3+LMS!$E$14*AI908^2+LMS!$F$14*AI908+LMS!$G$14,LMS!$D$15*AI908^3+LMS!$E$15*AI908^2+LMS!$F$15*AI908+LMS!$G$15)),(IF(AI908&lt;90,LMS!$D$17*AI908^3+LMS!$E$17*AI908^2+LMS!$F$17*AI908+LMS!$G$17,LMS!$D$18*AI908^3+LMS!$E$18*AI908^2+LMS!$F$18*AI908+LMS!$G$18)))</f>
        <v>#VALUE!</v>
      </c>
      <c r="AI908" s="7" t="e">
        <f t="shared" si="309"/>
        <v>#VALUE!</v>
      </c>
      <c r="AJ908" s="7">
        <f t="shared" si="330"/>
        <v>0</v>
      </c>
      <c r="AL908" s="7">
        <f>IF(D908="M",WeightSDS!P$5*$AJ908^7+WeightSDS!Q$5*$AJ908^6+WeightSDS!R$5*$AJ908^5+WeightSDS!S$5*$AJ908^4+WeightSDS!T$5*$AJ908^3+WeightSDS!U$5*$AJ908^2+WeightSDS!V$5*$AJ908+WeightSDS!W$5,IF($AJ908&lt;186,WeightSDS!P$8*$AJ908^7+WeightSDS!Q$8*$AJ908^6+WeightSDS!R$8*$AJ908^5+WeightSDS!S$8*$AJ908^4+WeightSDS!T$8*$AJ908^3+WeightSDS!U$8*$AJ908^2+WeightSDS!V$8*$AJ908+WeightSDS!W$8,WeightSDS!$U$9+WeightSDS!$V$9*($AJ908-WeightSDS!$W$9)))</f>
        <v>0.75407122999999998</v>
      </c>
      <c r="AM908" s="7">
        <f>IF(D908="M",IF($AJ908&lt;45,WeightSDS!M$23*$AJ908^10+WeightSDS!N$23*$AJ908^9+WeightSDS!O$23*$AJ908^8+WeightSDS!P$23*$AJ908^7+WeightSDS!Q$23*$AJ908^6+WeightSDS!R$23*$AJ908^5+WeightSDS!S$23*$AJ908^4+WeightSDS!T$23*$AJ908^3+WeightSDS!U$23*$AJ908^2+WeightSDS!V$23*$AJ908+WeightSDS!W$23,IF($AJ908&lt;153,WeightSDS!M$25*$AJ908^10+WeightSDS!N$25*$AJ908^9+WeightSDS!O$25*$AJ908^8+WeightSDS!P$25*$AJ908^7+WeightSDS!Q$25*$AJ908^6+WeightSDS!R$25*$AJ908^5+WeightSDS!S$25*$AJ908^4+WeightSDS!T$25*$AJ908^3+WeightSDS!U$25*$AJ908^2+WeightSDS!V$25*$AJ908+WeightSDS!W$25,WeightSDS!M$27+WeightSDS!N$27/(1+EXP(WeightSDS!O$27+WeightSDS!P$27*$AJ908)))),IF($AJ908&lt;43.8,WeightSDS!M$29*$AJ908^10+WeightSDS!N$29*$AJ908^9+WeightSDS!O$29*$AJ908^8+WeightSDS!P$29*$AJ908^7+WeightSDS!Q$29*$AJ908^6+WeightSDS!R$29*$AJ908^5+WeightSDS!S$29*$AJ908^4+WeightSDS!T$29*$AJ908^3+WeightSDS!U$29*$AJ908^2+WeightSDS!V$29*$AJ908+WeightSDS!W$29-0.010431*(1-$AJ908/210),IF($AJ908&lt;123,WeightSDS!M$30*$AJ908^10+WeightSDS!N$30*$AJ908^9+WeightSDS!O$30*$AJ908^8+WeightSDS!P$30*$AJ908^7+WeightSDS!Q$30*$AJ908^6+WeightSDS!R$30*$AJ908^5+WeightSDS!S$30*$AJ908^4+WeightSDS!T$30*$AJ908^3+WeightSDS!U$30*$AJ908^2+WeightSDS!V$30*$AJ908+WeightSDS!W$30-0.010431*(1-1/$AJ908),WeightSDS!M$32+WeightSDS!N$32/(1+EXP(WeightSDS!O$32+WeightSDS!P$32*$AJ908))-0.010431*(1-$AJ908/210))))</f>
        <v>2.9500001032655536</v>
      </c>
      <c r="AN908" s="7">
        <f>IF(D908="M",IF($AJ908&lt;162,WeightSDS!P$12*$AJ908^7+WeightSDS!Q$12*$AJ908^6+WeightSDS!R$12*$AJ908^5+WeightSDS!S$12*$AJ908^4+WeightSDS!T$12*$AJ908^3+WeightSDS!U$12*$AJ908^2+WeightSDS!V$12*$AJ908+WeightSDS!W$12,WeightSDS!P$14*$AJ908^7+WeightSDS!Q$14*$AJ908^6+WeightSDS!R$14*$AJ908^5+WeightSDS!S$14*$AJ908^4+WeightSDS!T$14*$AJ908^3+WeightSDS!U$14*$AJ908^2+WeightSDS!V$14*$AJ908+WeightSDS!W$14),IF($AJ908&lt;156,WeightSDS!O$17*$AJ908^8+WeightSDS!P$17*$AJ908^7+WeightSDS!Q$17*$AJ908^6+WeightSDS!R$17*$AJ908^5+WeightSDS!S$17*$AJ908^4+WeightSDS!T$17*$AJ908^3+WeightSDS!U$17*$AJ908^2+WeightSDS!V$17*$AJ908+WeightSDS!W$17,IF($AJ908&lt;186,WeightSDS!$U$18+(WeightSDS!$V$18-WeightSDS!$U$18)/24*($AJ908-186)+WeightSDS!$W$18*(-$AJ908+186)^2-0.005,WeightSDS!$U$18+(WeightSDS!$V$18-WeightSDS!$U$18)/24*($AJ908-186)-0.005)))</f>
        <v>0.14604529399999999</v>
      </c>
      <c r="AQ908" s="7">
        <f t="shared" si="317"/>
        <v>0.56299999999999994</v>
      </c>
      <c r="AR908" s="7">
        <f t="shared" si="318"/>
        <v>69</v>
      </c>
      <c r="AS908" s="7">
        <f t="shared" si="319"/>
        <v>0.51</v>
      </c>
    </row>
    <row r="909" spans="2:45" s="7" customFormat="1" x14ac:dyDescent="0.15">
      <c r="B909" s="118"/>
      <c r="C909" s="118"/>
      <c r="D909" s="118"/>
      <c r="E909" s="30"/>
      <c r="F909" s="30"/>
      <c r="G909" s="119"/>
      <c r="H909" s="119"/>
      <c r="I909" s="78"/>
      <c r="J909" s="11" t="str">
        <f t="shared" si="310"/>
        <v/>
      </c>
      <c r="K909" s="2" t="str">
        <f t="shared" si="320"/>
        <v/>
      </c>
      <c r="L909" s="2" t="str">
        <f t="shared" si="311"/>
        <v/>
      </c>
      <c r="M909" s="2" t="str">
        <f t="shared" si="321"/>
        <v/>
      </c>
      <c r="N909" s="2" t="str">
        <f t="shared" si="322"/>
        <v/>
      </c>
      <c r="O909" s="2" t="str">
        <f t="shared" si="323"/>
        <v/>
      </c>
      <c r="P909" s="11" t="str">
        <f t="shared" si="324"/>
        <v/>
      </c>
      <c r="Q909" s="11" t="str">
        <f t="shared" si="325"/>
        <v/>
      </c>
      <c r="R909" s="2" t="str">
        <f t="shared" si="326"/>
        <v/>
      </c>
      <c r="S909" s="11" t="str">
        <f t="shared" si="327"/>
        <v/>
      </c>
      <c r="T909" s="175" t="str">
        <f t="shared" si="328"/>
        <v/>
      </c>
      <c r="U909" s="11" t="str">
        <f t="shared" si="329"/>
        <v/>
      </c>
      <c r="V909" s="136"/>
      <c r="W909" s="136"/>
      <c r="X909" s="139">
        <f t="shared" si="312"/>
        <v>0</v>
      </c>
      <c r="Y909" s="31">
        <f t="shared" si="313"/>
        <v>0</v>
      </c>
      <c r="Z909" s="31"/>
      <c r="AA909" s="140">
        <f t="shared" si="314"/>
        <v>0</v>
      </c>
      <c r="AB909" s="12"/>
      <c r="AC909" s="8">
        <f t="shared" si="315"/>
        <v>9.0359999999999996</v>
      </c>
      <c r="AD909" s="8">
        <f t="shared" si="316"/>
        <v>-184.49199999999999</v>
      </c>
      <c r="AE909"/>
      <c r="AF909" t="e">
        <f>IF(D909="M",IF(AI909&lt;78,LMS!$D$5*AI909^3+LMS!$E$5*AI909^2+LMS!$F$5*AI909+LMS!$G$5,IF(AI909&lt;150,LMS!$D$6*AI909^3+LMS!$E$6*AI909^2+LMS!$F$6*AI909+LMS!$G$6,LMS!$D$7*AI909^3+LMS!$E$7*AI909^2+LMS!$F$7*AI909+LMS!$G$7)),IF(AI909&lt;69,LMS!$D$9*AI909^3+LMS!$E$9*AI909^2+LMS!$F$9*AI909+LMS!$G$9,IF(AI909&lt;150,LMS!$D$10*AI909^3+LMS!$E$10*AI909^2+LMS!$F$10*AI909+LMS!$G$10,LMS!$D$11*AI909^3+LMS!$E$11*AI909^2+LMS!$F$11*AI909+LMS!$G$11)))</f>
        <v>#VALUE!</v>
      </c>
      <c r="AG909" t="e">
        <f>IF(D909="M",(IF(AI909&lt;2.5,LMS!$D$21*AI909^3+LMS!$E$21*AI909^2+LMS!$F$21*AI909+LMS!$G$21,IF(AI909&lt;9.5,LMS!$D$22*AI909^3+LMS!$E$22*AI909^2+LMS!$F$22*AI909+LMS!$G$22,IF(AI909&lt;26.75,LMS!$D$23*AI909^3+LMS!$E$23*AI909^2+LMS!$F$23*AI909+LMS!$G$23,IF(AI909&lt;90,LMS!$D$24*AI909^3+LMS!$E$24*AI909^2+LMS!$F$24*AI909+LMS!$G$24,LMS!$D$25*AI909^3+LMS!$E$25*AI909^2+LMS!$F$25*AI909+LMS!$G$25))))),(IF(AI909&lt;2.5,LMS!$D$27*AI909^3+LMS!$E$27*AI909^2+LMS!$F$27*AI909+LMS!$G$27,IF(AI909&lt;9.5,LMS!$D$28*AI909^3+LMS!$E$28*AI909^2+LMS!$F$28*AI909+LMS!$G$28,IF(AI909&lt;26.75,LMS!$D$29*AI909^3+LMS!$E$29*AI909^2+LMS!$F$29*AI909+LMS!$G$29,IF(AI909&lt;90,LMS!$D$30*AI909^3+LMS!$E$30*AI909^2+LMS!$F$30*AI909+LMS!$G$30,IF(AI909&lt;150,LMS!$D$31*AI909^3+LMS!$E$31*AI909^2+LMS!$F$31*AI909+LMS!$G$31,LMS!$D$32*AI909^3+LMS!$E$32*AI909^2+LMS!$F$32*AI909+LMS!$G$32)))))))</f>
        <v>#VALUE!</v>
      </c>
      <c r="AH909" t="e">
        <f>IF(D909="M",(IF(AI909&lt;90,LMS!$D$14*AI909^3+LMS!$E$14*AI909^2+LMS!$F$14*AI909+LMS!$G$14,LMS!$D$15*AI909^3+LMS!$E$15*AI909^2+LMS!$F$15*AI909+LMS!$G$15)),(IF(AI909&lt;90,LMS!$D$17*AI909^3+LMS!$E$17*AI909^2+LMS!$F$17*AI909+LMS!$G$17,LMS!$D$18*AI909^3+LMS!$E$18*AI909^2+LMS!$F$18*AI909+LMS!$G$18)))</f>
        <v>#VALUE!</v>
      </c>
      <c r="AI909" s="7" t="e">
        <f t="shared" si="309"/>
        <v>#VALUE!</v>
      </c>
      <c r="AJ909" s="7">
        <f t="shared" si="330"/>
        <v>0</v>
      </c>
      <c r="AL909" s="7">
        <f>IF(D909="M",WeightSDS!P$5*$AJ909^7+WeightSDS!Q$5*$AJ909^6+WeightSDS!R$5*$AJ909^5+WeightSDS!S$5*$AJ909^4+WeightSDS!T$5*$AJ909^3+WeightSDS!U$5*$AJ909^2+WeightSDS!V$5*$AJ909+WeightSDS!W$5,IF($AJ909&lt;186,WeightSDS!P$8*$AJ909^7+WeightSDS!Q$8*$AJ909^6+WeightSDS!R$8*$AJ909^5+WeightSDS!S$8*$AJ909^4+WeightSDS!T$8*$AJ909^3+WeightSDS!U$8*$AJ909^2+WeightSDS!V$8*$AJ909+WeightSDS!W$8,WeightSDS!$U$9+WeightSDS!$V$9*($AJ909-WeightSDS!$W$9)))</f>
        <v>0.75407122999999998</v>
      </c>
      <c r="AM909" s="7">
        <f>IF(D909="M",IF($AJ909&lt;45,WeightSDS!M$23*$AJ909^10+WeightSDS!N$23*$AJ909^9+WeightSDS!O$23*$AJ909^8+WeightSDS!P$23*$AJ909^7+WeightSDS!Q$23*$AJ909^6+WeightSDS!R$23*$AJ909^5+WeightSDS!S$23*$AJ909^4+WeightSDS!T$23*$AJ909^3+WeightSDS!U$23*$AJ909^2+WeightSDS!V$23*$AJ909+WeightSDS!W$23,IF($AJ909&lt;153,WeightSDS!M$25*$AJ909^10+WeightSDS!N$25*$AJ909^9+WeightSDS!O$25*$AJ909^8+WeightSDS!P$25*$AJ909^7+WeightSDS!Q$25*$AJ909^6+WeightSDS!R$25*$AJ909^5+WeightSDS!S$25*$AJ909^4+WeightSDS!T$25*$AJ909^3+WeightSDS!U$25*$AJ909^2+WeightSDS!V$25*$AJ909+WeightSDS!W$25,WeightSDS!M$27+WeightSDS!N$27/(1+EXP(WeightSDS!O$27+WeightSDS!P$27*$AJ909)))),IF($AJ909&lt;43.8,WeightSDS!M$29*$AJ909^10+WeightSDS!N$29*$AJ909^9+WeightSDS!O$29*$AJ909^8+WeightSDS!P$29*$AJ909^7+WeightSDS!Q$29*$AJ909^6+WeightSDS!R$29*$AJ909^5+WeightSDS!S$29*$AJ909^4+WeightSDS!T$29*$AJ909^3+WeightSDS!U$29*$AJ909^2+WeightSDS!V$29*$AJ909+WeightSDS!W$29-0.010431*(1-$AJ909/210),IF($AJ909&lt;123,WeightSDS!M$30*$AJ909^10+WeightSDS!N$30*$AJ909^9+WeightSDS!O$30*$AJ909^8+WeightSDS!P$30*$AJ909^7+WeightSDS!Q$30*$AJ909^6+WeightSDS!R$30*$AJ909^5+WeightSDS!S$30*$AJ909^4+WeightSDS!T$30*$AJ909^3+WeightSDS!U$30*$AJ909^2+WeightSDS!V$30*$AJ909+WeightSDS!W$30-0.010431*(1-1/$AJ909),WeightSDS!M$32+WeightSDS!N$32/(1+EXP(WeightSDS!O$32+WeightSDS!P$32*$AJ909))-0.010431*(1-$AJ909/210))))</f>
        <v>2.9500001032655536</v>
      </c>
      <c r="AN909" s="7">
        <f>IF(D909="M",IF($AJ909&lt;162,WeightSDS!P$12*$AJ909^7+WeightSDS!Q$12*$AJ909^6+WeightSDS!R$12*$AJ909^5+WeightSDS!S$12*$AJ909^4+WeightSDS!T$12*$AJ909^3+WeightSDS!U$12*$AJ909^2+WeightSDS!V$12*$AJ909+WeightSDS!W$12,WeightSDS!P$14*$AJ909^7+WeightSDS!Q$14*$AJ909^6+WeightSDS!R$14*$AJ909^5+WeightSDS!S$14*$AJ909^4+WeightSDS!T$14*$AJ909^3+WeightSDS!U$14*$AJ909^2+WeightSDS!V$14*$AJ909+WeightSDS!W$14),IF($AJ909&lt;156,WeightSDS!O$17*$AJ909^8+WeightSDS!P$17*$AJ909^7+WeightSDS!Q$17*$AJ909^6+WeightSDS!R$17*$AJ909^5+WeightSDS!S$17*$AJ909^4+WeightSDS!T$17*$AJ909^3+WeightSDS!U$17*$AJ909^2+WeightSDS!V$17*$AJ909+WeightSDS!W$17,IF($AJ909&lt;186,WeightSDS!$U$18+(WeightSDS!$V$18-WeightSDS!$U$18)/24*($AJ909-186)+WeightSDS!$W$18*(-$AJ909+186)^2-0.005,WeightSDS!$U$18+(WeightSDS!$V$18-WeightSDS!$U$18)/24*($AJ909-186)-0.005)))</f>
        <v>0.14604529399999999</v>
      </c>
      <c r="AQ909" s="7">
        <f t="shared" si="317"/>
        <v>0.56299999999999994</v>
      </c>
      <c r="AR909" s="7">
        <f t="shared" si="318"/>
        <v>69</v>
      </c>
      <c r="AS909" s="7">
        <f t="shared" si="319"/>
        <v>0.51</v>
      </c>
    </row>
    <row r="910" spans="2:45" s="7" customFormat="1" x14ac:dyDescent="0.15">
      <c r="B910" s="118"/>
      <c r="C910" s="118"/>
      <c r="D910" s="118"/>
      <c r="E910" s="30"/>
      <c r="F910" s="30"/>
      <c r="G910" s="119"/>
      <c r="H910" s="119"/>
      <c r="I910" s="78"/>
      <c r="J910" s="11" t="str">
        <f t="shared" si="310"/>
        <v/>
      </c>
      <c r="K910" s="2" t="str">
        <f t="shared" si="320"/>
        <v/>
      </c>
      <c r="L910" s="2" t="str">
        <f t="shared" si="311"/>
        <v/>
      </c>
      <c r="M910" s="2" t="str">
        <f t="shared" si="321"/>
        <v/>
      </c>
      <c r="N910" s="2" t="str">
        <f t="shared" si="322"/>
        <v/>
      </c>
      <c r="O910" s="2" t="str">
        <f t="shared" si="323"/>
        <v/>
      </c>
      <c r="P910" s="11" t="str">
        <f t="shared" si="324"/>
        <v/>
      </c>
      <c r="Q910" s="11" t="str">
        <f t="shared" si="325"/>
        <v/>
      </c>
      <c r="R910" s="2" t="str">
        <f t="shared" si="326"/>
        <v/>
      </c>
      <c r="S910" s="11" t="str">
        <f t="shared" si="327"/>
        <v/>
      </c>
      <c r="T910" s="175" t="str">
        <f t="shared" si="328"/>
        <v/>
      </c>
      <c r="U910" s="11" t="str">
        <f t="shared" si="329"/>
        <v/>
      </c>
      <c r="V910" s="136"/>
      <c r="W910" s="136"/>
      <c r="X910" s="139">
        <f t="shared" si="312"/>
        <v>0</v>
      </c>
      <c r="Y910" s="31">
        <f t="shared" si="313"/>
        <v>0</v>
      </c>
      <c r="Z910" s="31"/>
      <c r="AA910" s="140">
        <f t="shared" si="314"/>
        <v>0</v>
      </c>
      <c r="AB910" s="12"/>
      <c r="AC910" s="8">
        <f t="shared" si="315"/>
        <v>9.0359999999999996</v>
      </c>
      <c r="AD910" s="8">
        <f t="shared" si="316"/>
        <v>-184.49199999999999</v>
      </c>
      <c r="AE910"/>
      <c r="AF910" t="e">
        <f>IF(D910="M",IF(AI910&lt;78,LMS!$D$5*AI910^3+LMS!$E$5*AI910^2+LMS!$F$5*AI910+LMS!$G$5,IF(AI910&lt;150,LMS!$D$6*AI910^3+LMS!$E$6*AI910^2+LMS!$F$6*AI910+LMS!$G$6,LMS!$D$7*AI910^3+LMS!$E$7*AI910^2+LMS!$F$7*AI910+LMS!$G$7)),IF(AI910&lt;69,LMS!$D$9*AI910^3+LMS!$E$9*AI910^2+LMS!$F$9*AI910+LMS!$G$9,IF(AI910&lt;150,LMS!$D$10*AI910^3+LMS!$E$10*AI910^2+LMS!$F$10*AI910+LMS!$G$10,LMS!$D$11*AI910^3+LMS!$E$11*AI910^2+LMS!$F$11*AI910+LMS!$G$11)))</f>
        <v>#VALUE!</v>
      </c>
      <c r="AG910" t="e">
        <f>IF(D910="M",(IF(AI910&lt;2.5,LMS!$D$21*AI910^3+LMS!$E$21*AI910^2+LMS!$F$21*AI910+LMS!$G$21,IF(AI910&lt;9.5,LMS!$D$22*AI910^3+LMS!$E$22*AI910^2+LMS!$F$22*AI910+LMS!$G$22,IF(AI910&lt;26.75,LMS!$D$23*AI910^3+LMS!$E$23*AI910^2+LMS!$F$23*AI910+LMS!$G$23,IF(AI910&lt;90,LMS!$D$24*AI910^3+LMS!$E$24*AI910^2+LMS!$F$24*AI910+LMS!$G$24,LMS!$D$25*AI910^3+LMS!$E$25*AI910^2+LMS!$F$25*AI910+LMS!$G$25))))),(IF(AI910&lt;2.5,LMS!$D$27*AI910^3+LMS!$E$27*AI910^2+LMS!$F$27*AI910+LMS!$G$27,IF(AI910&lt;9.5,LMS!$D$28*AI910^3+LMS!$E$28*AI910^2+LMS!$F$28*AI910+LMS!$G$28,IF(AI910&lt;26.75,LMS!$D$29*AI910^3+LMS!$E$29*AI910^2+LMS!$F$29*AI910+LMS!$G$29,IF(AI910&lt;90,LMS!$D$30*AI910^3+LMS!$E$30*AI910^2+LMS!$F$30*AI910+LMS!$G$30,IF(AI910&lt;150,LMS!$D$31*AI910^3+LMS!$E$31*AI910^2+LMS!$F$31*AI910+LMS!$G$31,LMS!$D$32*AI910^3+LMS!$E$32*AI910^2+LMS!$F$32*AI910+LMS!$G$32)))))))</f>
        <v>#VALUE!</v>
      </c>
      <c r="AH910" t="e">
        <f>IF(D910="M",(IF(AI910&lt;90,LMS!$D$14*AI910^3+LMS!$E$14*AI910^2+LMS!$F$14*AI910+LMS!$G$14,LMS!$D$15*AI910^3+LMS!$E$15*AI910^2+LMS!$F$15*AI910+LMS!$G$15)),(IF(AI910&lt;90,LMS!$D$17*AI910^3+LMS!$E$17*AI910^2+LMS!$F$17*AI910+LMS!$G$17,LMS!$D$18*AI910^3+LMS!$E$18*AI910^2+LMS!$F$18*AI910+LMS!$G$18)))</f>
        <v>#VALUE!</v>
      </c>
      <c r="AI910" s="7" t="e">
        <f t="shared" si="309"/>
        <v>#VALUE!</v>
      </c>
      <c r="AJ910" s="7">
        <f t="shared" si="330"/>
        <v>0</v>
      </c>
      <c r="AL910" s="7">
        <f>IF(D910="M",WeightSDS!P$5*$AJ910^7+WeightSDS!Q$5*$AJ910^6+WeightSDS!R$5*$AJ910^5+WeightSDS!S$5*$AJ910^4+WeightSDS!T$5*$AJ910^3+WeightSDS!U$5*$AJ910^2+WeightSDS!V$5*$AJ910+WeightSDS!W$5,IF($AJ910&lt;186,WeightSDS!P$8*$AJ910^7+WeightSDS!Q$8*$AJ910^6+WeightSDS!R$8*$AJ910^5+WeightSDS!S$8*$AJ910^4+WeightSDS!T$8*$AJ910^3+WeightSDS!U$8*$AJ910^2+WeightSDS!V$8*$AJ910+WeightSDS!W$8,WeightSDS!$U$9+WeightSDS!$V$9*($AJ910-WeightSDS!$W$9)))</f>
        <v>0.75407122999999998</v>
      </c>
      <c r="AM910" s="7">
        <f>IF(D910="M",IF($AJ910&lt;45,WeightSDS!M$23*$AJ910^10+WeightSDS!N$23*$AJ910^9+WeightSDS!O$23*$AJ910^8+WeightSDS!P$23*$AJ910^7+WeightSDS!Q$23*$AJ910^6+WeightSDS!R$23*$AJ910^5+WeightSDS!S$23*$AJ910^4+WeightSDS!T$23*$AJ910^3+WeightSDS!U$23*$AJ910^2+WeightSDS!V$23*$AJ910+WeightSDS!W$23,IF($AJ910&lt;153,WeightSDS!M$25*$AJ910^10+WeightSDS!N$25*$AJ910^9+WeightSDS!O$25*$AJ910^8+WeightSDS!P$25*$AJ910^7+WeightSDS!Q$25*$AJ910^6+WeightSDS!R$25*$AJ910^5+WeightSDS!S$25*$AJ910^4+WeightSDS!T$25*$AJ910^3+WeightSDS!U$25*$AJ910^2+WeightSDS!V$25*$AJ910+WeightSDS!W$25,WeightSDS!M$27+WeightSDS!N$27/(1+EXP(WeightSDS!O$27+WeightSDS!P$27*$AJ910)))),IF($AJ910&lt;43.8,WeightSDS!M$29*$AJ910^10+WeightSDS!N$29*$AJ910^9+WeightSDS!O$29*$AJ910^8+WeightSDS!P$29*$AJ910^7+WeightSDS!Q$29*$AJ910^6+WeightSDS!R$29*$AJ910^5+WeightSDS!S$29*$AJ910^4+WeightSDS!T$29*$AJ910^3+WeightSDS!U$29*$AJ910^2+WeightSDS!V$29*$AJ910+WeightSDS!W$29-0.010431*(1-$AJ910/210),IF($AJ910&lt;123,WeightSDS!M$30*$AJ910^10+WeightSDS!N$30*$AJ910^9+WeightSDS!O$30*$AJ910^8+WeightSDS!P$30*$AJ910^7+WeightSDS!Q$30*$AJ910^6+WeightSDS!R$30*$AJ910^5+WeightSDS!S$30*$AJ910^4+WeightSDS!T$30*$AJ910^3+WeightSDS!U$30*$AJ910^2+WeightSDS!V$30*$AJ910+WeightSDS!W$30-0.010431*(1-1/$AJ910),WeightSDS!M$32+WeightSDS!N$32/(1+EXP(WeightSDS!O$32+WeightSDS!P$32*$AJ910))-0.010431*(1-$AJ910/210))))</f>
        <v>2.9500001032655536</v>
      </c>
      <c r="AN910" s="7">
        <f>IF(D910="M",IF($AJ910&lt;162,WeightSDS!P$12*$AJ910^7+WeightSDS!Q$12*$AJ910^6+WeightSDS!R$12*$AJ910^5+WeightSDS!S$12*$AJ910^4+WeightSDS!T$12*$AJ910^3+WeightSDS!U$12*$AJ910^2+WeightSDS!V$12*$AJ910+WeightSDS!W$12,WeightSDS!P$14*$AJ910^7+WeightSDS!Q$14*$AJ910^6+WeightSDS!R$14*$AJ910^5+WeightSDS!S$14*$AJ910^4+WeightSDS!T$14*$AJ910^3+WeightSDS!U$14*$AJ910^2+WeightSDS!V$14*$AJ910+WeightSDS!W$14),IF($AJ910&lt;156,WeightSDS!O$17*$AJ910^8+WeightSDS!P$17*$AJ910^7+WeightSDS!Q$17*$AJ910^6+WeightSDS!R$17*$AJ910^5+WeightSDS!S$17*$AJ910^4+WeightSDS!T$17*$AJ910^3+WeightSDS!U$17*$AJ910^2+WeightSDS!V$17*$AJ910+WeightSDS!W$17,IF($AJ910&lt;186,WeightSDS!$U$18+(WeightSDS!$V$18-WeightSDS!$U$18)/24*($AJ910-186)+WeightSDS!$W$18*(-$AJ910+186)^2-0.005,WeightSDS!$U$18+(WeightSDS!$V$18-WeightSDS!$U$18)/24*($AJ910-186)-0.005)))</f>
        <v>0.14604529399999999</v>
      </c>
      <c r="AQ910" s="7">
        <f t="shared" si="317"/>
        <v>0.56299999999999994</v>
      </c>
      <c r="AR910" s="7">
        <f t="shared" si="318"/>
        <v>69</v>
      </c>
      <c r="AS910" s="7">
        <f t="shared" si="319"/>
        <v>0.51</v>
      </c>
    </row>
    <row r="911" spans="2:45" s="7" customFormat="1" x14ac:dyDescent="0.15">
      <c r="B911" s="118"/>
      <c r="C911" s="118"/>
      <c r="D911" s="118"/>
      <c r="E911" s="30"/>
      <c r="F911" s="30"/>
      <c r="G911" s="119"/>
      <c r="H911" s="119"/>
      <c r="I911" s="78"/>
      <c r="J911" s="11" t="str">
        <f t="shared" si="310"/>
        <v/>
      </c>
      <c r="K911" s="2" t="str">
        <f t="shared" si="320"/>
        <v/>
      </c>
      <c r="L911" s="2" t="str">
        <f t="shared" si="311"/>
        <v/>
      </c>
      <c r="M911" s="2" t="str">
        <f t="shared" si="321"/>
        <v/>
      </c>
      <c r="N911" s="2" t="str">
        <f t="shared" si="322"/>
        <v/>
      </c>
      <c r="O911" s="2" t="str">
        <f t="shared" si="323"/>
        <v/>
      </c>
      <c r="P911" s="11" t="str">
        <f t="shared" si="324"/>
        <v/>
      </c>
      <c r="Q911" s="11" t="str">
        <f t="shared" si="325"/>
        <v/>
      </c>
      <c r="R911" s="2" t="str">
        <f t="shared" si="326"/>
        <v/>
      </c>
      <c r="S911" s="11" t="str">
        <f t="shared" si="327"/>
        <v/>
      </c>
      <c r="T911" s="175" t="str">
        <f t="shared" si="328"/>
        <v/>
      </c>
      <c r="U911" s="11" t="str">
        <f t="shared" si="329"/>
        <v/>
      </c>
      <c r="V911" s="136"/>
      <c r="W911" s="136"/>
      <c r="X911" s="139">
        <f t="shared" si="312"/>
        <v>0</v>
      </c>
      <c r="Y911" s="31">
        <f t="shared" si="313"/>
        <v>0</v>
      </c>
      <c r="Z911" s="31"/>
      <c r="AA911" s="140">
        <f t="shared" si="314"/>
        <v>0</v>
      </c>
      <c r="AB911" s="12"/>
      <c r="AC911" s="8">
        <f t="shared" si="315"/>
        <v>9.0359999999999996</v>
      </c>
      <c r="AD911" s="8">
        <f t="shared" si="316"/>
        <v>-184.49199999999999</v>
      </c>
      <c r="AE911"/>
      <c r="AF911" t="e">
        <f>IF(D911="M",IF(AI911&lt;78,LMS!$D$5*AI911^3+LMS!$E$5*AI911^2+LMS!$F$5*AI911+LMS!$G$5,IF(AI911&lt;150,LMS!$D$6*AI911^3+LMS!$E$6*AI911^2+LMS!$F$6*AI911+LMS!$G$6,LMS!$D$7*AI911^3+LMS!$E$7*AI911^2+LMS!$F$7*AI911+LMS!$G$7)),IF(AI911&lt;69,LMS!$D$9*AI911^3+LMS!$E$9*AI911^2+LMS!$F$9*AI911+LMS!$G$9,IF(AI911&lt;150,LMS!$D$10*AI911^3+LMS!$E$10*AI911^2+LMS!$F$10*AI911+LMS!$G$10,LMS!$D$11*AI911^3+LMS!$E$11*AI911^2+LMS!$F$11*AI911+LMS!$G$11)))</f>
        <v>#VALUE!</v>
      </c>
      <c r="AG911" t="e">
        <f>IF(D911="M",(IF(AI911&lt;2.5,LMS!$D$21*AI911^3+LMS!$E$21*AI911^2+LMS!$F$21*AI911+LMS!$G$21,IF(AI911&lt;9.5,LMS!$D$22*AI911^3+LMS!$E$22*AI911^2+LMS!$F$22*AI911+LMS!$G$22,IF(AI911&lt;26.75,LMS!$D$23*AI911^3+LMS!$E$23*AI911^2+LMS!$F$23*AI911+LMS!$G$23,IF(AI911&lt;90,LMS!$D$24*AI911^3+LMS!$E$24*AI911^2+LMS!$F$24*AI911+LMS!$G$24,LMS!$D$25*AI911^3+LMS!$E$25*AI911^2+LMS!$F$25*AI911+LMS!$G$25))))),(IF(AI911&lt;2.5,LMS!$D$27*AI911^3+LMS!$E$27*AI911^2+LMS!$F$27*AI911+LMS!$G$27,IF(AI911&lt;9.5,LMS!$D$28*AI911^3+LMS!$E$28*AI911^2+LMS!$F$28*AI911+LMS!$G$28,IF(AI911&lt;26.75,LMS!$D$29*AI911^3+LMS!$E$29*AI911^2+LMS!$F$29*AI911+LMS!$G$29,IF(AI911&lt;90,LMS!$D$30*AI911^3+LMS!$E$30*AI911^2+LMS!$F$30*AI911+LMS!$G$30,IF(AI911&lt;150,LMS!$D$31*AI911^3+LMS!$E$31*AI911^2+LMS!$F$31*AI911+LMS!$G$31,LMS!$D$32*AI911^3+LMS!$E$32*AI911^2+LMS!$F$32*AI911+LMS!$G$32)))))))</f>
        <v>#VALUE!</v>
      </c>
      <c r="AH911" t="e">
        <f>IF(D911="M",(IF(AI911&lt;90,LMS!$D$14*AI911^3+LMS!$E$14*AI911^2+LMS!$F$14*AI911+LMS!$G$14,LMS!$D$15*AI911^3+LMS!$E$15*AI911^2+LMS!$F$15*AI911+LMS!$G$15)),(IF(AI911&lt;90,LMS!$D$17*AI911^3+LMS!$E$17*AI911^2+LMS!$F$17*AI911+LMS!$G$17,LMS!$D$18*AI911^3+LMS!$E$18*AI911^2+LMS!$F$18*AI911+LMS!$G$18)))</f>
        <v>#VALUE!</v>
      </c>
      <c r="AI911" s="7" t="e">
        <f t="shared" si="309"/>
        <v>#VALUE!</v>
      </c>
      <c r="AJ911" s="7">
        <f t="shared" si="330"/>
        <v>0</v>
      </c>
      <c r="AL911" s="7">
        <f>IF(D911="M",WeightSDS!P$5*$AJ911^7+WeightSDS!Q$5*$AJ911^6+WeightSDS!R$5*$AJ911^5+WeightSDS!S$5*$AJ911^4+WeightSDS!T$5*$AJ911^3+WeightSDS!U$5*$AJ911^2+WeightSDS!V$5*$AJ911+WeightSDS!W$5,IF($AJ911&lt;186,WeightSDS!P$8*$AJ911^7+WeightSDS!Q$8*$AJ911^6+WeightSDS!R$8*$AJ911^5+WeightSDS!S$8*$AJ911^4+WeightSDS!T$8*$AJ911^3+WeightSDS!U$8*$AJ911^2+WeightSDS!V$8*$AJ911+WeightSDS!W$8,WeightSDS!$U$9+WeightSDS!$V$9*($AJ911-WeightSDS!$W$9)))</f>
        <v>0.75407122999999998</v>
      </c>
      <c r="AM911" s="7">
        <f>IF(D911="M",IF($AJ911&lt;45,WeightSDS!M$23*$AJ911^10+WeightSDS!N$23*$AJ911^9+WeightSDS!O$23*$AJ911^8+WeightSDS!P$23*$AJ911^7+WeightSDS!Q$23*$AJ911^6+WeightSDS!R$23*$AJ911^5+WeightSDS!S$23*$AJ911^4+WeightSDS!T$23*$AJ911^3+WeightSDS!U$23*$AJ911^2+WeightSDS!V$23*$AJ911+WeightSDS!W$23,IF($AJ911&lt;153,WeightSDS!M$25*$AJ911^10+WeightSDS!N$25*$AJ911^9+WeightSDS!O$25*$AJ911^8+WeightSDS!P$25*$AJ911^7+WeightSDS!Q$25*$AJ911^6+WeightSDS!R$25*$AJ911^5+WeightSDS!S$25*$AJ911^4+WeightSDS!T$25*$AJ911^3+WeightSDS!U$25*$AJ911^2+WeightSDS!V$25*$AJ911+WeightSDS!W$25,WeightSDS!M$27+WeightSDS!N$27/(1+EXP(WeightSDS!O$27+WeightSDS!P$27*$AJ911)))),IF($AJ911&lt;43.8,WeightSDS!M$29*$AJ911^10+WeightSDS!N$29*$AJ911^9+WeightSDS!O$29*$AJ911^8+WeightSDS!P$29*$AJ911^7+WeightSDS!Q$29*$AJ911^6+WeightSDS!R$29*$AJ911^5+WeightSDS!S$29*$AJ911^4+WeightSDS!T$29*$AJ911^3+WeightSDS!U$29*$AJ911^2+WeightSDS!V$29*$AJ911+WeightSDS!W$29-0.010431*(1-$AJ911/210),IF($AJ911&lt;123,WeightSDS!M$30*$AJ911^10+WeightSDS!N$30*$AJ911^9+WeightSDS!O$30*$AJ911^8+WeightSDS!P$30*$AJ911^7+WeightSDS!Q$30*$AJ911^6+WeightSDS!R$30*$AJ911^5+WeightSDS!S$30*$AJ911^4+WeightSDS!T$30*$AJ911^3+WeightSDS!U$30*$AJ911^2+WeightSDS!V$30*$AJ911+WeightSDS!W$30-0.010431*(1-1/$AJ911),WeightSDS!M$32+WeightSDS!N$32/(1+EXP(WeightSDS!O$32+WeightSDS!P$32*$AJ911))-0.010431*(1-$AJ911/210))))</f>
        <v>2.9500001032655536</v>
      </c>
      <c r="AN911" s="7">
        <f>IF(D911="M",IF($AJ911&lt;162,WeightSDS!P$12*$AJ911^7+WeightSDS!Q$12*$AJ911^6+WeightSDS!R$12*$AJ911^5+WeightSDS!S$12*$AJ911^4+WeightSDS!T$12*$AJ911^3+WeightSDS!U$12*$AJ911^2+WeightSDS!V$12*$AJ911+WeightSDS!W$12,WeightSDS!P$14*$AJ911^7+WeightSDS!Q$14*$AJ911^6+WeightSDS!R$14*$AJ911^5+WeightSDS!S$14*$AJ911^4+WeightSDS!T$14*$AJ911^3+WeightSDS!U$14*$AJ911^2+WeightSDS!V$14*$AJ911+WeightSDS!W$14),IF($AJ911&lt;156,WeightSDS!O$17*$AJ911^8+WeightSDS!P$17*$AJ911^7+WeightSDS!Q$17*$AJ911^6+WeightSDS!R$17*$AJ911^5+WeightSDS!S$17*$AJ911^4+WeightSDS!T$17*$AJ911^3+WeightSDS!U$17*$AJ911^2+WeightSDS!V$17*$AJ911+WeightSDS!W$17,IF($AJ911&lt;186,WeightSDS!$U$18+(WeightSDS!$V$18-WeightSDS!$U$18)/24*($AJ911-186)+WeightSDS!$W$18*(-$AJ911+186)^2-0.005,WeightSDS!$U$18+(WeightSDS!$V$18-WeightSDS!$U$18)/24*($AJ911-186)-0.005)))</f>
        <v>0.14604529399999999</v>
      </c>
      <c r="AQ911" s="7">
        <f t="shared" si="317"/>
        <v>0.56299999999999994</v>
      </c>
      <c r="AR911" s="7">
        <f t="shared" si="318"/>
        <v>69</v>
      </c>
      <c r="AS911" s="7">
        <f t="shared" si="319"/>
        <v>0.51</v>
      </c>
    </row>
    <row r="912" spans="2:45" s="7" customFormat="1" x14ac:dyDescent="0.15">
      <c r="B912" s="118"/>
      <c r="C912" s="118"/>
      <c r="D912" s="118"/>
      <c r="E912" s="30"/>
      <c r="F912" s="30"/>
      <c r="G912" s="119"/>
      <c r="H912" s="119"/>
      <c r="I912" s="78"/>
      <c r="J912" s="11" t="str">
        <f t="shared" si="310"/>
        <v/>
      </c>
      <c r="K912" s="2" t="str">
        <f t="shared" si="320"/>
        <v/>
      </c>
      <c r="L912" s="2" t="str">
        <f t="shared" si="311"/>
        <v/>
      </c>
      <c r="M912" s="2" t="str">
        <f t="shared" si="321"/>
        <v/>
      </c>
      <c r="N912" s="2" t="str">
        <f t="shared" si="322"/>
        <v/>
      </c>
      <c r="O912" s="2" t="str">
        <f t="shared" si="323"/>
        <v/>
      </c>
      <c r="P912" s="11" t="str">
        <f t="shared" si="324"/>
        <v/>
      </c>
      <c r="Q912" s="11" t="str">
        <f t="shared" si="325"/>
        <v/>
      </c>
      <c r="R912" s="2" t="str">
        <f t="shared" si="326"/>
        <v/>
      </c>
      <c r="S912" s="11" t="str">
        <f t="shared" si="327"/>
        <v/>
      </c>
      <c r="T912" s="175" t="str">
        <f t="shared" si="328"/>
        <v/>
      </c>
      <c r="U912" s="11" t="str">
        <f t="shared" si="329"/>
        <v/>
      </c>
      <c r="V912" s="136"/>
      <c r="W912" s="136"/>
      <c r="X912" s="139">
        <f t="shared" si="312"/>
        <v>0</v>
      </c>
      <c r="Y912" s="31">
        <f t="shared" si="313"/>
        <v>0</v>
      </c>
      <c r="Z912" s="31"/>
      <c r="AA912" s="140">
        <f t="shared" si="314"/>
        <v>0</v>
      </c>
      <c r="AB912" s="12"/>
      <c r="AC912" s="8">
        <f t="shared" si="315"/>
        <v>9.0359999999999996</v>
      </c>
      <c r="AD912" s="8">
        <f t="shared" si="316"/>
        <v>-184.49199999999999</v>
      </c>
      <c r="AE912"/>
      <c r="AF912" t="e">
        <f>IF(D912="M",IF(AI912&lt;78,LMS!$D$5*AI912^3+LMS!$E$5*AI912^2+LMS!$F$5*AI912+LMS!$G$5,IF(AI912&lt;150,LMS!$D$6*AI912^3+LMS!$E$6*AI912^2+LMS!$F$6*AI912+LMS!$G$6,LMS!$D$7*AI912^3+LMS!$E$7*AI912^2+LMS!$F$7*AI912+LMS!$G$7)),IF(AI912&lt;69,LMS!$D$9*AI912^3+LMS!$E$9*AI912^2+LMS!$F$9*AI912+LMS!$G$9,IF(AI912&lt;150,LMS!$D$10*AI912^3+LMS!$E$10*AI912^2+LMS!$F$10*AI912+LMS!$G$10,LMS!$D$11*AI912^3+LMS!$E$11*AI912^2+LMS!$F$11*AI912+LMS!$G$11)))</f>
        <v>#VALUE!</v>
      </c>
      <c r="AG912" t="e">
        <f>IF(D912="M",(IF(AI912&lt;2.5,LMS!$D$21*AI912^3+LMS!$E$21*AI912^2+LMS!$F$21*AI912+LMS!$G$21,IF(AI912&lt;9.5,LMS!$D$22*AI912^3+LMS!$E$22*AI912^2+LMS!$F$22*AI912+LMS!$G$22,IF(AI912&lt;26.75,LMS!$D$23*AI912^3+LMS!$E$23*AI912^2+LMS!$F$23*AI912+LMS!$G$23,IF(AI912&lt;90,LMS!$D$24*AI912^3+LMS!$E$24*AI912^2+LMS!$F$24*AI912+LMS!$G$24,LMS!$D$25*AI912^3+LMS!$E$25*AI912^2+LMS!$F$25*AI912+LMS!$G$25))))),(IF(AI912&lt;2.5,LMS!$D$27*AI912^3+LMS!$E$27*AI912^2+LMS!$F$27*AI912+LMS!$G$27,IF(AI912&lt;9.5,LMS!$D$28*AI912^3+LMS!$E$28*AI912^2+LMS!$F$28*AI912+LMS!$G$28,IF(AI912&lt;26.75,LMS!$D$29*AI912^3+LMS!$E$29*AI912^2+LMS!$F$29*AI912+LMS!$G$29,IF(AI912&lt;90,LMS!$D$30*AI912^3+LMS!$E$30*AI912^2+LMS!$F$30*AI912+LMS!$G$30,IF(AI912&lt;150,LMS!$D$31*AI912^3+LMS!$E$31*AI912^2+LMS!$F$31*AI912+LMS!$G$31,LMS!$D$32*AI912^3+LMS!$E$32*AI912^2+LMS!$F$32*AI912+LMS!$G$32)))))))</f>
        <v>#VALUE!</v>
      </c>
      <c r="AH912" t="e">
        <f>IF(D912="M",(IF(AI912&lt;90,LMS!$D$14*AI912^3+LMS!$E$14*AI912^2+LMS!$F$14*AI912+LMS!$G$14,LMS!$D$15*AI912^3+LMS!$E$15*AI912^2+LMS!$F$15*AI912+LMS!$G$15)),(IF(AI912&lt;90,LMS!$D$17*AI912^3+LMS!$E$17*AI912^2+LMS!$F$17*AI912+LMS!$G$17,LMS!$D$18*AI912^3+LMS!$E$18*AI912^2+LMS!$F$18*AI912+LMS!$G$18)))</f>
        <v>#VALUE!</v>
      </c>
      <c r="AI912" s="7" t="e">
        <f t="shared" si="309"/>
        <v>#VALUE!</v>
      </c>
      <c r="AJ912" s="7">
        <f t="shared" si="330"/>
        <v>0</v>
      </c>
      <c r="AL912" s="7">
        <f>IF(D912="M",WeightSDS!P$5*$AJ912^7+WeightSDS!Q$5*$AJ912^6+WeightSDS!R$5*$AJ912^5+WeightSDS!S$5*$AJ912^4+WeightSDS!T$5*$AJ912^3+WeightSDS!U$5*$AJ912^2+WeightSDS!V$5*$AJ912+WeightSDS!W$5,IF($AJ912&lt;186,WeightSDS!P$8*$AJ912^7+WeightSDS!Q$8*$AJ912^6+WeightSDS!R$8*$AJ912^5+WeightSDS!S$8*$AJ912^4+WeightSDS!T$8*$AJ912^3+WeightSDS!U$8*$AJ912^2+WeightSDS!V$8*$AJ912+WeightSDS!W$8,WeightSDS!$U$9+WeightSDS!$V$9*($AJ912-WeightSDS!$W$9)))</f>
        <v>0.75407122999999998</v>
      </c>
      <c r="AM912" s="7">
        <f>IF(D912="M",IF($AJ912&lt;45,WeightSDS!M$23*$AJ912^10+WeightSDS!N$23*$AJ912^9+WeightSDS!O$23*$AJ912^8+WeightSDS!P$23*$AJ912^7+WeightSDS!Q$23*$AJ912^6+WeightSDS!R$23*$AJ912^5+WeightSDS!S$23*$AJ912^4+WeightSDS!T$23*$AJ912^3+WeightSDS!U$23*$AJ912^2+WeightSDS!V$23*$AJ912+WeightSDS!W$23,IF($AJ912&lt;153,WeightSDS!M$25*$AJ912^10+WeightSDS!N$25*$AJ912^9+WeightSDS!O$25*$AJ912^8+WeightSDS!P$25*$AJ912^7+WeightSDS!Q$25*$AJ912^6+WeightSDS!R$25*$AJ912^5+WeightSDS!S$25*$AJ912^4+WeightSDS!T$25*$AJ912^3+WeightSDS!U$25*$AJ912^2+WeightSDS!V$25*$AJ912+WeightSDS!W$25,WeightSDS!M$27+WeightSDS!N$27/(1+EXP(WeightSDS!O$27+WeightSDS!P$27*$AJ912)))),IF($AJ912&lt;43.8,WeightSDS!M$29*$AJ912^10+WeightSDS!N$29*$AJ912^9+WeightSDS!O$29*$AJ912^8+WeightSDS!P$29*$AJ912^7+WeightSDS!Q$29*$AJ912^6+WeightSDS!R$29*$AJ912^5+WeightSDS!S$29*$AJ912^4+WeightSDS!T$29*$AJ912^3+WeightSDS!U$29*$AJ912^2+WeightSDS!V$29*$AJ912+WeightSDS!W$29-0.010431*(1-$AJ912/210),IF($AJ912&lt;123,WeightSDS!M$30*$AJ912^10+WeightSDS!N$30*$AJ912^9+WeightSDS!O$30*$AJ912^8+WeightSDS!P$30*$AJ912^7+WeightSDS!Q$30*$AJ912^6+WeightSDS!R$30*$AJ912^5+WeightSDS!S$30*$AJ912^4+WeightSDS!T$30*$AJ912^3+WeightSDS!U$30*$AJ912^2+WeightSDS!V$30*$AJ912+WeightSDS!W$30-0.010431*(1-1/$AJ912),WeightSDS!M$32+WeightSDS!N$32/(1+EXP(WeightSDS!O$32+WeightSDS!P$32*$AJ912))-0.010431*(1-$AJ912/210))))</f>
        <v>2.9500001032655536</v>
      </c>
      <c r="AN912" s="7">
        <f>IF(D912="M",IF($AJ912&lt;162,WeightSDS!P$12*$AJ912^7+WeightSDS!Q$12*$AJ912^6+WeightSDS!R$12*$AJ912^5+WeightSDS!S$12*$AJ912^4+WeightSDS!T$12*$AJ912^3+WeightSDS!U$12*$AJ912^2+WeightSDS!V$12*$AJ912+WeightSDS!W$12,WeightSDS!P$14*$AJ912^7+WeightSDS!Q$14*$AJ912^6+WeightSDS!R$14*$AJ912^5+WeightSDS!S$14*$AJ912^4+WeightSDS!T$14*$AJ912^3+WeightSDS!U$14*$AJ912^2+WeightSDS!V$14*$AJ912+WeightSDS!W$14),IF($AJ912&lt;156,WeightSDS!O$17*$AJ912^8+WeightSDS!P$17*$AJ912^7+WeightSDS!Q$17*$AJ912^6+WeightSDS!R$17*$AJ912^5+WeightSDS!S$17*$AJ912^4+WeightSDS!T$17*$AJ912^3+WeightSDS!U$17*$AJ912^2+WeightSDS!V$17*$AJ912+WeightSDS!W$17,IF($AJ912&lt;186,WeightSDS!$U$18+(WeightSDS!$V$18-WeightSDS!$U$18)/24*($AJ912-186)+WeightSDS!$W$18*(-$AJ912+186)^2-0.005,WeightSDS!$U$18+(WeightSDS!$V$18-WeightSDS!$U$18)/24*($AJ912-186)-0.005)))</f>
        <v>0.14604529399999999</v>
      </c>
      <c r="AQ912" s="7">
        <f t="shared" si="317"/>
        <v>0.56299999999999994</v>
      </c>
      <c r="AR912" s="7">
        <f t="shared" si="318"/>
        <v>69</v>
      </c>
      <c r="AS912" s="7">
        <f t="shared" si="319"/>
        <v>0.51</v>
      </c>
    </row>
    <row r="913" spans="2:45" s="7" customFormat="1" x14ac:dyDescent="0.15">
      <c r="B913" s="118"/>
      <c r="C913" s="118"/>
      <c r="D913" s="118"/>
      <c r="E913" s="30"/>
      <c r="F913" s="30"/>
      <c r="G913" s="119"/>
      <c r="H913" s="119"/>
      <c r="I913" s="78"/>
      <c r="J913" s="11" t="str">
        <f t="shared" si="310"/>
        <v/>
      </c>
      <c r="K913" s="2" t="str">
        <f t="shared" si="320"/>
        <v/>
      </c>
      <c r="L913" s="2" t="str">
        <f t="shared" si="311"/>
        <v/>
      </c>
      <c r="M913" s="2" t="str">
        <f t="shared" si="321"/>
        <v/>
      </c>
      <c r="N913" s="2" t="str">
        <f t="shared" si="322"/>
        <v/>
      </c>
      <c r="O913" s="2" t="str">
        <f t="shared" si="323"/>
        <v/>
      </c>
      <c r="P913" s="11" t="str">
        <f t="shared" si="324"/>
        <v/>
      </c>
      <c r="Q913" s="11" t="str">
        <f t="shared" si="325"/>
        <v/>
      </c>
      <c r="R913" s="2" t="str">
        <f t="shared" si="326"/>
        <v/>
      </c>
      <c r="S913" s="11" t="str">
        <f t="shared" si="327"/>
        <v/>
      </c>
      <c r="T913" s="175" t="str">
        <f t="shared" si="328"/>
        <v/>
      </c>
      <c r="U913" s="11" t="str">
        <f t="shared" si="329"/>
        <v/>
      </c>
      <c r="V913" s="136"/>
      <c r="W913" s="136"/>
      <c r="X913" s="139">
        <f t="shared" si="312"/>
        <v>0</v>
      </c>
      <c r="Y913" s="31">
        <f t="shared" si="313"/>
        <v>0</v>
      </c>
      <c r="Z913" s="31"/>
      <c r="AA913" s="140">
        <f t="shared" si="314"/>
        <v>0</v>
      </c>
      <c r="AB913" s="12"/>
      <c r="AC913" s="8">
        <f t="shared" si="315"/>
        <v>9.0359999999999996</v>
      </c>
      <c r="AD913" s="8">
        <f t="shared" si="316"/>
        <v>-184.49199999999999</v>
      </c>
      <c r="AE913"/>
      <c r="AF913" t="e">
        <f>IF(D913="M",IF(AI913&lt;78,LMS!$D$5*AI913^3+LMS!$E$5*AI913^2+LMS!$F$5*AI913+LMS!$G$5,IF(AI913&lt;150,LMS!$D$6*AI913^3+LMS!$E$6*AI913^2+LMS!$F$6*AI913+LMS!$G$6,LMS!$D$7*AI913^3+LMS!$E$7*AI913^2+LMS!$F$7*AI913+LMS!$G$7)),IF(AI913&lt;69,LMS!$D$9*AI913^3+LMS!$E$9*AI913^2+LMS!$F$9*AI913+LMS!$G$9,IF(AI913&lt;150,LMS!$D$10*AI913^3+LMS!$E$10*AI913^2+LMS!$F$10*AI913+LMS!$G$10,LMS!$D$11*AI913^3+LMS!$E$11*AI913^2+LMS!$F$11*AI913+LMS!$G$11)))</f>
        <v>#VALUE!</v>
      </c>
      <c r="AG913" t="e">
        <f>IF(D913="M",(IF(AI913&lt;2.5,LMS!$D$21*AI913^3+LMS!$E$21*AI913^2+LMS!$F$21*AI913+LMS!$G$21,IF(AI913&lt;9.5,LMS!$D$22*AI913^3+LMS!$E$22*AI913^2+LMS!$F$22*AI913+LMS!$G$22,IF(AI913&lt;26.75,LMS!$D$23*AI913^3+LMS!$E$23*AI913^2+LMS!$F$23*AI913+LMS!$G$23,IF(AI913&lt;90,LMS!$D$24*AI913^3+LMS!$E$24*AI913^2+LMS!$F$24*AI913+LMS!$G$24,LMS!$D$25*AI913^3+LMS!$E$25*AI913^2+LMS!$F$25*AI913+LMS!$G$25))))),(IF(AI913&lt;2.5,LMS!$D$27*AI913^3+LMS!$E$27*AI913^2+LMS!$F$27*AI913+LMS!$G$27,IF(AI913&lt;9.5,LMS!$D$28*AI913^3+LMS!$E$28*AI913^2+LMS!$F$28*AI913+LMS!$G$28,IF(AI913&lt;26.75,LMS!$D$29*AI913^3+LMS!$E$29*AI913^2+LMS!$F$29*AI913+LMS!$G$29,IF(AI913&lt;90,LMS!$D$30*AI913^3+LMS!$E$30*AI913^2+LMS!$F$30*AI913+LMS!$G$30,IF(AI913&lt;150,LMS!$D$31*AI913^3+LMS!$E$31*AI913^2+LMS!$F$31*AI913+LMS!$G$31,LMS!$D$32*AI913^3+LMS!$E$32*AI913^2+LMS!$F$32*AI913+LMS!$G$32)))))))</f>
        <v>#VALUE!</v>
      </c>
      <c r="AH913" t="e">
        <f>IF(D913="M",(IF(AI913&lt;90,LMS!$D$14*AI913^3+LMS!$E$14*AI913^2+LMS!$F$14*AI913+LMS!$G$14,LMS!$D$15*AI913^3+LMS!$E$15*AI913^2+LMS!$F$15*AI913+LMS!$G$15)),(IF(AI913&lt;90,LMS!$D$17*AI913^3+LMS!$E$17*AI913^2+LMS!$F$17*AI913+LMS!$G$17,LMS!$D$18*AI913^3+LMS!$E$18*AI913^2+LMS!$F$18*AI913+LMS!$G$18)))</f>
        <v>#VALUE!</v>
      </c>
      <c r="AI913" s="7" t="e">
        <f t="shared" si="309"/>
        <v>#VALUE!</v>
      </c>
      <c r="AJ913" s="7">
        <f t="shared" si="330"/>
        <v>0</v>
      </c>
      <c r="AL913" s="7">
        <f>IF(D913="M",WeightSDS!P$5*$AJ913^7+WeightSDS!Q$5*$AJ913^6+WeightSDS!R$5*$AJ913^5+WeightSDS!S$5*$AJ913^4+WeightSDS!T$5*$AJ913^3+WeightSDS!U$5*$AJ913^2+WeightSDS!V$5*$AJ913+WeightSDS!W$5,IF($AJ913&lt;186,WeightSDS!P$8*$AJ913^7+WeightSDS!Q$8*$AJ913^6+WeightSDS!R$8*$AJ913^5+WeightSDS!S$8*$AJ913^4+WeightSDS!T$8*$AJ913^3+WeightSDS!U$8*$AJ913^2+WeightSDS!V$8*$AJ913+WeightSDS!W$8,WeightSDS!$U$9+WeightSDS!$V$9*($AJ913-WeightSDS!$W$9)))</f>
        <v>0.75407122999999998</v>
      </c>
      <c r="AM913" s="7">
        <f>IF(D913="M",IF($AJ913&lt;45,WeightSDS!M$23*$AJ913^10+WeightSDS!N$23*$AJ913^9+WeightSDS!O$23*$AJ913^8+WeightSDS!P$23*$AJ913^7+WeightSDS!Q$23*$AJ913^6+WeightSDS!R$23*$AJ913^5+WeightSDS!S$23*$AJ913^4+WeightSDS!T$23*$AJ913^3+WeightSDS!U$23*$AJ913^2+WeightSDS!V$23*$AJ913+WeightSDS!W$23,IF($AJ913&lt;153,WeightSDS!M$25*$AJ913^10+WeightSDS!N$25*$AJ913^9+WeightSDS!O$25*$AJ913^8+WeightSDS!P$25*$AJ913^7+WeightSDS!Q$25*$AJ913^6+WeightSDS!R$25*$AJ913^5+WeightSDS!S$25*$AJ913^4+WeightSDS!T$25*$AJ913^3+WeightSDS!U$25*$AJ913^2+WeightSDS!V$25*$AJ913+WeightSDS!W$25,WeightSDS!M$27+WeightSDS!N$27/(1+EXP(WeightSDS!O$27+WeightSDS!P$27*$AJ913)))),IF($AJ913&lt;43.8,WeightSDS!M$29*$AJ913^10+WeightSDS!N$29*$AJ913^9+WeightSDS!O$29*$AJ913^8+WeightSDS!P$29*$AJ913^7+WeightSDS!Q$29*$AJ913^6+WeightSDS!R$29*$AJ913^5+WeightSDS!S$29*$AJ913^4+WeightSDS!T$29*$AJ913^3+WeightSDS!U$29*$AJ913^2+WeightSDS!V$29*$AJ913+WeightSDS!W$29-0.010431*(1-$AJ913/210),IF($AJ913&lt;123,WeightSDS!M$30*$AJ913^10+WeightSDS!N$30*$AJ913^9+WeightSDS!O$30*$AJ913^8+WeightSDS!P$30*$AJ913^7+WeightSDS!Q$30*$AJ913^6+WeightSDS!R$30*$AJ913^5+WeightSDS!S$30*$AJ913^4+WeightSDS!T$30*$AJ913^3+WeightSDS!U$30*$AJ913^2+WeightSDS!V$30*$AJ913+WeightSDS!W$30-0.010431*(1-1/$AJ913),WeightSDS!M$32+WeightSDS!N$32/(1+EXP(WeightSDS!O$32+WeightSDS!P$32*$AJ913))-0.010431*(1-$AJ913/210))))</f>
        <v>2.9500001032655536</v>
      </c>
      <c r="AN913" s="7">
        <f>IF(D913="M",IF($AJ913&lt;162,WeightSDS!P$12*$AJ913^7+WeightSDS!Q$12*$AJ913^6+WeightSDS!R$12*$AJ913^5+WeightSDS!S$12*$AJ913^4+WeightSDS!T$12*$AJ913^3+WeightSDS!U$12*$AJ913^2+WeightSDS!V$12*$AJ913+WeightSDS!W$12,WeightSDS!P$14*$AJ913^7+WeightSDS!Q$14*$AJ913^6+WeightSDS!R$14*$AJ913^5+WeightSDS!S$14*$AJ913^4+WeightSDS!T$14*$AJ913^3+WeightSDS!U$14*$AJ913^2+WeightSDS!V$14*$AJ913+WeightSDS!W$14),IF($AJ913&lt;156,WeightSDS!O$17*$AJ913^8+WeightSDS!P$17*$AJ913^7+WeightSDS!Q$17*$AJ913^6+WeightSDS!R$17*$AJ913^5+WeightSDS!S$17*$AJ913^4+WeightSDS!T$17*$AJ913^3+WeightSDS!U$17*$AJ913^2+WeightSDS!V$17*$AJ913+WeightSDS!W$17,IF($AJ913&lt;186,WeightSDS!$U$18+(WeightSDS!$V$18-WeightSDS!$U$18)/24*($AJ913-186)+WeightSDS!$W$18*(-$AJ913+186)^2-0.005,WeightSDS!$U$18+(WeightSDS!$V$18-WeightSDS!$U$18)/24*($AJ913-186)-0.005)))</f>
        <v>0.14604529399999999</v>
      </c>
      <c r="AQ913" s="7">
        <f t="shared" si="317"/>
        <v>0.56299999999999994</v>
      </c>
      <c r="AR913" s="7">
        <f t="shared" si="318"/>
        <v>69</v>
      </c>
      <c r="AS913" s="7">
        <f t="shared" si="319"/>
        <v>0.51</v>
      </c>
    </row>
    <row r="914" spans="2:45" s="7" customFormat="1" x14ac:dyDescent="0.15">
      <c r="B914" s="118"/>
      <c r="C914" s="118"/>
      <c r="D914" s="118"/>
      <c r="E914" s="30"/>
      <c r="F914" s="30"/>
      <c r="G914" s="119"/>
      <c r="H914" s="119"/>
      <c r="I914" s="78"/>
      <c r="J914" s="11" t="str">
        <f t="shared" si="310"/>
        <v/>
      </c>
      <c r="K914" s="2" t="str">
        <f t="shared" si="320"/>
        <v/>
      </c>
      <c r="L914" s="2" t="str">
        <f t="shared" si="311"/>
        <v/>
      </c>
      <c r="M914" s="2" t="str">
        <f t="shared" si="321"/>
        <v/>
      </c>
      <c r="N914" s="2" t="str">
        <f t="shared" si="322"/>
        <v/>
      </c>
      <c r="O914" s="2" t="str">
        <f t="shared" si="323"/>
        <v/>
      </c>
      <c r="P914" s="11" t="str">
        <f t="shared" si="324"/>
        <v/>
      </c>
      <c r="Q914" s="11" t="str">
        <f t="shared" si="325"/>
        <v/>
      </c>
      <c r="R914" s="2" t="str">
        <f t="shared" si="326"/>
        <v/>
      </c>
      <c r="S914" s="11" t="str">
        <f t="shared" si="327"/>
        <v/>
      </c>
      <c r="T914" s="175" t="str">
        <f t="shared" si="328"/>
        <v/>
      </c>
      <c r="U914" s="11" t="str">
        <f t="shared" si="329"/>
        <v/>
      </c>
      <c r="V914" s="136"/>
      <c r="W914" s="136"/>
      <c r="X914" s="139">
        <f t="shared" si="312"/>
        <v>0</v>
      </c>
      <c r="Y914" s="31">
        <f t="shared" si="313"/>
        <v>0</v>
      </c>
      <c r="Z914" s="31"/>
      <c r="AA914" s="140">
        <f t="shared" si="314"/>
        <v>0</v>
      </c>
      <c r="AB914" s="12"/>
      <c r="AC914" s="8">
        <f t="shared" si="315"/>
        <v>9.0359999999999996</v>
      </c>
      <c r="AD914" s="8">
        <f t="shared" si="316"/>
        <v>-184.49199999999999</v>
      </c>
      <c r="AE914"/>
      <c r="AF914" t="e">
        <f>IF(D914="M",IF(AI914&lt;78,LMS!$D$5*AI914^3+LMS!$E$5*AI914^2+LMS!$F$5*AI914+LMS!$G$5,IF(AI914&lt;150,LMS!$D$6*AI914^3+LMS!$E$6*AI914^2+LMS!$F$6*AI914+LMS!$G$6,LMS!$D$7*AI914^3+LMS!$E$7*AI914^2+LMS!$F$7*AI914+LMS!$G$7)),IF(AI914&lt;69,LMS!$D$9*AI914^3+LMS!$E$9*AI914^2+LMS!$F$9*AI914+LMS!$G$9,IF(AI914&lt;150,LMS!$D$10*AI914^3+LMS!$E$10*AI914^2+LMS!$F$10*AI914+LMS!$G$10,LMS!$D$11*AI914^3+LMS!$E$11*AI914^2+LMS!$F$11*AI914+LMS!$G$11)))</f>
        <v>#VALUE!</v>
      </c>
      <c r="AG914" t="e">
        <f>IF(D914="M",(IF(AI914&lt;2.5,LMS!$D$21*AI914^3+LMS!$E$21*AI914^2+LMS!$F$21*AI914+LMS!$G$21,IF(AI914&lt;9.5,LMS!$D$22*AI914^3+LMS!$E$22*AI914^2+LMS!$F$22*AI914+LMS!$G$22,IF(AI914&lt;26.75,LMS!$D$23*AI914^3+LMS!$E$23*AI914^2+LMS!$F$23*AI914+LMS!$G$23,IF(AI914&lt;90,LMS!$D$24*AI914^3+LMS!$E$24*AI914^2+LMS!$F$24*AI914+LMS!$G$24,LMS!$D$25*AI914^3+LMS!$E$25*AI914^2+LMS!$F$25*AI914+LMS!$G$25))))),(IF(AI914&lt;2.5,LMS!$D$27*AI914^3+LMS!$E$27*AI914^2+LMS!$F$27*AI914+LMS!$G$27,IF(AI914&lt;9.5,LMS!$D$28*AI914^3+LMS!$E$28*AI914^2+LMS!$F$28*AI914+LMS!$G$28,IF(AI914&lt;26.75,LMS!$D$29*AI914^3+LMS!$E$29*AI914^2+LMS!$F$29*AI914+LMS!$G$29,IF(AI914&lt;90,LMS!$D$30*AI914^3+LMS!$E$30*AI914^2+LMS!$F$30*AI914+LMS!$G$30,IF(AI914&lt;150,LMS!$D$31*AI914^3+LMS!$E$31*AI914^2+LMS!$F$31*AI914+LMS!$G$31,LMS!$D$32*AI914^3+LMS!$E$32*AI914^2+LMS!$F$32*AI914+LMS!$G$32)))))))</f>
        <v>#VALUE!</v>
      </c>
      <c r="AH914" t="e">
        <f>IF(D914="M",(IF(AI914&lt;90,LMS!$D$14*AI914^3+LMS!$E$14*AI914^2+LMS!$F$14*AI914+LMS!$G$14,LMS!$D$15*AI914^3+LMS!$E$15*AI914^2+LMS!$F$15*AI914+LMS!$G$15)),(IF(AI914&lt;90,LMS!$D$17*AI914^3+LMS!$E$17*AI914^2+LMS!$F$17*AI914+LMS!$G$17,LMS!$D$18*AI914^3+LMS!$E$18*AI914^2+LMS!$F$18*AI914+LMS!$G$18)))</f>
        <v>#VALUE!</v>
      </c>
      <c r="AI914" s="7" t="e">
        <f t="shared" si="309"/>
        <v>#VALUE!</v>
      </c>
      <c r="AJ914" s="7">
        <f t="shared" si="330"/>
        <v>0</v>
      </c>
      <c r="AL914" s="7">
        <f>IF(D914="M",WeightSDS!P$5*$AJ914^7+WeightSDS!Q$5*$AJ914^6+WeightSDS!R$5*$AJ914^5+WeightSDS!S$5*$AJ914^4+WeightSDS!T$5*$AJ914^3+WeightSDS!U$5*$AJ914^2+WeightSDS!V$5*$AJ914+WeightSDS!W$5,IF($AJ914&lt;186,WeightSDS!P$8*$AJ914^7+WeightSDS!Q$8*$AJ914^6+WeightSDS!R$8*$AJ914^5+WeightSDS!S$8*$AJ914^4+WeightSDS!T$8*$AJ914^3+WeightSDS!U$8*$AJ914^2+WeightSDS!V$8*$AJ914+WeightSDS!W$8,WeightSDS!$U$9+WeightSDS!$V$9*($AJ914-WeightSDS!$W$9)))</f>
        <v>0.75407122999999998</v>
      </c>
      <c r="AM914" s="7">
        <f>IF(D914="M",IF($AJ914&lt;45,WeightSDS!M$23*$AJ914^10+WeightSDS!N$23*$AJ914^9+WeightSDS!O$23*$AJ914^8+WeightSDS!P$23*$AJ914^7+WeightSDS!Q$23*$AJ914^6+WeightSDS!R$23*$AJ914^5+WeightSDS!S$23*$AJ914^4+WeightSDS!T$23*$AJ914^3+WeightSDS!U$23*$AJ914^2+WeightSDS!V$23*$AJ914+WeightSDS!W$23,IF($AJ914&lt;153,WeightSDS!M$25*$AJ914^10+WeightSDS!N$25*$AJ914^9+WeightSDS!O$25*$AJ914^8+WeightSDS!P$25*$AJ914^7+WeightSDS!Q$25*$AJ914^6+WeightSDS!R$25*$AJ914^5+WeightSDS!S$25*$AJ914^4+WeightSDS!T$25*$AJ914^3+WeightSDS!U$25*$AJ914^2+WeightSDS!V$25*$AJ914+WeightSDS!W$25,WeightSDS!M$27+WeightSDS!N$27/(1+EXP(WeightSDS!O$27+WeightSDS!P$27*$AJ914)))),IF($AJ914&lt;43.8,WeightSDS!M$29*$AJ914^10+WeightSDS!N$29*$AJ914^9+WeightSDS!O$29*$AJ914^8+WeightSDS!P$29*$AJ914^7+WeightSDS!Q$29*$AJ914^6+WeightSDS!R$29*$AJ914^5+WeightSDS!S$29*$AJ914^4+WeightSDS!T$29*$AJ914^3+WeightSDS!U$29*$AJ914^2+WeightSDS!V$29*$AJ914+WeightSDS!W$29-0.010431*(1-$AJ914/210),IF($AJ914&lt;123,WeightSDS!M$30*$AJ914^10+WeightSDS!N$30*$AJ914^9+WeightSDS!O$30*$AJ914^8+WeightSDS!P$30*$AJ914^7+WeightSDS!Q$30*$AJ914^6+WeightSDS!R$30*$AJ914^5+WeightSDS!S$30*$AJ914^4+WeightSDS!T$30*$AJ914^3+WeightSDS!U$30*$AJ914^2+WeightSDS!V$30*$AJ914+WeightSDS!W$30-0.010431*(1-1/$AJ914),WeightSDS!M$32+WeightSDS!N$32/(1+EXP(WeightSDS!O$32+WeightSDS!P$32*$AJ914))-0.010431*(1-$AJ914/210))))</f>
        <v>2.9500001032655536</v>
      </c>
      <c r="AN914" s="7">
        <f>IF(D914="M",IF($AJ914&lt;162,WeightSDS!P$12*$AJ914^7+WeightSDS!Q$12*$AJ914^6+WeightSDS!R$12*$AJ914^5+WeightSDS!S$12*$AJ914^4+WeightSDS!T$12*$AJ914^3+WeightSDS!U$12*$AJ914^2+WeightSDS!V$12*$AJ914+WeightSDS!W$12,WeightSDS!P$14*$AJ914^7+WeightSDS!Q$14*$AJ914^6+WeightSDS!R$14*$AJ914^5+WeightSDS!S$14*$AJ914^4+WeightSDS!T$14*$AJ914^3+WeightSDS!U$14*$AJ914^2+WeightSDS!V$14*$AJ914+WeightSDS!W$14),IF($AJ914&lt;156,WeightSDS!O$17*$AJ914^8+WeightSDS!P$17*$AJ914^7+WeightSDS!Q$17*$AJ914^6+WeightSDS!R$17*$AJ914^5+WeightSDS!S$17*$AJ914^4+WeightSDS!T$17*$AJ914^3+WeightSDS!U$17*$AJ914^2+WeightSDS!V$17*$AJ914+WeightSDS!W$17,IF($AJ914&lt;186,WeightSDS!$U$18+(WeightSDS!$V$18-WeightSDS!$U$18)/24*($AJ914-186)+WeightSDS!$W$18*(-$AJ914+186)^2-0.005,WeightSDS!$U$18+(WeightSDS!$V$18-WeightSDS!$U$18)/24*($AJ914-186)-0.005)))</f>
        <v>0.14604529399999999</v>
      </c>
      <c r="AQ914" s="7">
        <f t="shared" si="317"/>
        <v>0.56299999999999994</v>
      </c>
      <c r="AR914" s="7">
        <f t="shared" si="318"/>
        <v>69</v>
      </c>
      <c r="AS914" s="7">
        <f t="shared" si="319"/>
        <v>0.51</v>
      </c>
    </row>
    <row r="915" spans="2:45" s="7" customFormat="1" x14ac:dyDescent="0.15">
      <c r="B915" s="118"/>
      <c r="C915" s="118"/>
      <c r="D915" s="118"/>
      <c r="E915" s="30"/>
      <c r="F915" s="30"/>
      <c r="G915" s="119"/>
      <c r="H915" s="119"/>
      <c r="I915" s="78"/>
      <c r="J915" s="11" t="str">
        <f t="shared" si="310"/>
        <v/>
      </c>
      <c r="K915" s="2" t="str">
        <f t="shared" si="320"/>
        <v/>
      </c>
      <c r="L915" s="2" t="str">
        <f t="shared" si="311"/>
        <v/>
      </c>
      <c r="M915" s="2" t="str">
        <f t="shared" si="321"/>
        <v/>
      </c>
      <c r="N915" s="2" t="str">
        <f t="shared" si="322"/>
        <v/>
      </c>
      <c r="O915" s="2" t="str">
        <f t="shared" si="323"/>
        <v/>
      </c>
      <c r="P915" s="11" t="str">
        <f t="shared" si="324"/>
        <v/>
      </c>
      <c r="Q915" s="11" t="str">
        <f t="shared" si="325"/>
        <v/>
      </c>
      <c r="R915" s="2" t="str">
        <f t="shared" si="326"/>
        <v/>
      </c>
      <c r="S915" s="11" t="str">
        <f t="shared" si="327"/>
        <v/>
      </c>
      <c r="T915" s="175" t="str">
        <f t="shared" si="328"/>
        <v/>
      </c>
      <c r="U915" s="11" t="str">
        <f t="shared" si="329"/>
        <v/>
      </c>
      <c r="V915" s="136"/>
      <c r="W915" s="136"/>
      <c r="X915" s="139">
        <f t="shared" si="312"/>
        <v>0</v>
      </c>
      <c r="Y915" s="31">
        <f t="shared" si="313"/>
        <v>0</v>
      </c>
      <c r="Z915" s="31"/>
      <c r="AA915" s="140">
        <f t="shared" si="314"/>
        <v>0</v>
      </c>
      <c r="AB915" s="12"/>
      <c r="AC915" s="8">
        <f t="shared" si="315"/>
        <v>9.0359999999999996</v>
      </c>
      <c r="AD915" s="8">
        <f t="shared" si="316"/>
        <v>-184.49199999999999</v>
      </c>
      <c r="AE915"/>
      <c r="AF915" t="e">
        <f>IF(D915="M",IF(AI915&lt;78,LMS!$D$5*AI915^3+LMS!$E$5*AI915^2+LMS!$F$5*AI915+LMS!$G$5,IF(AI915&lt;150,LMS!$D$6*AI915^3+LMS!$E$6*AI915^2+LMS!$F$6*AI915+LMS!$G$6,LMS!$D$7*AI915^3+LMS!$E$7*AI915^2+LMS!$F$7*AI915+LMS!$G$7)),IF(AI915&lt;69,LMS!$D$9*AI915^3+LMS!$E$9*AI915^2+LMS!$F$9*AI915+LMS!$G$9,IF(AI915&lt;150,LMS!$D$10*AI915^3+LMS!$E$10*AI915^2+LMS!$F$10*AI915+LMS!$G$10,LMS!$D$11*AI915^3+LMS!$E$11*AI915^2+LMS!$F$11*AI915+LMS!$G$11)))</f>
        <v>#VALUE!</v>
      </c>
      <c r="AG915" t="e">
        <f>IF(D915="M",(IF(AI915&lt;2.5,LMS!$D$21*AI915^3+LMS!$E$21*AI915^2+LMS!$F$21*AI915+LMS!$G$21,IF(AI915&lt;9.5,LMS!$D$22*AI915^3+LMS!$E$22*AI915^2+LMS!$F$22*AI915+LMS!$G$22,IF(AI915&lt;26.75,LMS!$D$23*AI915^3+LMS!$E$23*AI915^2+LMS!$F$23*AI915+LMS!$G$23,IF(AI915&lt;90,LMS!$D$24*AI915^3+LMS!$E$24*AI915^2+LMS!$F$24*AI915+LMS!$G$24,LMS!$D$25*AI915^3+LMS!$E$25*AI915^2+LMS!$F$25*AI915+LMS!$G$25))))),(IF(AI915&lt;2.5,LMS!$D$27*AI915^3+LMS!$E$27*AI915^2+LMS!$F$27*AI915+LMS!$G$27,IF(AI915&lt;9.5,LMS!$D$28*AI915^3+LMS!$E$28*AI915^2+LMS!$F$28*AI915+LMS!$G$28,IF(AI915&lt;26.75,LMS!$D$29*AI915^3+LMS!$E$29*AI915^2+LMS!$F$29*AI915+LMS!$G$29,IF(AI915&lt;90,LMS!$D$30*AI915^3+LMS!$E$30*AI915^2+LMS!$F$30*AI915+LMS!$G$30,IF(AI915&lt;150,LMS!$D$31*AI915^3+LMS!$E$31*AI915^2+LMS!$F$31*AI915+LMS!$G$31,LMS!$D$32*AI915^3+LMS!$E$32*AI915^2+LMS!$F$32*AI915+LMS!$G$32)))))))</f>
        <v>#VALUE!</v>
      </c>
      <c r="AH915" t="e">
        <f>IF(D915="M",(IF(AI915&lt;90,LMS!$D$14*AI915^3+LMS!$E$14*AI915^2+LMS!$F$14*AI915+LMS!$G$14,LMS!$D$15*AI915^3+LMS!$E$15*AI915^2+LMS!$F$15*AI915+LMS!$G$15)),(IF(AI915&lt;90,LMS!$D$17*AI915^3+LMS!$E$17*AI915^2+LMS!$F$17*AI915+LMS!$G$17,LMS!$D$18*AI915^3+LMS!$E$18*AI915^2+LMS!$F$18*AI915+LMS!$G$18)))</f>
        <v>#VALUE!</v>
      </c>
      <c r="AI915" s="7" t="e">
        <f t="shared" si="309"/>
        <v>#VALUE!</v>
      </c>
      <c r="AJ915" s="7">
        <f t="shared" si="330"/>
        <v>0</v>
      </c>
      <c r="AL915" s="7">
        <f>IF(D915="M",WeightSDS!P$5*$AJ915^7+WeightSDS!Q$5*$AJ915^6+WeightSDS!R$5*$AJ915^5+WeightSDS!S$5*$AJ915^4+WeightSDS!T$5*$AJ915^3+WeightSDS!U$5*$AJ915^2+WeightSDS!V$5*$AJ915+WeightSDS!W$5,IF($AJ915&lt;186,WeightSDS!P$8*$AJ915^7+WeightSDS!Q$8*$AJ915^6+WeightSDS!R$8*$AJ915^5+WeightSDS!S$8*$AJ915^4+WeightSDS!T$8*$AJ915^3+WeightSDS!U$8*$AJ915^2+WeightSDS!V$8*$AJ915+WeightSDS!W$8,WeightSDS!$U$9+WeightSDS!$V$9*($AJ915-WeightSDS!$W$9)))</f>
        <v>0.75407122999999998</v>
      </c>
      <c r="AM915" s="7">
        <f>IF(D915="M",IF($AJ915&lt;45,WeightSDS!M$23*$AJ915^10+WeightSDS!N$23*$AJ915^9+WeightSDS!O$23*$AJ915^8+WeightSDS!P$23*$AJ915^7+WeightSDS!Q$23*$AJ915^6+WeightSDS!R$23*$AJ915^5+WeightSDS!S$23*$AJ915^4+WeightSDS!T$23*$AJ915^3+WeightSDS!U$23*$AJ915^2+WeightSDS!V$23*$AJ915+WeightSDS!W$23,IF($AJ915&lt;153,WeightSDS!M$25*$AJ915^10+WeightSDS!N$25*$AJ915^9+WeightSDS!O$25*$AJ915^8+WeightSDS!P$25*$AJ915^7+WeightSDS!Q$25*$AJ915^6+WeightSDS!R$25*$AJ915^5+WeightSDS!S$25*$AJ915^4+WeightSDS!T$25*$AJ915^3+WeightSDS!U$25*$AJ915^2+WeightSDS!V$25*$AJ915+WeightSDS!W$25,WeightSDS!M$27+WeightSDS!N$27/(1+EXP(WeightSDS!O$27+WeightSDS!P$27*$AJ915)))),IF($AJ915&lt;43.8,WeightSDS!M$29*$AJ915^10+WeightSDS!N$29*$AJ915^9+WeightSDS!O$29*$AJ915^8+WeightSDS!P$29*$AJ915^7+WeightSDS!Q$29*$AJ915^6+WeightSDS!R$29*$AJ915^5+WeightSDS!S$29*$AJ915^4+WeightSDS!T$29*$AJ915^3+WeightSDS!U$29*$AJ915^2+WeightSDS!V$29*$AJ915+WeightSDS!W$29-0.010431*(1-$AJ915/210),IF($AJ915&lt;123,WeightSDS!M$30*$AJ915^10+WeightSDS!N$30*$AJ915^9+WeightSDS!O$30*$AJ915^8+WeightSDS!P$30*$AJ915^7+WeightSDS!Q$30*$AJ915^6+WeightSDS!R$30*$AJ915^5+WeightSDS!S$30*$AJ915^4+WeightSDS!T$30*$AJ915^3+WeightSDS!U$30*$AJ915^2+WeightSDS!V$30*$AJ915+WeightSDS!W$30-0.010431*(1-1/$AJ915),WeightSDS!M$32+WeightSDS!N$32/(1+EXP(WeightSDS!O$32+WeightSDS!P$32*$AJ915))-0.010431*(1-$AJ915/210))))</f>
        <v>2.9500001032655536</v>
      </c>
      <c r="AN915" s="7">
        <f>IF(D915="M",IF($AJ915&lt;162,WeightSDS!P$12*$AJ915^7+WeightSDS!Q$12*$AJ915^6+WeightSDS!R$12*$AJ915^5+WeightSDS!S$12*$AJ915^4+WeightSDS!T$12*$AJ915^3+WeightSDS!U$12*$AJ915^2+WeightSDS!V$12*$AJ915+WeightSDS!W$12,WeightSDS!P$14*$AJ915^7+WeightSDS!Q$14*$AJ915^6+WeightSDS!R$14*$AJ915^5+WeightSDS!S$14*$AJ915^4+WeightSDS!T$14*$AJ915^3+WeightSDS!U$14*$AJ915^2+WeightSDS!V$14*$AJ915+WeightSDS!W$14),IF($AJ915&lt;156,WeightSDS!O$17*$AJ915^8+WeightSDS!P$17*$AJ915^7+WeightSDS!Q$17*$AJ915^6+WeightSDS!R$17*$AJ915^5+WeightSDS!S$17*$AJ915^4+WeightSDS!T$17*$AJ915^3+WeightSDS!U$17*$AJ915^2+WeightSDS!V$17*$AJ915+WeightSDS!W$17,IF($AJ915&lt;186,WeightSDS!$U$18+(WeightSDS!$V$18-WeightSDS!$U$18)/24*($AJ915-186)+WeightSDS!$W$18*(-$AJ915+186)^2-0.005,WeightSDS!$U$18+(WeightSDS!$V$18-WeightSDS!$U$18)/24*($AJ915-186)-0.005)))</f>
        <v>0.14604529399999999</v>
      </c>
      <c r="AQ915" s="7">
        <f t="shared" si="317"/>
        <v>0.56299999999999994</v>
      </c>
      <c r="AR915" s="7">
        <f t="shared" si="318"/>
        <v>69</v>
      </c>
      <c r="AS915" s="7">
        <f t="shared" si="319"/>
        <v>0.51</v>
      </c>
    </row>
    <row r="916" spans="2:45" s="7" customFormat="1" x14ac:dyDescent="0.15">
      <c r="B916" s="118"/>
      <c r="C916" s="118"/>
      <c r="D916" s="118"/>
      <c r="E916" s="30"/>
      <c r="F916" s="30"/>
      <c r="G916" s="119"/>
      <c r="H916" s="119"/>
      <c r="I916" s="78"/>
      <c r="J916" s="11" t="str">
        <f t="shared" si="310"/>
        <v/>
      </c>
      <c r="K916" s="2" t="str">
        <f t="shared" si="320"/>
        <v/>
      </c>
      <c r="L916" s="2" t="str">
        <f t="shared" si="311"/>
        <v/>
      </c>
      <c r="M916" s="2" t="str">
        <f t="shared" si="321"/>
        <v/>
      </c>
      <c r="N916" s="2" t="str">
        <f t="shared" si="322"/>
        <v/>
      </c>
      <c r="O916" s="2" t="str">
        <f t="shared" si="323"/>
        <v/>
      </c>
      <c r="P916" s="11" t="str">
        <f t="shared" si="324"/>
        <v/>
      </c>
      <c r="Q916" s="11" t="str">
        <f t="shared" si="325"/>
        <v/>
      </c>
      <c r="R916" s="2" t="str">
        <f t="shared" si="326"/>
        <v/>
      </c>
      <c r="S916" s="11" t="str">
        <f t="shared" si="327"/>
        <v/>
      </c>
      <c r="T916" s="175" t="str">
        <f t="shared" si="328"/>
        <v/>
      </c>
      <c r="U916" s="11" t="str">
        <f t="shared" si="329"/>
        <v/>
      </c>
      <c r="V916" s="136"/>
      <c r="W916" s="136"/>
      <c r="X916" s="139">
        <f t="shared" si="312"/>
        <v>0</v>
      </c>
      <c r="Y916" s="31">
        <f t="shared" si="313"/>
        <v>0</v>
      </c>
      <c r="Z916" s="31"/>
      <c r="AA916" s="140">
        <f t="shared" si="314"/>
        <v>0</v>
      </c>
      <c r="AB916" s="12"/>
      <c r="AC916" s="8">
        <f t="shared" si="315"/>
        <v>9.0359999999999996</v>
      </c>
      <c r="AD916" s="8">
        <f t="shared" si="316"/>
        <v>-184.49199999999999</v>
      </c>
      <c r="AE916"/>
      <c r="AF916" t="e">
        <f>IF(D916="M",IF(AI916&lt;78,LMS!$D$5*AI916^3+LMS!$E$5*AI916^2+LMS!$F$5*AI916+LMS!$G$5,IF(AI916&lt;150,LMS!$D$6*AI916^3+LMS!$E$6*AI916^2+LMS!$F$6*AI916+LMS!$G$6,LMS!$D$7*AI916^3+LMS!$E$7*AI916^2+LMS!$F$7*AI916+LMS!$G$7)),IF(AI916&lt;69,LMS!$D$9*AI916^3+LMS!$E$9*AI916^2+LMS!$F$9*AI916+LMS!$G$9,IF(AI916&lt;150,LMS!$D$10*AI916^3+LMS!$E$10*AI916^2+LMS!$F$10*AI916+LMS!$G$10,LMS!$D$11*AI916^3+LMS!$E$11*AI916^2+LMS!$F$11*AI916+LMS!$G$11)))</f>
        <v>#VALUE!</v>
      </c>
      <c r="AG916" t="e">
        <f>IF(D916="M",(IF(AI916&lt;2.5,LMS!$D$21*AI916^3+LMS!$E$21*AI916^2+LMS!$F$21*AI916+LMS!$G$21,IF(AI916&lt;9.5,LMS!$D$22*AI916^3+LMS!$E$22*AI916^2+LMS!$F$22*AI916+LMS!$G$22,IF(AI916&lt;26.75,LMS!$D$23*AI916^3+LMS!$E$23*AI916^2+LMS!$F$23*AI916+LMS!$G$23,IF(AI916&lt;90,LMS!$D$24*AI916^3+LMS!$E$24*AI916^2+LMS!$F$24*AI916+LMS!$G$24,LMS!$D$25*AI916^3+LMS!$E$25*AI916^2+LMS!$F$25*AI916+LMS!$G$25))))),(IF(AI916&lt;2.5,LMS!$D$27*AI916^3+LMS!$E$27*AI916^2+LMS!$F$27*AI916+LMS!$G$27,IF(AI916&lt;9.5,LMS!$D$28*AI916^3+LMS!$E$28*AI916^2+LMS!$F$28*AI916+LMS!$G$28,IF(AI916&lt;26.75,LMS!$D$29*AI916^3+LMS!$E$29*AI916^2+LMS!$F$29*AI916+LMS!$G$29,IF(AI916&lt;90,LMS!$D$30*AI916^3+LMS!$E$30*AI916^2+LMS!$F$30*AI916+LMS!$G$30,IF(AI916&lt;150,LMS!$D$31*AI916^3+LMS!$E$31*AI916^2+LMS!$F$31*AI916+LMS!$G$31,LMS!$D$32*AI916^3+LMS!$E$32*AI916^2+LMS!$F$32*AI916+LMS!$G$32)))))))</f>
        <v>#VALUE!</v>
      </c>
      <c r="AH916" t="e">
        <f>IF(D916="M",(IF(AI916&lt;90,LMS!$D$14*AI916^3+LMS!$E$14*AI916^2+LMS!$F$14*AI916+LMS!$G$14,LMS!$D$15*AI916^3+LMS!$E$15*AI916^2+LMS!$F$15*AI916+LMS!$G$15)),(IF(AI916&lt;90,LMS!$D$17*AI916^3+LMS!$E$17*AI916^2+LMS!$F$17*AI916+LMS!$G$17,LMS!$D$18*AI916^3+LMS!$E$18*AI916^2+LMS!$F$18*AI916+LMS!$G$18)))</f>
        <v>#VALUE!</v>
      </c>
      <c r="AI916" s="7" t="e">
        <f t="shared" si="309"/>
        <v>#VALUE!</v>
      </c>
      <c r="AJ916" s="7">
        <f t="shared" si="330"/>
        <v>0</v>
      </c>
      <c r="AL916" s="7">
        <f>IF(D916="M",WeightSDS!P$5*$AJ916^7+WeightSDS!Q$5*$AJ916^6+WeightSDS!R$5*$AJ916^5+WeightSDS!S$5*$AJ916^4+WeightSDS!T$5*$AJ916^3+WeightSDS!U$5*$AJ916^2+WeightSDS!V$5*$AJ916+WeightSDS!W$5,IF($AJ916&lt;186,WeightSDS!P$8*$AJ916^7+WeightSDS!Q$8*$AJ916^6+WeightSDS!R$8*$AJ916^5+WeightSDS!S$8*$AJ916^4+WeightSDS!T$8*$AJ916^3+WeightSDS!U$8*$AJ916^2+WeightSDS!V$8*$AJ916+WeightSDS!W$8,WeightSDS!$U$9+WeightSDS!$V$9*($AJ916-WeightSDS!$W$9)))</f>
        <v>0.75407122999999998</v>
      </c>
      <c r="AM916" s="7">
        <f>IF(D916="M",IF($AJ916&lt;45,WeightSDS!M$23*$AJ916^10+WeightSDS!N$23*$AJ916^9+WeightSDS!O$23*$AJ916^8+WeightSDS!P$23*$AJ916^7+WeightSDS!Q$23*$AJ916^6+WeightSDS!R$23*$AJ916^5+WeightSDS!S$23*$AJ916^4+WeightSDS!T$23*$AJ916^3+WeightSDS!U$23*$AJ916^2+WeightSDS!V$23*$AJ916+WeightSDS!W$23,IF($AJ916&lt;153,WeightSDS!M$25*$AJ916^10+WeightSDS!N$25*$AJ916^9+WeightSDS!O$25*$AJ916^8+WeightSDS!P$25*$AJ916^7+WeightSDS!Q$25*$AJ916^6+WeightSDS!R$25*$AJ916^5+WeightSDS!S$25*$AJ916^4+WeightSDS!T$25*$AJ916^3+WeightSDS!U$25*$AJ916^2+WeightSDS!V$25*$AJ916+WeightSDS!W$25,WeightSDS!M$27+WeightSDS!N$27/(1+EXP(WeightSDS!O$27+WeightSDS!P$27*$AJ916)))),IF($AJ916&lt;43.8,WeightSDS!M$29*$AJ916^10+WeightSDS!N$29*$AJ916^9+WeightSDS!O$29*$AJ916^8+WeightSDS!P$29*$AJ916^7+WeightSDS!Q$29*$AJ916^6+WeightSDS!R$29*$AJ916^5+WeightSDS!S$29*$AJ916^4+WeightSDS!T$29*$AJ916^3+WeightSDS!U$29*$AJ916^2+WeightSDS!V$29*$AJ916+WeightSDS!W$29-0.010431*(1-$AJ916/210),IF($AJ916&lt;123,WeightSDS!M$30*$AJ916^10+WeightSDS!N$30*$AJ916^9+WeightSDS!O$30*$AJ916^8+WeightSDS!P$30*$AJ916^7+WeightSDS!Q$30*$AJ916^6+WeightSDS!R$30*$AJ916^5+WeightSDS!S$30*$AJ916^4+WeightSDS!T$30*$AJ916^3+WeightSDS!U$30*$AJ916^2+WeightSDS!V$30*$AJ916+WeightSDS!W$30-0.010431*(1-1/$AJ916),WeightSDS!M$32+WeightSDS!N$32/(1+EXP(WeightSDS!O$32+WeightSDS!P$32*$AJ916))-0.010431*(1-$AJ916/210))))</f>
        <v>2.9500001032655536</v>
      </c>
      <c r="AN916" s="7">
        <f>IF(D916="M",IF($AJ916&lt;162,WeightSDS!P$12*$AJ916^7+WeightSDS!Q$12*$AJ916^6+WeightSDS!R$12*$AJ916^5+WeightSDS!S$12*$AJ916^4+WeightSDS!T$12*$AJ916^3+WeightSDS!U$12*$AJ916^2+WeightSDS!V$12*$AJ916+WeightSDS!W$12,WeightSDS!P$14*$AJ916^7+WeightSDS!Q$14*$AJ916^6+WeightSDS!R$14*$AJ916^5+WeightSDS!S$14*$AJ916^4+WeightSDS!T$14*$AJ916^3+WeightSDS!U$14*$AJ916^2+WeightSDS!V$14*$AJ916+WeightSDS!W$14),IF($AJ916&lt;156,WeightSDS!O$17*$AJ916^8+WeightSDS!P$17*$AJ916^7+WeightSDS!Q$17*$AJ916^6+WeightSDS!R$17*$AJ916^5+WeightSDS!S$17*$AJ916^4+WeightSDS!T$17*$AJ916^3+WeightSDS!U$17*$AJ916^2+WeightSDS!V$17*$AJ916+WeightSDS!W$17,IF($AJ916&lt;186,WeightSDS!$U$18+(WeightSDS!$V$18-WeightSDS!$U$18)/24*($AJ916-186)+WeightSDS!$W$18*(-$AJ916+186)^2-0.005,WeightSDS!$U$18+(WeightSDS!$V$18-WeightSDS!$U$18)/24*($AJ916-186)-0.005)))</f>
        <v>0.14604529399999999</v>
      </c>
      <c r="AQ916" s="7">
        <f t="shared" si="317"/>
        <v>0.56299999999999994</v>
      </c>
      <c r="AR916" s="7">
        <f t="shared" si="318"/>
        <v>69</v>
      </c>
      <c r="AS916" s="7">
        <f t="shared" si="319"/>
        <v>0.51</v>
      </c>
    </row>
    <row r="917" spans="2:45" s="7" customFormat="1" x14ac:dyDescent="0.15">
      <c r="B917" s="118"/>
      <c r="C917" s="118"/>
      <c r="D917" s="118"/>
      <c r="E917" s="30"/>
      <c r="F917" s="30"/>
      <c r="G917" s="119"/>
      <c r="H917" s="119"/>
      <c r="I917" s="78"/>
      <c r="J917" s="11" t="str">
        <f t="shared" si="310"/>
        <v/>
      </c>
      <c r="K917" s="2" t="str">
        <f t="shared" si="320"/>
        <v/>
      </c>
      <c r="L917" s="2" t="str">
        <f t="shared" si="311"/>
        <v/>
      </c>
      <c r="M917" s="2" t="str">
        <f t="shared" si="321"/>
        <v/>
      </c>
      <c r="N917" s="2" t="str">
        <f t="shared" si="322"/>
        <v/>
      </c>
      <c r="O917" s="2" t="str">
        <f t="shared" si="323"/>
        <v/>
      </c>
      <c r="P917" s="11" t="str">
        <f t="shared" si="324"/>
        <v/>
      </c>
      <c r="Q917" s="11" t="str">
        <f t="shared" si="325"/>
        <v/>
      </c>
      <c r="R917" s="2" t="str">
        <f t="shared" si="326"/>
        <v/>
      </c>
      <c r="S917" s="11" t="str">
        <f t="shared" si="327"/>
        <v/>
      </c>
      <c r="T917" s="175" t="str">
        <f t="shared" si="328"/>
        <v/>
      </c>
      <c r="U917" s="11" t="str">
        <f t="shared" si="329"/>
        <v/>
      </c>
      <c r="V917" s="136"/>
      <c r="W917" s="136"/>
      <c r="X917" s="139">
        <f t="shared" si="312"/>
        <v>0</v>
      </c>
      <c r="Y917" s="31">
        <f t="shared" si="313"/>
        <v>0</v>
      </c>
      <c r="Z917" s="31"/>
      <c r="AA917" s="140">
        <f t="shared" si="314"/>
        <v>0</v>
      </c>
      <c r="AB917" s="12"/>
      <c r="AC917" s="8">
        <f t="shared" si="315"/>
        <v>9.0359999999999996</v>
      </c>
      <c r="AD917" s="8">
        <f t="shared" si="316"/>
        <v>-184.49199999999999</v>
      </c>
      <c r="AE917"/>
      <c r="AF917" t="e">
        <f>IF(D917="M",IF(AI917&lt;78,LMS!$D$5*AI917^3+LMS!$E$5*AI917^2+LMS!$F$5*AI917+LMS!$G$5,IF(AI917&lt;150,LMS!$D$6*AI917^3+LMS!$E$6*AI917^2+LMS!$F$6*AI917+LMS!$G$6,LMS!$D$7*AI917^3+LMS!$E$7*AI917^2+LMS!$F$7*AI917+LMS!$G$7)),IF(AI917&lt;69,LMS!$D$9*AI917^3+LMS!$E$9*AI917^2+LMS!$F$9*AI917+LMS!$G$9,IF(AI917&lt;150,LMS!$D$10*AI917^3+LMS!$E$10*AI917^2+LMS!$F$10*AI917+LMS!$G$10,LMS!$D$11*AI917^3+LMS!$E$11*AI917^2+LMS!$F$11*AI917+LMS!$G$11)))</f>
        <v>#VALUE!</v>
      </c>
      <c r="AG917" t="e">
        <f>IF(D917="M",(IF(AI917&lt;2.5,LMS!$D$21*AI917^3+LMS!$E$21*AI917^2+LMS!$F$21*AI917+LMS!$G$21,IF(AI917&lt;9.5,LMS!$D$22*AI917^3+LMS!$E$22*AI917^2+LMS!$F$22*AI917+LMS!$G$22,IF(AI917&lt;26.75,LMS!$D$23*AI917^3+LMS!$E$23*AI917^2+LMS!$F$23*AI917+LMS!$G$23,IF(AI917&lt;90,LMS!$D$24*AI917^3+LMS!$E$24*AI917^2+LMS!$F$24*AI917+LMS!$G$24,LMS!$D$25*AI917^3+LMS!$E$25*AI917^2+LMS!$F$25*AI917+LMS!$G$25))))),(IF(AI917&lt;2.5,LMS!$D$27*AI917^3+LMS!$E$27*AI917^2+LMS!$F$27*AI917+LMS!$G$27,IF(AI917&lt;9.5,LMS!$D$28*AI917^3+LMS!$E$28*AI917^2+LMS!$F$28*AI917+LMS!$G$28,IF(AI917&lt;26.75,LMS!$D$29*AI917^3+LMS!$E$29*AI917^2+LMS!$F$29*AI917+LMS!$G$29,IF(AI917&lt;90,LMS!$D$30*AI917^3+LMS!$E$30*AI917^2+LMS!$F$30*AI917+LMS!$G$30,IF(AI917&lt;150,LMS!$D$31*AI917^3+LMS!$E$31*AI917^2+LMS!$F$31*AI917+LMS!$G$31,LMS!$D$32*AI917^3+LMS!$E$32*AI917^2+LMS!$F$32*AI917+LMS!$G$32)))))))</f>
        <v>#VALUE!</v>
      </c>
      <c r="AH917" t="e">
        <f>IF(D917="M",(IF(AI917&lt;90,LMS!$D$14*AI917^3+LMS!$E$14*AI917^2+LMS!$F$14*AI917+LMS!$G$14,LMS!$D$15*AI917^3+LMS!$E$15*AI917^2+LMS!$F$15*AI917+LMS!$G$15)),(IF(AI917&lt;90,LMS!$D$17*AI917^3+LMS!$E$17*AI917^2+LMS!$F$17*AI917+LMS!$G$17,LMS!$D$18*AI917^3+LMS!$E$18*AI917^2+LMS!$F$18*AI917+LMS!$G$18)))</f>
        <v>#VALUE!</v>
      </c>
      <c r="AI917" s="7" t="e">
        <f t="shared" si="309"/>
        <v>#VALUE!</v>
      </c>
      <c r="AJ917" s="7">
        <f t="shared" si="330"/>
        <v>0</v>
      </c>
      <c r="AL917" s="7">
        <f>IF(D917="M",WeightSDS!P$5*$AJ917^7+WeightSDS!Q$5*$AJ917^6+WeightSDS!R$5*$AJ917^5+WeightSDS!S$5*$AJ917^4+WeightSDS!T$5*$AJ917^3+WeightSDS!U$5*$AJ917^2+WeightSDS!V$5*$AJ917+WeightSDS!W$5,IF($AJ917&lt;186,WeightSDS!P$8*$AJ917^7+WeightSDS!Q$8*$AJ917^6+WeightSDS!R$8*$AJ917^5+WeightSDS!S$8*$AJ917^4+WeightSDS!T$8*$AJ917^3+WeightSDS!U$8*$AJ917^2+WeightSDS!V$8*$AJ917+WeightSDS!W$8,WeightSDS!$U$9+WeightSDS!$V$9*($AJ917-WeightSDS!$W$9)))</f>
        <v>0.75407122999999998</v>
      </c>
      <c r="AM917" s="7">
        <f>IF(D917="M",IF($AJ917&lt;45,WeightSDS!M$23*$AJ917^10+WeightSDS!N$23*$AJ917^9+WeightSDS!O$23*$AJ917^8+WeightSDS!P$23*$AJ917^7+WeightSDS!Q$23*$AJ917^6+WeightSDS!R$23*$AJ917^5+WeightSDS!S$23*$AJ917^4+WeightSDS!T$23*$AJ917^3+WeightSDS!U$23*$AJ917^2+WeightSDS!V$23*$AJ917+WeightSDS!W$23,IF($AJ917&lt;153,WeightSDS!M$25*$AJ917^10+WeightSDS!N$25*$AJ917^9+WeightSDS!O$25*$AJ917^8+WeightSDS!P$25*$AJ917^7+WeightSDS!Q$25*$AJ917^6+WeightSDS!R$25*$AJ917^5+WeightSDS!S$25*$AJ917^4+WeightSDS!T$25*$AJ917^3+WeightSDS!U$25*$AJ917^2+WeightSDS!V$25*$AJ917+WeightSDS!W$25,WeightSDS!M$27+WeightSDS!N$27/(1+EXP(WeightSDS!O$27+WeightSDS!P$27*$AJ917)))),IF($AJ917&lt;43.8,WeightSDS!M$29*$AJ917^10+WeightSDS!N$29*$AJ917^9+WeightSDS!O$29*$AJ917^8+WeightSDS!P$29*$AJ917^7+WeightSDS!Q$29*$AJ917^6+WeightSDS!R$29*$AJ917^5+WeightSDS!S$29*$AJ917^4+WeightSDS!T$29*$AJ917^3+WeightSDS!U$29*$AJ917^2+WeightSDS!V$29*$AJ917+WeightSDS!W$29-0.010431*(1-$AJ917/210),IF($AJ917&lt;123,WeightSDS!M$30*$AJ917^10+WeightSDS!N$30*$AJ917^9+WeightSDS!O$30*$AJ917^8+WeightSDS!P$30*$AJ917^7+WeightSDS!Q$30*$AJ917^6+WeightSDS!R$30*$AJ917^5+WeightSDS!S$30*$AJ917^4+WeightSDS!T$30*$AJ917^3+WeightSDS!U$30*$AJ917^2+WeightSDS!V$30*$AJ917+WeightSDS!W$30-0.010431*(1-1/$AJ917),WeightSDS!M$32+WeightSDS!N$32/(1+EXP(WeightSDS!O$32+WeightSDS!P$32*$AJ917))-0.010431*(1-$AJ917/210))))</f>
        <v>2.9500001032655536</v>
      </c>
      <c r="AN917" s="7">
        <f>IF(D917="M",IF($AJ917&lt;162,WeightSDS!P$12*$AJ917^7+WeightSDS!Q$12*$AJ917^6+WeightSDS!R$12*$AJ917^5+WeightSDS!S$12*$AJ917^4+WeightSDS!T$12*$AJ917^3+WeightSDS!U$12*$AJ917^2+WeightSDS!V$12*$AJ917+WeightSDS!W$12,WeightSDS!P$14*$AJ917^7+WeightSDS!Q$14*$AJ917^6+WeightSDS!R$14*$AJ917^5+WeightSDS!S$14*$AJ917^4+WeightSDS!T$14*$AJ917^3+WeightSDS!U$14*$AJ917^2+WeightSDS!V$14*$AJ917+WeightSDS!W$14),IF($AJ917&lt;156,WeightSDS!O$17*$AJ917^8+WeightSDS!P$17*$AJ917^7+WeightSDS!Q$17*$AJ917^6+WeightSDS!R$17*$AJ917^5+WeightSDS!S$17*$AJ917^4+WeightSDS!T$17*$AJ917^3+WeightSDS!U$17*$AJ917^2+WeightSDS!V$17*$AJ917+WeightSDS!W$17,IF($AJ917&lt;186,WeightSDS!$U$18+(WeightSDS!$V$18-WeightSDS!$U$18)/24*($AJ917-186)+WeightSDS!$W$18*(-$AJ917+186)^2-0.005,WeightSDS!$U$18+(WeightSDS!$V$18-WeightSDS!$U$18)/24*($AJ917-186)-0.005)))</f>
        <v>0.14604529399999999</v>
      </c>
      <c r="AQ917" s="7">
        <f t="shared" si="317"/>
        <v>0.56299999999999994</v>
      </c>
      <c r="AR917" s="7">
        <f t="shared" si="318"/>
        <v>69</v>
      </c>
      <c r="AS917" s="7">
        <f t="shared" si="319"/>
        <v>0.51</v>
      </c>
    </row>
    <row r="918" spans="2:45" s="7" customFormat="1" x14ac:dyDescent="0.15">
      <c r="B918" s="118"/>
      <c r="C918" s="118"/>
      <c r="D918" s="118"/>
      <c r="E918" s="30"/>
      <c r="F918" s="30"/>
      <c r="G918" s="119"/>
      <c r="H918" s="119"/>
      <c r="I918" s="78"/>
      <c r="J918" s="11" t="str">
        <f t="shared" si="310"/>
        <v/>
      </c>
      <c r="K918" s="2" t="str">
        <f t="shared" si="320"/>
        <v/>
      </c>
      <c r="L918" s="2" t="str">
        <f t="shared" si="311"/>
        <v/>
      </c>
      <c r="M918" s="2" t="str">
        <f t="shared" si="321"/>
        <v/>
      </c>
      <c r="N918" s="2" t="str">
        <f t="shared" si="322"/>
        <v/>
      </c>
      <c r="O918" s="2" t="str">
        <f t="shared" si="323"/>
        <v/>
      </c>
      <c r="P918" s="11" t="str">
        <f t="shared" si="324"/>
        <v/>
      </c>
      <c r="Q918" s="11" t="str">
        <f t="shared" si="325"/>
        <v/>
      </c>
      <c r="R918" s="2" t="str">
        <f t="shared" si="326"/>
        <v/>
      </c>
      <c r="S918" s="11" t="str">
        <f t="shared" si="327"/>
        <v/>
      </c>
      <c r="T918" s="175" t="str">
        <f t="shared" si="328"/>
        <v/>
      </c>
      <c r="U918" s="11" t="str">
        <f t="shared" si="329"/>
        <v/>
      </c>
      <c r="V918" s="136"/>
      <c r="W918" s="136"/>
      <c r="X918" s="139">
        <f t="shared" si="312"/>
        <v>0</v>
      </c>
      <c r="Y918" s="31">
        <f t="shared" si="313"/>
        <v>0</v>
      </c>
      <c r="Z918" s="31"/>
      <c r="AA918" s="140">
        <f t="shared" si="314"/>
        <v>0</v>
      </c>
      <c r="AB918" s="12"/>
      <c r="AC918" s="8">
        <f t="shared" si="315"/>
        <v>9.0359999999999996</v>
      </c>
      <c r="AD918" s="8">
        <f t="shared" si="316"/>
        <v>-184.49199999999999</v>
      </c>
      <c r="AE918"/>
      <c r="AF918" t="e">
        <f>IF(D918="M",IF(AI918&lt;78,LMS!$D$5*AI918^3+LMS!$E$5*AI918^2+LMS!$F$5*AI918+LMS!$G$5,IF(AI918&lt;150,LMS!$D$6*AI918^3+LMS!$E$6*AI918^2+LMS!$F$6*AI918+LMS!$G$6,LMS!$D$7*AI918^3+LMS!$E$7*AI918^2+LMS!$F$7*AI918+LMS!$G$7)),IF(AI918&lt;69,LMS!$D$9*AI918^3+LMS!$E$9*AI918^2+LMS!$F$9*AI918+LMS!$G$9,IF(AI918&lt;150,LMS!$D$10*AI918^3+LMS!$E$10*AI918^2+LMS!$F$10*AI918+LMS!$G$10,LMS!$D$11*AI918^3+LMS!$E$11*AI918^2+LMS!$F$11*AI918+LMS!$G$11)))</f>
        <v>#VALUE!</v>
      </c>
      <c r="AG918" t="e">
        <f>IF(D918="M",(IF(AI918&lt;2.5,LMS!$D$21*AI918^3+LMS!$E$21*AI918^2+LMS!$F$21*AI918+LMS!$G$21,IF(AI918&lt;9.5,LMS!$D$22*AI918^3+LMS!$E$22*AI918^2+LMS!$F$22*AI918+LMS!$G$22,IF(AI918&lt;26.75,LMS!$D$23*AI918^3+LMS!$E$23*AI918^2+LMS!$F$23*AI918+LMS!$G$23,IF(AI918&lt;90,LMS!$D$24*AI918^3+LMS!$E$24*AI918^2+LMS!$F$24*AI918+LMS!$G$24,LMS!$D$25*AI918^3+LMS!$E$25*AI918^2+LMS!$F$25*AI918+LMS!$G$25))))),(IF(AI918&lt;2.5,LMS!$D$27*AI918^3+LMS!$E$27*AI918^2+LMS!$F$27*AI918+LMS!$G$27,IF(AI918&lt;9.5,LMS!$D$28*AI918^3+LMS!$E$28*AI918^2+LMS!$F$28*AI918+LMS!$G$28,IF(AI918&lt;26.75,LMS!$D$29*AI918^3+LMS!$E$29*AI918^2+LMS!$F$29*AI918+LMS!$G$29,IF(AI918&lt;90,LMS!$D$30*AI918^3+LMS!$E$30*AI918^2+LMS!$F$30*AI918+LMS!$G$30,IF(AI918&lt;150,LMS!$D$31*AI918^3+LMS!$E$31*AI918^2+LMS!$F$31*AI918+LMS!$G$31,LMS!$D$32*AI918^3+LMS!$E$32*AI918^2+LMS!$F$32*AI918+LMS!$G$32)))))))</f>
        <v>#VALUE!</v>
      </c>
      <c r="AH918" t="e">
        <f>IF(D918="M",(IF(AI918&lt;90,LMS!$D$14*AI918^3+LMS!$E$14*AI918^2+LMS!$F$14*AI918+LMS!$G$14,LMS!$D$15*AI918^3+LMS!$E$15*AI918^2+LMS!$F$15*AI918+LMS!$G$15)),(IF(AI918&lt;90,LMS!$D$17*AI918^3+LMS!$E$17*AI918^2+LMS!$F$17*AI918+LMS!$G$17,LMS!$D$18*AI918^3+LMS!$E$18*AI918^2+LMS!$F$18*AI918+LMS!$G$18)))</f>
        <v>#VALUE!</v>
      </c>
      <c r="AI918" s="7" t="e">
        <f t="shared" si="309"/>
        <v>#VALUE!</v>
      </c>
      <c r="AJ918" s="7">
        <f t="shared" si="330"/>
        <v>0</v>
      </c>
      <c r="AL918" s="7">
        <f>IF(D918="M",WeightSDS!P$5*$AJ918^7+WeightSDS!Q$5*$AJ918^6+WeightSDS!R$5*$AJ918^5+WeightSDS!S$5*$AJ918^4+WeightSDS!T$5*$AJ918^3+WeightSDS!U$5*$AJ918^2+WeightSDS!V$5*$AJ918+WeightSDS!W$5,IF($AJ918&lt;186,WeightSDS!P$8*$AJ918^7+WeightSDS!Q$8*$AJ918^6+WeightSDS!R$8*$AJ918^5+WeightSDS!S$8*$AJ918^4+WeightSDS!T$8*$AJ918^3+WeightSDS!U$8*$AJ918^2+WeightSDS!V$8*$AJ918+WeightSDS!W$8,WeightSDS!$U$9+WeightSDS!$V$9*($AJ918-WeightSDS!$W$9)))</f>
        <v>0.75407122999999998</v>
      </c>
      <c r="AM918" s="7">
        <f>IF(D918="M",IF($AJ918&lt;45,WeightSDS!M$23*$AJ918^10+WeightSDS!N$23*$AJ918^9+WeightSDS!O$23*$AJ918^8+WeightSDS!P$23*$AJ918^7+WeightSDS!Q$23*$AJ918^6+WeightSDS!R$23*$AJ918^5+WeightSDS!S$23*$AJ918^4+WeightSDS!T$23*$AJ918^3+WeightSDS!U$23*$AJ918^2+WeightSDS!V$23*$AJ918+WeightSDS!W$23,IF($AJ918&lt;153,WeightSDS!M$25*$AJ918^10+WeightSDS!N$25*$AJ918^9+WeightSDS!O$25*$AJ918^8+WeightSDS!P$25*$AJ918^7+WeightSDS!Q$25*$AJ918^6+WeightSDS!R$25*$AJ918^5+WeightSDS!S$25*$AJ918^4+WeightSDS!T$25*$AJ918^3+WeightSDS!U$25*$AJ918^2+WeightSDS!V$25*$AJ918+WeightSDS!W$25,WeightSDS!M$27+WeightSDS!N$27/(1+EXP(WeightSDS!O$27+WeightSDS!P$27*$AJ918)))),IF($AJ918&lt;43.8,WeightSDS!M$29*$AJ918^10+WeightSDS!N$29*$AJ918^9+WeightSDS!O$29*$AJ918^8+WeightSDS!P$29*$AJ918^7+WeightSDS!Q$29*$AJ918^6+WeightSDS!R$29*$AJ918^5+WeightSDS!S$29*$AJ918^4+WeightSDS!T$29*$AJ918^3+WeightSDS!U$29*$AJ918^2+WeightSDS!V$29*$AJ918+WeightSDS!W$29-0.010431*(1-$AJ918/210),IF($AJ918&lt;123,WeightSDS!M$30*$AJ918^10+WeightSDS!N$30*$AJ918^9+WeightSDS!O$30*$AJ918^8+WeightSDS!P$30*$AJ918^7+WeightSDS!Q$30*$AJ918^6+WeightSDS!R$30*$AJ918^5+WeightSDS!S$30*$AJ918^4+WeightSDS!T$30*$AJ918^3+WeightSDS!U$30*$AJ918^2+WeightSDS!V$30*$AJ918+WeightSDS!W$30-0.010431*(1-1/$AJ918),WeightSDS!M$32+WeightSDS!N$32/(1+EXP(WeightSDS!O$32+WeightSDS!P$32*$AJ918))-0.010431*(1-$AJ918/210))))</f>
        <v>2.9500001032655536</v>
      </c>
      <c r="AN918" s="7">
        <f>IF(D918="M",IF($AJ918&lt;162,WeightSDS!P$12*$AJ918^7+WeightSDS!Q$12*$AJ918^6+WeightSDS!R$12*$AJ918^5+WeightSDS!S$12*$AJ918^4+WeightSDS!T$12*$AJ918^3+WeightSDS!U$12*$AJ918^2+WeightSDS!V$12*$AJ918+WeightSDS!W$12,WeightSDS!P$14*$AJ918^7+WeightSDS!Q$14*$AJ918^6+WeightSDS!R$14*$AJ918^5+WeightSDS!S$14*$AJ918^4+WeightSDS!T$14*$AJ918^3+WeightSDS!U$14*$AJ918^2+WeightSDS!V$14*$AJ918+WeightSDS!W$14),IF($AJ918&lt;156,WeightSDS!O$17*$AJ918^8+WeightSDS!P$17*$AJ918^7+WeightSDS!Q$17*$AJ918^6+WeightSDS!R$17*$AJ918^5+WeightSDS!S$17*$AJ918^4+WeightSDS!T$17*$AJ918^3+WeightSDS!U$17*$AJ918^2+WeightSDS!V$17*$AJ918+WeightSDS!W$17,IF($AJ918&lt;186,WeightSDS!$U$18+(WeightSDS!$V$18-WeightSDS!$U$18)/24*($AJ918-186)+WeightSDS!$W$18*(-$AJ918+186)^2-0.005,WeightSDS!$U$18+(WeightSDS!$V$18-WeightSDS!$U$18)/24*($AJ918-186)-0.005)))</f>
        <v>0.14604529399999999</v>
      </c>
      <c r="AQ918" s="7">
        <f t="shared" si="317"/>
        <v>0.56299999999999994</v>
      </c>
      <c r="AR918" s="7">
        <f t="shared" si="318"/>
        <v>69</v>
      </c>
      <c r="AS918" s="7">
        <f t="shared" si="319"/>
        <v>0.51</v>
      </c>
    </row>
    <row r="919" spans="2:45" s="7" customFormat="1" x14ac:dyDescent="0.15">
      <c r="B919" s="118"/>
      <c r="C919" s="118"/>
      <c r="D919" s="118"/>
      <c r="E919" s="30"/>
      <c r="F919" s="30"/>
      <c r="G919" s="119"/>
      <c r="H919" s="119"/>
      <c r="I919" s="78"/>
      <c r="J919" s="11" t="str">
        <f t="shared" si="310"/>
        <v/>
      </c>
      <c r="K919" s="2" t="str">
        <f t="shared" si="320"/>
        <v/>
      </c>
      <c r="L919" s="2" t="str">
        <f t="shared" si="311"/>
        <v/>
      </c>
      <c r="M919" s="2" t="str">
        <f t="shared" si="321"/>
        <v/>
      </c>
      <c r="N919" s="2" t="str">
        <f t="shared" si="322"/>
        <v/>
      </c>
      <c r="O919" s="2" t="str">
        <f t="shared" si="323"/>
        <v/>
      </c>
      <c r="P919" s="11" t="str">
        <f t="shared" si="324"/>
        <v/>
      </c>
      <c r="Q919" s="11" t="str">
        <f t="shared" si="325"/>
        <v/>
      </c>
      <c r="R919" s="2" t="str">
        <f t="shared" si="326"/>
        <v/>
      </c>
      <c r="S919" s="11" t="str">
        <f t="shared" si="327"/>
        <v/>
      </c>
      <c r="T919" s="175" t="str">
        <f t="shared" si="328"/>
        <v/>
      </c>
      <c r="U919" s="11" t="str">
        <f t="shared" si="329"/>
        <v/>
      </c>
      <c r="V919" s="136"/>
      <c r="W919" s="136"/>
      <c r="X919" s="139">
        <f t="shared" si="312"/>
        <v>0</v>
      </c>
      <c r="Y919" s="31">
        <f t="shared" si="313"/>
        <v>0</v>
      </c>
      <c r="Z919" s="31"/>
      <c r="AA919" s="140">
        <f t="shared" si="314"/>
        <v>0</v>
      </c>
      <c r="AB919" s="12"/>
      <c r="AC919" s="8">
        <f t="shared" si="315"/>
        <v>9.0359999999999996</v>
      </c>
      <c r="AD919" s="8">
        <f t="shared" si="316"/>
        <v>-184.49199999999999</v>
      </c>
      <c r="AE919"/>
      <c r="AF919" t="e">
        <f>IF(D919="M",IF(AI919&lt;78,LMS!$D$5*AI919^3+LMS!$E$5*AI919^2+LMS!$F$5*AI919+LMS!$G$5,IF(AI919&lt;150,LMS!$D$6*AI919^3+LMS!$E$6*AI919^2+LMS!$F$6*AI919+LMS!$G$6,LMS!$D$7*AI919^3+LMS!$E$7*AI919^2+LMS!$F$7*AI919+LMS!$G$7)),IF(AI919&lt;69,LMS!$D$9*AI919^3+LMS!$E$9*AI919^2+LMS!$F$9*AI919+LMS!$G$9,IF(AI919&lt;150,LMS!$D$10*AI919^3+LMS!$E$10*AI919^2+LMS!$F$10*AI919+LMS!$G$10,LMS!$D$11*AI919^3+LMS!$E$11*AI919^2+LMS!$F$11*AI919+LMS!$G$11)))</f>
        <v>#VALUE!</v>
      </c>
      <c r="AG919" t="e">
        <f>IF(D919="M",(IF(AI919&lt;2.5,LMS!$D$21*AI919^3+LMS!$E$21*AI919^2+LMS!$F$21*AI919+LMS!$G$21,IF(AI919&lt;9.5,LMS!$D$22*AI919^3+LMS!$E$22*AI919^2+LMS!$F$22*AI919+LMS!$G$22,IF(AI919&lt;26.75,LMS!$D$23*AI919^3+LMS!$E$23*AI919^2+LMS!$F$23*AI919+LMS!$G$23,IF(AI919&lt;90,LMS!$D$24*AI919^3+LMS!$E$24*AI919^2+LMS!$F$24*AI919+LMS!$G$24,LMS!$D$25*AI919^3+LMS!$E$25*AI919^2+LMS!$F$25*AI919+LMS!$G$25))))),(IF(AI919&lt;2.5,LMS!$D$27*AI919^3+LMS!$E$27*AI919^2+LMS!$F$27*AI919+LMS!$G$27,IF(AI919&lt;9.5,LMS!$D$28*AI919^3+LMS!$E$28*AI919^2+LMS!$F$28*AI919+LMS!$G$28,IF(AI919&lt;26.75,LMS!$D$29*AI919^3+LMS!$E$29*AI919^2+LMS!$F$29*AI919+LMS!$G$29,IF(AI919&lt;90,LMS!$D$30*AI919^3+LMS!$E$30*AI919^2+LMS!$F$30*AI919+LMS!$G$30,IF(AI919&lt;150,LMS!$D$31*AI919^3+LMS!$E$31*AI919^2+LMS!$F$31*AI919+LMS!$G$31,LMS!$D$32*AI919^3+LMS!$E$32*AI919^2+LMS!$F$32*AI919+LMS!$G$32)))))))</f>
        <v>#VALUE!</v>
      </c>
      <c r="AH919" t="e">
        <f>IF(D919="M",(IF(AI919&lt;90,LMS!$D$14*AI919^3+LMS!$E$14*AI919^2+LMS!$F$14*AI919+LMS!$G$14,LMS!$D$15*AI919^3+LMS!$E$15*AI919^2+LMS!$F$15*AI919+LMS!$G$15)),(IF(AI919&lt;90,LMS!$D$17*AI919^3+LMS!$E$17*AI919^2+LMS!$F$17*AI919+LMS!$G$17,LMS!$D$18*AI919^3+LMS!$E$18*AI919^2+LMS!$F$18*AI919+LMS!$G$18)))</f>
        <v>#VALUE!</v>
      </c>
      <c r="AI919" s="7" t="e">
        <f t="shared" si="309"/>
        <v>#VALUE!</v>
      </c>
      <c r="AJ919" s="7">
        <f t="shared" si="330"/>
        <v>0</v>
      </c>
      <c r="AL919" s="7">
        <f>IF(D919="M",WeightSDS!P$5*$AJ919^7+WeightSDS!Q$5*$AJ919^6+WeightSDS!R$5*$AJ919^5+WeightSDS!S$5*$AJ919^4+WeightSDS!T$5*$AJ919^3+WeightSDS!U$5*$AJ919^2+WeightSDS!V$5*$AJ919+WeightSDS!W$5,IF($AJ919&lt;186,WeightSDS!P$8*$AJ919^7+WeightSDS!Q$8*$AJ919^6+WeightSDS!R$8*$AJ919^5+WeightSDS!S$8*$AJ919^4+WeightSDS!T$8*$AJ919^3+WeightSDS!U$8*$AJ919^2+WeightSDS!V$8*$AJ919+WeightSDS!W$8,WeightSDS!$U$9+WeightSDS!$V$9*($AJ919-WeightSDS!$W$9)))</f>
        <v>0.75407122999999998</v>
      </c>
      <c r="AM919" s="7">
        <f>IF(D919="M",IF($AJ919&lt;45,WeightSDS!M$23*$AJ919^10+WeightSDS!N$23*$AJ919^9+WeightSDS!O$23*$AJ919^8+WeightSDS!P$23*$AJ919^7+WeightSDS!Q$23*$AJ919^6+WeightSDS!R$23*$AJ919^5+WeightSDS!S$23*$AJ919^4+WeightSDS!T$23*$AJ919^3+WeightSDS!U$23*$AJ919^2+WeightSDS!V$23*$AJ919+WeightSDS!W$23,IF($AJ919&lt;153,WeightSDS!M$25*$AJ919^10+WeightSDS!N$25*$AJ919^9+WeightSDS!O$25*$AJ919^8+WeightSDS!P$25*$AJ919^7+WeightSDS!Q$25*$AJ919^6+WeightSDS!R$25*$AJ919^5+WeightSDS!S$25*$AJ919^4+WeightSDS!T$25*$AJ919^3+WeightSDS!U$25*$AJ919^2+WeightSDS!V$25*$AJ919+WeightSDS!W$25,WeightSDS!M$27+WeightSDS!N$27/(1+EXP(WeightSDS!O$27+WeightSDS!P$27*$AJ919)))),IF($AJ919&lt;43.8,WeightSDS!M$29*$AJ919^10+WeightSDS!N$29*$AJ919^9+WeightSDS!O$29*$AJ919^8+WeightSDS!P$29*$AJ919^7+WeightSDS!Q$29*$AJ919^6+WeightSDS!R$29*$AJ919^5+WeightSDS!S$29*$AJ919^4+WeightSDS!T$29*$AJ919^3+WeightSDS!U$29*$AJ919^2+WeightSDS!V$29*$AJ919+WeightSDS!W$29-0.010431*(1-$AJ919/210),IF($AJ919&lt;123,WeightSDS!M$30*$AJ919^10+WeightSDS!N$30*$AJ919^9+WeightSDS!O$30*$AJ919^8+WeightSDS!P$30*$AJ919^7+WeightSDS!Q$30*$AJ919^6+WeightSDS!R$30*$AJ919^5+WeightSDS!S$30*$AJ919^4+WeightSDS!T$30*$AJ919^3+WeightSDS!U$30*$AJ919^2+WeightSDS!V$30*$AJ919+WeightSDS!W$30-0.010431*(1-1/$AJ919),WeightSDS!M$32+WeightSDS!N$32/(1+EXP(WeightSDS!O$32+WeightSDS!P$32*$AJ919))-0.010431*(1-$AJ919/210))))</f>
        <v>2.9500001032655536</v>
      </c>
      <c r="AN919" s="7">
        <f>IF(D919="M",IF($AJ919&lt;162,WeightSDS!P$12*$AJ919^7+WeightSDS!Q$12*$AJ919^6+WeightSDS!R$12*$AJ919^5+WeightSDS!S$12*$AJ919^4+WeightSDS!T$12*$AJ919^3+WeightSDS!U$12*$AJ919^2+WeightSDS!V$12*$AJ919+WeightSDS!W$12,WeightSDS!P$14*$AJ919^7+WeightSDS!Q$14*$AJ919^6+WeightSDS!R$14*$AJ919^5+WeightSDS!S$14*$AJ919^4+WeightSDS!T$14*$AJ919^3+WeightSDS!U$14*$AJ919^2+WeightSDS!V$14*$AJ919+WeightSDS!W$14),IF($AJ919&lt;156,WeightSDS!O$17*$AJ919^8+WeightSDS!P$17*$AJ919^7+WeightSDS!Q$17*$AJ919^6+WeightSDS!R$17*$AJ919^5+WeightSDS!S$17*$AJ919^4+WeightSDS!T$17*$AJ919^3+WeightSDS!U$17*$AJ919^2+WeightSDS!V$17*$AJ919+WeightSDS!W$17,IF($AJ919&lt;186,WeightSDS!$U$18+(WeightSDS!$V$18-WeightSDS!$U$18)/24*($AJ919-186)+WeightSDS!$W$18*(-$AJ919+186)^2-0.005,WeightSDS!$U$18+(WeightSDS!$V$18-WeightSDS!$U$18)/24*($AJ919-186)-0.005)))</f>
        <v>0.14604529399999999</v>
      </c>
      <c r="AQ919" s="7">
        <f t="shared" si="317"/>
        <v>0.56299999999999994</v>
      </c>
      <c r="AR919" s="7">
        <f t="shared" si="318"/>
        <v>69</v>
      </c>
      <c r="AS919" s="7">
        <f t="shared" si="319"/>
        <v>0.51</v>
      </c>
    </row>
    <row r="920" spans="2:45" s="7" customFormat="1" x14ac:dyDescent="0.15">
      <c r="B920" s="118"/>
      <c r="C920" s="118"/>
      <c r="D920" s="118"/>
      <c r="E920" s="30"/>
      <c r="F920" s="30"/>
      <c r="G920" s="119"/>
      <c r="H920" s="119"/>
      <c r="I920" s="78"/>
      <c r="J920" s="11" t="str">
        <f t="shared" si="310"/>
        <v/>
      </c>
      <c r="K920" s="2" t="str">
        <f t="shared" si="320"/>
        <v/>
      </c>
      <c r="L920" s="2" t="str">
        <f t="shared" si="311"/>
        <v/>
      </c>
      <c r="M920" s="2" t="str">
        <f t="shared" si="321"/>
        <v/>
      </c>
      <c r="N920" s="2" t="str">
        <f t="shared" si="322"/>
        <v/>
      </c>
      <c r="O920" s="2" t="str">
        <f t="shared" si="323"/>
        <v/>
      </c>
      <c r="P920" s="11" t="str">
        <f t="shared" si="324"/>
        <v/>
      </c>
      <c r="Q920" s="11" t="str">
        <f t="shared" si="325"/>
        <v/>
      </c>
      <c r="R920" s="2" t="str">
        <f t="shared" si="326"/>
        <v/>
      </c>
      <c r="S920" s="11" t="str">
        <f t="shared" si="327"/>
        <v/>
      </c>
      <c r="T920" s="175" t="str">
        <f t="shared" si="328"/>
        <v/>
      </c>
      <c r="U920" s="11" t="str">
        <f t="shared" si="329"/>
        <v/>
      </c>
      <c r="V920" s="136"/>
      <c r="W920" s="136"/>
      <c r="X920" s="139">
        <f t="shared" si="312"/>
        <v>0</v>
      </c>
      <c r="Y920" s="31">
        <f t="shared" si="313"/>
        <v>0</v>
      </c>
      <c r="Z920" s="31"/>
      <c r="AA920" s="140">
        <f t="shared" si="314"/>
        <v>0</v>
      </c>
      <c r="AB920" s="12"/>
      <c r="AC920" s="8">
        <f t="shared" si="315"/>
        <v>9.0359999999999996</v>
      </c>
      <c r="AD920" s="8">
        <f t="shared" si="316"/>
        <v>-184.49199999999999</v>
      </c>
      <c r="AE920"/>
      <c r="AF920" t="e">
        <f>IF(D920="M",IF(AI920&lt;78,LMS!$D$5*AI920^3+LMS!$E$5*AI920^2+LMS!$F$5*AI920+LMS!$G$5,IF(AI920&lt;150,LMS!$D$6*AI920^3+LMS!$E$6*AI920^2+LMS!$F$6*AI920+LMS!$G$6,LMS!$D$7*AI920^3+LMS!$E$7*AI920^2+LMS!$F$7*AI920+LMS!$G$7)),IF(AI920&lt;69,LMS!$D$9*AI920^3+LMS!$E$9*AI920^2+LMS!$F$9*AI920+LMS!$G$9,IF(AI920&lt;150,LMS!$D$10*AI920^3+LMS!$E$10*AI920^2+LMS!$F$10*AI920+LMS!$G$10,LMS!$D$11*AI920^3+LMS!$E$11*AI920^2+LMS!$F$11*AI920+LMS!$G$11)))</f>
        <v>#VALUE!</v>
      </c>
      <c r="AG920" t="e">
        <f>IF(D920="M",(IF(AI920&lt;2.5,LMS!$D$21*AI920^3+LMS!$E$21*AI920^2+LMS!$F$21*AI920+LMS!$G$21,IF(AI920&lt;9.5,LMS!$D$22*AI920^3+LMS!$E$22*AI920^2+LMS!$F$22*AI920+LMS!$G$22,IF(AI920&lt;26.75,LMS!$D$23*AI920^3+LMS!$E$23*AI920^2+LMS!$F$23*AI920+LMS!$G$23,IF(AI920&lt;90,LMS!$D$24*AI920^3+LMS!$E$24*AI920^2+LMS!$F$24*AI920+LMS!$G$24,LMS!$D$25*AI920^3+LMS!$E$25*AI920^2+LMS!$F$25*AI920+LMS!$G$25))))),(IF(AI920&lt;2.5,LMS!$D$27*AI920^3+LMS!$E$27*AI920^2+LMS!$F$27*AI920+LMS!$G$27,IF(AI920&lt;9.5,LMS!$D$28*AI920^3+LMS!$E$28*AI920^2+LMS!$F$28*AI920+LMS!$G$28,IF(AI920&lt;26.75,LMS!$D$29*AI920^3+LMS!$E$29*AI920^2+LMS!$F$29*AI920+LMS!$G$29,IF(AI920&lt;90,LMS!$D$30*AI920^3+LMS!$E$30*AI920^2+LMS!$F$30*AI920+LMS!$G$30,IF(AI920&lt;150,LMS!$D$31*AI920^3+LMS!$E$31*AI920^2+LMS!$F$31*AI920+LMS!$G$31,LMS!$D$32*AI920^3+LMS!$E$32*AI920^2+LMS!$F$32*AI920+LMS!$G$32)))))))</f>
        <v>#VALUE!</v>
      </c>
      <c r="AH920" t="e">
        <f>IF(D920="M",(IF(AI920&lt;90,LMS!$D$14*AI920^3+LMS!$E$14*AI920^2+LMS!$F$14*AI920+LMS!$G$14,LMS!$D$15*AI920^3+LMS!$E$15*AI920^2+LMS!$F$15*AI920+LMS!$G$15)),(IF(AI920&lt;90,LMS!$D$17*AI920^3+LMS!$E$17*AI920^2+LMS!$F$17*AI920+LMS!$G$17,LMS!$D$18*AI920^3+LMS!$E$18*AI920^2+LMS!$F$18*AI920+LMS!$G$18)))</f>
        <v>#VALUE!</v>
      </c>
      <c r="AI920" s="7" t="e">
        <f t="shared" si="309"/>
        <v>#VALUE!</v>
      </c>
      <c r="AJ920" s="7">
        <f t="shared" si="330"/>
        <v>0</v>
      </c>
      <c r="AL920" s="7">
        <f>IF(D920="M",WeightSDS!P$5*$AJ920^7+WeightSDS!Q$5*$AJ920^6+WeightSDS!R$5*$AJ920^5+WeightSDS!S$5*$AJ920^4+WeightSDS!T$5*$AJ920^3+WeightSDS!U$5*$AJ920^2+WeightSDS!V$5*$AJ920+WeightSDS!W$5,IF($AJ920&lt;186,WeightSDS!P$8*$AJ920^7+WeightSDS!Q$8*$AJ920^6+WeightSDS!R$8*$AJ920^5+WeightSDS!S$8*$AJ920^4+WeightSDS!T$8*$AJ920^3+WeightSDS!U$8*$AJ920^2+WeightSDS!V$8*$AJ920+WeightSDS!W$8,WeightSDS!$U$9+WeightSDS!$V$9*($AJ920-WeightSDS!$W$9)))</f>
        <v>0.75407122999999998</v>
      </c>
      <c r="AM920" s="7">
        <f>IF(D920="M",IF($AJ920&lt;45,WeightSDS!M$23*$AJ920^10+WeightSDS!N$23*$AJ920^9+WeightSDS!O$23*$AJ920^8+WeightSDS!P$23*$AJ920^7+WeightSDS!Q$23*$AJ920^6+WeightSDS!R$23*$AJ920^5+WeightSDS!S$23*$AJ920^4+WeightSDS!T$23*$AJ920^3+WeightSDS!U$23*$AJ920^2+WeightSDS!V$23*$AJ920+WeightSDS!W$23,IF($AJ920&lt;153,WeightSDS!M$25*$AJ920^10+WeightSDS!N$25*$AJ920^9+WeightSDS!O$25*$AJ920^8+WeightSDS!P$25*$AJ920^7+WeightSDS!Q$25*$AJ920^6+WeightSDS!R$25*$AJ920^5+WeightSDS!S$25*$AJ920^4+WeightSDS!T$25*$AJ920^3+WeightSDS!U$25*$AJ920^2+WeightSDS!V$25*$AJ920+WeightSDS!W$25,WeightSDS!M$27+WeightSDS!N$27/(1+EXP(WeightSDS!O$27+WeightSDS!P$27*$AJ920)))),IF($AJ920&lt;43.8,WeightSDS!M$29*$AJ920^10+WeightSDS!N$29*$AJ920^9+WeightSDS!O$29*$AJ920^8+WeightSDS!P$29*$AJ920^7+WeightSDS!Q$29*$AJ920^6+WeightSDS!R$29*$AJ920^5+WeightSDS!S$29*$AJ920^4+WeightSDS!T$29*$AJ920^3+WeightSDS!U$29*$AJ920^2+WeightSDS!V$29*$AJ920+WeightSDS!W$29-0.010431*(1-$AJ920/210),IF($AJ920&lt;123,WeightSDS!M$30*$AJ920^10+WeightSDS!N$30*$AJ920^9+WeightSDS!O$30*$AJ920^8+WeightSDS!P$30*$AJ920^7+WeightSDS!Q$30*$AJ920^6+WeightSDS!R$30*$AJ920^5+WeightSDS!S$30*$AJ920^4+WeightSDS!T$30*$AJ920^3+WeightSDS!U$30*$AJ920^2+WeightSDS!V$30*$AJ920+WeightSDS!W$30-0.010431*(1-1/$AJ920),WeightSDS!M$32+WeightSDS!N$32/(1+EXP(WeightSDS!O$32+WeightSDS!P$32*$AJ920))-0.010431*(1-$AJ920/210))))</f>
        <v>2.9500001032655536</v>
      </c>
      <c r="AN920" s="7">
        <f>IF(D920="M",IF($AJ920&lt;162,WeightSDS!P$12*$AJ920^7+WeightSDS!Q$12*$AJ920^6+WeightSDS!R$12*$AJ920^5+WeightSDS!S$12*$AJ920^4+WeightSDS!T$12*$AJ920^3+WeightSDS!U$12*$AJ920^2+WeightSDS!V$12*$AJ920+WeightSDS!W$12,WeightSDS!P$14*$AJ920^7+WeightSDS!Q$14*$AJ920^6+WeightSDS!R$14*$AJ920^5+WeightSDS!S$14*$AJ920^4+WeightSDS!T$14*$AJ920^3+WeightSDS!U$14*$AJ920^2+WeightSDS!V$14*$AJ920+WeightSDS!W$14),IF($AJ920&lt;156,WeightSDS!O$17*$AJ920^8+WeightSDS!P$17*$AJ920^7+WeightSDS!Q$17*$AJ920^6+WeightSDS!R$17*$AJ920^5+WeightSDS!S$17*$AJ920^4+WeightSDS!T$17*$AJ920^3+WeightSDS!U$17*$AJ920^2+WeightSDS!V$17*$AJ920+WeightSDS!W$17,IF($AJ920&lt;186,WeightSDS!$U$18+(WeightSDS!$V$18-WeightSDS!$U$18)/24*($AJ920-186)+WeightSDS!$W$18*(-$AJ920+186)^2-0.005,WeightSDS!$U$18+(WeightSDS!$V$18-WeightSDS!$U$18)/24*($AJ920-186)-0.005)))</f>
        <v>0.14604529399999999</v>
      </c>
      <c r="AQ920" s="7">
        <f t="shared" si="317"/>
        <v>0.56299999999999994</v>
      </c>
      <c r="AR920" s="7">
        <f t="shared" si="318"/>
        <v>69</v>
      </c>
      <c r="AS920" s="7">
        <f t="shared" si="319"/>
        <v>0.51</v>
      </c>
    </row>
    <row r="921" spans="2:45" s="7" customFormat="1" x14ac:dyDescent="0.15">
      <c r="B921" s="118"/>
      <c r="C921" s="118"/>
      <c r="D921" s="118"/>
      <c r="E921" s="30"/>
      <c r="F921" s="30"/>
      <c r="G921" s="119"/>
      <c r="H921" s="119"/>
      <c r="I921" s="78"/>
      <c r="J921" s="11" t="str">
        <f t="shared" si="310"/>
        <v/>
      </c>
      <c r="K921" s="2" t="str">
        <f t="shared" si="320"/>
        <v/>
      </c>
      <c r="L921" s="2" t="str">
        <f t="shared" si="311"/>
        <v/>
      </c>
      <c r="M921" s="2" t="str">
        <f t="shared" si="321"/>
        <v/>
      </c>
      <c r="N921" s="2" t="str">
        <f t="shared" si="322"/>
        <v/>
      </c>
      <c r="O921" s="2" t="str">
        <f t="shared" si="323"/>
        <v/>
      </c>
      <c r="P921" s="11" t="str">
        <f t="shared" si="324"/>
        <v/>
      </c>
      <c r="Q921" s="11" t="str">
        <f t="shared" si="325"/>
        <v/>
      </c>
      <c r="R921" s="2" t="str">
        <f t="shared" si="326"/>
        <v/>
      </c>
      <c r="S921" s="11" t="str">
        <f t="shared" si="327"/>
        <v/>
      </c>
      <c r="T921" s="175" t="str">
        <f t="shared" si="328"/>
        <v/>
      </c>
      <c r="U921" s="11" t="str">
        <f t="shared" si="329"/>
        <v/>
      </c>
      <c r="V921" s="136"/>
      <c r="W921" s="136"/>
      <c r="X921" s="139">
        <f t="shared" si="312"/>
        <v>0</v>
      </c>
      <c r="Y921" s="31">
        <f t="shared" si="313"/>
        <v>0</v>
      </c>
      <c r="Z921" s="31"/>
      <c r="AA921" s="140">
        <f t="shared" si="314"/>
        <v>0</v>
      </c>
      <c r="AB921" s="12"/>
      <c r="AC921" s="8">
        <f t="shared" si="315"/>
        <v>9.0359999999999996</v>
      </c>
      <c r="AD921" s="8">
        <f t="shared" si="316"/>
        <v>-184.49199999999999</v>
      </c>
      <c r="AE921"/>
      <c r="AF921" t="e">
        <f>IF(D921="M",IF(AI921&lt;78,LMS!$D$5*AI921^3+LMS!$E$5*AI921^2+LMS!$F$5*AI921+LMS!$G$5,IF(AI921&lt;150,LMS!$D$6*AI921^3+LMS!$E$6*AI921^2+LMS!$F$6*AI921+LMS!$G$6,LMS!$D$7*AI921^3+LMS!$E$7*AI921^2+LMS!$F$7*AI921+LMS!$G$7)),IF(AI921&lt;69,LMS!$D$9*AI921^3+LMS!$E$9*AI921^2+LMS!$F$9*AI921+LMS!$G$9,IF(AI921&lt;150,LMS!$D$10*AI921^3+LMS!$E$10*AI921^2+LMS!$F$10*AI921+LMS!$G$10,LMS!$D$11*AI921^3+LMS!$E$11*AI921^2+LMS!$F$11*AI921+LMS!$G$11)))</f>
        <v>#VALUE!</v>
      </c>
      <c r="AG921" t="e">
        <f>IF(D921="M",(IF(AI921&lt;2.5,LMS!$D$21*AI921^3+LMS!$E$21*AI921^2+LMS!$F$21*AI921+LMS!$G$21,IF(AI921&lt;9.5,LMS!$D$22*AI921^3+LMS!$E$22*AI921^2+LMS!$F$22*AI921+LMS!$G$22,IF(AI921&lt;26.75,LMS!$D$23*AI921^3+LMS!$E$23*AI921^2+LMS!$F$23*AI921+LMS!$G$23,IF(AI921&lt;90,LMS!$D$24*AI921^3+LMS!$E$24*AI921^2+LMS!$F$24*AI921+LMS!$G$24,LMS!$D$25*AI921^3+LMS!$E$25*AI921^2+LMS!$F$25*AI921+LMS!$G$25))))),(IF(AI921&lt;2.5,LMS!$D$27*AI921^3+LMS!$E$27*AI921^2+LMS!$F$27*AI921+LMS!$G$27,IF(AI921&lt;9.5,LMS!$D$28*AI921^3+LMS!$E$28*AI921^2+LMS!$F$28*AI921+LMS!$G$28,IF(AI921&lt;26.75,LMS!$D$29*AI921^3+LMS!$E$29*AI921^2+LMS!$F$29*AI921+LMS!$G$29,IF(AI921&lt;90,LMS!$D$30*AI921^3+LMS!$E$30*AI921^2+LMS!$F$30*AI921+LMS!$G$30,IF(AI921&lt;150,LMS!$D$31*AI921^3+LMS!$E$31*AI921^2+LMS!$F$31*AI921+LMS!$G$31,LMS!$D$32*AI921^3+LMS!$E$32*AI921^2+LMS!$F$32*AI921+LMS!$G$32)))))))</f>
        <v>#VALUE!</v>
      </c>
      <c r="AH921" t="e">
        <f>IF(D921="M",(IF(AI921&lt;90,LMS!$D$14*AI921^3+LMS!$E$14*AI921^2+LMS!$F$14*AI921+LMS!$G$14,LMS!$D$15*AI921^3+LMS!$E$15*AI921^2+LMS!$F$15*AI921+LMS!$G$15)),(IF(AI921&lt;90,LMS!$D$17*AI921^3+LMS!$E$17*AI921^2+LMS!$F$17*AI921+LMS!$G$17,LMS!$D$18*AI921^3+LMS!$E$18*AI921^2+LMS!$F$18*AI921+LMS!$G$18)))</f>
        <v>#VALUE!</v>
      </c>
      <c r="AI921" s="7" t="e">
        <f t="shared" si="309"/>
        <v>#VALUE!</v>
      </c>
      <c r="AJ921" s="7">
        <f t="shared" si="330"/>
        <v>0</v>
      </c>
      <c r="AL921" s="7">
        <f>IF(D921="M",WeightSDS!P$5*$AJ921^7+WeightSDS!Q$5*$AJ921^6+WeightSDS!R$5*$AJ921^5+WeightSDS!S$5*$AJ921^4+WeightSDS!T$5*$AJ921^3+WeightSDS!U$5*$AJ921^2+WeightSDS!V$5*$AJ921+WeightSDS!W$5,IF($AJ921&lt;186,WeightSDS!P$8*$AJ921^7+WeightSDS!Q$8*$AJ921^6+WeightSDS!R$8*$AJ921^5+WeightSDS!S$8*$AJ921^4+WeightSDS!T$8*$AJ921^3+WeightSDS!U$8*$AJ921^2+WeightSDS!V$8*$AJ921+WeightSDS!W$8,WeightSDS!$U$9+WeightSDS!$V$9*($AJ921-WeightSDS!$W$9)))</f>
        <v>0.75407122999999998</v>
      </c>
      <c r="AM921" s="7">
        <f>IF(D921="M",IF($AJ921&lt;45,WeightSDS!M$23*$AJ921^10+WeightSDS!N$23*$AJ921^9+WeightSDS!O$23*$AJ921^8+WeightSDS!P$23*$AJ921^7+WeightSDS!Q$23*$AJ921^6+WeightSDS!R$23*$AJ921^5+WeightSDS!S$23*$AJ921^4+WeightSDS!T$23*$AJ921^3+WeightSDS!U$23*$AJ921^2+WeightSDS!V$23*$AJ921+WeightSDS!W$23,IF($AJ921&lt;153,WeightSDS!M$25*$AJ921^10+WeightSDS!N$25*$AJ921^9+WeightSDS!O$25*$AJ921^8+WeightSDS!P$25*$AJ921^7+WeightSDS!Q$25*$AJ921^6+WeightSDS!R$25*$AJ921^5+WeightSDS!S$25*$AJ921^4+WeightSDS!T$25*$AJ921^3+WeightSDS!U$25*$AJ921^2+WeightSDS!V$25*$AJ921+WeightSDS!W$25,WeightSDS!M$27+WeightSDS!N$27/(1+EXP(WeightSDS!O$27+WeightSDS!P$27*$AJ921)))),IF($AJ921&lt;43.8,WeightSDS!M$29*$AJ921^10+WeightSDS!N$29*$AJ921^9+WeightSDS!O$29*$AJ921^8+WeightSDS!P$29*$AJ921^7+WeightSDS!Q$29*$AJ921^6+WeightSDS!R$29*$AJ921^5+WeightSDS!S$29*$AJ921^4+WeightSDS!T$29*$AJ921^3+WeightSDS!U$29*$AJ921^2+WeightSDS!V$29*$AJ921+WeightSDS!W$29-0.010431*(1-$AJ921/210),IF($AJ921&lt;123,WeightSDS!M$30*$AJ921^10+WeightSDS!N$30*$AJ921^9+WeightSDS!O$30*$AJ921^8+WeightSDS!P$30*$AJ921^7+WeightSDS!Q$30*$AJ921^6+WeightSDS!R$30*$AJ921^5+WeightSDS!S$30*$AJ921^4+WeightSDS!T$30*$AJ921^3+WeightSDS!U$30*$AJ921^2+WeightSDS!V$30*$AJ921+WeightSDS!W$30-0.010431*(1-1/$AJ921),WeightSDS!M$32+WeightSDS!N$32/(1+EXP(WeightSDS!O$32+WeightSDS!P$32*$AJ921))-0.010431*(1-$AJ921/210))))</f>
        <v>2.9500001032655536</v>
      </c>
      <c r="AN921" s="7">
        <f>IF(D921="M",IF($AJ921&lt;162,WeightSDS!P$12*$AJ921^7+WeightSDS!Q$12*$AJ921^6+WeightSDS!R$12*$AJ921^5+WeightSDS!S$12*$AJ921^4+WeightSDS!T$12*$AJ921^3+WeightSDS!U$12*$AJ921^2+WeightSDS!V$12*$AJ921+WeightSDS!W$12,WeightSDS!P$14*$AJ921^7+WeightSDS!Q$14*$AJ921^6+WeightSDS!R$14*$AJ921^5+WeightSDS!S$14*$AJ921^4+WeightSDS!T$14*$AJ921^3+WeightSDS!U$14*$AJ921^2+WeightSDS!V$14*$AJ921+WeightSDS!W$14),IF($AJ921&lt;156,WeightSDS!O$17*$AJ921^8+WeightSDS!P$17*$AJ921^7+WeightSDS!Q$17*$AJ921^6+WeightSDS!R$17*$AJ921^5+WeightSDS!S$17*$AJ921^4+WeightSDS!T$17*$AJ921^3+WeightSDS!U$17*$AJ921^2+WeightSDS!V$17*$AJ921+WeightSDS!W$17,IF($AJ921&lt;186,WeightSDS!$U$18+(WeightSDS!$V$18-WeightSDS!$U$18)/24*($AJ921-186)+WeightSDS!$W$18*(-$AJ921+186)^2-0.005,WeightSDS!$U$18+(WeightSDS!$V$18-WeightSDS!$U$18)/24*($AJ921-186)-0.005)))</f>
        <v>0.14604529399999999</v>
      </c>
      <c r="AQ921" s="7">
        <f t="shared" si="317"/>
        <v>0.56299999999999994</v>
      </c>
      <c r="AR921" s="7">
        <f t="shared" si="318"/>
        <v>69</v>
      </c>
      <c r="AS921" s="7">
        <f t="shared" si="319"/>
        <v>0.51</v>
      </c>
    </row>
    <row r="922" spans="2:45" s="7" customFormat="1" x14ac:dyDescent="0.15">
      <c r="B922" s="118"/>
      <c r="C922" s="118"/>
      <c r="D922" s="118"/>
      <c r="E922" s="30"/>
      <c r="F922" s="30"/>
      <c r="G922" s="119"/>
      <c r="H922" s="119"/>
      <c r="I922" s="78"/>
      <c r="J922" s="11" t="str">
        <f t="shared" si="310"/>
        <v/>
      </c>
      <c r="K922" s="2" t="str">
        <f t="shared" si="320"/>
        <v/>
      </c>
      <c r="L922" s="2" t="str">
        <f t="shared" si="311"/>
        <v/>
      </c>
      <c r="M922" s="2" t="str">
        <f t="shared" si="321"/>
        <v/>
      </c>
      <c r="N922" s="2" t="str">
        <f t="shared" si="322"/>
        <v/>
      </c>
      <c r="O922" s="2" t="str">
        <f t="shared" si="323"/>
        <v/>
      </c>
      <c r="P922" s="11" t="str">
        <f t="shared" si="324"/>
        <v/>
      </c>
      <c r="Q922" s="11" t="str">
        <f t="shared" si="325"/>
        <v/>
      </c>
      <c r="R922" s="2" t="str">
        <f t="shared" si="326"/>
        <v/>
      </c>
      <c r="S922" s="11" t="str">
        <f t="shared" si="327"/>
        <v/>
      </c>
      <c r="T922" s="175" t="str">
        <f t="shared" si="328"/>
        <v/>
      </c>
      <c r="U922" s="11" t="str">
        <f t="shared" si="329"/>
        <v/>
      </c>
      <c r="V922" s="136"/>
      <c r="W922" s="136"/>
      <c r="X922" s="139">
        <f t="shared" si="312"/>
        <v>0</v>
      </c>
      <c r="Y922" s="31">
        <f t="shared" si="313"/>
        <v>0</v>
      </c>
      <c r="Z922" s="31"/>
      <c r="AA922" s="140">
        <f t="shared" si="314"/>
        <v>0</v>
      </c>
      <c r="AB922" s="12"/>
      <c r="AC922" s="8">
        <f t="shared" si="315"/>
        <v>9.0359999999999996</v>
      </c>
      <c r="AD922" s="8">
        <f t="shared" si="316"/>
        <v>-184.49199999999999</v>
      </c>
      <c r="AE922"/>
      <c r="AF922" t="e">
        <f>IF(D922="M",IF(AI922&lt;78,LMS!$D$5*AI922^3+LMS!$E$5*AI922^2+LMS!$F$5*AI922+LMS!$G$5,IF(AI922&lt;150,LMS!$D$6*AI922^3+LMS!$E$6*AI922^2+LMS!$F$6*AI922+LMS!$G$6,LMS!$D$7*AI922^3+LMS!$E$7*AI922^2+LMS!$F$7*AI922+LMS!$G$7)),IF(AI922&lt;69,LMS!$D$9*AI922^3+LMS!$E$9*AI922^2+LMS!$F$9*AI922+LMS!$G$9,IF(AI922&lt;150,LMS!$D$10*AI922^3+LMS!$E$10*AI922^2+LMS!$F$10*AI922+LMS!$G$10,LMS!$D$11*AI922^3+LMS!$E$11*AI922^2+LMS!$F$11*AI922+LMS!$G$11)))</f>
        <v>#VALUE!</v>
      </c>
      <c r="AG922" t="e">
        <f>IF(D922="M",(IF(AI922&lt;2.5,LMS!$D$21*AI922^3+LMS!$E$21*AI922^2+LMS!$F$21*AI922+LMS!$G$21,IF(AI922&lt;9.5,LMS!$D$22*AI922^3+LMS!$E$22*AI922^2+LMS!$F$22*AI922+LMS!$G$22,IF(AI922&lt;26.75,LMS!$D$23*AI922^3+LMS!$E$23*AI922^2+LMS!$F$23*AI922+LMS!$G$23,IF(AI922&lt;90,LMS!$D$24*AI922^3+LMS!$E$24*AI922^2+LMS!$F$24*AI922+LMS!$G$24,LMS!$D$25*AI922^3+LMS!$E$25*AI922^2+LMS!$F$25*AI922+LMS!$G$25))))),(IF(AI922&lt;2.5,LMS!$D$27*AI922^3+LMS!$E$27*AI922^2+LMS!$F$27*AI922+LMS!$G$27,IF(AI922&lt;9.5,LMS!$D$28*AI922^3+LMS!$E$28*AI922^2+LMS!$F$28*AI922+LMS!$G$28,IF(AI922&lt;26.75,LMS!$D$29*AI922^3+LMS!$E$29*AI922^2+LMS!$F$29*AI922+LMS!$G$29,IF(AI922&lt;90,LMS!$D$30*AI922^3+LMS!$E$30*AI922^2+LMS!$F$30*AI922+LMS!$G$30,IF(AI922&lt;150,LMS!$D$31*AI922^3+LMS!$E$31*AI922^2+LMS!$F$31*AI922+LMS!$G$31,LMS!$D$32*AI922^3+LMS!$E$32*AI922^2+LMS!$F$32*AI922+LMS!$G$32)))))))</f>
        <v>#VALUE!</v>
      </c>
      <c r="AH922" t="e">
        <f>IF(D922="M",(IF(AI922&lt;90,LMS!$D$14*AI922^3+LMS!$E$14*AI922^2+LMS!$F$14*AI922+LMS!$G$14,LMS!$D$15*AI922^3+LMS!$E$15*AI922^2+LMS!$F$15*AI922+LMS!$G$15)),(IF(AI922&lt;90,LMS!$D$17*AI922^3+LMS!$E$17*AI922^2+LMS!$F$17*AI922+LMS!$G$17,LMS!$D$18*AI922^3+LMS!$E$18*AI922^2+LMS!$F$18*AI922+LMS!$G$18)))</f>
        <v>#VALUE!</v>
      </c>
      <c r="AI922" s="7" t="e">
        <f t="shared" si="309"/>
        <v>#VALUE!</v>
      </c>
      <c r="AJ922" s="7">
        <f t="shared" si="330"/>
        <v>0</v>
      </c>
      <c r="AL922" s="7">
        <f>IF(D922="M",WeightSDS!P$5*$AJ922^7+WeightSDS!Q$5*$AJ922^6+WeightSDS!R$5*$AJ922^5+WeightSDS!S$5*$AJ922^4+WeightSDS!T$5*$AJ922^3+WeightSDS!U$5*$AJ922^2+WeightSDS!V$5*$AJ922+WeightSDS!W$5,IF($AJ922&lt;186,WeightSDS!P$8*$AJ922^7+WeightSDS!Q$8*$AJ922^6+WeightSDS!R$8*$AJ922^5+WeightSDS!S$8*$AJ922^4+WeightSDS!T$8*$AJ922^3+WeightSDS!U$8*$AJ922^2+WeightSDS!V$8*$AJ922+WeightSDS!W$8,WeightSDS!$U$9+WeightSDS!$V$9*($AJ922-WeightSDS!$W$9)))</f>
        <v>0.75407122999999998</v>
      </c>
      <c r="AM922" s="7">
        <f>IF(D922="M",IF($AJ922&lt;45,WeightSDS!M$23*$AJ922^10+WeightSDS!N$23*$AJ922^9+WeightSDS!O$23*$AJ922^8+WeightSDS!P$23*$AJ922^7+WeightSDS!Q$23*$AJ922^6+WeightSDS!R$23*$AJ922^5+WeightSDS!S$23*$AJ922^4+WeightSDS!T$23*$AJ922^3+WeightSDS!U$23*$AJ922^2+WeightSDS!V$23*$AJ922+WeightSDS!W$23,IF($AJ922&lt;153,WeightSDS!M$25*$AJ922^10+WeightSDS!N$25*$AJ922^9+WeightSDS!O$25*$AJ922^8+WeightSDS!P$25*$AJ922^7+WeightSDS!Q$25*$AJ922^6+WeightSDS!R$25*$AJ922^5+WeightSDS!S$25*$AJ922^4+WeightSDS!T$25*$AJ922^3+WeightSDS!U$25*$AJ922^2+WeightSDS!V$25*$AJ922+WeightSDS!W$25,WeightSDS!M$27+WeightSDS!N$27/(1+EXP(WeightSDS!O$27+WeightSDS!P$27*$AJ922)))),IF($AJ922&lt;43.8,WeightSDS!M$29*$AJ922^10+WeightSDS!N$29*$AJ922^9+WeightSDS!O$29*$AJ922^8+WeightSDS!P$29*$AJ922^7+WeightSDS!Q$29*$AJ922^6+WeightSDS!R$29*$AJ922^5+WeightSDS!S$29*$AJ922^4+WeightSDS!T$29*$AJ922^3+WeightSDS!U$29*$AJ922^2+WeightSDS!V$29*$AJ922+WeightSDS!W$29-0.010431*(1-$AJ922/210),IF($AJ922&lt;123,WeightSDS!M$30*$AJ922^10+WeightSDS!N$30*$AJ922^9+WeightSDS!O$30*$AJ922^8+WeightSDS!P$30*$AJ922^7+WeightSDS!Q$30*$AJ922^6+WeightSDS!R$30*$AJ922^5+WeightSDS!S$30*$AJ922^4+WeightSDS!T$30*$AJ922^3+WeightSDS!U$30*$AJ922^2+WeightSDS!V$30*$AJ922+WeightSDS!W$30-0.010431*(1-1/$AJ922),WeightSDS!M$32+WeightSDS!N$32/(1+EXP(WeightSDS!O$32+WeightSDS!P$32*$AJ922))-0.010431*(1-$AJ922/210))))</f>
        <v>2.9500001032655536</v>
      </c>
      <c r="AN922" s="7">
        <f>IF(D922="M",IF($AJ922&lt;162,WeightSDS!P$12*$AJ922^7+WeightSDS!Q$12*$AJ922^6+WeightSDS!R$12*$AJ922^5+WeightSDS!S$12*$AJ922^4+WeightSDS!T$12*$AJ922^3+WeightSDS!U$12*$AJ922^2+WeightSDS!V$12*$AJ922+WeightSDS!W$12,WeightSDS!P$14*$AJ922^7+WeightSDS!Q$14*$AJ922^6+WeightSDS!R$14*$AJ922^5+WeightSDS!S$14*$AJ922^4+WeightSDS!T$14*$AJ922^3+WeightSDS!U$14*$AJ922^2+WeightSDS!V$14*$AJ922+WeightSDS!W$14),IF($AJ922&lt;156,WeightSDS!O$17*$AJ922^8+WeightSDS!P$17*$AJ922^7+WeightSDS!Q$17*$AJ922^6+WeightSDS!R$17*$AJ922^5+WeightSDS!S$17*$AJ922^4+WeightSDS!T$17*$AJ922^3+WeightSDS!U$17*$AJ922^2+WeightSDS!V$17*$AJ922+WeightSDS!W$17,IF($AJ922&lt;186,WeightSDS!$U$18+(WeightSDS!$V$18-WeightSDS!$U$18)/24*($AJ922-186)+WeightSDS!$W$18*(-$AJ922+186)^2-0.005,WeightSDS!$U$18+(WeightSDS!$V$18-WeightSDS!$U$18)/24*($AJ922-186)-0.005)))</f>
        <v>0.14604529399999999</v>
      </c>
      <c r="AQ922" s="7">
        <f t="shared" si="317"/>
        <v>0.56299999999999994</v>
      </c>
      <c r="AR922" s="7">
        <f t="shared" si="318"/>
        <v>69</v>
      </c>
      <c r="AS922" s="7">
        <f t="shared" si="319"/>
        <v>0.51</v>
      </c>
    </row>
    <row r="923" spans="2:45" s="7" customFormat="1" x14ac:dyDescent="0.15">
      <c r="B923" s="118"/>
      <c r="C923" s="118"/>
      <c r="D923" s="118"/>
      <c r="E923" s="30"/>
      <c r="F923" s="30"/>
      <c r="G923" s="119"/>
      <c r="H923" s="119"/>
      <c r="I923" s="78"/>
      <c r="J923" s="11" t="str">
        <f t="shared" si="310"/>
        <v/>
      </c>
      <c r="K923" s="2" t="str">
        <f t="shared" si="320"/>
        <v/>
      </c>
      <c r="L923" s="2" t="str">
        <f t="shared" si="311"/>
        <v/>
      </c>
      <c r="M923" s="2" t="str">
        <f t="shared" si="321"/>
        <v/>
      </c>
      <c r="N923" s="2" t="str">
        <f t="shared" si="322"/>
        <v/>
      </c>
      <c r="O923" s="2" t="str">
        <f t="shared" si="323"/>
        <v/>
      </c>
      <c r="P923" s="11" t="str">
        <f t="shared" si="324"/>
        <v/>
      </c>
      <c r="Q923" s="11" t="str">
        <f t="shared" si="325"/>
        <v/>
      </c>
      <c r="R923" s="2" t="str">
        <f t="shared" si="326"/>
        <v/>
      </c>
      <c r="S923" s="11" t="str">
        <f t="shared" si="327"/>
        <v/>
      </c>
      <c r="T923" s="175" t="str">
        <f t="shared" si="328"/>
        <v/>
      </c>
      <c r="U923" s="11" t="str">
        <f t="shared" si="329"/>
        <v/>
      </c>
      <c r="V923" s="136"/>
      <c r="W923" s="136"/>
      <c r="X923" s="139">
        <f t="shared" si="312"/>
        <v>0</v>
      </c>
      <c r="Y923" s="31">
        <f t="shared" si="313"/>
        <v>0</v>
      </c>
      <c r="Z923" s="31"/>
      <c r="AA923" s="140">
        <f t="shared" si="314"/>
        <v>0</v>
      </c>
      <c r="AB923" s="12"/>
      <c r="AC923" s="8">
        <f t="shared" si="315"/>
        <v>9.0359999999999996</v>
      </c>
      <c r="AD923" s="8">
        <f t="shared" si="316"/>
        <v>-184.49199999999999</v>
      </c>
      <c r="AE923"/>
      <c r="AF923" t="e">
        <f>IF(D923="M",IF(AI923&lt;78,LMS!$D$5*AI923^3+LMS!$E$5*AI923^2+LMS!$F$5*AI923+LMS!$G$5,IF(AI923&lt;150,LMS!$D$6*AI923^3+LMS!$E$6*AI923^2+LMS!$F$6*AI923+LMS!$G$6,LMS!$D$7*AI923^3+LMS!$E$7*AI923^2+LMS!$F$7*AI923+LMS!$G$7)),IF(AI923&lt;69,LMS!$D$9*AI923^3+LMS!$E$9*AI923^2+LMS!$F$9*AI923+LMS!$G$9,IF(AI923&lt;150,LMS!$D$10*AI923^3+LMS!$E$10*AI923^2+LMS!$F$10*AI923+LMS!$G$10,LMS!$D$11*AI923^3+LMS!$E$11*AI923^2+LMS!$F$11*AI923+LMS!$G$11)))</f>
        <v>#VALUE!</v>
      </c>
      <c r="AG923" t="e">
        <f>IF(D923="M",(IF(AI923&lt;2.5,LMS!$D$21*AI923^3+LMS!$E$21*AI923^2+LMS!$F$21*AI923+LMS!$G$21,IF(AI923&lt;9.5,LMS!$D$22*AI923^3+LMS!$E$22*AI923^2+LMS!$F$22*AI923+LMS!$G$22,IF(AI923&lt;26.75,LMS!$D$23*AI923^3+LMS!$E$23*AI923^2+LMS!$F$23*AI923+LMS!$G$23,IF(AI923&lt;90,LMS!$D$24*AI923^3+LMS!$E$24*AI923^2+LMS!$F$24*AI923+LMS!$G$24,LMS!$D$25*AI923^3+LMS!$E$25*AI923^2+LMS!$F$25*AI923+LMS!$G$25))))),(IF(AI923&lt;2.5,LMS!$D$27*AI923^3+LMS!$E$27*AI923^2+LMS!$F$27*AI923+LMS!$G$27,IF(AI923&lt;9.5,LMS!$D$28*AI923^3+LMS!$E$28*AI923^2+LMS!$F$28*AI923+LMS!$G$28,IF(AI923&lt;26.75,LMS!$D$29*AI923^3+LMS!$E$29*AI923^2+LMS!$F$29*AI923+LMS!$G$29,IF(AI923&lt;90,LMS!$D$30*AI923^3+LMS!$E$30*AI923^2+LMS!$F$30*AI923+LMS!$G$30,IF(AI923&lt;150,LMS!$D$31*AI923^3+LMS!$E$31*AI923^2+LMS!$F$31*AI923+LMS!$G$31,LMS!$D$32*AI923^3+LMS!$E$32*AI923^2+LMS!$F$32*AI923+LMS!$G$32)))))))</f>
        <v>#VALUE!</v>
      </c>
      <c r="AH923" t="e">
        <f>IF(D923="M",(IF(AI923&lt;90,LMS!$D$14*AI923^3+LMS!$E$14*AI923^2+LMS!$F$14*AI923+LMS!$G$14,LMS!$D$15*AI923^3+LMS!$E$15*AI923^2+LMS!$F$15*AI923+LMS!$G$15)),(IF(AI923&lt;90,LMS!$D$17*AI923^3+LMS!$E$17*AI923^2+LMS!$F$17*AI923+LMS!$G$17,LMS!$D$18*AI923^3+LMS!$E$18*AI923^2+LMS!$F$18*AI923+LMS!$G$18)))</f>
        <v>#VALUE!</v>
      </c>
      <c r="AI923" s="7" t="e">
        <f t="shared" si="309"/>
        <v>#VALUE!</v>
      </c>
      <c r="AJ923" s="7">
        <f t="shared" si="330"/>
        <v>0</v>
      </c>
      <c r="AL923" s="7">
        <f>IF(D923="M",WeightSDS!P$5*$AJ923^7+WeightSDS!Q$5*$AJ923^6+WeightSDS!R$5*$AJ923^5+WeightSDS!S$5*$AJ923^4+WeightSDS!T$5*$AJ923^3+WeightSDS!U$5*$AJ923^2+WeightSDS!V$5*$AJ923+WeightSDS!W$5,IF($AJ923&lt;186,WeightSDS!P$8*$AJ923^7+WeightSDS!Q$8*$AJ923^6+WeightSDS!R$8*$AJ923^5+WeightSDS!S$8*$AJ923^4+WeightSDS!T$8*$AJ923^3+WeightSDS!U$8*$AJ923^2+WeightSDS!V$8*$AJ923+WeightSDS!W$8,WeightSDS!$U$9+WeightSDS!$V$9*($AJ923-WeightSDS!$W$9)))</f>
        <v>0.75407122999999998</v>
      </c>
      <c r="AM923" s="7">
        <f>IF(D923="M",IF($AJ923&lt;45,WeightSDS!M$23*$AJ923^10+WeightSDS!N$23*$AJ923^9+WeightSDS!O$23*$AJ923^8+WeightSDS!P$23*$AJ923^7+WeightSDS!Q$23*$AJ923^6+WeightSDS!R$23*$AJ923^5+WeightSDS!S$23*$AJ923^4+WeightSDS!T$23*$AJ923^3+WeightSDS!U$23*$AJ923^2+WeightSDS!V$23*$AJ923+WeightSDS!W$23,IF($AJ923&lt;153,WeightSDS!M$25*$AJ923^10+WeightSDS!N$25*$AJ923^9+WeightSDS!O$25*$AJ923^8+WeightSDS!P$25*$AJ923^7+WeightSDS!Q$25*$AJ923^6+WeightSDS!R$25*$AJ923^5+WeightSDS!S$25*$AJ923^4+WeightSDS!T$25*$AJ923^3+WeightSDS!U$25*$AJ923^2+WeightSDS!V$25*$AJ923+WeightSDS!W$25,WeightSDS!M$27+WeightSDS!N$27/(1+EXP(WeightSDS!O$27+WeightSDS!P$27*$AJ923)))),IF($AJ923&lt;43.8,WeightSDS!M$29*$AJ923^10+WeightSDS!N$29*$AJ923^9+WeightSDS!O$29*$AJ923^8+WeightSDS!P$29*$AJ923^7+WeightSDS!Q$29*$AJ923^6+WeightSDS!R$29*$AJ923^5+WeightSDS!S$29*$AJ923^4+WeightSDS!T$29*$AJ923^3+WeightSDS!U$29*$AJ923^2+WeightSDS!V$29*$AJ923+WeightSDS!W$29-0.010431*(1-$AJ923/210),IF($AJ923&lt;123,WeightSDS!M$30*$AJ923^10+WeightSDS!N$30*$AJ923^9+WeightSDS!O$30*$AJ923^8+WeightSDS!P$30*$AJ923^7+WeightSDS!Q$30*$AJ923^6+WeightSDS!R$30*$AJ923^5+WeightSDS!S$30*$AJ923^4+WeightSDS!T$30*$AJ923^3+WeightSDS!U$30*$AJ923^2+WeightSDS!V$30*$AJ923+WeightSDS!W$30-0.010431*(1-1/$AJ923),WeightSDS!M$32+WeightSDS!N$32/(1+EXP(WeightSDS!O$32+WeightSDS!P$32*$AJ923))-0.010431*(1-$AJ923/210))))</f>
        <v>2.9500001032655536</v>
      </c>
      <c r="AN923" s="7">
        <f>IF(D923="M",IF($AJ923&lt;162,WeightSDS!P$12*$AJ923^7+WeightSDS!Q$12*$AJ923^6+WeightSDS!R$12*$AJ923^5+WeightSDS!S$12*$AJ923^4+WeightSDS!T$12*$AJ923^3+WeightSDS!U$12*$AJ923^2+WeightSDS!V$12*$AJ923+WeightSDS!W$12,WeightSDS!P$14*$AJ923^7+WeightSDS!Q$14*$AJ923^6+WeightSDS!R$14*$AJ923^5+WeightSDS!S$14*$AJ923^4+WeightSDS!T$14*$AJ923^3+WeightSDS!U$14*$AJ923^2+WeightSDS!V$14*$AJ923+WeightSDS!W$14),IF($AJ923&lt;156,WeightSDS!O$17*$AJ923^8+WeightSDS!P$17*$AJ923^7+WeightSDS!Q$17*$AJ923^6+WeightSDS!R$17*$AJ923^5+WeightSDS!S$17*$AJ923^4+WeightSDS!T$17*$AJ923^3+WeightSDS!U$17*$AJ923^2+WeightSDS!V$17*$AJ923+WeightSDS!W$17,IF($AJ923&lt;186,WeightSDS!$U$18+(WeightSDS!$V$18-WeightSDS!$U$18)/24*($AJ923-186)+WeightSDS!$W$18*(-$AJ923+186)^2-0.005,WeightSDS!$U$18+(WeightSDS!$V$18-WeightSDS!$U$18)/24*($AJ923-186)-0.005)))</f>
        <v>0.14604529399999999</v>
      </c>
      <c r="AQ923" s="7">
        <f t="shared" si="317"/>
        <v>0.56299999999999994</v>
      </c>
      <c r="AR923" s="7">
        <f t="shared" si="318"/>
        <v>69</v>
      </c>
      <c r="AS923" s="7">
        <f t="shared" si="319"/>
        <v>0.51</v>
      </c>
    </row>
    <row r="924" spans="2:45" s="7" customFormat="1" x14ac:dyDescent="0.15">
      <c r="B924" s="118"/>
      <c r="C924" s="118"/>
      <c r="D924" s="118"/>
      <c r="E924" s="30"/>
      <c r="F924" s="30"/>
      <c r="G924" s="119"/>
      <c r="H924" s="119"/>
      <c r="I924" s="78"/>
      <c r="J924" s="11" t="str">
        <f t="shared" si="310"/>
        <v/>
      </c>
      <c r="K924" s="2" t="str">
        <f t="shared" si="320"/>
        <v/>
      </c>
      <c r="L924" s="2" t="str">
        <f t="shared" si="311"/>
        <v/>
      </c>
      <c r="M924" s="2" t="str">
        <f t="shared" si="321"/>
        <v/>
      </c>
      <c r="N924" s="2" t="str">
        <f t="shared" si="322"/>
        <v/>
      </c>
      <c r="O924" s="2" t="str">
        <f t="shared" si="323"/>
        <v/>
      </c>
      <c r="P924" s="11" t="str">
        <f t="shared" si="324"/>
        <v/>
      </c>
      <c r="Q924" s="11" t="str">
        <f t="shared" si="325"/>
        <v/>
      </c>
      <c r="R924" s="2" t="str">
        <f t="shared" si="326"/>
        <v/>
      </c>
      <c r="S924" s="11" t="str">
        <f t="shared" si="327"/>
        <v/>
      </c>
      <c r="T924" s="175" t="str">
        <f t="shared" si="328"/>
        <v/>
      </c>
      <c r="U924" s="11" t="str">
        <f t="shared" si="329"/>
        <v/>
      </c>
      <c r="V924" s="136"/>
      <c r="W924" s="136"/>
      <c r="X924" s="139">
        <f t="shared" si="312"/>
        <v>0</v>
      </c>
      <c r="Y924" s="31">
        <f t="shared" si="313"/>
        <v>0</v>
      </c>
      <c r="Z924" s="31"/>
      <c r="AA924" s="140">
        <f t="shared" si="314"/>
        <v>0</v>
      </c>
      <c r="AB924" s="12"/>
      <c r="AC924" s="8">
        <f t="shared" si="315"/>
        <v>9.0359999999999996</v>
      </c>
      <c r="AD924" s="8">
        <f t="shared" si="316"/>
        <v>-184.49199999999999</v>
      </c>
      <c r="AE924"/>
      <c r="AF924" t="e">
        <f>IF(D924="M",IF(AI924&lt;78,LMS!$D$5*AI924^3+LMS!$E$5*AI924^2+LMS!$F$5*AI924+LMS!$G$5,IF(AI924&lt;150,LMS!$D$6*AI924^3+LMS!$E$6*AI924^2+LMS!$F$6*AI924+LMS!$G$6,LMS!$D$7*AI924^3+LMS!$E$7*AI924^2+LMS!$F$7*AI924+LMS!$G$7)),IF(AI924&lt;69,LMS!$D$9*AI924^3+LMS!$E$9*AI924^2+LMS!$F$9*AI924+LMS!$G$9,IF(AI924&lt;150,LMS!$D$10*AI924^3+LMS!$E$10*AI924^2+LMS!$F$10*AI924+LMS!$G$10,LMS!$D$11*AI924^3+LMS!$E$11*AI924^2+LMS!$F$11*AI924+LMS!$G$11)))</f>
        <v>#VALUE!</v>
      </c>
      <c r="AG924" t="e">
        <f>IF(D924="M",(IF(AI924&lt;2.5,LMS!$D$21*AI924^3+LMS!$E$21*AI924^2+LMS!$F$21*AI924+LMS!$G$21,IF(AI924&lt;9.5,LMS!$D$22*AI924^3+LMS!$E$22*AI924^2+LMS!$F$22*AI924+LMS!$G$22,IF(AI924&lt;26.75,LMS!$D$23*AI924^3+LMS!$E$23*AI924^2+LMS!$F$23*AI924+LMS!$G$23,IF(AI924&lt;90,LMS!$D$24*AI924^3+LMS!$E$24*AI924^2+LMS!$F$24*AI924+LMS!$G$24,LMS!$D$25*AI924^3+LMS!$E$25*AI924^2+LMS!$F$25*AI924+LMS!$G$25))))),(IF(AI924&lt;2.5,LMS!$D$27*AI924^3+LMS!$E$27*AI924^2+LMS!$F$27*AI924+LMS!$G$27,IF(AI924&lt;9.5,LMS!$D$28*AI924^3+LMS!$E$28*AI924^2+LMS!$F$28*AI924+LMS!$G$28,IF(AI924&lt;26.75,LMS!$D$29*AI924^3+LMS!$E$29*AI924^2+LMS!$F$29*AI924+LMS!$G$29,IF(AI924&lt;90,LMS!$D$30*AI924^3+LMS!$E$30*AI924^2+LMS!$F$30*AI924+LMS!$G$30,IF(AI924&lt;150,LMS!$D$31*AI924^3+LMS!$E$31*AI924^2+LMS!$F$31*AI924+LMS!$G$31,LMS!$D$32*AI924^3+LMS!$E$32*AI924^2+LMS!$F$32*AI924+LMS!$G$32)))))))</f>
        <v>#VALUE!</v>
      </c>
      <c r="AH924" t="e">
        <f>IF(D924="M",(IF(AI924&lt;90,LMS!$D$14*AI924^3+LMS!$E$14*AI924^2+LMS!$F$14*AI924+LMS!$G$14,LMS!$D$15*AI924^3+LMS!$E$15*AI924^2+LMS!$F$15*AI924+LMS!$G$15)),(IF(AI924&lt;90,LMS!$D$17*AI924^3+LMS!$E$17*AI924^2+LMS!$F$17*AI924+LMS!$G$17,LMS!$D$18*AI924^3+LMS!$E$18*AI924^2+LMS!$F$18*AI924+LMS!$G$18)))</f>
        <v>#VALUE!</v>
      </c>
      <c r="AI924" s="7" t="e">
        <f t="shared" si="309"/>
        <v>#VALUE!</v>
      </c>
      <c r="AJ924" s="7">
        <f t="shared" si="330"/>
        <v>0</v>
      </c>
      <c r="AL924" s="7">
        <f>IF(D924="M",WeightSDS!P$5*$AJ924^7+WeightSDS!Q$5*$AJ924^6+WeightSDS!R$5*$AJ924^5+WeightSDS!S$5*$AJ924^4+WeightSDS!T$5*$AJ924^3+WeightSDS!U$5*$AJ924^2+WeightSDS!V$5*$AJ924+WeightSDS!W$5,IF($AJ924&lt;186,WeightSDS!P$8*$AJ924^7+WeightSDS!Q$8*$AJ924^6+WeightSDS!R$8*$AJ924^5+WeightSDS!S$8*$AJ924^4+WeightSDS!T$8*$AJ924^3+WeightSDS!U$8*$AJ924^2+WeightSDS!V$8*$AJ924+WeightSDS!W$8,WeightSDS!$U$9+WeightSDS!$V$9*($AJ924-WeightSDS!$W$9)))</f>
        <v>0.75407122999999998</v>
      </c>
      <c r="AM924" s="7">
        <f>IF(D924="M",IF($AJ924&lt;45,WeightSDS!M$23*$AJ924^10+WeightSDS!N$23*$AJ924^9+WeightSDS!O$23*$AJ924^8+WeightSDS!P$23*$AJ924^7+WeightSDS!Q$23*$AJ924^6+WeightSDS!R$23*$AJ924^5+WeightSDS!S$23*$AJ924^4+WeightSDS!T$23*$AJ924^3+WeightSDS!U$23*$AJ924^2+WeightSDS!V$23*$AJ924+WeightSDS!W$23,IF($AJ924&lt;153,WeightSDS!M$25*$AJ924^10+WeightSDS!N$25*$AJ924^9+WeightSDS!O$25*$AJ924^8+WeightSDS!P$25*$AJ924^7+WeightSDS!Q$25*$AJ924^6+WeightSDS!R$25*$AJ924^5+WeightSDS!S$25*$AJ924^4+WeightSDS!T$25*$AJ924^3+WeightSDS!U$25*$AJ924^2+WeightSDS!V$25*$AJ924+WeightSDS!W$25,WeightSDS!M$27+WeightSDS!N$27/(1+EXP(WeightSDS!O$27+WeightSDS!P$27*$AJ924)))),IF($AJ924&lt;43.8,WeightSDS!M$29*$AJ924^10+WeightSDS!N$29*$AJ924^9+WeightSDS!O$29*$AJ924^8+WeightSDS!P$29*$AJ924^7+WeightSDS!Q$29*$AJ924^6+WeightSDS!R$29*$AJ924^5+WeightSDS!S$29*$AJ924^4+WeightSDS!T$29*$AJ924^3+WeightSDS!U$29*$AJ924^2+WeightSDS!V$29*$AJ924+WeightSDS!W$29-0.010431*(1-$AJ924/210),IF($AJ924&lt;123,WeightSDS!M$30*$AJ924^10+WeightSDS!N$30*$AJ924^9+WeightSDS!O$30*$AJ924^8+WeightSDS!P$30*$AJ924^7+WeightSDS!Q$30*$AJ924^6+WeightSDS!R$30*$AJ924^5+WeightSDS!S$30*$AJ924^4+WeightSDS!T$30*$AJ924^3+WeightSDS!U$30*$AJ924^2+WeightSDS!V$30*$AJ924+WeightSDS!W$30-0.010431*(1-1/$AJ924),WeightSDS!M$32+WeightSDS!N$32/(1+EXP(WeightSDS!O$32+WeightSDS!P$32*$AJ924))-0.010431*(1-$AJ924/210))))</f>
        <v>2.9500001032655536</v>
      </c>
      <c r="AN924" s="7">
        <f>IF(D924="M",IF($AJ924&lt;162,WeightSDS!P$12*$AJ924^7+WeightSDS!Q$12*$AJ924^6+WeightSDS!R$12*$AJ924^5+WeightSDS!S$12*$AJ924^4+WeightSDS!T$12*$AJ924^3+WeightSDS!U$12*$AJ924^2+WeightSDS!V$12*$AJ924+WeightSDS!W$12,WeightSDS!P$14*$AJ924^7+WeightSDS!Q$14*$AJ924^6+WeightSDS!R$14*$AJ924^5+WeightSDS!S$14*$AJ924^4+WeightSDS!T$14*$AJ924^3+WeightSDS!U$14*$AJ924^2+WeightSDS!V$14*$AJ924+WeightSDS!W$14),IF($AJ924&lt;156,WeightSDS!O$17*$AJ924^8+WeightSDS!P$17*$AJ924^7+WeightSDS!Q$17*$AJ924^6+WeightSDS!R$17*$AJ924^5+WeightSDS!S$17*$AJ924^4+WeightSDS!T$17*$AJ924^3+WeightSDS!U$17*$AJ924^2+WeightSDS!V$17*$AJ924+WeightSDS!W$17,IF($AJ924&lt;186,WeightSDS!$U$18+(WeightSDS!$V$18-WeightSDS!$U$18)/24*($AJ924-186)+WeightSDS!$W$18*(-$AJ924+186)^2-0.005,WeightSDS!$U$18+(WeightSDS!$V$18-WeightSDS!$U$18)/24*($AJ924-186)-0.005)))</f>
        <v>0.14604529399999999</v>
      </c>
      <c r="AQ924" s="7">
        <f t="shared" si="317"/>
        <v>0.56299999999999994</v>
      </c>
      <c r="AR924" s="7">
        <f t="shared" si="318"/>
        <v>69</v>
      </c>
      <c r="AS924" s="7">
        <f t="shared" si="319"/>
        <v>0.51</v>
      </c>
    </row>
    <row r="925" spans="2:45" s="7" customFormat="1" x14ac:dyDescent="0.15">
      <c r="B925" s="118"/>
      <c r="C925" s="118"/>
      <c r="D925" s="118"/>
      <c r="E925" s="30"/>
      <c r="F925" s="30"/>
      <c r="G925" s="119"/>
      <c r="H925" s="119"/>
      <c r="I925" s="78"/>
      <c r="J925" s="11" t="str">
        <f t="shared" si="310"/>
        <v/>
      </c>
      <c r="K925" s="2" t="str">
        <f t="shared" si="320"/>
        <v/>
      </c>
      <c r="L925" s="2" t="str">
        <f t="shared" si="311"/>
        <v/>
      </c>
      <c r="M925" s="2" t="str">
        <f t="shared" si="321"/>
        <v/>
      </c>
      <c r="N925" s="2" t="str">
        <f t="shared" si="322"/>
        <v/>
      </c>
      <c r="O925" s="2" t="str">
        <f t="shared" si="323"/>
        <v/>
      </c>
      <c r="P925" s="11" t="str">
        <f t="shared" si="324"/>
        <v/>
      </c>
      <c r="Q925" s="11" t="str">
        <f t="shared" si="325"/>
        <v/>
      </c>
      <c r="R925" s="2" t="str">
        <f t="shared" si="326"/>
        <v/>
      </c>
      <c r="S925" s="11" t="str">
        <f t="shared" si="327"/>
        <v/>
      </c>
      <c r="T925" s="175" t="str">
        <f t="shared" si="328"/>
        <v/>
      </c>
      <c r="U925" s="11" t="str">
        <f t="shared" si="329"/>
        <v/>
      </c>
      <c r="V925" s="136"/>
      <c r="W925" s="136"/>
      <c r="X925" s="139">
        <f t="shared" si="312"/>
        <v>0</v>
      </c>
      <c r="Y925" s="31">
        <f t="shared" si="313"/>
        <v>0</v>
      </c>
      <c r="Z925" s="31"/>
      <c r="AA925" s="140">
        <f t="shared" si="314"/>
        <v>0</v>
      </c>
      <c r="AB925" s="12"/>
      <c r="AC925" s="8">
        <f t="shared" si="315"/>
        <v>9.0359999999999996</v>
      </c>
      <c r="AD925" s="8">
        <f t="shared" si="316"/>
        <v>-184.49199999999999</v>
      </c>
      <c r="AE925"/>
      <c r="AF925" t="e">
        <f>IF(D925="M",IF(AI925&lt;78,LMS!$D$5*AI925^3+LMS!$E$5*AI925^2+LMS!$F$5*AI925+LMS!$G$5,IF(AI925&lt;150,LMS!$D$6*AI925^3+LMS!$E$6*AI925^2+LMS!$F$6*AI925+LMS!$G$6,LMS!$D$7*AI925^3+LMS!$E$7*AI925^2+LMS!$F$7*AI925+LMS!$G$7)),IF(AI925&lt;69,LMS!$D$9*AI925^3+LMS!$E$9*AI925^2+LMS!$F$9*AI925+LMS!$G$9,IF(AI925&lt;150,LMS!$D$10*AI925^3+LMS!$E$10*AI925^2+LMS!$F$10*AI925+LMS!$G$10,LMS!$D$11*AI925^3+LMS!$E$11*AI925^2+LMS!$F$11*AI925+LMS!$G$11)))</f>
        <v>#VALUE!</v>
      </c>
      <c r="AG925" t="e">
        <f>IF(D925="M",(IF(AI925&lt;2.5,LMS!$D$21*AI925^3+LMS!$E$21*AI925^2+LMS!$F$21*AI925+LMS!$G$21,IF(AI925&lt;9.5,LMS!$D$22*AI925^3+LMS!$E$22*AI925^2+LMS!$F$22*AI925+LMS!$G$22,IF(AI925&lt;26.75,LMS!$D$23*AI925^3+LMS!$E$23*AI925^2+LMS!$F$23*AI925+LMS!$G$23,IF(AI925&lt;90,LMS!$D$24*AI925^3+LMS!$E$24*AI925^2+LMS!$F$24*AI925+LMS!$G$24,LMS!$D$25*AI925^3+LMS!$E$25*AI925^2+LMS!$F$25*AI925+LMS!$G$25))))),(IF(AI925&lt;2.5,LMS!$D$27*AI925^3+LMS!$E$27*AI925^2+LMS!$F$27*AI925+LMS!$G$27,IF(AI925&lt;9.5,LMS!$D$28*AI925^3+LMS!$E$28*AI925^2+LMS!$F$28*AI925+LMS!$G$28,IF(AI925&lt;26.75,LMS!$D$29*AI925^3+LMS!$E$29*AI925^2+LMS!$F$29*AI925+LMS!$G$29,IF(AI925&lt;90,LMS!$D$30*AI925^3+LMS!$E$30*AI925^2+LMS!$F$30*AI925+LMS!$G$30,IF(AI925&lt;150,LMS!$D$31*AI925^3+LMS!$E$31*AI925^2+LMS!$F$31*AI925+LMS!$G$31,LMS!$D$32*AI925^3+LMS!$E$32*AI925^2+LMS!$F$32*AI925+LMS!$G$32)))))))</f>
        <v>#VALUE!</v>
      </c>
      <c r="AH925" t="e">
        <f>IF(D925="M",(IF(AI925&lt;90,LMS!$D$14*AI925^3+LMS!$E$14*AI925^2+LMS!$F$14*AI925+LMS!$G$14,LMS!$D$15*AI925^3+LMS!$E$15*AI925^2+LMS!$F$15*AI925+LMS!$G$15)),(IF(AI925&lt;90,LMS!$D$17*AI925^3+LMS!$E$17*AI925^2+LMS!$F$17*AI925+LMS!$G$17,LMS!$D$18*AI925^3+LMS!$E$18*AI925^2+LMS!$F$18*AI925+LMS!$G$18)))</f>
        <v>#VALUE!</v>
      </c>
      <c r="AI925" s="7" t="e">
        <f t="shared" si="309"/>
        <v>#VALUE!</v>
      </c>
      <c r="AJ925" s="7">
        <f t="shared" si="330"/>
        <v>0</v>
      </c>
      <c r="AL925" s="7">
        <f>IF(D925="M",WeightSDS!P$5*$AJ925^7+WeightSDS!Q$5*$AJ925^6+WeightSDS!R$5*$AJ925^5+WeightSDS!S$5*$AJ925^4+WeightSDS!T$5*$AJ925^3+WeightSDS!U$5*$AJ925^2+WeightSDS!V$5*$AJ925+WeightSDS!W$5,IF($AJ925&lt;186,WeightSDS!P$8*$AJ925^7+WeightSDS!Q$8*$AJ925^6+WeightSDS!R$8*$AJ925^5+WeightSDS!S$8*$AJ925^4+WeightSDS!T$8*$AJ925^3+WeightSDS!U$8*$AJ925^2+WeightSDS!V$8*$AJ925+WeightSDS!W$8,WeightSDS!$U$9+WeightSDS!$V$9*($AJ925-WeightSDS!$W$9)))</f>
        <v>0.75407122999999998</v>
      </c>
      <c r="AM925" s="7">
        <f>IF(D925="M",IF($AJ925&lt;45,WeightSDS!M$23*$AJ925^10+WeightSDS!N$23*$AJ925^9+WeightSDS!O$23*$AJ925^8+WeightSDS!P$23*$AJ925^7+WeightSDS!Q$23*$AJ925^6+WeightSDS!R$23*$AJ925^5+WeightSDS!S$23*$AJ925^4+WeightSDS!T$23*$AJ925^3+WeightSDS!U$23*$AJ925^2+WeightSDS!V$23*$AJ925+WeightSDS!W$23,IF($AJ925&lt;153,WeightSDS!M$25*$AJ925^10+WeightSDS!N$25*$AJ925^9+WeightSDS!O$25*$AJ925^8+WeightSDS!P$25*$AJ925^7+WeightSDS!Q$25*$AJ925^6+WeightSDS!R$25*$AJ925^5+WeightSDS!S$25*$AJ925^4+WeightSDS!T$25*$AJ925^3+WeightSDS!U$25*$AJ925^2+WeightSDS!V$25*$AJ925+WeightSDS!W$25,WeightSDS!M$27+WeightSDS!N$27/(1+EXP(WeightSDS!O$27+WeightSDS!P$27*$AJ925)))),IF($AJ925&lt;43.8,WeightSDS!M$29*$AJ925^10+WeightSDS!N$29*$AJ925^9+WeightSDS!O$29*$AJ925^8+WeightSDS!P$29*$AJ925^7+WeightSDS!Q$29*$AJ925^6+WeightSDS!R$29*$AJ925^5+WeightSDS!S$29*$AJ925^4+WeightSDS!T$29*$AJ925^3+WeightSDS!U$29*$AJ925^2+WeightSDS!V$29*$AJ925+WeightSDS!W$29-0.010431*(1-$AJ925/210),IF($AJ925&lt;123,WeightSDS!M$30*$AJ925^10+WeightSDS!N$30*$AJ925^9+WeightSDS!O$30*$AJ925^8+WeightSDS!P$30*$AJ925^7+WeightSDS!Q$30*$AJ925^6+WeightSDS!R$30*$AJ925^5+WeightSDS!S$30*$AJ925^4+WeightSDS!T$30*$AJ925^3+WeightSDS!U$30*$AJ925^2+WeightSDS!V$30*$AJ925+WeightSDS!W$30-0.010431*(1-1/$AJ925),WeightSDS!M$32+WeightSDS!N$32/(1+EXP(WeightSDS!O$32+WeightSDS!P$32*$AJ925))-0.010431*(1-$AJ925/210))))</f>
        <v>2.9500001032655536</v>
      </c>
      <c r="AN925" s="7">
        <f>IF(D925="M",IF($AJ925&lt;162,WeightSDS!P$12*$AJ925^7+WeightSDS!Q$12*$AJ925^6+WeightSDS!R$12*$AJ925^5+WeightSDS!S$12*$AJ925^4+WeightSDS!T$12*$AJ925^3+WeightSDS!U$12*$AJ925^2+WeightSDS!V$12*$AJ925+WeightSDS!W$12,WeightSDS!P$14*$AJ925^7+WeightSDS!Q$14*$AJ925^6+WeightSDS!R$14*$AJ925^5+WeightSDS!S$14*$AJ925^4+WeightSDS!T$14*$AJ925^3+WeightSDS!U$14*$AJ925^2+WeightSDS!V$14*$AJ925+WeightSDS!W$14),IF($AJ925&lt;156,WeightSDS!O$17*$AJ925^8+WeightSDS!P$17*$AJ925^7+WeightSDS!Q$17*$AJ925^6+WeightSDS!R$17*$AJ925^5+WeightSDS!S$17*$AJ925^4+WeightSDS!T$17*$AJ925^3+WeightSDS!U$17*$AJ925^2+WeightSDS!V$17*$AJ925+WeightSDS!W$17,IF($AJ925&lt;186,WeightSDS!$U$18+(WeightSDS!$V$18-WeightSDS!$U$18)/24*($AJ925-186)+WeightSDS!$W$18*(-$AJ925+186)^2-0.005,WeightSDS!$U$18+(WeightSDS!$V$18-WeightSDS!$U$18)/24*($AJ925-186)-0.005)))</f>
        <v>0.14604529399999999</v>
      </c>
      <c r="AQ925" s="7">
        <f t="shared" si="317"/>
        <v>0.56299999999999994</v>
      </c>
      <c r="AR925" s="7">
        <f t="shared" si="318"/>
        <v>69</v>
      </c>
      <c r="AS925" s="7">
        <f t="shared" si="319"/>
        <v>0.51</v>
      </c>
    </row>
    <row r="926" spans="2:45" s="7" customFormat="1" x14ac:dyDescent="0.15">
      <c r="B926" s="118"/>
      <c r="C926" s="118"/>
      <c r="D926" s="118"/>
      <c r="E926" s="30"/>
      <c r="F926" s="30"/>
      <c r="G926" s="119"/>
      <c r="H926" s="119"/>
      <c r="I926" s="78"/>
      <c r="J926" s="11" t="str">
        <f t="shared" si="310"/>
        <v/>
      </c>
      <c r="K926" s="2" t="str">
        <f t="shared" si="320"/>
        <v/>
      </c>
      <c r="L926" s="2" t="str">
        <f t="shared" si="311"/>
        <v/>
      </c>
      <c r="M926" s="2" t="str">
        <f t="shared" si="321"/>
        <v/>
      </c>
      <c r="N926" s="2" t="str">
        <f t="shared" si="322"/>
        <v/>
      </c>
      <c r="O926" s="2" t="str">
        <f t="shared" si="323"/>
        <v/>
      </c>
      <c r="P926" s="11" t="str">
        <f t="shared" si="324"/>
        <v/>
      </c>
      <c r="Q926" s="11" t="str">
        <f t="shared" si="325"/>
        <v/>
      </c>
      <c r="R926" s="2" t="str">
        <f t="shared" si="326"/>
        <v/>
      </c>
      <c r="S926" s="11" t="str">
        <f t="shared" si="327"/>
        <v/>
      </c>
      <c r="T926" s="175" t="str">
        <f t="shared" si="328"/>
        <v/>
      </c>
      <c r="U926" s="11" t="str">
        <f t="shared" si="329"/>
        <v/>
      </c>
      <c r="V926" s="136"/>
      <c r="W926" s="136"/>
      <c r="X926" s="139">
        <f t="shared" si="312"/>
        <v>0</v>
      </c>
      <c r="Y926" s="31">
        <f t="shared" si="313"/>
        <v>0</v>
      </c>
      <c r="Z926" s="31"/>
      <c r="AA926" s="140">
        <f t="shared" si="314"/>
        <v>0</v>
      </c>
      <c r="AB926" s="12"/>
      <c r="AC926" s="8">
        <f t="shared" si="315"/>
        <v>9.0359999999999996</v>
      </c>
      <c r="AD926" s="8">
        <f t="shared" si="316"/>
        <v>-184.49199999999999</v>
      </c>
      <c r="AE926"/>
      <c r="AF926" t="e">
        <f>IF(D926="M",IF(AI926&lt;78,LMS!$D$5*AI926^3+LMS!$E$5*AI926^2+LMS!$F$5*AI926+LMS!$G$5,IF(AI926&lt;150,LMS!$D$6*AI926^3+LMS!$E$6*AI926^2+LMS!$F$6*AI926+LMS!$G$6,LMS!$D$7*AI926^3+LMS!$E$7*AI926^2+LMS!$F$7*AI926+LMS!$G$7)),IF(AI926&lt;69,LMS!$D$9*AI926^3+LMS!$E$9*AI926^2+LMS!$F$9*AI926+LMS!$G$9,IF(AI926&lt;150,LMS!$D$10*AI926^3+LMS!$E$10*AI926^2+LMS!$F$10*AI926+LMS!$G$10,LMS!$D$11*AI926^3+LMS!$E$11*AI926^2+LMS!$F$11*AI926+LMS!$G$11)))</f>
        <v>#VALUE!</v>
      </c>
      <c r="AG926" t="e">
        <f>IF(D926="M",(IF(AI926&lt;2.5,LMS!$D$21*AI926^3+LMS!$E$21*AI926^2+LMS!$F$21*AI926+LMS!$G$21,IF(AI926&lt;9.5,LMS!$D$22*AI926^3+LMS!$E$22*AI926^2+LMS!$F$22*AI926+LMS!$G$22,IF(AI926&lt;26.75,LMS!$D$23*AI926^3+LMS!$E$23*AI926^2+LMS!$F$23*AI926+LMS!$G$23,IF(AI926&lt;90,LMS!$D$24*AI926^3+LMS!$E$24*AI926^2+LMS!$F$24*AI926+LMS!$G$24,LMS!$D$25*AI926^3+LMS!$E$25*AI926^2+LMS!$F$25*AI926+LMS!$G$25))))),(IF(AI926&lt;2.5,LMS!$D$27*AI926^3+LMS!$E$27*AI926^2+LMS!$F$27*AI926+LMS!$G$27,IF(AI926&lt;9.5,LMS!$D$28*AI926^3+LMS!$E$28*AI926^2+LMS!$F$28*AI926+LMS!$G$28,IF(AI926&lt;26.75,LMS!$D$29*AI926^3+LMS!$E$29*AI926^2+LMS!$F$29*AI926+LMS!$G$29,IF(AI926&lt;90,LMS!$D$30*AI926^3+LMS!$E$30*AI926^2+LMS!$F$30*AI926+LMS!$G$30,IF(AI926&lt;150,LMS!$D$31*AI926^3+LMS!$E$31*AI926^2+LMS!$F$31*AI926+LMS!$G$31,LMS!$D$32*AI926^3+LMS!$E$32*AI926^2+LMS!$F$32*AI926+LMS!$G$32)))))))</f>
        <v>#VALUE!</v>
      </c>
      <c r="AH926" t="e">
        <f>IF(D926="M",(IF(AI926&lt;90,LMS!$D$14*AI926^3+LMS!$E$14*AI926^2+LMS!$F$14*AI926+LMS!$G$14,LMS!$D$15*AI926^3+LMS!$E$15*AI926^2+LMS!$F$15*AI926+LMS!$G$15)),(IF(AI926&lt;90,LMS!$D$17*AI926^3+LMS!$E$17*AI926^2+LMS!$F$17*AI926+LMS!$G$17,LMS!$D$18*AI926^3+LMS!$E$18*AI926^2+LMS!$F$18*AI926+LMS!$G$18)))</f>
        <v>#VALUE!</v>
      </c>
      <c r="AI926" s="7" t="e">
        <f t="shared" si="309"/>
        <v>#VALUE!</v>
      </c>
      <c r="AJ926" s="7">
        <f t="shared" si="330"/>
        <v>0</v>
      </c>
      <c r="AL926" s="7">
        <f>IF(D926="M",WeightSDS!P$5*$AJ926^7+WeightSDS!Q$5*$AJ926^6+WeightSDS!R$5*$AJ926^5+WeightSDS!S$5*$AJ926^4+WeightSDS!T$5*$AJ926^3+WeightSDS!U$5*$AJ926^2+WeightSDS!V$5*$AJ926+WeightSDS!W$5,IF($AJ926&lt;186,WeightSDS!P$8*$AJ926^7+WeightSDS!Q$8*$AJ926^6+WeightSDS!R$8*$AJ926^5+WeightSDS!S$8*$AJ926^4+WeightSDS!T$8*$AJ926^3+WeightSDS!U$8*$AJ926^2+WeightSDS!V$8*$AJ926+WeightSDS!W$8,WeightSDS!$U$9+WeightSDS!$V$9*($AJ926-WeightSDS!$W$9)))</f>
        <v>0.75407122999999998</v>
      </c>
      <c r="AM926" s="7">
        <f>IF(D926="M",IF($AJ926&lt;45,WeightSDS!M$23*$AJ926^10+WeightSDS!N$23*$AJ926^9+WeightSDS!O$23*$AJ926^8+WeightSDS!P$23*$AJ926^7+WeightSDS!Q$23*$AJ926^6+WeightSDS!R$23*$AJ926^5+WeightSDS!S$23*$AJ926^4+WeightSDS!T$23*$AJ926^3+WeightSDS!U$23*$AJ926^2+WeightSDS!V$23*$AJ926+WeightSDS!W$23,IF($AJ926&lt;153,WeightSDS!M$25*$AJ926^10+WeightSDS!N$25*$AJ926^9+WeightSDS!O$25*$AJ926^8+WeightSDS!P$25*$AJ926^7+WeightSDS!Q$25*$AJ926^6+WeightSDS!R$25*$AJ926^5+WeightSDS!S$25*$AJ926^4+WeightSDS!T$25*$AJ926^3+WeightSDS!U$25*$AJ926^2+WeightSDS!V$25*$AJ926+WeightSDS!W$25,WeightSDS!M$27+WeightSDS!N$27/(1+EXP(WeightSDS!O$27+WeightSDS!P$27*$AJ926)))),IF($AJ926&lt;43.8,WeightSDS!M$29*$AJ926^10+WeightSDS!N$29*$AJ926^9+WeightSDS!O$29*$AJ926^8+WeightSDS!P$29*$AJ926^7+WeightSDS!Q$29*$AJ926^6+WeightSDS!R$29*$AJ926^5+WeightSDS!S$29*$AJ926^4+WeightSDS!T$29*$AJ926^3+WeightSDS!U$29*$AJ926^2+WeightSDS!V$29*$AJ926+WeightSDS!W$29-0.010431*(1-$AJ926/210),IF($AJ926&lt;123,WeightSDS!M$30*$AJ926^10+WeightSDS!N$30*$AJ926^9+WeightSDS!O$30*$AJ926^8+WeightSDS!P$30*$AJ926^7+WeightSDS!Q$30*$AJ926^6+WeightSDS!R$30*$AJ926^5+WeightSDS!S$30*$AJ926^4+WeightSDS!T$30*$AJ926^3+WeightSDS!U$30*$AJ926^2+WeightSDS!V$30*$AJ926+WeightSDS!W$30-0.010431*(1-1/$AJ926),WeightSDS!M$32+WeightSDS!N$32/(1+EXP(WeightSDS!O$32+WeightSDS!P$32*$AJ926))-0.010431*(1-$AJ926/210))))</f>
        <v>2.9500001032655536</v>
      </c>
      <c r="AN926" s="7">
        <f>IF(D926="M",IF($AJ926&lt;162,WeightSDS!P$12*$AJ926^7+WeightSDS!Q$12*$AJ926^6+WeightSDS!R$12*$AJ926^5+WeightSDS!S$12*$AJ926^4+WeightSDS!T$12*$AJ926^3+WeightSDS!U$12*$AJ926^2+WeightSDS!V$12*$AJ926+WeightSDS!W$12,WeightSDS!P$14*$AJ926^7+WeightSDS!Q$14*$AJ926^6+WeightSDS!R$14*$AJ926^5+WeightSDS!S$14*$AJ926^4+WeightSDS!T$14*$AJ926^3+WeightSDS!U$14*$AJ926^2+WeightSDS!V$14*$AJ926+WeightSDS!W$14),IF($AJ926&lt;156,WeightSDS!O$17*$AJ926^8+WeightSDS!P$17*$AJ926^7+WeightSDS!Q$17*$AJ926^6+WeightSDS!R$17*$AJ926^5+WeightSDS!S$17*$AJ926^4+WeightSDS!T$17*$AJ926^3+WeightSDS!U$17*$AJ926^2+WeightSDS!V$17*$AJ926+WeightSDS!W$17,IF($AJ926&lt;186,WeightSDS!$U$18+(WeightSDS!$V$18-WeightSDS!$U$18)/24*($AJ926-186)+WeightSDS!$W$18*(-$AJ926+186)^2-0.005,WeightSDS!$U$18+(WeightSDS!$V$18-WeightSDS!$U$18)/24*($AJ926-186)-0.005)))</f>
        <v>0.14604529399999999</v>
      </c>
      <c r="AQ926" s="7">
        <f t="shared" si="317"/>
        <v>0.56299999999999994</v>
      </c>
      <c r="AR926" s="7">
        <f t="shared" si="318"/>
        <v>69</v>
      </c>
      <c r="AS926" s="7">
        <f t="shared" si="319"/>
        <v>0.51</v>
      </c>
    </row>
    <row r="927" spans="2:45" s="7" customFormat="1" x14ac:dyDescent="0.15">
      <c r="B927" s="118"/>
      <c r="C927" s="118"/>
      <c r="D927" s="118"/>
      <c r="E927" s="30"/>
      <c r="F927" s="30"/>
      <c r="G927" s="119"/>
      <c r="H927" s="119"/>
      <c r="I927" s="78"/>
      <c r="J927" s="11" t="str">
        <f t="shared" si="310"/>
        <v/>
      </c>
      <c r="K927" s="2" t="str">
        <f t="shared" si="320"/>
        <v/>
      </c>
      <c r="L927" s="2" t="str">
        <f t="shared" si="311"/>
        <v/>
      </c>
      <c r="M927" s="2" t="str">
        <f t="shared" si="321"/>
        <v/>
      </c>
      <c r="N927" s="2" t="str">
        <f t="shared" si="322"/>
        <v/>
      </c>
      <c r="O927" s="2" t="str">
        <f t="shared" si="323"/>
        <v/>
      </c>
      <c r="P927" s="11" t="str">
        <f t="shared" si="324"/>
        <v/>
      </c>
      <c r="Q927" s="11" t="str">
        <f t="shared" si="325"/>
        <v/>
      </c>
      <c r="R927" s="2" t="str">
        <f t="shared" si="326"/>
        <v/>
      </c>
      <c r="S927" s="11" t="str">
        <f t="shared" si="327"/>
        <v/>
      </c>
      <c r="T927" s="175" t="str">
        <f t="shared" si="328"/>
        <v/>
      </c>
      <c r="U927" s="11" t="str">
        <f t="shared" si="329"/>
        <v/>
      </c>
      <c r="V927" s="136"/>
      <c r="W927" s="136"/>
      <c r="X927" s="139">
        <f t="shared" si="312"/>
        <v>0</v>
      </c>
      <c r="Y927" s="31">
        <f t="shared" si="313"/>
        <v>0</v>
      </c>
      <c r="Z927" s="31"/>
      <c r="AA927" s="140">
        <f t="shared" si="314"/>
        <v>0</v>
      </c>
      <c r="AB927" s="12"/>
      <c r="AC927" s="8">
        <f t="shared" si="315"/>
        <v>9.0359999999999996</v>
      </c>
      <c r="AD927" s="8">
        <f t="shared" si="316"/>
        <v>-184.49199999999999</v>
      </c>
      <c r="AE927"/>
      <c r="AF927" t="e">
        <f>IF(D927="M",IF(AI927&lt;78,LMS!$D$5*AI927^3+LMS!$E$5*AI927^2+LMS!$F$5*AI927+LMS!$G$5,IF(AI927&lt;150,LMS!$D$6*AI927^3+LMS!$E$6*AI927^2+LMS!$F$6*AI927+LMS!$G$6,LMS!$D$7*AI927^3+LMS!$E$7*AI927^2+LMS!$F$7*AI927+LMS!$G$7)),IF(AI927&lt;69,LMS!$D$9*AI927^3+LMS!$E$9*AI927^2+LMS!$F$9*AI927+LMS!$G$9,IF(AI927&lt;150,LMS!$D$10*AI927^3+LMS!$E$10*AI927^2+LMS!$F$10*AI927+LMS!$G$10,LMS!$D$11*AI927^3+LMS!$E$11*AI927^2+LMS!$F$11*AI927+LMS!$G$11)))</f>
        <v>#VALUE!</v>
      </c>
      <c r="AG927" t="e">
        <f>IF(D927="M",(IF(AI927&lt;2.5,LMS!$D$21*AI927^3+LMS!$E$21*AI927^2+LMS!$F$21*AI927+LMS!$G$21,IF(AI927&lt;9.5,LMS!$D$22*AI927^3+LMS!$E$22*AI927^2+LMS!$F$22*AI927+LMS!$G$22,IF(AI927&lt;26.75,LMS!$D$23*AI927^3+LMS!$E$23*AI927^2+LMS!$F$23*AI927+LMS!$G$23,IF(AI927&lt;90,LMS!$D$24*AI927^3+LMS!$E$24*AI927^2+LMS!$F$24*AI927+LMS!$G$24,LMS!$D$25*AI927^3+LMS!$E$25*AI927^2+LMS!$F$25*AI927+LMS!$G$25))))),(IF(AI927&lt;2.5,LMS!$D$27*AI927^3+LMS!$E$27*AI927^2+LMS!$F$27*AI927+LMS!$G$27,IF(AI927&lt;9.5,LMS!$D$28*AI927^3+LMS!$E$28*AI927^2+LMS!$F$28*AI927+LMS!$G$28,IF(AI927&lt;26.75,LMS!$D$29*AI927^3+LMS!$E$29*AI927^2+LMS!$F$29*AI927+LMS!$G$29,IF(AI927&lt;90,LMS!$D$30*AI927^3+LMS!$E$30*AI927^2+LMS!$F$30*AI927+LMS!$G$30,IF(AI927&lt;150,LMS!$D$31*AI927^3+LMS!$E$31*AI927^2+LMS!$F$31*AI927+LMS!$G$31,LMS!$D$32*AI927^3+LMS!$E$32*AI927^2+LMS!$F$32*AI927+LMS!$G$32)))))))</f>
        <v>#VALUE!</v>
      </c>
      <c r="AH927" t="e">
        <f>IF(D927="M",(IF(AI927&lt;90,LMS!$D$14*AI927^3+LMS!$E$14*AI927^2+LMS!$F$14*AI927+LMS!$G$14,LMS!$D$15*AI927^3+LMS!$E$15*AI927^2+LMS!$F$15*AI927+LMS!$G$15)),(IF(AI927&lt;90,LMS!$D$17*AI927^3+LMS!$E$17*AI927^2+LMS!$F$17*AI927+LMS!$G$17,LMS!$D$18*AI927^3+LMS!$E$18*AI927^2+LMS!$F$18*AI927+LMS!$G$18)))</f>
        <v>#VALUE!</v>
      </c>
      <c r="AI927" s="7" t="e">
        <f t="shared" si="309"/>
        <v>#VALUE!</v>
      </c>
      <c r="AJ927" s="7">
        <f t="shared" si="330"/>
        <v>0</v>
      </c>
      <c r="AL927" s="7">
        <f>IF(D927="M",WeightSDS!P$5*$AJ927^7+WeightSDS!Q$5*$AJ927^6+WeightSDS!R$5*$AJ927^5+WeightSDS!S$5*$AJ927^4+WeightSDS!T$5*$AJ927^3+WeightSDS!U$5*$AJ927^2+WeightSDS!V$5*$AJ927+WeightSDS!W$5,IF($AJ927&lt;186,WeightSDS!P$8*$AJ927^7+WeightSDS!Q$8*$AJ927^6+WeightSDS!R$8*$AJ927^5+WeightSDS!S$8*$AJ927^4+WeightSDS!T$8*$AJ927^3+WeightSDS!U$8*$AJ927^2+WeightSDS!V$8*$AJ927+WeightSDS!W$8,WeightSDS!$U$9+WeightSDS!$V$9*($AJ927-WeightSDS!$W$9)))</f>
        <v>0.75407122999999998</v>
      </c>
      <c r="AM927" s="7">
        <f>IF(D927="M",IF($AJ927&lt;45,WeightSDS!M$23*$AJ927^10+WeightSDS!N$23*$AJ927^9+WeightSDS!O$23*$AJ927^8+WeightSDS!P$23*$AJ927^7+WeightSDS!Q$23*$AJ927^6+WeightSDS!R$23*$AJ927^5+WeightSDS!S$23*$AJ927^4+WeightSDS!T$23*$AJ927^3+WeightSDS!U$23*$AJ927^2+WeightSDS!V$23*$AJ927+WeightSDS!W$23,IF($AJ927&lt;153,WeightSDS!M$25*$AJ927^10+WeightSDS!N$25*$AJ927^9+WeightSDS!O$25*$AJ927^8+WeightSDS!P$25*$AJ927^7+WeightSDS!Q$25*$AJ927^6+WeightSDS!R$25*$AJ927^5+WeightSDS!S$25*$AJ927^4+WeightSDS!T$25*$AJ927^3+WeightSDS!U$25*$AJ927^2+WeightSDS!V$25*$AJ927+WeightSDS!W$25,WeightSDS!M$27+WeightSDS!N$27/(1+EXP(WeightSDS!O$27+WeightSDS!P$27*$AJ927)))),IF($AJ927&lt;43.8,WeightSDS!M$29*$AJ927^10+WeightSDS!N$29*$AJ927^9+WeightSDS!O$29*$AJ927^8+WeightSDS!P$29*$AJ927^7+WeightSDS!Q$29*$AJ927^6+WeightSDS!R$29*$AJ927^5+WeightSDS!S$29*$AJ927^4+WeightSDS!T$29*$AJ927^3+WeightSDS!U$29*$AJ927^2+WeightSDS!V$29*$AJ927+WeightSDS!W$29-0.010431*(1-$AJ927/210),IF($AJ927&lt;123,WeightSDS!M$30*$AJ927^10+WeightSDS!N$30*$AJ927^9+WeightSDS!O$30*$AJ927^8+WeightSDS!P$30*$AJ927^7+WeightSDS!Q$30*$AJ927^6+WeightSDS!R$30*$AJ927^5+WeightSDS!S$30*$AJ927^4+WeightSDS!T$30*$AJ927^3+WeightSDS!U$30*$AJ927^2+WeightSDS!V$30*$AJ927+WeightSDS!W$30-0.010431*(1-1/$AJ927),WeightSDS!M$32+WeightSDS!N$32/(1+EXP(WeightSDS!O$32+WeightSDS!P$32*$AJ927))-0.010431*(1-$AJ927/210))))</f>
        <v>2.9500001032655536</v>
      </c>
      <c r="AN927" s="7">
        <f>IF(D927="M",IF($AJ927&lt;162,WeightSDS!P$12*$AJ927^7+WeightSDS!Q$12*$AJ927^6+WeightSDS!R$12*$AJ927^5+WeightSDS!S$12*$AJ927^4+WeightSDS!T$12*$AJ927^3+WeightSDS!U$12*$AJ927^2+WeightSDS!V$12*$AJ927+WeightSDS!W$12,WeightSDS!P$14*$AJ927^7+WeightSDS!Q$14*$AJ927^6+WeightSDS!R$14*$AJ927^5+WeightSDS!S$14*$AJ927^4+WeightSDS!T$14*$AJ927^3+WeightSDS!U$14*$AJ927^2+WeightSDS!V$14*$AJ927+WeightSDS!W$14),IF($AJ927&lt;156,WeightSDS!O$17*$AJ927^8+WeightSDS!P$17*$AJ927^7+WeightSDS!Q$17*$AJ927^6+WeightSDS!R$17*$AJ927^5+WeightSDS!S$17*$AJ927^4+WeightSDS!T$17*$AJ927^3+WeightSDS!U$17*$AJ927^2+WeightSDS!V$17*$AJ927+WeightSDS!W$17,IF($AJ927&lt;186,WeightSDS!$U$18+(WeightSDS!$V$18-WeightSDS!$U$18)/24*($AJ927-186)+WeightSDS!$W$18*(-$AJ927+186)^2-0.005,WeightSDS!$U$18+(WeightSDS!$V$18-WeightSDS!$U$18)/24*($AJ927-186)-0.005)))</f>
        <v>0.14604529399999999</v>
      </c>
      <c r="AQ927" s="7">
        <f t="shared" si="317"/>
        <v>0.56299999999999994</v>
      </c>
      <c r="AR927" s="7">
        <f t="shared" si="318"/>
        <v>69</v>
      </c>
      <c r="AS927" s="7">
        <f t="shared" si="319"/>
        <v>0.51</v>
      </c>
    </row>
    <row r="928" spans="2:45" s="7" customFormat="1" x14ac:dyDescent="0.15">
      <c r="B928" s="118"/>
      <c r="C928" s="118"/>
      <c r="D928" s="118"/>
      <c r="E928" s="30"/>
      <c r="F928" s="30"/>
      <c r="G928" s="119"/>
      <c r="H928" s="119"/>
      <c r="I928" s="78"/>
      <c r="J928" s="11" t="str">
        <f t="shared" si="310"/>
        <v/>
      </c>
      <c r="K928" s="2" t="str">
        <f t="shared" si="320"/>
        <v/>
      </c>
      <c r="L928" s="2" t="str">
        <f t="shared" si="311"/>
        <v/>
      </c>
      <c r="M928" s="2" t="str">
        <f t="shared" si="321"/>
        <v/>
      </c>
      <c r="N928" s="2" t="str">
        <f t="shared" si="322"/>
        <v/>
      </c>
      <c r="O928" s="2" t="str">
        <f t="shared" si="323"/>
        <v/>
      </c>
      <c r="P928" s="11" t="str">
        <f t="shared" si="324"/>
        <v/>
      </c>
      <c r="Q928" s="11" t="str">
        <f t="shared" si="325"/>
        <v/>
      </c>
      <c r="R928" s="2" t="str">
        <f t="shared" si="326"/>
        <v/>
      </c>
      <c r="S928" s="11" t="str">
        <f t="shared" si="327"/>
        <v/>
      </c>
      <c r="T928" s="175" t="str">
        <f t="shared" si="328"/>
        <v/>
      </c>
      <c r="U928" s="11" t="str">
        <f t="shared" si="329"/>
        <v/>
      </c>
      <c r="V928" s="136"/>
      <c r="W928" s="136"/>
      <c r="X928" s="139">
        <f t="shared" si="312"/>
        <v>0</v>
      </c>
      <c r="Y928" s="31">
        <f t="shared" si="313"/>
        <v>0</v>
      </c>
      <c r="Z928" s="31"/>
      <c r="AA928" s="140">
        <f t="shared" si="314"/>
        <v>0</v>
      </c>
      <c r="AB928" s="12"/>
      <c r="AC928" s="8">
        <f t="shared" si="315"/>
        <v>9.0359999999999996</v>
      </c>
      <c r="AD928" s="8">
        <f t="shared" si="316"/>
        <v>-184.49199999999999</v>
      </c>
      <c r="AE928"/>
      <c r="AF928" t="e">
        <f>IF(D928="M",IF(AI928&lt;78,LMS!$D$5*AI928^3+LMS!$E$5*AI928^2+LMS!$F$5*AI928+LMS!$G$5,IF(AI928&lt;150,LMS!$D$6*AI928^3+LMS!$E$6*AI928^2+LMS!$F$6*AI928+LMS!$G$6,LMS!$D$7*AI928^3+LMS!$E$7*AI928^2+LMS!$F$7*AI928+LMS!$G$7)),IF(AI928&lt;69,LMS!$D$9*AI928^3+LMS!$E$9*AI928^2+LMS!$F$9*AI928+LMS!$G$9,IF(AI928&lt;150,LMS!$D$10*AI928^3+LMS!$E$10*AI928^2+LMS!$F$10*AI928+LMS!$G$10,LMS!$D$11*AI928^3+LMS!$E$11*AI928^2+LMS!$F$11*AI928+LMS!$G$11)))</f>
        <v>#VALUE!</v>
      </c>
      <c r="AG928" t="e">
        <f>IF(D928="M",(IF(AI928&lt;2.5,LMS!$D$21*AI928^3+LMS!$E$21*AI928^2+LMS!$F$21*AI928+LMS!$G$21,IF(AI928&lt;9.5,LMS!$D$22*AI928^3+LMS!$E$22*AI928^2+LMS!$F$22*AI928+LMS!$G$22,IF(AI928&lt;26.75,LMS!$D$23*AI928^3+LMS!$E$23*AI928^2+LMS!$F$23*AI928+LMS!$G$23,IF(AI928&lt;90,LMS!$D$24*AI928^3+LMS!$E$24*AI928^2+LMS!$F$24*AI928+LMS!$G$24,LMS!$D$25*AI928^3+LMS!$E$25*AI928^2+LMS!$F$25*AI928+LMS!$G$25))))),(IF(AI928&lt;2.5,LMS!$D$27*AI928^3+LMS!$E$27*AI928^2+LMS!$F$27*AI928+LMS!$G$27,IF(AI928&lt;9.5,LMS!$D$28*AI928^3+LMS!$E$28*AI928^2+LMS!$F$28*AI928+LMS!$G$28,IF(AI928&lt;26.75,LMS!$D$29*AI928^3+LMS!$E$29*AI928^2+LMS!$F$29*AI928+LMS!$G$29,IF(AI928&lt;90,LMS!$D$30*AI928^3+LMS!$E$30*AI928^2+LMS!$F$30*AI928+LMS!$G$30,IF(AI928&lt;150,LMS!$D$31*AI928^3+LMS!$E$31*AI928^2+LMS!$F$31*AI928+LMS!$G$31,LMS!$D$32*AI928^3+LMS!$E$32*AI928^2+LMS!$F$32*AI928+LMS!$G$32)))))))</f>
        <v>#VALUE!</v>
      </c>
      <c r="AH928" t="e">
        <f>IF(D928="M",(IF(AI928&lt;90,LMS!$D$14*AI928^3+LMS!$E$14*AI928^2+LMS!$F$14*AI928+LMS!$G$14,LMS!$D$15*AI928^3+LMS!$E$15*AI928^2+LMS!$F$15*AI928+LMS!$G$15)),(IF(AI928&lt;90,LMS!$D$17*AI928^3+LMS!$E$17*AI928^2+LMS!$F$17*AI928+LMS!$G$17,LMS!$D$18*AI928^3+LMS!$E$18*AI928^2+LMS!$F$18*AI928+LMS!$G$18)))</f>
        <v>#VALUE!</v>
      </c>
      <c r="AI928" s="7" t="e">
        <f t="shared" si="309"/>
        <v>#VALUE!</v>
      </c>
      <c r="AJ928" s="7">
        <f t="shared" si="330"/>
        <v>0</v>
      </c>
      <c r="AL928" s="7">
        <f>IF(D928="M",WeightSDS!P$5*$AJ928^7+WeightSDS!Q$5*$AJ928^6+WeightSDS!R$5*$AJ928^5+WeightSDS!S$5*$AJ928^4+WeightSDS!T$5*$AJ928^3+WeightSDS!U$5*$AJ928^2+WeightSDS!V$5*$AJ928+WeightSDS!W$5,IF($AJ928&lt;186,WeightSDS!P$8*$AJ928^7+WeightSDS!Q$8*$AJ928^6+WeightSDS!R$8*$AJ928^5+WeightSDS!S$8*$AJ928^4+WeightSDS!T$8*$AJ928^3+WeightSDS!U$8*$AJ928^2+WeightSDS!V$8*$AJ928+WeightSDS!W$8,WeightSDS!$U$9+WeightSDS!$V$9*($AJ928-WeightSDS!$W$9)))</f>
        <v>0.75407122999999998</v>
      </c>
      <c r="AM928" s="7">
        <f>IF(D928="M",IF($AJ928&lt;45,WeightSDS!M$23*$AJ928^10+WeightSDS!N$23*$AJ928^9+WeightSDS!O$23*$AJ928^8+WeightSDS!P$23*$AJ928^7+WeightSDS!Q$23*$AJ928^6+WeightSDS!R$23*$AJ928^5+WeightSDS!S$23*$AJ928^4+WeightSDS!T$23*$AJ928^3+WeightSDS!U$23*$AJ928^2+WeightSDS!V$23*$AJ928+WeightSDS!W$23,IF($AJ928&lt;153,WeightSDS!M$25*$AJ928^10+WeightSDS!N$25*$AJ928^9+WeightSDS!O$25*$AJ928^8+WeightSDS!P$25*$AJ928^7+WeightSDS!Q$25*$AJ928^6+WeightSDS!R$25*$AJ928^5+WeightSDS!S$25*$AJ928^4+WeightSDS!T$25*$AJ928^3+WeightSDS!U$25*$AJ928^2+WeightSDS!V$25*$AJ928+WeightSDS!W$25,WeightSDS!M$27+WeightSDS!N$27/(1+EXP(WeightSDS!O$27+WeightSDS!P$27*$AJ928)))),IF($AJ928&lt;43.8,WeightSDS!M$29*$AJ928^10+WeightSDS!N$29*$AJ928^9+WeightSDS!O$29*$AJ928^8+WeightSDS!P$29*$AJ928^7+WeightSDS!Q$29*$AJ928^6+WeightSDS!R$29*$AJ928^5+WeightSDS!S$29*$AJ928^4+WeightSDS!T$29*$AJ928^3+WeightSDS!U$29*$AJ928^2+WeightSDS!V$29*$AJ928+WeightSDS!W$29-0.010431*(1-$AJ928/210),IF($AJ928&lt;123,WeightSDS!M$30*$AJ928^10+WeightSDS!N$30*$AJ928^9+WeightSDS!O$30*$AJ928^8+WeightSDS!P$30*$AJ928^7+WeightSDS!Q$30*$AJ928^6+WeightSDS!R$30*$AJ928^5+WeightSDS!S$30*$AJ928^4+WeightSDS!T$30*$AJ928^3+WeightSDS!U$30*$AJ928^2+WeightSDS!V$30*$AJ928+WeightSDS!W$30-0.010431*(1-1/$AJ928),WeightSDS!M$32+WeightSDS!N$32/(1+EXP(WeightSDS!O$32+WeightSDS!P$32*$AJ928))-0.010431*(1-$AJ928/210))))</f>
        <v>2.9500001032655536</v>
      </c>
      <c r="AN928" s="7">
        <f>IF(D928="M",IF($AJ928&lt;162,WeightSDS!P$12*$AJ928^7+WeightSDS!Q$12*$AJ928^6+WeightSDS!R$12*$AJ928^5+WeightSDS!S$12*$AJ928^4+WeightSDS!T$12*$AJ928^3+WeightSDS!U$12*$AJ928^2+WeightSDS!V$12*$AJ928+WeightSDS!W$12,WeightSDS!P$14*$AJ928^7+WeightSDS!Q$14*$AJ928^6+WeightSDS!R$14*$AJ928^5+WeightSDS!S$14*$AJ928^4+WeightSDS!T$14*$AJ928^3+WeightSDS!U$14*$AJ928^2+WeightSDS!V$14*$AJ928+WeightSDS!W$14),IF($AJ928&lt;156,WeightSDS!O$17*$AJ928^8+WeightSDS!P$17*$AJ928^7+WeightSDS!Q$17*$AJ928^6+WeightSDS!R$17*$AJ928^5+WeightSDS!S$17*$AJ928^4+WeightSDS!T$17*$AJ928^3+WeightSDS!U$17*$AJ928^2+WeightSDS!V$17*$AJ928+WeightSDS!W$17,IF($AJ928&lt;186,WeightSDS!$U$18+(WeightSDS!$V$18-WeightSDS!$U$18)/24*($AJ928-186)+WeightSDS!$W$18*(-$AJ928+186)^2-0.005,WeightSDS!$U$18+(WeightSDS!$V$18-WeightSDS!$U$18)/24*($AJ928-186)-0.005)))</f>
        <v>0.14604529399999999</v>
      </c>
      <c r="AQ928" s="7">
        <f t="shared" si="317"/>
        <v>0.56299999999999994</v>
      </c>
      <c r="AR928" s="7">
        <f t="shared" si="318"/>
        <v>69</v>
      </c>
      <c r="AS928" s="7">
        <f t="shared" si="319"/>
        <v>0.51</v>
      </c>
    </row>
    <row r="929" spans="2:45" s="7" customFormat="1" x14ac:dyDescent="0.15">
      <c r="B929" s="118"/>
      <c r="C929" s="118"/>
      <c r="D929" s="118"/>
      <c r="E929" s="30"/>
      <c r="F929" s="30"/>
      <c r="G929" s="119"/>
      <c r="H929" s="119"/>
      <c r="I929" s="78"/>
      <c r="J929" s="11" t="str">
        <f t="shared" si="310"/>
        <v/>
      </c>
      <c r="K929" s="2" t="str">
        <f t="shared" si="320"/>
        <v/>
      </c>
      <c r="L929" s="2" t="str">
        <f t="shared" si="311"/>
        <v/>
      </c>
      <c r="M929" s="2" t="str">
        <f t="shared" si="321"/>
        <v/>
      </c>
      <c r="N929" s="2" t="str">
        <f t="shared" si="322"/>
        <v/>
      </c>
      <c r="O929" s="2" t="str">
        <f t="shared" si="323"/>
        <v/>
      </c>
      <c r="P929" s="11" t="str">
        <f t="shared" si="324"/>
        <v/>
      </c>
      <c r="Q929" s="11" t="str">
        <f t="shared" si="325"/>
        <v/>
      </c>
      <c r="R929" s="2" t="str">
        <f t="shared" si="326"/>
        <v/>
      </c>
      <c r="S929" s="11" t="str">
        <f t="shared" si="327"/>
        <v/>
      </c>
      <c r="T929" s="175" t="str">
        <f t="shared" si="328"/>
        <v/>
      </c>
      <c r="U929" s="11" t="str">
        <f t="shared" si="329"/>
        <v/>
      </c>
      <c r="V929" s="136"/>
      <c r="W929" s="136"/>
      <c r="X929" s="139">
        <f t="shared" si="312"/>
        <v>0</v>
      </c>
      <c r="Y929" s="31">
        <f t="shared" si="313"/>
        <v>0</v>
      </c>
      <c r="Z929" s="31"/>
      <c r="AA929" s="140">
        <f t="shared" si="314"/>
        <v>0</v>
      </c>
      <c r="AB929" s="12"/>
      <c r="AC929" s="8">
        <f t="shared" si="315"/>
        <v>9.0359999999999996</v>
      </c>
      <c r="AD929" s="8">
        <f t="shared" si="316"/>
        <v>-184.49199999999999</v>
      </c>
      <c r="AE929"/>
      <c r="AF929" t="e">
        <f>IF(D929="M",IF(AI929&lt;78,LMS!$D$5*AI929^3+LMS!$E$5*AI929^2+LMS!$F$5*AI929+LMS!$G$5,IF(AI929&lt;150,LMS!$D$6*AI929^3+LMS!$E$6*AI929^2+LMS!$F$6*AI929+LMS!$G$6,LMS!$D$7*AI929^3+LMS!$E$7*AI929^2+LMS!$F$7*AI929+LMS!$G$7)),IF(AI929&lt;69,LMS!$D$9*AI929^3+LMS!$E$9*AI929^2+LMS!$F$9*AI929+LMS!$G$9,IF(AI929&lt;150,LMS!$D$10*AI929^3+LMS!$E$10*AI929^2+LMS!$F$10*AI929+LMS!$G$10,LMS!$D$11*AI929^3+LMS!$E$11*AI929^2+LMS!$F$11*AI929+LMS!$G$11)))</f>
        <v>#VALUE!</v>
      </c>
      <c r="AG929" t="e">
        <f>IF(D929="M",(IF(AI929&lt;2.5,LMS!$D$21*AI929^3+LMS!$E$21*AI929^2+LMS!$F$21*AI929+LMS!$G$21,IF(AI929&lt;9.5,LMS!$D$22*AI929^3+LMS!$E$22*AI929^2+LMS!$F$22*AI929+LMS!$G$22,IF(AI929&lt;26.75,LMS!$D$23*AI929^3+LMS!$E$23*AI929^2+LMS!$F$23*AI929+LMS!$G$23,IF(AI929&lt;90,LMS!$D$24*AI929^3+LMS!$E$24*AI929^2+LMS!$F$24*AI929+LMS!$G$24,LMS!$D$25*AI929^3+LMS!$E$25*AI929^2+LMS!$F$25*AI929+LMS!$G$25))))),(IF(AI929&lt;2.5,LMS!$D$27*AI929^3+LMS!$E$27*AI929^2+LMS!$F$27*AI929+LMS!$G$27,IF(AI929&lt;9.5,LMS!$D$28*AI929^3+LMS!$E$28*AI929^2+LMS!$F$28*AI929+LMS!$G$28,IF(AI929&lt;26.75,LMS!$D$29*AI929^3+LMS!$E$29*AI929^2+LMS!$F$29*AI929+LMS!$G$29,IF(AI929&lt;90,LMS!$D$30*AI929^3+LMS!$E$30*AI929^2+LMS!$F$30*AI929+LMS!$G$30,IF(AI929&lt;150,LMS!$D$31*AI929^3+LMS!$E$31*AI929^2+LMS!$F$31*AI929+LMS!$G$31,LMS!$D$32*AI929^3+LMS!$E$32*AI929^2+LMS!$F$32*AI929+LMS!$G$32)))))))</f>
        <v>#VALUE!</v>
      </c>
      <c r="AH929" t="e">
        <f>IF(D929="M",(IF(AI929&lt;90,LMS!$D$14*AI929^3+LMS!$E$14*AI929^2+LMS!$F$14*AI929+LMS!$G$14,LMS!$D$15*AI929^3+LMS!$E$15*AI929^2+LMS!$F$15*AI929+LMS!$G$15)),(IF(AI929&lt;90,LMS!$D$17*AI929^3+LMS!$E$17*AI929^2+LMS!$F$17*AI929+LMS!$G$17,LMS!$D$18*AI929^3+LMS!$E$18*AI929^2+LMS!$F$18*AI929+LMS!$G$18)))</f>
        <v>#VALUE!</v>
      </c>
      <c r="AI929" s="7" t="e">
        <f t="shared" si="309"/>
        <v>#VALUE!</v>
      </c>
      <c r="AJ929" s="7">
        <f t="shared" si="330"/>
        <v>0</v>
      </c>
      <c r="AL929" s="7">
        <f>IF(D929="M",WeightSDS!P$5*$AJ929^7+WeightSDS!Q$5*$AJ929^6+WeightSDS!R$5*$AJ929^5+WeightSDS!S$5*$AJ929^4+WeightSDS!T$5*$AJ929^3+WeightSDS!U$5*$AJ929^2+WeightSDS!V$5*$AJ929+WeightSDS!W$5,IF($AJ929&lt;186,WeightSDS!P$8*$AJ929^7+WeightSDS!Q$8*$AJ929^6+WeightSDS!R$8*$AJ929^5+WeightSDS!S$8*$AJ929^4+WeightSDS!T$8*$AJ929^3+WeightSDS!U$8*$AJ929^2+WeightSDS!V$8*$AJ929+WeightSDS!W$8,WeightSDS!$U$9+WeightSDS!$V$9*($AJ929-WeightSDS!$W$9)))</f>
        <v>0.75407122999999998</v>
      </c>
      <c r="AM929" s="7">
        <f>IF(D929="M",IF($AJ929&lt;45,WeightSDS!M$23*$AJ929^10+WeightSDS!N$23*$AJ929^9+WeightSDS!O$23*$AJ929^8+WeightSDS!P$23*$AJ929^7+WeightSDS!Q$23*$AJ929^6+WeightSDS!R$23*$AJ929^5+WeightSDS!S$23*$AJ929^4+WeightSDS!T$23*$AJ929^3+WeightSDS!U$23*$AJ929^2+WeightSDS!V$23*$AJ929+WeightSDS!W$23,IF($AJ929&lt;153,WeightSDS!M$25*$AJ929^10+WeightSDS!N$25*$AJ929^9+WeightSDS!O$25*$AJ929^8+WeightSDS!P$25*$AJ929^7+WeightSDS!Q$25*$AJ929^6+WeightSDS!R$25*$AJ929^5+WeightSDS!S$25*$AJ929^4+WeightSDS!T$25*$AJ929^3+WeightSDS!U$25*$AJ929^2+WeightSDS!V$25*$AJ929+WeightSDS!W$25,WeightSDS!M$27+WeightSDS!N$27/(1+EXP(WeightSDS!O$27+WeightSDS!P$27*$AJ929)))),IF($AJ929&lt;43.8,WeightSDS!M$29*$AJ929^10+WeightSDS!N$29*$AJ929^9+WeightSDS!O$29*$AJ929^8+WeightSDS!P$29*$AJ929^7+WeightSDS!Q$29*$AJ929^6+WeightSDS!R$29*$AJ929^5+WeightSDS!S$29*$AJ929^4+WeightSDS!T$29*$AJ929^3+WeightSDS!U$29*$AJ929^2+WeightSDS!V$29*$AJ929+WeightSDS!W$29-0.010431*(1-$AJ929/210),IF($AJ929&lt;123,WeightSDS!M$30*$AJ929^10+WeightSDS!N$30*$AJ929^9+WeightSDS!O$30*$AJ929^8+WeightSDS!P$30*$AJ929^7+WeightSDS!Q$30*$AJ929^6+WeightSDS!R$30*$AJ929^5+WeightSDS!S$30*$AJ929^4+WeightSDS!T$30*$AJ929^3+WeightSDS!U$30*$AJ929^2+WeightSDS!V$30*$AJ929+WeightSDS!W$30-0.010431*(1-1/$AJ929),WeightSDS!M$32+WeightSDS!N$32/(1+EXP(WeightSDS!O$32+WeightSDS!P$32*$AJ929))-0.010431*(1-$AJ929/210))))</f>
        <v>2.9500001032655536</v>
      </c>
      <c r="AN929" s="7">
        <f>IF(D929="M",IF($AJ929&lt;162,WeightSDS!P$12*$AJ929^7+WeightSDS!Q$12*$AJ929^6+WeightSDS!R$12*$AJ929^5+WeightSDS!S$12*$AJ929^4+WeightSDS!T$12*$AJ929^3+WeightSDS!U$12*$AJ929^2+WeightSDS!V$12*$AJ929+WeightSDS!W$12,WeightSDS!P$14*$AJ929^7+WeightSDS!Q$14*$AJ929^6+WeightSDS!R$14*$AJ929^5+WeightSDS!S$14*$AJ929^4+WeightSDS!T$14*$AJ929^3+WeightSDS!U$14*$AJ929^2+WeightSDS!V$14*$AJ929+WeightSDS!W$14),IF($AJ929&lt;156,WeightSDS!O$17*$AJ929^8+WeightSDS!P$17*$AJ929^7+WeightSDS!Q$17*$AJ929^6+WeightSDS!R$17*$AJ929^5+WeightSDS!S$17*$AJ929^4+WeightSDS!T$17*$AJ929^3+WeightSDS!U$17*$AJ929^2+WeightSDS!V$17*$AJ929+WeightSDS!W$17,IF($AJ929&lt;186,WeightSDS!$U$18+(WeightSDS!$V$18-WeightSDS!$U$18)/24*($AJ929-186)+WeightSDS!$W$18*(-$AJ929+186)^2-0.005,WeightSDS!$U$18+(WeightSDS!$V$18-WeightSDS!$U$18)/24*($AJ929-186)-0.005)))</f>
        <v>0.14604529399999999</v>
      </c>
      <c r="AQ929" s="7">
        <f t="shared" si="317"/>
        <v>0.56299999999999994</v>
      </c>
      <c r="AR929" s="7">
        <f t="shared" si="318"/>
        <v>69</v>
      </c>
      <c r="AS929" s="7">
        <f t="shared" si="319"/>
        <v>0.51</v>
      </c>
    </row>
    <row r="930" spans="2:45" s="7" customFormat="1" x14ac:dyDescent="0.15">
      <c r="B930" s="118"/>
      <c r="C930" s="118"/>
      <c r="D930" s="118"/>
      <c r="E930" s="30"/>
      <c r="F930" s="30"/>
      <c r="G930" s="119"/>
      <c r="H930" s="119"/>
      <c r="I930" s="78"/>
      <c r="J930" s="11" t="str">
        <f t="shared" si="310"/>
        <v/>
      </c>
      <c r="K930" s="2" t="str">
        <f t="shared" si="320"/>
        <v/>
      </c>
      <c r="L930" s="2" t="str">
        <f t="shared" si="311"/>
        <v/>
      </c>
      <c r="M930" s="2" t="str">
        <f t="shared" si="321"/>
        <v/>
      </c>
      <c r="N930" s="2" t="str">
        <f t="shared" si="322"/>
        <v/>
      </c>
      <c r="O930" s="2" t="str">
        <f t="shared" si="323"/>
        <v/>
      </c>
      <c r="P930" s="11" t="str">
        <f t="shared" si="324"/>
        <v/>
      </c>
      <c r="Q930" s="11" t="str">
        <f t="shared" si="325"/>
        <v/>
      </c>
      <c r="R930" s="2" t="str">
        <f t="shared" si="326"/>
        <v/>
      </c>
      <c r="S930" s="11" t="str">
        <f t="shared" si="327"/>
        <v/>
      </c>
      <c r="T930" s="175" t="str">
        <f t="shared" si="328"/>
        <v/>
      </c>
      <c r="U930" s="11" t="str">
        <f t="shared" si="329"/>
        <v/>
      </c>
      <c r="V930" s="136"/>
      <c r="W930" s="136"/>
      <c r="X930" s="139">
        <f t="shared" si="312"/>
        <v>0</v>
      </c>
      <c r="Y930" s="31">
        <f t="shared" si="313"/>
        <v>0</v>
      </c>
      <c r="Z930" s="31"/>
      <c r="AA930" s="140">
        <f t="shared" si="314"/>
        <v>0</v>
      </c>
      <c r="AB930" s="12"/>
      <c r="AC930" s="8">
        <f t="shared" si="315"/>
        <v>9.0359999999999996</v>
      </c>
      <c r="AD930" s="8">
        <f t="shared" si="316"/>
        <v>-184.49199999999999</v>
      </c>
      <c r="AE930"/>
      <c r="AF930" t="e">
        <f>IF(D930="M",IF(AI930&lt;78,LMS!$D$5*AI930^3+LMS!$E$5*AI930^2+LMS!$F$5*AI930+LMS!$G$5,IF(AI930&lt;150,LMS!$D$6*AI930^3+LMS!$E$6*AI930^2+LMS!$F$6*AI930+LMS!$G$6,LMS!$D$7*AI930^3+LMS!$E$7*AI930^2+LMS!$F$7*AI930+LMS!$G$7)),IF(AI930&lt;69,LMS!$D$9*AI930^3+LMS!$E$9*AI930^2+LMS!$F$9*AI930+LMS!$G$9,IF(AI930&lt;150,LMS!$D$10*AI930^3+LMS!$E$10*AI930^2+LMS!$F$10*AI930+LMS!$G$10,LMS!$D$11*AI930^3+LMS!$E$11*AI930^2+LMS!$F$11*AI930+LMS!$G$11)))</f>
        <v>#VALUE!</v>
      </c>
      <c r="AG930" t="e">
        <f>IF(D930="M",(IF(AI930&lt;2.5,LMS!$D$21*AI930^3+LMS!$E$21*AI930^2+LMS!$F$21*AI930+LMS!$G$21,IF(AI930&lt;9.5,LMS!$D$22*AI930^3+LMS!$E$22*AI930^2+LMS!$F$22*AI930+LMS!$G$22,IF(AI930&lt;26.75,LMS!$D$23*AI930^3+LMS!$E$23*AI930^2+LMS!$F$23*AI930+LMS!$G$23,IF(AI930&lt;90,LMS!$D$24*AI930^3+LMS!$E$24*AI930^2+LMS!$F$24*AI930+LMS!$G$24,LMS!$D$25*AI930^3+LMS!$E$25*AI930^2+LMS!$F$25*AI930+LMS!$G$25))))),(IF(AI930&lt;2.5,LMS!$D$27*AI930^3+LMS!$E$27*AI930^2+LMS!$F$27*AI930+LMS!$G$27,IF(AI930&lt;9.5,LMS!$D$28*AI930^3+LMS!$E$28*AI930^2+LMS!$F$28*AI930+LMS!$G$28,IF(AI930&lt;26.75,LMS!$D$29*AI930^3+LMS!$E$29*AI930^2+LMS!$F$29*AI930+LMS!$G$29,IF(AI930&lt;90,LMS!$D$30*AI930^3+LMS!$E$30*AI930^2+LMS!$F$30*AI930+LMS!$G$30,IF(AI930&lt;150,LMS!$D$31*AI930^3+LMS!$E$31*AI930^2+LMS!$F$31*AI930+LMS!$G$31,LMS!$D$32*AI930^3+LMS!$E$32*AI930^2+LMS!$F$32*AI930+LMS!$G$32)))))))</f>
        <v>#VALUE!</v>
      </c>
      <c r="AH930" t="e">
        <f>IF(D930="M",(IF(AI930&lt;90,LMS!$D$14*AI930^3+LMS!$E$14*AI930^2+LMS!$F$14*AI930+LMS!$G$14,LMS!$D$15*AI930^3+LMS!$E$15*AI930^2+LMS!$F$15*AI930+LMS!$G$15)),(IF(AI930&lt;90,LMS!$D$17*AI930^3+LMS!$E$17*AI930^2+LMS!$F$17*AI930+LMS!$G$17,LMS!$D$18*AI930^3+LMS!$E$18*AI930^2+LMS!$F$18*AI930+LMS!$G$18)))</f>
        <v>#VALUE!</v>
      </c>
      <c r="AI930" s="7" t="e">
        <f t="shared" si="309"/>
        <v>#VALUE!</v>
      </c>
      <c r="AJ930" s="7">
        <f t="shared" si="330"/>
        <v>0</v>
      </c>
      <c r="AL930" s="7">
        <f>IF(D930="M",WeightSDS!P$5*$AJ930^7+WeightSDS!Q$5*$AJ930^6+WeightSDS!R$5*$AJ930^5+WeightSDS!S$5*$AJ930^4+WeightSDS!T$5*$AJ930^3+WeightSDS!U$5*$AJ930^2+WeightSDS!V$5*$AJ930+WeightSDS!W$5,IF($AJ930&lt;186,WeightSDS!P$8*$AJ930^7+WeightSDS!Q$8*$AJ930^6+WeightSDS!R$8*$AJ930^5+WeightSDS!S$8*$AJ930^4+WeightSDS!T$8*$AJ930^3+WeightSDS!U$8*$AJ930^2+WeightSDS!V$8*$AJ930+WeightSDS!W$8,WeightSDS!$U$9+WeightSDS!$V$9*($AJ930-WeightSDS!$W$9)))</f>
        <v>0.75407122999999998</v>
      </c>
      <c r="AM930" s="7">
        <f>IF(D930="M",IF($AJ930&lt;45,WeightSDS!M$23*$AJ930^10+WeightSDS!N$23*$AJ930^9+WeightSDS!O$23*$AJ930^8+WeightSDS!P$23*$AJ930^7+WeightSDS!Q$23*$AJ930^6+WeightSDS!R$23*$AJ930^5+WeightSDS!S$23*$AJ930^4+WeightSDS!T$23*$AJ930^3+WeightSDS!U$23*$AJ930^2+WeightSDS!V$23*$AJ930+WeightSDS!W$23,IF($AJ930&lt;153,WeightSDS!M$25*$AJ930^10+WeightSDS!N$25*$AJ930^9+WeightSDS!O$25*$AJ930^8+WeightSDS!P$25*$AJ930^7+WeightSDS!Q$25*$AJ930^6+WeightSDS!R$25*$AJ930^5+WeightSDS!S$25*$AJ930^4+WeightSDS!T$25*$AJ930^3+WeightSDS!U$25*$AJ930^2+WeightSDS!V$25*$AJ930+WeightSDS!W$25,WeightSDS!M$27+WeightSDS!N$27/(1+EXP(WeightSDS!O$27+WeightSDS!P$27*$AJ930)))),IF($AJ930&lt;43.8,WeightSDS!M$29*$AJ930^10+WeightSDS!N$29*$AJ930^9+WeightSDS!O$29*$AJ930^8+WeightSDS!P$29*$AJ930^7+WeightSDS!Q$29*$AJ930^6+WeightSDS!R$29*$AJ930^5+WeightSDS!S$29*$AJ930^4+WeightSDS!T$29*$AJ930^3+WeightSDS!U$29*$AJ930^2+WeightSDS!V$29*$AJ930+WeightSDS!W$29-0.010431*(1-$AJ930/210),IF($AJ930&lt;123,WeightSDS!M$30*$AJ930^10+WeightSDS!N$30*$AJ930^9+WeightSDS!O$30*$AJ930^8+WeightSDS!P$30*$AJ930^7+WeightSDS!Q$30*$AJ930^6+WeightSDS!R$30*$AJ930^5+WeightSDS!S$30*$AJ930^4+WeightSDS!T$30*$AJ930^3+WeightSDS!U$30*$AJ930^2+WeightSDS!V$30*$AJ930+WeightSDS!W$30-0.010431*(1-1/$AJ930),WeightSDS!M$32+WeightSDS!N$32/(1+EXP(WeightSDS!O$32+WeightSDS!P$32*$AJ930))-0.010431*(1-$AJ930/210))))</f>
        <v>2.9500001032655536</v>
      </c>
      <c r="AN930" s="7">
        <f>IF(D930="M",IF($AJ930&lt;162,WeightSDS!P$12*$AJ930^7+WeightSDS!Q$12*$AJ930^6+WeightSDS!R$12*$AJ930^5+WeightSDS!S$12*$AJ930^4+WeightSDS!T$12*$AJ930^3+WeightSDS!U$12*$AJ930^2+WeightSDS!V$12*$AJ930+WeightSDS!W$12,WeightSDS!P$14*$AJ930^7+WeightSDS!Q$14*$AJ930^6+WeightSDS!R$14*$AJ930^5+WeightSDS!S$14*$AJ930^4+WeightSDS!T$14*$AJ930^3+WeightSDS!U$14*$AJ930^2+WeightSDS!V$14*$AJ930+WeightSDS!W$14),IF($AJ930&lt;156,WeightSDS!O$17*$AJ930^8+WeightSDS!P$17*$AJ930^7+WeightSDS!Q$17*$AJ930^6+WeightSDS!R$17*$AJ930^5+WeightSDS!S$17*$AJ930^4+WeightSDS!T$17*$AJ930^3+WeightSDS!U$17*$AJ930^2+WeightSDS!V$17*$AJ930+WeightSDS!W$17,IF($AJ930&lt;186,WeightSDS!$U$18+(WeightSDS!$V$18-WeightSDS!$U$18)/24*($AJ930-186)+WeightSDS!$W$18*(-$AJ930+186)^2-0.005,WeightSDS!$U$18+(WeightSDS!$V$18-WeightSDS!$U$18)/24*($AJ930-186)-0.005)))</f>
        <v>0.14604529399999999</v>
      </c>
      <c r="AQ930" s="7">
        <f t="shared" si="317"/>
        <v>0.56299999999999994</v>
      </c>
      <c r="AR930" s="7">
        <f t="shared" si="318"/>
        <v>69</v>
      </c>
      <c r="AS930" s="7">
        <f t="shared" si="319"/>
        <v>0.51</v>
      </c>
    </row>
    <row r="931" spans="2:45" s="7" customFormat="1" x14ac:dyDescent="0.15">
      <c r="B931" s="118"/>
      <c r="C931" s="118"/>
      <c r="D931" s="118"/>
      <c r="E931" s="30"/>
      <c r="F931" s="30"/>
      <c r="G931" s="119"/>
      <c r="H931" s="119"/>
      <c r="I931" s="78"/>
      <c r="J931" s="11" t="str">
        <f t="shared" si="310"/>
        <v/>
      </c>
      <c r="K931" s="2" t="str">
        <f t="shared" si="320"/>
        <v/>
      </c>
      <c r="L931" s="2" t="str">
        <f t="shared" si="311"/>
        <v/>
      </c>
      <c r="M931" s="2" t="str">
        <f t="shared" si="321"/>
        <v/>
      </c>
      <c r="N931" s="2" t="str">
        <f t="shared" si="322"/>
        <v/>
      </c>
      <c r="O931" s="2" t="str">
        <f t="shared" si="323"/>
        <v/>
      </c>
      <c r="P931" s="11" t="str">
        <f t="shared" si="324"/>
        <v/>
      </c>
      <c r="Q931" s="11" t="str">
        <f t="shared" si="325"/>
        <v/>
      </c>
      <c r="R931" s="2" t="str">
        <f t="shared" si="326"/>
        <v/>
      </c>
      <c r="S931" s="11" t="str">
        <f t="shared" si="327"/>
        <v/>
      </c>
      <c r="T931" s="175" t="str">
        <f t="shared" si="328"/>
        <v/>
      </c>
      <c r="U931" s="11" t="str">
        <f t="shared" si="329"/>
        <v/>
      </c>
      <c r="V931" s="136"/>
      <c r="W931" s="136"/>
      <c r="X931" s="139">
        <f t="shared" si="312"/>
        <v>0</v>
      </c>
      <c r="Y931" s="31">
        <f t="shared" si="313"/>
        <v>0</v>
      </c>
      <c r="Z931" s="31"/>
      <c r="AA931" s="140">
        <f t="shared" si="314"/>
        <v>0</v>
      </c>
      <c r="AB931" s="12"/>
      <c r="AC931" s="8">
        <f t="shared" si="315"/>
        <v>9.0359999999999996</v>
      </c>
      <c r="AD931" s="8">
        <f t="shared" si="316"/>
        <v>-184.49199999999999</v>
      </c>
      <c r="AE931"/>
      <c r="AF931" t="e">
        <f>IF(D931="M",IF(AI931&lt;78,LMS!$D$5*AI931^3+LMS!$E$5*AI931^2+LMS!$F$5*AI931+LMS!$G$5,IF(AI931&lt;150,LMS!$D$6*AI931^3+LMS!$E$6*AI931^2+LMS!$F$6*AI931+LMS!$G$6,LMS!$D$7*AI931^3+LMS!$E$7*AI931^2+LMS!$F$7*AI931+LMS!$G$7)),IF(AI931&lt;69,LMS!$D$9*AI931^3+LMS!$E$9*AI931^2+LMS!$F$9*AI931+LMS!$G$9,IF(AI931&lt;150,LMS!$D$10*AI931^3+LMS!$E$10*AI931^2+LMS!$F$10*AI931+LMS!$G$10,LMS!$D$11*AI931^3+LMS!$E$11*AI931^2+LMS!$F$11*AI931+LMS!$G$11)))</f>
        <v>#VALUE!</v>
      </c>
      <c r="AG931" t="e">
        <f>IF(D931="M",(IF(AI931&lt;2.5,LMS!$D$21*AI931^3+LMS!$E$21*AI931^2+LMS!$F$21*AI931+LMS!$G$21,IF(AI931&lt;9.5,LMS!$D$22*AI931^3+LMS!$E$22*AI931^2+LMS!$F$22*AI931+LMS!$G$22,IF(AI931&lt;26.75,LMS!$D$23*AI931^3+LMS!$E$23*AI931^2+LMS!$F$23*AI931+LMS!$G$23,IF(AI931&lt;90,LMS!$D$24*AI931^3+LMS!$E$24*AI931^2+LMS!$F$24*AI931+LMS!$G$24,LMS!$D$25*AI931^3+LMS!$E$25*AI931^2+LMS!$F$25*AI931+LMS!$G$25))))),(IF(AI931&lt;2.5,LMS!$D$27*AI931^3+LMS!$E$27*AI931^2+LMS!$F$27*AI931+LMS!$G$27,IF(AI931&lt;9.5,LMS!$D$28*AI931^3+LMS!$E$28*AI931^2+LMS!$F$28*AI931+LMS!$G$28,IF(AI931&lt;26.75,LMS!$D$29*AI931^3+LMS!$E$29*AI931^2+LMS!$F$29*AI931+LMS!$G$29,IF(AI931&lt;90,LMS!$D$30*AI931^3+LMS!$E$30*AI931^2+LMS!$F$30*AI931+LMS!$G$30,IF(AI931&lt;150,LMS!$D$31*AI931^3+LMS!$E$31*AI931^2+LMS!$F$31*AI931+LMS!$G$31,LMS!$D$32*AI931^3+LMS!$E$32*AI931^2+LMS!$F$32*AI931+LMS!$G$32)))))))</f>
        <v>#VALUE!</v>
      </c>
      <c r="AH931" t="e">
        <f>IF(D931="M",(IF(AI931&lt;90,LMS!$D$14*AI931^3+LMS!$E$14*AI931^2+LMS!$F$14*AI931+LMS!$G$14,LMS!$D$15*AI931^3+LMS!$E$15*AI931^2+LMS!$F$15*AI931+LMS!$G$15)),(IF(AI931&lt;90,LMS!$D$17*AI931^3+LMS!$E$17*AI931^2+LMS!$F$17*AI931+LMS!$G$17,LMS!$D$18*AI931^3+LMS!$E$18*AI931^2+LMS!$F$18*AI931+LMS!$G$18)))</f>
        <v>#VALUE!</v>
      </c>
      <c r="AI931" s="7" t="e">
        <f t="shared" si="309"/>
        <v>#VALUE!</v>
      </c>
      <c r="AJ931" s="7">
        <f t="shared" si="330"/>
        <v>0</v>
      </c>
      <c r="AL931" s="7">
        <f>IF(D931="M",WeightSDS!P$5*$AJ931^7+WeightSDS!Q$5*$AJ931^6+WeightSDS!R$5*$AJ931^5+WeightSDS!S$5*$AJ931^4+WeightSDS!T$5*$AJ931^3+WeightSDS!U$5*$AJ931^2+WeightSDS!V$5*$AJ931+WeightSDS!W$5,IF($AJ931&lt;186,WeightSDS!P$8*$AJ931^7+WeightSDS!Q$8*$AJ931^6+WeightSDS!R$8*$AJ931^5+WeightSDS!S$8*$AJ931^4+WeightSDS!T$8*$AJ931^3+WeightSDS!U$8*$AJ931^2+WeightSDS!V$8*$AJ931+WeightSDS!W$8,WeightSDS!$U$9+WeightSDS!$V$9*($AJ931-WeightSDS!$W$9)))</f>
        <v>0.75407122999999998</v>
      </c>
      <c r="AM931" s="7">
        <f>IF(D931="M",IF($AJ931&lt;45,WeightSDS!M$23*$AJ931^10+WeightSDS!N$23*$AJ931^9+WeightSDS!O$23*$AJ931^8+WeightSDS!P$23*$AJ931^7+WeightSDS!Q$23*$AJ931^6+WeightSDS!R$23*$AJ931^5+WeightSDS!S$23*$AJ931^4+WeightSDS!T$23*$AJ931^3+WeightSDS!U$23*$AJ931^2+WeightSDS!V$23*$AJ931+WeightSDS!W$23,IF($AJ931&lt;153,WeightSDS!M$25*$AJ931^10+WeightSDS!N$25*$AJ931^9+WeightSDS!O$25*$AJ931^8+WeightSDS!P$25*$AJ931^7+WeightSDS!Q$25*$AJ931^6+WeightSDS!R$25*$AJ931^5+WeightSDS!S$25*$AJ931^4+WeightSDS!T$25*$AJ931^3+WeightSDS!U$25*$AJ931^2+WeightSDS!V$25*$AJ931+WeightSDS!W$25,WeightSDS!M$27+WeightSDS!N$27/(1+EXP(WeightSDS!O$27+WeightSDS!P$27*$AJ931)))),IF($AJ931&lt;43.8,WeightSDS!M$29*$AJ931^10+WeightSDS!N$29*$AJ931^9+WeightSDS!O$29*$AJ931^8+WeightSDS!P$29*$AJ931^7+WeightSDS!Q$29*$AJ931^6+WeightSDS!R$29*$AJ931^5+WeightSDS!S$29*$AJ931^4+WeightSDS!T$29*$AJ931^3+WeightSDS!U$29*$AJ931^2+WeightSDS!V$29*$AJ931+WeightSDS!W$29-0.010431*(1-$AJ931/210),IF($AJ931&lt;123,WeightSDS!M$30*$AJ931^10+WeightSDS!N$30*$AJ931^9+WeightSDS!O$30*$AJ931^8+WeightSDS!P$30*$AJ931^7+WeightSDS!Q$30*$AJ931^6+WeightSDS!R$30*$AJ931^5+WeightSDS!S$30*$AJ931^4+WeightSDS!T$30*$AJ931^3+WeightSDS!U$30*$AJ931^2+WeightSDS!V$30*$AJ931+WeightSDS!W$30-0.010431*(1-1/$AJ931),WeightSDS!M$32+WeightSDS!N$32/(1+EXP(WeightSDS!O$32+WeightSDS!P$32*$AJ931))-0.010431*(1-$AJ931/210))))</f>
        <v>2.9500001032655536</v>
      </c>
      <c r="AN931" s="7">
        <f>IF(D931="M",IF($AJ931&lt;162,WeightSDS!P$12*$AJ931^7+WeightSDS!Q$12*$AJ931^6+WeightSDS!R$12*$AJ931^5+WeightSDS!S$12*$AJ931^4+WeightSDS!T$12*$AJ931^3+WeightSDS!U$12*$AJ931^2+WeightSDS!V$12*$AJ931+WeightSDS!W$12,WeightSDS!P$14*$AJ931^7+WeightSDS!Q$14*$AJ931^6+WeightSDS!R$14*$AJ931^5+WeightSDS!S$14*$AJ931^4+WeightSDS!T$14*$AJ931^3+WeightSDS!U$14*$AJ931^2+WeightSDS!V$14*$AJ931+WeightSDS!W$14),IF($AJ931&lt;156,WeightSDS!O$17*$AJ931^8+WeightSDS!P$17*$AJ931^7+WeightSDS!Q$17*$AJ931^6+WeightSDS!R$17*$AJ931^5+WeightSDS!S$17*$AJ931^4+WeightSDS!T$17*$AJ931^3+WeightSDS!U$17*$AJ931^2+WeightSDS!V$17*$AJ931+WeightSDS!W$17,IF($AJ931&lt;186,WeightSDS!$U$18+(WeightSDS!$V$18-WeightSDS!$U$18)/24*($AJ931-186)+WeightSDS!$W$18*(-$AJ931+186)^2-0.005,WeightSDS!$U$18+(WeightSDS!$V$18-WeightSDS!$U$18)/24*($AJ931-186)-0.005)))</f>
        <v>0.14604529399999999</v>
      </c>
      <c r="AQ931" s="7">
        <f t="shared" si="317"/>
        <v>0.56299999999999994</v>
      </c>
      <c r="AR931" s="7">
        <f t="shared" si="318"/>
        <v>69</v>
      </c>
      <c r="AS931" s="7">
        <f t="shared" si="319"/>
        <v>0.51</v>
      </c>
    </row>
    <row r="932" spans="2:45" s="7" customFormat="1" x14ac:dyDescent="0.15">
      <c r="B932" s="118"/>
      <c r="C932" s="118"/>
      <c r="D932" s="118"/>
      <c r="E932" s="30"/>
      <c r="F932" s="30"/>
      <c r="G932" s="119"/>
      <c r="H932" s="119"/>
      <c r="I932" s="78"/>
      <c r="J932" s="11" t="str">
        <f t="shared" si="310"/>
        <v/>
      </c>
      <c r="K932" s="2" t="str">
        <f t="shared" si="320"/>
        <v/>
      </c>
      <c r="L932" s="2" t="str">
        <f t="shared" si="311"/>
        <v/>
      </c>
      <c r="M932" s="2" t="str">
        <f t="shared" si="321"/>
        <v/>
      </c>
      <c r="N932" s="2" t="str">
        <f t="shared" si="322"/>
        <v/>
      </c>
      <c r="O932" s="2" t="str">
        <f t="shared" si="323"/>
        <v/>
      </c>
      <c r="P932" s="11" t="str">
        <f t="shared" si="324"/>
        <v/>
      </c>
      <c r="Q932" s="11" t="str">
        <f t="shared" si="325"/>
        <v/>
      </c>
      <c r="R932" s="2" t="str">
        <f t="shared" si="326"/>
        <v/>
      </c>
      <c r="S932" s="11" t="str">
        <f t="shared" si="327"/>
        <v/>
      </c>
      <c r="T932" s="175" t="str">
        <f t="shared" si="328"/>
        <v/>
      </c>
      <c r="U932" s="11" t="str">
        <f t="shared" si="329"/>
        <v/>
      </c>
      <c r="V932" s="136"/>
      <c r="W932" s="136"/>
      <c r="X932" s="139">
        <f t="shared" si="312"/>
        <v>0</v>
      </c>
      <c r="Y932" s="31">
        <f t="shared" si="313"/>
        <v>0</v>
      </c>
      <c r="Z932" s="31"/>
      <c r="AA932" s="140">
        <f t="shared" si="314"/>
        <v>0</v>
      </c>
      <c r="AB932" s="12"/>
      <c r="AC932" s="8">
        <f t="shared" si="315"/>
        <v>9.0359999999999996</v>
      </c>
      <c r="AD932" s="8">
        <f t="shared" si="316"/>
        <v>-184.49199999999999</v>
      </c>
      <c r="AE932"/>
      <c r="AF932" t="e">
        <f>IF(D932="M",IF(AI932&lt;78,LMS!$D$5*AI932^3+LMS!$E$5*AI932^2+LMS!$F$5*AI932+LMS!$G$5,IF(AI932&lt;150,LMS!$D$6*AI932^3+LMS!$E$6*AI932^2+LMS!$F$6*AI932+LMS!$G$6,LMS!$D$7*AI932^3+LMS!$E$7*AI932^2+LMS!$F$7*AI932+LMS!$G$7)),IF(AI932&lt;69,LMS!$D$9*AI932^3+LMS!$E$9*AI932^2+LMS!$F$9*AI932+LMS!$G$9,IF(AI932&lt;150,LMS!$D$10*AI932^3+LMS!$E$10*AI932^2+LMS!$F$10*AI932+LMS!$G$10,LMS!$D$11*AI932^3+LMS!$E$11*AI932^2+LMS!$F$11*AI932+LMS!$G$11)))</f>
        <v>#VALUE!</v>
      </c>
      <c r="AG932" t="e">
        <f>IF(D932="M",(IF(AI932&lt;2.5,LMS!$D$21*AI932^3+LMS!$E$21*AI932^2+LMS!$F$21*AI932+LMS!$G$21,IF(AI932&lt;9.5,LMS!$D$22*AI932^3+LMS!$E$22*AI932^2+LMS!$F$22*AI932+LMS!$G$22,IF(AI932&lt;26.75,LMS!$D$23*AI932^3+LMS!$E$23*AI932^2+LMS!$F$23*AI932+LMS!$G$23,IF(AI932&lt;90,LMS!$D$24*AI932^3+LMS!$E$24*AI932^2+LMS!$F$24*AI932+LMS!$G$24,LMS!$D$25*AI932^3+LMS!$E$25*AI932^2+LMS!$F$25*AI932+LMS!$G$25))))),(IF(AI932&lt;2.5,LMS!$D$27*AI932^3+LMS!$E$27*AI932^2+LMS!$F$27*AI932+LMS!$G$27,IF(AI932&lt;9.5,LMS!$D$28*AI932^3+LMS!$E$28*AI932^2+LMS!$F$28*AI932+LMS!$G$28,IF(AI932&lt;26.75,LMS!$D$29*AI932^3+LMS!$E$29*AI932^2+LMS!$F$29*AI932+LMS!$G$29,IF(AI932&lt;90,LMS!$D$30*AI932^3+LMS!$E$30*AI932^2+LMS!$F$30*AI932+LMS!$G$30,IF(AI932&lt;150,LMS!$D$31*AI932^3+LMS!$E$31*AI932^2+LMS!$F$31*AI932+LMS!$G$31,LMS!$D$32*AI932^3+LMS!$E$32*AI932^2+LMS!$F$32*AI932+LMS!$G$32)))))))</f>
        <v>#VALUE!</v>
      </c>
      <c r="AH932" t="e">
        <f>IF(D932="M",(IF(AI932&lt;90,LMS!$D$14*AI932^3+LMS!$E$14*AI932^2+LMS!$F$14*AI932+LMS!$G$14,LMS!$D$15*AI932^3+LMS!$E$15*AI932^2+LMS!$F$15*AI932+LMS!$G$15)),(IF(AI932&lt;90,LMS!$D$17*AI932^3+LMS!$E$17*AI932^2+LMS!$F$17*AI932+LMS!$G$17,LMS!$D$18*AI932^3+LMS!$E$18*AI932^2+LMS!$F$18*AI932+LMS!$G$18)))</f>
        <v>#VALUE!</v>
      </c>
      <c r="AI932" s="7" t="e">
        <f t="shared" si="309"/>
        <v>#VALUE!</v>
      </c>
      <c r="AJ932" s="7">
        <f t="shared" si="330"/>
        <v>0</v>
      </c>
      <c r="AL932" s="7">
        <f>IF(D932="M",WeightSDS!P$5*$AJ932^7+WeightSDS!Q$5*$AJ932^6+WeightSDS!R$5*$AJ932^5+WeightSDS!S$5*$AJ932^4+WeightSDS!T$5*$AJ932^3+WeightSDS!U$5*$AJ932^2+WeightSDS!V$5*$AJ932+WeightSDS!W$5,IF($AJ932&lt;186,WeightSDS!P$8*$AJ932^7+WeightSDS!Q$8*$AJ932^6+WeightSDS!R$8*$AJ932^5+WeightSDS!S$8*$AJ932^4+WeightSDS!T$8*$AJ932^3+WeightSDS!U$8*$AJ932^2+WeightSDS!V$8*$AJ932+WeightSDS!W$8,WeightSDS!$U$9+WeightSDS!$V$9*($AJ932-WeightSDS!$W$9)))</f>
        <v>0.75407122999999998</v>
      </c>
      <c r="AM932" s="7">
        <f>IF(D932="M",IF($AJ932&lt;45,WeightSDS!M$23*$AJ932^10+WeightSDS!N$23*$AJ932^9+WeightSDS!O$23*$AJ932^8+WeightSDS!P$23*$AJ932^7+WeightSDS!Q$23*$AJ932^6+WeightSDS!R$23*$AJ932^5+WeightSDS!S$23*$AJ932^4+WeightSDS!T$23*$AJ932^3+WeightSDS!U$23*$AJ932^2+WeightSDS!V$23*$AJ932+WeightSDS!W$23,IF($AJ932&lt;153,WeightSDS!M$25*$AJ932^10+WeightSDS!N$25*$AJ932^9+WeightSDS!O$25*$AJ932^8+WeightSDS!P$25*$AJ932^7+WeightSDS!Q$25*$AJ932^6+WeightSDS!R$25*$AJ932^5+WeightSDS!S$25*$AJ932^4+WeightSDS!T$25*$AJ932^3+WeightSDS!U$25*$AJ932^2+WeightSDS!V$25*$AJ932+WeightSDS!W$25,WeightSDS!M$27+WeightSDS!N$27/(1+EXP(WeightSDS!O$27+WeightSDS!P$27*$AJ932)))),IF($AJ932&lt;43.8,WeightSDS!M$29*$AJ932^10+WeightSDS!N$29*$AJ932^9+WeightSDS!O$29*$AJ932^8+WeightSDS!P$29*$AJ932^7+WeightSDS!Q$29*$AJ932^6+WeightSDS!R$29*$AJ932^5+WeightSDS!S$29*$AJ932^4+WeightSDS!T$29*$AJ932^3+WeightSDS!U$29*$AJ932^2+WeightSDS!V$29*$AJ932+WeightSDS!W$29-0.010431*(1-$AJ932/210),IF($AJ932&lt;123,WeightSDS!M$30*$AJ932^10+WeightSDS!N$30*$AJ932^9+WeightSDS!O$30*$AJ932^8+WeightSDS!P$30*$AJ932^7+WeightSDS!Q$30*$AJ932^6+WeightSDS!R$30*$AJ932^5+WeightSDS!S$30*$AJ932^4+WeightSDS!T$30*$AJ932^3+WeightSDS!U$30*$AJ932^2+WeightSDS!V$30*$AJ932+WeightSDS!W$30-0.010431*(1-1/$AJ932),WeightSDS!M$32+WeightSDS!N$32/(1+EXP(WeightSDS!O$32+WeightSDS!P$32*$AJ932))-0.010431*(1-$AJ932/210))))</f>
        <v>2.9500001032655536</v>
      </c>
      <c r="AN932" s="7">
        <f>IF(D932="M",IF($AJ932&lt;162,WeightSDS!P$12*$AJ932^7+WeightSDS!Q$12*$AJ932^6+WeightSDS!R$12*$AJ932^5+WeightSDS!S$12*$AJ932^4+WeightSDS!T$12*$AJ932^3+WeightSDS!U$12*$AJ932^2+WeightSDS!V$12*$AJ932+WeightSDS!W$12,WeightSDS!P$14*$AJ932^7+WeightSDS!Q$14*$AJ932^6+WeightSDS!R$14*$AJ932^5+WeightSDS!S$14*$AJ932^4+WeightSDS!T$14*$AJ932^3+WeightSDS!U$14*$AJ932^2+WeightSDS!V$14*$AJ932+WeightSDS!W$14),IF($AJ932&lt;156,WeightSDS!O$17*$AJ932^8+WeightSDS!P$17*$AJ932^7+WeightSDS!Q$17*$AJ932^6+WeightSDS!R$17*$AJ932^5+WeightSDS!S$17*$AJ932^4+WeightSDS!T$17*$AJ932^3+WeightSDS!U$17*$AJ932^2+WeightSDS!V$17*$AJ932+WeightSDS!W$17,IF($AJ932&lt;186,WeightSDS!$U$18+(WeightSDS!$V$18-WeightSDS!$U$18)/24*($AJ932-186)+WeightSDS!$W$18*(-$AJ932+186)^2-0.005,WeightSDS!$U$18+(WeightSDS!$V$18-WeightSDS!$U$18)/24*($AJ932-186)-0.005)))</f>
        <v>0.14604529399999999</v>
      </c>
      <c r="AQ932" s="7">
        <f t="shared" si="317"/>
        <v>0.56299999999999994</v>
      </c>
      <c r="AR932" s="7">
        <f t="shared" si="318"/>
        <v>69</v>
      </c>
      <c r="AS932" s="7">
        <f t="shared" si="319"/>
        <v>0.51</v>
      </c>
    </row>
    <row r="933" spans="2:45" s="7" customFormat="1" x14ac:dyDescent="0.15">
      <c r="B933" s="118"/>
      <c r="C933" s="118"/>
      <c r="D933" s="118"/>
      <c r="E933" s="30"/>
      <c r="F933" s="30"/>
      <c r="G933" s="119"/>
      <c r="H933" s="119"/>
      <c r="I933" s="78"/>
      <c r="J933" s="11" t="str">
        <f t="shared" si="310"/>
        <v/>
      </c>
      <c r="K933" s="2" t="str">
        <f t="shared" si="320"/>
        <v/>
      </c>
      <c r="L933" s="2" t="str">
        <f t="shared" si="311"/>
        <v/>
      </c>
      <c r="M933" s="2" t="str">
        <f t="shared" si="321"/>
        <v/>
      </c>
      <c r="N933" s="2" t="str">
        <f t="shared" si="322"/>
        <v/>
      </c>
      <c r="O933" s="2" t="str">
        <f t="shared" si="323"/>
        <v/>
      </c>
      <c r="P933" s="11" t="str">
        <f t="shared" si="324"/>
        <v/>
      </c>
      <c r="Q933" s="11" t="str">
        <f t="shared" si="325"/>
        <v/>
      </c>
      <c r="R933" s="2" t="str">
        <f t="shared" si="326"/>
        <v/>
      </c>
      <c r="S933" s="11" t="str">
        <f t="shared" si="327"/>
        <v/>
      </c>
      <c r="T933" s="175" t="str">
        <f t="shared" si="328"/>
        <v/>
      </c>
      <c r="U933" s="11" t="str">
        <f t="shared" si="329"/>
        <v/>
      </c>
      <c r="V933" s="136"/>
      <c r="W933" s="136"/>
      <c r="X933" s="139">
        <f t="shared" si="312"/>
        <v>0</v>
      </c>
      <c r="Y933" s="31">
        <f t="shared" si="313"/>
        <v>0</v>
      </c>
      <c r="Z933" s="31"/>
      <c r="AA933" s="140">
        <f t="shared" si="314"/>
        <v>0</v>
      </c>
      <c r="AB933" s="12"/>
      <c r="AC933" s="8">
        <f t="shared" si="315"/>
        <v>9.0359999999999996</v>
      </c>
      <c r="AD933" s="8">
        <f t="shared" si="316"/>
        <v>-184.49199999999999</v>
      </c>
      <c r="AE933"/>
      <c r="AF933" t="e">
        <f>IF(D933="M",IF(AI933&lt;78,LMS!$D$5*AI933^3+LMS!$E$5*AI933^2+LMS!$F$5*AI933+LMS!$G$5,IF(AI933&lt;150,LMS!$D$6*AI933^3+LMS!$E$6*AI933^2+LMS!$F$6*AI933+LMS!$G$6,LMS!$D$7*AI933^3+LMS!$E$7*AI933^2+LMS!$F$7*AI933+LMS!$G$7)),IF(AI933&lt;69,LMS!$D$9*AI933^3+LMS!$E$9*AI933^2+LMS!$F$9*AI933+LMS!$G$9,IF(AI933&lt;150,LMS!$D$10*AI933^3+LMS!$E$10*AI933^2+LMS!$F$10*AI933+LMS!$G$10,LMS!$D$11*AI933^3+LMS!$E$11*AI933^2+LMS!$F$11*AI933+LMS!$G$11)))</f>
        <v>#VALUE!</v>
      </c>
      <c r="AG933" t="e">
        <f>IF(D933="M",(IF(AI933&lt;2.5,LMS!$D$21*AI933^3+LMS!$E$21*AI933^2+LMS!$F$21*AI933+LMS!$G$21,IF(AI933&lt;9.5,LMS!$D$22*AI933^3+LMS!$E$22*AI933^2+LMS!$F$22*AI933+LMS!$G$22,IF(AI933&lt;26.75,LMS!$D$23*AI933^3+LMS!$E$23*AI933^2+LMS!$F$23*AI933+LMS!$G$23,IF(AI933&lt;90,LMS!$D$24*AI933^3+LMS!$E$24*AI933^2+LMS!$F$24*AI933+LMS!$G$24,LMS!$D$25*AI933^3+LMS!$E$25*AI933^2+LMS!$F$25*AI933+LMS!$G$25))))),(IF(AI933&lt;2.5,LMS!$D$27*AI933^3+LMS!$E$27*AI933^2+LMS!$F$27*AI933+LMS!$G$27,IF(AI933&lt;9.5,LMS!$D$28*AI933^3+LMS!$E$28*AI933^2+LMS!$F$28*AI933+LMS!$G$28,IF(AI933&lt;26.75,LMS!$D$29*AI933^3+LMS!$E$29*AI933^2+LMS!$F$29*AI933+LMS!$G$29,IF(AI933&lt;90,LMS!$D$30*AI933^3+LMS!$E$30*AI933^2+LMS!$F$30*AI933+LMS!$G$30,IF(AI933&lt;150,LMS!$D$31*AI933^3+LMS!$E$31*AI933^2+LMS!$F$31*AI933+LMS!$G$31,LMS!$D$32*AI933^3+LMS!$E$32*AI933^2+LMS!$F$32*AI933+LMS!$G$32)))))))</f>
        <v>#VALUE!</v>
      </c>
      <c r="AH933" t="e">
        <f>IF(D933="M",(IF(AI933&lt;90,LMS!$D$14*AI933^3+LMS!$E$14*AI933^2+LMS!$F$14*AI933+LMS!$G$14,LMS!$D$15*AI933^3+LMS!$E$15*AI933^2+LMS!$F$15*AI933+LMS!$G$15)),(IF(AI933&lt;90,LMS!$D$17*AI933^3+LMS!$E$17*AI933^2+LMS!$F$17*AI933+LMS!$G$17,LMS!$D$18*AI933^3+LMS!$E$18*AI933^2+LMS!$F$18*AI933+LMS!$G$18)))</f>
        <v>#VALUE!</v>
      </c>
      <c r="AI933" s="7" t="e">
        <f t="shared" si="309"/>
        <v>#VALUE!</v>
      </c>
      <c r="AJ933" s="7">
        <f t="shared" si="330"/>
        <v>0</v>
      </c>
      <c r="AL933" s="7">
        <f>IF(D933="M",WeightSDS!P$5*$AJ933^7+WeightSDS!Q$5*$AJ933^6+WeightSDS!R$5*$AJ933^5+WeightSDS!S$5*$AJ933^4+WeightSDS!T$5*$AJ933^3+WeightSDS!U$5*$AJ933^2+WeightSDS!V$5*$AJ933+WeightSDS!W$5,IF($AJ933&lt;186,WeightSDS!P$8*$AJ933^7+WeightSDS!Q$8*$AJ933^6+WeightSDS!R$8*$AJ933^5+WeightSDS!S$8*$AJ933^4+WeightSDS!T$8*$AJ933^3+WeightSDS!U$8*$AJ933^2+WeightSDS!V$8*$AJ933+WeightSDS!W$8,WeightSDS!$U$9+WeightSDS!$V$9*($AJ933-WeightSDS!$W$9)))</f>
        <v>0.75407122999999998</v>
      </c>
      <c r="AM933" s="7">
        <f>IF(D933="M",IF($AJ933&lt;45,WeightSDS!M$23*$AJ933^10+WeightSDS!N$23*$AJ933^9+WeightSDS!O$23*$AJ933^8+WeightSDS!P$23*$AJ933^7+WeightSDS!Q$23*$AJ933^6+WeightSDS!R$23*$AJ933^5+WeightSDS!S$23*$AJ933^4+WeightSDS!T$23*$AJ933^3+WeightSDS!U$23*$AJ933^2+WeightSDS!V$23*$AJ933+WeightSDS!W$23,IF($AJ933&lt;153,WeightSDS!M$25*$AJ933^10+WeightSDS!N$25*$AJ933^9+WeightSDS!O$25*$AJ933^8+WeightSDS!P$25*$AJ933^7+WeightSDS!Q$25*$AJ933^6+WeightSDS!R$25*$AJ933^5+WeightSDS!S$25*$AJ933^4+WeightSDS!T$25*$AJ933^3+WeightSDS!U$25*$AJ933^2+WeightSDS!V$25*$AJ933+WeightSDS!W$25,WeightSDS!M$27+WeightSDS!N$27/(1+EXP(WeightSDS!O$27+WeightSDS!P$27*$AJ933)))),IF($AJ933&lt;43.8,WeightSDS!M$29*$AJ933^10+WeightSDS!N$29*$AJ933^9+WeightSDS!O$29*$AJ933^8+WeightSDS!P$29*$AJ933^7+WeightSDS!Q$29*$AJ933^6+WeightSDS!R$29*$AJ933^5+WeightSDS!S$29*$AJ933^4+WeightSDS!T$29*$AJ933^3+WeightSDS!U$29*$AJ933^2+WeightSDS!V$29*$AJ933+WeightSDS!W$29-0.010431*(1-$AJ933/210),IF($AJ933&lt;123,WeightSDS!M$30*$AJ933^10+WeightSDS!N$30*$AJ933^9+WeightSDS!O$30*$AJ933^8+WeightSDS!P$30*$AJ933^7+WeightSDS!Q$30*$AJ933^6+WeightSDS!R$30*$AJ933^5+WeightSDS!S$30*$AJ933^4+WeightSDS!T$30*$AJ933^3+WeightSDS!U$30*$AJ933^2+WeightSDS!V$30*$AJ933+WeightSDS!W$30-0.010431*(1-1/$AJ933),WeightSDS!M$32+WeightSDS!N$32/(1+EXP(WeightSDS!O$32+WeightSDS!P$32*$AJ933))-0.010431*(1-$AJ933/210))))</f>
        <v>2.9500001032655536</v>
      </c>
      <c r="AN933" s="7">
        <f>IF(D933="M",IF($AJ933&lt;162,WeightSDS!P$12*$AJ933^7+WeightSDS!Q$12*$AJ933^6+WeightSDS!R$12*$AJ933^5+WeightSDS!S$12*$AJ933^4+WeightSDS!T$12*$AJ933^3+WeightSDS!U$12*$AJ933^2+WeightSDS!V$12*$AJ933+WeightSDS!W$12,WeightSDS!P$14*$AJ933^7+WeightSDS!Q$14*$AJ933^6+WeightSDS!R$14*$AJ933^5+WeightSDS!S$14*$AJ933^4+WeightSDS!T$14*$AJ933^3+WeightSDS!U$14*$AJ933^2+WeightSDS!V$14*$AJ933+WeightSDS!W$14),IF($AJ933&lt;156,WeightSDS!O$17*$AJ933^8+WeightSDS!P$17*$AJ933^7+WeightSDS!Q$17*$AJ933^6+WeightSDS!R$17*$AJ933^5+WeightSDS!S$17*$AJ933^4+WeightSDS!T$17*$AJ933^3+WeightSDS!U$17*$AJ933^2+WeightSDS!V$17*$AJ933+WeightSDS!W$17,IF($AJ933&lt;186,WeightSDS!$U$18+(WeightSDS!$V$18-WeightSDS!$U$18)/24*($AJ933-186)+WeightSDS!$W$18*(-$AJ933+186)^2-0.005,WeightSDS!$U$18+(WeightSDS!$V$18-WeightSDS!$U$18)/24*($AJ933-186)-0.005)))</f>
        <v>0.14604529399999999</v>
      </c>
      <c r="AQ933" s="7">
        <f t="shared" si="317"/>
        <v>0.56299999999999994</v>
      </c>
      <c r="AR933" s="7">
        <f t="shared" si="318"/>
        <v>69</v>
      </c>
      <c r="AS933" s="7">
        <f t="shared" si="319"/>
        <v>0.51</v>
      </c>
    </row>
    <row r="934" spans="2:45" s="7" customFormat="1" x14ac:dyDescent="0.15">
      <c r="B934" s="118"/>
      <c r="C934" s="118"/>
      <c r="D934" s="118"/>
      <c r="E934" s="30"/>
      <c r="F934" s="30"/>
      <c r="G934" s="119"/>
      <c r="H934" s="119"/>
      <c r="I934" s="78"/>
      <c r="J934" s="11" t="str">
        <f t="shared" si="310"/>
        <v/>
      </c>
      <c r="K934" s="2" t="str">
        <f t="shared" si="320"/>
        <v/>
      </c>
      <c r="L934" s="2" t="str">
        <f t="shared" si="311"/>
        <v/>
      </c>
      <c r="M934" s="2" t="str">
        <f t="shared" si="321"/>
        <v/>
      </c>
      <c r="N934" s="2" t="str">
        <f t="shared" si="322"/>
        <v/>
      </c>
      <c r="O934" s="2" t="str">
        <f t="shared" si="323"/>
        <v/>
      </c>
      <c r="P934" s="11" t="str">
        <f t="shared" si="324"/>
        <v/>
      </c>
      <c r="Q934" s="11" t="str">
        <f t="shared" si="325"/>
        <v/>
      </c>
      <c r="R934" s="2" t="str">
        <f t="shared" si="326"/>
        <v/>
      </c>
      <c r="S934" s="11" t="str">
        <f t="shared" si="327"/>
        <v/>
      </c>
      <c r="T934" s="175" t="str">
        <f t="shared" si="328"/>
        <v/>
      </c>
      <c r="U934" s="11" t="str">
        <f t="shared" si="329"/>
        <v/>
      </c>
      <c r="V934" s="136"/>
      <c r="W934" s="136"/>
      <c r="X934" s="139">
        <f t="shared" si="312"/>
        <v>0</v>
      </c>
      <c r="Y934" s="31">
        <f t="shared" si="313"/>
        <v>0</v>
      </c>
      <c r="Z934" s="31"/>
      <c r="AA934" s="140">
        <f t="shared" si="314"/>
        <v>0</v>
      </c>
      <c r="AB934" s="12"/>
      <c r="AC934" s="8">
        <f t="shared" si="315"/>
        <v>9.0359999999999996</v>
      </c>
      <c r="AD934" s="8">
        <f t="shared" si="316"/>
        <v>-184.49199999999999</v>
      </c>
      <c r="AE934"/>
      <c r="AF934" t="e">
        <f>IF(D934="M",IF(AI934&lt;78,LMS!$D$5*AI934^3+LMS!$E$5*AI934^2+LMS!$F$5*AI934+LMS!$G$5,IF(AI934&lt;150,LMS!$D$6*AI934^3+LMS!$E$6*AI934^2+LMS!$F$6*AI934+LMS!$G$6,LMS!$D$7*AI934^3+LMS!$E$7*AI934^2+LMS!$F$7*AI934+LMS!$G$7)),IF(AI934&lt;69,LMS!$D$9*AI934^3+LMS!$E$9*AI934^2+LMS!$F$9*AI934+LMS!$G$9,IF(AI934&lt;150,LMS!$D$10*AI934^3+LMS!$E$10*AI934^2+LMS!$F$10*AI934+LMS!$G$10,LMS!$D$11*AI934^3+LMS!$E$11*AI934^2+LMS!$F$11*AI934+LMS!$G$11)))</f>
        <v>#VALUE!</v>
      </c>
      <c r="AG934" t="e">
        <f>IF(D934="M",(IF(AI934&lt;2.5,LMS!$D$21*AI934^3+LMS!$E$21*AI934^2+LMS!$F$21*AI934+LMS!$G$21,IF(AI934&lt;9.5,LMS!$D$22*AI934^3+LMS!$E$22*AI934^2+LMS!$F$22*AI934+LMS!$G$22,IF(AI934&lt;26.75,LMS!$D$23*AI934^3+LMS!$E$23*AI934^2+LMS!$F$23*AI934+LMS!$G$23,IF(AI934&lt;90,LMS!$D$24*AI934^3+LMS!$E$24*AI934^2+LMS!$F$24*AI934+LMS!$G$24,LMS!$D$25*AI934^3+LMS!$E$25*AI934^2+LMS!$F$25*AI934+LMS!$G$25))))),(IF(AI934&lt;2.5,LMS!$D$27*AI934^3+LMS!$E$27*AI934^2+LMS!$F$27*AI934+LMS!$G$27,IF(AI934&lt;9.5,LMS!$D$28*AI934^3+LMS!$E$28*AI934^2+LMS!$F$28*AI934+LMS!$G$28,IF(AI934&lt;26.75,LMS!$D$29*AI934^3+LMS!$E$29*AI934^2+LMS!$F$29*AI934+LMS!$G$29,IF(AI934&lt;90,LMS!$D$30*AI934^3+LMS!$E$30*AI934^2+LMS!$F$30*AI934+LMS!$G$30,IF(AI934&lt;150,LMS!$D$31*AI934^3+LMS!$E$31*AI934^2+LMS!$F$31*AI934+LMS!$G$31,LMS!$D$32*AI934^3+LMS!$E$32*AI934^2+LMS!$F$32*AI934+LMS!$G$32)))))))</f>
        <v>#VALUE!</v>
      </c>
      <c r="AH934" t="e">
        <f>IF(D934="M",(IF(AI934&lt;90,LMS!$D$14*AI934^3+LMS!$E$14*AI934^2+LMS!$F$14*AI934+LMS!$G$14,LMS!$D$15*AI934^3+LMS!$E$15*AI934^2+LMS!$F$15*AI934+LMS!$G$15)),(IF(AI934&lt;90,LMS!$D$17*AI934^3+LMS!$E$17*AI934^2+LMS!$F$17*AI934+LMS!$G$17,LMS!$D$18*AI934^3+LMS!$E$18*AI934^2+LMS!$F$18*AI934+LMS!$G$18)))</f>
        <v>#VALUE!</v>
      </c>
      <c r="AI934" s="7" t="e">
        <f t="shared" si="309"/>
        <v>#VALUE!</v>
      </c>
      <c r="AJ934" s="7">
        <f t="shared" si="330"/>
        <v>0</v>
      </c>
      <c r="AL934" s="7">
        <f>IF(D934="M",WeightSDS!P$5*$AJ934^7+WeightSDS!Q$5*$AJ934^6+WeightSDS!R$5*$AJ934^5+WeightSDS!S$5*$AJ934^4+WeightSDS!T$5*$AJ934^3+WeightSDS!U$5*$AJ934^2+WeightSDS!V$5*$AJ934+WeightSDS!W$5,IF($AJ934&lt;186,WeightSDS!P$8*$AJ934^7+WeightSDS!Q$8*$AJ934^6+WeightSDS!R$8*$AJ934^5+WeightSDS!S$8*$AJ934^4+WeightSDS!T$8*$AJ934^3+WeightSDS!U$8*$AJ934^2+WeightSDS!V$8*$AJ934+WeightSDS!W$8,WeightSDS!$U$9+WeightSDS!$V$9*($AJ934-WeightSDS!$W$9)))</f>
        <v>0.75407122999999998</v>
      </c>
      <c r="AM934" s="7">
        <f>IF(D934="M",IF($AJ934&lt;45,WeightSDS!M$23*$AJ934^10+WeightSDS!N$23*$AJ934^9+WeightSDS!O$23*$AJ934^8+WeightSDS!P$23*$AJ934^7+WeightSDS!Q$23*$AJ934^6+WeightSDS!R$23*$AJ934^5+WeightSDS!S$23*$AJ934^4+WeightSDS!T$23*$AJ934^3+WeightSDS!U$23*$AJ934^2+WeightSDS!V$23*$AJ934+WeightSDS!W$23,IF($AJ934&lt;153,WeightSDS!M$25*$AJ934^10+WeightSDS!N$25*$AJ934^9+WeightSDS!O$25*$AJ934^8+WeightSDS!P$25*$AJ934^7+WeightSDS!Q$25*$AJ934^6+WeightSDS!R$25*$AJ934^5+WeightSDS!S$25*$AJ934^4+WeightSDS!T$25*$AJ934^3+WeightSDS!U$25*$AJ934^2+WeightSDS!V$25*$AJ934+WeightSDS!W$25,WeightSDS!M$27+WeightSDS!N$27/(1+EXP(WeightSDS!O$27+WeightSDS!P$27*$AJ934)))),IF($AJ934&lt;43.8,WeightSDS!M$29*$AJ934^10+WeightSDS!N$29*$AJ934^9+WeightSDS!O$29*$AJ934^8+WeightSDS!P$29*$AJ934^7+WeightSDS!Q$29*$AJ934^6+WeightSDS!R$29*$AJ934^5+WeightSDS!S$29*$AJ934^4+WeightSDS!T$29*$AJ934^3+WeightSDS!U$29*$AJ934^2+WeightSDS!V$29*$AJ934+WeightSDS!W$29-0.010431*(1-$AJ934/210),IF($AJ934&lt;123,WeightSDS!M$30*$AJ934^10+WeightSDS!N$30*$AJ934^9+WeightSDS!O$30*$AJ934^8+WeightSDS!P$30*$AJ934^7+WeightSDS!Q$30*$AJ934^6+WeightSDS!R$30*$AJ934^5+WeightSDS!S$30*$AJ934^4+WeightSDS!T$30*$AJ934^3+WeightSDS!U$30*$AJ934^2+WeightSDS!V$30*$AJ934+WeightSDS!W$30-0.010431*(1-1/$AJ934),WeightSDS!M$32+WeightSDS!N$32/(1+EXP(WeightSDS!O$32+WeightSDS!P$32*$AJ934))-0.010431*(1-$AJ934/210))))</f>
        <v>2.9500001032655536</v>
      </c>
      <c r="AN934" s="7">
        <f>IF(D934="M",IF($AJ934&lt;162,WeightSDS!P$12*$AJ934^7+WeightSDS!Q$12*$AJ934^6+WeightSDS!R$12*$AJ934^5+WeightSDS!S$12*$AJ934^4+WeightSDS!T$12*$AJ934^3+WeightSDS!U$12*$AJ934^2+WeightSDS!V$12*$AJ934+WeightSDS!W$12,WeightSDS!P$14*$AJ934^7+WeightSDS!Q$14*$AJ934^6+WeightSDS!R$14*$AJ934^5+WeightSDS!S$14*$AJ934^4+WeightSDS!T$14*$AJ934^3+WeightSDS!U$14*$AJ934^2+WeightSDS!V$14*$AJ934+WeightSDS!W$14),IF($AJ934&lt;156,WeightSDS!O$17*$AJ934^8+WeightSDS!P$17*$AJ934^7+WeightSDS!Q$17*$AJ934^6+WeightSDS!R$17*$AJ934^5+WeightSDS!S$17*$AJ934^4+WeightSDS!T$17*$AJ934^3+WeightSDS!U$17*$AJ934^2+WeightSDS!V$17*$AJ934+WeightSDS!W$17,IF($AJ934&lt;186,WeightSDS!$U$18+(WeightSDS!$V$18-WeightSDS!$U$18)/24*($AJ934-186)+WeightSDS!$W$18*(-$AJ934+186)^2-0.005,WeightSDS!$U$18+(WeightSDS!$V$18-WeightSDS!$U$18)/24*($AJ934-186)-0.005)))</f>
        <v>0.14604529399999999</v>
      </c>
      <c r="AQ934" s="7">
        <f t="shared" si="317"/>
        <v>0.56299999999999994</v>
      </c>
      <c r="AR934" s="7">
        <f t="shared" si="318"/>
        <v>69</v>
      </c>
      <c r="AS934" s="7">
        <f t="shared" si="319"/>
        <v>0.51</v>
      </c>
    </row>
    <row r="935" spans="2:45" s="7" customFormat="1" x14ac:dyDescent="0.15">
      <c r="B935" s="118"/>
      <c r="C935" s="118"/>
      <c r="D935" s="118"/>
      <c r="E935" s="30"/>
      <c r="F935" s="30"/>
      <c r="G935" s="119"/>
      <c r="H935" s="119"/>
      <c r="I935" s="78"/>
      <c r="J935" s="11" t="str">
        <f t="shared" si="310"/>
        <v/>
      </c>
      <c r="K935" s="2" t="str">
        <f t="shared" si="320"/>
        <v/>
      </c>
      <c r="L935" s="2" t="str">
        <f t="shared" si="311"/>
        <v/>
      </c>
      <c r="M935" s="2" t="str">
        <f t="shared" si="321"/>
        <v/>
      </c>
      <c r="N935" s="2" t="str">
        <f t="shared" si="322"/>
        <v/>
      </c>
      <c r="O935" s="2" t="str">
        <f t="shared" si="323"/>
        <v/>
      </c>
      <c r="P935" s="11" t="str">
        <f t="shared" si="324"/>
        <v/>
      </c>
      <c r="Q935" s="11" t="str">
        <f t="shared" si="325"/>
        <v/>
      </c>
      <c r="R935" s="2" t="str">
        <f t="shared" si="326"/>
        <v/>
      </c>
      <c r="S935" s="11" t="str">
        <f t="shared" si="327"/>
        <v/>
      </c>
      <c r="T935" s="175" t="str">
        <f t="shared" si="328"/>
        <v/>
      </c>
      <c r="U935" s="11" t="str">
        <f t="shared" si="329"/>
        <v/>
      </c>
      <c r="V935" s="136"/>
      <c r="W935" s="136"/>
      <c r="X935" s="139">
        <f t="shared" si="312"/>
        <v>0</v>
      </c>
      <c r="Y935" s="31">
        <f t="shared" si="313"/>
        <v>0</v>
      </c>
      <c r="Z935" s="31"/>
      <c r="AA935" s="140">
        <f t="shared" si="314"/>
        <v>0</v>
      </c>
      <c r="AB935" s="12"/>
      <c r="AC935" s="8">
        <f t="shared" si="315"/>
        <v>9.0359999999999996</v>
      </c>
      <c r="AD935" s="8">
        <f t="shared" si="316"/>
        <v>-184.49199999999999</v>
      </c>
      <c r="AE935"/>
      <c r="AF935" t="e">
        <f>IF(D935="M",IF(AI935&lt;78,LMS!$D$5*AI935^3+LMS!$E$5*AI935^2+LMS!$F$5*AI935+LMS!$G$5,IF(AI935&lt;150,LMS!$D$6*AI935^3+LMS!$E$6*AI935^2+LMS!$F$6*AI935+LMS!$G$6,LMS!$D$7*AI935^3+LMS!$E$7*AI935^2+LMS!$F$7*AI935+LMS!$G$7)),IF(AI935&lt;69,LMS!$D$9*AI935^3+LMS!$E$9*AI935^2+LMS!$F$9*AI935+LMS!$G$9,IF(AI935&lt;150,LMS!$D$10*AI935^3+LMS!$E$10*AI935^2+LMS!$F$10*AI935+LMS!$G$10,LMS!$D$11*AI935^3+LMS!$E$11*AI935^2+LMS!$F$11*AI935+LMS!$G$11)))</f>
        <v>#VALUE!</v>
      </c>
      <c r="AG935" t="e">
        <f>IF(D935="M",(IF(AI935&lt;2.5,LMS!$D$21*AI935^3+LMS!$E$21*AI935^2+LMS!$F$21*AI935+LMS!$G$21,IF(AI935&lt;9.5,LMS!$D$22*AI935^3+LMS!$E$22*AI935^2+LMS!$F$22*AI935+LMS!$G$22,IF(AI935&lt;26.75,LMS!$D$23*AI935^3+LMS!$E$23*AI935^2+LMS!$F$23*AI935+LMS!$G$23,IF(AI935&lt;90,LMS!$D$24*AI935^3+LMS!$E$24*AI935^2+LMS!$F$24*AI935+LMS!$G$24,LMS!$D$25*AI935^3+LMS!$E$25*AI935^2+LMS!$F$25*AI935+LMS!$G$25))))),(IF(AI935&lt;2.5,LMS!$D$27*AI935^3+LMS!$E$27*AI935^2+LMS!$F$27*AI935+LMS!$G$27,IF(AI935&lt;9.5,LMS!$D$28*AI935^3+LMS!$E$28*AI935^2+LMS!$F$28*AI935+LMS!$G$28,IF(AI935&lt;26.75,LMS!$D$29*AI935^3+LMS!$E$29*AI935^2+LMS!$F$29*AI935+LMS!$G$29,IF(AI935&lt;90,LMS!$D$30*AI935^3+LMS!$E$30*AI935^2+LMS!$F$30*AI935+LMS!$G$30,IF(AI935&lt;150,LMS!$D$31*AI935^3+LMS!$E$31*AI935^2+LMS!$F$31*AI935+LMS!$G$31,LMS!$D$32*AI935^3+LMS!$E$32*AI935^2+LMS!$F$32*AI935+LMS!$G$32)))))))</f>
        <v>#VALUE!</v>
      </c>
      <c r="AH935" t="e">
        <f>IF(D935="M",(IF(AI935&lt;90,LMS!$D$14*AI935^3+LMS!$E$14*AI935^2+LMS!$F$14*AI935+LMS!$G$14,LMS!$D$15*AI935^3+LMS!$E$15*AI935^2+LMS!$F$15*AI935+LMS!$G$15)),(IF(AI935&lt;90,LMS!$D$17*AI935^3+LMS!$E$17*AI935^2+LMS!$F$17*AI935+LMS!$G$17,LMS!$D$18*AI935^3+LMS!$E$18*AI935^2+LMS!$F$18*AI935+LMS!$G$18)))</f>
        <v>#VALUE!</v>
      </c>
      <c r="AI935" s="7" t="e">
        <f t="shared" si="309"/>
        <v>#VALUE!</v>
      </c>
      <c r="AJ935" s="7">
        <f t="shared" si="330"/>
        <v>0</v>
      </c>
      <c r="AL935" s="7">
        <f>IF(D935="M",WeightSDS!P$5*$AJ935^7+WeightSDS!Q$5*$AJ935^6+WeightSDS!R$5*$AJ935^5+WeightSDS!S$5*$AJ935^4+WeightSDS!T$5*$AJ935^3+WeightSDS!U$5*$AJ935^2+WeightSDS!V$5*$AJ935+WeightSDS!W$5,IF($AJ935&lt;186,WeightSDS!P$8*$AJ935^7+WeightSDS!Q$8*$AJ935^6+WeightSDS!R$8*$AJ935^5+WeightSDS!S$8*$AJ935^4+WeightSDS!T$8*$AJ935^3+WeightSDS!U$8*$AJ935^2+WeightSDS!V$8*$AJ935+WeightSDS!W$8,WeightSDS!$U$9+WeightSDS!$V$9*($AJ935-WeightSDS!$W$9)))</f>
        <v>0.75407122999999998</v>
      </c>
      <c r="AM935" s="7">
        <f>IF(D935="M",IF($AJ935&lt;45,WeightSDS!M$23*$AJ935^10+WeightSDS!N$23*$AJ935^9+WeightSDS!O$23*$AJ935^8+WeightSDS!P$23*$AJ935^7+WeightSDS!Q$23*$AJ935^6+WeightSDS!R$23*$AJ935^5+WeightSDS!S$23*$AJ935^4+WeightSDS!T$23*$AJ935^3+WeightSDS!U$23*$AJ935^2+WeightSDS!V$23*$AJ935+WeightSDS!W$23,IF($AJ935&lt;153,WeightSDS!M$25*$AJ935^10+WeightSDS!N$25*$AJ935^9+WeightSDS!O$25*$AJ935^8+WeightSDS!P$25*$AJ935^7+WeightSDS!Q$25*$AJ935^6+WeightSDS!R$25*$AJ935^5+WeightSDS!S$25*$AJ935^4+WeightSDS!T$25*$AJ935^3+WeightSDS!U$25*$AJ935^2+WeightSDS!V$25*$AJ935+WeightSDS!W$25,WeightSDS!M$27+WeightSDS!N$27/(1+EXP(WeightSDS!O$27+WeightSDS!P$27*$AJ935)))),IF($AJ935&lt;43.8,WeightSDS!M$29*$AJ935^10+WeightSDS!N$29*$AJ935^9+WeightSDS!O$29*$AJ935^8+WeightSDS!P$29*$AJ935^7+WeightSDS!Q$29*$AJ935^6+WeightSDS!R$29*$AJ935^5+WeightSDS!S$29*$AJ935^4+WeightSDS!T$29*$AJ935^3+WeightSDS!U$29*$AJ935^2+WeightSDS!V$29*$AJ935+WeightSDS!W$29-0.010431*(1-$AJ935/210),IF($AJ935&lt;123,WeightSDS!M$30*$AJ935^10+WeightSDS!N$30*$AJ935^9+WeightSDS!O$30*$AJ935^8+WeightSDS!P$30*$AJ935^7+WeightSDS!Q$30*$AJ935^6+WeightSDS!R$30*$AJ935^5+WeightSDS!S$30*$AJ935^4+WeightSDS!T$30*$AJ935^3+WeightSDS!U$30*$AJ935^2+WeightSDS!V$30*$AJ935+WeightSDS!W$30-0.010431*(1-1/$AJ935),WeightSDS!M$32+WeightSDS!N$32/(1+EXP(WeightSDS!O$32+WeightSDS!P$32*$AJ935))-0.010431*(1-$AJ935/210))))</f>
        <v>2.9500001032655536</v>
      </c>
      <c r="AN935" s="7">
        <f>IF(D935="M",IF($AJ935&lt;162,WeightSDS!P$12*$AJ935^7+WeightSDS!Q$12*$AJ935^6+WeightSDS!R$12*$AJ935^5+WeightSDS!S$12*$AJ935^4+WeightSDS!T$12*$AJ935^3+WeightSDS!U$12*$AJ935^2+WeightSDS!V$12*$AJ935+WeightSDS!W$12,WeightSDS!P$14*$AJ935^7+WeightSDS!Q$14*$AJ935^6+WeightSDS!R$14*$AJ935^5+WeightSDS!S$14*$AJ935^4+WeightSDS!T$14*$AJ935^3+WeightSDS!U$14*$AJ935^2+WeightSDS!V$14*$AJ935+WeightSDS!W$14),IF($AJ935&lt;156,WeightSDS!O$17*$AJ935^8+WeightSDS!P$17*$AJ935^7+WeightSDS!Q$17*$AJ935^6+WeightSDS!R$17*$AJ935^5+WeightSDS!S$17*$AJ935^4+WeightSDS!T$17*$AJ935^3+WeightSDS!U$17*$AJ935^2+WeightSDS!V$17*$AJ935+WeightSDS!W$17,IF($AJ935&lt;186,WeightSDS!$U$18+(WeightSDS!$V$18-WeightSDS!$U$18)/24*($AJ935-186)+WeightSDS!$W$18*(-$AJ935+186)^2-0.005,WeightSDS!$U$18+(WeightSDS!$V$18-WeightSDS!$U$18)/24*($AJ935-186)-0.005)))</f>
        <v>0.14604529399999999</v>
      </c>
      <c r="AQ935" s="7">
        <f t="shared" si="317"/>
        <v>0.56299999999999994</v>
      </c>
      <c r="AR935" s="7">
        <f t="shared" si="318"/>
        <v>69</v>
      </c>
      <c r="AS935" s="7">
        <f t="shared" si="319"/>
        <v>0.51</v>
      </c>
    </row>
    <row r="936" spans="2:45" s="7" customFormat="1" x14ac:dyDescent="0.15">
      <c r="B936" s="118"/>
      <c r="C936" s="118"/>
      <c r="D936" s="118"/>
      <c r="E936" s="30"/>
      <c r="F936" s="30"/>
      <c r="G936" s="119"/>
      <c r="H936" s="119"/>
      <c r="I936" s="78"/>
      <c r="J936" s="11" t="str">
        <f t="shared" si="310"/>
        <v/>
      </c>
      <c r="K936" s="2" t="str">
        <f t="shared" si="320"/>
        <v/>
      </c>
      <c r="L936" s="2" t="str">
        <f t="shared" si="311"/>
        <v/>
      </c>
      <c r="M936" s="2" t="str">
        <f t="shared" si="321"/>
        <v/>
      </c>
      <c r="N936" s="2" t="str">
        <f t="shared" si="322"/>
        <v/>
      </c>
      <c r="O936" s="2" t="str">
        <f t="shared" si="323"/>
        <v/>
      </c>
      <c r="P936" s="11" t="str">
        <f t="shared" si="324"/>
        <v/>
      </c>
      <c r="Q936" s="11" t="str">
        <f t="shared" si="325"/>
        <v/>
      </c>
      <c r="R936" s="2" t="str">
        <f t="shared" si="326"/>
        <v/>
      </c>
      <c r="S936" s="11" t="str">
        <f t="shared" si="327"/>
        <v/>
      </c>
      <c r="T936" s="175" t="str">
        <f t="shared" si="328"/>
        <v/>
      </c>
      <c r="U936" s="11" t="str">
        <f t="shared" si="329"/>
        <v/>
      </c>
      <c r="V936" s="136"/>
      <c r="W936" s="136"/>
      <c r="X936" s="139">
        <f t="shared" si="312"/>
        <v>0</v>
      </c>
      <c r="Y936" s="31">
        <f t="shared" si="313"/>
        <v>0</v>
      </c>
      <c r="Z936" s="31"/>
      <c r="AA936" s="140">
        <f t="shared" si="314"/>
        <v>0</v>
      </c>
      <c r="AB936" s="12"/>
      <c r="AC936" s="8">
        <f t="shared" si="315"/>
        <v>9.0359999999999996</v>
      </c>
      <c r="AD936" s="8">
        <f t="shared" si="316"/>
        <v>-184.49199999999999</v>
      </c>
      <c r="AE936"/>
      <c r="AF936" t="e">
        <f>IF(D936="M",IF(AI936&lt;78,LMS!$D$5*AI936^3+LMS!$E$5*AI936^2+LMS!$F$5*AI936+LMS!$G$5,IF(AI936&lt;150,LMS!$D$6*AI936^3+LMS!$E$6*AI936^2+LMS!$F$6*AI936+LMS!$G$6,LMS!$D$7*AI936^3+LMS!$E$7*AI936^2+LMS!$F$7*AI936+LMS!$G$7)),IF(AI936&lt;69,LMS!$D$9*AI936^3+LMS!$E$9*AI936^2+LMS!$F$9*AI936+LMS!$G$9,IF(AI936&lt;150,LMS!$D$10*AI936^3+LMS!$E$10*AI936^2+LMS!$F$10*AI936+LMS!$G$10,LMS!$D$11*AI936^3+LMS!$E$11*AI936^2+LMS!$F$11*AI936+LMS!$G$11)))</f>
        <v>#VALUE!</v>
      </c>
      <c r="AG936" t="e">
        <f>IF(D936="M",(IF(AI936&lt;2.5,LMS!$D$21*AI936^3+LMS!$E$21*AI936^2+LMS!$F$21*AI936+LMS!$G$21,IF(AI936&lt;9.5,LMS!$D$22*AI936^3+LMS!$E$22*AI936^2+LMS!$F$22*AI936+LMS!$G$22,IF(AI936&lt;26.75,LMS!$D$23*AI936^3+LMS!$E$23*AI936^2+LMS!$F$23*AI936+LMS!$G$23,IF(AI936&lt;90,LMS!$D$24*AI936^3+LMS!$E$24*AI936^2+LMS!$F$24*AI936+LMS!$G$24,LMS!$D$25*AI936^3+LMS!$E$25*AI936^2+LMS!$F$25*AI936+LMS!$G$25))))),(IF(AI936&lt;2.5,LMS!$D$27*AI936^3+LMS!$E$27*AI936^2+LMS!$F$27*AI936+LMS!$G$27,IF(AI936&lt;9.5,LMS!$D$28*AI936^3+LMS!$E$28*AI936^2+LMS!$F$28*AI936+LMS!$G$28,IF(AI936&lt;26.75,LMS!$D$29*AI936^3+LMS!$E$29*AI936^2+LMS!$F$29*AI936+LMS!$G$29,IF(AI936&lt;90,LMS!$D$30*AI936^3+LMS!$E$30*AI936^2+LMS!$F$30*AI936+LMS!$G$30,IF(AI936&lt;150,LMS!$D$31*AI936^3+LMS!$E$31*AI936^2+LMS!$F$31*AI936+LMS!$G$31,LMS!$D$32*AI936^3+LMS!$E$32*AI936^2+LMS!$F$32*AI936+LMS!$G$32)))))))</f>
        <v>#VALUE!</v>
      </c>
      <c r="AH936" t="e">
        <f>IF(D936="M",(IF(AI936&lt;90,LMS!$D$14*AI936^3+LMS!$E$14*AI936^2+LMS!$F$14*AI936+LMS!$G$14,LMS!$D$15*AI936^3+LMS!$E$15*AI936^2+LMS!$F$15*AI936+LMS!$G$15)),(IF(AI936&lt;90,LMS!$D$17*AI936^3+LMS!$E$17*AI936^2+LMS!$F$17*AI936+LMS!$G$17,LMS!$D$18*AI936^3+LMS!$E$18*AI936^2+LMS!$F$18*AI936+LMS!$G$18)))</f>
        <v>#VALUE!</v>
      </c>
      <c r="AI936" s="7" t="e">
        <f t="shared" si="309"/>
        <v>#VALUE!</v>
      </c>
      <c r="AJ936" s="7">
        <f t="shared" si="330"/>
        <v>0</v>
      </c>
      <c r="AL936" s="7">
        <f>IF(D936="M",WeightSDS!P$5*$AJ936^7+WeightSDS!Q$5*$AJ936^6+WeightSDS!R$5*$AJ936^5+WeightSDS!S$5*$AJ936^4+WeightSDS!T$5*$AJ936^3+WeightSDS!U$5*$AJ936^2+WeightSDS!V$5*$AJ936+WeightSDS!W$5,IF($AJ936&lt;186,WeightSDS!P$8*$AJ936^7+WeightSDS!Q$8*$AJ936^6+WeightSDS!R$8*$AJ936^5+WeightSDS!S$8*$AJ936^4+WeightSDS!T$8*$AJ936^3+WeightSDS!U$8*$AJ936^2+WeightSDS!V$8*$AJ936+WeightSDS!W$8,WeightSDS!$U$9+WeightSDS!$V$9*($AJ936-WeightSDS!$W$9)))</f>
        <v>0.75407122999999998</v>
      </c>
      <c r="AM936" s="7">
        <f>IF(D936="M",IF($AJ936&lt;45,WeightSDS!M$23*$AJ936^10+WeightSDS!N$23*$AJ936^9+WeightSDS!O$23*$AJ936^8+WeightSDS!P$23*$AJ936^7+WeightSDS!Q$23*$AJ936^6+WeightSDS!R$23*$AJ936^5+WeightSDS!S$23*$AJ936^4+WeightSDS!T$23*$AJ936^3+WeightSDS!U$23*$AJ936^2+WeightSDS!V$23*$AJ936+WeightSDS!W$23,IF($AJ936&lt;153,WeightSDS!M$25*$AJ936^10+WeightSDS!N$25*$AJ936^9+WeightSDS!O$25*$AJ936^8+WeightSDS!P$25*$AJ936^7+WeightSDS!Q$25*$AJ936^6+WeightSDS!R$25*$AJ936^5+WeightSDS!S$25*$AJ936^4+WeightSDS!T$25*$AJ936^3+WeightSDS!U$25*$AJ936^2+WeightSDS!V$25*$AJ936+WeightSDS!W$25,WeightSDS!M$27+WeightSDS!N$27/(1+EXP(WeightSDS!O$27+WeightSDS!P$27*$AJ936)))),IF($AJ936&lt;43.8,WeightSDS!M$29*$AJ936^10+WeightSDS!N$29*$AJ936^9+WeightSDS!O$29*$AJ936^8+WeightSDS!P$29*$AJ936^7+WeightSDS!Q$29*$AJ936^6+WeightSDS!R$29*$AJ936^5+WeightSDS!S$29*$AJ936^4+WeightSDS!T$29*$AJ936^3+WeightSDS!U$29*$AJ936^2+WeightSDS!V$29*$AJ936+WeightSDS!W$29-0.010431*(1-$AJ936/210),IF($AJ936&lt;123,WeightSDS!M$30*$AJ936^10+WeightSDS!N$30*$AJ936^9+WeightSDS!O$30*$AJ936^8+WeightSDS!P$30*$AJ936^7+WeightSDS!Q$30*$AJ936^6+WeightSDS!R$30*$AJ936^5+WeightSDS!S$30*$AJ936^4+WeightSDS!T$30*$AJ936^3+WeightSDS!U$30*$AJ936^2+WeightSDS!V$30*$AJ936+WeightSDS!W$30-0.010431*(1-1/$AJ936),WeightSDS!M$32+WeightSDS!N$32/(1+EXP(WeightSDS!O$32+WeightSDS!P$32*$AJ936))-0.010431*(1-$AJ936/210))))</f>
        <v>2.9500001032655536</v>
      </c>
      <c r="AN936" s="7">
        <f>IF(D936="M",IF($AJ936&lt;162,WeightSDS!P$12*$AJ936^7+WeightSDS!Q$12*$AJ936^6+WeightSDS!R$12*$AJ936^5+WeightSDS!S$12*$AJ936^4+WeightSDS!T$12*$AJ936^3+WeightSDS!U$12*$AJ936^2+WeightSDS!V$12*$AJ936+WeightSDS!W$12,WeightSDS!P$14*$AJ936^7+WeightSDS!Q$14*$AJ936^6+WeightSDS!R$14*$AJ936^5+WeightSDS!S$14*$AJ936^4+WeightSDS!T$14*$AJ936^3+WeightSDS!U$14*$AJ936^2+WeightSDS!V$14*$AJ936+WeightSDS!W$14),IF($AJ936&lt;156,WeightSDS!O$17*$AJ936^8+WeightSDS!P$17*$AJ936^7+WeightSDS!Q$17*$AJ936^6+WeightSDS!R$17*$AJ936^5+WeightSDS!S$17*$AJ936^4+WeightSDS!T$17*$AJ936^3+WeightSDS!U$17*$AJ936^2+WeightSDS!V$17*$AJ936+WeightSDS!W$17,IF($AJ936&lt;186,WeightSDS!$U$18+(WeightSDS!$V$18-WeightSDS!$U$18)/24*($AJ936-186)+WeightSDS!$W$18*(-$AJ936+186)^2-0.005,WeightSDS!$U$18+(WeightSDS!$V$18-WeightSDS!$U$18)/24*($AJ936-186)-0.005)))</f>
        <v>0.14604529399999999</v>
      </c>
      <c r="AQ936" s="7">
        <f t="shared" si="317"/>
        <v>0.56299999999999994</v>
      </c>
      <c r="AR936" s="7">
        <f t="shared" si="318"/>
        <v>69</v>
      </c>
      <c r="AS936" s="7">
        <f t="shared" si="319"/>
        <v>0.51</v>
      </c>
    </row>
    <row r="937" spans="2:45" s="7" customFormat="1" x14ac:dyDescent="0.15">
      <c r="B937" s="118"/>
      <c r="C937" s="118"/>
      <c r="D937" s="118"/>
      <c r="E937" s="30"/>
      <c r="F937" s="30"/>
      <c r="G937" s="119"/>
      <c r="H937" s="119"/>
      <c r="I937" s="78"/>
      <c r="J937" s="11" t="str">
        <f t="shared" si="310"/>
        <v/>
      </c>
      <c r="K937" s="2" t="str">
        <f t="shared" si="320"/>
        <v/>
      </c>
      <c r="L937" s="2" t="str">
        <f t="shared" si="311"/>
        <v/>
      </c>
      <c r="M937" s="2" t="str">
        <f t="shared" si="321"/>
        <v/>
      </c>
      <c r="N937" s="2" t="str">
        <f t="shared" si="322"/>
        <v/>
      </c>
      <c r="O937" s="2" t="str">
        <f t="shared" si="323"/>
        <v/>
      </c>
      <c r="P937" s="11" t="str">
        <f t="shared" si="324"/>
        <v/>
      </c>
      <c r="Q937" s="11" t="str">
        <f t="shared" si="325"/>
        <v/>
      </c>
      <c r="R937" s="2" t="str">
        <f t="shared" si="326"/>
        <v/>
      </c>
      <c r="S937" s="11" t="str">
        <f t="shared" si="327"/>
        <v/>
      </c>
      <c r="T937" s="175" t="str">
        <f t="shared" si="328"/>
        <v/>
      </c>
      <c r="U937" s="11" t="str">
        <f t="shared" si="329"/>
        <v/>
      </c>
      <c r="V937" s="136"/>
      <c r="W937" s="136"/>
      <c r="X937" s="139">
        <f t="shared" si="312"/>
        <v>0</v>
      </c>
      <c r="Y937" s="31">
        <f t="shared" si="313"/>
        <v>0</v>
      </c>
      <c r="Z937" s="31"/>
      <c r="AA937" s="140">
        <f t="shared" si="314"/>
        <v>0</v>
      </c>
      <c r="AB937" s="12"/>
      <c r="AC937" s="8">
        <f t="shared" si="315"/>
        <v>9.0359999999999996</v>
      </c>
      <c r="AD937" s="8">
        <f t="shared" si="316"/>
        <v>-184.49199999999999</v>
      </c>
      <c r="AE937"/>
      <c r="AF937" t="e">
        <f>IF(D937="M",IF(AI937&lt;78,LMS!$D$5*AI937^3+LMS!$E$5*AI937^2+LMS!$F$5*AI937+LMS!$G$5,IF(AI937&lt;150,LMS!$D$6*AI937^3+LMS!$E$6*AI937^2+LMS!$F$6*AI937+LMS!$G$6,LMS!$D$7*AI937^3+LMS!$E$7*AI937^2+LMS!$F$7*AI937+LMS!$G$7)),IF(AI937&lt;69,LMS!$D$9*AI937^3+LMS!$E$9*AI937^2+LMS!$F$9*AI937+LMS!$G$9,IF(AI937&lt;150,LMS!$D$10*AI937^3+LMS!$E$10*AI937^2+LMS!$F$10*AI937+LMS!$G$10,LMS!$D$11*AI937^3+LMS!$E$11*AI937^2+LMS!$F$11*AI937+LMS!$G$11)))</f>
        <v>#VALUE!</v>
      </c>
      <c r="AG937" t="e">
        <f>IF(D937="M",(IF(AI937&lt;2.5,LMS!$D$21*AI937^3+LMS!$E$21*AI937^2+LMS!$F$21*AI937+LMS!$G$21,IF(AI937&lt;9.5,LMS!$D$22*AI937^3+LMS!$E$22*AI937^2+LMS!$F$22*AI937+LMS!$G$22,IF(AI937&lt;26.75,LMS!$D$23*AI937^3+LMS!$E$23*AI937^2+LMS!$F$23*AI937+LMS!$G$23,IF(AI937&lt;90,LMS!$D$24*AI937^3+LMS!$E$24*AI937^2+LMS!$F$24*AI937+LMS!$G$24,LMS!$D$25*AI937^3+LMS!$E$25*AI937^2+LMS!$F$25*AI937+LMS!$G$25))))),(IF(AI937&lt;2.5,LMS!$D$27*AI937^3+LMS!$E$27*AI937^2+LMS!$F$27*AI937+LMS!$G$27,IF(AI937&lt;9.5,LMS!$D$28*AI937^3+LMS!$E$28*AI937^2+LMS!$F$28*AI937+LMS!$G$28,IF(AI937&lt;26.75,LMS!$D$29*AI937^3+LMS!$E$29*AI937^2+LMS!$F$29*AI937+LMS!$G$29,IF(AI937&lt;90,LMS!$D$30*AI937^3+LMS!$E$30*AI937^2+LMS!$F$30*AI937+LMS!$G$30,IF(AI937&lt;150,LMS!$D$31*AI937^3+LMS!$E$31*AI937^2+LMS!$F$31*AI937+LMS!$G$31,LMS!$D$32*AI937^3+LMS!$E$32*AI937^2+LMS!$F$32*AI937+LMS!$G$32)))))))</f>
        <v>#VALUE!</v>
      </c>
      <c r="AH937" t="e">
        <f>IF(D937="M",(IF(AI937&lt;90,LMS!$D$14*AI937^3+LMS!$E$14*AI937^2+LMS!$F$14*AI937+LMS!$G$14,LMS!$D$15*AI937^3+LMS!$E$15*AI937^2+LMS!$F$15*AI937+LMS!$G$15)),(IF(AI937&lt;90,LMS!$D$17*AI937^3+LMS!$E$17*AI937^2+LMS!$F$17*AI937+LMS!$G$17,LMS!$D$18*AI937^3+LMS!$E$18*AI937^2+LMS!$F$18*AI937+LMS!$G$18)))</f>
        <v>#VALUE!</v>
      </c>
      <c r="AI937" s="7" t="e">
        <f t="shared" si="309"/>
        <v>#VALUE!</v>
      </c>
      <c r="AJ937" s="7">
        <f t="shared" si="330"/>
        <v>0</v>
      </c>
      <c r="AL937" s="7">
        <f>IF(D937="M",WeightSDS!P$5*$AJ937^7+WeightSDS!Q$5*$AJ937^6+WeightSDS!R$5*$AJ937^5+WeightSDS!S$5*$AJ937^4+WeightSDS!T$5*$AJ937^3+WeightSDS!U$5*$AJ937^2+WeightSDS!V$5*$AJ937+WeightSDS!W$5,IF($AJ937&lt;186,WeightSDS!P$8*$AJ937^7+WeightSDS!Q$8*$AJ937^6+WeightSDS!R$8*$AJ937^5+WeightSDS!S$8*$AJ937^4+WeightSDS!T$8*$AJ937^3+WeightSDS!U$8*$AJ937^2+WeightSDS!V$8*$AJ937+WeightSDS!W$8,WeightSDS!$U$9+WeightSDS!$V$9*($AJ937-WeightSDS!$W$9)))</f>
        <v>0.75407122999999998</v>
      </c>
      <c r="AM937" s="7">
        <f>IF(D937="M",IF($AJ937&lt;45,WeightSDS!M$23*$AJ937^10+WeightSDS!N$23*$AJ937^9+WeightSDS!O$23*$AJ937^8+WeightSDS!P$23*$AJ937^7+WeightSDS!Q$23*$AJ937^6+WeightSDS!R$23*$AJ937^5+WeightSDS!S$23*$AJ937^4+WeightSDS!T$23*$AJ937^3+WeightSDS!U$23*$AJ937^2+WeightSDS!V$23*$AJ937+WeightSDS!W$23,IF($AJ937&lt;153,WeightSDS!M$25*$AJ937^10+WeightSDS!N$25*$AJ937^9+WeightSDS!O$25*$AJ937^8+WeightSDS!P$25*$AJ937^7+WeightSDS!Q$25*$AJ937^6+WeightSDS!R$25*$AJ937^5+WeightSDS!S$25*$AJ937^4+WeightSDS!T$25*$AJ937^3+WeightSDS!U$25*$AJ937^2+WeightSDS!V$25*$AJ937+WeightSDS!W$25,WeightSDS!M$27+WeightSDS!N$27/(1+EXP(WeightSDS!O$27+WeightSDS!P$27*$AJ937)))),IF($AJ937&lt;43.8,WeightSDS!M$29*$AJ937^10+WeightSDS!N$29*$AJ937^9+WeightSDS!O$29*$AJ937^8+WeightSDS!P$29*$AJ937^7+WeightSDS!Q$29*$AJ937^6+WeightSDS!R$29*$AJ937^5+WeightSDS!S$29*$AJ937^4+WeightSDS!T$29*$AJ937^3+WeightSDS!U$29*$AJ937^2+WeightSDS!V$29*$AJ937+WeightSDS!W$29-0.010431*(1-$AJ937/210),IF($AJ937&lt;123,WeightSDS!M$30*$AJ937^10+WeightSDS!N$30*$AJ937^9+WeightSDS!O$30*$AJ937^8+WeightSDS!P$30*$AJ937^7+WeightSDS!Q$30*$AJ937^6+WeightSDS!R$30*$AJ937^5+WeightSDS!S$30*$AJ937^4+WeightSDS!T$30*$AJ937^3+WeightSDS!U$30*$AJ937^2+WeightSDS!V$30*$AJ937+WeightSDS!W$30-0.010431*(1-1/$AJ937),WeightSDS!M$32+WeightSDS!N$32/(1+EXP(WeightSDS!O$32+WeightSDS!P$32*$AJ937))-0.010431*(1-$AJ937/210))))</f>
        <v>2.9500001032655536</v>
      </c>
      <c r="AN937" s="7">
        <f>IF(D937="M",IF($AJ937&lt;162,WeightSDS!P$12*$AJ937^7+WeightSDS!Q$12*$AJ937^6+WeightSDS!R$12*$AJ937^5+WeightSDS!S$12*$AJ937^4+WeightSDS!T$12*$AJ937^3+WeightSDS!U$12*$AJ937^2+WeightSDS!V$12*$AJ937+WeightSDS!W$12,WeightSDS!P$14*$AJ937^7+WeightSDS!Q$14*$AJ937^6+WeightSDS!R$14*$AJ937^5+WeightSDS!S$14*$AJ937^4+WeightSDS!T$14*$AJ937^3+WeightSDS!U$14*$AJ937^2+WeightSDS!V$14*$AJ937+WeightSDS!W$14),IF($AJ937&lt;156,WeightSDS!O$17*$AJ937^8+WeightSDS!P$17*$AJ937^7+WeightSDS!Q$17*$AJ937^6+WeightSDS!R$17*$AJ937^5+WeightSDS!S$17*$AJ937^4+WeightSDS!T$17*$AJ937^3+WeightSDS!U$17*$AJ937^2+WeightSDS!V$17*$AJ937+WeightSDS!W$17,IF($AJ937&lt;186,WeightSDS!$U$18+(WeightSDS!$V$18-WeightSDS!$U$18)/24*($AJ937-186)+WeightSDS!$W$18*(-$AJ937+186)^2-0.005,WeightSDS!$U$18+(WeightSDS!$V$18-WeightSDS!$U$18)/24*($AJ937-186)-0.005)))</f>
        <v>0.14604529399999999</v>
      </c>
      <c r="AQ937" s="7">
        <f t="shared" si="317"/>
        <v>0.56299999999999994</v>
      </c>
      <c r="AR937" s="7">
        <f t="shared" si="318"/>
        <v>69</v>
      </c>
      <c r="AS937" s="7">
        <f t="shared" si="319"/>
        <v>0.51</v>
      </c>
    </row>
    <row r="938" spans="2:45" s="7" customFormat="1" x14ac:dyDescent="0.15">
      <c r="B938" s="118"/>
      <c r="C938" s="118"/>
      <c r="D938" s="118"/>
      <c r="E938" s="30"/>
      <c r="F938" s="30"/>
      <c r="G938" s="119"/>
      <c r="H938" s="119"/>
      <c r="I938" s="78"/>
      <c r="J938" s="11" t="str">
        <f t="shared" si="310"/>
        <v/>
      </c>
      <c r="K938" s="2" t="str">
        <f t="shared" si="320"/>
        <v/>
      </c>
      <c r="L938" s="2" t="str">
        <f t="shared" si="311"/>
        <v/>
      </c>
      <c r="M938" s="2" t="str">
        <f t="shared" si="321"/>
        <v/>
      </c>
      <c r="N938" s="2" t="str">
        <f t="shared" si="322"/>
        <v/>
      </c>
      <c r="O938" s="2" t="str">
        <f t="shared" si="323"/>
        <v/>
      </c>
      <c r="P938" s="11" t="str">
        <f t="shared" si="324"/>
        <v/>
      </c>
      <c r="Q938" s="11" t="str">
        <f t="shared" si="325"/>
        <v/>
      </c>
      <c r="R938" s="2" t="str">
        <f t="shared" si="326"/>
        <v/>
      </c>
      <c r="S938" s="11" t="str">
        <f t="shared" si="327"/>
        <v/>
      </c>
      <c r="T938" s="175" t="str">
        <f t="shared" si="328"/>
        <v/>
      </c>
      <c r="U938" s="11" t="str">
        <f t="shared" si="329"/>
        <v/>
      </c>
      <c r="V938" s="136"/>
      <c r="W938" s="136"/>
      <c r="X938" s="139">
        <f t="shared" si="312"/>
        <v>0</v>
      </c>
      <c r="Y938" s="31">
        <f t="shared" si="313"/>
        <v>0</v>
      </c>
      <c r="Z938" s="31"/>
      <c r="AA938" s="140">
        <f t="shared" si="314"/>
        <v>0</v>
      </c>
      <c r="AB938" s="12"/>
      <c r="AC938" s="8">
        <f t="shared" si="315"/>
        <v>9.0359999999999996</v>
      </c>
      <c r="AD938" s="8">
        <f t="shared" si="316"/>
        <v>-184.49199999999999</v>
      </c>
      <c r="AE938"/>
      <c r="AF938" t="e">
        <f>IF(D938="M",IF(AI938&lt;78,LMS!$D$5*AI938^3+LMS!$E$5*AI938^2+LMS!$F$5*AI938+LMS!$G$5,IF(AI938&lt;150,LMS!$D$6*AI938^3+LMS!$E$6*AI938^2+LMS!$F$6*AI938+LMS!$G$6,LMS!$D$7*AI938^3+LMS!$E$7*AI938^2+LMS!$F$7*AI938+LMS!$G$7)),IF(AI938&lt;69,LMS!$D$9*AI938^3+LMS!$E$9*AI938^2+LMS!$F$9*AI938+LMS!$G$9,IF(AI938&lt;150,LMS!$D$10*AI938^3+LMS!$E$10*AI938^2+LMS!$F$10*AI938+LMS!$G$10,LMS!$D$11*AI938^3+LMS!$E$11*AI938^2+LMS!$F$11*AI938+LMS!$G$11)))</f>
        <v>#VALUE!</v>
      </c>
      <c r="AG938" t="e">
        <f>IF(D938="M",(IF(AI938&lt;2.5,LMS!$D$21*AI938^3+LMS!$E$21*AI938^2+LMS!$F$21*AI938+LMS!$G$21,IF(AI938&lt;9.5,LMS!$D$22*AI938^3+LMS!$E$22*AI938^2+LMS!$F$22*AI938+LMS!$G$22,IF(AI938&lt;26.75,LMS!$D$23*AI938^3+LMS!$E$23*AI938^2+LMS!$F$23*AI938+LMS!$G$23,IF(AI938&lt;90,LMS!$D$24*AI938^3+LMS!$E$24*AI938^2+LMS!$F$24*AI938+LMS!$G$24,LMS!$D$25*AI938^3+LMS!$E$25*AI938^2+LMS!$F$25*AI938+LMS!$G$25))))),(IF(AI938&lt;2.5,LMS!$D$27*AI938^3+LMS!$E$27*AI938^2+LMS!$F$27*AI938+LMS!$G$27,IF(AI938&lt;9.5,LMS!$D$28*AI938^3+LMS!$E$28*AI938^2+LMS!$F$28*AI938+LMS!$G$28,IF(AI938&lt;26.75,LMS!$D$29*AI938^3+LMS!$E$29*AI938^2+LMS!$F$29*AI938+LMS!$G$29,IF(AI938&lt;90,LMS!$D$30*AI938^3+LMS!$E$30*AI938^2+LMS!$F$30*AI938+LMS!$G$30,IF(AI938&lt;150,LMS!$D$31*AI938^3+LMS!$E$31*AI938^2+LMS!$F$31*AI938+LMS!$G$31,LMS!$D$32*AI938^3+LMS!$E$32*AI938^2+LMS!$F$32*AI938+LMS!$G$32)))))))</f>
        <v>#VALUE!</v>
      </c>
      <c r="AH938" t="e">
        <f>IF(D938="M",(IF(AI938&lt;90,LMS!$D$14*AI938^3+LMS!$E$14*AI938^2+LMS!$F$14*AI938+LMS!$G$14,LMS!$D$15*AI938^3+LMS!$E$15*AI938^2+LMS!$F$15*AI938+LMS!$G$15)),(IF(AI938&lt;90,LMS!$D$17*AI938^3+LMS!$E$17*AI938^2+LMS!$F$17*AI938+LMS!$G$17,LMS!$D$18*AI938^3+LMS!$E$18*AI938^2+LMS!$F$18*AI938+LMS!$G$18)))</f>
        <v>#VALUE!</v>
      </c>
      <c r="AI938" s="7" t="e">
        <f t="shared" si="309"/>
        <v>#VALUE!</v>
      </c>
      <c r="AJ938" s="7">
        <f t="shared" si="330"/>
        <v>0</v>
      </c>
      <c r="AL938" s="7">
        <f>IF(D938="M",WeightSDS!P$5*$AJ938^7+WeightSDS!Q$5*$AJ938^6+WeightSDS!R$5*$AJ938^5+WeightSDS!S$5*$AJ938^4+WeightSDS!T$5*$AJ938^3+WeightSDS!U$5*$AJ938^2+WeightSDS!V$5*$AJ938+WeightSDS!W$5,IF($AJ938&lt;186,WeightSDS!P$8*$AJ938^7+WeightSDS!Q$8*$AJ938^6+WeightSDS!R$8*$AJ938^5+WeightSDS!S$8*$AJ938^4+WeightSDS!T$8*$AJ938^3+WeightSDS!U$8*$AJ938^2+WeightSDS!V$8*$AJ938+WeightSDS!W$8,WeightSDS!$U$9+WeightSDS!$V$9*($AJ938-WeightSDS!$W$9)))</f>
        <v>0.75407122999999998</v>
      </c>
      <c r="AM938" s="7">
        <f>IF(D938="M",IF($AJ938&lt;45,WeightSDS!M$23*$AJ938^10+WeightSDS!N$23*$AJ938^9+WeightSDS!O$23*$AJ938^8+WeightSDS!P$23*$AJ938^7+WeightSDS!Q$23*$AJ938^6+WeightSDS!R$23*$AJ938^5+WeightSDS!S$23*$AJ938^4+WeightSDS!T$23*$AJ938^3+WeightSDS!U$23*$AJ938^2+WeightSDS!V$23*$AJ938+WeightSDS!W$23,IF($AJ938&lt;153,WeightSDS!M$25*$AJ938^10+WeightSDS!N$25*$AJ938^9+WeightSDS!O$25*$AJ938^8+WeightSDS!P$25*$AJ938^7+WeightSDS!Q$25*$AJ938^6+WeightSDS!R$25*$AJ938^5+WeightSDS!S$25*$AJ938^4+WeightSDS!T$25*$AJ938^3+WeightSDS!U$25*$AJ938^2+WeightSDS!V$25*$AJ938+WeightSDS!W$25,WeightSDS!M$27+WeightSDS!N$27/(1+EXP(WeightSDS!O$27+WeightSDS!P$27*$AJ938)))),IF($AJ938&lt;43.8,WeightSDS!M$29*$AJ938^10+WeightSDS!N$29*$AJ938^9+WeightSDS!O$29*$AJ938^8+WeightSDS!P$29*$AJ938^7+WeightSDS!Q$29*$AJ938^6+WeightSDS!R$29*$AJ938^5+WeightSDS!S$29*$AJ938^4+WeightSDS!T$29*$AJ938^3+WeightSDS!U$29*$AJ938^2+WeightSDS!V$29*$AJ938+WeightSDS!W$29-0.010431*(1-$AJ938/210),IF($AJ938&lt;123,WeightSDS!M$30*$AJ938^10+WeightSDS!N$30*$AJ938^9+WeightSDS!O$30*$AJ938^8+WeightSDS!P$30*$AJ938^7+WeightSDS!Q$30*$AJ938^6+WeightSDS!R$30*$AJ938^5+WeightSDS!S$30*$AJ938^4+WeightSDS!T$30*$AJ938^3+WeightSDS!U$30*$AJ938^2+WeightSDS!V$30*$AJ938+WeightSDS!W$30-0.010431*(1-1/$AJ938),WeightSDS!M$32+WeightSDS!N$32/(1+EXP(WeightSDS!O$32+WeightSDS!P$32*$AJ938))-0.010431*(1-$AJ938/210))))</f>
        <v>2.9500001032655536</v>
      </c>
      <c r="AN938" s="7">
        <f>IF(D938="M",IF($AJ938&lt;162,WeightSDS!P$12*$AJ938^7+WeightSDS!Q$12*$AJ938^6+WeightSDS!R$12*$AJ938^5+WeightSDS!S$12*$AJ938^4+WeightSDS!T$12*$AJ938^3+WeightSDS!U$12*$AJ938^2+WeightSDS!V$12*$AJ938+WeightSDS!W$12,WeightSDS!P$14*$AJ938^7+WeightSDS!Q$14*$AJ938^6+WeightSDS!R$14*$AJ938^5+WeightSDS!S$14*$AJ938^4+WeightSDS!T$14*$AJ938^3+WeightSDS!U$14*$AJ938^2+WeightSDS!V$14*$AJ938+WeightSDS!W$14),IF($AJ938&lt;156,WeightSDS!O$17*$AJ938^8+WeightSDS!P$17*$AJ938^7+WeightSDS!Q$17*$AJ938^6+WeightSDS!R$17*$AJ938^5+WeightSDS!S$17*$AJ938^4+WeightSDS!T$17*$AJ938^3+WeightSDS!U$17*$AJ938^2+WeightSDS!V$17*$AJ938+WeightSDS!W$17,IF($AJ938&lt;186,WeightSDS!$U$18+(WeightSDS!$V$18-WeightSDS!$U$18)/24*($AJ938-186)+WeightSDS!$W$18*(-$AJ938+186)^2-0.005,WeightSDS!$U$18+(WeightSDS!$V$18-WeightSDS!$U$18)/24*($AJ938-186)-0.005)))</f>
        <v>0.14604529399999999</v>
      </c>
      <c r="AQ938" s="7">
        <f t="shared" si="317"/>
        <v>0.56299999999999994</v>
      </c>
      <c r="AR938" s="7">
        <f t="shared" si="318"/>
        <v>69</v>
      </c>
      <c r="AS938" s="7">
        <f t="shared" si="319"/>
        <v>0.51</v>
      </c>
    </row>
    <row r="939" spans="2:45" s="7" customFormat="1" x14ac:dyDescent="0.15">
      <c r="B939" s="118"/>
      <c r="C939" s="118"/>
      <c r="D939" s="118"/>
      <c r="E939" s="30"/>
      <c r="F939" s="30"/>
      <c r="G939" s="119"/>
      <c r="H939" s="119"/>
      <c r="I939" s="78"/>
      <c r="J939" s="11" t="str">
        <f t="shared" si="310"/>
        <v/>
      </c>
      <c r="K939" s="2" t="str">
        <f t="shared" si="320"/>
        <v/>
      </c>
      <c r="L939" s="2" t="str">
        <f t="shared" si="311"/>
        <v/>
      </c>
      <c r="M939" s="2" t="str">
        <f t="shared" si="321"/>
        <v/>
      </c>
      <c r="N939" s="2" t="str">
        <f t="shared" si="322"/>
        <v/>
      </c>
      <c r="O939" s="2" t="str">
        <f t="shared" si="323"/>
        <v/>
      </c>
      <c r="P939" s="11" t="str">
        <f t="shared" si="324"/>
        <v/>
      </c>
      <c r="Q939" s="11" t="str">
        <f t="shared" si="325"/>
        <v/>
      </c>
      <c r="R939" s="2" t="str">
        <f t="shared" si="326"/>
        <v/>
      </c>
      <c r="S939" s="11" t="str">
        <f t="shared" si="327"/>
        <v/>
      </c>
      <c r="T939" s="175" t="str">
        <f t="shared" si="328"/>
        <v/>
      </c>
      <c r="U939" s="11" t="str">
        <f t="shared" si="329"/>
        <v/>
      </c>
      <c r="V939" s="136"/>
      <c r="W939" s="136"/>
      <c r="X939" s="139">
        <f t="shared" si="312"/>
        <v>0</v>
      </c>
      <c r="Y939" s="31">
        <f t="shared" si="313"/>
        <v>0</v>
      </c>
      <c r="Z939" s="31"/>
      <c r="AA939" s="140">
        <f t="shared" si="314"/>
        <v>0</v>
      </c>
      <c r="AB939" s="12"/>
      <c r="AC939" s="8">
        <f t="shared" si="315"/>
        <v>9.0359999999999996</v>
      </c>
      <c r="AD939" s="8">
        <f t="shared" si="316"/>
        <v>-184.49199999999999</v>
      </c>
      <c r="AE939"/>
      <c r="AF939" t="e">
        <f>IF(D939="M",IF(AI939&lt;78,LMS!$D$5*AI939^3+LMS!$E$5*AI939^2+LMS!$F$5*AI939+LMS!$G$5,IF(AI939&lt;150,LMS!$D$6*AI939^3+LMS!$E$6*AI939^2+LMS!$F$6*AI939+LMS!$G$6,LMS!$D$7*AI939^3+LMS!$E$7*AI939^2+LMS!$F$7*AI939+LMS!$G$7)),IF(AI939&lt;69,LMS!$D$9*AI939^3+LMS!$E$9*AI939^2+LMS!$F$9*AI939+LMS!$G$9,IF(AI939&lt;150,LMS!$D$10*AI939^3+LMS!$E$10*AI939^2+LMS!$F$10*AI939+LMS!$G$10,LMS!$D$11*AI939^3+LMS!$E$11*AI939^2+LMS!$F$11*AI939+LMS!$G$11)))</f>
        <v>#VALUE!</v>
      </c>
      <c r="AG939" t="e">
        <f>IF(D939="M",(IF(AI939&lt;2.5,LMS!$D$21*AI939^3+LMS!$E$21*AI939^2+LMS!$F$21*AI939+LMS!$G$21,IF(AI939&lt;9.5,LMS!$D$22*AI939^3+LMS!$E$22*AI939^2+LMS!$F$22*AI939+LMS!$G$22,IF(AI939&lt;26.75,LMS!$D$23*AI939^3+LMS!$E$23*AI939^2+LMS!$F$23*AI939+LMS!$G$23,IF(AI939&lt;90,LMS!$D$24*AI939^3+LMS!$E$24*AI939^2+LMS!$F$24*AI939+LMS!$G$24,LMS!$D$25*AI939^3+LMS!$E$25*AI939^2+LMS!$F$25*AI939+LMS!$G$25))))),(IF(AI939&lt;2.5,LMS!$D$27*AI939^3+LMS!$E$27*AI939^2+LMS!$F$27*AI939+LMS!$G$27,IF(AI939&lt;9.5,LMS!$D$28*AI939^3+LMS!$E$28*AI939^2+LMS!$F$28*AI939+LMS!$G$28,IF(AI939&lt;26.75,LMS!$D$29*AI939^3+LMS!$E$29*AI939^2+LMS!$F$29*AI939+LMS!$G$29,IF(AI939&lt;90,LMS!$D$30*AI939^3+LMS!$E$30*AI939^2+LMS!$F$30*AI939+LMS!$G$30,IF(AI939&lt;150,LMS!$D$31*AI939^3+LMS!$E$31*AI939^2+LMS!$F$31*AI939+LMS!$G$31,LMS!$D$32*AI939^3+LMS!$E$32*AI939^2+LMS!$F$32*AI939+LMS!$G$32)))))))</f>
        <v>#VALUE!</v>
      </c>
      <c r="AH939" t="e">
        <f>IF(D939="M",(IF(AI939&lt;90,LMS!$D$14*AI939^3+LMS!$E$14*AI939^2+LMS!$F$14*AI939+LMS!$G$14,LMS!$D$15*AI939^3+LMS!$E$15*AI939^2+LMS!$F$15*AI939+LMS!$G$15)),(IF(AI939&lt;90,LMS!$D$17*AI939^3+LMS!$E$17*AI939^2+LMS!$F$17*AI939+LMS!$G$17,LMS!$D$18*AI939^3+LMS!$E$18*AI939^2+LMS!$F$18*AI939+LMS!$G$18)))</f>
        <v>#VALUE!</v>
      </c>
      <c r="AI939" s="7" t="e">
        <f t="shared" si="309"/>
        <v>#VALUE!</v>
      </c>
      <c r="AJ939" s="7">
        <f t="shared" si="330"/>
        <v>0</v>
      </c>
      <c r="AL939" s="7">
        <f>IF(D939="M",WeightSDS!P$5*$AJ939^7+WeightSDS!Q$5*$AJ939^6+WeightSDS!R$5*$AJ939^5+WeightSDS!S$5*$AJ939^4+WeightSDS!T$5*$AJ939^3+WeightSDS!U$5*$AJ939^2+WeightSDS!V$5*$AJ939+WeightSDS!W$5,IF($AJ939&lt;186,WeightSDS!P$8*$AJ939^7+WeightSDS!Q$8*$AJ939^6+WeightSDS!R$8*$AJ939^5+WeightSDS!S$8*$AJ939^4+WeightSDS!T$8*$AJ939^3+WeightSDS!U$8*$AJ939^2+WeightSDS!V$8*$AJ939+WeightSDS!W$8,WeightSDS!$U$9+WeightSDS!$V$9*($AJ939-WeightSDS!$W$9)))</f>
        <v>0.75407122999999998</v>
      </c>
      <c r="AM939" s="7">
        <f>IF(D939="M",IF($AJ939&lt;45,WeightSDS!M$23*$AJ939^10+WeightSDS!N$23*$AJ939^9+WeightSDS!O$23*$AJ939^8+WeightSDS!P$23*$AJ939^7+WeightSDS!Q$23*$AJ939^6+WeightSDS!R$23*$AJ939^5+WeightSDS!S$23*$AJ939^4+WeightSDS!T$23*$AJ939^3+WeightSDS!U$23*$AJ939^2+WeightSDS!V$23*$AJ939+WeightSDS!W$23,IF($AJ939&lt;153,WeightSDS!M$25*$AJ939^10+WeightSDS!N$25*$AJ939^9+WeightSDS!O$25*$AJ939^8+WeightSDS!P$25*$AJ939^7+WeightSDS!Q$25*$AJ939^6+WeightSDS!R$25*$AJ939^5+WeightSDS!S$25*$AJ939^4+WeightSDS!T$25*$AJ939^3+WeightSDS!U$25*$AJ939^2+WeightSDS!V$25*$AJ939+WeightSDS!W$25,WeightSDS!M$27+WeightSDS!N$27/(1+EXP(WeightSDS!O$27+WeightSDS!P$27*$AJ939)))),IF($AJ939&lt;43.8,WeightSDS!M$29*$AJ939^10+WeightSDS!N$29*$AJ939^9+WeightSDS!O$29*$AJ939^8+WeightSDS!P$29*$AJ939^7+WeightSDS!Q$29*$AJ939^6+WeightSDS!R$29*$AJ939^5+WeightSDS!S$29*$AJ939^4+WeightSDS!T$29*$AJ939^3+WeightSDS!U$29*$AJ939^2+WeightSDS!V$29*$AJ939+WeightSDS!W$29-0.010431*(1-$AJ939/210),IF($AJ939&lt;123,WeightSDS!M$30*$AJ939^10+WeightSDS!N$30*$AJ939^9+WeightSDS!O$30*$AJ939^8+WeightSDS!P$30*$AJ939^7+WeightSDS!Q$30*$AJ939^6+WeightSDS!R$30*$AJ939^5+WeightSDS!S$30*$AJ939^4+WeightSDS!T$30*$AJ939^3+WeightSDS!U$30*$AJ939^2+WeightSDS!V$30*$AJ939+WeightSDS!W$30-0.010431*(1-1/$AJ939),WeightSDS!M$32+WeightSDS!N$32/(1+EXP(WeightSDS!O$32+WeightSDS!P$32*$AJ939))-0.010431*(1-$AJ939/210))))</f>
        <v>2.9500001032655536</v>
      </c>
      <c r="AN939" s="7">
        <f>IF(D939="M",IF($AJ939&lt;162,WeightSDS!P$12*$AJ939^7+WeightSDS!Q$12*$AJ939^6+WeightSDS!R$12*$AJ939^5+WeightSDS!S$12*$AJ939^4+WeightSDS!T$12*$AJ939^3+WeightSDS!U$12*$AJ939^2+WeightSDS!V$12*$AJ939+WeightSDS!W$12,WeightSDS!P$14*$AJ939^7+WeightSDS!Q$14*$AJ939^6+WeightSDS!R$14*$AJ939^5+WeightSDS!S$14*$AJ939^4+WeightSDS!T$14*$AJ939^3+WeightSDS!U$14*$AJ939^2+WeightSDS!V$14*$AJ939+WeightSDS!W$14),IF($AJ939&lt;156,WeightSDS!O$17*$AJ939^8+WeightSDS!P$17*$AJ939^7+WeightSDS!Q$17*$AJ939^6+WeightSDS!R$17*$AJ939^5+WeightSDS!S$17*$AJ939^4+WeightSDS!T$17*$AJ939^3+WeightSDS!U$17*$AJ939^2+WeightSDS!V$17*$AJ939+WeightSDS!W$17,IF($AJ939&lt;186,WeightSDS!$U$18+(WeightSDS!$V$18-WeightSDS!$U$18)/24*($AJ939-186)+WeightSDS!$W$18*(-$AJ939+186)^2-0.005,WeightSDS!$U$18+(WeightSDS!$V$18-WeightSDS!$U$18)/24*($AJ939-186)-0.005)))</f>
        <v>0.14604529399999999</v>
      </c>
      <c r="AQ939" s="7">
        <f t="shared" si="317"/>
        <v>0.56299999999999994</v>
      </c>
      <c r="AR939" s="7">
        <f t="shared" si="318"/>
        <v>69</v>
      </c>
      <c r="AS939" s="7">
        <f t="shared" si="319"/>
        <v>0.51</v>
      </c>
    </row>
    <row r="940" spans="2:45" s="7" customFormat="1" x14ac:dyDescent="0.15">
      <c r="B940" s="118"/>
      <c r="C940" s="118"/>
      <c r="D940" s="118"/>
      <c r="E940" s="30"/>
      <c r="F940" s="30"/>
      <c r="G940" s="119"/>
      <c r="H940" s="119"/>
      <c r="I940" s="78"/>
      <c r="J940" s="11" t="str">
        <f t="shared" si="310"/>
        <v/>
      </c>
      <c r="K940" s="2" t="str">
        <f t="shared" si="320"/>
        <v/>
      </c>
      <c r="L940" s="2" t="str">
        <f t="shared" si="311"/>
        <v/>
      </c>
      <c r="M940" s="2" t="str">
        <f t="shared" si="321"/>
        <v/>
      </c>
      <c r="N940" s="2" t="str">
        <f t="shared" si="322"/>
        <v/>
      </c>
      <c r="O940" s="2" t="str">
        <f t="shared" si="323"/>
        <v/>
      </c>
      <c r="P940" s="11" t="str">
        <f t="shared" si="324"/>
        <v/>
      </c>
      <c r="Q940" s="11" t="str">
        <f t="shared" si="325"/>
        <v/>
      </c>
      <c r="R940" s="2" t="str">
        <f t="shared" si="326"/>
        <v/>
      </c>
      <c r="S940" s="11" t="str">
        <f t="shared" si="327"/>
        <v/>
      </c>
      <c r="T940" s="175" t="str">
        <f t="shared" si="328"/>
        <v/>
      </c>
      <c r="U940" s="11" t="str">
        <f t="shared" si="329"/>
        <v/>
      </c>
      <c r="V940" s="136"/>
      <c r="W940" s="136"/>
      <c r="X940" s="139">
        <f t="shared" si="312"/>
        <v>0</v>
      </c>
      <c r="Y940" s="31">
        <f t="shared" si="313"/>
        <v>0</v>
      </c>
      <c r="Z940" s="31"/>
      <c r="AA940" s="140">
        <f t="shared" si="314"/>
        <v>0</v>
      </c>
      <c r="AB940" s="12"/>
      <c r="AC940" s="8">
        <f t="shared" si="315"/>
        <v>9.0359999999999996</v>
      </c>
      <c r="AD940" s="8">
        <f t="shared" si="316"/>
        <v>-184.49199999999999</v>
      </c>
      <c r="AE940"/>
      <c r="AF940" t="e">
        <f>IF(D940="M",IF(AI940&lt;78,LMS!$D$5*AI940^3+LMS!$E$5*AI940^2+LMS!$F$5*AI940+LMS!$G$5,IF(AI940&lt;150,LMS!$D$6*AI940^3+LMS!$E$6*AI940^2+LMS!$F$6*AI940+LMS!$G$6,LMS!$D$7*AI940^3+LMS!$E$7*AI940^2+LMS!$F$7*AI940+LMS!$G$7)),IF(AI940&lt;69,LMS!$D$9*AI940^3+LMS!$E$9*AI940^2+LMS!$F$9*AI940+LMS!$G$9,IF(AI940&lt;150,LMS!$D$10*AI940^3+LMS!$E$10*AI940^2+LMS!$F$10*AI940+LMS!$G$10,LMS!$D$11*AI940^3+LMS!$E$11*AI940^2+LMS!$F$11*AI940+LMS!$G$11)))</f>
        <v>#VALUE!</v>
      </c>
      <c r="AG940" t="e">
        <f>IF(D940="M",(IF(AI940&lt;2.5,LMS!$D$21*AI940^3+LMS!$E$21*AI940^2+LMS!$F$21*AI940+LMS!$G$21,IF(AI940&lt;9.5,LMS!$D$22*AI940^3+LMS!$E$22*AI940^2+LMS!$F$22*AI940+LMS!$G$22,IF(AI940&lt;26.75,LMS!$D$23*AI940^3+LMS!$E$23*AI940^2+LMS!$F$23*AI940+LMS!$G$23,IF(AI940&lt;90,LMS!$D$24*AI940^3+LMS!$E$24*AI940^2+LMS!$F$24*AI940+LMS!$G$24,LMS!$D$25*AI940^3+LMS!$E$25*AI940^2+LMS!$F$25*AI940+LMS!$G$25))))),(IF(AI940&lt;2.5,LMS!$D$27*AI940^3+LMS!$E$27*AI940^2+LMS!$F$27*AI940+LMS!$G$27,IF(AI940&lt;9.5,LMS!$D$28*AI940^3+LMS!$E$28*AI940^2+LMS!$F$28*AI940+LMS!$G$28,IF(AI940&lt;26.75,LMS!$D$29*AI940^3+LMS!$E$29*AI940^2+LMS!$F$29*AI940+LMS!$G$29,IF(AI940&lt;90,LMS!$D$30*AI940^3+LMS!$E$30*AI940^2+LMS!$F$30*AI940+LMS!$G$30,IF(AI940&lt;150,LMS!$D$31*AI940^3+LMS!$E$31*AI940^2+LMS!$F$31*AI940+LMS!$G$31,LMS!$D$32*AI940^3+LMS!$E$32*AI940^2+LMS!$F$32*AI940+LMS!$G$32)))))))</f>
        <v>#VALUE!</v>
      </c>
      <c r="AH940" t="e">
        <f>IF(D940="M",(IF(AI940&lt;90,LMS!$D$14*AI940^3+LMS!$E$14*AI940^2+LMS!$F$14*AI940+LMS!$G$14,LMS!$D$15*AI940^3+LMS!$E$15*AI940^2+LMS!$F$15*AI940+LMS!$G$15)),(IF(AI940&lt;90,LMS!$D$17*AI940^3+LMS!$E$17*AI940^2+LMS!$F$17*AI940+LMS!$G$17,LMS!$D$18*AI940^3+LMS!$E$18*AI940^2+LMS!$F$18*AI940+LMS!$G$18)))</f>
        <v>#VALUE!</v>
      </c>
      <c r="AI940" s="7" t="e">
        <f t="shared" si="309"/>
        <v>#VALUE!</v>
      </c>
      <c r="AJ940" s="7">
        <f t="shared" si="330"/>
        <v>0</v>
      </c>
      <c r="AL940" s="7">
        <f>IF(D940="M",WeightSDS!P$5*$AJ940^7+WeightSDS!Q$5*$AJ940^6+WeightSDS!R$5*$AJ940^5+WeightSDS!S$5*$AJ940^4+WeightSDS!T$5*$AJ940^3+WeightSDS!U$5*$AJ940^2+WeightSDS!V$5*$AJ940+WeightSDS!W$5,IF($AJ940&lt;186,WeightSDS!P$8*$AJ940^7+WeightSDS!Q$8*$AJ940^6+WeightSDS!R$8*$AJ940^5+WeightSDS!S$8*$AJ940^4+WeightSDS!T$8*$AJ940^3+WeightSDS!U$8*$AJ940^2+WeightSDS!V$8*$AJ940+WeightSDS!W$8,WeightSDS!$U$9+WeightSDS!$V$9*($AJ940-WeightSDS!$W$9)))</f>
        <v>0.75407122999999998</v>
      </c>
      <c r="AM940" s="7">
        <f>IF(D940="M",IF($AJ940&lt;45,WeightSDS!M$23*$AJ940^10+WeightSDS!N$23*$AJ940^9+WeightSDS!O$23*$AJ940^8+WeightSDS!P$23*$AJ940^7+WeightSDS!Q$23*$AJ940^6+WeightSDS!R$23*$AJ940^5+WeightSDS!S$23*$AJ940^4+WeightSDS!T$23*$AJ940^3+WeightSDS!U$23*$AJ940^2+WeightSDS!V$23*$AJ940+WeightSDS!W$23,IF($AJ940&lt;153,WeightSDS!M$25*$AJ940^10+WeightSDS!N$25*$AJ940^9+WeightSDS!O$25*$AJ940^8+WeightSDS!P$25*$AJ940^7+WeightSDS!Q$25*$AJ940^6+WeightSDS!R$25*$AJ940^5+WeightSDS!S$25*$AJ940^4+WeightSDS!T$25*$AJ940^3+WeightSDS!U$25*$AJ940^2+WeightSDS!V$25*$AJ940+WeightSDS!W$25,WeightSDS!M$27+WeightSDS!N$27/(1+EXP(WeightSDS!O$27+WeightSDS!P$27*$AJ940)))),IF($AJ940&lt;43.8,WeightSDS!M$29*$AJ940^10+WeightSDS!N$29*$AJ940^9+WeightSDS!O$29*$AJ940^8+WeightSDS!P$29*$AJ940^7+WeightSDS!Q$29*$AJ940^6+WeightSDS!R$29*$AJ940^5+WeightSDS!S$29*$AJ940^4+WeightSDS!T$29*$AJ940^3+WeightSDS!U$29*$AJ940^2+WeightSDS!V$29*$AJ940+WeightSDS!W$29-0.010431*(1-$AJ940/210),IF($AJ940&lt;123,WeightSDS!M$30*$AJ940^10+WeightSDS!N$30*$AJ940^9+WeightSDS!O$30*$AJ940^8+WeightSDS!P$30*$AJ940^7+WeightSDS!Q$30*$AJ940^6+WeightSDS!R$30*$AJ940^5+WeightSDS!S$30*$AJ940^4+WeightSDS!T$30*$AJ940^3+WeightSDS!U$30*$AJ940^2+WeightSDS!V$30*$AJ940+WeightSDS!W$30-0.010431*(1-1/$AJ940),WeightSDS!M$32+WeightSDS!N$32/(1+EXP(WeightSDS!O$32+WeightSDS!P$32*$AJ940))-0.010431*(1-$AJ940/210))))</f>
        <v>2.9500001032655536</v>
      </c>
      <c r="AN940" s="7">
        <f>IF(D940="M",IF($AJ940&lt;162,WeightSDS!P$12*$AJ940^7+WeightSDS!Q$12*$AJ940^6+WeightSDS!R$12*$AJ940^5+WeightSDS!S$12*$AJ940^4+WeightSDS!T$12*$AJ940^3+WeightSDS!U$12*$AJ940^2+WeightSDS!V$12*$AJ940+WeightSDS!W$12,WeightSDS!P$14*$AJ940^7+WeightSDS!Q$14*$AJ940^6+WeightSDS!R$14*$AJ940^5+WeightSDS!S$14*$AJ940^4+WeightSDS!T$14*$AJ940^3+WeightSDS!U$14*$AJ940^2+WeightSDS!V$14*$AJ940+WeightSDS!W$14),IF($AJ940&lt;156,WeightSDS!O$17*$AJ940^8+WeightSDS!P$17*$AJ940^7+WeightSDS!Q$17*$AJ940^6+WeightSDS!R$17*$AJ940^5+WeightSDS!S$17*$AJ940^4+WeightSDS!T$17*$AJ940^3+WeightSDS!U$17*$AJ940^2+WeightSDS!V$17*$AJ940+WeightSDS!W$17,IF($AJ940&lt;186,WeightSDS!$U$18+(WeightSDS!$V$18-WeightSDS!$U$18)/24*($AJ940-186)+WeightSDS!$W$18*(-$AJ940+186)^2-0.005,WeightSDS!$U$18+(WeightSDS!$V$18-WeightSDS!$U$18)/24*($AJ940-186)-0.005)))</f>
        <v>0.14604529399999999</v>
      </c>
      <c r="AQ940" s="7">
        <f t="shared" si="317"/>
        <v>0.56299999999999994</v>
      </c>
      <c r="AR940" s="7">
        <f t="shared" si="318"/>
        <v>69</v>
      </c>
      <c r="AS940" s="7">
        <f t="shared" si="319"/>
        <v>0.51</v>
      </c>
    </row>
    <row r="941" spans="2:45" s="7" customFormat="1" x14ac:dyDescent="0.15">
      <c r="B941" s="118"/>
      <c r="C941" s="118"/>
      <c r="D941" s="118"/>
      <c r="E941" s="30"/>
      <c r="F941" s="30"/>
      <c r="G941" s="119"/>
      <c r="H941" s="119"/>
      <c r="I941" s="78"/>
      <c r="J941" s="11" t="str">
        <f t="shared" si="310"/>
        <v/>
      </c>
      <c r="K941" s="2" t="str">
        <f t="shared" si="320"/>
        <v/>
      </c>
      <c r="L941" s="2" t="str">
        <f t="shared" si="311"/>
        <v/>
      </c>
      <c r="M941" s="2" t="str">
        <f t="shared" si="321"/>
        <v/>
      </c>
      <c r="N941" s="2" t="str">
        <f t="shared" si="322"/>
        <v/>
      </c>
      <c r="O941" s="2" t="str">
        <f t="shared" si="323"/>
        <v/>
      </c>
      <c r="P941" s="11" t="str">
        <f t="shared" si="324"/>
        <v/>
      </c>
      <c r="Q941" s="11" t="str">
        <f t="shared" si="325"/>
        <v/>
      </c>
      <c r="R941" s="2" t="str">
        <f t="shared" si="326"/>
        <v/>
      </c>
      <c r="S941" s="11" t="str">
        <f t="shared" si="327"/>
        <v/>
      </c>
      <c r="T941" s="175" t="str">
        <f t="shared" si="328"/>
        <v/>
      </c>
      <c r="U941" s="11" t="str">
        <f t="shared" si="329"/>
        <v/>
      </c>
      <c r="V941" s="136"/>
      <c r="W941" s="136"/>
      <c r="X941" s="139">
        <f t="shared" si="312"/>
        <v>0</v>
      </c>
      <c r="Y941" s="31">
        <f t="shared" si="313"/>
        <v>0</v>
      </c>
      <c r="Z941" s="31"/>
      <c r="AA941" s="140">
        <f t="shared" si="314"/>
        <v>0</v>
      </c>
      <c r="AB941" s="12"/>
      <c r="AC941" s="8">
        <f t="shared" si="315"/>
        <v>9.0359999999999996</v>
      </c>
      <c r="AD941" s="8">
        <f t="shared" si="316"/>
        <v>-184.49199999999999</v>
      </c>
      <c r="AE941"/>
      <c r="AF941" t="e">
        <f>IF(D941="M",IF(AI941&lt;78,LMS!$D$5*AI941^3+LMS!$E$5*AI941^2+LMS!$F$5*AI941+LMS!$G$5,IF(AI941&lt;150,LMS!$D$6*AI941^3+LMS!$E$6*AI941^2+LMS!$F$6*AI941+LMS!$G$6,LMS!$D$7*AI941^3+LMS!$E$7*AI941^2+LMS!$F$7*AI941+LMS!$G$7)),IF(AI941&lt;69,LMS!$D$9*AI941^3+LMS!$E$9*AI941^2+LMS!$F$9*AI941+LMS!$G$9,IF(AI941&lt;150,LMS!$D$10*AI941^3+LMS!$E$10*AI941^2+LMS!$F$10*AI941+LMS!$G$10,LMS!$D$11*AI941^3+LMS!$E$11*AI941^2+LMS!$F$11*AI941+LMS!$G$11)))</f>
        <v>#VALUE!</v>
      </c>
      <c r="AG941" t="e">
        <f>IF(D941="M",(IF(AI941&lt;2.5,LMS!$D$21*AI941^3+LMS!$E$21*AI941^2+LMS!$F$21*AI941+LMS!$G$21,IF(AI941&lt;9.5,LMS!$D$22*AI941^3+LMS!$E$22*AI941^2+LMS!$F$22*AI941+LMS!$G$22,IF(AI941&lt;26.75,LMS!$D$23*AI941^3+LMS!$E$23*AI941^2+LMS!$F$23*AI941+LMS!$G$23,IF(AI941&lt;90,LMS!$D$24*AI941^3+LMS!$E$24*AI941^2+LMS!$F$24*AI941+LMS!$G$24,LMS!$D$25*AI941^3+LMS!$E$25*AI941^2+LMS!$F$25*AI941+LMS!$G$25))))),(IF(AI941&lt;2.5,LMS!$D$27*AI941^3+LMS!$E$27*AI941^2+LMS!$F$27*AI941+LMS!$G$27,IF(AI941&lt;9.5,LMS!$D$28*AI941^3+LMS!$E$28*AI941^2+LMS!$F$28*AI941+LMS!$G$28,IF(AI941&lt;26.75,LMS!$D$29*AI941^3+LMS!$E$29*AI941^2+LMS!$F$29*AI941+LMS!$G$29,IF(AI941&lt;90,LMS!$D$30*AI941^3+LMS!$E$30*AI941^2+LMS!$F$30*AI941+LMS!$G$30,IF(AI941&lt;150,LMS!$D$31*AI941^3+LMS!$E$31*AI941^2+LMS!$F$31*AI941+LMS!$G$31,LMS!$D$32*AI941^3+LMS!$E$32*AI941^2+LMS!$F$32*AI941+LMS!$G$32)))))))</f>
        <v>#VALUE!</v>
      </c>
      <c r="AH941" t="e">
        <f>IF(D941="M",(IF(AI941&lt;90,LMS!$D$14*AI941^3+LMS!$E$14*AI941^2+LMS!$F$14*AI941+LMS!$G$14,LMS!$D$15*AI941^3+LMS!$E$15*AI941^2+LMS!$F$15*AI941+LMS!$G$15)),(IF(AI941&lt;90,LMS!$D$17*AI941^3+LMS!$E$17*AI941^2+LMS!$F$17*AI941+LMS!$G$17,LMS!$D$18*AI941^3+LMS!$E$18*AI941^2+LMS!$F$18*AI941+LMS!$G$18)))</f>
        <v>#VALUE!</v>
      </c>
      <c r="AI941" s="7" t="e">
        <f t="shared" si="309"/>
        <v>#VALUE!</v>
      </c>
      <c r="AJ941" s="7">
        <f t="shared" si="330"/>
        <v>0</v>
      </c>
      <c r="AL941" s="7">
        <f>IF(D941="M",WeightSDS!P$5*$AJ941^7+WeightSDS!Q$5*$AJ941^6+WeightSDS!R$5*$AJ941^5+WeightSDS!S$5*$AJ941^4+WeightSDS!T$5*$AJ941^3+WeightSDS!U$5*$AJ941^2+WeightSDS!V$5*$AJ941+WeightSDS!W$5,IF($AJ941&lt;186,WeightSDS!P$8*$AJ941^7+WeightSDS!Q$8*$AJ941^6+WeightSDS!R$8*$AJ941^5+WeightSDS!S$8*$AJ941^4+WeightSDS!T$8*$AJ941^3+WeightSDS!U$8*$AJ941^2+WeightSDS!V$8*$AJ941+WeightSDS!W$8,WeightSDS!$U$9+WeightSDS!$V$9*($AJ941-WeightSDS!$W$9)))</f>
        <v>0.75407122999999998</v>
      </c>
      <c r="AM941" s="7">
        <f>IF(D941="M",IF($AJ941&lt;45,WeightSDS!M$23*$AJ941^10+WeightSDS!N$23*$AJ941^9+WeightSDS!O$23*$AJ941^8+WeightSDS!P$23*$AJ941^7+WeightSDS!Q$23*$AJ941^6+WeightSDS!R$23*$AJ941^5+WeightSDS!S$23*$AJ941^4+WeightSDS!T$23*$AJ941^3+WeightSDS!U$23*$AJ941^2+WeightSDS!V$23*$AJ941+WeightSDS!W$23,IF($AJ941&lt;153,WeightSDS!M$25*$AJ941^10+WeightSDS!N$25*$AJ941^9+WeightSDS!O$25*$AJ941^8+WeightSDS!P$25*$AJ941^7+WeightSDS!Q$25*$AJ941^6+WeightSDS!R$25*$AJ941^5+WeightSDS!S$25*$AJ941^4+WeightSDS!T$25*$AJ941^3+WeightSDS!U$25*$AJ941^2+WeightSDS!V$25*$AJ941+WeightSDS!W$25,WeightSDS!M$27+WeightSDS!N$27/(1+EXP(WeightSDS!O$27+WeightSDS!P$27*$AJ941)))),IF($AJ941&lt;43.8,WeightSDS!M$29*$AJ941^10+WeightSDS!N$29*$AJ941^9+WeightSDS!O$29*$AJ941^8+WeightSDS!P$29*$AJ941^7+WeightSDS!Q$29*$AJ941^6+WeightSDS!R$29*$AJ941^5+WeightSDS!S$29*$AJ941^4+WeightSDS!T$29*$AJ941^3+WeightSDS!U$29*$AJ941^2+WeightSDS!V$29*$AJ941+WeightSDS!W$29-0.010431*(1-$AJ941/210),IF($AJ941&lt;123,WeightSDS!M$30*$AJ941^10+WeightSDS!N$30*$AJ941^9+WeightSDS!O$30*$AJ941^8+WeightSDS!P$30*$AJ941^7+WeightSDS!Q$30*$AJ941^6+WeightSDS!R$30*$AJ941^5+WeightSDS!S$30*$AJ941^4+WeightSDS!T$30*$AJ941^3+WeightSDS!U$30*$AJ941^2+WeightSDS!V$30*$AJ941+WeightSDS!W$30-0.010431*(1-1/$AJ941),WeightSDS!M$32+WeightSDS!N$32/(1+EXP(WeightSDS!O$32+WeightSDS!P$32*$AJ941))-0.010431*(1-$AJ941/210))))</f>
        <v>2.9500001032655536</v>
      </c>
      <c r="AN941" s="7">
        <f>IF(D941="M",IF($AJ941&lt;162,WeightSDS!P$12*$AJ941^7+WeightSDS!Q$12*$AJ941^6+WeightSDS!R$12*$AJ941^5+WeightSDS!S$12*$AJ941^4+WeightSDS!T$12*$AJ941^3+WeightSDS!U$12*$AJ941^2+WeightSDS!V$12*$AJ941+WeightSDS!W$12,WeightSDS!P$14*$AJ941^7+WeightSDS!Q$14*$AJ941^6+WeightSDS!R$14*$AJ941^5+WeightSDS!S$14*$AJ941^4+WeightSDS!T$14*$AJ941^3+WeightSDS!U$14*$AJ941^2+WeightSDS!V$14*$AJ941+WeightSDS!W$14),IF($AJ941&lt;156,WeightSDS!O$17*$AJ941^8+WeightSDS!P$17*$AJ941^7+WeightSDS!Q$17*$AJ941^6+WeightSDS!R$17*$AJ941^5+WeightSDS!S$17*$AJ941^4+WeightSDS!T$17*$AJ941^3+WeightSDS!U$17*$AJ941^2+WeightSDS!V$17*$AJ941+WeightSDS!W$17,IF($AJ941&lt;186,WeightSDS!$U$18+(WeightSDS!$V$18-WeightSDS!$U$18)/24*($AJ941-186)+WeightSDS!$W$18*(-$AJ941+186)^2-0.005,WeightSDS!$U$18+(WeightSDS!$V$18-WeightSDS!$U$18)/24*($AJ941-186)-0.005)))</f>
        <v>0.14604529399999999</v>
      </c>
      <c r="AQ941" s="7">
        <f t="shared" si="317"/>
        <v>0.56299999999999994</v>
      </c>
      <c r="AR941" s="7">
        <f t="shared" si="318"/>
        <v>69</v>
      </c>
      <c r="AS941" s="7">
        <f t="shared" si="319"/>
        <v>0.51</v>
      </c>
    </row>
    <row r="942" spans="2:45" s="7" customFormat="1" x14ac:dyDescent="0.15">
      <c r="B942" s="118"/>
      <c r="C942" s="118"/>
      <c r="D942" s="118"/>
      <c r="E942" s="30"/>
      <c r="F942" s="30"/>
      <c r="G942" s="119"/>
      <c r="H942" s="119"/>
      <c r="I942" s="78"/>
      <c r="J942" s="11" t="str">
        <f t="shared" si="310"/>
        <v/>
      </c>
      <c r="K942" s="2" t="str">
        <f t="shared" si="320"/>
        <v/>
      </c>
      <c r="L942" s="2" t="str">
        <f t="shared" si="311"/>
        <v/>
      </c>
      <c r="M942" s="2" t="str">
        <f t="shared" si="321"/>
        <v/>
      </c>
      <c r="N942" s="2" t="str">
        <f t="shared" si="322"/>
        <v/>
      </c>
      <c r="O942" s="2" t="str">
        <f t="shared" si="323"/>
        <v/>
      </c>
      <c r="P942" s="11" t="str">
        <f t="shared" si="324"/>
        <v/>
      </c>
      <c r="Q942" s="11" t="str">
        <f t="shared" si="325"/>
        <v/>
      </c>
      <c r="R942" s="2" t="str">
        <f t="shared" si="326"/>
        <v/>
      </c>
      <c r="S942" s="11" t="str">
        <f t="shared" si="327"/>
        <v/>
      </c>
      <c r="T942" s="175" t="str">
        <f t="shared" si="328"/>
        <v/>
      </c>
      <c r="U942" s="11" t="str">
        <f t="shared" si="329"/>
        <v/>
      </c>
      <c r="V942" s="136"/>
      <c r="W942" s="136"/>
      <c r="X942" s="139">
        <f t="shared" si="312"/>
        <v>0</v>
      </c>
      <c r="Y942" s="31">
        <f t="shared" si="313"/>
        <v>0</v>
      </c>
      <c r="Z942" s="31"/>
      <c r="AA942" s="140">
        <f t="shared" si="314"/>
        <v>0</v>
      </c>
      <c r="AB942" s="12"/>
      <c r="AC942" s="8">
        <f t="shared" si="315"/>
        <v>9.0359999999999996</v>
      </c>
      <c r="AD942" s="8">
        <f t="shared" si="316"/>
        <v>-184.49199999999999</v>
      </c>
      <c r="AE942"/>
      <c r="AF942" t="e">
        <f>IF(D942="M",IF(AI942&lt;78,LMS!$D$5*AI942^3+LMS!$E$5*AI942^2+LMS!$F$5*AI942+LMS!$G$5,IF(AI942&lt;150,LMS!$D$6*AI942^3+LMS!$E$6*AI942^2+LMS!$F$6*AI942+LMS!$G$6,LMS!$D$7*AI942^3+LMS!$E$7*AI942^2+LMS!$F$7*AI942+LMS!$G$7)),IF(AI942&lt;69,LMS!$D$9*AI942^3+LMS!$E$9*AI942^2+LMS!$F$9*AI942+LMS!$G$9,IF(AI942&lt;150,LMS!$D$10*AI942^3+LMS!$E$10*AI942^2+LMS!$F$10*AI942+LMS!$G$10,LMS!$D$11*AI942^3+LMS!$E$11*AI942^2+LMS!$F$11*AI942+LMS!$G$11)))</f>
        <v>#VALUE!</v>
      </c>
      <c r="AG942" t="e">
        <f>IF(D942="M",(IF(AI942&lt;2.5,LMS!$D$21*AI942^3+LMS!$E$21*AI942^2+LMS!$F$21*AI942+LMS!$G$21,IF(AI942&lt;9.5,LMS!$D$22*AI942^3+LMS!$E$22*AI942^2+LMS!$F$22*AI942+LMS!$G$22,IF(AI942&lt;26.75,LMS!$D$23*AI942^3+LMS!$E$23*AI942^2+LMS!$F$23*AI942+LMS!$G$23,IF(AI942&lt;90,LMS!$D$24*AI942^3+LMS!$E$24*AI942^2+LMS!$F$24*AI942+LMS!$G$24,LMS!$D$25*AI942^3+LMS!$E$25*AI942^2+LMS!$F$25*AI942+LMS!$G$25))))),(IF(AI942&lt;2.5,LMS!$D$27*AI942^3+LMS!$E$27*AI942^2+LMS!$F$27*AI942+LMS!$G$27,IF(AI942&lt;9.5,LMS!$D$28*AI942^3+LMS!$E$28*AI942^2+LMS!$F$28*AI942+LMS!$G$28,IF(AI942&lt;26.75,LMS!$D$29*AI942^3+LMS!$E$29*AI942^2+LMS!$F$29*AI942+LMS!$G$29,IF(AI942&lt;90,LMS!$D$30*AI942^3+LMS!$E$30*AI942^2+LMS!$F$30*AI942+LMS!$G$30,IF(AI942&lt;150,LMS!$D$31*AI942^3+LMS!$E$31*AI942^2+LMS!$F$31*AI942+LMS!$G$31,LMS!$D$32*AI942^3+LMS!$E$32*AI942^2+LMS!$F$32*AI942+LMS!$G$32)))))))</f>
        <v>#VALUE!</v>
      </c>
      <c r="AH942" t="e">
        <f>IF(D942="M",(IF(AI942&lt;90,LMS!$D$14*AI942^3+LMS!$E$14*AI942^2+LMS!$F$14*AI942+LMS!$G$14,LMS!$D$15*AI942^3+LMS!$E$15*AI942^2+LMS!$F$15*AI942+LMS!$G$15)),(IF(AI942&lt;90,LMS!$D$17*AI942^3+LMS!$E$17*AI942^2+LMS!$F$17*AI942+LMS!$G$17,LMS!$D$18*AI942^3+LMS!$E$18*AI942^2+LMS!$F$18*AI942+LMS!$G$18)))</f>
        <v>#VALUE!</v>
      </c>
      <c r="AI942" s="7" t="e">
        <f t="shared" si="309"/>
        <v>#VALUE!</v>
      </c>
      <c r="AJ942" s="7">
        <f t="shared" si="330"/>
        <v>0</v>
      </c>
      <c r="AL942" s="7">
        <f>IF(D942="M",WeightSDS!P$5*$AJ942^7+WeightSDS!Q$5*$AJ942^6+WeightSDS!R$5*$AJ942^5+WeightSDS!S$5*$AJ942^4+WeightSDS!T$5*$AJ942^3+WeightSDS!U$5*$AJ942^2+WeightSDS!V$5*$AJ942+WeightSDS!W$5,IF($AJ942&lt;186,WeightSDS!P$8*$AJ942^7+WeightSDS!Q$8*$AJ942^6+WeightSDS!R$8*$AJ942^5+WeightSDS!S$8*$AJ942^4+WeightSDS!T$8*$AJ942^3+WeightSDS!U$8*$AJ942^2+WeightSDS!V$8*$AJ942+WeightSDS!W$8,WeightSDS!$U$9+WeightSDS!$V$9*($AJ942-WeightSDS!$W$9)))</f>
        <v>0.75407122999999998</v>
      </c>
      <c r="AM942" s="7">
        <f>IF(D942="M",IF($AJ942&lt;45,WeightSDS!M$23*$AJ942^10+WeightSDS!N$23*$AJ942^9+WeightSDS!O$23*$AJ942^8+WeightSDS!P$23*$AJ942^7+WeightSDS!Q$23*$AJ942^6+WeightSDS!R$23*$AJ942^5+WeightSDS!S$23*$AJ942^4+WeightSDS!T$23*$AJ942^3+WeightSDS!U$23*$AJ942^2+WeightSDS!V$23*$AJ942+WeightSDS!W$23,IF($AJ942&lt;153,WeightSDS!M$25*$AJ942^10+WeightSDS!N$25*$AJ942^9+WeightSDS!O$25*$AJ942^8+WeightSDS!P$25*$AJ942^7+WeightSDS!Q$25*$AJ942^6+WeightSDS!R$25*$AJ942^5+WeightSDS!S$25*$AJ942^4+WeightSDS!T$25*$AJ942^3+WeightSDS!U$25*$AJ942^2+WeightSDS!V$25*$AJ942+WeightSDS!W$25,WeightSDS!M$27+WeightSDS!N$27/(1+EXP(WeightSDS!O$27+WeightSDS!P$27*$AJ942)))),IF($AJ942&lt;43.8,WeightSDS!M$29*$AJ942^10+WeightSDS!N$29*$AJ942^9+WeightSDS!O$29*$AJ942^8+WeightSDS!P$29*$AJ942^7+WeightSDS!Q$29*$AJ942^6+WeightSDS!R$29*$AJ942^5+WeightSDS!S$29*$AJ942^4+WeightSDS!T$29*$AJ942^3+WeightSDS!U$29*$AJ942^2+WeightSDS!V$29*$AJ942+WeightSDS!W$29-0.010431*(1-$AJ942/210),IF($AJ942&lt;123,WeightSDS!M$30*$AJ942^10+WeightSDS!N$30*$AJ942^9+WeightSDS!O$30*$AJ942^8+WeightSDS!P$30*$AJ942^7+WeightSDS!Q$30*$AJ942^6+WeightSDS!R$30*$AJ942^5+WeightSDS!S$30*$AJ942^4+WeightSDS!T$30*$AJ942^3+WeightSDS!U$30*$AJ942^2+WeightSDS!V$30*$AJ942+WeightSDS!W$30-0.010431*(1-1/$AJ942),WeightSDS!M$32+WeightSDS!N$32/(1+EXP(WeightSDS!O$32+WeightSDS!P$32*$AJ942))-0.010431*(1-$AJ942/210))))</f>
        <v>2.9500001032655536</v>
      </c>
      <c r="AN942" s="7">
        <f>IF(D942="M",IF($AJ942&lt;162,WeightSDS!P$12*$AJ942^7+WeightSDS!Q$12*$AJ942^6+WeightSDS!R$12*$AJ942^5+WeightSDS!S$12*$AJ942^4+WeightSDS!T$12*$AJ942^3+WeightSDS!U$12*$AJ942^2+WeightSDS!V$12*$AJ942+WeightSDS!W$12,WeightSDS!P$14*$AJ942^7+WeightSDS!Q$14*$AJ942^6+WeightSDS!R$14*$AJ942^5+WeightSDS!S$14*$AJ942^4+WeightSDS!T$14*$AJ942^3+WeightSDS!U$14*$AJ942^2+WeightSDS!V$14*$AJ942+WeightSDS!W$14),IF($AJ942&lt;156,WeightSDS!O$17*$AJ942^8+WeightSDS!P$17*$AJ942^7+WeightSDS!Q$17*$AJ942^6+WeightSDS!R$17*$AJ942^5+WeightSDS!S$17*$AJ942^4+WeightSDS!T$17*$AJ942^3+WeightSDS!U$17*$AJ942^2+WeightSDS!V$17*$AJ942+WeightSDS!W$17,IF($AJ942&lt;186,WeightSDS!$U$18+(WeightSDS!$V$18-WeightSDS!$U$18)/24*($AJ942-186)+WeightSDS!$W$18*(-$AJ942+186)^2-0.005,WeightSDS!$U$18+(WeightSDS!$V$18-WeightSDS!$U$18)/24*($AJ942-186)-0.005)))</f>
        <v>0.14604529399999999</v>
      </c>
      <c r="AQ942" s="7">
        <f t="shared" si="317"/>
        <v>0.56299999999999994</v>
      </c>
      <c r="AR942" s="7">
        <f t="shared" si="318"/>
        <v>69</v>
      </c>
      <c r="AS942" s="7">
        <f t="shared" si="319"/>
        <v>0.51</v>
      </c>
    </row>
    <row r="943" spans="2:45" s="7" customFormat="1" x14ac:dyDescent="0.15">
      <c r="B943" s="118"/>
      <c r="C943" s="118"/>
      <c r="D943" s="118"/>
      <c r="E943" s="30"/>
      <c r="F943" s="30"/>
      <c r="G943" s="119"/>
      <c r="H943" s="119"/>
      <c r="I943" s="78"/>
      <c r="J943" s="11" t="str">
        <f t="shared" si="310"/>
        <v/>
      </c>
      <c r="K943" s="2" t="str">
        <f t="shared" si="320"/>
        <v/>
      </c>
      <c r="L943" s="2" t="str">
        <f t="shared" si="311"/>
        <v/>
      </c>
      <c r="M943" s="2" t="str">
        <f t="shared" si="321"/>
        <v/>
      </c>
      <c r="N943" s="2" t="str">
        <f t="shared" si="322"/>
        <v/>
      </c>
      <c r="O943" s="2" t="str">
        <f t="shared" si="323"/>
        <v/>
      </c>
      <c r="P943" s="11" t="str">
        <f t="shared" si="324"/>
        <v/>
      </c>
      <c r="Q943" s="11" t="str">
        <f t="shared" si="325"/>
        <v/>
      </c>
      <c r="R943" s="2" t="str">
        <f t="shared" si="326"/>
        <v/>
      </c>
      <c r="S943" s="11" t="str">
        <f t="shared" si="327"/>
        <v/>
      </c>
      <c r="T943" s="175" t="str">
        <f t="shared" si="328"/>
        <v/>
      </c>
      <c r="U943" s="11" t="str">
        <f t="shared" si="329"/>
        <v/>
      </c>
      <c r="V943" s="136"/>
      <c r="W943" s="136"/>
      <c r="X943" s="139">
        <f t="shared" si="312"/>
        <v>0</v>
      </c>
      <c r="Y943" s="31">
        <f t="shared" si="313"/>
        <v>0</v>
      </c>
      <c r="Z943" s="31"/>
      <c r="AA943" s="140">
        <f t="shared" si="314"/>
        <v>0</v>
      </c>
      <c r="AB943" s="12"/>
      <c r="AC943" s="8">
        <f t="shared" si="315"/>
        <v>9.0359999999999996</v>
      </c>
      <c r="AD943" s="8">
        <f t="shared" si="316"/>
        <v>-184.49199999999999</v>
      </c>
      <c r="AE943"/>
      <c r="AF943" t="e">
        <f>IF(D943="M",IF(AI943&lt;78,LMS!$D$5*AI943^3+LMS!$E$5*AI943^2+LMS!$F$5*AI943+LMS!$G$5,IF(AI943&lt;150,LMS!$D$6*AI943^3+LMS!$E$6*AI943^2+LMS!$F$6*AI943+LMS!$G$6,LMS!$D$7*AI943^3+LMS!$E$7*AI943^2+LMS!$F$7*AI943+LMS!$G$7)),IF(AI943&lt;69,LMS!$D$9*AI943^3+LMS!$E$9*AI943^2+LMS!$F$9*AI943+LMS!$G$9,IF(AI943&lt;150,LMS!$D$10*AI943^3+LMS!$E$10*AI943^2+LMS!$F$10*AI943+LMS!$G$10,LMS!$D$11*AI943^3+LMS!$E$11*AI943^2+LMS!$F$11*AI943+LMS!$G$11)))</f>
        <v>#VALUE!</v>
      </c>
      <c r="AG943" t="e">
        <f>IF(D943="M",(IF(AI943&lt;2.5,LMS!$D$21*AI943^3+LMS!$E$21*AI943^2+LMS!$F$21*AI943+LMS!$G$21,IF(AI943&lt;9.5,LMS!$D$22*AI943^3+LMS!$E$22*AI943^2+LMS!$F$22*AI943+LMS!$G$22,IF(AI943&lt;26.75,LMS!$D$23*AI943^3+LMS!$E$23*AI943^2+LMS!$F$23*AI943+LMS!$G$23,IF(AI943&lt;90,LMS!$D$24*AI943^3+LMS!$E$24*AI943^2+LMS!$F$24*AI943+LMS!$G$24,LMS!$D$25*AI943^3+LMS!$E$25*AI943^2+LMS!$F$25*AI943+LMS!$G$25))))),(IF(AI943&lt;2.5,LMS!$D$27*AI943^3+LMS!$E$27*AI943^2+LMS!$F$27*AI943+LMS!$G$27,IF(AI943&lt;9.5,LMS!$D$28*AI943^3+LMS!$E$28*AI943^2+LMS!$F$28*AI943+LMS!$G$28,IF(AI943&lt;26.75,LMS!$D$29*AI943^3+LMS!$E$29*AI943^2+LMS!$F$29*AI943+LMS!$G$29,IF(AI943&lt;90,LMS!$D$30*AI943^3+LMS!$E$30*AI943^2+LMS!$F$30*AI943+LMS!$G$30,IF(AI943&lt;150,LMS!$D$31*AI943^3+LMS!$E$31*AI943^2+LMS!$F$31*AI943+LMS!$G$31,LMS!$D$32*AI943^3+LMS!$E$32*AI943^2+LMS!$F$32*AI943+LMS!$G$32)))))))</f>
        <v>#VALUE!</v>
      </c>
      <c r="AH943" t="e">
        <f>IF(D943="M",(IF(AI943&lt;90,LMS!$D$14*AI943^3+LMS!$E$14*AI943^2+LMS!$F$14*AI943+LMS!$G$14,LMS!$D$15*AI943^3+LMS!$E$15*AI943^2+LMS!$F$15*AI943+LMS!$G$15)),(IF(AI943&lt;90,LMS!$D$17*AI943^3+LMS!$E$17*AI943^2+LMS!$F$17*AI943+LMS!$G$17,LMS!$D$18*AI943^3+LMS!$E$18*AI943^2+LMS!$F$18*AI943+LMS!$G$18)))</f>
        <v>#VALUE!</v>
      </c>
      <c r="AI943" s="7" t="e">
        <f t="shared" si="309"/>
        <v>#VALUE!</v>
      </c>
      <c r="AJ943" s="7">
        <f t="shared" si="330"/>
        <v>0</v>
      </c>
      <c r="AL943" s="7">
        <f>IF(D943="M",WeightSDS!P$5*$AJ943^7+WeightSDS!Q$5*$AJ943^6+WeightSDS!R$5*$AJ943^5+WeightSDS!S$5*$AJ943^4+WeightSDS!T$5*$AJ943^3+WeightSDS!U$5*$AJ943^2+WeightSDS!V$5*$AJ943+WeightSDS!W$5,IF($AJ943&lt;186,WeightSDS!P$8*$AJ943^7+WeightSDS!Q$8*$AJ943^6+WeightSDS!R$8*$AJ943^5+WeightSDS!S$8*$AJ943^4+WeightSDS!T$8*$AJ943^3+WeightSDS!U$8*$AJ943^2+WeightSDS!V$8*$AJ943+WeightSDS!W$8,WeightSDS!$U$9+WeightSDS!$V$9*($AJ943-WeightSDS!$W$9)))</f>
        <v>0.75407122999999998</v>
      </c>
      <c r="AM943" s="7">
        <f>IF(D943="M",IF($AJ943&lt;45,WeightSDS!M$23*$AJ943^10+WeightSDS!N$23*$AJ943^9+WeightSDS!O$23*$AJ943^8+WeightSDS!P$23*$AJ943^7+WeightSDS!Q$23*$AJ943^6+WeightSDS!R$23*$AJ943^5+WeightSDS!S$23*$AJ943^4+WeightSDS!T$23*$AJ943^3+WeightSDS!U$23*$AJ943^2+WeightSDS!V$23*$AJ943+WeightSDS!W$23,IF($AJ943&lt;153,WeightSDS!M$25*$AJ943^10+WeightSDS!N$25*$AJ943^9+WeightSDS!O$25*$AJ943^8+WeightSDS!P$25*$AJ943^7+WeightSDS!Q$25*$AJ943^6+WeightSDS!R$25*$AJ943^5+WeightSDS!S$25*$AJ943^4+WeightSDS!T$25*$AJ943^3+WeightSDS!U$25*$AJ943^2+WeightSDS!V$25*$AJ943+WeightSDS!W$25,WeightSDS!M$27+WeightSDS!N$27/(1+EXP(WeightSDS!O$27+WeightSDS!P$27*$AJ943)))),IF($AJ943&lt;43.8,WeightSDS!M$29*$AJ943^10+WeightSDS!N$29*$AJ943^9+WeightSDS!O$29*$AJ943^8+WeightSDS!P$29*$AJ943^7+WeightSDS!Q$29*$AJ943^6+WeightSDS!R$29*$AJ943^5+WeightSDS!S$29*$AJ943^4+WeightSDS!T$29*$AJ943^3+WeightSDS!U$29*$AJ943^2+WeightSDS!V$29*$AJ943+WeightSDS!W$29-0.010431*(1-$AJ943/210),IF($AJ943&lt;123,WeightSDS!M$30*$AJ943^10+WeightSDS!N$30*$AJ943^9+WeightSDS!O$30*$AJ943^8+WeightSDS!P$30*$AJ943^7+WeightSDS!Q$30*$AJ943^6+WeightSDS!R$30*$AJ943^5+WeightSDS!S$30*$AJ943^4+WeightSDS!T$30*$AJ943^3+WeightSDS!U$30*$AJ943^2+WeightSDS!V$30*$AJ943+WeightSDS!W$30-0.010431*(1-1/$AJ943),WeightSDS!M$32+WeightSDS!N$32/(1+EXP(WeightSDS!O$32+WeightSDS!P$32*$AJ943))-0.010431*(1-$AJ943/210))))</f>
        <v>2.9500001032655536</v>
      </c>
      <c r="AN943" s="7">
        <f>IF(D943="M",IF($AJ943&lt;162,WeightSDS!P$12*$AJ943^7+WeightSDS!Q$12*$AJ943^6+WeightSDS!R$12*$AJ943^5+WeightSDS!S$12*$AJ943^4+WeightSDS!T$12*$AJ943^3+WeightSDS!U$12*$AJ943^2+WeightSDS!V$12*$AJ943+WeightSDS!W$12,WeightSDS!P$14*$AJ943^7+WeightSDS!Q$14*$AJ943^6+WeightSDS!R$14*$AJ943^5+WeightSDS!S$14*$AJ943^4+WeightSDS!T$14*$AJ943^3+WeightSDS!U$14*$AJ943^2+WeightSDS!V$14*$AJ943+WeightSDS!W$14),IF($AJ943&lt;156,WeightSDS!O$17*$AJ943^8+WeightSDS!P$17*$AJ943^7+WeightSDS!Q$17*$AJ943^6+WeightSDS!R$17*$AJ943^5+WeightSDS!S$17*$AJ943^4+WeightSDS!T$17*$AJ943^3+WeightSDS!U$17*$AJ943^2+WeightSDS!V$17*$AJ943+WeightSDS!W$17,IF($AJ943&lt;186,WeightSDS!$U$18+(WeightSDS!$V$18-WeightSDS!$U$18)/24*($AJ943-186)+WeightSDS!$W$18*(-$AJ943+186)^2-0.005,WeightSDS!$U$18+(WeightSDS!$V$18-WeightSDS!$U$18)/24*($AJ943-186)-0.005)))</f>
        <v>0.14604529399999999</v>
      </c>
      <c r="AQ943" s="7">
        <f t="shared" si="317"/>
        <v>0.56299999999999994</v>
      </c>
      <c r="AR943" s="7">
        <f t="shared" si="318"/>
        <v>69</v>
      </c>
      <c r="AS943" s="7">
        <f t="shared" si="319"/>
        <v>0.51</v>
      </c>
    </row>
    <row r="944" spans="2:45" s="7" customFormat="1" x14ac:dyDescent="0.15">
      <c r="B944" s="118"/>
      <c r="C944" s="118"/>
      <c r="D944" s="118"/>
      <c r="E944" s="30"/>
      <c r="F944" s="30"/>
      <c r="G944" s="119"/>
      <c r="H944" s="119"/>
      <c r="I944" s="78"/>
      <c r="J944" s="11" t="str">
        <f t="shared" si="310"/>
        <v/>
      </c>
      <c r="K944" s="2" t="str">
        <f t="shared" si="320"/>
        <v/>
      </c>
      <c r="L944" s="2" t="str">
        <f t="shared" si="311"/>
        <v/>
      </c>
      <c r="M944" s="2" t="str">
        <f t="shared" si="321"/>
        <v/>
      </c>
      <c r="N944" s="2" t="str">
        <f t="shared" si="322"/>
        <v/>
      </c>
      <c r="O944" s="2" t="str">
        <f t="shared" si="323"/>
        <v/>
      </c>
      <c r="P944" s="11" t="str">
        <f t="shared" si="324"/>
        <v/>
      </c>
      <c r="Q944" s="11" t="str">
        <f t="shared" si="325"/>
        <v/>
      </c>
      <c r="R944" s="2" t="str">
        <f t="shared" si="326"/>
        <v/>
      </c>
      <c r="S944" s="11" t="str">
        <f t="shared" si="327"/>
        <v/>
      </c>
      <c r="T944" s="175" t="str">
        <f t="shared" si="328"/>
        <v/>
      </c>
      <c r="U944" s="11" t="str">
        <f t="shared" si="329"/>
        <v/>
      </c>
      <c r="V944" s="136"/>
      <c r="W944" s="136"/>
      <c r="X944" s="139">
        <f t="shared" si="312"/>
        <v>0</v>
      </c>
      <c r="Y944" s="31">
        <f t="shared" si="313"/>
        <v>0</v>
      </c>
      <c r="Z944" s="31"/>
      <c r="AA944" s="140">
        <f t="shared" si="314"/>
        <v>0</v>
      </c>
      <c r="AB944" s="12"/>
      <c r="AC944" s="8">
        <f t="shared" si="315"/>
        <v>9.0359999999999996</v>
      </c>
      <c r="AD944" s="8">
        <f t="shared" si="316"/>
        <v>-184.49199999999999</v>
      </c>
      <c r="AE944"/>
      <c r="AF944" t="e">
        <f>IF(D944="M",IF(AI944&lt;78,LMS!$D$5*AI944^3+LMS!$E$5*AI944^2+LMS!$F$5*AI944+LMS!$G$5,IF(AI944&lt;150,LMS!$D$6*AI944^3+LMS!$E$6*AI944^2+LMS!$F$6*AI944+LMS!$G$6,LMS!$D$7*AI944^3+LMS!$E$7*AI944^2+LMS!$F$7*AI944+LMS!$G$7)),IF(AI944&lt;69,LMS!$D$9*AI944^3+LMS!$E$9*AI944^2+LMS!$F$9*AI944+LMS!$G$9,IF(AI944&lt;150,LMS!$D$10*AI944^3+LMS!$E$10*AI944^2+LMS!$F$10*AI944+LMS!$G$10,LMS!$D$11*AI944^3+LMS!$E$11*AI944^2+LMS!$F$11*AI944+LMS!$G$11)))</f>
        <v>#VALUE!</v>
      </c>
      <c r="AG944" t="e">
        <f>IF(D944="M",(IF(AI944&lt;2.5,LMS!$D$21*AI944^3+LMS!$E$21*AI944^2+LMS!$F$21*AI944+LMS!$G$21,IF(AI944&lt;9.5,LMS!$D$22*AI944^3+LMS!$E$22*AI944^2+LMS!$F$22*AI944+LMS!$G$22,IF(AI944&lt;26.75,LMS!$D$23*AI944^3+LMS!$E$23*AI944^2+LMS!$F$23*AI944+LMS!$G$23,IF(AI944&lt;90,LMS!$D$24*AI944^3+LMS!$E$24*AI944^2+LMS!$F$24*AI944+LMS!$G$24,LMS!$D$25*AI944^3+LMS!$E$25*AI944^2+LMS!$F$25*AI944+LMS!$G$25))))),(IF(AI944&lt;2.5,LMS!$D$27*AI944^3+LMS!$E$27*AI944^2+LMS!$F$27*AI944+LMS!$G$27,IF(AI944&lt;9.5,LMS!$D$28*AI944^3+LMS!$E$28*AI944^2+LMS!$F$28*AI944+LMS!$G$28,IF(AI944&lt;26.75,LMS!$D$29*AI944^3+LMS!$E$29*AI944^2+LMS!$F$29*AI944+LMS!$G$29,IF(AI944&lt;90,LMS!$D$30*AI944^3+LMS!$E$30*AI944^2+LMS!$F$30*AI944+LMS!$G$30,IF(AI944&lt;150,LMS!$D$31*AI944^3+LMS!$E$31*AI944^2+LMS!$F$31*AI944+LMS!$G$31,LMS!$D$32*AI944^3+LMS!$E$32*AI944^2+LMS!$F$32*AI944+LMS!$G$32)))))))</f>
        <v>#VALUE!</v>
      </c>
      <c r="AH944" t="e">
        <f>IF(D944="M",(IF(AI944&lt;90,LMS!$D$14*AI944^3+LMS!$E$14*AI944^2+LMS!$F$14*AI944+LMS!$G$14,LMS!$D$15*AI944^3+LMS!$E$15*AI944^2+LMS!$F$15*AI944+LMS!$G$15)),(IF(AI944&lt;90,LMS!$D$17*AI944^3+LMS!$E$17*AI944^2+LMS!$F$17*AI944+LMS!$G$17,LMS!$D$18*AI944^3+LMS!$E$18*AI944^2+LMS!$F$18*AI944+LMS!$G$18)))</f>
        <v>#VALUE!</v>
      </c>
      <c r="AI944" s="7" t="e">
        <f t="shared" si="309"/>
        <v>#VALUE!</v>
      </c>
      <c r="AJ944" s="7">
        <f t="shared" si="330"/>
        <v>0</v>
      </c>
      <c r="AL944" s="7">
        <f>IF(D944="M",WeightSDS!P$5*$AJ944^7+WeightSDS!Q$5*$AJ944^6+WeightSDS!R$5*$AJ944^5+WeightSDS!S$5*$AJ944^4+WeightSDS!T$5*$AJ944^3+WeightSDS!U$5*$AJ944^2+WeightSDS!V$5*$AJ944+WeightSDS!W$5,IF($AJ944&lt;186,WeightSDS!P$8*$AJ944^7+WeightSDS!Q$8*$AJ944^6+WeightSDS!R$8*$AJ944^5+WeightSDS!S$8*$AJ944^4+WeightSDS!T$8*$AJ944^3+WeightSDS!U$8*$AJ944^2+WeightSDS!V$8*$AJ944+WeightSDS!W$8,WeightSDS!$U$9+WeightSDS!$V$9*($AJ944-WeightSDS!$W$9)))</f>
        <v>0.75407122999999998</v>
      </c>
      <c r="AM944" s="7">
        <f>IF(D944="M",IF($AJ944&lt;45,WeightSDS!M$23*$AJ944^10+WeightSDS!N$23*$AJ944^9+WeightSDS!O$23*$AJ944^8+WeightSDS!P$23*$AJ944^7+WeightSDS!Q$23*$AJ944^6+WeightSDS!R$23*$AJ944^5+WeightSDS!S$23*$AJ944^4+WeightSDS!T$23*$AJ944^3+WeightSDS!U$23*$AJ944^2+WeightSDS!V$23*$AJ944+WeightSDS!W$23,IF($AJ944&lt;153,WeightSDS!M$25*$AJ944^10+WeightSDS!N$25*$AJ944^9+WeightSDS!O$25*$AJ944^8+WeightSDS!P$25*$AJ944^7+WeightSDS!Q$25*$AJ944^6+WeightSDS!R$25*$AJ944^5+WeightSDS!S$25*$AJ944^4+WeightSDS!T$25*$AJ944^3+WeightSDS!U$25*$AJ944^2+WeightSDS!V$25*$AJ944+WeightSDS!W$25,WeightSDS!M$27+WeightSDS!N$27/(1+EXP(WeightSDS!O$27+WeightSDS!P$27*$AJ944)))),IF($AJ944&lt;43.8,WeightSDS!M$29*$AJ944^10+WeightSDS!N$29*$AJ944^9+WeightSDS!O$29*$AJ944^8+WeightSDS!P$29*$AJ944^7+WeightSDS!Q$29*$AJ944^6+WeightSDS!R$29*$AJ944^5+WeightSDS!S$29*$AJ944^4+WeightSDS!T$29*$AJ944^3+WeightSDS!U$29*$AJ944^2+WeightSDS!V$29*$AJ944+WeightSDS!W$29-0.010431*(1-$AJ944/210),IF($AJ944&lt;123,WeightSDS!M$30*$AJ944^10+WeightSDS!N$30*$AJ944^9+WeightSDS!O$30*$AJ944^8+WeightSDS!P$30*$AJ944^7+WeightSDS!Q$30*$AJ944^6+WeightSDS!R$30*$AJ944^5+WeightSDS!S$30*$AJ944^4+WeightSDS!T$30*$AJ944^3+WeightSDS!U$30*$AJ944^2+WeightSDS!V$30*$AJ944+WeightSDS!W$30-0.010431*(1-1/$AJ944),WeightSDS!M$32+WeightSDS!N$32/(1+EXP(WeightSDS!O$32+WeightSDS!P$32*$AJ944))-0.010431*(1-$AJ944/210))))</f>
        <v>2.9500001032655536</v>
      </c>
      <c r="AN944" s="7">
        <f>IF(D944="M",IF($AJ944&lt;162,WeightSDS!P$12*$AJ944^7+WeightSDS!Q$12*$AJ944^6+WeightSDS!R$12*$AJ944^5+WeightSDS!S$12*$AJ944^4+WeightSDS!T$12*$AJ944^3+WeightSDS!U$12*$AJ944^2+WeightSDS!V$12*$AJ944+WeightSDS!W$12,WeightSDS!P$14*$AJ944^7+WeightSDS!Q$14*$AJ944^6+WeightSDS!R$14*$AJ944^5+WeightSDS!S$14*$AJ944^4+WeightSDS!T$14*$AJ944^3+WeightSDS!U$14*$AJ944^2+WeightSDS!V$14*$AJ944+WeightSDS!W$14),IF($AJ944&lt;156,WeightSDS!O$17*$AJ944^8+WeightSDS!P$17*$AJ944^7+WeightSDS!Q$17*$AJ944^6+WeightSDS!R$17*$AJ944^5+WeightSDS!S$17*$AJ944^4+WeightSDS!T$17*$AJ944^3+WeightSDS!U$17*$AJ944^2+WeightSDS!V$17*$AJ944+WeightSDS!W$17,IF($AJ944&lt;186,WeightSDS!$U$18+(WeightSDS!$V$18-WeightSDS!$U$18)/24*($AJ944-186)+WeightSDS!$W$18*(-$AJ944+186)^2-0.005,WeightSDS!$U$18+(WeightSDS!$V$18-WeightSDS!$U$18)/24*($AJ944-186)-0.005)))</f>
        <v>0.14604529399999999</v>
      </c>
      <c r="AQ944" s="7">
        <f t="shared" si="317"/>
        <v>0.56299999999999994</v>
      </c>
      <c r="AR944" s="7">
        <f t="shared" si="318"/>
        <v>69</v>
      </c>
      <c r="AS944" s="7">
        <f t="shared" si="319"/>
        <v>0.51</v>
      </c>
    </row>
    <row r="945" spans="2:45" s="7" customFormat="1" x14ac:dyDescent="0.15">
      <c r="B945" s="118"/>
      <c r="C945" s="118"/>
      <c r="D945" s="118"/>
      <c r="E945" s="30"/>
      <c r="F945" s="30"/>
      <c r="G945" s="119"/>
      <c r="H945" s="119"/>
      <c r="I945" s="78"/>
      <c r="J945" s="11" t="str">
        <f t="shared" si="310"/>
        <v/>
      </c>
      <c r="K945" s="2" t="str">
        <f t="shared" si="320"/>
        <v/>
      </c>
      <c r="L945" s="2" t="str">
        <f t="shared" si="311"/>
        <v/>
      </c>
      <c r="M945" s="2" t="str">
        <f t="shared" si="321"/>
        <v/>
      </c>
      <c r="N945" s="2" t="str">
        <f t="shared" si="322"/>
        <v/>
      </c>
      <c r="O945" s="2" t="str">
        <f t="shared" si="323"/>
        <v/>
      </c>
      <c r="P945" s="11" t="str">
        <f t="shared" si="324"/>
        <v/>
      </c>
      <c r="Q945" s="11" t="str">
        <f t="shared" si="325"/>
        <v/>
      </c>
      <c r="R945" s="2" t="str">
        <f t="shared" si="326"/>
        <v/>
      </c>
      <c r="S945" s="11" t="str">
        <f t="shared" si="327"/>
        <v/>
      </c>
      <c r="T945" s="175" t="str">
        <f t="shared" si="328"/>
        <v/>
      </c>
      <c r="U945" s="11" t="str">
        <f t="shared" si="329"/>
        <v/>
      </c>
      <c r="V945" s="136"/>
      <c r="W945" s="136"/>
      <c r="X945" s="139">
        <f t="shared" si="312"/>
        <v>0</v>
      </c>
      <c r="Y945" s="31">
        <f t="shared" si="313"/>
        <v>0</v>
      </c>
      <c r="Z945" s="31"/>
      <c r="AA945" s="140">
        <f t="shared" si="314"/>
        <v>0</v>
      </c>
      <c r="AB945" s="12"/>
      <c r="AC945" s="8">
        <f t="shared" si="315"/>
        <v>9.0359999999999996</v>
      </c>
      <c r="AD945" s="8">
        <f t="shared" si="316"/>
        <v>-184.49199999999999</v>
      </c>
      <c r="AE945"/>
      <c r="AF945" t="e">
        <f>IF(D945="M",IF(AI945&lt;78,LMS!$D$5*AI945^3+LMS!$E$5*AI945^2+LMS!$F$5*AI945+LMS!$G$5,IF(AI945&lt;150,LMS!$D$6*AI945^3+LMS!$E$6*AI945^2+LMS!$F$6*AI945+LMS!$G$6,LMS!$D$7*AI945^3+LMS!$E$7*AI945^2+LMS!$F$7*AI945+LMS!$G$7)),IF(AI945&lt;69,LMS!$D$9*AI945^3+LMS!$E$9*AI945^2+LMS!$F$9*AI945+LMS!$G$9,IF(AI945&lt;150,LMS!$D$10*AI945^3+LMS!$E$10*AI945^2+LMS!$F$10*AI945+LMS!$G$10,LMS!$D$11*AI945^3+LMS!$E$11*AI945^2+LMS!$F$11*AI945+LMS!$G$11)))</f>
        <v>#VALUE!</v>
      </c>
      <c r="AG945" t="e">
        <f>IF(D945="M",(IF(AI945&lt;2.5,LMS!$D$21*AI945^3+LMS!$E$21*AI945^2+LMS!$F$21*AI945+LMS!$G$21,IF(AI945&lt;9.5,LMS!$D$22*AI945^3+LMS!$E$22*AI945^2+LMS!$F$22*AI945+LMS!$G$22,IF(AI945&lt;26.75,LMS!$D$23*AI945^3+LMS!$E$23*AI945^2+LMS!$F$23*AI945+LMS!$G$23,IF(AI945&lt;90,LMS!$D$24*AI945^3+LMS!$E$24*AI945^2+LMS!$F$24*AI945+LMS!$G$24,LMS!$D$25*AI945^3+LMS!$E$25*AI945^2+LMS!$F$25*AI945+LMS!$G$25))))),(IF(AI945&lt;2.5,LMS!$D$27*AI945^3+LMS!$E$27*AI945^2+LMS!$F$27*AI945+LMS!$G$27,IF(AI945&lt;9.5,LMS!$D$28*AI945^3+LMS!$E$28*AI945^2+LMS!$F$28*AI945+LMS!$G$28,IF(AI945&lt;26.75,LMS!$D$29*AI945^3+LMS!$E$29*AI945^2+LMS!$F$29*AI945+LMS!$G$29,IF(AI945&lt;90,LMS!$D$30*AI945^3+LMS!$E$30*AI945^2+LMS!$F$30*AI945+LMS!$G$30,IF(AI945&lt;150,LMS!$D$31*AI945^3+LMS!$E$31*AI945^2+LMS!$F$31*AI945+LMS!$G$31,LMS!$D$32*AI945^3+LMS!$E$32*AI945^2+LMS!$F$32*AI945+LMS!$G$32)))))))</f>
        <v>#VALUE!</v>
      </c>
      <c r="AH945" t="e">
        <f>IF(D945="M",(IF(AI945&lt;90,LMS!$D$14*AI945^3+LMS!$E$14*AI945^2+LMS!$F$14*AI945+LMS!$G$14,LMS!$D$15*AI945^3+LMS!$E$15*AI945^2+LMS!$F$15*AI945+LMS!$G$15)),(IF(AI945&lt;90,LMS!$D$17*AI945^3+LMS!$E$17*AI945^2+LMS!$F$17*AI945+LMS!$G$17,LMS!$D$18*AI945^3+LMS!$E$18*AI945^2+LMS!$F$18*AI945+LMS!$G$18)))</f>
        <v>#VALUE!</v>
      </c>
      <c r="AI945" s="7" t="e">
        <f t="shared" si="309"/>
        <v>#VALUE!</v>
      </c>
      <c r="AJ945" s="7">
        <f t="shared" si="330"/>
        <v>0</v>
      </c>
      <c r="AL945" s="7">
        <f>IF(D945="M",WeightSDS!P$5*$AJ945^7+WeightSDS!Q$5*$AJ945^6+WeightSDS!R$5*$AJ945^5+WeightSDS!S$5*$AJ945^4+WeightSDS!T$5*$AJ945^3+WeightSDS!U$5*$AJ945^2+WeightSDS!V$5*$AJ945+WeightSDS!W$5,IF($AJ945&lt;186,WeightSDS!P$8*$AJ945^7+WeightSDS!Q$8*$AJ945^6+WeightSDS!R$8*$AJ945^5+WeightSDS!S$8*$AJ945^4+WeightSDS!T$8*$AJ945^3+WeightSDS!U$8*$AJ945^2+WeightSDS!V$8*$AJ945+WeightSDS!W$8,WeightSDS!$U$9+WeightSDS!$V$9*($AJ945-WeightSDS!$W$9)))</f>
        <v>0.75407122999999998</v>
      </c>
      <c r="AM945" s="7">
        <f>IF(D945="M",IF($AJ945&lt;45,WeightSDS!M$23*$AJ945^10+WeightSDS!N$23*$AJ945^9+WeightSDS!O$23*$AJ945^8+WeightSDS!P$23*$AJ945^7+WeightSDS!Q$23*$AJ945^6+WeightSDS!R$23*$AJ945^5+WeightSDS!S$23*$AJ945^4+WeightSDS!T$23*$AJ945^3+WeightSDS!U$23*$AJ945^2+WeightSDS!V$23*$AJ945+WeightSDS!W$23,IF($AJ945&lt;153,WeightSDS!M$25*$AJ945^10+WeightSDS!N$25*$AJ945^9+WeightSDS!O$25*$AJ945^8+WeightSDS!P$25*$AJ945^7+WeightSDS!Q$25*$AJ945^6+WeightSDS!R$25*$AJ945^5+WeightSDS!S$25*$AJ945^4+WeightSDS!T$25*$AJ945^3+WeightSDS!U$25*$AJ945^2+WeightSDS!V$25*$AJ945+WeightSDS!W$25,WeightSDS!M$27+WeightSDS!N$27/(1+EXP(WeightSDS!O$27+WeightSDS!P$27*$AJ945)))),IF($AJ945&lt;43.8,WeightSDS!M$29*$AJ945^10+WeightSDS!N$29*$AJ945^9+WeightSDS!O$29*$AJ945^8+WeightSDS!P$29*$AJ945^7+WeightSDS!Q$29*$AJ945^6+WeightSDS!R$29*$AJ945^5+WeightSDS!S$29*$AJ945^4+WeightSDS!T$29*$AJ945^3+WeightSDS!U$29*$AJ945^2+WeightSDS!V$29*$AJ945+WeightSDS!W$29-0.010431*(1-$AJ945/210),IF($AJ945&lt;123,WeightSDS!M$30*$AJ945^10+WeightSDS!N$30*$AJ945^9+WeightSDS!O$30*$AJ945^8+WeightSDS!P$30*$AJ945^7+WeightSDS!Q$30*$AJ945^6+WeightSDS!R$30*$AJ945^5+WeightSDS!S$30*$AJ945^4+WeightSDS!T$30*$AJ945^3+WeightSDS!U$30*$AJ945^2+WeightSDS!V$30*$AJ945+WeightSDS!W$30-0.010431*(1-1/$AJ945),WeightSDS!M$32+WeightSDS!N$32/(1+EXP(WeightSDS!O$32+WeightSDS!P$32*$AJ945))-0.010431*(1-$AJ945/210))))</f>
        <v>2.9500001032655536</v>
      </c>
      <c r="AN945" s="7">
        <f>IF(D945="M",IF($AJ945&lt;162,WeightSDS!P$12*$AJ945^7+WeightSDS!Q$12*$AJ945^6+WeightSDS!R$12*$AJ945^5+WeightSDS!S$12*$AJ945^4+WeightSDS!T$12*$AJ945^3+WeightSDS!U$12*$AJ945^2+WeightSDS!V$12*$AJ945+WeightSDS!W$12,WeightSDS!P$14*$AJ945^7+WeightSDS!Q$14*$AJ945^6+WeightSDS!R$14*$AJ945^5+WeightSDS!S$14*$AJ945^4+WeightSDS!T$14*$AJ945^3+WeightSDS!U$14*$AJ945^2+WeightSDS!V$14*$AJ945+WeightSDS!W$14),IF($AJ945&lt;156,WeightSDS!O$17*$AJ945^8+WeightSDS!P$17*$AJ945^7+WeightSDS!Q$17*$AJ945^6+WeightSDS!R$17*$AJ945^5+WeightSDS!S$17*$AJ945^4+WeightSDS!T$17*$AJ945^3+WeightSDS!U$17*$AJ945^2+WeightSDS!V$17*$AJ945+WeightSDS!W$17,IF($AJ945&lt;186,WeightSDS!$U$18+(WeightSDS!$V$18-WeightSDS!$U$18)/24*($AJ945-186)+WeightSDS!$W$18*(-$AJ945+186)^2-0.005,WeightSDS!$U$18+(WeightSDS!$V$18-WeightSDS!$U$18)/24*($AJ945-186)-0.005)))</f>
        <v>0.14604529399999999</v>
      </c>
      <c r="AQ945" s="7">
        <f t="shared" si="317"/>
        <v>0.56299999999999994</v>
      </c>
      <c r="AR945" s="7">
        <f t="shared" si="318"/>
        <v>69</v>
      </c>
      <c r="AS945" s="7">
        <f t="shared" si="319"/>
        <v>0.51</v>
      </c>
    </row>
    <row r="946" spans="2:45" s="7" customFormat="1" x14ac:dyDescent="0.15">
      <c r="B946" s="118"/>
      <c r="C946" s="118"/>
      <c r="D946" s="118"/>
      <c r="E946" s="30"/>
      <c r="F946" s="30"/>
      <c r="G946" s="119"/>
      <c r="H946" s="119"/>
      <c r="I946" s="78"/>
      <c r="J946" s="11" t="str">
        <f t="shared" si="310"/>
        <v/>
      </c>
      <c r="K946" s="2" t="str">
        <f t="shared" si="320"/>
        <v/>
      </c>
      <c r="L946" s="2" t="str">
        <f t="shared" si="311"/>
        <v/>
      </c>
      <c r="M946" s="2" t="str">
        <f t="shared" si="321"/>
        <v/>
      </c>
      <c r="N946" s="2" t="str">
        <f t="shared" si="322"/>
        <v/>
      </c>
      <c r="O946" s="2" t="str">
        <f t="shared" si="323"/>
        <v/>
      </c>
      <c r="P946" s="11" t="str">
        <f t="shared" si="324"/>
        <v/>
      </c>
      <c r="Q946" s="11" t="str">
        <f t="shared" si="325"/>
        <v/>
      </c>
      <c r="R946" s="2" t="str">
        <f t="shared" si="326"/>
        <v/>
      </c>
      <c r="S946" s="11" t="str">
        <f t="shared" si="327"/>
        <v/>
      </c>
      <c r="T946" s="175" t="str">
        <f t="shared" si="328"/>
        <v/>
      </c>
      <c r="U946" s="11" t="str">
        <f t="shared" si="329"/>
        <v/>
      </c>
      <c r="V946" s="136"/>
      <c r="W946" s="136"/>
      <c r="X946" s="139">
        <f t="shared" si="312"/>
        <v>0</v>
      </c>
      <c r="Y946" s="31">
        <f t="shared" si="313"/>
        <v>0</v>
      </c>
      <c r="Z946" s="31"/>
      <c r="AA946" s="140">
        <f t="shared" si="314"/>
        <v>0</v>
      </c>
      <c r="AB946" s="12"/>
      <c r="AC946" s="8">
        <f t="shared" si="315"/>
        <v>9.0359999999999996</v>
      </c>
      <c r="AD946" s="8">
        <f t="shared" si="316"/>
        <v>-184.49199999999999</v>
      </c>
      <c r="AE946"/>
      <c r="AF946" t="e">
        <f>IF(D946="M",IF(AI946&lt;78,LMS!$D$5*AI946^3+LMS!$E$5*AI946^2+LMS!$F$5*AI946+LMS!$G$5,IF(AI946&lt;150,LMS!$D$6*AI946^3+LMS!$E$6*AI946^2+LMS!$F$6*AI946+LMS!$G$6,LMS!$D$7*AI946^3+LMS!$E$7*AI946^2+LMS!$F$7*AI946+LMS!$G$7)),IF(AI946&lt;69,LMS!$D$9*AI946^3+LMS!$E$9*AI946^2+LMS!$F$9*AI946+LMS!$G$9,IF(AI946&lt;150,LMS!$D$10*AI946^3+LMS!$E$10*AI946^2+LMS!$F$10*AI946+LMS!$G$10,LMS!$D$11*AI946^3+LMS!$E$11*AI946^2+LMS!$F$11*AI946+LMS!$G$11)))</f>
        <v>#VALUE!</v>
      </c>
      <c r="AG946" t="e">
        <f>IF(D946="M",(IF(AI946&lt;2.5,LMS!$D$21*AI946^3+LMS!$E$21*AI946^2+LMS!$F$21*AI946+LMS!$G$21,IF(AI946&lt;9.5,LMS!$D$22*AI946^3+LMS!$E$22*AI946^2+LMS!$F$22*AI946+LMS!$G$22,IF(AI946&lt;26.75,LMS!$D$23*AI946^3+LMS!$E$23*AI946^2+LMS!$F$23*AI946+LMS!$G$23,IF(AI946&lt;90,LMS!$D$24*AI946^3+LMS!$E$24*AI946^2+LMS!$F$24*AI946+LMS!$G$24,LMS!$D$25*AI946^3+LMS!$E$25*AI946^2+LMS!$F$25*AI946+LMS!$G$25))))),(IF(AI946&lt;2.5,LMS!$D$27*AI946^3+LMS!$E$27*AI946^2+LMS!$F$27*AI946+LMS!$G$27,IF(AI946&lt;9.5,LMS!$D$28*AI946^3+LMS!$E$28*AI946^2+LMS!$F$28*AI946+LMS!$G$28,IF(AI946&lt;26.75,LMS!$D$29*AI946^3+LMS!$E$29*AI946^2+LMS!$F$29*AI946+LMS!$G$29,IF(AI946&lt;90,LMS!$D$30*AI946^3+LMS!$E$30*AI946^2+LMS!$F$30*AI946+LMS!$G$30,IF(AI946&lt;150,LMS!$D$31*AI946^3+LMS!$E$31*AI946^2+LMS!$F$31*AI946+LMS!$G$31,LMS!$D$32*AI946^3+LMS!$E$32*AI946^2+LMS!$F$32*AI946+LMS!$G$32)))))))</f>
        <v>#VALUE!</v>
      </c>
      <c r="AH946" t="e">
        <f>IF(D946="M",(IF(AI946&lt;90,LMS!$D$14*AI946^3+LMS!$E$14*AI946^2+LMS!$F$14*AI946+LMS!$G$14,LMS!$D$15*AI946^3+LMS!$E$15*AI946^2+LMS!$F$15*AI946+LMS!$G$15)),(IF(AI946&lt;90,LMS!$D$17*AI946^3+LMS!$E$17*AI946^2+LMS!$F$17*AI946+LMS!$G$17,LMS!$D$18*AI946^3+LMS!$E$18*AI946^2+LMS!$F$18*AI946+LMS!$G$18)))</f>
        <v>#VALUE!</v>
      </c>
      <c r="AI946" s="7" t="e">
        <f t="shared" si="309"/>
        <v>#VALUE!</v>
      </c>
      <c r="AJ946" s="7">
        <f t="shared" si="330"/>
        <v>0</v>
      </c>
      <c r="AL946" s="7">
        <f>IF(D946="M",WeightSDS!P$5*$AJ946^7+WeightSDS!Q$5*$AJ946^6+WeightSDS!R$5*$AJ946^5+WeightSDS!S$5*$AJ946^4+WeightSDS!T$5*$AJ946^3+WeightSDS!U$5*$AJ946^2+WeightSDS!V$5*$AJ946+WeightSDS!W$5,IF($AJ946&lt;186,WeightSDS!P$8*$AJ946^7+WeightSDS!Q$8*$AJ946^6+WeightSDS!R$8*$AJ946^5+WeightSDS!S$8*$AJ946^4+WeightSDS!T$8*$AJ946^3+WeightSDS!U$8*$AJ946^2+WeightSDS!V$8*$AJ946+WeightSDS!W$8,WeightSDS!$U$9+WeightSDS!$V$9*($AJ946-WeightSDS!$W$9)))</f>
        <v>0.75407122999999998</v>
      </c>
      <c r="AM946" s="7">
        <f>IF(D946="M",IF($AJ946&lt;45,WeightSDS!M$23*$AJ946^10+WeightSDS!N$23*$AJ946^9+WeightSDS!O$23*$AJ946^8+WeightSDS!P$23*$AJ946^7+WeightSDS!Q$23*$AJ946^6+WeightSDS!R$23*$AJ946^5+WeightSDS!S$23*$AJ946^4+WeightSDS!T$23*$AJ946^3+WeightSDS!U$23*$AJ946^2+WeightSDS!V$23*$AJ946+WeightSDS!W$23,IF($AJ946&lt;153,WeightSDS!M$25*$AJ946^10+WeightSDS!N$25*$AJ946^9+WeightSDS!O$25*$AJ946^8+WeightSDS!P$25*$AJ946^7+WeightSDS!Q$25*$AJ946^6+WeightSDS!R$25*$AJ946^5+WeightSDS!S$25*$AJ946^4+WeightSDS!T$25*$AJ946^3+WeightSDS!U$25*$AJ946^2+WeightSDS!V$25*$AJ946+WeightSDS!W$25,WeightSDS!M$27+WeightSDS!N$27/(1+EXP(WeightSDS!O$27+WeightSDS!P$27*$AJ946)))),IF($AJ946&lt;43.8,WeightSDS!M$29*$AJ946^10+WeightSDS!N$29*$AJ946^9+WeightSDS!O$29*$AJ946^8+WeightSDS!P$29*$AJ946^7+WeightSDS!Q$29*$AJ946^6+WeightSDS!R$29*$AJ946^5+WeightSDS!S$29*$AJ946^4+WeightSDS!T$29*$AJ946^3+WeightSDS!U$29*$AJ946^2+WeightSDS!V$29*$AJ946+WeightSDS!W$29-0.010431*(1-$AJ946/210),IF($AJ946&lt;123,WeightSDS!M$30*$AJ946^10+WeightSDS!N$30*$AJ946^9+WeightSDS!O$30*$AJ946^8+WeightSDS!P$30*$AJ946^7+WeightSDS!Q$30*$AJ946^6+WeightSDS!R$30*$AJ946^5+WeightSDS!S$30*$AJ946^4+WeightSDS!T$30*$AJ946^3+WeightSDS!U$30*$AJ946^2+WeightSDS!V$30*$AJ946+WeightSDS!W$30-0.010431*(1-1/$AJ946),WeightSDS!M$32+WeightSDS!N$32/(1+EXP(WeightSDS!O$32+WeightSDS!P$32*$AJ946))-0.010431*(1-$AJ946/210))))</f>
        <v>2.9500001032655536</v>
      </c>
      <c r="AN946" s="7">
        <f>IF(D946="M",IF($AJ946&lt;162,WeightSDS!P$12*$AJ946^7+WeightSDS!Q$12*$AJ946^6+WeightSDS!R$12*$AJ946^5+WeightSDS!S$12*$AJ946^4+WeightSDS!T$12*$AJ946^3+WeightSDS!U$12*$AJ946^2+WeightSDS!V$12*$AJ946+WeightSDS!W$12,WeightSDS!P$14*$AJ946^7+WeightSDS!Q$14*$AJ946^6+WeightSDS!R$14*$AJ946^5+WeightSDS!S$14*$AJ946^4+WeightSDS!T$14*$AJ946^3+WeightSDS!U$14*$AJ946^2+WeightSDS!V$14*$AJ946+WeightSDS!W$14),IF($AJ946&lt;156,WeightSDS!O$17*$AJ946^8+WeightSDS!P$17*$AJ946^7+WeightSDS!Q$17*$AJ946^6+WeightSDS!R$17*$AJ946^5+WeightSDS!S$17*$AJ946^4+WeightSDS!T$17*$AJ946^3+WeightSDS!U$17*$AJ946^2+WeightSDS!V$17*$AJ946+WeightSDS!W$17,IF($AJ946&lt;186,WeightSDS!$U$18+(WeightSDS!$V$18-WeightSDS!$U$18)/24*($AJ946-186)+WeightSDS!$W$18*(-$AJ946+186)^2-0.005,WeightSDS!$U$18+(WeightSDS!$V$18-WeightSDS!$U$18)/24*($AJ946-186)-0.005)))</f>
        <v>0.14604529399999999</v>
      </c>
      <c r="AQ946" s="7">
        <f t="shared" si="317"/>
        <v>0.56299999999999994</v>
      </c>
      <c r="AR946" s="7">
        <f t="shared" si="318"/>
        <v>69</v>
      </c>
      <c r="AS946" s="7">
        <f t="shared" si="319"/>
        <v>0.51</v>
      </c>
    </row>
    <row r="947" spans="2:45" s="7" customFormat="1" x14ac:dyDescent="0.15">
      <c r="B947" s="118"/>
      <c r="C947" s="118"/>
      <c r="D947" s="118"/>
      <c r="E947" s="30"/>
      <c r="F947" s="30"/>
      <c r="G947" s="119"/>
      <c r="H947" s="119"/>
      <c r="I947" s="78"/>
      <c r="J947" s="11" t="str">
        <f t="shared" si="310"/>
        <v/>
      </c>
      <c r="K947" s="2" t="str">
        <f t="shared" si="320"/>
        <v/>
      </c>
      <c r="L947" s="2" t="str">
        <f t="shared" si="311"/>
        <v/>
      </c>
      <c r="M947" s="2" t="str">
        <f t="shared" si="321"/>
        <v/>
      </c>
      <c r="N947" s="2" t="str">
        <f t="shared" si="322"/>
        <v/>
      </c>
      <c r="O947" s="2" t="str">
        <f t="shared" si="323"/>
        <v/>
      </c>
      <c r="P947" s="11" t="str">
        <f t="shared" si="324"/>
        <v/>
      </c>
      <c r="Q947" s="11" t="str">
        <f t="shared" si="325"/>
        <v/>
      </c>
      <c r="R947" s="2" t="str">
        <f t="shared" si="326"/>
        <v/>
      </c>
      <c r="S947" s="11" t="str">
        <f t="shared" si="327"/>
        <v/>
      </c>
      <c r="T947" s="175" t="str">
        <f t="shared" si="328"/>
        <v/>
      </c>
      <c r="U947" s="11" t="str">
        <f t="shared" si="329"/>
        <v/>
      </c>
      <c r="V947" s="136"/>
      <c r="W947" s="136"/>
      <c r="X947" s="139">
        <f t="shared" si="312"/>
        <v>0</v>
      </c>
      <c r="Y947" s="31">
        <f t="shared" si="313"/>
        <v>0</v>
      </c>
      <c r="Z947" s="31"/>
      <c r="AA947" s="140">
        <f t="shared" si="314"/>
        <v>0</v>
      </c>
      <c r="AB947" s="12"/>
      <c r="AC947" s="8">
        <f t="shared" si="315"/>
        <v>9.0359999999999996</v>
      </c>
      <c r="AD947" s="8">
        <f t="shared" si="316"/>
        <v>-184.49199999999999</v>
      </c>
      <c r="AE947"/>
      <c r="AF947" t="e">
        <f>IF(D947="M",IF(AI947&lt;78,LMS!$D$5*AI947^3+LMS!$E$5*AI947^2+LMS!$F$5*AI947+LMS!$G$5,IF(AI947&lt;150,LMS!$D$6*AI947^3+LMS!$E$6*AI947^2+LMS!$F$6*AI947+LMS!$G$6,LMS!$D$7*AI947^3+LMS!$E$7*AI947^2+LMS!$F$7*AI947+LMS!$G$7)),IF(AI947&lt;69,LMS!$D$9*AI947^3+LMS!$E$9*AI947^2+LMS!$F$9*AI947+LMS!$G$9,IF(AI947&lt;150,LMS!$D$10*AI947^3+LMS!$E$10*AI947^2+LMS!$F$10*AI947+LMS!$G$10,LMS!$D$11*AI947^3+LMS!$E$11*AI947^2+LMS!$F$11*AI947+LMS!$G$11)))</f>
        <v>#VALUE!</v>
      </c>
      <c r="AG947" t="e">
        <f>IF(D947="M",(IF(AI947&lt;2.5,LMS!$D$21*AI947^3+LMS!$E$21*AI947^2+LMS!$F$21*AI947+LMS!$G$21,IF(AI947&lt;9.5,LMS!$D$22*AI947^3+LMS!$E$22*AI947^2+LMS!$F$22*AI947+LMS!$G$22,IF(AI947&lt;26.75,LMS!$D$23*AI947^3+LMS!$E$23*AI947^2+LMS!$F$23*AI947+LMS!$G$23,IF(AI947&lt;90,LMS!$D$24*AI947^3+LMS!$E$24*AI947^2+LMS!$F$24*AI947+LMS!$G$24,LMS!$D$25*AI947^3+LMS!$E$25*AI947^2+LMS!$F$25*AI947+LMS!$G$25))))),(IF(AI947&lt;2.5,LMS!$D$27*AI947^3+LMS!$E$27*AI947^2+LMS!$F$27*AI947+LMS!$G$27,IF(AI947&lt;9.5,LMS!$D$28*AI947^3+LMS!$E$28*AI947^2+LMS!$F$28*AI947+LMS!$G$28,IF(AI947&lt;26.75,LMS!$D$29*AI947^3+LMS!$E$29*AI947^2+LMS!$F$29*AI947+LMS!$G$29,IF(AI947&lt;90,LMS!$D$30*AI947^3+LMS!$E$30*AI947^2+LMS!$F$30*AI947+LMS!$G$30,IF(AI947&lt;150,LMS!$D$31*AI947^3+LMS!$E$31*AI947^2+LMS!$F$31*AI947+LMS!$G$31,LMS!$D$32*AI947^3+LMS!$E$32*AI947^2+LMS!$F$32*AI947+LMS!$G$32)))))))</f>
        <v>#VALUE!</v>
      </c>
      <c r="AH947" t="e">
        <f>IF(D947="M",(IF(AI947&lt;90,LMS!$D$14*AI947^3+LMS!$E$14*AI947^2+LMS!$F$14*AI947+LMS!$G$14,LMS!$D$15*AI947^3+LMS!$E$15*AI947^2+LMS!$F$15*AI947+LMS!$G$15)),(IF(AI947&lt;90,LMS!$D$17*AI947^3+LMS!$E$17*AI947^2+LMS!$F$17*AI947+LMS!$G$17,LMS!$D$18*AI947^3+LMS!$E$18*AI947^2+LMS!$F$18*AI947+LMS!$G$18)))</f>
        <v>#VALUE!</v>
      </c>
      <c r="AI947" s="7" t="e">
        <f t="shared" si="309"/>
        <v>#VALUE!</v>
      </c>
      <c r="AJ947" s="7">
        <f t="shared" si="330"/>
        <v>0</v>
      </c>
      <c r="AL947" s="7">
        <f>IF(D947="M",WeightSDS!P$5*$AJ947^7+WeightSDS!Q$5*$AJ947^6+WeightSDS!R$5*$AJ947^5+WeightSDS!S$5*$AJ947^4+WeightSDS!T$5*$AJ947^3+WeightSDS!U$5*$AJ947^2+WeightSDS!V$5*$AJ947+WeightSDS!W$5,IF($AJ947&lt;186,WeightSDS!P$8*$AJ947^7+WeightSDS!Q$8*$AJ947^6+WeightSDS!R$8*$AJ947^5+WeightSDS!S$8*$AJ947^4+WeightSDS!T$8*$AJ947^3+WeightSDS!U$8*$AJ947^2+WeightSDS!V$8*$AJ947+WeightSDS!W$8,WeightSDS!$U$9+WeightSDS!$V$9*($AJ947-WeightSDS!$W$9)))</f>
        <v>0.75407122999999998</v>
      </c>
      <c r="AM947" s="7">
        <f>IF(D947="M",IF($AJ947&lt;45,WeightSDS!M$23*$AJ947^10+WeightSDS!N$23*$AJ947^9+WeightSDS!O$23*$AJ947^8+WeightSDS!P$23*$AJ947^7+WeightSDS!Q$23*$AJ947^6+WeightSDS!R$23*$AJ947^5+WeightSDS!S$23*$AJ947^4+WeightSDS!T$23*$AJ947^3+WeightSDS!U$23*$AJ947^2+WeightSDS!V$23*$AJ947+WeightSDS!W$23,IF($AJ947&lt;153,WeightSDS!M$25*$AJ947^10+WeightSDS!N$25*$AJ947^9+WeightSDS!O$25*$AJ947^8+WeightSDS!P$25*$AJ947^7+WeightSDS!Q$25*$AJ947^6+WeightSDS!R$25*$AJ947^5+WeightSDS!S$25*$AJ947^4+WeightSDS!T$25*$AJ947^3+WeightSDS!U$25*$AJ947^2+WeightSDS!V$25*$AJ947+WeightSDS!W$25,WeightSDS!M$27+WeightSDS!N$27/(1+EXP(WeightSDS!O$27+WeightSDS!P$27*$AJ947)))),IF($AJ947&lt;43.8,WeightSDS!M$29*$AJ947^10+WeightSDS!N$29*$AJ947^9+WeightSDS!O$29*$AJ947^8+WeightSDS!P$29*$AJ947^7+WeightSDS!Q$29*$AJ947^6+WeightSDS!R$29*$AJ947^5+WeightSDS!S$29*$AJ947^4+WeightSDS!T$29*$AJ947^3+WeightSDS!U$29*$AJ947^2+WeightSDS!V$29*$AJ947+WeightSDS!W$29-0.010431*(1-$AJ947/210),IF($AJ947&lt;123,WeightSDS!M$30*$AJ947^10+WeightSDS!N$30*$AJ947^9+WeightSDS!O$30*$AJ947^8+WeightSDS!P$30*$AJ947^7+WeightSDS!Q$30*$AJ947^6+WeightSDS!R$30*$AJ947^5+WeightSDS!S$30*$AJ947^4+WeightSDS!T$30*$AJ947^3+WeightSDS!U$30*$AJ947^2+WeightSDS!V$30*$AJ947+WeightSDS!W$30-0.010431*(1-1/$AJ947),WeightSDS!M$32+WeightSDS!N$32/(1+EXP(WeightSDS!O$32+WeightSDS!P$32*$AJ947))-0.010431*(1-$AJ947/210))))</f>
        <v>2.9500001032655536</v>
      </c>
      <c r="AN947" s="7">
        <f>IF(D947="M",IF($AJ947&lt;162,WeightSDS!P$12*$AJ947^7+WeightSDS!Q$12*$AJ947^6+WeightSDS!R$12*$AJ947^5+WeightSDS!S$12*$AJ947^4+WeightSDS!T$12*$AJ947^3+WeightSDS!U$12*$AJ947^2+WeightSDS!V$12*$AJ947+WeightSDS!W$12,WeightSDS!P$14*$AJ947^7+WeightSDS!Q$14*$AJ947^6+WeightSDS!R$14*$AJ947^5+WeightSDS!S$14*$AJ947^4+WeightSDS!T$14*$AJ947^3+WeightSDS!U$14*$AJ947^2+WeightSDS!V$14*$AJ947+WeightSDS!W$14),IF($AJ947&lt;156,WeightSDS!O$17*$AJ947^8+WeightSDS!P$17*$AJ947^7+WeightSDS!Q$17*$AJ947^6+WeightSDS!R$17*$AJ947^5+WeightSDS!S$17*$AJ947^4+WeightSDS!T$17*$AJ947^3+WeightSDS!U$17*$AJ947^2+WeightSDS!V$17*$AJ947+WeightSDS!W$17,IF($AJ947&lt;186,WeightSDS!$U$18+(WeightSDS!$V$18-WeightSDS!$U$18)/24*($AJ947-186)+WeightSDS!$W$18*(-$AJ947+186)^2-0.005,WeightSDS!$U$18+(WeightSDS!$V$18-WeightSDS!$U$18)/24*($AJ947-186)-0.005)))</f>
        <v>0.14604529399999999</v>
      </c>
      <c r="AQ947" s="7">
        <f t="shared" si="317"/>
        <v>0.56299999999999994</v>
      </c>
      <c r="AR947" s="7">
        <f t="shared" si="318"/>
        <v>69</v>
      </c>
      <c r="AS947" s="7">
        <f t="shared" si="319"/>
        <v>0.51</v>
      </c>
    </row>
    <row r="948" spans="2:45" s="7" customFormat="1" x14ac:dyDescent="0.15">
      <c r="B948" s="118"/>
      <c r="C948" s="118"/>
      <c r="D948" s="118"/>
      <c r="E948" s="30"/>
      <c r="F948" s="30"/>
      <c r="G948" s="119"/>
      <c r="H948" s="119"/>
      <c r="I948" s="78"/>
      <c r="J948" s="11" t="str">
        <f t="shared" si="310"/>
        <v/>
      </c>
      <c r="K948" s="2" t="str">
        <f t="shared" si="320"/>
        <v/>
      </c>
      <c r="L948" s="2" t="str">
        <f t="shared" si="311"/>
        <v/>
      </c>
      <c r="M948" s="2" t="str">
        <f t="shared" si="321"/>
        <v/>
      </c>
      <c r="N948" s="2" t="str">
        <f t="shared" si="322"/>
        <v/>
      </c>
      <c r="O948" s="2" t="str">
        <f t="shared" si="323"/>
        <v/>
      </c>
      <c r="P948" s="11" t="str">
        <f t="shared" si="324"/>
        <v/>
      </c>
      <c r="Q948" s="11" t="str">
        <f t="shared" si="325"/>
        <v/>
      </c>
      <c r="R948" s="2" t="str">
        <f t="shared" si="326"/>
        <v/>
      </c>
      <c r="S948" s="11" t="str">
        <f t="shared" si="327"/>
        <v/>
      </c>
      <c r="T948" s="175" t="str">
        <f t="shared" si="328"/>
        <v/>
      </c>
      <c r="U948" s="11" t="str">
        <f t="shared" si="329"/>
        <v/>
      </c>
      <c r="V948" s="136"/>
      <c r="W948" s="136"/>
      <c r="X948" s="139">
        <f t="shared" si="312"/>
        <v>0</v>
      </c>
      <c r="Y948" s="31">
        <f t="shared" si="313"/>
        <v>0</v>
      </c>
      <c r="Z948" s="31"/>
      <c r="AA948" s="140">
        <f t="shared" si="314"/>
        <v>0</v>
      </c>
      <c r="AB948" s="12"/>
      <c r="AC948" s="8">
        <f t="shared" si="315"/>
        <v>9.0359999999999996</v>
      </c>
      <c r="AD948" s="8">
        <f t="shared" si="316"/>
        <v>-184.49199999999999</v>
      </c>
      <c r="AE948"/>
      <c r="AF948" t="e">
        <f>IF(D948="M",IF(AI948&lt;78,LMS!$D$5*AI948^3+LMS!$E$5*AI948^2+LMS!$F$5*AI948+LMS!$G$5,IF(AI948&lt;150,LMS!$D$6*AI948^3+LMS!$E$6*AI948^2+LMS!$F$6*AI948+LMS!$G$6,LMS!$D$7*AI948^3+LMS!$E$7*AI948^2+LMS!$F$7*AI948+LMS!$G$7)),IF(AI948&lt;69,LMS!$D$9*AI948^3+LMS!$E$9*AI948^2+LMS!$F$9*AI948+LMS!$G$9,IF(AI948&lt;150,LMS!$D$10*AI948^3+LMS!$E$10*AI948^2+LMS!$F$10*AI948+LMS!$G$10,LMS!$D$11*AI948^3+LMS!$E$11*AI948^2+LMS!$F$11*AI948+LMS!$G$11)))</f>
        <v>#VALUE!</v>
      </c>
      <c r="AG948" t="e">
        <f>IF(D948="M",(IF(AI948&lt;2.5,LMS!$D$21*AI948^3+LMS!$E$21*AI948^2+LMS!$F$21*AI948+LMS!$G$21,IF(AI948&lt;9.5,LMS!$D$22*AI948^3+LMS!$E$22*AI948^2+LMS!$F$22*AI948+LMS!$G$22,IF(AI948&lt;26.75,LMS!$D$23*AI948^3+LMS!$E$23*AI948^2+LMS!$F$23*AI948+LMS!$G$23,IF(AI948&lt;90,LMS!$D$24*AI948^3+LMS!$E$24*AI948^2+LMS!$F$24*AI948+LMS!$G$24,LMS!$D$25*AI948^3+LMS!$E$25*AI948^2+LMS!$F$25*AI948+LMS!$G$25))))),(IF(AI948&lt;2.5,LMS!$D$27*AI948^3+LMS!$E$27*AI948^2+LMS!$F$27*AI948+LMS!$G$27,IF(AI948&lt;9.5,LMS!$D$28*AI948^3+LMS!$E$28*AI948^2+LMS!$F$28*AI948+LMS!$G$28,IF(AI948&lt;26.75,LMS!$D$29*AI948^3+LMS!$E$29*AI948^2+LMS!$F$29*AI948+LMS!$G$29,IF(AI948&lt;90,LMS!$D$30*AI948^3+LMS!$E$30*AI948^2+LMS!$F$30*AI948+LMS!$G$30,IF(AI948&lt;150,LMS!$D$31*AI948^3+LMS!$E$31*AI948^2+LMS!$F$31*AI948+LMS!$G$31,LMS!$D$32*AI948^3+LMS!$E$32*AI948^2+LMS!$F$32*AI948+LMS!$G$32)))))))</f>
        <v>#VALUE!</v>
      </c>
      <c r="AH948" t="e">
        <f>IF(D948="M",(IF(AI948&lt;90,LMS!$D$14*AI948^3+LMS!$E$14*AI948^2+LMS!$F$14*AI948+LMS!$G$14,LMS!$D$15*AI948^3+LMS!$E$15*AI948^2+LMS!$F$15*AI948+LMS!$G$15)),(IF(AI948&lt;90,LMS!$D$17*AI948^3+LMS!$E$17*AI948^2+LMS!$F$17*AI948+LMS!$G$17,LMS!$D$18*AI948^3+LMS!$E$18*AI948^2+LMS!$F$18*AI948+LMS!$G$18)))</f>
        <v>#VALUE!</v>
      </c>
      <c r="AI948" s="7" t="e">
        <f t="shared" si="309"/>
        <v>#VALUE!</v>
      </c>
      <c r="AJ948" s="7">
        <f t="shared" si="330"/>
        <v>0</v>
      </c>
      <c r="AL948" s="7">
        <f>IF(D948="M",WeightSDS!P$5*$AJ948^7+WeightSDS!Q$5*$AJ948^6+WeightSDS!R$5*$AJ948^5+WeightSDS!S$5*$AJ948^4+WeightSDS!T$5*$AJ948^3+WeightSDS!U$5*$AJ948^2+WeightSDS!V$5*$AJ948+WeightSDS!W$5,IF($AJ948&lt;186,WeightSDS!P$8*$AJ948^7+WeightSDS!Q$8*$AJ948^6+WeightSDS!R$8*$AJ948^5+WeightSDS!S$8*$AJ948^4+WeightSDS!T$8*$AJ948^3+WeightSDS!U$8*$AJ948^2+WeightSDS!V$8*$AJ948+WeightSDS!W$8,WeightSDS!$U$9+WeightSDS!$V$9*($AJ948-WeightSDS!$W$9)))</f>
        <v>0.75407122999999998</v>
      </c>
      <c r="AM948" s="7">
        <f>IF(D948="M",IF($AJ948&lt;45,WeightSDS!M$23*$AJ948^10+WeightSDS!N$23*$AJ948^9+WeightSDS!O$23*$AJ948^8+WeightSDS!P$23*$AJ948^7+WeightSDS!Q$23*$AJ948^6+WeightSDS!R$23*$AJ948^5+WeightSDS!S$23*$AJ948^4+WeightSDS!T$23*$AJ948^3+WeightSDS!U$23*$AJ948^2+WeightSDS!V$23*$AJ948+WeightSDS!W$23,IF($AJ948&lt;153,WeightSDS!M$25*$AJ948^10+WeightSDS!N$25*$AJ948^9+WeightSDS!O$25*$AJ948^8+WeightSDS!P$25*$AJ948^7+WeightSDS!Q$25*$AJ948^6+WeightSDS!R$25*$AJ948^5+WeightSDS!S$25*$AJ948^4+WeightSDS!T$25*$AJ948^3+WeightSDS!U$25*$AJ948^2+WeightSDS!V$25*$AJ948+WeightSDS!W$25,WeightSDS!M$27+WeightSDS!N$27/(1+EXP(WeightSDS!O$27+WeightSDS!P$27*$AJ948)))),IF($AJ948&lt;43.8,WeightSDS!M$29*$AJ948^10+WeightSDS!N$29*$AJ948^9+WeightSDS!O$29*$AJ948^8+WeightSDS!P$29*$AJ948^7+WeightSDS!Q$29*$AJ948^6+WeightSDS!R$29*$AJ948^5+WeightSDS!S$29*$AJ948^4+WeightSDS!T$29*$AJ948^3+WeightSDS!U$29*$AJ948^2+WeightSDS!V$29*$AJ948+WeightSDS!W$29-0.010431*(1-$AJ948/210),IF($AJ948&lt;123,WeightSDS!M$30*$AJ948^10+WeightSDS!N$30*$AJ948^9+WeightSDS!O$30*$AJ948^8+WeightSDS!P$30*$AJ948^7+WeightSDS!Q$30*$AJ948^6+WeightSDS!R$30*$AJ948^5+WeightSDS!S$30*$AJ948^4+WeightSDS!T$30*$AJ948^3+WeightSDS!U$30*$AJ948^2+WeightSDS!V$30*$AJ948+WeightSDS!W$30-0.010431*(1-1/$AJ948),WeightSDS!M$32+WeightSDS!N$32/(1+EXP(WeightSDS!O$32+WeightSDS!P$32*$AJ948))-0.010431*(1-$AJ948/210))))</f>
        <v>2.9500001032655536</v>
      </c>
      <c r="AN948" s="7">
        <f>IF(D948="M",IF($AJ948&lt;162,WeightSDS!P$12*$AJ948^7+WeightSDS!Q$12*$AJ948^6+WeightSDS!R$12*$AJ948^5+WeightSDS!S$12*$AJ948^4+WeightSDS!T$12*$AJ948^3+WeightSDS!U$12*$AJ948^2+WeightSDS!V$12*$AJ948+WeightSDS!W$12,WeightSDS!P$14*$AJ948^7+WeightSDS!Q$14*$AJ948^6+WeightSDS!R$14*$AJ948^5+WeightSDS!S$14*$AJ948^4+WeightSDS!T$14*$AJ948^3+WeightSDS!U$14*$AJ948^2+WeightSDS!V$14*$AJ948+WeightSDS!W$14),IF($AJ948&lt;156,WeightSDS!O$17*$AJ948^8+WeightSDS!P$17*$AJ948^7+WeightSDS!Q$17*$AJ948^6+WeightSDS!R$17*$AJ948^5+WeightSDS!S$17*$AJ948^4+WeightSDS!T$17*$AJ948^3+WeightSDS!U$17*$AJ948^2+WeightSDS!V$17*$AJ948+WeightSDS!W$17,IF($AJ948&lt;186,WeightSDS!$U$18+(WeightSDS!$V$18-WeightSDS!$U$18)/24*($AJ948-186)+WeightSDS!$W$18*(-$AJ948+186)^2-0.005,WeightSDS!$U$18+(WeightSDS!$V$18-WeightSDS!$U$18)/24*($AJ948-186)-0.005)))</f>
        <v>0.14604529399999999</v>
      </c>
      <c r="AQ948" s="7">
        <f t="shared" si="317"/>
        <v>0.56299999999999994</v>
      </c>
      <c r="AR948" s="7">
        <f t="shared" si="318"/>
        <v>69</v>
      </c>
      <c r="AS948" s="7">
        <f t="shared" si="319"/>
        <v>0.51</v>
      </c>
    </row>
    <row r="949" spans="2:45" s="7" customFormat="1" x14ac:dyDescent="0.15">
      <c r="B949" s="118"/>
      <c r="C949" s="118"/>
      <c r="D949" s="118"/>
      <c r="E949" s="30"/>
      <c r="F949" s="30"/>
      <c r="G949" s="119"/>
      <c r="H949" s="119"/>
      <c r="I949" s="78"/>
      <c r="J949" s="11" t="str">
        <f t="shared" si="310"/>
        <v/>
      </c>
      <c r="K949" s="2" t="str">
        <f t="shared" si="320"/>
        <v/>
      </c>
      <c r="L949" s="2" t="str">
        <f t="shared" si="311"/>
        <v/>
      </c>
      <c r="M949" s="2" t="str">
        <f t="shared" si="321"/>
        <v/>
      </c>
      <c r="N949" s="2" t="str">
        <f t="shared" si="322"/>
        <v/>
      </c>
      <c r="O949" s="2" t="str">
        <f t="shared" si="323"/>
        <v/>
      </c>
      <c r="P949" s="11" t="str">
        <f t="shared" si="324"/>
        <v/>
      </c>
      <c r="Q949" s="11" t="str">
        <f t="shared" si="325"/>
        <v/>
      </c>
      <c r="R949" s="2" t="str">
        <f t="shared" si="326"/>
        <v/>
      </c>
      <c r="S949" s="11" t="str">
        <f t="shared" si="327"/>
        <v/>
      </c>
      <c r="T949" s="175" t="str">
        <f t="shared" si="328"/>
        <v/>
      </c>
      <c r="U949" s="11" t="str">
        <f t="shared" si="329"/>
        <v/>
      </c>
      <c r="V949" s="136"/>
      <c r="W949" s="136"/>
      <c r="X949" s="139">
        <f t="shared" si="312"/>
        <v>0</v>
      </c>
      <c r="Y949" s="31">
        <f t="shared" si="313"/>
        <v>0</v>
      </c>
      <c r="Z949" s="31"/>
      <c r="AA949" s="140">
        <f t="shared" si="314"/>
        <v>0</v>
      </c>
      <c r="AB949" s="12"/>
      <c r="AC949" s="8">
        <f t="shared" si="315"/>
        <v>9.0359999999999996</v>
      </c>
      <c r="AD949" s="8">
        <f t="shared" si="316"/>
        <v>-184.49199999999999</v>
      </c>
      <c r="AE949"/>
      <c r="AF949" t="e">
        <f>IF(D949="M",IF(AI949&lt;78,LMS!$D$5*AI949^3+LMS!$E$5*AI949^2+LMS!$F$5*AI949+LMS!$G$5,IF(AI949&lt;150,LMS!$D$6*AI949^3+LMS!$E$6*AI949^2+LMS!$F$6*AI949+LMS!$G$6,LMS!$D$7*AI949^3+LMS!$E$7*AI949^2+LMS!$F$7*AI949+LMS!$G$7)),IF(AI949&lt;69,LMS!$D$9*AI949^3+LMS!$E$9*AI949^2+LMS!$F$9*AI949+LMS!$G$9,IF(AI949&lt;150,LMS!$D$10*AI949^3+LMS!$E$10*AI949^2+LMS!$F$10*AI949+LMS!$G$10,LMS!$D$11*AI949^3+LMS!$E$11*AI949^2+LMS!$F$11*AI949+LMS!$G$11)))</f>
        <v>#VALUE!</v>
      </c>
      <c r="AG949" t="e">
        <f>IF(D949="M",(IF(AI949&lt;2.5,LMS!$D$21*AI949^3+LMS!$E$21*AI949^2+LMS!$F$21*AI949+LMS!$G$21,IF(AI949&lt;9.5,LMS!$D$22*AI949^3+LMS!$E$22*AI949^2+LMS!$F$22*AI949+LMS!$G$22,IF(AI949&lt;26.75,LMS!$D$23*AI949^3+LMS!$E$23*AI949^2+LMS!$F$23*AI949+LMS!$G$23,IF(AI949&lt;90,LMS!$D$24*AI949^3+LMS!$E$24*AI949^2+LMS!$F$24*AI949+LMS!$G$24,LMS!$D$25*AI949^3+LMS!$E$25*AI949^2+LMS!$F$25*AI949+LMS!$G$25))))),(IF(AI949&lt;2.5,LMS!$D$27*AI949^3+LMS!$E$27*AI949^2+LMS!$F$27*AI949+LMS!$G$27,IF(AI949&lt;9.5,LMS!$D$28*AI949^3+LMS!$E$28*AI949^2+LMS!$F$28*AI949+LMS!$G$28,IF(AI949&lt;26.75,LMS!$D$29*AI949^3+LMS!$E$29*AI949^2+LMS!$F$29*AI949+LMS!$G$29,IF(AI949&lt;90,LMS!$D$30*AI949^3+LMS!$E$30*AI949^2+LMS!$F$30*AI949+LMS!$G$30,IF(AI949&lt;150,LMS!$D$31*AI949^3+LMS!$E$31*AI949^2+LMS!$F$31*AI949+LMS!$G$31,LMS!$D$32*AI949^3+LMS!$E$32*AI949^2+LMS!$F$32*AI949+LMS!$G$32)))))))</f>
        <v>#VALUE!</v>
      </c>
      <c r="AH949" t="e">
        <f>IF(D949="M",(IF(AI949&lt;90,LMS!$D$14*AI949^3+LMS!$E$14*AI949^2+LMS!$F$14*AI949+LMS!$G$14,LMS!$D$15*AI949^3+LMS!$E$15*AI949^2+LMS!$F$15*AI949+LMS!$G$15)),(IF(AI949&lt;90,LMS!$D$17*AI949^3+LMS!$E$17*AI949^2+LMS!$F$17*AI949+LMS!$G$17,LMS!$D$18*AI949^3+LMS!$E$18*AI949^2+LMS!$F$18*AI949+LMS!$G$18)))</f>
        <v>#VALUE!</v>
      </c>
      <c r="AI949" s="7" t="e">
        <f t="shared" si="309"/>
        <v>#VALUE!</v>
      </c>
      <c r="AJ949" s="7">
        <f t="shared" si="330"/>
        <v>0</v>
      </c>
      <c r="AL949" s="7">
        <f>IF(D949="M",WeightSDS!P$5*$AJ949^7+WeightSDS!Q$5*$AJ949^6+WeightSDS!R$5*$AJ949^5+WeightSDS!S$5*$AJ949^4+WeightSDS!T$5*$AJ949^3+WeightSDS!U$5*$AJ949^2+WeightSDS!V$5*$AJ949+WeightSDS!W$5,IF($AJ949&lt;186,WeightSDS!P$8*$AJ949^7+WeightSDS!Q$8*$AJ949^6+WeightSDS!R$8*$AJ949^5+WeightSDS!S$8*$AJ949^4+WeightSDS!T$8*$AJ949^3+WeightSDS!U$8*$AJ949^2+WeightSDS!V$8*$AJ949+WeightSDS!W$8,WeightSDS!$U$9+WeightSDS!$V$9*($AJ949-WeightSDS!$W$9)))</f>
        <v>0.75407122999999998</v>
      </c>
      <c r="AM949" s="7">
        <f>IF(D949="M",IF($AJ949&lt;45,WeightSDS!M$23*$AJ949^10+WeightSDS!N$23*$AJ949^9+WeightSDS!O$23*$AJ949^8+WeightSDS!P$23*$AJ949^7+WeightSDS!Q$23*$AJ949^6+WeightSDS!R$23*$AJ949^5+WeightSDS!S$23*$AJ949^4+WeightSDS!T$23*$AJ949^3+WeightSDS!U$23*$AJ949^2+WeightSDS!V$23*$AJ949+WeightSDS!W$23,IF($AJ949&lt;153,WeightSDS!M$25*$AJ949^10+WeightSDS!N$25*$AJ949^9+WeightSDS!O$25*$AJ949^8+WeightSDS!P$25*$AJ949^7+WeightSDS!Q$25*$AJ949^6+WeightSDS!R$25*$AJ949^5+WeightSDS!S$25*$AJ949^4+WeightSDS!T$25*$AJ949^3+WeightSDS!U$25*$AJ949^2+WeightSDS!V$25*$AJ949+WeightSDS!W$25,WeightSDS!M$27+WeightSDS!N$27/(1+EXP(WeightSDS!O$27+WeightSDS!P$27*$AJ949)))),IF($AJ949&lt;43.8,WeightSDS!M$29*$AJ949^10+WeightSDS!N$29*$AJ949^9+WeightSDS!O$29*$AJ949^8+WeightSDS!P$29*$AJ949^7+WeightSDS!Q$29*$AJ949^6+WeightSDS!R$29*$AJ949^5+WeightSDS!S$29*$AJ949^4+WeightSDS!T$29*$AJ949^3+WeightSDS!U$29*$AJ949^2+WeightSDS!V$29*$AJ949+WeightSDS!W$29-0.010431*(1-$AJ949/210),IF($AJ949&lt;123,WeightSDS!M$30*$AJ949^10+WeightSDS!N$30*$AJ949^9+WeightSDS!O$30*$AJ949^8+WeightSDS!P$30*$AJ949^7+WeightSDS!Q$30*$AJ949^6+WeightSDS!R$30*$AJ949^5+WeightSDS!S$30*$AJ949^4+WeightSDS!T$30*$AJ949^3+WeightSDS!U$30*$AJ949^2+WeightSDS!V$30*$AJ949+WeightSDS!W$30-0.010431*(1-1/$AJ949),WeightSDS!M$32+WeightSDS!N$32/(1+EXP(WeightSDS!O$32+WeightSDS!P$32*$AJ949))-0.010431*(1-$AJ949/210))))</f>
        <v>2.9500001032655536</v>
      </c>
      <c r="AN949" s="7">
        <f>IF(D949="M",IF($AJ949&lt;162,WeightSDS!P$12*$AJ949^7+WeightSDS!Q$12*$AJ949^6+WeightSDS!R$12*$AJ949^5+WeightSDS!S$12*$AJ949^4+WeightSDS!T$12*$AJ949^3+WeightSDS!U$12*$AJ949^2+WeightSDS!V$12*$AJ949+WeightSDS!W$12,WeightSDS!P$14*$AJ949^7+WeightSDS!Q$14*$AJ949^6+WeightSDS!R$14*$AJ949^5+WeightSDS!S$14*$AJ949^4+WeightSDS!T$14*$AJ949^3+WeightSDS!U$14*$AJ949^2+WeightSDS!V$14*$AJ949+WeightSDS!W$14),IF($AJ949&lt;156,WeightSDS!O$17*$AJ949^8+WeightSDS!P$17*$AJ949^7+WeightSDS!Q$17*$AJ949^6+WeightSDS!R$17*$AJ949^5+WeightSDS!S$17*$AJ949^4+WeightSDS!T$17*$AJ949^3+WeightSDS!U$17*$AJ949^2+WeightSDS!V$17*$AJ949+WeightSDS!W$17,IF($AJ949&lt;186,WeightSDS!$U$18+(WeightSDS!$V$18-WeightSDS!$U$18)/24*($AJ949-186)+WeightSDS!$W$18*(-$AJ949+186)^2-0.005,WeightSDS!$U$18+(WeightSDS!$V$18-WeightSDS!$U$18)/24*($AJ949-186)-0.005)))</f>
        <v>0.14604529399999999</v>
      </c>
      <c r="AQ949" s="7">
        <f t="shared" si="317"/>
        <v>0.56299999999999994</v>
      </c>
      <c r="AR949" s="7">
        <f t="shared" si="318"/>
        <v>69</v>
      </c>
      <c r="AS949" s="7">
        <f t="shared" si="319"/>
        <v>0.51</v>
      </c>
    </row>
    <row r="950" spans="2:45" s="7" customFormat="1" x14ac:dyDescent="0.15">
      <c r="B950" s="118"/>
      <c r="C950" s="118"/>
      <c r="D950" s="118"/>
      <c r="E950" s="30"/>
      <c r="F950" s="30"/>
      <c r="G950" s="119"/>
      <c r="H950" s="119"/>
      <c r="I950" s="78"/>
      <c r="J950" s="11" t="str">
        <f t="shared" si="310"/>
        <v/>
      </c>
      <c r="K950" s="2" t="str">
        <f t="shared" si="320"/>
        <v/>
      </c>
      <c r="L950" s="2" t="str">
        <f t="shared" si="311"/>
        <v/>
      </c>
      <c r="M950" s="2" t="str">
        <f t="shared" si="321"/>
        <v/>
      </c>
      <c r="N950" s="2" t="str">
        <f t="shared" si="322"/>
        <v/>
      </c>
      <c r="O950" s="2" t="str">
        <f t="shared" si="323"/>
        <v/>
      </c>
      <c r="P950" s="11" t="str">
        <f t="shared" si="324"/>
        <v/>
      </c>
      <c r="Q950" s="11" t="str">
        <f t="shared" si="325"/>
        <v/>
      </c>
      <c r="R950" s="2" t="str">
        <f t="shared" si="326"/>
        <v/>
      </c>
      <c r="S950" s="11" t="str">
        <f t="shared" si="327"/>
        <v/>
      </c>
      <c r="T950" s="175" t="str">
        <f t="shared" si="328"/>
        <v/>
      </c>
      <c r="U950" s="11" t="str">
        <f t="shared" si="329"/>
        <v/>
      </c>
      <c r="V950" s="136"/>
      <c r="W950" s="136"/>
      <c r="X950" s="139">
        <f t="shared" si="312"/>
        <v>0</v>
      </c>
      <c r="Y950" s="31">
        <f t="shared" si="313"/>
        <v>0</v>
      </c>
      <c r="Z950" s="31"/>
      <c r="AA950" s="140">
        <f t="shared" si="314"/>
        <v>0</v>
      </c>
      <c r="AB950" s="12"/>
      <c r="AC950" s="8">
        <f t="shared" si="315"/>
        <v>9.0359999999999996</v>
      </c>
      <c r="AD950" s="8">
        <f t="shared" si="316"/>
        <v>-184.49199999999999</v>
      </c>
      <c r="AE950"/>
      <c r="AF950" t="e">
        <f>IF(D950="M",IF(AI950&lt;78,LMS!$D$5*AI950^3+LMS!$E$5*AI950^2+LMS!$F$5*AI950+LMS!$G$5,IF(AI950&lt;150,LMS!$D$6*AI950^3+LMS!$E$6*AI950^2+LMS!$F$6*AI950+LMS!$G$6,LMS!$D$7*AI950^3+LMS!$E$7*AI950^2+LMS!$F$7*AI950+LMS!$G$7)),IF(AI950&lt;69,LMS!$D$9*AI950^3+LMS!$E$9*AI950^2+LMS!$F$9*AI950+LMS!$G$9,IF(AI950&lt;150,LMS!$D$10*AI950^3+LMS!$E$10*AI950^2+LMS!$F$10*AI950+LMS!$G$10,LMS!$D$11*AI950^3+LMS!$E$11*AI950^2+LMS!$F$11*AI950+LMS!$G$11)))</f>
        <v>#VALUE!</v>
      </c>
      <c r="AG950" t="e">
        <f>IF(D950="M",(IF(AI950&lt;2.5,LMS!$D$21*AI950^3+LMS!$E$21*AI950^2+LMS!$F$21*AI950+LMS!$G$21,IF(AI950&lt;9.5,LMS!$D$22*AI950^3+LMS!$E$22*AI950^2+LMS!$F$22*AI950+LMS!$G$22,IF(AI950&lt;26.75,LMS!$D$23*AI950^3+LMS!$E$23*AI950^2+LMS!$F$23*AI950+LMS!$G$23,IF(AI950&lt;90,LMS!$D$24*AI950^3+LMS!$E$24*AI950^2+LMS!$F$24*AI950+LMS!$G$24,LMS!$D$25*AI950^3+LMS!$E$25*AI950^2+LMS!$F$25*AI950+LMS!$G$25))))),(IF(AI950&lt;2.5,LMS!$D$27*AI950^3+LMS!$E$27*AI950^2+LMS!$F$27*AI950+LMS!$G$27,IF(AI950&lt;9.5,LMS!$D$28*AI950^3+LMS!$E$28*AI950^2+LMS!$F$28*AI950+LMS!$G$28,IF(AI950&lt;26.75,LMS!$D$29*AI950^3+LMS!$E$29*AI950^2+LMS!$F$29*AI950+LMS!$G$29,IF(AI950&lt;90,LMS!$D$30*AI950^3+LMS!$E$30*AI950^2+LMS!$F$30*AI950+LMS!$G$30,IF(AI950&lt;150,LMS!$D$31*AI950^3+LMS!$E$31*AI950^2+LMS!$F$31*AI950+LMS!$G$31,LMS!$D$32*AI950^3+LMS!$E$32*AI950^2+LMS!$F$32*AI950+LMS!$G$32)))))))</f>
        <v>#VALUE!</v>
      </c>
      <c r="AH950" t="e">
        <f>IF(D950="M",(IF(AI950&lt;90,LMS!$D$14*AI950^3+LMS!$E$14*AI950^2+LMS!$F$14*AI950+LMS!$G$14,LMS!$D$15*AI950^3+LMS!$E$15*AI950^2+LMS!$F$15*AI950+LMS!$G$15)),(IF(AI950&lt;90,LMS!$D$17*AI950^3+LMS!$E$17*AI950^2+LMS!$F$17*AI950+LMS!$G$17,LMS!$D$18*AI950^3+LMS!$E$18*AI950^2+LMS!$F$18*AI950+LMS!$G$18)))</f>
        <v>#VALUE!</v>
      </c>
      <c r="AI950" s="7" t="e">
        <f t="shared" si="309"/>
        <v>#VALUE!</v>
      </c>
      <c r="AJ950" s="7">
        <f t="shared" si="330"/>
        <v>0</v>
      </c>
      <c r="AL950" s="7">
        <f>IF(D950="M",WeightSDS!P$5*$AJ950^7+WeightSDS!Q$5*$AJ950^6+WeightSDS!R$5*$AJ950^5+WeightSDS!S$5*$AJ950^4+WeightSDS!T$5*$AJ950^3+WeightSDS!U$5*$AJ950^2+WeightSDS!V$5*$AJ950+WeightSDS!W$5,IF($AJ950&lt;186,WeightSDS!P$8*$AJ950^7+WeightSDS!Q$8*$AJ950^6+WeightSDS!R$8*$AJ950^5+WeightSDS!S$8*$AJ950^4+WeightSDS!T$8*$AJ950^3+WeightSDS!U$8*$AJ950^2+WeightSDS!V$8*$AJ950+WeightSDS!W$8,WeightSDS!$U$9+WeightSDS!$V$9*($AJ950-WeightSDS!$W$9)))</f>
        <v>0.75407122999999998</v>
      </c>
      <c r="AM950" s="7">
        <f>IF(D950="M",IF($AJ950&lt;45,WeightSDS!M$23*$AJ950^10+WeightSDS!N$23*$AJ950^9+WeightSDS!O$23*$AJ950^8+WeightSDS!P$23*$AJ950^7+WeightSDS!Q$23*$AJ950^6+WeightSDS!R$23*$AJ950^5+WeightSDS!S$23*$AJ950^4+WeightSDS!T$23*$AJ950^3+WeightSDS!U$23*$AJ950^2+WeightSDS!V$23*$AJ950+WeightSDS!W$23,IF($AJ950&lt;153,WeightSDS!M$25*$AJ950^10+WeightSDS!N$25*$AJ950^9+WeightSDS!O$25*$AJ950^8+WeightSDS!P$25*$AJ950^7+WeightSDS!Q$25*$AJ950^6+WeightSDS!R$25*$AJ950^5+WeightSDS!S$25*$AJ950^4+WeightSDS!T$25*$AJ950^3+WeightSDS!U$25*$AJ950^2+WeightSDS!V$25*$AJ950+WeightSDS!W$25,WeightSDS!M$27+WeightSDS!N$27/(1+EXP(WeightSDS!O$27+WeightSDS!P$27*$AJ950)))),IF($AJ950&lt;43.8,WeightSDS!M$29*$AJ950^10+WeightSDS!N$29*$AJ950^9+WeightSDS!O$29*$AJ950^8+WeightSDS!P$29*$AJ950^7+WeightSDS!Q$29*$AJ950^6+WeightSDS!R$29*$AJ950^5+WeightSDS!S$29*$AJ950^4+WeightSDS!T$29*$AJ950^3+WeightSDS!U$29*$AJ950^2+WeightSDS!V$29*$AJ950+WeightSDS!W$29-0.010431*(1-$AJ950/210),IF($AJ950&lt;123,WeightSDS!M$30*$AJ950^10+WeightSDS!N$30*$AJ950^9+WeightSDS!O$30*$AJ950^8+WeightSDS!P$30*$AJ950^7+WeightSDS!Q$30*$AJ950^6+WeightSDS!R$30*$AJ950^5+WeightSDS!S$30*$AJ950^4+WeightSDS!T$30*$AJ950^3+WeightSDS!U$30*$AJ950^2+WeightSDS!V$30*$AJ950+WeightSDS!W$30-0.010431*(1-1/$AJ950),WeightSDS!M$32+WeightSDS!N$32/(1+EXP(WeightSDS!O$32+WeightSDS!P$32*$AJ950))-0.010431*(1-$AJ950/210))))</f>
        <v>2.9500001032655536</v>
      </c>
      <c r="AN950" s="7">
        <f>IF(D950="M",IF($AJ950&lt;162,WeightSDS!P$12*$AJ950^7+WeightSDS!Q$12*$AJ950^6+WeightSDS!R$12*$AJ950^5+WeightSDS!S$12*$AJ950^4+WeightSDS!T$12*$AJ950^3+WeightSDS!U$12*$AJ950^2+WeightSDS!V$12*$AJ950+WeightSDS!W$12,WeightSDS!P$14*$AJ950^7+WeightSDS!Q$14*$AJ950^6+WeightSDS!R$14*$AJ950^5+WeightSDS!S$14*$AJ950^4+WeightSDS!T$14*$AJ950^3+WeightSDS!U$14*$AJ950^2+WeightSDS!V$14*$AJ950+WeightSDS!W$14),IF($AJ950&lt;156,WeightSDS!O$17*$AJ950^8+WeightSDS!P$17*$AJ950^7+WeightSDS!Q$17*$AJ950^6+WeightSDS!R$17*$AJ950^5+WeightSDS!S$17*$AJ950^4+WeightSDS!T$17*$AJ950^3+WeightSDS!U$17*$AJ950^2+WeightSDS!V$17*$AJ950+WeightSDS!W$17,IF($AJ950&lt;186,WeightSDS!$U$18+(WeightSDS!$V$18-WeightSDS!$U$18)/24*($AJ950-186)+WeightSDS!$W$18*(-$AJ950+186)^2-0.005,WeightSDS!$U$18+(WeightSDS!$V$18-WeightSDS!$U$18)/24*($AJ950-186)-0.005)))</f>
        <v>0.14604529399999999</v>
      </c>
      <c r="AQ950" s="7">
        <f t="shared" si="317"/>
        <v>0.56299999999999994</v>
      </c>
      <c r="AR950" s="7">
        <f t="shared" si="318"/>
        <v>69</v>
      </c>
      <c r="AS950" s="7">
        <f t="shared" si="319"/>
        <v>0.51</v>
      </c>
    </row>
    <row r="951" spans="2:45" s="7" customFormat="1" x14ac:dyDescent="0.15">
      <c r="B951" s="118"/>
      <c r="C951" s="118"/>
      <c r="D951" s="118"/>
      <c r="E951" s="30"/>
      <c r="F951" s="30"/>
      <c r="G951" s="119"/>
      <c r="H951" s="119"/>
      <c r="I951" s="78"/>
      <c r="J951" s="11" t="str">
        <f t="shared" si="310"/>
        <v/>
      </c>
      <c r="K951" s="2" t="str">
        <f t="shared" si="320"/>
        <v/>
      </c>
      <c r="L951" s="2" t="str">
        <f t="shared" si="311"/>
        <v/>
      </c>
      <c r="M951" s="2" t="str">
        <f t="shared" si="321"/>
        <v/>
      </c>
      <c r="N951" s="2" t="str">
        <f t="shared" si="322"/>
        <v/>
      </c>
      <c r="O951" s="2" t="str">
        <f t="shared" si="323"/>
        <v/>
      </c>
      <c r="P951" s="11" t="str">
        <f t="shared" si="324"/>
        <v/>
      </c>
      <c r="Q951" s="11" t="str">
        <f t="shared" si="325"/>
        <v/>
      </c>
      <c r="R951" s="2" t="str">
        <f t="shared" si="326"/>
        <v/>
      </c>
      <c r="S951" s="11" t="str">
        <f t="shared" si="327"/>
        <v/>
      </c>
      <c r="T951" s="175" t="str">
        <f t="shared" si="328"/>
        <v/>
      </c>
      <c r="U951" s="11" t="str">
        <f t="shared" si="329"/>
        <v/>
      </c>
      <c r="V951" s="136"/>
      <c r="W951" s="136"/>
      <c r="X951" s="139">
        <f t="shared" si="312"/>
        <v>0</v>
      </c>
      <c r="Y951" s="31">
        <f t="shared" si="313"/>
        <v>0</v>
      </c>
      <c r="Z951" s="31"/>
      <c r="AA951" s="140">
        <f t="shared" si="314"/>
        <v>0</v>
      </c>
      <c r="AB951" s="12"/>
      <c r="AC951" s="8">
        <f t="shared" si="315"/>
        <v>9.0359999999999996</v>
      </c>
      <c r="AD951" s="8">
        <f t="shared" si="316"/>
        <v>-184.49199999999999</v>
      </c>
      <c r="AE951"/>
      <c r="AF951" t="e">
        <f>IF(D951="M",IF(AI951&lt;78,LMS!$D$5*AI951^3+LMS!$E$5*AI951^2+LMS!$F$5*AI951+LMS!$G$5,IF(AI951&lt;150,LMS!$D$6*AI951^3+LMS!$E$6*AI951^2+LMS!$F$6*AI951+LMS!$G$6,LMS!$D$7*AI951^3+LMS!$E$7*AI951^2+LMS!$F$7*AI951+LMS!$G$7)),IF(AI951&lt;69,LMS!$D$9*AI951^3+LMS!$E$9*AI951^2+LMS!$F$9*AI951+LMS!$G$9,IF(AI951&lt;150,LMS!$D$10*AI951^3+LMS!$E$10*AI951^2+LMS!$F$10*AI951+LMS!$G$10,LMS!$D$11*AI951^3+LMS!$E$11*AI951^2+LMS!$F$11*AI951+LMS!$G$11)))</f>
        <v>#VALUE!</v>
      </c>
      <c r="AG951" t="e">
        <f>IF(D951="M",(IF(AI951&lt;2.5,LMS!$D$21*AI951^3+LMS!$E$21*AI951^2+LMS!$F$21*AI951+LMS!$G$21,IF(AI951&lt;9.5,LMS!$D$22*AI951^3+LMS!$E$22*AI951^2+LMS!$F$22*AI951+LMS!$G$22,IF(AI951&lt;26.75,LMS!$D$23*AI951^3+LMS!$E$23*AI951^2+LMS!$F$23*AI951+LMS!$G$23,IF(AI951&lt;90,LMS!$D$24*AI951^3+LMS!$E$24*AI951^2+LMS!$F$24*AI951+LMS!$G$24,LMS!$D$25*AI951^3+LMS!$E$25*AI951^2+LMS!$F$25*AI951+LMS!$G$25))))),(IF(AI951&lt;2.5,LMS!$D$27*AI951^3+LMS!$E$27*AI951^2+LMS!$F$27*AI951+LMS!$G$27,IF(AI951&lt;9.5,LMS!$D$28*AI951^3+LMS!$E$28*AI951^2+LMS!$F$28*AI951+LMS!$G$28,IF(AI951&lt;26.75,LMS!$D$29*AI951^3+LMS!$E$29*AI951^2+LMS!$F$29*AI951+LMS!$G$29,IF(AI951&lt;90,LMS!$D$30*AI951^3+LMS!$E$30*AI951^2+LMS!$F$30*AI951+LMS!$G$30,IF(AI951&lt;150,LMS!$D$31*AI951^3+LMS!$E$31*AI951^2+LMS!$F$31*AI951+LMS!$G$31,LMS!$D$32*AI951^3+LMS!$E$32*AI951^2+LMS!$F$32*AI951+LMS!$G$32)))))))</f>
        <v>#VALUE!</v>
      </c>
      <c r="AH951" t="e">
        <f>IF(D951="M",(IF(AI951&lt;90,LMS!$D$14*AI951^3+LMS!$E$14*AI951^2+LMS!$F$14*AI951+LMS!$G$14,LMS!$D$15*AI951^3+LMS!$E$15*AI951^2+LMS!$F$15*AI951+LMS!$G$15)),(IF(AI951&lt;90,LMS!$D$17*AI951^3+LMS!$E$17*AI951^2+LMS!$F$17*AI951+LMS!$G$17,LMS!$D$18*AI951^3+LMS!$E$18*AI951^2+LMS!$F$18*AI951+LMS!$G$18)))</f>
        <v>#VALUE!</v>
      </c>
      <c r="AI951" s="7" t="e">
        <f t="shared" si="309"/>
        <v>#VALUE!</v>
      </c>
      <c r="AJ951" s="7">
        <f t="shared" si="330"/>
        <v>0</v>
      </c>
      <c r="AL951" s="7">
        <f>IF(D951="M",WeightSDS!P$5*$AJ951^7+WeightSDS!Q$5*$AJ951^6+WeightSDS!R$5*$AJ951^5+WeightSDS!S$5*$AJ951^4+WeightSDS!T$5*$AJ951^3+WeightSDS!U$5*$AJ951^2+WeightSDS!V$5*$AJ951+WeightSDS!W$5,IF($AJ951&lt;186,WeightSDS!P$8*$AJ951^7+WeightSDS!Q$8*$AJ951^6+WeightSDS!R$8*$AJ951^5+WeightSDS!S$8*$AJ951^4+WeightSDS!T$8*$AJ951^3+WeightSDS!U$8*$AJ951^2+WeightSDS!V$8*$AJ951+WeightSDS!W$8,WeightSDS!$U$9+WeightSDS!$V$9*($AJ951-WeightSDS!$W$9)))</f>
        <v>0.75407122999999998</v>
      </c>
      <c r="AM951" s="7">
        <f>IF(D951="M",IF($AJ951&lt;45,WeightSDS!M$23*$AJ951^10+WeightSDS!N$23*$AJ951^9+WeightSDS!O$23*$AJ951^8+WeightSDS!P$23*$AJ951^7+WeightSDS!Q$23*$AJ951^6+WeightSDS!R$23*$AJ951^5+WeightSDS!S$23*$AJ951^4+WeightSDS!T$23*$AJ951^3+WeightSDS!U$23*$AJ951^2+WeightSDS!V$23*$AJ951+WeightSDS!W$23,IF($AJ951&lt;153,WeightSDS!M$25*$AJ951^10+WeightSDS!N$25*$AJ951^9+WeightSDS!O$25*$AJ951^8+WeightSDS!P$25*$AJ951^7+WeightSDS!Q$25*$AJ951^6+WeightSDS!R$25*$AJ951^5+WeightSDS!S$25*$AJ951^4+WeightSDS!T$25*$AJ951^3+WeightSDS!U$25*$AJ951^2+WeightSDS!V$25*$AJ951+WeightSDS!W$25,WeightSDS!M$27+WeightSDS!N$27/(1+EXP(WeightSDS!O$27+WeightSDS!P$27*$AJ951)))),IF($AJ951&lt;43.8,WeightSDS!M$29*$AJ951^10+WeightSDS!N$29*$AJ951^9+WeightSDS!O$29*$AJ951^8+WeightSDS!P$29*$AJ951^7+WeightSDS!Q$29*$AJ951^6+WeightSDS!R$29*$AJ951^5+WeightSDS!S$29*$AJ951^4+WeightSDS!T$29*$AJ951^3+WeightSDS!U$29*$AJ951^2+WeightSDS!V$29*$AJ951+WeightSDS!W$29-0.010431*(1-$AJ951/210),IF($AJ951&lt;123,WeightSDS!M$30*$AJ951^10+WeightSDS!N$30*$AJ951^9+WeightSDS!O$30*$AJ951^8+WeightSDS!P$30*$AJ951^7+WeightSDS!Q$30*$AJ951^6+WeightSDS!R$30*$AJ951^5+WeightSDS!S$30*$AJ951^4+WeightSDS!T$30*$AJ951^3+WeightSDS!U$30*$AJ951^2+WeightSDS!V$30*$AJ951+WeightSDS!W$30-0.010431*(1-1/$AJ951),WeightSDS!M$32+WeightSDS!N$32/(1+EXP(WeightSDS!O$32+WeightSDS!P$32*$AJ951))-0.010431*(1-$AJ951/210))))</f>
        <v>2.9500001032655536</v>
      </c>
      <c r="AN951" s="7">
        <f>IF(D951="M",IF($AJ951&lt;162,WeightSDS!P$12*$AJ951^7+WeightSDS!Q$12*$AJ951^6+WeightSDS!R$12*$AJ951^5+WeightSDS!S$12*$AJ951^4+WeightSDS!T$12*$AJ951^3+WeightSDS!U$12*$AJ951^2+WeightSDS!V$12*$AJ951+WeightSDS!W$12,WeightSDS!P$14*$AJ951^7+WeightSDS!Q$14*$AJ951^6+WeightSDS!R$14*$AJ951^5+WeightSDS!S$14*$AJ951^4+WeightSDS!T$14*$AJ951^3+WeightSDS!U$14*$AJ951^2+WeightSDS!V$14*$AJ951+WeightSDS!W$14),IF($AJ951&lt;156,WeightSDS!O$17*$AJ951^8+WeightSDS!P$17*$AJ951^7+WeightSDS!Q$17*$AJ951^6+WeightSDS!R$17*$AJ951^5+WeightSDS!S$17*$AJ951^4+WeightSDS!T$17*$AJ951^3+WeightSDS!U$17*$AJ951^2+WeightSDS!V$17*$AJ951+WeightSDS!W$17,IF($AJ951&lt;186,WeightSDS!$U$18+(WeightSDS!$V$18-WeightSDS!$U$18)/24*($AJ951-186)+WeightSDS!$W$18*(-$AJ951+186)^2-0.005,WeightSDS!$U$18+(WeightSDS!$V$18-WeightSDS!$U$18)/24*($AJ951-186)-0.005)))</f>
        <v>0.14604529399999999</v>
      </c>
      <c r="AQ951" s="7">
        <f t="shared" si="317"/>
        <v>0.56299999999999994</v>
      </c>
      <c r="AR951" s="7">
        <f t="shared" si="318"/>
        <v>69</v>
      </c>
      <c r="AS951" s="7">
        <f t="shared" si="319"/>
        <v>0.51</v>
      </c>
    </row>
    <row r="952" spans="2:45" s="7" customFormat="1" x14ac:dyDescent="0.15">
      <c r="B952" s="118"/>
      <c r="C952" s="118"/>
      <c r="D952" s="118"/>
      <c r="E952" s="30"/>
      <c r="F952" s="30"/>
      <c r="G952" s="119"/>
      <c r="H952" s="119"/>
      <c r="I952" s="78"/>
      <c r="J952" s="11" t="str">
        <f t="shared" si="310"/>
        <v/>
      </c>
      <c r="K952" s="2" t="str">
        <f t="shared" si="320"/>
        <v/>
      </c>
      <c r="L952" s="2" t="str">
        <f t="shared" si="311"/>
        <v/>
      </c>
      <c r="M952" s="2" t="str">
        <f t="shared" si="321"/>
        <v/>
      </c>
      <c r="N952" s="2" t="str">
        <f t="shared" si="322"/>
        <v/>
      </c>
      <c r="O952" s="2" t="str">
        <f t="shared" si="323"/>
        <v/>
      </c>
      <c r="P952" s="11" t="str">
        <f t="shared" si="324"/>
        <v/>
      </c>
      <c r="Q952" s="11" t="str">
        <f t="shared" si="325"/>
        <v/>
      </c>
      <c r="R952" s="2" t="str">
        <f t="shared" si="326"/>
        <v/>
      </c>
      <c r="S952" s="11" t="str">
        <f t="shared" si="327"/>
        <v/>
      </c>
      <c r="T952" s="175" t="str">
        <f t="shared" si="328"/>
        <v/>
      </c>
      <c r="U952" s="11" t="str">
        <f t="shared" si="329"/>
        <v/>
      </c>
      <c r="V952" s="136"/>
      <c r="W952" s="136"/>
      <c r="X952" s="139">
        <f t="shared" si="312"/>
        <v>0</v>
      </c>
      <c r="Y952" s="31">
        <f t="shared" si="313"/>
        <v>0</v>
      </c>
      <c r="Z952" s="31"/>
      <c r="AA952" s="140">
        <f t="shared" si="314"/>
        <v>0</v>
      </c>
      <c r="AB952" s="12"/>
      <c r="AC952" s="8">
        <f t="shared" si="315"/>
        <v>9.0359999999999996</v>
      </c>
      <c r="AD952" s="8">
        <f t="shared" si="316"/>
        <v>-184.49199999999999</v>
      </c>
      <c r="AE952"/>
      <c r="AF952" t="e">
        <f>IF(D952="M",IF(AI952&lt;78,LMS!$D$5*AI952^3+LMS!$E$5*AI952^2+LMS!$F$5*AI952+LMS!$G$5,IF(AI952&lt;150,LMS!$D$6*AI952^3+LMS!$E$6*AI952^2+LMS!$F$6*AI952+LMS!$G$6,LMS!$D$7*AI952^3+LMS!$E$7*AI952^2+LMS!$F$7*AI952+LMS!$G$7)),IF(AI952&lt;69,LMS!$D$9*AI952^3+LMS!$E$9*AI952^2+LMS!$F$9*AI952+LMS!$G$9,IF(AI952&lt;150,LMS!$D$10*AI952^3+LMS!$E$10*AI952^2+LMS!$F$10*AI952+LMS!$G$10,LMS!$D$11*AI952^3+LMS!$E$11*AI952^2+LMS!$F$11*AI952+LMS!$G$11)))</f>
        <v>#VALUE!</v>
      </c>
      <c r="AG952" t="e">
        <f>IF(D952="M",(IF(AI952&lt;2.5,LMS!$D$21*AI952^3+LMS!$E$21*AI952^2+LMS!$F$21*AI952+LMS!$G$21,IF(AI952&lt;9.5,LMS!$D$22*AI952^3+LMS!$E$22*AI952^2+LMS!$F$22*AI952+LMS!$G$22,IF(AI952&lt;26.75,LMS!$D$23*AI952^3+LMS!$E$23*AI952^2+LMS!$F$23*AI952+LMS!$G$23,IF(AI952&lt;90,LMS!$D$24*AI952^3+LMS!$E$24*AI952^2+LMS!$F$24*AI952+LMS!$G$24,LMS!$D$25*AI952^3+LMS!$E$25*AI952^2+LMS!$F$25*AI952+LMS!$G$25))))),(IF(AI952&lt;2.5,LMS!$D$27*AI952^3+LMS!$E$27*AI952^2+LMS!$F$27*AI952+LMS!$G$27,IF(AI952&lt;9.5,LMS!$D$28*AI952^3+LMS!$E$28*AI952^2+LMS!$F$28*AI952+LMS!$G$28,IF(AI952&lt;26.75,LMS!$D$29*AI952^3+LMS!$E$29*AI952^2+LMS!$F$29*AI952+LMS!$G$29,IF(AI952&lt;90,LMS!$D$30*AI952^3+LMS!$E$30*AI952^2+LMS!$F$30*AI952+LMS!$G$30,IF(AI952&lt;150,LMS!$D$31*AI952^3+LMS!$E$31*AI952^2+LMS!$F$31*AI952+LMS!$G$31,LMS!$D$32*AI952^3+LMS!$E$32*AI952^2+LMS!$F$32*AI952+LMS!$G$32)))))))</f>
        <v>#VALUE!</v>
      </c>
      <c r="AH952" t="e">
        <f>IF(D952="M",(IF(AI952&lt;90,LMS!$D$14*AI952^3+LMS!$E$14*AI952^2+LMS!$F$14*AI952+LMS!$G$14,LMS!$D$15*AI952^3+LMS!$E$15*AI952^2+LMS!$F$15*AI952+LMS!$G$15)),(IF(AI952&lt;90,LMS!$D$17*AI952^3+LMS!$E$17*AI952^2+LMS!$F$17*AI952+LMS!$G$17,LMS!$D$18*AI952^3+LMS!$E$18*AI952^2+LMS!$F$18*AI952+LMS!$G$18)))</f>
        <v>#VALUE!</v>
      </c>
      <c r="AI952" s="7" t="e">
        <f t="shared" si="309"/>
        <v>#VALUE!</v>
      </c>
      <c r="AJ952" s="7">
        <f t="shared" si="330"/>
        <v>0</v>
      </c>
      <c r="AL952" s="7">
        <f>IF(D952="M",WeightSDS!P$5*$AJ952^7+WeightSDS!Q$5*$AJ952^6+WeightSDS!R$5*$AJ952^5+WeightSDS!S$5*$AJ952^4+WeightSDS!T$5*$AJ952^3+WeightSDS!U$5*$AJ952^2+WeightSDS!V$5*$AJ952+WeightSDS!W$5,IF($AJ952&lt;186,WeightSDS!P$8*$AJ952^7+WeightSDS!Q$8*$AJ952^6+WeightSDS!R$8*$AJ952^5+WeightSDS!S$8*$AJ952^4+WeightSDS!T$8*$AJ952^3+WeightSDS!U$8*$AJ952^2+WeightSDS!V$8*$AJ952+WeightSDS!W$8,WeightSDS!$U$9+WeightSDS!$V$9*($AJ952-WeightSDS!$W$9)))</f>
        <v>0.75407122999999998</v>
      </c>
      <c r="AM952" s="7">
        <f>IF(D952="M",IF($AJ952&lt;45,WeightSDS!M$23*$AJ952^10+WeightSDS!N$23*$AJ952^9+WeightSDS!O$23*$AJ952^8+WeightSDS!P$23*$AJ952^7+WeightSDS!Q$23*$AJ952^6+WeightSDS!R$23*$AJ952^5+WeightSDS!S$23*$AJ952^4+WeightSDS!T$23*$AJ952^3+WeightSDS!U$23*$AJ952^2+WeightSDS!V$23*$AJ952+WeightSDS!W$23,IF($AJ952&lt;153,WeightSDS!M$25*$AJ952^10+WeightSDS!N$25*$AJ952^9+WeightSDS!O$25*$AJ952^8+WeightSDS!P$25*$AJ952^7+WeightSDS!Q$25*$AJ952^6+WeightSDS!R$25*$AJ952^5+WeightSDS!S$25*$AJ952^4+WeightSDS!T$25*$AJ952^3+WeightSDS!U$25*$AJ952^2+WeightSDS!V$25*$AJ952+WeightSDS!W$25,WeightSDS!M$27+WeightSDS!N$27/(1+EXP(WeightSDS!O$27+WeightSDS!P$27*$AJ952)))),IF($AJ952&lt;43.8,WeightSDS!M$29*$AJ952^10+WeightSDS!N$29*$AJ952^9+WeightSDS!O$29*$AJ952^8+WeightSDS!P$29*$AJ952^7+WeightSDS!Q$29*$AJ952^6+WeightSDS!R$29*$AJ952^5+WeightSDS!S$29*$AJ952^4+WeightSDS!T$29*$AJ952^3+WeightSDS!U$29*$AJ952^2+WeightSDS!V$29*$AJ952+WeightSDS!W$29-0.010431*(1-$AJ952/210),IF($AJ952&lt;123,WeightSDS!M$30*$AJ952^10+WeightSDS!N$30*$AJ952^9+WeightSDS!O$30*$AJ952^8+WeightSDS!P$30*$AJ952^7+WeightSDS!Q$30*$AJ952^6+WeightSDS!R$30*$AJ952^5+WeightSDS!S$30*$AJ952^4+WeightSDS!T$30*$AJ952^3+WeightSDS!U$30*$AJ952^2+WeightSDS!V$30*$AJ952+WeightSDS!W$30-0.010431*(1-1/$AJ952),WeightSDS!M$32+WeightSDS!N$32/(1+EXP(WeightSDS!O$32+WeightSDS!P$32*$AJ952))-0.010431*(1-$AJ952/210))))</f>
        <v>2.9500001032655536</v>
      </c>
      <c r="AN952" s="7">
        <f>IF(D952="M",IF($AJ952&lt;162,WeightSDS!P$12*$AJ952^7+WeightSDS!Q$12*$AJ952^6+WeightSDS!R$12*$AJ952^5+WeightSDS!S$12*$AJ952^4+WeightSDS!T$12*$AJ952^3+WeightSDS!U$12*$AJ952^2+WeightSDS!V$12*$AJ952+WeightSDS!W$12,WeightSDS!P$14*$AJ952^7+WeightSDS!Q$14*$AJ952^6+WeightSDS!R$14*$AJ952^5+WeightSDS!S$14*$AJ952^4+WeightSDS!T$14*$AJ952^3+WeightSDS!U$14*$AJ952^2+WeightSDS!V$14*$AJ952+WeightSDS!W$14),IF($AJ952&lt;156,WeightSDS!O$17*$AJ952^8+WeightSDS!P$17*$AJ952^7+WeightSDS!Q$17*$AJ952^6+WeightSDS!R$17*$AJ952^5+WeightSDS!S$17*$AJ952^4+WeightSDS!T$17*$AJ952^3+WeightSDS!U$17*$AJ952^2+WeightSDS!V$17*$AJ952+WeightSDS!W$17,IF($AJ952&lt;186,WeightSDS!$U$18+(WeightSDS!$V$18-WeightSDS!$U$18)/24*($AJ952-186)+WeightSDS!$W$18*(-$AJ952+186)^2-0.005,WeightSDS!$U$18+(WeightSDS!$V$18-WeightSDS!$U$18)/24*($AJ952-186)-0.005)))</f>
        <v>0.14604529399999999</v>
      </c>
      <c r="AQ952" s="7">
        <f t="shared" si="317"/>
        <v>0.56299999999999994</v>
      </c>
      <c r="AR952" s="7">
        <f t="shared" si="318"/>
        <v>69</v>
      </c>
      <c r="AS952" s="7">
        <f t="shared" si="319"/>
        <v>0.51</v>
      </c>
    </row>
    <row r="953" spans="2:45" s="7" customFormat="1" x14ac:dyDescent="0.15">
      <c r="B953" s="118"/>
      <c r="C953" s="118"/>
      <c r="D953" s="118"/>
      <c r="E953" s="30"/>
      <c r="F953" s="30"/>
      <c r="G953" s="119"/>
      <c r="H953" s="119"/>
      <c r="I953" s="78"/>
      <c r="J953" s="11" t="str">
        <f t="shared" si="310"/>
        <v/>
      </c>
      <c r="K953" s="2" t="str">
        <f t="shared" si="320"/>
        <v/>
      </c>
      <c r="L953" s="2" t="str">
        <f t="shared" si="311"/>
        <v/>
      </c>
      <c r="M953" s="2" t="str">
        <f t="shared" si="321"/>
        <v/>
      </c>
      <c r="N953" s="2" t="str">
        <f t="shared" si="322"/>
        <v/>
      </c>
      <c r="O953" s="2" t="str">
        <f t="shared" si="323"/>
        <v/>
      </c>
      <c r="P953" s="11" t="str">
        <f t="shared" si="324"/>
        <v/>
      </c>
      <c r="Q953" s="11" t="str">
        <f t="shared" si="325"/>
        <v/>
      </c>
      <c r="R953" s="2" t="str">
        <f t="shared" si="326"/>
        <v/>
      </c>
      <c r="S953" s="11" t="str">
        <f t="shared" si="327"/>
        <v/>
      </c>
      <c r="T953" s="175" t="str">
        <f t="shared" si="328"/>
        <v/>
      </c>
      <c r="U953" s="11" t="str">
        <f t="shared" si="329"/>
        <v/>
      </c>
      <c r="V953" s="136"/>
      <c r="W953" s="136"/>
      <c r="X953" s="139">
        <f t="shared" si="312"/>
        <v>0</v>
      </c>
      <c r="Y953" s="31">
        <f t="shared" si="313"/>
        <v>0</v>
      </c>
      <c r="Z953" s="31"/>
      <c r="AA953" s="140">
        <f t="shared" si="314"/>
        <v>0</v>
      </c>
      <c r="AB953" s="12"/>
      <c r="AC953" s="8">
        <f t="shared" si="315"/>
        <v>9.0359999999999996</v>
      </c>
      <c r="AD953" s="8">
        <f t="shared" si="316"/>
        <v>-184.49199999999999</v>
      </c>
      <c r="AE953"/>
      <c r="AF953" t="e">
        <f>IF(D953="M",IF(AI953&lt;78,LMS!$D$5*AI953^3+LMS!$E$5*AI953^2+LMS!$F$5*AI953+LMS!$G$5,IF(AI953&lt;150,LMS!$D$6*AI953^3+LMS!$E$6*AI953^2+LMS!$F$6*AI953+LMS!$G$6,LMS!$D$7*AI953^3+LMS!$E$7*AI953^2+LMS!$F$7*AI953+LMS!$G$7)),IF(AI953&lt;69,LMS!$D$9*AI953^3+LMS!$E$9*AI953^2+LMS!$F$9*AI953+LMS!$G$9,IF(AI953&lt;150,LMS!$D$10*AI953^3+LMS!$E$10*AI953^2+LMS!$F$10*AI953+LMS!$G$10,LMS!$D$11*AI953^3+LMS!$E$11*AI953^2+LMS!$F$11*AI953+LMS!$G$11)))</f>
        <v>#VALUE!</v>
      </c>
      <c r="AG953" t="e">
        <f>IF(D953="M",(IF(AI953&lt;2.5,LMS!$D$21*AI953^3+LMS!$E$21*AI953^2+LMS!$F$21*AI953+LMS!$G$21,IF(AI953&lt;9.5,LMS!$D$22*AI953^3+LMS!$E$22*AI953^2+LMS!$F$22*AI953+LMS!$G$22,IF(AI953&lt;26.75,LMS!$D$23*AI953^3+LMS!$E$23*AI953^2+LMS!$F$23*AI953+LMS!$G$23,IF(AI953&lt;90,LMS!$D$24*AI953^3+LMS!$E$24*AI953^2+LMS!$F$24*AI953+LMS!$G$24,LMS!$D$25*AI953^3+LMS!$E$25*AI953^2+LMS!$F$25*AI953+LMS!$G$25))))),(IF(AI953&lt;2.5,LMS!$D$27*AI953^3+LMS!$E$27*AI953^2+LMS!$F$27*AI953+LMS!$G$27,IF(AI953&lt;9.5,LMS!$D$28*AI953^3+LMS!$E$28*AI953^2+LMS!$F$28*AI953+LMS!$G$28,IF(AI953&lt;26.75,LMS!$D$29*AI953^3+LMS!$E$29*AI953^2+LMS!$F$29*AI953+LMS!$G$29,IF(AI953&lt;90,LMS!$D$30*AI953^3+LMS!$E$30*AI953^2+LMS!$F$30*AI953+LMS!$G$30,IF(AI953&lt;150,LMS!$D$31*AI953^3+LMS!$E$31*AI953^2+LMS!$F$31*AI953+LMS!$G$31,LMS!$D$32*AI953^3+LMS!$E$32*AI953^2+LMS!$F$32*AI953+LMS!$G$32)))))))</f>
        <v>#VALUE!</v>
      </c>
      <c r="AH953" t="e">
        <f>IF(D953="M",(IF(AI953&lt;90,LMS!$D$14*AI953^3+LMS!$E$14*AI953^2+LMS!$F$14*AI953+LMS!$G$14,LMS!$D$15*AI953^3+LMS!$E$15*AI953^2+LMS!$F$15*AI953+LMS!$G$15)),(IF(AI953&lt;90,LMS!$D$17*AI953^3+LMS!$E$17*AI953^2+LMS!$F$17*AI953+LMS!$G$17,LMS!$D$18*AI953^3+LMS!$E$18*AI953^2+LMS!$F$18*AI953+LMS!$G$18)))</f>
        <v>#VALUE!</v>
      </c>
      <c r="AI953" s="7" t="e">
        <f t="shared" si="309"/>
        <v>#VALUE!</v>
      </c>
      <c r="AJ953" s="7">
        <f t="shared" si="330"/>
        <v>0</v>
      </c>
      <c r="AL953" s="7">
        <f>IF(D953="M",WeightSDS!P$5*$AJ953^7+WeightSDS!Q$5*$AJ953^6+WeightSDS!R$5*$AJ953^5+WeightSDS!S$5*$AJ953^4+WeightSDS!T$5*$AJ953^3+WeightSDS!U$5*$AJ953^2+WeightSDS!V$5*$AJ953+WeightSDS!W$5,IF($AJ953&lt;186,WeightSDS!P$8*$AJ953^7+WeightSDS!Q$8*$AJ953^6+WeightSDS!R$8*$AJ953^5+WeightSDS!S$8*$AJ953^4+WeightSDS!T$8*$AJ953^3+WeightSDS!U$8*$AJ953^2+WeightSDS!V$8*$AJ953+WeightSDS!W$8,WeightSDS!$U$9+WeightSDS!$V$9*($AJ953-WeightSDS!$W$9)))</f>
        <v>0.75407122999999998</v>
      </c>
      <c r="AM953" s="7">
        <f>IF(D953="M",IF($AJ953&lt;45,WeightSDS!M$23*$AJ953^10+WeightSDS!N$23*$AJ953^9+WeightSDS!O$23*$AJ953^8+WeightSDS!P$23*$AJ953^7+WeightSDS!Q$23*$AJ953^6+WeightSDS!R$23*$AJ953^5+WeightSDS!S$23*$AJ953^4+WeightSDS!T$23*$AJ953^3+WeightSDS!U$23*$AJ953^2+WeightSDS!V$23*$AJ953+WeightSDS!W$23,IF($AJ953&lt;153,WeightSDS!M$25*$AJ953^10+WeightSDS!N$25*$AJ953^9+WeightSDS!O$25*$AJ953^8+WeightSDS!P$25*$AJ953^7+WeightSDS!Q$25*$AJ953^6+WeightSDS!R$25*$AJ953^5+WeightSDS!S$25*$AJ953^4+WeightSDS!T$25*$AJ953^3+WeightSDS!U$25*$AJ953^2+WeightSDS!V$25*$AJ953+WeightSDS!W$25,WeightSDS!M$27+WeightSDS!N$27/(1+EXP(WeightSDS!O$27+WeightSDS!P$27*$AJ953)))),IF($AJ953&lt;43.8,WeightSDS!M$29*$AJ953^10+WeightSDS!N$29*$AJ953^9+WeightSDS!O$29*$AJ953^8+WeightSDS!P$29*$AJ953^7+WeightSDS!Q$29*$AJ953^6+WeightSDS!R$29*$AJ953^5+WeightSDS!S$29*$AJ953^4+WeightSDS!T$29*$AJ953^3+WeightSDS!U$29*$AJ953^2+WeightSDS!V$29*$AJ953+WeightSDS!W$29-0.010431*(1-$AJ953/210),IF($AJ953&lt;123,WeightSDS!M$30*$AJ953^10+WeightSDS!N$30*$AJ953^9+WeightSDS!O$30*$AJ953^8+WeightSDS!P$30*$AJ953^7+WeightSDS!Q$30*$AJ953^6+WeightSDS!R$30*$AJ953^5+WeightSDS!S$30*$AJ953^4+WeightSDS!T$30*$AJ953^3+WeightSDS!U$30*$AJ953^2+WeightSDS!V$30*$AJ953+WeightSDS!W$30-0.010431*(1-1/$AJ953),WeightSDS!M$32+WeightSDS!N$32/(1+EXP(WeightSDS!O$32+WeightSDS!P$32*$AJ953))-0.010431*(1-$AJ953/210))))</f>
        <v>2.9500001032655536</v>
      </c>
      <c r="AN953" s="7">
        <f>IF(D953="M",IF($AJ953&lt;162,WeightSDS!P$12*$AJ953^7+WeightSDS!Q$12*$AJ953^6+WeightSDS!R$12*$AJ953^5+WeightSDS!S$12*$AJ953^4+WeightSDS!T$12*$AJ953^3+WeightSDS!U$12*$AJ953^2+WeightSDS!V$12*$AJ953+WeightSDS!W$12,WeightSDS!P$14*$AJ953^7+WeightSDS!Q$14*$AJ953^6+WeightSDS!R$14*$AJ953^5+WeightSDS!S$14*$AJ953^4+WeightSDS!T$14*$AJ953^3+WeightSDS!U$14*$AJ953^2+WeightSDS!V$14*$AJ953+WeightSDS!W$14),IF($AJ953&lt;156,WeightSDS!O$17*$AJ953^8+WeightSDS!P$17*$AJ953^7+WeightSDS!Q$17*$AJ953^6+WeightSDS!R$17*$AJ953^5+WeightSDS!S$17*$AJ953^4+WeightSDS!T$17*$AJ953^3+WeightSDS!U$17*$AJ953^2+WeightSDS!V$17*$AJ953+WeightSDS!W$17,IF($AJ953&lt;186,WeightSDS!$U$18+(WeightSDS!$V$18-WeightSDS!$U$18)/24*($AJ953-186)+WeightSDS!$W$18*(-$AJ953+186)^2-0.005,WeightSDS!$U$18+(WeightSDS!$V$18-WeightSDS!$U$18)/24*($AJ953-186)-0.005)))</f>
        <v>0.14604529399999999</v>
      </c>
      <c r="AQ953" s="7">
        <f t="shared" si="317"/>
        <v>0.56299999999999994</v>
      </c>
      <c r="AR953" s="7">
        <f t="shared" si="318"/>
        <v>69</v>
      </c>
      <c r="AS953" s="7">
        <f t="shared" si="319"/>
        <v>0.51</v>
      </c>
    </row>
    <row r="954" spans="2:45" s="7" customFormat="1" x14ac:dyDescent="0.15">
      <c r="B954" s="118"/>
      <c r="C954" s="118"/>
      <c r="D954" s="118"/>
      <c r="E954" s="30"/>
      <c r="F954" s="30"/>
      <c r="G954" s="119"/>
      <c r="H954" s="119"/>
      <c r="I954" s="78"/>
      <c r="J954" s="11" t="str">
        <f t="shared" si="310"/>
        <v/>
      </c>
      <c r="K954" s="2" t="str">
        <f t="shared" si="320"/>
        <v/>
      </c>
      <c r="L954" s="2" t="str">
        <f t="shared" si="311"/>
        <v/>
      </c>
      <c r="M954" s="2" t="str">
        <f t="shared" si="321"/>
        <v/>
      </c>
      <c r="N954" s="2" t="str">
        <f t="shared" si="322"/>
        <v/>
      </c>
      <c r="O954" s="2" t="str">
        <f t="shared" si="323"/>
        <v/>
      </c>
      <c r="P954" s="11" t="str">
        <f t="shared" si="324"/>
        <v/>
      </c>
      <c r="Q954" s="11" t="str">
        <f t="shared" si="325"/>
        <v/>
      </c>
      <c r="R954" s="2" t="str">
        <f t="shared" si="326"/>
        <v/>
      </c>
      <c r="S954" s="11" t="str">
        <f t="shared" si="327"/>
        <v/>
      </c>
      <c r="T954" s="175" t="str">
        <f t="shared" si="328"/>
        <v/>
      </c>
      <c r="U954" s="11" t="str">
        <f t="shared" si="329"/>
        <v/>
      </c>
      <c r="V954" s="136"/>
      <c r="W954" s="136"/>
      <c r="X954" s="139">
        <f t="shared" si="312"/>
        <v>0</v>
      </c>
      <c r="Y954" s="31">
        <f t="shared" si="313"/>
        <v>0</v>
      </c>
      <c r="Z954" s="31"/>
      <c r="AA954" s="140">
        <f t="shared" si="314"/>
        <v>0</v>
      </c>
      <c r="AB954" s="12"/>
      <c r="AC954" s="8">
        <f t="shared" si="315"/>
        <v>9.0359999999999996</v>
      </c>
      <c r="AD954" s="8">
        <f t="shared" si="316"/>
        <v>-184.49199999999999</v>
      </c>
      <c r="AE954"/>
      <c r="AF954" t="e">
        <f>IF(D954="M",IF(AI954&lt;78,LMS!$D$5*AI954^3+LMS!$E$5*AI954^2+LMS!$F$5*AI954+LMS!$G$5,IF(AI954&lt;150,LMS!$D$6*AI954^3+LMS!$E$6*AI954^2+LMS!$F$6*AI954+LMS!$G$6,LMS!$D$7*AI954^3+LMS!$E$7*AI954^2+LMS!$F$7*AI954+LMS!$G$7)),IF(AI954&lt;69,LMS!$D$9*AI954^3+LMS!$E$9*AI954^2+LMS!$F$9*AI954+LMS!$G$9,IF(AI954&lt;150,LMS!$D$10*AI954^3+LMS!$E$10*AI954^2+LMS!$F$10*AI954+LMS!$G$10,LMS!$D$11*AI954^3+LMS!$E$11*AI954^2+LMS!$F$11*AI954+LMS!$G$11)))</f>
        <v>#VALUE!</v>
      </c>
      <c r="AG954" t="e">
        <f>IF(D954="M",(IF(AI954&lt;2.5,LMS!$D$21*AI954^3+LMS!$E$21*AI954^2+LMS!$F$21*AI954+LMS!$G$21,IF(AI954&lt;9.5,LMS!$D$22*AI954^3+LMS!$E$22*AI954^2+LMS!$F$22*AI954+LMS!$G$22,IF(AI954&lt;26.75,LMS!$D$23*AI954^3+LMS!$E$23*AI954^2+LMS!$F$23*AI954+LMS!$G$23,IF(AI954&lt;90,LMS!$D$24*AI954^3+LMS!$E$24*AI954^2+LMS!$F$24*AI954+LMS!$G$24,LMS!$D$25*AI954^3+LMS!$E$25*AI954^2+LMS!$F$25*AI954+LMS!$G$25))))),(IF(AI954&lt;2.5,LMS!$D$27*AI954^3+LMS!$E$27*AI954^2+LMS!$F$27*AI954+LMS!$G$27,IF(AI954&lt;9.5,LMS!$D$28*AI954^3+LMS!$E$28*AI954^2+LMS!$F$28*AI954+LMS!$G$28,IF(AI954&lt;26.75,LMS!$D$29*AI954^3+LMS!$E$29*AI954^2+LMS!$F$29*AI954+LMS!$G$29,IF(AI954&lt;90,LMS!$D$30*AI954^3+LMS!$E$30*AI954^2+LMS!$F$30*AI954+LMS!$G$30,IF(AI954&lt;150,LMS!$D$31*AI954^3+LMS!$E$31*AI954^2+LMS!$F$31*AI954+LMS!$G$31,LMS!$D$32*AI954^3+LMS!$E$32*AI954^2+LMS!$F$32*AI954+LMS!$G$32)))))))</f>
        <v>#VALUE!</v>
      </c>
      <c r="AH954" t="e">
        <f>IF(D954="M",(IF(AI954&lt;90,LMS!$D$14*AI954^3+LMS!$E$14*AI954^2+LMS!$F$14*AI954+LMS!$G$14,LMS!$D$15*AI954^3+LMS!$E$15*AI954^2+LMS!$F$15*AI954+LMS!$G$15)),(IF(AI954&lt;90,LMS!$D$17*AI954^3+LMS!$E$17*AI954^2+LMS!$F$17*AI954+LMS!$G$17,LMS!$D$18*AI954^3+LMS!$E$18*AI954^2+LMS!$F$18*AI954+LMS!$G$18)))</f>
        <v>#VALUE!</v>
      </c>
      <c r="AI954" s="7" t="e">
        <f t="shared" si="309"/>
        <v>#VALUE!</v>
      </c>
      <c r="AJ954" s="7">
        <f t="shared" si="330"/>
        <v>0</v>
      </c>
      <c r="AL954" s="7">
        <f>IF(D954="M",WeightSDS!P$5*$AJ954^7+WeightSDS!Q$5*$AJ954^6+WeightSDS!R$5*$AJ954^5+WeightSDS!S$5*$AJ954^4+WeightSDS!T$5*$AJ954^3+WeightSDS!U$5*$AJ954^2+WeightSDS!V$5*$AJ954+WeightSDS!W$5,IF($AJ954&lt;186,WeightSDS!P$8*$AJ954^7+WeightSDS!Q$8*$AJ954^6+WeightSDS!R$8*$AJ954^5+WeightSDS!S$8*$AJ954^4+WeightSDS!T$8*$AJ954^3+WeightSDS!U$8*$AJ954^2+WeightSDS!V$8*$AJ954+WeightSDS!W$8,WeightSDS!$U$9+WeightSDS!$V$9*($AJ954-WeightSDS!$W$9)))</f>
        <v>0.75407122999999998</v>
      </c>
      <c r="AM954" s="7">
        <f>IF(D954="M",IF($AJ954&lt;45,WeightSDS!M$23*$AJ954^10+WeightSDS!N$23*$AJ954^9+WeightSDS!O$23*$AJ954^8+WeightSDS!P$23*$AJ954^7+WeightSDS!Q$23*$AJ954^6+WeightSDS!R$23*$AJ954^5+WeightSDS!S$23*$AJ954^4+WeightSDS!T$23*$AJ954^3+WeightSDS!U$23*$AJ954^2+WeightSDS!V$23*$AJ954+WeightSDS!W$23,IF($AJ954&lt;153,WeightSDS!M$25*$AJ954^10+WeightSDS!N$25*$AJ954^9+WeightSDS!O$25*$AJ954^8+WeightSDS!P$25*$AJ954^7+WeightSDS!Q$25*$AJ954^6+WeightSDS!R$25*$AJ954^5+WeightSDS!S$25*$AJ954^4+WeightSDS!T$25*$AJ954^3+WeightSDS!U$25*$AJ954^2+WeightSDS!V$25*$AJ954+WeightSDS!W$25,WeightSDS!M$27+WeightSDS!N$27/(1+EXP(WeightSDS!O$27+WeightSDS!P$27*$AJ954)))),IF($AJ954&lt;43.8,WeightSDS!M$29*$AJ954^10+WeightSDS!N$29*$AJ954^9+WeightSDS!O$29*$AJ954^8+WeightSDS!P$29*$AJ954^7+WeightSDS!Q$29*$AJ954^6+WeightSDS!R$29*$AJ954^5+WeightSDS!S$29*$AJ954^4+WeightSDS!T$29*$AJ954^3+WeightSDS!U$29*$AJ954^2+WeightSDS!V$29*$AJ954+WeightSDS!W$29-0.010431*(1-$AJ954/210),IF($AJ954&lt;123,WeightSDS!M$30*$AJ954^10+WeightSDS!N$30*$AJ954^9+WeightSDS!O$30*$AJ954^8+WeightSDS!P$30*$AJ954^7+WeightSDS!Q$30*$AJ954^6+WeightSDS!R$30*$AJ954^5+WeightSDS!S$30*$AJ954^4+WeightSDS!T$30*$AJ954^3+WeightSDS!U$30*$AJ954^2+WeightSDS!V$30*$AJ954+WeightSDS!W$30-0.010431*(1-1/$AJ954),WeightSDS!M$32+WeightSDS!N$32/(1+EXP(WeightSDS!O$32+WeightSDS!P$32*$AJ954))-0.010431*(1-$AJ954/210))))</f>
        <v>2.9500001032655536</v>
      </c>
      <c r="AN954" s="7">
        <f>IF(D954="M",IF($AJ954&lt;162,WeightSDS!P$12*$AJ954^7+WeightSDS!Q$12*$AJ954^6+WeightSDS!R$12*$AJ954^5+WeightSDS!S$12*$AJ954^4+WeightSDS!T$12*$AJ954^3+WeightSDS!U$12*$AJ954^2+WeightSDS!V$12*$AJ954+WeightSDS!W$12,WeightSDS!P$14*$AJ954^7+WeightSDS!Q$14*$AJ954^6+WeightSDS!R$14*$AJ954^5+WeightSDS!S$14*$AJ954^4+WeightSDS!T$14*$AJ954^3+WeightSDS!U$14*$AJ954^2+WeightSDS!V$14*$AJ954+WeightSDS!W$14),IF($AJ954&lt;156,WeightSDS!O$17*$AJ954^8+WeightSDS!P$17*$AJ954^7+WeightSDS!Q$17*$AJ954^6+WeightSDS!R$17*$AJ954^5+WeightSDS!S$17*$AJ954^4+WeightSDS!T$17*$AJ954^3+WeightSDS!U$17*$AJ954^2+WeightSDS!V$17*$AJ954+WeightSDS!W$17,IF($AJ954&lt;186,WeightSDS!$U$18+(WeightSDS!$V$18-WeightSDS!$U$18)/24*($AJ954-186)+WeightSDS!$W$18*(-$AJ954+186)^2-0.005,WeightSDS!$U$18+(WeightSDS!$V$18-WeightSDS!$U$18)/24*($AJ954-186)-0.005)))</f>
        <v>0.14604529399999999</v>
      </c>
      <c r="AQ954" s="7">
        <f t="shared" si="317"/>
        <v>0.56299999999999994</v>
      </c>
      <c r="AR954" s="7">
        <f t="shared" si="318"/>
        <v>69</v>
      </c>
      <c r="AS954" s="7">
        <f t="shared" si="319"/>
        <v>0.51</v>
      </c>
    </row>
    <row r="955" spans="2:45" s="7" customFormat="1" x14ac:dyDescent="0.15">
      <c r="B955" s="118"/>
      <c r="C955" s="118"/>
      <c r="D955" s="118"/>
      <c r="E955" s="30"/>
      <c r="F955" s="30"/>
      <c r="G955" s="119"/>
      <c r="H955" s="119"/>
      <c r="I955" s="78"/>
      <c r="J955" s="11" t="str">
        <f t="shared" si="310"/>
        <v/>
      </c>
      <c r="K955" s="2" t="str">
        <f t="shared" si="320"/>
        <v/>
      </c>
      <c r="L955" s="2" t="str">
        <f t="shared" si="311"/>
        <v/>
      </c>
      <c r="M955" s="2" t="str">
        <f t="shared" si="321"/>
        <v/>
      </c>
      <c r="N955" s="2" t="str">
        <f t="shared" si="322"/>
        <v/>
      </c>
      <c r="O955" s="2" t="str">
        <f t="shared" si="323"/>
        <v/>
      </c>
      <c r="P955" s="11" t="str">
        <f t="shared" si="324"/>
        <v/>
      </c>
      <c r="Q955" s="11" t="str">
        <f t="shared" si="325"/>
        <v/>
      </c>
      <c r="R955" s="2" t="str">
        <f t="shared" si="326"/>
        <v/>
      </c>
      <c r="S955" s="11" t="str">
        <f t="shared" si="327"/>
        <v/>
      </c>
      <c r="T955" s="175" t="str">
        <f t="shared" si="328"/>
        <v/>
      </c>
      <c r="U955" s="11" t="str">
        <f t="shared" si="329"/>
        <v/>
      </c>
      <c r="V955" s="136"/>
      <c r="W955" s="136"/>
      <c r="X955" s="139">
        <f t="shared" si="312"/>
        <v>0</v>
      </c>
      <c r="Y955" s="31">
        <f t="shared" si="313"/>
        <v>0</v>
      </c>
      <c r="Z955" s="31"/>
      <c r="AA955" s="140">
        <f t="shared" si="314"/>
        <v>0</v>
      </c>
      <c r="AB955" s="12"/>
      <c r="AC955" s="8">
        <f t="shared" si="315"/>
        <v>9.0359999999999996</v>
      </c>
      <c r="AD955" s="8">
        <f t="shared" si="316"/>
        <v>-184.49199999999999</v>
      </c>
      <c r="AE955"/>
      <c r="AF955" t="e">
        <f>IF(D955="M",IF(AI955&lt;78,LMS!$D$5*AI955^3+LMS!$E$5*AI955^2+LMS!$F$5*AI955+LMS!$G$5,IF(AI955&lt;150,LMS!$D$6*AI955^3+LMS!$E$6*AI955^2+LMS!$F$6*AI955+LMS!$G$6,LMS!$D$7*AI955^3+LMS!$E$7*AI955^2+LMS!$F$7*AI955+LMS!$G$7)),IF(AI955&lt;69,LMS!$D$9*AI955^3+LMS!$E$9*AI955^2+LMS!$F$9*AI955+LMS!$G$9,IF(AI955&lt;150,LMS!$D$10*AI955^3+LMS!$E$10*AI955^2+LMS!$F$10*AI955+LMS!$G$10,LMS!$D$11*AI955^3+LMS!$E$11*AI955^2+LMS!$F$11*AI955+LMS!$G$11)))</f>
        <v>#VALUE!</v>
      </c>
      <c r="AG955" t="e">
        <f>IF(D955="M",(IF(AI955&lt;2.5,LMS!$D$21*AI955^3+LMS!$E$21*AI955^2+LMS!$F$21*AI955+LMS!$G$21,IF(AI955&lt;9.5,LMS!$D$22*AI955^3+LMS!$E$22*AI955^2+LMS!$F$22*AI955+LMS!$G$22,IF(AI955&lt;26.75,LMS!$D$23*AI955^3+LMS!$E$23*AI955^2+LMS!$F$23*AI955+LMS!$G$23,IF(AI955&lt;90,LMS!$D$24*AI955^3+LMS!$E$24*AI955^2+LMS!$F$24*AI955+LMS!$G$24,LMS!$D$25*AI955^3+LMS!$E$25*AI955^2+LMS!$F$25*AI955+LMS!$G$25))))),(IF(AI955&lt;2.5,LMS!$D$27*AI955^3+LMS!$E$27*AI955^2+LMS!$F$27*AI955+LMS!$G$27,IF(AI955&lt;9.5,LMS!$D$28*AI955^3+LMS!$E$28*AI955^2+LMS!$F$28*AI955+LMS!$G$28,IF(AI955&lt;26.75,LMS!$D$29*AI955^3+LMS!$E$29*AI955^2+LMS!$F$29*AI955+LMS!$G$29,IF(AI955&lt;90,LMS!$D$30*AI955^3+LMS!$E$30*AI955^2+LMS!$F$30*AI955+LMS!$G$30,IF(AI955&lt;150,LMS!$D$31*AI955^3+LMS!$E$31*AI955^2+LMS!$F$31*AI955+LMS!$G$31,LMS!$D$32*AI955^3+LMS!$E$32*AI955^2+LMS!$F$32*AI955+LMS!$G$32)))))))</f>
        <v>#VALUE!</v>
      </c>
      <c r="AH955" t="e">
        <f>IF(D955="M",(IF(AI955&lt;90,LMS!$D$14*AI955^3+LMS!$E$14*AI955^2+LMS!$F$14*AI955+LMS!$G$14,LMS!$D$15*AI955^3+LMS!$E$15*AI955^2+LMS!$F$15*AI955+LMS!$G$15)),(IF(AI955&lt;90,LMS!$D$17*AI955^3+LMS!$E$17*AI955^2+LMS!$F$17*AI955+LMS!$G$17,LMS!$D$18*AI955^3+LMS!$E$18*AI955^2+LMS!$F$18*AI955+LMS!$G$18)))</f>
        <v>#VALUE!</v>
      </c>
      <c r="AI955" s="7" t="e">
        <f t="shared" si="309"/>
        <v>#VALUE!</v>
      </c>
      <c r="AJ955" s="7">
        <f t="shared" si="330"/>
        <v>0</v>
      </c>
      <c r="AL955" s="7">
        <f>IF(D955="M",WeightSDS!P$5*$AJ955^7+WeightSDS!Q$5*$AJ955^6+WeightSDS!R$5*$AJ955^5+WeightSDS!S$5*$AJ955^4+WeightSDS!T$5*$AJ955^3+WeightSDS!U$5*$AJ955^2+WeightSDS!V$5*$AJ955+WeightSDS!W$5,IF($AJ955&lt;186,WeightSDS!P$8*$AJ955^7+WeightSDS!Q$8*$AJ955^6+WeightSDS!R$8*$AJ955^5+WeightSDS!S$8*$AJ955^4+WeightSDS!T$8*$AJ955^3+WeightSDS!U$8*$AJ955^2+WeightSDS!V$8*$AJ955+WeightSDS!W$8,WeightSDS!$U$9+WeightSDS!$V$9*($AJ955-WeightSDS!$W$9)))</f>
        <v>0.75407122999999998</v>
      </c>
      <c r="AM955" s="7">
        <f>IF(D955="M",IF($AJ955&lt;45,WeightSDS!M$23*$AJ955^10+WeightSDS!N$23*$AJ955^9+WeightSDS!O$23*$AJ955^8+WeightSDS!P$23*$AJ955^7+WeightSDS!Q$23*$AJ955^6+WeightSDS!R$23*$AJ955^5+WeightSDS!S$23*$AJ955^4+WeightSDS!T$23*$AJ955^3+WeightSDS!U$23*$AJ955^2+WeightSDS!V$23*$AJ955+WeightSDS!W$23,IF($AJ955&lt;153,WeightSDS!M$25*$AJ955^10+WeightSDS!N$25*$AJ955^9+WeightSDS!O$25*$AJ955^8+WeightSDS!P$25*$AJ955^7+WeightSDS!Q$25*$AJ955^6+WeightSDS!R$25*$AJ955^5+WeightSDS!S$25*$AJ955^4+WeightSDS!T$25*$AJ955^3+WeightSDS!U$25*$AJ955^2+WeightSDS!V$25*$AJ955+WeightSDS!W$25,WeightSDS!M$27+WeightSDS!N$27/(1+EXP(WeightSDS!O$27+WeightSDS!P$27*$AJ955)))),IF($AJ955&lt;43.8,WeightSDS!M$29*$AJ955^10+WeightSDS!N$29*$AJ955^9+WeightSDS!O$29*$AJ955^8+WeightSDS!P$29*$AJ955^7+WeightSDS!Q$29*$AJ955^6+WeightSDS!R$29*$AJ955^5+WeightSDS!S$29*$AJ955^4+WeightSDS!T$29*$AJ955^3+WeightSDS!U$29*$AJ955^2+WeightSDS!V$29*$AJ955+WeightSDS!W$29-0.010431*(1-$AJ955/210),IF($AJ955&lt;123,WeightSDS!M$30*$AJ955^10+WeightSDS!N$30*$AJ955^9+WeightSDS!O$30*$AJ955^8+WeightSDS!P$30*$AJ955^7+WeightSDS!Q$30*$AJ955^6+WeightSDS!R$30*$AJ955^5+WeightSDS!S$30*$AJ955^4+WeightSDS!T$30*$AJ955^3+WeightSDS!U$30*$AJ955^2+WeightSDS!V$30*$AJ955+WeightSDS!W$30-0.010431*(1-1/$AJ955),WeightSDS!M$32+WeightSDS!N$32/(1+EXP(WeightSDS!O$32+WeightSDS!P$32*$AJ955))-0.010431*(1-$AJ955/210))))</f>
        <v>2.9500001032655536</v>
      </c>
      <c r="AN955" s="7">
        <f>IF(D955="M",IF($AJ955&lt;162,WeightSDS!P$12*$AJ955^7+WeightSDS!Q$12*$AJ955^6+WeightSDS!R$12*$AJ955^5+WeightSDS!S$12*$AJ955^4+WeightSDS!T$12*$AJ955^3+WeightSDS!U$12*$AJ955^2+WeightSDS!V$12*$AJ955+WeightSDS!W$12,WeightSDS!P$14*$AJ955^7+WeightSDS!Q$14*$AJ955^6+WeightSDS!R$14*$AJ955^5+WeightSDS!S$14*$AJ955^4+WeightSDS!T$14*$AJ955^3+WeightSDS!U$14*$AJ955^2+WeightSDS!V$14*$AJ955+WeightSDS!W$14),IF($AJ955&lt;156,WeightSDS!O$17*$AJ955^8+WeightSDS!P$17*$AJ955^7+WeightSDS!Q$17*$AJ955^6+WeightSDS!R$17*$AJ955^5+WeightSDS!S$17*$AJ955^4+WeightSDS!T$17*$AJ955^3+WeightSDS!U$17*$AJ955^2+WeightSDS!V$17*$AJ955+WeightSDS!W$17,IF($AJ955&lt;186,WeightSDS!$U$18+(WeightSDS!$V$18-WeightSDS!$U$18)/24*($AJ955-186)+WeightSDS!$W$18*(-$AJ955+186)^2-0.005,WeightSDS!$U$18+(WeightSDS!$V$18-WeightSDS!$U$18)/24*($AJ955-186)-0.005)))</f>
        <v>0.14604529399999999</v>
      </c>
      <c r="AQ955" s="7">
        <f t="shared" si="317"/>
        <v>0.56299999999999994</v>
      </c>
      <c r="AR955" s="7">
        <f t="shared" si="318"/>
        <v>69</v>
      </c>
      <c r="AS955" s="7">
        <f t="shared" si="319"/>
        <v>0.51</v>
      </c>
    </row>
    <row r="956" spans="2:45" s="7" customFormat="1" x14ac:dyDescent="0.15">
      <c r="B956" s="118"/>
      <c r="C956" s="118"/>
      <c r="D956" s="118"/>
      <c r="E956" s="30"/>
      <c r="F956" s="30"/>
      <c r="G956" s="119"/>
      <c r="H956" s="119"/>
      <c r="I956" s="78"/>
      <c r="J956" s="11" t="str">
        <f t="shared" si="310"/>
        <v/>
      </c>
      <c r="K956" s="2" t="str">
        <f t="shared" si="320"/>
        <v/>
      </c>
      <c r="L956" s="2" t="str">
        <f t="shared" si="311"/>
        <v/>
      </c>
      <c r="M956" s="2" t="str">
        <f t="shared" si="321"/>
        <v/>
      </c>
      <c r="N956" s="2" t="str">
        <f t="shared" si="322"/>
        <v/>
      </c>
      <c r="O956" s="2" t="str">
        <f t="shared" si="323"/>
        <v/>
      </c>
      <c r="P956" s="11" t="str">
        <f t="shared" si="324"/>
        <v/>
      </c>
      <c r="Q956" s="11" t="str">
        <f t="shared" si="325"/>
        <v/>
      </c>
      <c r="R956" s="2" t="str">
        <f t="shared" si="326"/>
        <v/>
      </c>
      <c r="S956" s="11" t="str">
        <f t="shared" si="327"/>
        <v/>
      </c>
      <c r="T956" s="175" t="str">
        <f t="shared" si="328"/>
        <v/>
      </c>
      <c r="U956" s="11" t="str">
        <f t="shared" si="329"/>
        <v/>
      </c>
      <c r="V956" s="136"/>
      <c r="W956" s="136"/>
      <c r="X956" s="139">
        <f t="shared" si="312"/>
        <v>0</v>
      </c>
      <c r="Y956" s="31">
        <f t="shared" si="313"/>
        <v>0</v>
      </c>
      <c r="Z956" s="31"/>
      <c r="AA956" s="140">
        <f t="shared" si="314"/>
        <v>0</v>
      </c>
      <c r="AB956" s="12"/>
      <c r="AC956" s="8">
        <f t="shared" si="315"/>
        <v>9.0359999999999996</v>
      </c>
      <c r="AD956" s="8">
        <f t="shared" si="316"/>
        <v>-184.49199999999999</v>
      </c>
      <c r="AE956"/>
      <c r="AF956" t="e">
        <f>IF(D956="M",IF(AI956&lt;78,LMS!$D$5*AI956^3+LMS!$E$5*AI956^2+LMS!$F$5*AI956+LMS!$G$5,IF(AI956&lt;150,LMS!$D$6*AI956^3+LMS!$E$6*AI956^2+LMS!$F$6*AI956+LMS!$G$6,LMS!$D$7*AI956^3+LMS!$E$7*AI956^2+LMS!$F$7*AI956+LMS!$G$7)),IF(AI956&lt;69,LMS!$D$9*AI956^3+LMS!$E$9*AI956^2+LMS!$F$9*AI956+LMS!$G$9,IF(AI956&lt;150,LMS!$D$10*AI956^3+LMS!$E$10*AI956^2+LMS!$F$10*AI956+LMS!$G$10,LMS!$D$11*AI956^3+LMS!$E$11*AI956^2+LMS!$F$11*AI956+LMS!$G$11)))</f>
        <v>#VALUE!</v>
      </c>
      <c r="AG956" t="e">
        <f>IF(D956="M",(IF(AI956&lt;2.5,LMS!$D$21*AI956^3+LMS!$E$21*AI956^2+LMS!$F$21*AI956+LMS!$G$21,IF(AI956&lt;9.5,LMS!$D$22*AI956^3+LMS!$E$22*AI956^2+LMS!$F$22*AI956+LMS!$G$22,IF(AI956&lt;26.75,LMS!$D$23*AI956^3+LMS!$E$23*AI956^2+LMS!$F$23*AI956+LMS!$G$23,IF(AI956&lt;90,LMS!$D$24*AI956^3+LMS!$E$24*AI956^2+LMS!$F$24*AI956+LMS!$G$24,LMS!$D$25*AI956^3+LMS!$E$25*AI956^2+LMS!$F$25*AI956+LMS!$G$25))))),(IF(AI956&lt;2.5,LMS!$D$27*AI956^3+LMS!$E$27*AI956^2+LMS!$F$27*AI956+LMS!$G$27,IF(AI956&lt;9.5,LMS!$D$28*AI956^3+LMS!$E$28*AI956^2+LMS!$F$28*AI956+LMS!$G$28,IF(AI956&lt;26.75,LMS!$D$29*AI956^3+LMS!$E$29*AI956^2+LMS!$F$29*AI956+LMS!$G$29,IF(AI956&lt;90,LMS!$D$30*AI956^3+LMS!$E$30*AI956^2+LMS!$F$30*AI956+LMS!$G$30,IF(AI956&lt;150,LMS!$D$31*AI956^3+LMS!$E$31*AI956^2+LMS!$F$31*AI956+LMS!$G$31,LMS!$D$32*AI956^3+LMS!$E$32*AI956^2+LMS!$F$32*AI956+LMS!$G$32)))))))</f>
        <v>#VALUE!</v>
      </c>
      <c r="AH956" t="e">
        <f>IF(D956="M",(IF(AI956&lt;90,LMS!$D$14*AI956^3+LMS!$E$14*AI956^2+LMS!$F$14*AI956+LMS!$G$14,LMS!$D$15*AI956^3+LMS!$E$15*AI956^2+LMS!$F$15*AI956+LMS!$G$15)),(IF(AI956&lt;90,LMS!$D$17*AI956^3+LMS!$E$17*AI956^2+LMS!$F$17*AI956+LMS!$G$17,LMS!$D$18*AI956^3+LMS!$E$18*AI956^2+LMS!$F$18*AI956+LMS!$G$18)))</f>
        <v>#VALUE!</v>
      </c>
      <c r="AI956" s="7" t="e">
        <f t="shared" si="309"/>
        <v>#VALUE!</v>
      </c>
      <c r="AJ956" s="7">
        <f t="shared" si="330"/>
        <v>0</v>
      </c>
      <c r="AL956" s="7">
        <f>IF(D956="M",WeightSDS!P$5*$AJ956^7+WeightSDS!Q$5*$AJ956^6+WeightSDS!R$5*$AJ956^5+WeightSDS!S$5*$AJ956^4+WeightSDS!T$5*$AJ956^3+WeightSDS!U$5*$AJ956^2+WeightSDS!V$5*$AJ956+WeightSDS!W$5,IF($AJ956&lt;186,WeightSDS!P$8*$AJ956^7+WeightSDS!Q$8*$AJ956^6+WeightSDS!R$8*$AJ956^5+WeightSDS!S$8*$AJ956^4+WeightSDS!T$8*$AJ956^3+WeightSDS!U$8*$AJ956^2+WeightSDS!V$8*$AJ956+WeightSDS!W$8,WeightSDS!$U$9+WeightSDS!$V$9*($AJ956-WeightSDS!$W$9)))</f>
        <v>0.75407122999999998</v>
      </c>
      <c r="AM956" s="7">
        <f>IF(D956="M",IF($AJ956&lt;45,WeightSDS!M$23*$AJ956^10+WeightSDS!N$23*$AJ956^9+WeightSDS!O$23*$AJ956^8+WeightSDS!P$23*$AJ956^7+WeightSDS!Q$23*$AJ956^6+WeightSDS!R$23*$AJ956^5+WeightSDS!S$23*$AJ956^4+WeightSDS!T$23*$AJ956^3+WeightSDS!U$23*$AJ956^2+WeightSDS!V$23*$AJ956+WeightSDS!W$23,IF($AJ956&lt;153,WeightSDS!M$25*$AJ956^10+WeightSDS!N$25*$AJ956^9+WeightSDS!O$25*$AJ956^8+WeightSDS!P$25*$AJ956^7+WeightSDS!Q$25*$AJ956^6+WeightSDS!R$25*$AJ956^5+WeightSDS!S$25*$AJ956^4+WeightSDS!T$25*$AJ956^3+WeightSDS!U$25*$AJ956^2+WeightSDS!V$25*$AJ956+WeightSDS!W$25,WeightSDS!M$27+WeightSDS!N$27/(1+EXP(WeightSDS!O$27+WeightSDS!P$27*$AJ956)))),IF($AJ956&lt;43.8,WeightSDS!M$29*$AJ956^10+WeightSDS!N$29*$AJ956^9+WeightSDS!O$29*$AJ956^8+WeightSDS!P$29*$AJ956^7+WeightSDS!Q$29*$AJ956^6+WeightSDS!R$29*$AJ956^5+WeightSDS!S$29*$AJ956^4+WeightSDS!T$29*$AJ956^3+WeightSDS!U$29*$AJ956^2+WeightSDS!V$29*$AJ956+WeightSDS!W$29-0.010431*(1-$AJ956/210),IF($AJ956&lt;123,WeightSDS!M$30*$AJ956^10+WeightSDS!N$30*$AJ956^9+WeightSDS!O$30*$AJ956^8+WeightSDS!P$30*$AJ956^7+WeightSDS!Q$30*$AJ956^6+WeightSDS!R$30*$AJ956^5+WeightSDS!S$30*$AJ956^4+WeightSDS!T$30*$AJ956^3+WeightSDS!U$30*$AJ956^2+WeightSDS!V$30*$AJ956+WeightSDS!W$30-0.010431*(1-1/$AJ956),WeightSDS!M$32+WeightSDS!N$32/(1+EXP(WeightSDS!O$32+WeightSDS!P$32*$AJ956))-0.010431*(1-$AJ956/210))))</f>
        <v>2.9500001032655536</v>
      </c>
      <c r="AN956" s="7">
        <f>IF(D956="M",IF($AJ956&lt;162,WeightSDS!P$12*$AJ956^7+WeightSDS!Q$12*$AJ956^6+WeightSDS!R$12*$AJ956^5+WeightSDS!S$12*$AJ956^4+WeightSDS!T$12*$AJ956^3+WeightSDS!U$12*$AJ956^2+WeightSDS!V$12*$AJ956+WeightSDS!W$12,WeightSDS!P$14*$AJ956^7+WeightSDS!Q$14*$AJ956^6+WeightSDS!R$14*$AJ956^5+WeightSDS!S$14*$AJ956^4+WeightSDS!T$14*$AJ956^3+WeightSDS!U$14*$AJ956^2+WeightSDS!V$14*$AJ956+WeightSDS!W$14),IF($AJ956&lt;156,WeightSDS!O$17*$AJ956^8+WeightSDS!P$17*$AJ956^7+WeightSDS!Q$17*$AJ956^6+WeightSDS!R$17*$AJ956^5+WeightSDS!S$17*$AJ956^4+WeightSDS!T$17*$AJ956^3+WeightSDS!U$17*$AJ956^2+WeightSDS!V$17*$AJ956+WeightSDS!W$17,IF($AJ956&lt;186,WeightSDS!$U$18+(WeightSDS!$V$18-WeightSDS!$U$18)/24*($AJ956-186)+WeightSDS!$W$18*(-$AJ956+186)^2-0.005,WeightSDS!$U$18+(WeightSDS!$V$18-WeightSDS!$U$18)/24*($AJ956-186)-0.005)))</f>
        <v>0.14604529399999999</v>
      </c>
      <c r="AQ956" s="7">
        <f t="shared" si="317"/>
        <v>0.56299999999999994</v>
      </c>
      <c r="AR956" s="7">
        <f t="shared" si="318"/>
        <v>69</v>
      </c>
      <c r="AS956" s="7">
        <f t="shared" si="319"/>
        <v>0.51</v>
      </c>
    </row>
    <row r="957" spans="2:45" s="7" customFormat="1" x14ac:dyDescent="0.15">
      <c r="B957" s="118"/>
      <c r="C957" s="118"/>
      <c r="D957" s="118"/>
      <c r="E957" s="30"/>
      <c r="F957" s="30"/>
      <c r="G957" s="119"/>
      <c r="H957" s="119"/>
      <c r="I957" s="78"/>
      <c r="J957" s="11" t="str">
        <f t="shared" si="310"/>
        <v/>
      </c>
      <c r="K957" s="2" t="str">
        <f t="shared" si="320"/>
        <v/>
      </c>
      <c r="L957" s="2" t="str">
        <f t="shared" si="311"/>
        <v/>
      </c>
      <c r="M957" s="2" t="str">
        <f t="shared" si="321"/>
        <v/>
      </c>
      <c r="N957" s="2" t="str">
        <f t="shared" si="322"/>
        <v/>
      </c>
      <c r="O957" s="2" t="str">
        <f t="shared" si="323"/>
        <v/>
      </c>
      <c r="P957" s="11" t="str">
        <f t="shared" si="324"/>
        <v/>
      </c>
      <c r="Q957" s="11" t="str">
        <f t="shared" si="325"/>
        <v/>
      </c>
      <c r="R957" s="2" t="str">
        <f t="shared" si="326"/>
        <v/>
      </c>
      <c r="S957" s="11" t="str">
        <f t="shared" si="327"/>
        <v/>
      </c>
      <c r="T957" s="175" t="str">
        <f t="shared" si="328"/>
        <v/>
      </c>
      <c r="U957" s="11" t="str">
        <f t="shared" si="329"/>
        <v/>
      </c>
      <c r="V957" s="136"/>
      <c r="W957" s="136"/>
      <c r="X957" s="139">
        <f t="shared" si="312"/>
        <v>0</v>
      </c>
      <c r="Y957" s="31">
        <f t="shared" si="313"/>
        <v>0</v>
      </c>
      <c r="Z957" s="31"/>
      <c r="AA957" s="140">
        <f t="shared" si="314"/>
        <v>0</v>
      </c>
      <c r="AB957" s="12"/>
      <c r="AC957" s="8">
        <f t="shared" si="315"/>
        <v>9.0359999999999996</v>
      </c>
      <c r="AD957" s="8">
        <f t="shared" si="316"/>
        <v>-184.49199999999999</v>
      </c>
      <c r="AE957"/>
      <c r="AF957" t="e">
        <f>IF(D957="M",IF(AI957&lt;78,LMS!$D$5*AI957^3+LMS!$E$5*AI957^2+LMS!$F$5*AI957+LMS!$G$5,IF(AI957&lt;150,LMS!$D$6*AI957^3+LMS!$E$6*AI957^2+LMS!$F$6*AI957+LMS!$G$6,LMS!$D$7*AI957^3+LMS!$E$7*AI957^2+LMS!$F$7*AI957+LMS!$G$7)),IF(AI957&lt;69,LMS!$D$9*AI957^3+LMS!$E$9*AI957^2+LMS!$F$9*AI957+LMS!$G$9,IF(AI957&lt;150,LMS!$D$10*AI957^3+LMS!$E$10*AI957^2+LMS!$F$10*AI957+LMS!$G$10,LMS!$D$11*AI957^3+LMS!$E$11*AI957^2+LMS!$F$11*AI957+LMS!$G$11)))</f>
        <v>#VALUE!</v>
      </c>
      <c r="AG957" t="e">
        <f>IF(D957="M",(IF(AI957&lt;2.5,LMS!$D$21*AI957^3+LMS!$E$21*AI957^2+LMS!$F$21*AI957+LMS!$G$21,IF(AI957&lt;9.5,LMS!$D$22*AI957^3+LMS!$E$22*AI957^2+LMS!$F$22*AI957+LMS!$G$22,IF(AI957&lt;26.75,LMS!$D$23*AI957^3+LMS!$E$23*AI957^2+LMS!$F$23*AI957+LMS!$G$23,IF(AI957&lt;90,LMS!$D$24*AI957^3+LMS!$E$24*AI957^2+LMS!$F$24*AI957+LMS!$G$24,LMS!$D$25*AI957^3+LMS!$E$25*AI957^2+LMS!$F$25*AI957+LMS!$G$25))))),(IF(AI957&lt;2.5,LMS!$D$27*AI957^3+LMS!$E$27*AI957^2+LMS!$F$27*AI957+LMS!$G$27,IF(AI957&lt;9.5,LMS!$D$28*AI957^3+LMS!$E$28*AI957^2+LMS!$F$28*AI957+LMS!$G$28,IF(AI957&lt;26.75,LMS!$D$29*AI957^3+LMS!$E$29*AI957^2+LMS!$F$29*AI957+LMS!$G$29,IF(AI957&lt;90,LMS!$D$30*AI957^3+LMS!$E$30*AI957^2+LMS!$F$30*AI957+LMS!$G$30,IF(AI957&lt;150,LMS!$D$31*AI957^3+LMS!$E$31*AI957^2+LMS!$F$31*AI957+LMS!$G$31,LMS!$D$32*AI957^3+LMS!$E$32*AI957^2+LMS!$F$32*AI957+LMS!$G$32)))))))</f>
        <v>#VALUE!</v>
      </c>
      <c r="AH957" t="e">
        <f>IF(D957="M",(IF(AI957&lt;90,LMS!$D$14*AI957^3+LMS!$E$14*AI957^2+LMS!$F$14*AI957+LMS!$G$14,LMS!$D$15*AI957^3+LMS!$E$15*AI957^2+LMS!$F$15*AI957+LMS!$G$15)),(IF(AI957&lt;90,LMS!$D$17*AI957^3+LMS!$E$17*AI957^2+LMS!$F$17*AI957+LMS!$G$17,LMS!$D$18*AI957^3+LMS!$E$18*AI957^2+LMS!$F$18*AI957+LMS!$G$18)))</f>
        <v>#VALUE!</v>
      </c>
      <c r="AI957" s="7" t="e">
        <f t="shared" ref="AI957:AI1002" si="331">T957*365.25/30.4375</f>
        <v>#VALUE!</v>
      </c>
      <c r="AJ957" s="7">
        <f t="shared" si="330"/>
        <v>0</v>
      </c>
      <c r="AL957" s="7">
        <f>IF(D957="M",WeightSDS!P$5*$AJ957^7+WeightSDS!Q$5*$AJ957^6+WeightSDS!R$5*$AJ957^5+WeightSDS!S$5*$AJ957^4+WeightSDS!T$5*$AJ957^3+WeightSDS!U$5*$AJ957^2+WeightSDS!V$5*$AJ957+WeightSDS!W$5,IF($AJ957&lt;186,WeightSDS!P$8*$AJ957^7+WeightSDS!Q$8*$AJ957^6+WeightSDS!R$8*$AJ957^5+WeightSDS!S$8*$AJ957^4+WeightSDS!T$8*$AJ957^3+WeightSDS!U$8*$AJ957^2+WeightSDS!V$8*$AJ957+WeightSDS!W$8,WeightSDS!$U$9+WeightSDS!$V$9*($AJ957-WeightSDS!$W$9)))</f>
        <v>0.75407122999999998</v>
      </c>
      <c r="AM957" s="7">
        <f>IF(D957="M",IF($AJ957&lt;45,WeightSDS!M$23*$AJ957^10+WeightSDS!N$23*$AJ957^9+WeightSDS!O$23*$AJ957^8+WeightSDS!P$23*$AJ957^7+WeightSDS!Q$23*$AJ957^6+WeightSDS!R$23*$AJ957^5+WeightSDS!S$23*$AJ957^4+WeightSDS!T$23*$AJ957^3+WeightSDS!U$23*$AJ957^2+WeightSDS!V$23*$AJ957+WeightSDS!W$23,IF($AJ957&lt;153,WeightSDS!M$25*$AJ957^10+WeightSDS!N$25*$AJ957^9+WeightSDS!O$25*$AJ957^8+WeightSDS!P$25*$AJ957^7+WeightSDS!Q$25*$AJ957^6+WeightSDS!R$25*$AJ957^5+WeightSDS!S$25*$AJ957^4+WeightSDS!T$25*$AJ957^3+WeightSDS!U$25*$AJ957^2+WeightSDS!V$25*$AJ957+WeightSDS!W$25,WeightSDS!M$27+WeightSDS!N$27/(1+EXP(WeightSDS!O$27+WeightSDS!P$27*$AJ957)))),IF($AJ957&lt;43.8,WeightSDS!M$29*$AJ957^10+WeightSDS!N$29*$AJ957^9+WeightSDS!O$29*$AJ957^8+WeightSDS!P$29*$AJ957^7+WeightSDS!Q$29*$AJ957^6+WeightSDS!R$29*$AJ957^5+WeightSDS!S$29*$AJ957^4+WeightSDS!T$29*$AJ957^3+WeightSDS!U$29*$AJ957^2+WeightSDS!V$29*$AJ957+WeightSDS!W$29-0.010431*(1-$AJ957/210),IF($AJ957&lt;123,WeightSDS!M$30*$AJ957^10+WeightSDS!N$30*$AJ957^9+WeightSDS!O$30*$AJ957^8+WeightSDS!P$30*$AJ957^7+WeightSDS!Q$30*$AJ957^6+WeightSDS!R$30*$AJ957^5+WeightSDS!S$30*$AJ957^4+WeightSDS!T$30*$AJ957^3+WeightSDS!U$30*$AJ957^2+WeightSDS!V$30*$AJ957+WeightSDS!W$30-0.010431*(1-1/$AJ957),WeightSDS!M$32+WeightSDS!N$32/(1+EXP(WeightSDS!O$32+WeightSDS!P$32*$AJ957))-0.010431*(1-$AJ957/210))))</f>
        <v>2.9500001032655536</v>
      </c>
      <c r="AN957" s="7">
        <f>IF(D957="M",IF($AJ957&lt;162,WeightSDS!P$12*$AJ957^7+WeightSDS!Q$12*$AJ957^6+WeightSDS!R$12*$AJ957^5+WeightSDS!S$12*$AJ957^4+WeightSDS!T$12*$AJ957^3+WeightSDS!U$12*$AJ957^2+WeightSDS!V$12*$AJ957+WeightSDS!W$12,WeightSDS!P$14*$AJ957^7+WeightSDS!Q$14*$AJ957^6+WeightSDS!R$14*$AJ957^5+WeightSDS!S$14*$AJ957^4+WeightSDS!T$14*$AJ957^3+WeightSDS!U$14*$AJ957^2+WeightSDS!V$14*$AJ957+WeightSDS!W$14),IF($AJ957&lt;156,WeightSDS!O$17*$AJ957^8+WeightSDS!P$17*$AJ957^7+WeightSDS!Q$17*$AJ957^6+WeightSDS!R$17*$AJ957^5+WeightSDS!S$17*$AJ957^4+WeightSDS!T$17*$AJ957^3+WeightSDS!U$17*$AJ957^2+WeightSDS!V$17*$AJ957+WeightSDS!W$17,IF($AJ957&lt;186,WeightSDS!$U$18+(WeightSDS!$V$18-WeightSDS!$U$18)/24*($AJ957-186)+WeightSDS!$W$18*(-$AJ957+186)^2-0.005,WeightSDS!$U$18+(WeightSDS!$V$18-WeightSDS!$U$18)/24*($AJ957-186)-0.005)))</f>
        <v>0.14604529399999999</v>
      </c>
      <c r="AQ957" s="7">
        <f t="shared" si="317"/>
        <v>0.56299999999999994</v>
      </c>
      <c r="AR957" s="7">
        <f t="shared" si="318"/>
        <v>69</v>
      </c>
      <c r="AS957" s="7">
        <f t="shared" si="319"/>
        <v>0.51</v>
      </c>
    </row>
    <row r="958" spans="2:45" s="7" customFormat="1" x14ac:dyDescent="0.15">
      <c r="B958" s="118"/>
      <c r="C958" s="118"/>
      <c r="D958" s="118"/>
      <c r="E958" s="30"/>
      <c r="F958" s="30"/>
      <c r="G958" s="119"/>
      <c r="H958" s="119"/>
      <c r="I958" s="78"/>
      <c r="J958" s="11" t="str">
        <f t="shared" si="310"/>
        <v/>
      </c>
      <c r="K958" s="2" t="str">
        <f t="shared" si="320"/>
        <v/>
      </c>
      <c r="L958" s="2" t="str">
        <f t="shared" si="311"/>
        <v/>
      </c>
      <c r="M958" s="2" t="str">
        <f t="shared" si="321"/>
        <v/>
      </c>
      <c r="N958" s="2" t="str">
        <f t="shared" si="322"/>
        <v/>
      </c>
      <c r="O958" s="2" t="str">
        <f t="shared" si="323"/>
        <v/>
      </c>
      <c r="P958" s="11" t="str">
        <f t="shared" si="324"/>
        <v/>
      </c>
      <c r="Q958" s="11" t="str">
        <f t="shared" si="325"/>
        <v/>
      </c>
      <c r="R958" s="2" t="str">
        <f t="shared" si="326"/>
        <v/>
      </c>
      <c r="S958" s="11" t="str">
        <f t="shared" si="327"/>
        <v/>
      </c>
      <c r="T958" s="175" t="str">
        <f t="shared" si="328"/>
        <v/>
      </c>
      <c r="U958" s="11" t="str">
        <f t="shared" si="329"/>
        <v/>
      </c>
      <c r="V958" s="136"/>
      <c r="W958" s="136"/>
      <c r="X958" s="139">
        <f t="shared" si="312"/>
        <v>0</v>
      </c>
      <c r="Y958" s="31">
        <f t="shared" si="313"/>
        <v>0</v>
      </c>
      <c r="Z958" s="31"/>
      <c r="AA958" s="140">
        <f t="shared" si="314"/>
        <v>0</v>
      </c>
      <c r="AB958" s="12"/>
      <c r="AC958" s="8">
        <f t="shared" si="315"/>
        <v>9.0359999999999996</v>
      </c>
      <c r="AD958" s="8">
        <f t="shared" si="316"/>
        <v>-184.49199999999999</v>
      </c>
      <c r="AE958"/>
      <c r="AF958" t="e">
        <f>IF(D958="M",IF(AI958&lt;78,LMS!$D$5*AI958^3+LMS!$E$5*AI958^2+LMS!$F$5*AI958+LMS!$G$5,IF(AI958&lt;150,LMS!$D$6*AI958^3+LMS!$E$6*AI958^2+LMS!$F$6*AI958+LMS!$G$6,LMS!$D$7*AI958^3+LMS!$E$7*AI958^2+LMS!$F$7*AI958+LMS!$G$7)),IF(AI958&lt;69,LMS!$D$9*AI958^3+LMS!$E$9*AI958^2+LMS!$F$9*AI958+LMS!$G$9,IF(AI958&lt;150,LMS!$D$10*AI958^3+LMS!$E$10*AI958^2+LMS!$F$10*AI958+LMS!$G$10,LMS!$D$11*AI958^3+LMS!$E$11*AI958^2+LMS!$F$11*AI958+LMS!$G$11)))</f>
        <v>#VALUE!</v>
      </c>
      <c r="AG958" t="e">
        <f>IF(D958="M",(IF(AI958&lt;2.5,LMS!$D$21*AI958^3+LMS!$E$21*AI958^2+LMS!$F$21*AI958+LMS!$G$21,IF(AI958&lt;9.5,LMS!$D$22*AI958^3+LMS!$E$22*AI958^2+LMS!$F$22*AI958+LMS!$G$22,IF(AI958&lt;26.75,LMS!$D$23*AI958^3+LMS!$E$23*AI958^2+LMS!$F$23*AI958+LMS!$G$23,IF(AI958&lt;90,LMS!$D$24*AI958^3+LMS!$E$24*AI958^2+LMS!$F$24*AI958+LMS!$G$24,LMS!$D$25*AI958^3+LMS!$E$25*AI958^2+LMS!$F$25*AI958+LMS!$G$25))))),(IF(AI958&lt;2.5,LMS!$D$27*AI958^3+LMS!$E$27*AI958^2+LMS!$F$27*AI958+LMS!$G$27,IF(AI958&lt;9.5,LMS!$D$28*AI958^3+LMS!$E$28*AI958^2+LMS!$F$28*AI958+LMS!$G$28,IF(AI958&lt;26.75,LMS!$D$29*AI958^3+LMS!$E$29*AI958^2+LMS!$F$29*AI958+LMS!$G$29,IF(AI958&lt;90,LMS!$D$30*AI958^3+LMS!$E$30*AI958^2+LMS!$F$30*AI958+LMS!$G$30,IF(AI958&lt;150,LMS!$D$31*AI958^3+LMS!$E$31*AI958^2+LMS!$F$31*AI958+LMS!$G$31,LMS!$D$32*AI958^3+LMS!$E$32*AI958^2+LMS!$F$32*AI958+LMS!$G$32)))))))</f>
        <v>#VALUE!</v>
      </c>
      <c r="AH958" t="e">
        <f>IF(D958="M",(IF(AI958&lt;90,LMS!$D$14*AI958^3+LMS!$E$14*AI958^2+LMS!$F$14*AI958+LMS!$G$14,LMS!$D$15*AI958^3+LMS!$E$15*AI958^2+LMS!$F$15*AI958+LMS!$G$15)),(IF(AI958&lt;90,LMS!$D$17*AI958^3+LMS!$E$17*AI958^2+LMS!$F$17*AI958+LMS!$G$17,LMS!$D$18*AI958^3+LMS!$E$18*AI958^2+LMS!$F$18*AI958+LMS!$G$18)))</f>
        <v>#VALUE!</v>
      </c>
      <c r="AI958" s="7" t="e">
        <f t="shared" si="331"/>
        <v>#VALUE!</v>
      </c>
      <c r="AJ958" s="7">
        <f t="shared" si="330"/>
        <v>0</v>
      </c>
      <c r="AL958" s="7">
        <f>IF(D958="M",WeightSDS!P$5*$AJ958^7+WeightSDS!Q$5*$AJ958^6+WeightSDS!R$5*$AJ958^5+WeightSDS!S$5*$AJ958^4+WeightSDS!T$5*$AJ958^3+WeightSDS!U$5*$AJ958^2+WeightSDS!V$5*$AJ958+WeightSDS!W$5,IF($AJ958&lt;186,WeightSDS!P$8*$AJ958^7+WeightSDS!Q$8*$AJ958^6+WeightSDS!R$8*$AJ958^5+WeightSDS!S$8*$AJ958^4+WeightSDS!T$8*$AJ958^3+WeightSDS!U$8*$AJ958^2+WeightSDS!V$8*$AJ958+WeightSDS!W$8,WeightSDS!$U$9+WeightSDS!$V$9*($AJ958-WeightSDS!$W$9)))</f>
        <v>0.75407122999999998</v>
      </c>
      <c r="AM958" s="7">
        <f>IF(D958="M",IF($AJ958&lt;45,WeightSDS!M$23*$AJ958^10+WeightSDS!N$23*$AJ958^9+WeightSDS!O$23*$AJ958^8+WeightSDS!P$23*$AJ958^7+WeightSDS!Q$23*$AJ958^6+WeightSDS!R$23*$AJ958^5+WeightSDS!S$23*$AJ958^4+WeightSDS!T$23*$AJ958^3+WeightSDS!U$23*$AJ958^2+WeightSDS!V$23*$AJ958+WeightSDS!W$23,IF($AJ958&lt;153,WeightSDS!M$25*$AJ958^10+WeightSDS!N$25*$AJ958^9+WeightSDS!O$25*$AJ958^8+WeightSDS!P$25*$AJ958^7+WeightSDS!Q$25*$AJ958^6+WeightSDS!R$25*$AJ958^5+WeightSDS!S$25*$AJ958^4+WeightSDS!T$25*$AJ958^3+WeightSDS!U$25*$AJ958^2+WeightSDS!V$25*$AJ958+WeightSDS!W$25,WeightSDS!M$27+WeightSDS!N$27/(1+EXP(WeightSDS!O$27+WeightSDS!P$27*$AJ958)))),IF($AJ958&lt;43.8,WeightSDS!M$29*$AJ958^10+WeightSDS!N$29*$AJ958^9+WeightSDS!O$29*$AJ958^8+WeightSDS!P$29*$AJ958^7+WeightSDS!Q$29*$AJ958^6+WeightSDS!R$29*$AJ958^5+WeightSDS!S$29*$AJ958^4+WeightSDS!T$29*$AJ958^3+WeightSDS!U$29*$AJ958^2+WeightSDS!V$29*$AJ958+WeightSDS!W$29-0.010431*(1-$AJ958/210),IF($AJ958&lt;123,WeightSDS!M$30*$AJ958^10+WeightSDS!N$30*$AJ958^9+WeightSDS!O$30*$AJ958^8+WeightSDS!P$30*$AJ958^7+WeightSDS!Q$30*$AJ958^6+WeightSDS!R$30*$AJ958^5+WeightSDS!S$30*$AJ958^4+WeightSDS!T$30*$AJ958^3+WeightSDS!U$30*$AJ958^2+WeightSDS!V$30*$AJ958+WeightSDS!W$30-0.010431*(1-1/$AJ958),WeightSDS!M$32+WeightSDS!N$32/(1+EXP(WeightSDS!O$32+WeightSDS!P$32*$AJ958))-0.010431*(1-$AJ958/210))))</f>
        <v>2.9500001032655536</v>
      </c>
      <c r="AN958" s="7">
        <f>IF(D958="M",IF($AJ958&lt;162,WeightSDS!P$12*$AJ958^7+WeightSDS!Q$12*$AJ958^6+WeightSDS!R$12*$AJ958^5+WeightSDS!S$12*$AJ958^4+WeightSDS!T$12*$AJ958^3+WeightSDS!U$12*$AJ958^2+WeightSDS!V$12*$AJ958+WeightSDS!W$12,WeightSDS!P$14*$AJ958^7+WeightSDS!Q$14*$AJ958^6+WeightSDS!R$14*$AJ958^5+WeightSDS!S$14*$AJ958^4+WeightSDS!T$14*$AJ958^3+WeightSDS!U$14*$AJ958^2+WeightSDS!V$14*$AJ958+WeightSDS!W$14),IF($AJ958&lt;156,WeightSDS!O$17*$AJ958^8+WeightSDS!P$17*$AJ958^7+WeightSDS!Q$17*$AJ958^6+WeightSDS!R$17*$AJ958^5+WeightSDS!S$17*$AJ958^4+WeightSDS!T$17*$AJ958^3+WeightSDS!U$17*$AJ958^2+WeightSDS!V$17*$AJ958+WeightSDS!W$17,IF($AJ958&lt;186,WeightSDS!$U$18+(WeightSDS!$V$18-WeightSDS!$U$18)/24*($AJ958-186)+WeightSDS!$W$18*(-$AJ958+186)^2-0.005,WeightSDS!$U$18+(WeightSDS!$V$18-WeightSDS!$U$18)/24*($AJ958-186)-0.005)))</f>
        <v>0.14604529399999999</v>
      </c>
      <c r="AQ958" s="7">
        <f t="shared" si="317"/>
        <v>0.56299999999999994</v>
      </c>
      <c r="AR958" s="7">
        <f t="shared" si="318"/>
        <v>69</v>
      </c>
      <c r="AS958" s="7">
        <f t="shared" si="319"/>
        <v>0.51</v>
      </c>
    </row>
    <row r="959" spans="2:45" s="7" customFormat="1" x14ac:dyDescent="0.15">
      <c r="B959" s="118"/>
      <c r="C959" s="118"/>
      <c r="D959" s="118"/>
      <c r="E959" s="30"/>
      <c r="F959" s="30"/>
      <c r="G959" s="119"/>
      <c r="H959" s="119"/>
      <c r="I959" s="78"/>
      <c r="J959" s="11" t="str">
        <f t="shared" si="310"/>
        <v/>
      </c>
      <c r="K959" s="2" t="str">
        <f t="shared" si="320"/>
        <v/>
      </c>
      <c r="L959" s="2" t="str">
        <f t="shared" si="311"/>
        <v/>
      </c>
      <c r="M959" s="2" t="str">
        <f t="shared" si="321"/>
        <v/>
      </c>
      <c r="N959" s="2" t="str">
        <f t="shared" si="322"/>
        <v/>
      </c>
      <c r="O959" s="2" t="str">
        <f t="shared" si="323"/>
        <v/>
      </c>
      <c r="P959" s="11" t="str">
        <f t="shared" si="324"/>
        <v/>
      </c>
      <c r="Q959" s="11" t="str">
        <f t="shared" si="325"/>
        <v/>
      </c>
      <c r="R959" s="2" t="str">
        <f t="shared" si="326"/>
        <v/>
      </c>
      <c r="S959" s="11" t="str">
        <f t="shared" si="327"/>
        <v/>
      </c>
      <c r="T959" s="175" t="str">
        <f t="shared" si="328"/>
        <v/>
      </c>
      <c r="U959" s="11" t="str">
        <f t="shared" si="329"/>
        <v/>
      </c>
      <c r="V959" s="136"/>
      <c r="W959" s="136"/>
      <c r="X959" s="139">
        <f t="shared" si="312"/>
        <v>0</v>
      </c>
      <c r="Y959" s="31">
        <f t="shared" si="313"/>
        <v>0</v>
      </c>
      <c r="Z959" s="31"/>
      <c r="AA959" s="140">
        <f t="shared" si="314"/>
        <v>0</v>
      </c>
      <c r="AB959" s="12"/>
      <c r="AC959" s="8">
        <f t="shared" si="315"/>
        <v>9.0359999999999996</v>
      </c>
      <c r="AD959" s="8">
        <f t="shared" si="316"/>
        <v>-184.49199999999999</v>
      </c>
      <c r="AE959"/>
      <c r="AF959" t="e">
        <f>IF(D959="M",IF(AI959&lt;78,LMS!$D$5*AI959^3+LMS!$E$5*AI959^2+LMS!$F$5*AI959+LMS!$G$5,IF(AI959&lt;150,LMS!$D$6*AI959^3+LMS!$E$6*AI959^2+LMS!$F$6*AI959+LMS!$G$6,LMS!$D$7*AI959^3+LMS!$E$7*AI959^2+LMS!$F$7*AI959+LMS!$G$7)),IF(AI959&lt;69,LMS!$D$9*AI959^3+LMS!$E$9*AI959^2+LMS!$F$9*AI959+LMS!$G$9,IF(AI959&lt;150,LMS!$D$10*AI959^3+LMS!$E$10*AI959^2+LMS!$F$10*AI959+LMS!$G$10,LMS!$D$11*AI959^3+LMS!$E$11*AI959^2+LMS!$F$11*AI959+LMS!$G$11)))</f>
        <v>#VALUE!</v>
      </c>
      <c r="AG959" t="e">
        <f>IF(D959="M",(IF(AI959&lt;2.5,LMS!$D$21*AI959^3+LMS!$E$21*AI959^2+LMS!$F$21*AI959+LMS!$G$21,IF(AI959&lt;9.5,LMS!$D$22*AI959^3+LMS!$E$22*AI959^2+LMS!$F$22*AI959+LMS!$G$22,IF(AI959&lt;26.75,LMS!$D$23*AI959^3+LMS!$E$23*AI959^2+LMS!$F$23*AI959+LMS!$G$23,IF(AI959&lt;90,LMS!$D$24*AI959^3+LMS!$E$24*AI959^2+LMS!$F$24*AI959+LMS!$G$24,LMS!$D$25*AI959^3+LMS!$E$25*AI959^2+LMS!$F$25*AI959+LMS!$G$25))))),(IF(AI959&lt;2.5,LMS!$D$27*AI959^3+LMS!$E$27*AI959^2+LMS!$F$27*AI959+LMS!$G$27,IF(AI959&lt;9.5,LMS!$D$28*AI959^3+LMS!$E$28*AI959^2+LMS!$F$28*AI959+LMS!$G$28,IF(AI959&lt;26.75,LMS!$D$29*AI959^3+LMS!$E$29*AI959^2+LMS!$F$29*AI959+LMS!$G$29,IF(AI959&lt;90,LMS!$D$30*AI959^3+LMS!$E$30*AI959^2+LMS!$F$30*AI959+LMS!$G$30,IF(AI959&lt;150,LMS!$D$31*AI959^3+LMS!$E$31*AI959^2+LMS!$F$31*AI959+LMS!$G$31,LMS!$D$32*AI959^3+LMS!$E$32*AI959^2+LMS!$F$32*AI959+LMS!$G$32)))))))</f>
        <v>#VALUE!</v>
      </c>
      <c r="AH959" t="e">
        <f>IF(D959="M",(IF(AI959&lt;90,LMS!$D$14*AI959^3+LMS!$E$14*AI959^2+LMS!$F$14*AI959+LMS!$G$14,LMS!$D$15*AI959^3+LMS!$E$15*AI959^2+LMS!$F$15*AI959+LMS!$G$15)),(IF(AI959&lt;90,LMS!$D$17*AI959^3+LMS!$E$17*AI959^2+LMS!$F$17*AI959+LMS!$G$17,LMS!$D$18*AI959^3+LMS!$E$18*AI959^2+LMS!$F$18*AI959+LMS!$G$18)))</f>
        <v>#VALUE!</v>
      </c>
      <c r="AI959" s="7" t="e">
        <f t="shared" si="331"/>
        <v>#VALUE!</v>
      </c>
      <c r="AJ959" s="7">
        <f t="shared" si="330"/>
        <v>0</v>
      </c>
      <c r="AL959" s="7">
        <f>IF(D959="M",WeightSDS!P$5*$AJ959^7+WeightSDS!Q$5*$AJ959^6+WeightSDS!R$5*$AJ959^5+WeightSDS!S$5*$AJ959^4+WeightSDS!T$5*$AJ959^3+WeightSDS!U$5*$AJ959^2+WeightSDS!V$5*$AJ959+WeightSDS!W$5,IF($AJ959&lt;186,WeightSDS!P$8*$AJ959^7+WeightSDS!Q$8*$AJ959^6+WeightSDS!R$8*$AJ959^5+WeightSDS!S$8*$AJ959^4+WeightSDS!T$8*$AJ959^3+WeightSDS!U$8*$AJ959^2+WeightSDS!V$8*$AJ959+WeightSDS!W$8,WeightSDS!$U$9+WeightSDS!$V$9*($AJ959-WeightSDS!$W$9)))</f>
        <v>0.75407122999999998</v>
      </c>
      <c r="AM959" s="7">
        <f>IF(D959="M",IF($AJ959&lt;45,WeightSDS!M$23*$AJ959^10+WeightSDS!N$23*$AJ959^9+WeightSDS!O$23*$AJ959^8+WeightSDS!P$23*$AJ959^7+WeightSDS!Q$23*$AJ959^6+WeightSDS!R$23*$AJ959^5+WeightSDS!S$23*$AJ959^4+WeightSDS!T$23*$AJ959^3+WeightSDS!U$23*$AJ959^2+WeightSDS!V$23*$AJ959+WeightSDS!W$23,IF($AJ959&lt;153,WeightSDS!M$25*$AJ959^10+WeightSDS!N$25*$AJ959^9+WeightSDS!O$25*$AJ959^8+WeightSDS!P$25*$AJ959^7+WeightSDS!Q$25*$AJ959^6+WeightSDS!R$25*$AJ959^5+WeightSDS!S$25*$AJ959^4+WeightSDS!T$25*$AJ959^3+WeightSDS!U$25*$AJ959^2+WeightSDS!V$25*$AJ959+WeightSDS!W$25,WeightSDS!M$27+WeightSDS!N$27/(1+EXP(WeightSDS!O$27+WeightSDS!P$27*$AJ959)))),IF($AJ959&lt;43.8,WeightSDS!M$29*$AJ959^10+WeightSDS!N$29*$AJ959^9+WeightSDS!O$29*$AJ959^8+WeightSDS!P$29*$AJ959^7+WeightSDS!Q$29*$AJ959^6+WeightSDS!R$29*$AJ959^5+WeightSDS!S$29*$AJ959^4+WeightSDS!T$29*$AJ959^3+WeightSDS!U$29*$AJ959^2+WeightSDS!V$29*$AJ959+WeightSDS!W$29-0.010431*(1-$AJ959/210),IF($AJ959&lt;123,WeightSDS!M$30*$AJ959^10+WeightSDS!N$30*$AJ959^9+WeightSDS!O$30*$AJ959^8+WeightSDS!P$30*$AJ959^7+WeightSDS!Q$30*$AJ959^6+WeightSDS!R$30*$AJ959^5+WeightSDS!S$30*$AJ959^4+WeightSDS!T$30*$AJ959^3+WeightSDS!U$30*$AJ959^2+WeightSDS!V$30*$AJ959+WeightSDS!W$30-0.010431*(1-1/$AJ959),WeightSDS!M$32+WeightSDS!N$32/(1+EXP(WeightSDS!O$32+WeightSDS!P$32*$AJ959))-0.010431*(1-$AJ959/210))))</f>
        <v>2.9500001032655536</v>
      </c>
      <c r="AN959" s="7">
        <f>IF(D959="M",IF($AJ959&lt;162,WeightSDS!P$12*$AJ959^7+WeightSDS!Q$12*$AJ959^6+WeightSDS!R$12*$AJ959^5+WeightSDS!S$12*$AJ959^4+WeightSDS!T$12*$AJ959^3+WeightSDS!U$12*$AJ959^2+WeightSDS!V$12*$AJ959+WeightSDS!W$12,WeightSDS!P$14*$AJ959^7+WeightSDS!Q$14*$AJ959^6+WeightSDS!R$14*$AJ959^5+WeightSDS!S$14*$AJ959^4+WeightSDS!T$14*$AJ959^3+WeightSDS!U$14*$AJ959^2+WeightSDS!V$14*$AJ959+WeightSDS!W$14),IF($AJ959&lt;156,WeightSDS!O$17*$AJ959^8+WeightSDS!P$17*$AJ959^7+WeightSDS!Q$17*$AJ959^6+WeightSDS!R$17*$AJ959^5+WeightSDS!S$17*$AJ959^4+WeightSDS!T$17*$AJ959^3+WeightSDS!U$17*$AJ959^2+WeightSDS!V$17*$AJ959+WeightSDS!W$17,IF($AJ959&lt;186,WeightSDS!$U$18+(WeightSDS!$V$18-WeightSDS!$U$18)/24*($AJ959-186)+WeightSDS!$W$18*(-$AJ959+186)^2-0.005,WeightSDS!$U$18+(WeightSDS!$V$18-WeightSDS!$U$18)/24*($AJ959-186)-0.005)))</f>
        <v>0.14604529399999999</v>
      </c>
      <c r="AQ959" s="7">
        <f t="shared" si="317"/>
        <v>0.56299999999999994</v>
      </c>
      <c r="AR959" s="7">
        <f t="shared" si="318"/>
        <v>69</v>
      </c>
      <c r="AS959" s="7">
        <f t="shared" si="319"/>
        <v>0.51</v>
      </c>
    </row>
    <row r="960" spans="2:45" s="7" customFormat="1" x14ac:dyDescent="0.15">
      <c r="B960" s="118"/>
      <c r="C960" s="118"/>
      <c r="D960" s="118"/>
      <c r="E960" s="30"/>
      <c r="F960" s="30"/>
      <c r="G960" s="119"/>
      <c r="H960" s="119"/>
      <c r="I960" s="78"/>
      <c r="J960" s="11" t="str">
        <f t="shared" si="310"/>
        <v/>
      </c>
      <c r="K960" s="2" t="str">
        <f t="shared" si="320"/>
        <v/>
      </c>
      <c r="L960" s="2" t="str">
        <f t="shared" si="311"/>
        <v/>
      </c>
      <c r="M960" s="2" t="str">
        <f t="shared" si="321"/>
        <v/>
      </c>
      <c r="N960" s="2" t="str">
        <f t="shared" si="322"/>
        <v/>
      </c>
      <c r="O960" s="2" t="str">
        <f t="shared" si="323"/>
        <v/>
      </c>
      <c r="P960" s="11" t="str">
        <f t="shared" si="324"/>
        <v/>
      </c>
      <c r="Q960" s="11" t="str">
        <f t="shared" si="325"/>
        <v/>
      </c>
      <c r="R960" s="2" t="str">
        <f t="shared" si="326"/>
        <v/>
      </c>
      <c r="S960" s="11" t="str">
        <f t="shared" si="327"/>
        <v/>
      </c>
      <c r="T960" s="175" t="str">
        <f t="shared" si="328"/>
        <v/>
      </c>
      <c r="U960" s="11" t="str">
        <f t="shared" si="329"/>
        <v/>
      </c>
      <c r="V960" s="136"/>
      <c r="W960" s="136"/>
      <c r="X960" s="139">
        <f t="shared" si="312"/>
        <v>0</v>
      </c>
      <c r="Y960" s="31">
        <f t="shared" si="313"/>
        <v>0</v>
      </c>
      <c r="Z960" s="31"/>
      <c r="AA960" s="140">
        <f t="shared" si="314"/>
        <v>0</v>
      </c>
      <c r="AB960" s="12"/>
      <c r="AC960" s="8">
        <f t="shared" si="315"/>
        <v>9.0359999999999996</v>
      </c>
      <c r="AD960" s="8">
        <f t="shared" si="316"/>
        <v>-184.49199999999999</v>
      </c>
      <c r="AE960"/>
      <c r="AF960" t="e">
        <f>IF(D960="M",IF(AI960&lt;78,LMS!$D$5*AI960^3+LMS!$E$5*AI960^2+LMS!$F$5*AI960+LMS!$G$5,IF(AI960&lt;150,LMS!$D$6*AI960^3+LMS!$E$6*AI960^2+LMS!$F$6*AI960+LMS!$G$6,LMS!$D$7*AI960^3+LMS!$E$7*AI960^2+LMS!$F$7*AI960+LMS!$G$7)),IF(AI960&lt;69,LMS!$D$9*AI960^3+LMS!$E$9*AI960^2+LMS!$F$9*AI960+LMS!$G$9,IF(AI960&lt;150,LMS!$D$10*AI960^3+LMS!$E$10*AI960^2+LMS!$F$10*AI960+LMS!$G$10,LMS!$D$11*AI960^3+LMS!$E$11*AI960^2+LMS!$F$11*AI960+LMS!$G$11)))</f>
        <v>#VALUE!</v>
      </c>
      <c r="AG960" t="e">
        <f>IF(D960="M",(IF(AI960&lt;2.5,LMS!$D$21*AI960^3+LMS!$E$21*AI960^2+LMS!$F$21*AI960+LMS!$G$21,IF(AI960&lt;9.5,LMS!$D$22*AI960^3+LMS!$E$22*AI960^2+LMS!$F$22*AI960+LMS!$G$22,IF(AI960&lt;26.75,LMS!$D$23*AI960^3+LMS!$E$23*AI960^2+LMS!$F$23*AI960+LMS!$G$23,IF(AI960&lt;90,LMS!$D$24*AI960^3+LMS!$E$24*AI960^2+LMS!$F$24*AI960+LMS!$G$24,LMS!$D$25*AI960^3+LMS!$E$25*AI960^2+LMS!$F$25*AI960+LMS!$G$25))))),(IF(AI960&lt;2.5,LMS!$D$27*AI960^3+LMS!$E$27*AI960^2+LMS!$F$27*AI960+LMS!$G$27,IF(AI960&lt;9.5,LMS!$D$28*AI960^3+LMS!$E$28*AI960^2+LMS!$F$28*AI960+LMS!$G$28,IF(AI960&lt;26.75,LMS!$D$29*AI960^3+LMS!$E$29*AI960^2+LMS!$F$29*AI960+LMS!$G$29,IF(AI960&lt;90,LMS!$D$30*AI960^3+LMS!$E$30*AI960^2+LMS!$F$30*AI960+LMS!$G$30,IF(AI960&lt;150,LMS!$D$31*AI960^3+LMS!$E$31*AI960^2+LMS!$F$31*AI960+LMS!$G$31,LMS!$D$32*AI960^3+LMS!$E$32*AI960^2+LMS!$F$32*AI960+LMS!$G$32)))))))</f>
        <v>#VALUE!</v>
      </c>
      <c r="AH960" t="e">
        <f>IF(D960="M",(IF(AI960&lt;90,LMS!$D$14*AI960^3+LMS!$E$14*AI960^2+LMS!$F$14*AI960+LMS!$G$14,LMS!$D$15*AI960^3+LMS!$E$15*AI960^2+LMS!$F$15*AI960+LMS!$G$15)),(IF(AI960&lt;90,LMS!$D$17*AI960^3+LMS!$E$17*AI960^2+LMS!$F$17*AI960+LMS!$G$17,LMS!$D$18*AI960^3+LMS!$E$18*AI960^2+LMS!$F$18*AI960+LMS!$G$18)))</f>
        <v>#VALUE!</v>
      </c>
      <c r="AI960" s="7" t="e">
        <f t="shared" si="331"/>
        <v>#VALUE!</v>
      </c>
      <c r="AJ960" s="7">
        <f t="shared" si="330"/>
        <v>0</v>
      </c>
      <c r="AL960" s="7">
        <f>IF(D960="M",WeightSDS!P$5*$AJ960^7+WeightSDS!Q$5*$AJ960^6+WeightSDS!R$5*$AJ960^5+WeightSDS!S$5*$AJ960^4+WeightSDS!T$5*$AJ960^3+WeightSDS!U$5*$AJ960^2+WeightSDS!V$5*$AJ960+WeightSDS!W$5,IF($AJ960&lt;186,WeightSDS!P$8*$AJ960^7+WeightSDS!Q$8*$AJ960^6+WeightSDS!R$8*$AJ960^5+WeightSDS!S$8*$AJ960^4+WeightSDS!T$8*$AJ960^3+WeightSDS!U$8*$AJ960^2+WeightSDS!V$8*$AJ960+WeightSDS!W$8,WeightSDS!$U$9+WeightSDS!$V$9*($AJ960-WeightSDS!$W$9)))</f>
        <v>0.75407122999999998</v>
      </c>
      <c r="AM960" s="7">
        <f>IF(D960="M",IF($AJ960&lt;45,WeightSDS!M$23*$AJ960^10+WeightSDS!N$23*$AJ960^9+WeightSDS!O$23*$AJ960^8+WeightSDS!P$23*$AJ960^7+WeightSDS!Q$23*$AJ960^6+WeightSDS!R$23*$AJ960^5+WeightSDS!S$23*$AJ960^4+WeightSDS!T$23*$AJ960^3+WeightSDS!U$23*$AJ960^2+WeightSDS!V$23*$AJ960+WeightSDS!W$23,IF($AJ960&lt;153,WeightSDS!M$25*$AJ960^10+WeightSDS!N$25*$AJ960^9+WeightSDS!O$25*$AJ960^8+WeightSDS!P$25*$AJ960^7+WeightSDS!Q$25*$AJ960^6+WeightSDS!R$25*$AJ960^5+WeightSDS!S$25*$AJ960^4+WeightSDS!T$25*$AJ960^3+WeightSDS!U$25*$AJ960^2+WeightSDS!V$25*$AJ960+WeightSDS!W$25,WeightSDS!M$27+WeightSDS!N$27/(1+EXP(WeightSDS!O$27+WeightSDS!P$27*$AJ960)))),IF($AJ960&lt;43.8,WeightSDS!M$29*$AJ960^10+WeightSDS!N$29*$AJ960^9+WeightSDS!O$29*$AJ960^8+WeightSDS!P$29*$AJ960^7+WeightSDS!Q$29*$AJ960^6+WeightSDS!R$29*$AJ960^5+WeightSDS!S$29*$AJ960^4+WeightSDS!T$29*$AJ960^3+WeightSDS!U$29*$AJ960^2+WeightSDS!V$29*$AJ960+WeightSDS!W$29-0.010431*(1-$AJ960/210),IF($AJ960&lt;123,WeightSDS!M$30*$AJ960^10+WeightSDS!N$30*$AJ960^9+WeightSDS!O$30*$AJ960^8+WeightSDS!P$30*$AJ960^7+WeightSDS!Q$30*$AJ960^6+WeightSDS!R$30*$AJ960^5+WeightSDS!S$30*$AJ960^4+WeightSDS!T$30*$AJ960^3+WeightSDS!U$30*$AJ960^2+WeightSDS!V$30*$AJ960+WeightSDS!W$30-0.010431*(1-1/$AJ960),WeightSDS!M$32+WeightSDS!N$32/(1+EXP(WeightSDS!O$32+WeightSDS!P$32*$AJ960))-0.010431*(1-$AJ960/210))))</f>
        <v>2.9500001032655536</v>
      </c>
      <c r="AN960" s="7">
        <f>IF(D960="M",IF($AJ960&lt;162,WeightSDS!P$12*$AJ960^7+WeightSDS!Q$12*$AJ960^6+WeightSDS!R$12*$AJ960^5+WeightSDS!S$12*$AJ960^4+WeightSDS!T$12*$AJ960^3+WeightSDS!U$12*$AJ960^2+WeightSDS!V$12*$AJ960+WeightSDS!W$12,WeightSDS!P$14*$AJ960^7+WeightSDS!Q$14*$AJ960^6+WeightSDS!R$14*$AJ960^5+WeightSDS!S$14*$AJ960^4+WeightSDS!T$14*$AJ960^3+WeightSDS!U$14*$AJ960^2+WeightSDS!V$14*$AJ960+WeightSDS!W$14),IF($AJ960&lt;156,WeightSDS!O$17*$AJ960^8+WeightSDS!P$17*$AJ960^7+WeightSDS!Q$17*$AJ960^6+WeightSDS!R$17*$AJ960^5+WeightSDS!S$17*$AJ960^4+WeightSDS!T$17*$AJ960^3+WeightSDS!U$17*$AJ960^2+WeightSDS!V$17*$AJ960+WeightSDS!W$17,IF($AJ960&lt;186,WeightSDS!$U$18+(WeightSDS!$V$18-WeightSDS!$U$18)/24*($AJ960-186)+WeightSDS!$W$18*(-$AJ960+186)^2-0.005,WeightSDS!$U$18+(WeightSDS!$V$18-WeightSDS!$U$18)/24*($AJ960-186)-0.005)))</f>
        <v>0.14604529399999999</v>
      </c>
      <c r="AQ960" s="7">
        <f t="shared" si="317"/>
        <v>0.56299999999999994</v>
      </c>
      <c r="AR960" s="7">
        <f t="shared" si="318"/>
        <v>69</v>
      </c>
      <c r="AS960" s="7">
        <f t="shared" si="319"/>
        <v>0.51</v>
      </c>
    </row>
    <row r="961" spans="2:45" s="7" customFormat="1" x14ac:dyDescent="0.15">
      <c r="B961" s="118"/>
      <c r="C961" s="118"/>
      <c r="D961" s="118"/>
      <c r="E961" s="30"/>
      <c r="F961" s="30"/>
      <c r="G961" s="119"/>
      <c r="H961" s="119"/>
      <c r="I961" s="78"/>
      <c r="J961" s="11" t="str">
        <f t="shared" si="310"/>
        <v/>
      </c>
      <c r="K961" s="2" t="str">
        <f t="shared" si="320"/>
        <v/>
      </c>
      <c r="L961" s="2" t="str">
        <f t="shared" si="311"/>
        <v/>
      </c>
      <c r="M961" s="2" t="str">
        <f t="shared" si="321"/>
        <v/>
      </c>
      <c r="N961" s="2" t="str">
        <f t="shared" si="322"/>
        <v/>
      </c>
      <c r="O961" s="2" t="str">
        <f t="shared" si="323"/>
        <v/>
      </c>
      <c r="P961" s="11" t="str">
        <f t="shared" si="324"/>
        <v/>
      </c>
      <c r="Q961" s="11" t="str">
        <f t="shared" si="325"/>
        <v/>
      </c>
      <c r="R961" s="2" t="str">
        <f t="shared" si="326"/>
        <v/>
      </c>
      <c r="S961" s="11" t="str">
        <f t="shared" si="327"/>
        <v/>
      </c>
      <c r="T961" s="175" t="str">
        <f t="shared" si="328"/>
        <v/>
      </c>
      <c r="U961" s="11" t="str">
        <f t="shared" si="329"/>
        <v/>
      </c>
      <c r="V961" s="136"/>
      <c r="W961" s="136"/>
      <c r="X961" s="139">
        <f t="shared" si="312"/>
        <v>0</v>
      </c>
      <c r="Y961" s="31">
        <f t="shared" si="313"/>
        <v>0</v>
      </c>
      <c r="Z961" s="31"/>
      <c r="AA961" s="140">
        <f t="shared" si="314"/>
        <v>0</v>
      </c>
      <c r="AB961" s="12"/>
      <c r="AC961" s="8">
        <f t="shared" si="315"/>
        <v>9.0359999999999996</v>
      </c>
      <c r="AD961" s="8">
        <f t="shared" si="316"/>
        <v>-184.49199999999999</v>
      </c>
      <c r="AE961"/>
      <c r="AF961" t="e">
        <f>IF(D961="M",IF(AI961&lt;78,LMS!$D$5*AI961^3+LMS!$E$5*AI961^2+LMS!$F$5*AI961+LMS!$G$5,IF(AI961&lt;150,LMS!$D$6*AI961^3+LMS!$E$6*AI961^2+LMS!$F$6*AI961+LMS!$G$6,LMS!$D$7*AI961^3+LMS!$E$7*AI961^2+LMS!$F$7*AI961+LMS!$G$7)),IF(AI961&lt;69,LMS!$D$9*AI961^3+LMS!$E$9*AI961^2+LMS!$F$9*AI961+LMS!$G$9,IF(AI961&lt;150,LMS!$D$10*AI961^3+LMS!$E$10*AI961^2+LMS!$F$10*AI961+LMS!$G$10,LMS!$D$11*AI961^3+LMS!$E$11*AI961^2+LMS!$F$11*AI961+LMS!$G$11)))</f>
        <v>#VALUE!</v>
      </c>
      <c r="AG961" t="e">
        <f>IF(D961="M",(IF(AI961&lt;2.5,LMS!$D$21*AI961^3+LMS!$E$21*AI961^2+LMS!$F$21*AI961+LMS!$G$21,IF(AI961&lt;9.5,LMS!$D$22*AI961^3+LMS!$E$22*AI961^2+LMS!$F$22*AI961+LMS!$G$22,IF(AI961&lt;26.75,LMS!$D$23*AI961^3+LMS!$E$23*AI961^2+LMS!$F$23*AI961+LMS!$G$23,IF(AI961&lt;90,LMS!$D$24*AI961^3+LMS!$E$24*AI961^2+LMS!$F$24*AI961+LMS!$G$24,LMS!$D$25*AI961^3+LMS!$E$25*AI961^2+LMS!$F$25*AI961+LMS!$G$25))))),(IF(AI961&lt;2.5,LMS!$D$27*AI961^3+LMS!$E$27*AI961^2+LMS!$F$27*AI961+LMS!$G$27,IF(AI961&lt;9.5,LMS!$D$28*AI961^3+LMS!$E$28*AI961^2+LMS!$F$28*AI961+LMS!$G$28,IF(AI961&lt;26.75,LMS!$D$29*AI961^3+LMS!$E$29*AI961^2+LMS!$F$29*AI961+LMS!$G$29,IF(AI961&lt;90,LMS!$D$30*AI961^3+LMS!$E$30*AI961^2+LMS!$F$30*AI961+LMS!$G$30,IF(AI961&lt;150,LMS!$D$31*AI961^3+LMS!$E$31*AI961^2+LMS!$F$31*AI961+LMS!$G$31,LMS!$D$32*AI961^3+LMS!$E$32*AI961^2+LMS!$F$32*AI961+LMS!$G$32)))))))</f>
        <v>#VALUE!</v>
      </c>
      <c r="AH961" t="e">
        <f>IF(D961="M",(IF(AI961&lt;90,LMS!$D$14*AI961^3+LMS!$E$14*AI961^2+LMS!$F$14*AI961+LMS!$G$14,LMS!$D$15*AI961^3+LMS!$E$15*AI961^2+LMS!$F$15*AI961+LMS!$G$15)),(IF(AI961&lt;90,LMS!$D$17*AI961^3+LMS!$E$17*AI961^2+LMS!$F$17*AI961+LMS!$G$17,LMS!$D$18*AI961^3+LMS!$E$18*AI961^2+LMS!$F$18*AI961+LMS!$G$18)))</f>
        <v>#VALUE!</v>
      </c>
      <c r="AI961" s="7" t="e">
        <f t="shared" si="331"/>
        <v>#VALUE!</v>
      </c>
      <c r="AJ961" s="7">
        <f t="shared" si="330"/>
        <v>0</v>
      </c>
      <c r="AL961" s="7">
        <f>IF(D961="M",WeightSDS!P$5*$AJ961^7+WeightSDS!Q$5*$AJ961^6+WeightSDS!R$5*$AJ961^5+WeightSDS!S$5*$AJ961^4+WeightSDS!T$5*$AJ961^3+WeightSDS!U$5*$AJ961^2+WeightSDS!V$5*$AJ961+WeightSDS!W$5,IF($AJ961&lt;186,WeightSDS!P$8*$AJ961^7+WeightSDS!Q$8*$AJ961^6+WeightSDS!R$8*$AJ961^5+WeightSDS!S$8*$AJ961^4+WeightSDS!T$8*$AJ961^3+WeightSDS!U$8*$AJ961^2+WeightSDS!V$8*$AJ961+WeightSDS!W$8,WeightSDS!$U$9+WeightSDS!$V$9*($AJ961-WeightSDS!$W$9)))</f>
        <v>0.75407122999999998</v>
      </c>
      <c r="AM961" s="7">
        <f>IF(D961="M",IF($AJ961&lt;45,WeightSDS!M$23*$AJ961^10+WeightSDS!N$23*$AJ961^9+WeightSDS!O$23*$AJ961^8+WeightSDS!P$23*$AJ961^7+WeightSDS!Q$23*$AJ961^6+WeightSDS!R$23*$AJ961^5+WeightSDS!S$23*$AJ961^4+WeightSDS!T$23*$AJ961^3+WeightSDS!U$23*$AJ961^2+WeightSDS!V$23*$AJ961+WeightSDS!W$23,IF($AJ961&lt;153,WeightSDS!M$25*$AJ961^10+WeightSDS!N$25*$AJ961^9+WeightSDS!O$25*$AJ961^8+WeightSDS!P$25*$AJ961^7+WeightSDS!Q$25*$AJ961^6+WeightSDS!R$25*$AJ961^5+WeightSDS!S$25*$AJ961^4+WeightSDS!T$25*$AJ961^3+WeightSDS!U$25*$AJ961^2+WeightSDS!V$25*$AJ961+WeightSDS!W$25,WeightSDS!M$27+WeightSDS!N$27/(1+EXP(WeightSDS!O$27+WeightSDS!P$27*$AJ961)))),IF($AJ961&lt;43.8,WeightSDS!M$29*$AJ961^10+WeightSDS!N$29*$AJ961^9+WeightSDS!O$29*$AJ961^8+WeightSDS!P$29*$AJ961^7+WeightSDS!Q$29*$AJ961^6+WeightSDS!R$29*$AJ961^5+WeightSDS!S$29*$AJ961^4+WeightSDS!T$29*$AJ961^3+WeightSDS!U$29*$AJ961^2+WeightSDS!V$29*$AJ961+WeightSDS!W$29-0.010431*(1-$AJ961/210),IF($AJ961&lt;123,WeightSDS!M$30*$AJ961^10+WeightSDS!N$30*$AJ961^9+WeightSDS!O$30*$AJ961^8+WeightSDS!P$30*$AJ961^7+WeightSDS!Q$30*$AJ961^6+WeightSDS!R$30*$AJ961^5+WeightSDS!S$30*$AJ961^4+WeightSDS!T$30*$AJ961^3+WeightSDS!U$30*$AJ961^2+WeightSDS!V$30*$AJ961+WeightSDS!W$30-0.010431*(1-1/$AJ961),WeightSDS!M$32+WeightSDS!N$32/(1+EXP(WeightSDS!O$32+WeightSDS!P$32*$AJ961))-0.010431*(1-$AJ961/210))))</f>
        <v>2.9500001032655536</v>
      </c>
      <c r="AN961" s="7">
        <f>IF(D961="M",IF($AJ961&lt;162,WeightSDS!P$12*$AJ961^7+WeightSDS!Q$12*$AJ961^6+WeightSDS!R$12*$AJ961^5+WeightSDS!S$12*$AJ961^4+WeightSDS!T$12*$AJ961^3+WeightSDS!U$12*$AJ961^2+WeightSDS!V$12*$AJ961+WeightSDS!W$12,WeightSDS!P$14*$AJ961^7+WeightSDS!Q$14*$AJ961^6+WeightSDS!R$14*$AJ961^5+WeightSDS!S$14*$AJ961^4+WeightSDS!T$14*$AJ961^3+WeightSDS!U$14*$AJ961^2+WeightSDS!V$14*$AJ961+WeightSDS!W$14),IF($AJ961&lt;156,WeightSDS!O$17*$AJ961^8+WeightSDS!P$17*$AJ961^7+WeightSDS!Q$17*$AJ961^6+WeightSDS!R$17*$AJ961^5+WeightSDS!S$17*$AJ961^4+WeightSDS!T$17*$AJ961^3+WeightSDS!U$17*$AJ961^2+WeightSDS!V$17*$AJ961+WeightSDS!W$17,IF($AJ961&lt;186,WeightSDS!$U$18+(WeightSDS!$V$18-WeightSDS!$U$18)/24*($AJ961-186)+WeightSDS!$W$18*(-$AJ961+186)^2-0.005,WeightSDS!$U$18+(WeightSDS!$V$18-WeightSDS!$U$18)/24*($AJ961-186)-0.005)))</f>
        <v>0.14604529399999999</v>
      </c>
      <c r="AQ961" s="7">
        <f t="shared" si="317"/>
        <v>0.56299999999999994</v>
      </c>
      <c r="AR961" s="7">
        <f t="shared" si="318"/>
        <v>69</v>
      </c>
      <c r="AS961" s="7">
        <f t="shared" si="319"/>
        <v>0.51</v>
      </c>
    </row>
    <row r="962" spans="2:45" s="7" customFormat="1" x14ac:dyDescent="0.15">
      <c r="B962" s="118"/>
      <c r="C962" s="118"/>
      <c r="D962" s="118"/>
      <c r="E962" s="30"/>
      <c r="F962" s="30"/>
      <c r="G962" s="119"/>
      <c r="H962" s="119"/>
      <c r="I962" s="78"/>
      <c r="J962" s="11" t="str">
        <f t="shared" si="310"/>
        <v/>
      </c>
      <c r="K962" s="2" t="str">
        <f t="shared" si="320"/>
        <v/>
      </c>
      <c r="L962" s="2" t="str">
        <f t="shared" si="311"/>
        <v/>
      </c>
      <c r="M962" s="2" t="str">
        <f t="shared" si="321"/>
        <v/>
      </c>
      <c r="N962" s="2" t="str">
        <f t="shared" si="322"/>
        <v/>
      </c>
      <c r="O962" s="2" t="str">
        <f t="shared" si="323"/>
        <v/>
      </c>
      <c r="P962" s="11" t="str">
        <f t="shared" si="324"/>
        <v/>
      </c>
      <c r="Q962" s="11" t="str">
        <f t="shared" si="325"/>
        <v/>
      </c>
      <c r="R962" s="2" t="str">
        <f t="shared" si="326"/>
        <v/>
      </c>
      <c r="S962" s="11" t="str">
        <f t="shared" si="327"/>
        <v/>
      </c>
      <c r="T962" s="175" t="str">
        <f t="shared" si="328"/>
        <v/>
      </c>
      <c r="U962" s="11" t="str">
        <f t="shared" si="329"/>
        <v/>
      </c>
      <c r="V962" s="136"/>
      <c r="W962" s="136"/>
      <c r="X962" s="139">
        <f t="shared" si="312"/>
        <v>0</v>
      </c>
      <c r="Y962" s="31">
        <f t="shared" si="313"/>
        <v>0</v>
      </c>
      <c r="Z962" s="31"/>
      <c r="AA962" s="140">
        <f t="shared" si="314"/>
        <v>0</v>
      </c>
      <c r="AB962" s="12"/>
      <c r="AC962" s="8">
        <f t="shared" si="315"/>
        <v>9.0359999999999996</v>
      </c>
      <c r="AD962" s="8">
        <f t="shared" si="316"/>
        <v>-184.49199999999999</v>
      </c>
      <c r="AE962"/>
      <c r="AF962" t="e">
        <f>IF(D962="M",IF(AI962&lt;78,LMS!$D$5*AI962^3+LMS!$E$5*AI962^2+LMS!$F$5*AI962+LMS!$G$5,IF(AI962&lt;150,LMS!$D$6*AI962^3+LMS!$E$6*AI962^2+LMS!$F$6*AI962+LMS!$G$6,LMS!$D$7*AI962^3+LMS!$E$7*AI962^2+LMS!$F$7*AI962+LMS!$G$7)),IF(AI962&lt;69,LMS!$D$9*AI962^3+LMS!$E$9*AI962^2+LMS!$F$9*AI962+LMS!$G$9,IF(AI962&lt;150,LMS!$D$10*AI962^3+LMS!$E$10*AI962^2+LMS!$F$10*AI962+LMS!$G$10,LMS!$D$11*AI962^3+LMS!$E$11*AI962^2+LMS!$F$11*AI962+LMS!$G$11)))</f>
        <v>#VALUE!</v>
      </c>
      <c r="AG962" t="e">
        <f>IF(D962="M",(IF(AI962&lt;2.5,LMS!$D$21*AI962^3+LMS!$E$21*AI962^2+LMS!$F$21*AI962+LMS!$G$21,IF(AI962&lt;9.5,LMS!$D$22*AI962^3+LMS!$E$22*AI962^2+LMS!$F$22*AI962+LMS!$G$22,IF(AI962&lt;26.75,LMS!$D$23*AI962^3+LMS!$E$23*AI962^2+LMS!$F$23*AI962+LMS!$G$23,IF(AI962&lt;90,LMS!$D$24*AI962^3+LMS!$E$24*AI962^2+LMS!$F$24*AI962+LMS!$G$24,LMS!$D$25*AI962^3+LMS!$E$25*AI962^2+LMS!$F$25*AI962+LMS!$G$25))))),(IF(AI962&lt;2.5,LMS!$D$27*AI962^3+LMS!$E$27*AI962^2+LMS!$F$27*AI962+LMS!$G$27,IF(AI962&lt;9.5,LMS!$D$28*AI962^3+LMS!$E$28*AI962^2+LMS!$F$28*AI962+LMS!$G$28,IF(AI962&lt;26.75,LMS!$D$29*AI962^3+LMS!$E$29*AI962^2+LMS!$F$29*AI962+LMS!$G$29,IF(AI962&lt;90,LMS!$D$30*AI962^3+LMS!$E$30*AI962^2+LMS!$F$30*AI962+LMS!$G$30,IF(AI962&lt;150,LMS!$D$31*AI962^3+LMS!$E$31*AI962^2+LMS!$F$31*AI962+LMS!$G$31,LMS!$D$32*AI962^3+LMS!$E$32*AI962^2+LMS!$F$32*AI962+LMS!$G$32)))))))</f>
        <v>#VALUE!</v>
      </c>
      <c r="AH962" t="e">
        <f>IF(D962="M",(IF(AI962&lt;90,LMS!$D$14*AI962^3+LMS!$E$14*AI962^2+LMS!$F$14*AI962+LMS!$G$14,LMS!$D$15*AI962^3+LMS!$E$15*AI962^2+LMS!$F$15*AI962+LMS!$G$15)),(IF(AI962&lt;90,LMS!$D$17*AI962^3+LMS!$E$17*AI962^2+LMS!$F$17*AI962+LMS!$G$17,LMS!$D$18*AI962^3+LMS!$E$18*AI962^2+LMS!$F$18*AI962+LMS!$G$18)))</f>
        <v>#VALUE!</v>
      </c>
      <c r="AI962" s="7" t="e">
        <f t="shared" si="331"/>
        <v>#VALUE!</v>
      </c>
      <c r="AJ962" s="7">
        <f t="shared" si="330"/>
        <v>0</v>
      </c>
      <c r="AL962" s="7">
        <f>IF(D962="M",WeightSDS!P$5*$AJ962^7+WeightSDS!Q$5*$AJ962^6+WeightSDS!R$5*$AJ962^5+WeightSDS!S$5*$AJ962^4+WeightSDS!T$5*$AJ962^3+WeightSDS!U$5*$AJ962^2+WeightSDS!V$5*$AJ962+WeightSDS!W$5,IF($AJ962&lt;186,WeightSDS!P$8*$AJ962^7+WeightSDS!Q$8*$AJ962^6+WeightSDS!R$8*$AJ962^5+WeightSDS!S$8*$AJ962^4+WeightSDS!T$8*$AJ962^3+WeightSDS!U$8*$AJ962^2+WeightSDS!V$8*$AJ962+WeightSDS!W$8,WeightSDS!$U$9+WeightSDS!$V$9*($AJ962-WeightSDS!$W$9)))</f>
        <v>0.75407122999999998</v>
      </c>
      <c r="AM962" s="7">
        <f>IF(D962="M",IF($AJ962&lt;45,WeightSDS!M$23*$AJ962^10+WeightSDS!N$23*$AJ962^9+WeightSDS!O$23*$AJ962^8+WeightSDS!P$23*$AJ962^7+WeightSDS!Q$23*$AJ962^6+WeightSDS!R$23*$AJ962^5+WeightSDS!S$23*$AJ962^4+WeightSDS!T$23*$AJ962^3+WeightSDS!U$23*$AJ962^2+WeightSDS!V$23*$AJ962+WeightSDS!W$23,IF($AJ962&lt;153,WeightSDS!M$25*$AJ962^10+WeightSDS!N$25*$AJ962^9+WeightSDS!O$25*$AJ962^8+WeightSDS!P$25*$AJ962^7+WeightSDS!Q$25*$AJ962^6+WeightSDS!R$25*$AJ962^5+WeightSDS!S$25*$AJ962^4+WeightSDS!T$25*$AJ962^3+WeightSDS!U$25*$AJ962^2+WeightSDS!V$25*$AJ962+WeightSDS!W$25,WeightSDS!M$27+WeightSDS!N$27/(1+EXP(WeightSDS!O$27+WeightSDS!P$27*$AJ962)))),IF($AJ962&lt;43.8,WeightSDS!M$29*$AJ962^10+WeightSDS!N$29*$AJ962^9+WeightSDS!O$29*$AJ962^8+WeightSDS!P$29*$AJ962^7+WeightSDS!Q$29*$AJ962^6+WeightSDS!R$29*$AJ962^5+WeightSDS!S$29*$AJ962^4+WeightSDS!T$29*$AJ962^3+WeightSDS!U$29*$AJ962^2+WeightSDS!V$29*$AJ962+WeightSDS!W$29-0.010431*(1-$AJ962/210),IF($AJ962&lt;123,WeightSDS!M$30*$AJ962^10+WeightSDS!N$30*$AJ962^9+WeightSDS!O$30*$AJ962^8+WeightSDS!P$30*$AJ962^7+WeightSDS!Q$30*$AJ962^6+WeightSDS!R$30*$AJ962^5+WeightSDS!S$30*$AJ962^4+WeightSDS!T$30*$AJ962^3+WeightSDS!U$30*$AJ962^2+WeightSDS!V$30*$AJ962+WeightSDS!W$30-0.010431*(1-1/$AJ962),WeightSDS!M$32+WeightSDS!N$32/(1+EXP(WeightSDS!O$32+WeightSDS!P$32*$AJ962))-0.010431*(1-$AJ962/210))))</f>
        <v>2.9500001032655536</v>
      </c>
      <c r="AN962" s="7">
        <f>IF(D962="M",IF($AJ962&lt;162,WeightSDS!P$12*$AJ962^7+WeightSDS!Q$12*$AJ962^6+WeightSDS!R$12*$AJ962^5+WeightSDS!S$12*$AJ962^4+WeightSDS!T$12*$AJ962^3+WeightSDS!U$12*$AJ962^2+WeightSDS!V$12*$AJ962+WeightSDS!W$12,WeightSDS!P$14*$AJ962^7+WeightSDS!Q$14*$AJ962^6+WeightSDS!R$14*$AJ962^5+WeightSDS!S$14*$AJ962^4+WeightSDS!T$14*$AJ962^3+WeightSDS!U$14*$AJ962^2+WeightSDS!V$14*$AJ962+WeightSDS!W$14),IF($AJ962&lt;156,WeightSDS!O$17*$AJ962^8+WeightSDS!P$17*$AJ962^7+WeightSDS!Q$17*$AJ962^6+WeightSDS!R$17*$AJ962^5+WeightSDS!S$17*$AJ962^4+WeightSDS!T$17*$AJ962^3+WeightSDS!U$17*$AJ962^2+WeightSDS!V$17*$AJ962+WeightSDS!W$17,IF($AJ962&lt;186,WeightSDS!$U$18+(WeightSDS!$V$18-WeightSDS!$U$18)/24*($AJ962-186)+WeightSDS!$W$18*(-$AJ962+186)^2-0.005,WeightSDS!$U$18+(WeightSDS!$V$18-WeightSDS!$U$18)/24*($AJ962-186)-0.005)))</f>
        <v>0.14604529399999999</v>
      </c>
      <c r="AQ962" s="7">
        <f t="shared" si="317"/>
        <v>0.56299999999999994</v>
      </c>
      <c r="AR962" s="7">
        <f t="shared" si="318"/>
        <v>69</v>
      </c>
      <c r="AS962" s="7">
        <f t="shared" si="319"/>
        <v>0.51</v>
      </c>
    </row>
    <row r="963" spans="2:45" s="7" customFormat="1" x14ac:dyDescent="0.15">
      <c r="B963" s="118"/>
      <c r="C963" s="118"/>
      <c r="D963" s="118"/>
      <c r="E963" s="30"/>
      <c r="F963" s="30"/>
      <c r="G963" s="119"/>
      <c r="H963" s="119"/>
      <c r="I963" s="78"/>
      <c r="J963" s="11" t="str">
        <f t="shared" ref="J963:J1002" si="332">IF(COUNTA(D963,E963,F963,G963)=4,IF(X963+Y963/12&gt;17.583,"*",(G963-(INDEX(IF(D963="F",Hfemalemean,Hmalemean),Y963+1,INT(T963)+1))))/(INDEX(IF(D963="F",Hfemalesd,Hmalesd),Y963+1,INT(T963)+1)),"")</f>
        <v/>
      </c>
      <c r="K963" s="2" t="str">
        <f t="shared" si="320"/>
        <v/>
      </c>
      <c r="L963" s="2" t="str">
        <f t="shared" ref="L963:L1002" si="333">IF(COUNTA(D963,E963,F963,G963,H963)&lt;5,"",IF(T963&lt;6,"*",IF(X963&gt;17,"*",(H963-G963*INDEX(IF(D963="F",muratafemale,muratamale),INT(T963)-4,1)-INDEX(IF(D963="F",muratafemale,muratamale),INT(T963)-4,2))/(G963*INDEX(IF(D963="F",muratafemale,muratamale),INT(T963)-4,1)+INDEX(IF(D963="F",muratafemale,muratamale),INT(T963)-4,2))*100)))</f>
        <v/>
      </c>
      <c r="M963" s="2" t="str">
        <f t="shared" si="321"/>
        <v/>
      </c>
      <c r="N963" s="2" t="str">
        <f t="shared" si="322"/>
        <v/>
      </c>
      <c r="O963" s="2" t="str">
        <f t="shared" si="323"/>
        <v/>
      </c>
      <c r="P963" s="11" t="str">
        <f t="shared" si="324"/>
        <v/>
      </c>
      <c r="Q963" s="11" t="str">
        <f t="shared" si="325"/>
        <v/>
      </c>
      <c r="R963" s="2" t="str">
        <f t="shared" si="326"/>
        <v/>
      </c>
      <c r="S963" s="11" t="str">
        <f t="shared" si="327"/>
        <v/>
      </c>
      <c r="T963" s="175" t="str">
        <f t="shared" si="328"/>
        <v/>
      </c>
      <c r="U963" s="11" t="str">
        <f t="shared" si="329"/>
        <v/>
      </c>
      <c r="V963" s="136"/>
      <c r="W963" s="136"/>
      <c r="X963" s="139">
        <f t="shared" ref="X963:X1002" si="334">DATEDIF(E963,F963,"Y")</f>
        <v>0</v>
      </c>
      <c r="Y963" s="31">
        <f t="shared" ref="Y963:Y1002" si="335">DATEDIF(E963,F963,"YM")</f>
        <v>0</v>
      </c>
      <c r="Z963" s="31"/>
      <c r="AA963" s="140">
        <f t="shared" ref="AA963:AA1002" si="336">DATEDIF(E963,F963,"Y")+(F963-(DATE(YEAR(E963)+DATEDIF(E963,F963,"Y"),MONTH(E963),DAY(E963))))/(365+IF(MOD(YEAR((DATE(YEAR(F963)-1,MONTH(E963),DAY(E963)))),4)=0,IF((DATE(YEAR(F963)-1,MONTH(E963),DAY(E963)))&gt;DATE(YEAR((DATE(YEAR(F963)-1,MONTH(E963),DAY(E963)))),2,29),0,1),0)+IF(MOD(YEAR(F963),4)=0,IF(F963&gt;DATE(YEAR(F963),2,29),1,0),0))</f>
        <v>0</v>
      </c>
      <c r="AB963" s="12"/>
      <c r="AC963" s="8">
        <f t="shared" ref="AC963:AC1002" si="337">IF(D963="M",2.06*10^-3*G963^2-0.1166*G963+6.5273,2.49*10^-3*G963^2-0.1858*G963+9.036)</f>
        <v>9.0359999999999996</v>
      </c>
      <c r="AD963" s="8">
        <f t="shared" ref="AD963:AD1002" si="338">((G963/100)^3*INDEX(itoOI,IF(D963="M",0,3)+IF(G963&lt;140,1,IF(G963&lt;=149,2,3)),1)+(G963/100)^2*INDEX(itoOI,IF(D963="M",0,3)+IF(G963&lt;140,1,IF(G963&lt;=149,2,3)),2)+(G963/100)*INDEX(itoOI,IF(D963="M",0,3)+IF(G963&lt;140,1,IF(G963&lt;=149,2,3)),3)+INDEX(itoOI,IF(D963="M",0,3)+IF(G963&lt;140,1,IF(G963&lt;=149,2,3)),4))</f>
        <v>-184.49199999999999</v>
      </c>
      <c r="AE963"/>
      <c r="AF963" t="e">
        <f>IF(D963="M",IF(AI963&lt;78,LMS!$D$5*AI963^3+LMS!$E$5*AI963^2+LMS!$F$5*AI963+LMS!$G$5,IF(AI963&lt;150,LMS!$D$6*AI963^3+LMS!$E$6*AI963^2+LMS!$F$6*AI963+LMS!$G$6,LMS!$D$7*AI963^3+LMS!$E$7*AI963^2+LMS!$F$7*AI963+LMS!$G$7)),IF(AI963&lt;69,LMS!$D$9*AI963^3+LMS!$E$9*AI963^2+LMS!$F$9*AI963+LMS!$G$9,IF(AI963&lt;150,LMS!$D$10*AI963^3+LMS!$E$10*AI963^2+LMS!$F$10*AI963+LMS!$G$10,LMS!$D$11*AI963^3+LMS!$E$11*AI963^2+LMS!$F$11*AI963+LMS!$G$11)))</f>
        <v>#VALUE!</v>
      </c>
      <c r="AG963" t="e">
        <f>IF(D963="M",(IF(AI963&lt;2.5,LMS!$D$21*AI963^3+LMS!$E$21*AI963^2+LMS!$F$21*AI963+LMS!$G$21,IF(AI963&lt;9.5,LMS!$D$22*AI963^3+LMS!$E$22*AI963^2+LMS!$F$22*AI963+LMS!$G$22,IF(AI963&lt;26.75,LMS!$D$23*AI963^3+LMS!$E$23*AI963^2+LMS!$F$23*AI963+LMS!$G$23,IF(AI963&lt;90,LMS!$D$24*AI963^3+LMS!$E$24*AI963^2+LMS!$F$24*AI963+LMS!$G$24,LMS!$D$25*AI963^3+LMS!$E$25*AI963^2+LMS!$F$25*AI963+LMS!$G$25))))),(IF(AI963&lt;2.5,LMS!$D$27*AI963^3+LMS!$E$27*AI963^2+LMS!$F$27*AI963+LMS!$G$27,IF(AI963&lt;9.5,LMS!$D$28*AI963^3+LMS!$E$28*AI963^2+LMS!$F$28*AI963+LMS!$G$28,IF(AI963&lt;26.75,LMS!$D$29*AI963^3+LMS!$E$29*AI963^2+LMS!$F$29*AI963+LMS!$G$29,IF(AI963&lt;90,LMS!$D$30*AI963^3+LMS!$E$30*AI963^2+LMS!$F$30*AI963+LMS!$G$30,IF(AI963&lt;150,LMS!$D$31*AI963^3+LMS!$E$31*AI963^2+LMS!$F$31*AI963+LMS!$G$31,LMS!$D$32*AI963^3+LMS!$E$32*AI963^2+LMS!$F$32*AI963+LMS!$G$32)))))))</f>
        <v>#VALUE!</v>
      </c>
      <c r="AH963" t="e">
        <f>IF(D963="M",(IF(AI963&lt;90,LMS!$D$14*AI963^3+LMS!$E$14*AI963^2+LMS!$F$14*AI963+LMS!$G$14,LMS!$D$15*AI963^3+LMS!$E$15*AI963^2+LMS!$F$15*AI963+LMS!$G$15)),(IF(AI963&lt;90,LMS!$D$17*AI963^3+LMS!$E$17*AI963^2+LMS!$F$17*AI963+LMS!$G$17,LMS!$D$18*AI963^3+LMS!$E$18*AI963^2+LMS!$F$18*AI963+LMS!$G$18)))</f>
        <v>#VALUE!</v>
      </c>
      <c r="AI963" s="7" t="e">
        <f t="shared" si="331"/>
        <v>#VALUE!</v>
      </c>
      <c r="AJ963" s="7">
        <f t="shared" si="330"/>
        <v>0</v>
      </c>
      <c r="AL963" s="7">
        <f>IF(D963="M",WeightSDS!P$5*$AJ963^7+WeightSDS!Q$5*$AJ963^6+WeightSDS!R$5*$AJ963^5+WeightSDS!S$5*$AJ963^4+WeightSDS!T$5*$AJ963^3+WeightSDS!U$5*$AJ963^2+WeightSDS!V$5*$AJ963+WeightSDS!W$5,IF($AJ963&lt;186,WeightSDS!P$8*$AJ963^7+WeightSDS!Q$8*$AJ963^6+WeightSDS!R$8*$AJ963^5+WeightSDS!S$8*$AJ963^4+WeightSDS!T$8*$AJ963^3+WeightSDS!U$8*$AJ963^2+WeightSDS!V$8*$AJ963+WeightSDS!W$8,WeightSDS!$U$9+WeightSDS!$V$9*($AJ963-WeightSDS!$W$9)))</f>
        <v>0.75407122999999998</v>
      </c>
      <c r="AM963" s="7">
        <f>IF(D963="M",IF($AJ963&lt;45,WeightSDS!M$23*$AJ963^10+WeightSDS!N$23*$AJ963^9+WeightSDS!O$23*$AJ963^8+WeightSDS!P$23*$AJ963^7+WeightSDS!Q$23*$AJ963^6+WeightSDS!R$23*$AJ963^5+WeightSDS!S$23*$AJ963^4+WeightSDS!T$23*$AJ963^3+WeightSDS!U$23*$AJ963^2+WeightSDS!V$23*$AJ963+WeightSDS!W$23,IF($AJ963&lt;153,WeightSDS!M$25*$AJ963^10+WeightSDS!N$25*$AJ963^9+WeightSDS!O$25*$AJ963^8+WeightSDS!P$25*$AJ963^7+WeightSDS!Q$25*$AJ963^6+WeightSDS!R$25*$AJ963^5+WeightSDS!S$25*$AJ963^4+WeightSDS!T$25*$AJ963^3+WeightSDS!U$25*$AJ963^2+WeightSDS!V$25*$AJ963+WeightSDS!W$25,WeightSDS!M$27+WeightSDS!N$27/(1+EXP(WeightSDS!O$27+WeightSDS!P$27*$AJ963)))),IF($AJ963&lt;43.8,WeightSDS!M$29*$AJ963^10+WeightSDS!N$29*$AJ963^9+WeightSDS!O$29*$AJ963^8+WeightSDS!P$29*$AJ963^7+WeightSDS!Q$29*$AJ963^6+WeightSDS!R$29*$AJ963^5+WeightSDS!S$29*$AJ963^4+WeightSDS!T$29*$AJ963^3+WeightSDS!U$29*$AJ963^2+WeightSDS!V$29*$AJ963+WeightSDS!W$29-0.010431*(1-$AJ963/210),IF($AJ963&lt;123,WeightSDS!M$30*$AJ963^10+WeightSDS!N$30*$AJ963^9+WeightSDS!O$30*$AJ963^8+WeightSDS!P$30*$AJ963^7+WeightSDS!Q$30*$AJ963^6+WeightSDS!R$30*$AJ963^5+WeightSDS!S$30*$AJ963^4+WeightSDS!T$30*$AJ963^3+WeightSDS!U$30*$AJ963^2+WeightSDS!V$30*$AJ963+WeightSDS!W$30-0.010431*(1-1/$AJ963),WeightSDS!M$32+WeightSDS!N$32/(1+EXP(WeightSDS!O$32+WeightSDS!P$32*$AJ963))-0.010431*(1-$AJ963/210))))</f>
        <v>2.9500001032655536</v>
      </c>
      <c r="AN963" s="7">
        <f>IF(D963="M",IF($AJ963&lt;162,WeightSDS!P$12*$AJ963^7+WeightSDS!Q$12*$AJ963^6+WeightSDS!R$12*$AJ963^5+WeightSDS!S$12*$AJ963^4+WeightSDS!T$12*$AJ963^3+WeightSDS!U$12*$AJ963^2+WeightSDS!V$12*$AJ963+WeightSDS!W$12,WeightSDS!P$14*$AJ963^7+WeightSDS!Q$14*$AJ963^6+WeightSDS!R$14*$AJ963^5+WeightSDS!S$14*$AJ963^4+WeightSDS!T$14*$AJ963^3+WeightSDS!U$14*$AJ963^2+WeightSDS!V$14*$AJ963+WeightSDS!W$14),IF($AJ963&lt;156,WeightSDS!O$17*$AJ963^8+WeightSDS!P$17*$AJ963^7+WeightSDS!Q$17*$AJ963^6+WeightSDS!R$17*$AJ963^5+WeightSDS!S$17*$AJ963^4+WeightSDS!T$17*$AJ963^3+WeightSDS!U$17*$AJ963^2+WeightSDS!V$17*$AJ963+WeightSDS!W$17,IF($AJ963&lt;186,WeightSDS!$U$18+(WeightSDS!$V$18-WeightSDS!$U$18)/24*($AJ963-186)+WeightSDS!$W$18*(-$AJ963+186)^2-0.005,WeightSDS!$U$18+(WeightSDS!$V$18-WeightSDS!$U$18)/24*($AJ963-186)-0.005)))</f>
        <v>0.14604529399999999</v>
      </c>
      <c r="AQ963" s="7">
        <f t="shared" ref="AQ963:AQ1002" si="339">INDEX(IF(D963="M",IGFmale, IGFfemale), Y963+1,1)</f>
        <v>0.56299999999999994</v>
      </c>
      <c r="AR963" s="7">
        <f t="shared" ref="AR963:AR1002" si="340">INDEX(IF(D963="M",IGFmale, IGFfemale), Y963+1,2)</f>
        <v>69</v>
      </c>
      <c r="AS963" s="7">
        <f t="shared" ref="AS963:AS1002" si="341">INDEX(IF(D963="M",IGFmale, IGFfemale), Y963+1,3)</f>
        <v>0.51</v>
      </c>
    </row>
    <row r="964" spans="2:45" s="7" customFormat="1" x14ac:dyDescent="0.15">
      <c r="B964" s="118"/>
      <c r="C964" s="118"/>
      <c r="D964" s="118"/>
      <c r="E964" s="30"/>
      <c r="F964" s="30"/>
      <c r="G964" s="119"/>
      <c r="H964" s="119"/>
      <c r="I964" s="78"/>
      <c r="J964" s="11" t="str">
        <f t="shared" si="332"/>
        <v/>
      </c>
      <c r="K964" s="2" t="str">
        <f t="shared" ref="K964:K1002" si="342">IF(COUNTA(D964,E964,F964,G964,H964)=5,IF(T964&lt;1,"*",IF(T964&gt;=6,"*",IF(G964&gt;=120,"*",IF(G964&lt;70,"*",(H964-AC964)/AC964*100)))),"")</f>
        <v/>
      </c>
      <c r="L964" s="2" t="str">
        <f t="shared" si="333"/>
        <v/>
      </c>
      <c r="M964" s="2" t="str">
        <f t="shared" ref="M964:M1002" si="343">IF(COUNTA(D964,E964,F964,G964,H964)=5,IF(G964&gt;=IF(D964="M",181,174),"*",IF(G964&lt;101,"*",IF(T964&lt;6,"*",IF(X964&gt;17.583,"*",(H964-AD964)/AD964*100)))),"")</f>
        <v/>
      </c>
      <c r="N964" s="2" t="str">
        <f t="shared" ref="N964:N1002" si="344">IF(COUNTA(D964,E964,F964,G964,H964)=5,H964/G964^2*10000,"")</f>
        <v/>
      </c>
      <c r="O964" s="2" t="str">
        <f t="shared" ref="O964:O1002" si="345">IF(COUNTA(D964,E964,F964,G964,H964)=5,IF(X964+Y964/12&gt;17.583,"*",NORMSDIST(((N964/AG964)^(AF964)-1)/AF964/AH964)*100),"")</f>
        <v/>
      </c>
      <c r="P964" s="11" t="str">
        <f t="shared" ref="P964:P1002" si="346">IF(COUNTA(D964,E964,F964,G964,H964)=5,IF(X964+Y964/12&gt;17.583,"*",((N964/AG964)^(AF964)-1)/AF964/AH964),"")</f>
        <v/>
      </c>
      <c r="Q964" s="11" t="str">
        <f t="shared" ref="Q964:Q1002" si="347">IF(COUNTA(D964,E964,F964,G964,H964)=5,IF(X964+Y964/12&gt;17.583,"   *",((H964/AM964)^(AL964)-1)/AL964/AN964),"")</f>
        <v/>
      </c>
      <c r="R964" s="2" t="str">
        <f t="shared" ref="R964:R1002" si="348">IF(COUNTA(D964,E964,F964,I964)=4,IF(AA964&gt;77,"*",NORMSDIST(((I964/AR964)^(AQ964)-1)/AQ964/AS964)*100),"")</f>
        <v/>
      </c>
      <c r="S964" s="11" t="str">
        <f t="shared" ref="S964:S1002" si="349">IF(COUNTA(D964,E964,F964,I964)=4,IF(AA964&gt;77,"*",((I964/AR964)^(AQ964)-1)/AQ964/AS964),"")</f>
        <v/>
      </c>
      <c r="T964" s="175" t="str">
        <f t="shared" ref="T964:T1002" si="350">IF(COUNTA(E964,F964)=2,AA964,"")</f>
        <v/>
      </c>
      <c r="U964" s="11" t="str">
        <f t="shared" ref="U964:U1002" si="351">IF(COUNTA(E964,F964)=2,IF(X964&lt;10,"0","")&amp;X964&amp;"歳"&amp;IF(Y964&lt;10,"0","")&amp;Y964&amp;"か月","")</f>
        <v/>
      </c>
      <c r="V964" s="136"/>
      <c r="W964" s="136"/>
      <c r="X964" s="139">
        <f t="shared" si="334"/>
        <v>0</v>
      </c>
      <c r="Y964" s="31">
        <f t="shared" si="335"/>
        <v>0</v>
      </c>
      <c r="Z964" s="31"/>
      <c r="AA964" s="140">
        <f t="shared" si="336"/>
        <v>0</v>
      </c>
      <c r="AB964" s="12"/>
      <c r="AC964" s="8">
        <f t="shared" si="337"/>
        <v>9.0359999999999996</v>
      </c>
      <c r="AD964" s="8">
        <f t="shared" si="338"/>
        <v>-184.49199999999999</v>
      </c>
      <c r="AE964"/>
      <c r="AF964" t="e">
        <f>IF(D964="M",IF(AI964&lt;78,LMS!$D$5*AI964^3+LMS!$E$5*AI964^2+LMS!$F$5*AI964+LMS!$G$5,IF(AI964&lt;150,LMS!$D$6*AI964^3+LMS!$E$6*AI964^2+LMS!$F$6*AI964+LMS!$G$6,LMS!$D$7*AI964^3+LMS!$E$7*AI964^2+LMS!$F$7*AI964+LMS!$G$7)),IF(AI964&lt;69,LMS!$D$9*AI964^3+LMS!$E$9*AI964^2+LMS!$F$9*AI964+LMS!$G$9,IF(AI964&lt;150,LMS!$D$10*AI964^3+LMS!$E$10*AI964^2+LMS!$F$10*AI964+LMS!$G$10,LMS!$D$11*AI964^3+LMS!$E$11*AI964^2+LMS!$F$11*AI964+LMS!$G$11)))</f>
        <v>#VALUE!</v>
      </c>
      <c r="AG964" t="e">
        <f>IF(D964="M",(IF(AI964&lt;2.5,LMS!$D$21*AI964^3+LMS!$E$21*AI964^2+LMS!$F$21*AI964+LMS!$G$21,IF(AI964&lt;9.5,LMS!$D$22*AI964^3+LMS!$E$22*AI964^2+LMS!$F$22*AI964+LMS!$G$22,IF(AI964&lt;26.75,LMS!$D$23*AI964^3+LMS!$E$23*AI964^2+LMS!$F$23*AI964+LMS!$G$23,IF(AI964&lt;90,LMS!$D$24*AI964^3+LMS!$E$24*AI964^2+LMS!$F$24*AI964+LMS!$G$24,LMS!$D$25*AI964^3+LMS!$E$25*AI964^2+LMS!$F$25*AI964+LMS!$G$25))))),(IF(AI964&lt;2.5,LMS!$D$27*AI964^3+LMS!$E$27*AI964^2+LMS!$F$27*AI964+LMS!$G$27,IF(AI964&lt;9.5,LMS!$D$28*AI964^3+LMS!$E$28*AI964^2+LMS!$F$28*AI964+LMS!$G$28,IF(AI964&lt;26.75,LMS!$D$29*AI964^3+LMS!$E$29*AI964^2+LMS!$F$29*AI964+LMS!$G$29,IF(AI964&lt;90,LMS!$D$30*AI964^3+LMS!$E$30*AI964^2+LMS!$F$30*AI964+LMS!$G$30,IF(AI964&lt;150,LMS!$D$31*AI964^3+LMS!$E$31*AI964^2+LMS!$F$31*AI964+LMS!$G$31,LMS!$D$32*AI964^3+LMS!$E$32*AI964^2+LMS!$F$32*AI964+LMS!$G$32)))))))</f>
        <v>#VALUE!</v>
      </c>
      <c r="AH964" t="e">
        <f>IF(D964="M",(IF(AI964&lt;90,LMS!$D$14*AI964^3+LMS!$E$14*AI964^2+LMS!$F$14*AI964+LMS!$G$14,LMS!$D$15*AI964^3+LMS!$E$15*AI964^2+LMS!$F$15*AI964+LMS!$G$15)),(IF(AI964&lt;90,LMS!$D$17*AI964^3+LMS!$E$17*AI964^2+LMS!$F$17*AI964+LMS!$G$17,LMS!$D$18*AI964^3+LMS!$E$18*AI964^2+LMS!$F$18*AI964+LMS!$G$18)))</f>
        <v>#VALUE!</v>
      </c>
      <c r="AI964" s="7" t="e">
        <f t="shared" si="331"/>
        <v>#VALUE!</v>
      </c>
      <c r="AJ964" s="7">
        <f t="shared" ref="AJ964:AJ1002" si="352">X964*12+Y964</f>
        <v>0</v>
      </c>
      <c r="AL964" s="7">
        <f>IF(D964="M",WeightSDS!P$5*$AJ964^7+WeightSDS!Q$5*$AJ964^6+WeightSDS!R$5*$AJ964^5+WeightSDS!S$5*$AJ964^4+WeightSDS!T$5*$AJ964^3+WeightSDS!U$5*$AJ964^2+WeightSDS!V$5*$AJ964+WeightSDS!W$5,IF($AJ964&lt;186,WeightSDS!P$8*$AJ964^7+WeightSDS!Q$8*$AJ964^6+WeightSDS!R$8*$AJ964^5+WeightSDS!S$8*$AJ964^4+WeightSDS!T$8*$AJ964^3+WeightSDS!U$8*$AJ964^2+WeightSDS!V$8*$AJ964+WeightSDS!W$8,WeightSDS!$U$9+WeightSDS!$V$9*($AJ964-WeightSDS!$W$9)))</f>
        <v>0.75407122999999998</v>
      </c>
      <c r="AM964" s="7">
        <f>IF(D964="M",IF($AJ964&lt;45,WeightSDS!M$23*$AJ964^10+WeightSDS!N$23*$AJ964^9+WeightSDS!O$23*$AJ964^8+WeightSDS!P$23*$AJ964^7+WeightSDS!Q$23*$AJ964^6+WeightSDS!R$23*$AJ964^5+WeightSDS!S$23*$AJ964^4+WeightSDS!T$23*$AJ964^3+WeightSDS!U$23*$AJ964^2+WeightSDS!V$23*$AJ964+WeightSDS!W$23,IF($AJ964&lt;153,WeightSDS!M$25*$AJ964^10+WeightSDS!N$25*$AJ964^9+WeightSDS!O$25*$AJ964^8+WeightSDS!P$25*$AJ964^7+WeightSDS!Q$25*$AJ964^6+WeightSDS!R$25*$AJ964^5+WeightSDS!S$25*$AJ964^4+WeightSDS!T$25*$AJ964^3+WeightSDS!U$25*$AJ964^2+WeightSDS!V$25*$AJ964+WeightSDS!W$25,WeightSDS!M$27+WeightSDS!N$27/(1+EXP(WeightSDS!O$27+WeightSDS!P$27*$AJ964)))),IF($AJ964&lt;43.8,WeightSDS!M$29*$AJ964^10+WeightSDS!N$29*$AJ964^9+WeightSDS!O$29*$AJ964^8+WeightSDS!P$29*$AJ964^7+WeightSDS!Q$29*$AJ964^6+WeightSDS!R$29*$AJ964^5+WeightSDS!S$29*$AJ964^4+WeightSDS!T$29*$AJ964^3+WeightSDS!U$29*$AJ964^2+WeightSDS!V$29*$AJ964+WeightSDS!W$29-0.010431*(1-$AJ964/210),IF($AJ964&lt;123,WeightSDS!M$30*$AJ964^10+WeightSDS!N$30*$AJ964^9+WeightSDS!O$30*$AJ964^8+WeightSDS!P$30*$AJ964^7+WeightSDS!Q$30*$AJ964^6+WeightSDS!R$30*$AJ964^5+WeightSDS!S$30*$AJ964^4+WeightSDS!T$30*$AJ964^3+WeightSDS!U$30*$AJ964^2+WeightSDS!V$30*$AJ964+WeightSDS!W$30-0.010431*(1-1/$AJ964),WeightSDS!M$32+WeightSDS!N$32/(1+EXP(WeightSDS!O$32+WeightSDS!P$32*$AJ964))-0.010431*(1-$AJ964/210))))</f>
        <v>2.9500001032655536</v>
      </c>
      <c r="AN964" s="7">
        <f>IF(D964="M",IF($AJ964&lt;162,WeightSDS!P$12*$AJ964^7+WeightSDS!Q$12*$AJ964^6+WeightSDS!R$12*$AJ964^5+WeightSDS!S$12*$AJ964^4+WeightSDS!T$12*$AJ964^3+WeightSDS!U$12*$AJ964^2+WeightSDS!V$12*$AJ964+WeightSDS!W$12,WeightSDS!P$14*$AJ964^7+WeightSDS!Q$14*$AJ964^6+WeightSDS!R$14*$AJ964^5+WeightSDS!S$14*$AJ964^4+WeightSDS!T$14*$AJ964^3+WeightSDS!U$14*$AJ964^2+WeightSDS!V$14*$AJ964+WeightSDS!W$14),IF($AJ964&lt;156,WeightSDS!O$17*$AJ964^8+WeightSDS!P$17*$AJ964^7+WeightSDS!Q$17*$AJ964^6+WeightSDS!R$17*$AJ964^5+WeightSDS!S$17*$AJ964^4+WeightSDS!T$17*$AJ964^3+WeightSDS!U$17*$AJ964^2+WeightSDS!V$17*$AJ964+WeightSDS!W$17,IF($AJ964&lt;186,WeightSDS!$U$18+(WeightSDS!$V$18-WeightSDS!$U$18)/24*($AJ964-186)+WeightSDS!$W$18*(-$AJ964+186)^2-0.005,WeightSDS!$U$18+(WeightSDS!$V$18-WeightSDS!$U$18)/24*($AJ964-186)-0.005)))</f>
        <v>0.14604529399999999</v>
      </c>
      <c r="AQ964" s="7">
        <f t="shared" si="339"/>
        <v>0.56299999999999994</v>
      </c>
      <c r="AR964" s="7">
        <f t="shared" si="340"/>
        <v>69</v>
      </c>
      <c r="AS964" s="7">
        <f t="shared" si="341"/>
        <v>0.51</v>
      </c>
    </row>
    <row r="965" spans="2:45" s="7" customFormat="1" x14ac:dyDescent="0.15">
      <c r="B965" s="118"/>
      <c r="C965" s="118"/>
      <c r="D965" s="118"/>
      <c r="E965" s="30"/>
      <c r="F965" s="30"/>
      <c r="G965" s="119"/>
      <c r="H965" s="119"/>
      <c r="I965" s="78"/>
      <c r="J965" s="11" t="str">
        <f t="shared" si="332"/>
        <v/>
      </c>
      <c r="K965" s="2" t="str">
        <f t="shared" si="342"/>
        <v/>
      </c>
      <c r="L965" s="2" t="str">
        <f t="shared" si="333"/>
        <v/>
      </c>
      <c r="M965" s="2" t="str">
        <f t="shared" si="343"/>
        <v/>
      </c>
      <c r="N965" s="2" t="str">
        <f t="shared" si="344"/>
        <v/>
      </c>
      <c r="O965" s="2" t="str">
        <f t="shared" si="345"/>
        <v/>
      </c>
      <c r="P965" s="11" t="str">
        <f t="shared" si="346"/>
        <v/>
      </c>
      <c r="Q965" s="11" t="str">
        <f t="shared" si="347"/>
        <v/>
      </c>
      <c r="R965" s="2" t="str">
        <f t="shared" si="348"/>
        <v/>
      </c>
      <c r="S965" s="11" t="str">
        <f t="shared" si="349"/>
        <v/>
      </c>
      <c r="T965" s="175" t="str">
        <f t="shared" si="350"/>
        <v/>
      </c>
      <c r="U965" s="11" t="str">
        <f t="shared" si="351"/>
        <v/>
      </c>
      <c r="V965" s="136"/>
      <c r="W965" s="136"/>
      <c r="X965" s="139">
        <f t="shared" si="334"/>
        <v>0</v>
      </c>
      <c r="Y965" s="31">
        <f t="shared" si="335"/>
        <v>0</v>
      </c>
      <c r="Z965" s="31"/>
      <c r="AA965" s="140">
        <f t="shared" si="336"/>
        <v>0</v>
      </c>
      <c r="AB965" s="12"/>
      <c r="AC965" s="8">
        <f t="shared" si="337"/>
        <v>9.0359999999999996</v>
      </c>
      <c r="AD965" s="8">
        <f t="shared" si="338"/>
        <v>-184.49199999999999</v>
      </c>
      <c r="AE965"/>
      <c r="AF965" t="e">
        <f>IF(D965="M",IF(AI965&lt;78,LMS!$D$5*AI965^3+LMS!$E$5*AI965^2+LMS!$F$5*AI965+LMS!$G$5,IF(AI965&lt;150,LMS!$D$6*AI965^3+LMS!$E$6*AI965^2+LMS!$F$6*AI965+LMS!$G$6,LMS!$D$7*AI965^3+LMS!$E$7*AI965^2+LMS!$F$7*AI965+LMS!$G$7)),IF(AI965&lt;69,LMS!$D$9*AI965^3+LMS!$E$9*AI965^2+LMS!$F$9*AI965+LMS!$G$9,IF(AI965&lt;150,LMS!$D$10*AI965^3+LMS!$E$10*AI965^2+LMS!$F$10*AI965+LMS!$G$10,LMS!$D$11*AI965^3+LMS!$E$11*AI965^2+LMS!$F$11*AI965+LMS!$G$11)))</f>
        <v>#VALUE!</v>
      </c>
      <c r="AG965" t="e">
        <f>IF(D965="M",(IF(AI965&lt;2.5,LMS!$D$21*AI965^3+LMS!$E$21*AI965^2+LMS!$F$21*AI965+LMS!$G$21,IF(AI965&lt;9.5,LMS!$D$22*AI965^3+LMS!$E$22*AI965^2+LMS!$F$22*AI965+LMS!$G$22,IF(AI965&lt;26.75,LMS!$D$23*AI965^3+LMS!$E$23*AI965^2+LMS!$F$23*AI965+LMS!$G$23,IF(AI965&lt;90,LMS!$D$24*AI965^3+LMS!$E$24*AI965^2+LMS!$F$24*AI965+LMS!$G$24,LMS!$D$25*AI965^3+LMS!$E$25*AI965^2+LMS!$F$25*AI965+LMS!$G$25))))),(IF(AI965&lt;2.5,LMS!$D$27*AI965^3+LMS!$E$27*AI965^2+LMS!$F$27*AI965+LMS!$G$27,IF(AI965&lt;9.5,LMS!$D$28*AI965^3+LMS!$E$28*AI965^2+LMS!$F$28*AI965+LMS!$G$28,IF(AI965&lt;26.75,LMS!$D$29*AI965^3+LMS!$E$29*AI965^2+LMS!$F$29*AI965+LMS!$G$29,IF(AI965&lt;90,LMS!$D$30*AI965^3+LMS!$E$30*AI965^2+LMS!$F$30*AI965+LMS!$G$30,IF(AI965&lt;150,LMS!$D$31*AI965^3+LMS!$E$31*AI965^2+LMS!$F$31*AI965+LMS!$G$31,LMS!$D$32*AI965^3+LMS!$E$32*AI965^2+LMS!$F$32*AI965+LMS!$G$32)))))))</f>
        <v>#VALUE!</v>
      </c>
      <c r="AH965" t="e">
        <f>IF(D965="M",(IF(AI965&lt;90,LMS!$D$14*AI965^3+LMS!$E$14*AI965^2+LMS!$F$14*AI965+LMS!$G$14,LMS!$D$15*AI965^3+LMS!$E$15*AI965^2+LMS!$F$15*AI965+LMS!$G$15)),(IF(AI965&lt;90,LMS!$D$17*AI965^3+LMS!$E$17*AI965^2+LMS!$F$17*AI965+LMS!$G$17,LMS!$D$18*AI965^3+LMS!$E$18*AI965^2+LMS!$F$18*AI965+LMS!$G$18)))</f>
        <v>#VALUE!</v>
      </c>
      <c r="AI965" s="7" t="e">
        <f t="shared" si="331"/>
        <v>#VALUE!</v>
      </c>
      <c r="AJ965" s="7">
        <f t="shared" si="352"/>
        <v>0</v>
      </c>
      <c r="AL965" s="7">
        <f>IF(D965="M",WeightSDS!P$5*$AJ965^7+WeightSDS!Q$5*$AJ965^6+WeightSDS!R$5*$AJ965^5+WeightSDS!S$5*$AJ965^4+WeightSDS!T$5*$AJ965^3+WeightSDS!U$5*$AJ965^2+WeightSDS!V$5*$AJ965+WeightSDS!W$5,IF($AJ965&lt;186,WeightSDS!P$8*$AJ965^7+WeightSDS!Q$8*$AJ965^6+WeightSDS!R$8*$AJ965^5+WeightSDS!S$8*$AJ965^4+WeightSDS!T$8*$AJ965^3+WeightSDS!U$8*$AJ965^2+WeightSDS!V$8*$AJ965+WeightSDS!W$8,WeightSDS!$U$9+WeightSDS!$V$9*($AJ965-WeightSDS!$W$9)))</f>
        <v>0.75407122999999998</v>
      </c>
      <c r="AM965" s="7">
        <f>IF(D965="M",IF($AJ965&lt;45,WeightSDS!M$23*$AJ965^10+WeightSDS!N$23*$AJ965^9+WeightSDS!O$23*$AJ965^8+WeightSDS!P$23*$AJ965^7+WeightSDS!Q$23*$AJ965^6+WeightSDS!R$23*$AJ965^5+WeightSDS!S$23*$AJ965^4+WeightSDS!T$23*$AJ965^3+WeightSDS!U$23*$AJ965^2+WeightSDS!V$23*$AJ965+WeightSDS!W$23,IF($AJ965&lt;153,WeightSDS!M$25*$AJ965^10+WeightSDS!N$25*$AJ965^9+WeightSDS!O$25*$AJ965^8+WeightSDS!P$25*$AJ965^7+WeightSDS!Q$25*$AJ965^6+WeightSDS!R$25*$AJ965^5+WeightSDS!S$25*$AJ965^4+WeightSDS!T$25*$AJ965^3+WeightSDS!U$25*$AJ965^2+WeightSDS!V$25*$AJ965+WeightSDS!W$25,WeightSDS!M$27+WeightSDS!N$27/(1+EXP(WeightSDS!O$27+WeightSDS!P$27*$AJ965)))),IF($AJ965&lt;43.8,WeightSDS!M$29*$AJ965^10+WeightSDS!N$29*$AJ965^9+WeightSDS!O$29*$AJ965^8+WeightSDS!P$29*$AJ965^7+WeightSDS!Q$29*$AJ965^6+WeightSDS!R$29*$AJ965^5+WeightSDS!S$29*$AJ965^4+WeightSDS!T$29*$AJ965^3+WeightSDS!U$29*$AJ965^2+WeightSDS!V$29*$AJ965+WeightSDS!W$29-0.010431*(1-$AJ965/210),IF($AJ965&lt;123,WeightSDS!M$30*$AJ965^10+WeightSDS!N$30*$AJ965^9+WeightSDS!O$30*$AJ965^8+WeightSDS!P$30*$AJ965^7+WeightSDS!Q$30*$AJ965^6+WeightSDS!R$30*$AJ965^5+WeightSDS!S$30*$AJ965^4+WeightSDS!T$30*$AJ965^3+WeightSDS!U$30*$AJ965^2+WeightSDS!V$30*$AJ965+WeightSDS!W$30-0.010431*(1-1/$AJ965),WeightSDS!M$32+WeightSDS!N$32/(1+EXP(WeightSDS!O$32+WeightSDS!P$32*$AJ965))-0.010431*(1-$AJ965/210))))</f>
        <v>2.9500001032655536</v>
      </c>
      <c r="AN965" s="7">
        <f>IF(D965="M",IF($AJ965&lt;162,WeightSDS!P$12*$AJ965^7+WeightSDS!Q$12*$AJ965^6+WeightSDS!R$12*$AJ965^5+WeightSDS!S$12*$AJ965^4+WeightSDS!T$12*$AJ965^3+WeightSDS!U$12*$AJ965^2+WeightSDS!V$12*$AJ965+WeightSDS!W$12,WeightSDS!P$14*$AJ965^7+WeightSDS!Q$14*$AJ965^6+WeightSDS!R$14*$AJ965^5+WeightSDS!S$14*$AJ965^4+WeightSDS!T$14*$AJ965^3+WeightSDS!U$14*$AJ965^2+WeightSDS!V$14*$AJ965+WeightSDS!W$14),IF($AJ965&lt;156,WeightSDS!O$17*$AJ965^8+WeightSDS!P$17*$AJ965^7+WeightSDS!Q$17*$AJ965^6+WeightSDS!R$17*$AJ965^5+WeightSDS!S$17*$AJ965^4+WeightSDS!T$17*$AJ965^3+WeightSDS!U$17*$AJ965^2+WeightSDS!V$17*$AJ965+WeightSDS!W$17,IF($AJ965&lt;186,WeightSDS!$U$18+(WeightSDS!$V$18-WeightSDS!$U$18)/24*($AJ965-186)+WeightSDS!$W$18*(-$AJ965+186)^2-0.005,WeightSDS!$U$18+(WeightSDS!$V$18-WeightSDS!$U$18)/24*($AJ965-186)-0.005)))</f>
        <v>0.14604529399999999</v>
      </c>
      <c r="AQ965" s="7">
        <f t="shared" si="339"/>
        <v>0.56299999999999994</v>
      </c>
      <c r="AR965" s="7">
        <f t="shared" si="340"/>
        <v>69</v>
      </c>
      <c r="AS965" s="7">
        <f t="shared" si="341"/>
        <v>0.51</v>
      </c>
    </row>
    <row r="966" spans="2:45" s="7" customFormat="1" x14ac:dyDescent="0.15">
      <c r="B966" s="118"/>
      <c r="C966" s="118"/>
      <c r="D966" s="118"/>
      <c r="E966" s="30"/>
      <c r="F966" s="30"/>
      <c r="G966" s="119"/>
      <c r="H966" s="119"/>
      <c r="I966" s="78"/>
      <c r="J966" s="11" t="str">
        <f t="shared" si="332"/>
        <v/>
      </c>
      <c r="K966" s="2" t="str">
        <f t="shared" si="342"/>
        <v/>
      </c>
      <c r="L966" s="2" t="str">
        <f t="shared" si="333"/>
        <v/>
      </c>
      <c r="M966" s="2" t="str">
        <f t="shared" si="343"/>
        <v/>
      </c>
      <c r="N966" s="2" t="str">
        <f t="shared" si="344"/>
        <v/>
      </c>
      <c r="O966" s="2" t="str">
        <f t="shared" si="345"/>
        <v/>
      </c>
      <c r="P966" s="11" t="str">
        <f t="shared" si="346"/>
        <v/>
      </c>
      <c r="Q966" s="11" t="str">
        <f t="shared" si="347"/>
        <v/>
      </c>
      <c r="R966" s="2" t="str">
        <f t="shared" si="348"/>
        <v/>
      </c>
      <c r="S966" s="11" t="str">
        <f t="shared" si="349"/>
        <v/>
      </c>
      <c r="T966" s="175" t="str">
        <f t="shared" si="350"/>
        <v/>
      </c>
      <c r="U966" s="11" t="str">
        <f t="shared" si="351"/>
        <v/>
      </c>
      <c r="V966" s="136"/>
      <c r="W966" s="136"/>
      <c r="X966" s="139">
        <f t="shared" si="334"/>
        <v>0</v>
      </c>
      <c r="Y966" s="31">
        <f t="shared" si="335"/>
        <v>0</v>
      </c>
      <c r="Z966" s="31"/>
      <c r="AA966" s="140">
        <f t="shared" si="336"/>
        <v>0</v>
      </c>
      <c r="AB966" s="12"/>
      <c r="AC966" s="8">
        <f t="shared" si="337"/>
        <v>9.0359999999999996</v>
      </c>
      <c r="AD966" s="8">
        <f t="shared" si="338"/>
        <v>-184.49199999999999</v>
      </c>
      <c r="AE966"/>
      <c r="AF966" t="e">
        <f>IF(D966="M",IF(AI966&lt;78,LMS!$D$5*AI966^3+LMS!$E$5*AI966^2+LMS!$F$5*AI966+LMS!$G$5,IF(AI966&lt;150,LMS!$D$6*AI966^3+LMS!$E$6*AI966^2+LMS!$F$6*AI966+LMS!$G$6,LMS!$D$7*AI966^3+LMS!$E$7*AI966^2+LMS!$F$7*AI966+LMS!$G$7)),IF(AI966&lt;69,LMS!$D$9*AI966^3+LMS!$E$9*AI966^2+LMS!$F$9*AI966+LMS!$G$9,IF(AI966&lt;150,LMS!$D$10*AI966^3+LMS!$E$10*AI966^2+LMS!$F$10*AI966+LMS!$G$10,LMS!$D$11*AI966^3+LMS!$E$11*AI966^2+LMS!$F$11*AI966+LMS!$G$11)))</f>
        <v>#VALUE!</v>
      </c>
      <c r="AG966" t="e">
        <f>IF(D966="M",(IF(AI966&lt;2.5,LMS!$D$21*AI966^3+LMS!$E$21*AI966^2+LMS!$F$21*AI966+LMS!$G$21,IF(AI966&lt;9.5,LMS!$D$22*AI966^3+LMS!$E$22*AI966^2+LMS!$F$22*AI966+LMS!$G$22,IF(AI966&lt;26.75,LMS!$D$23*AI966^3+LMS!$E$23*AI966^2+LMS!$F$23*AI966+LMS!$G$23,IF(AI966&lt;90,LMS!$D$24*AI966^3+LMS!$E$24*AI966^2+LMS!$F$24*AI966+LMS!$G$24,LMS!$D$25*AI966^3+LMS!$E$25*AI966^2+LMS!$F$25*AI966+LMS!$G$25))))),(IF(AI966&lt;2.5,LMS!$D$27*AI966^3+LMS!$E$27*AI966^2+LMS!$F$27*AI966+LMS!$G$27,IF(AI966&lt;9.5,LMS!$D$28*AI966^3+LMS!$E$28*AI966^2+LMS!$F$28*AI966+LMS!$G$28,IF(AI966&lt;26.75,LMS!$D$29*AI966^3+LMS!$E$29*AI966^2+LMS!$F$29*AI966+LMS!$G$29,IF(AI966&lt;90,LMS!$D$30*AI966^3+LMS!$E$30*AI966^2+LMS!$F$30*AI966+LMS!$G$30,IF(AI966&lt;150,LMS!$D$31*AI966^3+LMS!$E$31*AI966^2+LMS!$F$31*AI966+LMS!$G$31,LMS!$D$32*AI966^3+LMS!$E$32*AI966^2+LMS!$F$32*AI966+LMS!$G$32)))))))</f>
        <v>#VALUE!</v>
      </c>
      <c r="AH966" t="e">
        <f>IF(D966="M",(IF(AI966&lt;90,LMS!$D$14*AI966^3+LMS!$E$14*AI966^2+LMS!$F$14*AI966+LMS!$G$14,LMS!$D$15*AI966^3+LMS!$E$15*AI966^2+LMS!$F$15*AI966+LMS!$G$15)),(IF(AI966&lt;90,LMS!$D$17*AI966^3+LMS!$E$17*AI966^2+LMS!$F$17*AI966+LMS!$G$17,LMS!$D$18*AI966^3+LMS!$E$18*AI966^2+LMS!$F$18*AI966+LMS!$G$18)))</f>
        <v>#VALUE!</v>
      </c>
      <c r="AI966" s="7" t="e">
        <f t="shared" si="331"/>
        <v>#VALUE!</v>
      </c>
      <c r="AJ966" s="7">
        <f t="shared" si="352"/>
        <v>0</v>
      </c>
      <c r="AL966" s="7">
        <f>IF(D966="M",WeightSDS!P$5*$AJ966^7+WeightSDS!Q$5*$AJ966^6+WeightSDS!R$5*$AJ966^5+WeightSDS!S$5*$AJ966^4+WeightSDS!T$5*$AJ966^3+WeightSDS!U$5*$AJ966^2+WeightSDS!V$5*$AJ966+WeightSDS!W$5,IF($AJ966&lt;186,WeightSDS!P$8*$AJ966^7+WeightSDS!Q$8*$AJ966^6+WeightSDS!R$8*$AJ966^5+WeightSDS!S$8*$AJ966^4+WeightSDS!T$8*$AJ966^3+WeightSDS!U$8*$AJ966^2+WeightSDS!V$8*$AJ966+WeightSDS!W$8,WeightSDS!$U$9+WeightSDS!$V$9*($AJ966-WeightSDS!$W$9)))</f>
        <v>0.75407122999999998</v>
      </c>
      <c r="AM966" s="7">
        <f>IF(D966="M",IF($AJ966&lt;45,WeightSDS!M$23*$AJ966^10+WeightSDS!N$23*$AJ966^9+WeightSDS!O$23*$AJ966^8+WeightSDS!P$23*$AJ966^7+WeightSDS!Q$23*$AJ966^6+WeightSDS!R$23*$AJ966^5+WeightSDS!S$23*$AJ966^4+WeightSDS!T$23*$AJ966^3+WeightSDS!U$23*$AJ966^2+WeightSDS!V$23*$AJ966+WeightSDS!W$23,IF($AJ966&lt;153,WeightSDS!M$25*$AJ966^10+WeightSDS!N$25*$AJ966^9+WeightSDS!O$25*$AJ966^8+WeightSDS!P$25*$AJ966^7+WeightSDS!Q$25*$AJ966^6+WeightSDS!R$25*$AJ966^5+WeightSDS!S$25*$AJ966^4+WeightSDS!T$25*$AJ966^3+WeightSDS!U$25*$AJ966^2+WeightSDS!V$25*$AJ966+WeightSDS!W$25,WeightSDS!M$27+WeightSDS!N$27/(1+EXP(WeightSDS!O$27+WeightSDS!P$27*$AJ966)))),IF($AJ966&lt;43.8,WeightSDS!M$29*$AJ966^10+WeightSDS!N$29*$AJ966^9+WeightSDS!O$29*$AJ966^8+WeightSDS!P$29*$AJ966^7+WeightSDS!Q$29*$AJ966^6+WeightSDS!R$29*$AJ966^5+WeightSDS!S$29*$AJ966^4+WeightSDS!T$29*$AJ966^3+WeightSDS!U$29*$AJ966^2+WeightSDS!V$29*$AJ966+WeightSDS!W$29-0.010431*(1-$AJ966/210),IF($AJ966&lt;123,WeightSDS!M$30*$AJ966^10+WeightSDS!N$30*$AJ966^9+WeightSDS!O$30*$AJ966^8+WeightSDS!P$30*$AJ966^7+WeightSDS!Q$30*$AJ966^6+WeightSDS!R$30*$AJ966^5+WeightSDS!S$30*$AJ966^4+WeightSDS!T$30*$AJ966^3+WeightSDS!U$30*$AJ966^2+WeightSDS!V$30*$AJ966+WeightSDS!W$30-0.010431*(1-1/$AJ966),WeightSDS!M$32+WeightSDS!N$32/(1+EXP(WeightSDS!O$32+WeightSDS!P$32*$AJ966))-0.010431*(1-$AJ966/210))))</f>
        <v>2.9500001032655536</v>
      </c>
      <c r="AN966" s="7">
        <f>IF(D966="M",IF($AJ966&lt;162,WeightSDS!P$12*$AJ966^7+WeightSDS!Q$12*$AJ966^6+WeightSDS!R$12*$AJ966^5+WeightSDS!S$12*$AJ966^4+WeightSDS!T$12*$AJ966^3+WeightSDS!U$12*$AJ966^2+WeightSDS!V$12*$AJ966+WeightSDS!W$12,WeightSDS!P$14*$AJ966^7+WeightSDS!Q$14*$AJ966^6+WeightSDS!R$14*$AJ966^5+WeightSDS!S$14*$AJ966^4+WeightSDS!T$14*$AJ966^3+WeightSDS!U$14*$AJ966^2+WeightSDS!V$14*$AJ966+WeightSDS!W$14),IF($AJ966&lt;156,WeightSDS!O$17*$AJ966^8+WeightSDS!P$17*$AJ966^7+WeightSDS!Q$17*$AJ966^6+WeightSDS!R$17*$AJ966^5+WeightSDS!S$17*$AJ966^4+WeightSDS!T$17*$AJ966^3+WeightSDS!U$17*$AJ966^2+WeightSDS!V$17*$AJ966+WeightSDS!W$17,IF($AJ966&lt;186,WeightSDS!$U$18+(WeightSDS!$V$18-WeightSDS!$U$18)/24*($AJ966-186)+WeightSDS!$W$18*(-$AJ966+186)^2-0.005,WeightSDS!$U$18+(WeightSDS!$V$18-WeightSDS!$U$18)/24*($AJ966-186)-0.005)))</f>
        <v>0.14604529399999999</v>
      </c>
      <c r="AQ966" s="7">
        <f t="shared" si="339"/>
        <v>0.56299999999999994</v>
      </c>
      <c r="AR966" s="7">
        <f t="shared" si="340"/>
        <v>69</v>
      </c>
      <c r="AS966" s="7">
        <f t="shared" si="341"/>
        <v>0.51</v>
      </c>
    </row>
    <row r="967" spans="2:45" s="7" customFormat="1" x14ac:dyDescent="0.15">
      <c r="B967" s="118"/>
      <c r="C967" s="118"/>
      <c r="D967" s="118"/>
      <c r="E967" s="30"/>
      <c r="F967" s="30"/>
      <c r="G967" s="119"/>
      <c r="H967" s="119"/>
      <c r="I967" s="78"/>
      <c r="J967" s="11" t="str">
        <f t="shared" si="332"/>
        <v/>
      </c>
      <c r="K967" s="2" t="str">
        <f t="shared" si="342"/>
        <v/>
      </c>
      <c r="L967" s="2" t="str">
        <f t="shared" si="333"/>
        <v/>
      </c>
      <c r="M967" s="2" t="str">
        <f t="shared" si="343"/>
        <v/>
      </c>
      <c r="N967" s="2" t="str">
        <f t="shared" si="344"/>
        <v/>
      </c>
      <c r="O967" s="2" t="str">
        <f t="shared" si="345"/>
        <v/>
      </c>
      <c r="P967" s="11" t="str">
        <f t="shared" si="346"/>
        <v/>
      </c>
      <c r="Q967" s="11" t="str">
        <f t="shared" si="347"/>
        <v/>
      </c>
      <c r="R967" s="2" t="str">
        <f t="shared" si="348"/>
        <v/>
      </c>
      <c r="S967" s="11" t="str">
        <f t="shared" si="349"/>
        <v/>
      </c>
      <c r="T967" s="175" t="str">
        <f t="shared" si="350"/>
        <v/>
      </c>
      <c r="U967" s="11" t="str">
        <f t="shared" si="351"/>
        <v/>
      </c>
      <c r="V967" s="136"/>
      <c r="W967" s="136"/>
      <c r="X967" s="139">
        <f t="shared" si="334"/>
        <v>0</v>
      </c>
      <c r="Y967" s="31">
        <f t="shared" si="335"/>
        <v>0</v>
      </c>
      <c r="Z967" s="31"/>
      <c r="AA967" s="140">
        <f t="shared" si="336"/>
        <v>0</v>
      </c>
      <c r="AB967" s="12"/>
      <c r="AC967" s="8">
        <f t="shared" si="337"/>
        <v>9.0359999999999996</v>
      </c>
      <c r="AD967" s="8">
        <f t="shared" si="338"/>
        <v>-184.49199999999999</v>
      </c>
      <c r="AE967"/>
      <c r="AF967" t="e">
        <f>IF(D967="M",IF(AI967&lt;78,LMS!$D$5*AI967^3+LMS!$E$5*AI967^2+LMS!$F$5*AI967+LMS!$G$5,IF(AI967&lt;150,LMS!$D$6*AI967^3+LMS!$E$6*AI967^2+LMS!$F$6*AI967+LMS!$G$6,LMS!$D$7*AI967^3+LMS!$E$7*AI967^2+LMS!$F$7*AI967+LMS!$G$7)),IF(AI967&lt;69,LMS!$D$9*AI967^3+LMS!$E$9*AI967^2+LMS!$F$9*AI967+LMS!$G$9,IF(AI967&lt;150,LMS!$D$10*AI967^3+LMS!$E$10*AI967^2+LMS!$F$10*AI967+LMS!$G$10,LMS!$D$11*AI967^3+LMS!$E$11*AI967^2+LMS!$F$11*AI967+LMS!$G$11)))</f>
        <v>#VALUE!</v>
      </c>
      <c r="AG967" t="e">
        <f>IF(D967="M",(IF(AI967&lt;2.5,LMS!$D$21*AI967^3+LMS!$E$21*AI967^2+LMS!$F$21*AI967+LMS!$G$21,IF(AI967&lt;9.5,LMS!$D$22*AI967^3+LMS!$E$22*AI967^2+LMS!$F$22*AI967+LMS!$G$22,IF(AI967&lt;26.75,LMS!$D$23*AI967^3+LMS!$E$23*AI967^2+LMS!$F$23*AI967+LMS!$G$23,IF(AI967&lt;90,LMS!$D$24*AI967^3+LMS!$E$24*AI967^2+LMS!$F$24*AI967+LMS!$G$24,LMS!$D$25*AI967^3+LMS!$E$25*AI967^2+LMS!$F$25*AI967+LMS!$G$25))))),(IF(AI967&lt;2.5,LMS!$D$27*AI967^3+LMS!$E$27*AI967^2+LMS!$F$27*AI967+LMS!$G$27,IF(AI967&lt;9.5,LMS!$D$28*AI967^3+LMS!$E$28*AI967^2+LMS!$F$28*AI967+LMS!$G$28,IF(AI967&lt;26.75,LMS!$D$29*AI967^3+LMS!$E$29*AI967^2+LMS!$F$29*AI967+LMS!$G$29,IF(AI967&lt;90,LMS!$D$30*AI967^3+LMS!$E$30*AI967^2+LMS!$F$30*AI967+LMS!$G$30,IF(AI967&lt;150,LMS!$D$31*AI967^3+LMS!$E$31*AI967^2+LMS!$F$31*AI967+LMS!$G$31,LMS!$D$32*AI967^3+LMS!$E$32*AI967^2+LMS!$F$32*AI967+LMS!$G$32)))))))</f>
        <v>#VALUE!</v>
      </c>
      <c r="AH967" t="e">
        <f>IF(D967="M",(IF(AI967&lt;90,LMS!$D$14*AI967^3+LMS!$E$14*AI967^2+LMS!$F$14*AI967+LMS!$G$14,LMS!$D$15*AI967^3+LMS!$E$15*AI967^2+LMS!$F$15*AI967+LMS!$G$15)),(IF(AI967&lt;90,LMS!$D$17*AI967^3+LMS!$E$17*AI967^2+LMS!$F$17*AI967+LMS!$G$17,LMS!$D$18*AI967^3+LMS!$E$18*AI967^2+LMS!$F$18*AI967+LMS!$G$18)))</f>
        <v>#VALUE!</v>
      </c>
      <c r="AI967" s="7" t="e">
        <f t="shared" si="331"/>
        <v>#VALUE!</v>
      </c>
      <c r="AJ967" s="7">
        <f t="shared" si="352"/>
        <v>0</v>
      </c>
      <c r="AL967" s="7">
        <f>IF(D967="M",WeightSDS!P$5*$AJ967^7+WeightSDS!Q$5*$AJ967^6+WeightSDS!R$5*$AJ967^5+WeightSDS!S$5*$AJ967^4+WeightSDS!T$5*$AJ967^3+WeightSDS!U$5*$AJ967^2+WeightSDS!V$5*$AJ967+WeightSDS!W$5,IF($AJ967&lt;186,WeightSDS!P$8*$AJ967^7+WeightSDS!Q$8*$AJ967^6+WeightSDS!R$8*$AJ967^5+WeightSDS!S$8*$AJ967^4+WeightSDS!T$8*$AJ967^3+WeightSDS!U$8*$AJ967^2+WeightSDS!V$8*$AJ967+WeightSDS!W$8,WeightSDS!$U$9+WeightSDS!$V$9*($AJ967-WeightSDS!$W$9)))</f>
        <v>0.75407122999999998</v>
      </c>
      <c r="AM967" s="7">
        <f>IF(D967="M",IF($AJ967&lt;45,WeightSDS!M$23*$AJ967^10+WeightSDS!N$23*$AJ967^9+WeightSDS!O$23*$AJ967^8+WeightSDS!P$23*$AJ967^7+WeightSDS!Q$23*$AJ967^6+WeightSDS!R$23*$AJ967^5+WeightSDS!S$23*$AJ967^4+WeightSDS!T$23*$AJ967^3+WeightSDS!U$23*$AJ967^2+WeightSDS!V$23*$AJ967+WeightSDS!W$23,IF($AJ967&lt;153,WeightSDS!M$25*$AJ967^10+WeightSDS!N$25*$AJ967^9+WeightSDS!O$25*$AJ967^8+WeightSDS!P$25*$AJ967^7+WeightSDS!Q$25*$AJ967^6+WeightSDS!R$25*$AJ967^5+WeightSDS!S$25*$AJ967^4+WeightSDS!T$25*$AJ967^3+WeightSDS!U$25*$AJ967^2+WeightSDS!V$25*$AJ967+WeightSDS!W$25,WeightSDS!M$27+WeightSDS!N$27/(1+EXP(WeightSDS!O$27+WeightSDS!P$27*$AJ967)))),IF($AJ967&lt;43.8,WeightSDS!M$29*$AJ967^10+WeightSDS!N$29*$AJ967^9+WeightSDS!O$29*$AJ967^8+WeightSDS!P$29*$AJ967^7+WeightSDS!Q$29*$AJ967^6+WeightSDS!R$29*$AJ967^5+WeightSDS!S$29*$AJ967^4+WeightSDS!T$29*$AJ967^3+WeightSDS!U$29*$AJ967^2+WeightSDS!V$29*$AJ967+WeightSDS!W$29-0.010431*(1-$AJ967/210),IF($AJ967&lt;123,WeightSDS!M$30*$AJ967^10+WeightSDS!N$30*$AJ967^9+WeightSDS!O$30*$AJ967^8+WeightSDS!P$30*$AJ967^7+WeightSDS!Q$30*$AJ967^6+WeightSDS!R$30*$AJ967^5+WeightSDS!S$30*$AJ967^4+WeightSDS!T$30*$AJ967^3+WeightSDS!U$30*$AJ967^2+WeightSDS!V$30*$AJ967+WeightSDS!W$30-0.010431*(1-1/$AJ967),WeightSDS!M$32+WeightSDS!N$32/(1+EXP(WeightSDS!O$32+WeightSDS!P$32*$AJ967))-0.010431*(1-$AJ967/210))))</f>
        <v>2.9500001032655536</v>
      </c>
      <c r="AN967" s="7">
        <f>IF(D967="M",IF($AJ967&lt;162,WeightSDS!P$12*$AJ967^7+WeightSDS!Q$12*$AJ967^6+WeightSDS!R$12*$AJ967^5+WeightSDS!S$12*$AJ967^4+WeightSDS!T$12*$AJ967^3+WeightSDS!U$12*$AJ967^2+WeightSDS!V$12*$AJ967+WeightSDS!W$12,WeightSDS!P$14*$AJ967^7+WeightSDS!Q$14*$AJ967^6+WeightSDS!R$14*$AJ967^5+WeightSDS!S$14*$AJ967^4+WeightSDS!T$14*$AJ967^3+WeightSDS!U$14*$AJ967^2+WeightSDS!V$14*$AJ967+WeightSDS!W$14),IF($AJ967&lt;156,WeightSDS!O$17*$AJ967^8+WeightSDS!P$17*$AJ967^7+WeightSDS!Q$17*$AJ967^6+WeightSDS!R$17*$AJ967^5+WeightSDS!S$17*$AJ967^4+WeightSDS!T$17*$AJ967^3+WeightSDS!U$17*$AJ967^2+WeightSDS!V$17*$AJ967+WeightSDS!W$17,IF($AJ967&lt;186,WeightSDS!$U$18+(WeightSDS!$V$18-WeightSDS!$U$18)/24*($AJ967-186)+WeightSDS!$W$18*(-$AJ967+186)^2-0.005,WeightSDS!$U$18+(WeightSDS!$V$18-WeightSDS!$U$18)/24*($AJ967-186)-0.005)))</f>
        <v>0.14604529399999999</v>
      </c>
      <c r="AQ967" s="7">
        <f t="shared" si="339"/>
        <v>0.56299999999999994</v>
      </c>
      <c r="AR967" s="7">
        <f t="shared" si="340"/>
        <v>69</v>
      </c>
      <c r="AS967" s="7">
        <f t="shared" si="341"/>
        <v>0.51</v>
      </c>
    </row>
    <row r="968" spans="2:45" s="7" customFormat="1" x14ac:dyDescent="0.15">
      <c r="B968" s="118"/>
      <c r="C968" s="118"/>
      <c r="D968" s="118"/>
      <c r="E968" s="30"/>
      <c r="F968" s="30"/>
      <c r="G968" s="119"/>
      <c r="H968" s="119"/>
      <c r="I968" s="78"/>
      <c r="J968" s="11" t="str">
        <f t="shared" si="332"/>
        <v/>
      </c>
      <c r="K968" s="2" t="str">
        <f t="shared" si="342"/>
        <v/>
      </c>
      <c r="L968" s="2" t="str">
        <f t="shared" si="333"/>
        <v/>
      </c>
      <c r="M968" s="2" t="str">
        <f t="shared" si="343"/>
        <v/>
      </c>
      <c r="N968" s="2" t="str">
        <f t="shared" si="344"/>
        <v/>
      </c>
      <c r="O968" s="2" t="str">
        <f t="shared" si="345"/>
        <v/>
      </c>
      <c r="P968" s="11" t="str">
        <f t="shared" si="346"/>
        <v/>
      </c>
      <c r="Q968" s="11" t="str">
        <f t="shared" si="347"/>
        <v/>
      </c>
      <c r="R968" s="2" t="str">
        <f t="shared" si="348"/>
        <v/>
      </c>
      <c r="S968" s="11" t="str">
        <f t="shared" si="349"/>
        <v/>
      </c>
      <c r="T968" s="175" t="str">
        <f t="shared" si="350"/>
        <v/>
      </c>
      <c r="U968" s="11" t="str">
        <f t="shared" si="351"/>
        <v/>
      </c>
      <c r="V968" s="136"/>
      <c r="W968" s="136"/>
      <c r="X968" s="139">
        <f t="shared" si="334"/>
        <v>0</v>
      </c>
      <c r="Y968" s="31">
        <f t="shared" si="335"/>
        <v>0</v>
      </c>
      <c r="Z968" s="31"/>
      <c r="AA968" s="140">
        <f t="shared" si="336"/>
        <v>0</v>
      </c>
      <c r="AB968" s="12"/>
      <c r="AC968" s="8">
        <f t="shared" si="337"/>
        <v>9.0359999999999996</v>
      </c>
      <c r="AD968" s="8">
        <f t="shared" si="338"/>
        <v>-184.49199999999999</v>
      </c>
      <c r="AE968"/>
      <c r="AF968" t="e">
        <f>IF(D968="M",IF(AI968&lt;78,LMS!$D$5*AI968^3+LMS!$E$5*AI968^2+LMS!$F$5*AI968+LMS!$G$5,IF(AI968&lt;150,LMS!$D$6*AI968^3+LMS!$E$6*AI968^2+LMS!$F$6*AI968+LMS!$G$6,LMS!$D$7*AI968^3+LMS!$E$7*AI968^2+LMS!$F$7*AI968+LMS!$G$7)),IF(AI968&lt;69,LMS!$D$9*AI968^3+LMS!$E$9*AI968^2+LMS!$F$9*AI968+LMS!$G$9,IF(AI968&lt;150,LMS!$D$10*AI968^3+LMS!$E$10*AI968^2+LMS!$F$10*AI968+LMS!$G$10,LMS!$D$11*AI968^3+LMS!$E$11*AI968^2+LMS!$F$11*AI968+LMS!$G$11)))</f>
        <v>#VALUE!</v>
      </c>
      <c r="AG968" t="e">
        <f>IF(D968="M",(IF(AI968&lt;2.5,LMS!$D$21*AI968^3+LMS!$E$21*AI968^2+LMS!$F$21*AI968+LMS!$G$21,IF(AI968&lt;9.5,LMS!$D$22*AI968^3+LMS!$E$22*AI968^2+LMS!$F$22*AI968+LMS!$G$22,IF(AI968&lt;26.75,LMS!$D$23*AI968^3+LMS!$E$23*AI968^2+LMS!$F$23*AI968+LMS!$G$23,IF(AI968&lt;90,LMS!$D$24*AI968^3+LMS!$E$24*AI968^2+LMS!$F$24*AI968+LMS!$G$24,LMS!$D$25*AI968^3+LMS!$E$25*AI968^2+LMS!$F$25*AI968+LMS!$G$25))))),(IF(AI968&lt;2.5,LMS!$D$27*AI968^3+LMS!$E$27*AI968^2+LMS!$F$27*AI968+LMS!$G$27,IF(AI968&lt;9.5,LMS!$D$28*AI968^3+LMS!$E$28*AI968^2+LMS!$F$28*AI968+LMS!$G$28,IF(AI968&lt;26.75,LMS!$D$29*AI968^3+LMS!$E$29*AI968^2+LMS!$F$29*AI968+LMS!$G$29,IF(AI968&lt;90,LMS!$D$30*AI968^3+LMS!$E$30*AI968^2+LMS!$F$30*AI968+LMS!$G$30,IF(AI968&lt;150,LMS!$D$31*AI968^3+LMS!$E$31*AI968^2+LMS!$F$31*AI968+LMS!$G$31,LMS!$D$32*AI968^3+LMS!$E$32*AI968^2+LMS!$F$32*AI968+LMS!$G$32)))))))</f>
        <v>#VALUE!</v>
      </c>
      <c r="AH968" t="e">
        <f>IF(D968="M",(IF(AI968&lt;90,LMS!$D$14*AI968^3+LMS!$E$14*AI968^2+LMS!$F$14*AI968+LMS!$G$14,LMS!$D$15*AI968^3+LMS!$E$15*AI968^2+LMS!$F$15*AI968+LMS!$G$15)),(IF(AI968&lt;90,LMS!$D$17*AI968^3+LMS!$E$17*AI968^2+LMS!$F$17*AI968+LMS!$G$17,LMS!$D$18*AI968^3+LMS!$E$18*AI968^2+LMS!$F$18*AI968+LMS!$G$18)))</f>
        <v>#VALUE!</v>
      </c>
      <c r="AI968" s="7" t="e">
        <f t="shared" si="331"/>
        <v>#VALUE!</v>
      </c>
      <c r="AJ968" s="7">
        <f t="shared" si="352"/>
        <v>0</v>
      </c>
      <c r="AL968" s="7">
        <f>IF(D968="M",WeightSDS!P$5*$AJ968^7+WeightSDS!Q$5*$AJ968^6+WeightSDS!R$5*$AJ968^5+WeightSDS!S$5*$AJ968^4+WeightSDS!T$5*$AJ968^3+WeightSDS!U$5*$AJ968^2+WeightSDS!V$5*$AJ968+WeightSDS!W$5,IF($AJ968&lt;186,WeightSDS!P$8*$AJ968^7+WeightSDS!Q$8*$AJ968^6+WeightSDS!R$8*$AJ968^5+WeightSDS!S$8*$AJ968^4+WeightSDS!T$8*$AJ968^3+WeightSDS!U$8*$AJ968^2+WeightSDS!V$8*$AJ968+WeightSDS!W$8,WeightSDS!$U$9+WeightSDS!$V$9*($AJ968-WeightSDS!$W$9)))</f>
        <v>0.75407122999999998</v>
      </c>
      <c r="AM968" s="7">
        <f>IF(D968="M",IF($AJ968&lt;45,WeightSDS!M$23*$AJ968^10+WeightSDS!N$23*$AJ968^9+WeightSDS!O$23*$AJ968^8+WeightSDS!P$23*$AJ968^7+WeightSDS!Q$23*$AJ968^6+WeightSDS!R$23*$AJ968^5+WeightSDS!S$23*$AJ968^4+WeightSDS!T$23*$AJ968^3+WeightSDS!U$23*$AJ968^2+WeightSDS!V$23*$AJ968+WeightSDS!W$23,IF($AJ968&lt;153,WeightSDS!M$25*$AJ968^10+WeightSDS!N$25*$AJ968^9+WeightSDS!O$25*$AJ968^8+WeightSDS!P$25*$AJ968^7+WeightSDS!Q$25*$AJ968^6+WeightSDS!R$25*$AJ968^5+WeightSDS!S$25*$AJ968^4+WeightSDS!T$25*$AJ968^3+WeightSDS!U$25*$AJ968^2+WeightSDS!V$25*$AJ968+WeightSDS!W$25,WeightSDS!M$27+WeightSDS!N$27/(1+EXP(WeightSDS!O$27+WeightSDS!P$27*$AJ968)))),IF($AJ968&lt;43.8,WeightSDS!M$29*$AJ968^10+WeightSDS!N$29*$AJ968^9+WeightSDS!O$29*$AJ968^8+WeightSDS!P$29*$AJ968^7+WeightSDS!Q$29*$AJ968^6+WeightSDS!R$29*$AJ968^5+WeightSDS!S$29*$AJ968^4+WeightSDS!T$29*$AJ968^3+WeightSDS!U$29*$AJ968^2+WeightSDS!V$29*$AJ968+WeightSDS!W$29-0.010431*(1-$AJ968/210),IF($AJ968&lt;123,WeightSDS!M$30*$AJ968^10+WeightSDS!N$30*$AJ968^9+WeightSDS!O$30*$AJ968^8+WeightSDS!P$30*$AJ968^7+WeightSDS!Q$30*$AJ968^6+WeightSDS!R$30*$AJ968^5+WeightSDS!S$30*$AJ968^4+WeightSDS!T$30*$AJ968^3+WeightSDS!U$30*$AJ968^2+WeightSDS!V$30*$AJ968+WeightSDS!W$30-0.010431*(1-1/$AJ968),WeightSDS!M$32+WeightSDS!N$32/(1+EXP(WeightSDS!O$32+WeightSDS!P$32*$AJ968))-0.010431*(1-$AJ968/210))))</f>
        <v>2.9500001032655536</v>
      </c>
      <c r="AN968" s="7">
        <f>IF(D968="M",IF($AJ968&lt;162,WeightSDS!P$12*$AJ968^7+WeightSDS!Q$12*$AJ968^6+WeightSDS!R$12*$AJ968^5+WeightSDS!S$12*$AJ968^4+WeightSDS!T$12*$AJ968^3+WeightSDS!U$12*$AJ968^2+WeightSDS!V$12*$AJ968+WeightSDS!W$12,WeightSDS!P$14*$AJ968^7+WeightSDS!Q$14*$AJ968^6+WeightSDS!R$14*$AJ968^5+WeightSDS!S$14*$AJ968^4+WeightSDS!T$14*$AJ968^3+WeightSDS!U$14*$AJ968^2+WeightSDS!V$14*$AJ968+WeightSDS!W$14),IF($AJ968&lt;156,WeightSDS!O$17*$AJ968^8+WeightSDS!P$17*$AJ968^7+WeightSDS!Q$17*$AJ968^6+WeightSDS!R$17*$AJ968^5+WeightSDS!S$17*$AJ968^4+WeightSDS!T$17*$AJ968^3+WeightSDS!U$17*$AJ968^2+WeightSDS!V$17*$AJ968+WeightSDS!W$17,IF($AJ968&lt;186,WeightSDS!$U$18+(WeightSDS!$V$18-WeightSDS!$U$18)/24*($AJ968-186)+WeightSDS!$W$18*(-$AJ968+186)^2-0.005,WeightSDS!$U$18+(WeightSDS!$V$18-WeightSDS!$U$18)/24*($AJ968-186)-0.005)))</f>
        <v>0.14604529399999999</v>
      </c>
      <c r="AQ968" s="7">
        <f t="shared" si="339"/>
        <v>0.56299999999999994</v>
      </c>
      <c r="AR968" s="7">
        <f t="shared" si="340"/>
        <v>69</v>
      </c>
      <c r="AS968" s="7">
        <f t="shared" si="341"/>
        <v>0.51</v>
      </c>
    </row>
    <row r="969" spans="2:45" s="7" customFormat="1" x14ac:dyDescent="0.15">
      <c r="B969" s="118"/>
      <c r="C969" s="118"/>
      <c r="D969" s="118"/>
      <c r="E969" s="30"/>
      <c r="F969" s="30"/>
      <c r="G969" s="119"/>
      <c r="H969" s="119"/>
      <c r="I969" s="78"/>
      <c r="J969" s="11" t="str">
        <f t="shared" si="332"/>
        <v/>
      </c>
      <c r="K969" s="2" t="str">
        <f t="shared" si="342"/>
        <v/>
      </c>
      <c r="L969" s="2" t="str">
        <f t="shared" si="333"/>
        <v/>
      </c>
      <c r="M969" s="2" t="str">
        <f t="shared" si="343"/>
        <v/>
      </c>
      <c r="N969" s="2" t="str">
        <f t="shared" si="344"/>
        <v/>
      </c>
      <c r="O969" s="2" t="str">
        <f t="shared" si="345"/>
        <v/>
      </c>
      <c r="P969" s="11" t="str">
        <f t="shared" si="346"/>
        <v/>
      </c>
      <c r="Q969" s="11" t="str">
        <f t="shared" si="347"/>
        <v/>
      </c>
      <c r="R969" s="2" t="str">
        <f t="shared" si="348"/>
        <v/>
      </c>
      <c r="S969" s="11" t="str">
        <f t="shared" si="349"/>
        <v/>
      </c>
      <c r="T969" s="175" t="str">
        <f t="shared" si="350"/>
        <v/>
      </c>
      <c r="U969" s="11" t="str">
        <f t="shared" si="351"/>
        <v/>
      </c>
      <c r="V969" s="136"/>
      <c r="W969" s="136"/>
      <c r="X969" s="139">
        <f t="shared" si="334"/>
        <v>0</v>
      </c>
      <c r="Y969" s="31">
        <f t="shared" si="335"/>
        <v>0</v>
      </c>
      <c r="Z969" s="31"/>
      <c r="AA969" s="140">
        <f t="shared" si="336"/>
        <v>0</v>
      </c>
      <c r="AB969" s="12"/>
      <c r="AC969" s="8">
        <f t="shared" si="337"/>
        <v>9.0359999999999996</v>
      </c>
      <c r="AD969" s="8">
        <f t="shared" si="338"/>
        <v>-184.49199999999999</v>
      </c>
      <c r="AE969"/>
      <c r="AF969" t="e">
        <f>IF(D969="M",IF(AI969&lt;78,LMS!$D$5*AI969^3+LMS!$E$5*AI969^2+LMS!$F$5*AI969+LMS!$G$5,IF(AI969&lt;150,LMS!$D$6*AI969^3+LMS!$E$6*AI969^2+LMS!$F$6*AI969+LMS!$G$6,LMS!$D$7*AI969^3+LMS!$E$7*AI969^2+LMS!$F$7*AI969+LMS!$G$7)),IF(AI969&lt;69,LMS!$D$9*AI969^3+LMS!$E$9*AI969^2+LMS!$F$9*AI969+LMS!$G$9,IF(AI969&lt;150,LMS!$D$10*AI969^3+LMS!$E$10*AI969^2+LMS!$F$10*AI969+LMS!$G$10,LMS!$D$11*AI969^3+LMS!$E$11*AI969^2+LMS!$F$11*AI969+LMS!$G$11)))</f>
        <v>#VALUE!</v>
      </c>
      <c r="AG969" t="e">
        <f>IF(D969="M",(IF(AI969&lt;2.5,LMS!$D$21*AI969^3+LMS!$E$21*AI969^2+LMS!$F$21*AI969+LMS!$G$21,IF(AI969&lt;9.5,LMS!$D$22*AI969^3+LMS!$E$22*AI969^2+LMS!$F$22*AI969+LMS!$G$22,IF(AI969&lt;26.75,LMS!$D$23*AI969^3+LMS!$E$23*AI969^2+LMS!$F$23*AI969+LMS!$G$23,IF(AI969&lt;90,LMS!$D$24*AI969^3+LMS!$E$24*AI969^2+LMS!$F$24*AI969+LMS!$G$24,LMS!$D$25*AI969^3+LMS!$E$25*AI969^2+LMS!$F$25*AI969+LMS!$G$25))))),(IF(AI969&lt;2.5,LMS!$D$27*AI969^3+LMS!$E$27*AI969^2+LMS!$F$27*AI969+LMS!$G$27,IF(AI969&lt;9.5,LMS!$D$28*AI969^3+LMS!$E$28*AI969^2+LMS!$F$28*AI969+LMS!$G$28,IF(AI969&lt;26.75,LMS!$D$29*AI969^3+LMS!$E$29*AI969^2+LMS!$F$29*AI969+LMS!$G$29,IF(AI969&lt;90,LMS!$D$30*AI969^3+LMS!$E$30*AI969^2+LMS!$F$30*AI969+LMS!$G$30,IF(AI969&lt;150,LMS!$D$31*AI969^3+LMS!$E$31*AI969^2+LMS!$F$31*AI969+LMS!$G$31,LMS!$D$32*AI969^3+LMS!$E$32*AI969^2+LMS!$F$32*AI969+LMS!$G$32)))))))</f>
        <v>#VALUE!</v>
      </c>
      <c r="AH969" t="e">
        <f>IF(D969="M",(IF(AI969&lt;90,LMS!$D$14*AI969^3+LMS!$E$14*AI969^2+LMS!$F$14*AI969+LMS!$G$14,LMS!$D$15*AI969^3+LMS!$E$15*AI969^2+LMS!$F$15*AI969+LMS!$G$15)),(IF(AI969&lt;90,LMS!$D$17*AI969^3+LMS!$E$17*AI969^2+LMS!$F$17*AI969+LMS!$G$17,LMS!$D$18*AI969^3+LMS!$E$18*AI969^2+LMS!$F$18*AI969+LMS!$G$18)))</f>
        <v>#VALUE!</v>
      </c>
      <c r="AI969" s="7" t="e">
        <f t="shared" si="331"/>
        <v>#VALUE!</v>
      </c>
      <c r="AJ969" s="7">
        <f t="shared" si="352"/>
        <v>0</v>
      </c>
      <c r="AL969" s="7">
        <f>IF(D969="M",WeightSDS!P$5*$AJ969^7+WeightSDS!Q$5*$AJ969^6+WeightSDS!R$5*$AJ969^5+WeightSDS!S$5*$AJ969^4+WeightSDS!T$5*$AJ969^3+WeightSDS!U$5*$AJ969^2+WeightSDS!V$5*$AJ969+WeightSDS!W$5,IF($AJ969&lt;186,WeightSDS!P$8*$AJ969^7+WeightSDS!Q$8*$AJ969^6+WeightSDS!R$8*$AJ969^5+WeightSDS!S$8*$AJ969^4+WeightSDS!T$8*$AJ969^3+WeightSDS!U$8*$AJ969^2+WeightSDS!V$8*$AJ969+WeightSDS!W$8,WeightSDS!$U$9+WeightSDS!$V$9*($AJ969-WeightSDS!$W$9)))</f>
        <v>0.75407122999999998</v>
      </c>
      <c r="AM969" s="7">
        <f>IF(D969="M",IF($AJ969&lt;45,WeightSDS!M$23*$AJ969^10+WeightSDS!N$23*$AJ969^9+WeightSDS!O$23*$AJ969^8+WeightSDS!P$23*$AJ969^7+WeightSDS!Q$23*$AJ969^6+WeightSDS!R$23*$AJ969^5+WeightSDS!S$23*$AJ969^4+WeightSDS!T$23*$AJ969^3+WeightSDS!U$23*$AJ969^2+WeightSDS!V$23*$AJ969+WeightSDS!W$23,IF($AJ969&lt;153,WeightSDS!M$25*$AJ969^10+WeightSDS!N$25*$AJ969^9+WeightSDS!O$25*$AJ969^8+WeightSDS!P$25*$AJ969^7+WeightSDS!Q$25*$AJ969^6+WeightSDS!R$25*$AJ969^5+WeightSDS!S$25*$AJ969^4+WeightSDS!T$25*$AJ969^3+WeightSDS!U$25*$AJ969^2+WeightSDS!V$25*$AJ969+WeightSDS!W$25,WeightSDS!M$27+WeightSDS!N$27/(1+EXP(WeightSDS!O$27+WeightSDS!P$27*$AJ969)))),IF($AJ969&lt;43.8,WeightSDS!M$29*$AJ969^10+WeightSDS!N$29*$AJ969^9+WeightSDS!O$29*$AJ969^8+WeightSDS!P$29*$AJ969^7+WeightSDS!Q$29*$AJ969^6+WeightSDS!R$29*$AJ969^5+WeightSDS!S$29*$AJ969^4+WeightSDS!T$29*$AJ969^3+WeightSDS!U$29*$AJ969^2+WeightSDS!V$29*$AJ969+WeightSDS!W$29-0.010431*(1-$AJ969/210),IF($AJ969&lt;123,WeightSDS!M$30*$AJ969^10+WeightSDS!N$30*$AJ969^9+WeightSDS!O$30*$AJ969^8+WeightSDS!P$30*$AJ969^7+WeightSDS!Q$30*$AJ969^6+WeightSDS!R$30*$AJ969^5+WeightSDS!S$30*$AJ969^4+WeightSDS!T$30*$AJ969^3+WeightSDS!U$30*$AJ969^2+WeightSDS!V$30*$AJ969+WeightSDS!W$30-0.010431*(1-1/$AJ969),WeightSDS!M$32+WeightSDS!N$32/(1+EXP(WeightSDS!O$32+WeightSDS!P$32*$AJ969))-0.010431*(1-$AJ969/210))))</f>
        <v>2.9500001032655536</v>
      </c>
      <c r="AN969" s="7">
        <f>IF(D969="M",IF($AJ969&lt;162,WeightSDS!P$12*$AJ969^7+WeightSDS!Q$12*$AJ969^6+WeightSDS!R$12*$AJ969^5+WeightSDS!S$12*$AJ969^4+WeightSDS!T$12*$AJ969^3+WeightSDS!U$12*$AJ969^2+WeightSDS!V$12*$AJ969+WeightSDS!W$12,WeightSDS!P$14*$AJ969^7+WeightSDS!Q$14*$AJ969^6+WeightSDS!R$14*$AJ969^5+WeightSDS!S$14*$AJ969^4+WeightSDS!T$14*$AJ969^3+WeightSDS!U$14*$AJ969^2+WeightSDS!V$14*$AJ969+WeightSDS!W$14),IF($AJ969&lt;156,WeightSDS!O$17*$AJ969^8+WeightSDS!P$17*$AJ969^7+WeightSDS!Q$17*$AJ969^6+WeightSDS!R$17*$AJ969^5+WeightSDS!S$17*$AJ969^4+WeightSDS!T$17*$AJ969^3+WeightSDS!U$17*$AJ969^2+WeightSDS!V$17*$AJ969+WeightSDS!W$17,IF($AJ969&lt;186,WeightSDS!$U$18+(WeightSDS!$V$18-WeightSDS!$U$18)/24*($AJ969-186)+WeightSDS!$W$18*(-$AJ969+186)^2-0.005,WeightSDS!$U$18+(WeightSDS!$V$18-WeightSDS!$U$18)/24*($AJ969-186)-0.005)))</f>
        <v>0.14604529399999999</v>
      </c>
      <c r="AQ969" s="7">
        <f t="shared" si="339"/>
        <v>0.56299999999999994</v>
      </c>
      <c r="AR969" s="7">
        <f t="shared" si="340"/>
        <v>69</v>
      </c>
      <c r="AS969" s="7">
        <f t="shared" si="341"/>
        <v>0.51</v>
      </c>
    </row>
    <row r="970" spans="2:45" s="7" customFormat="1" x14ac:dyDescent="0.15">
      <c r="B970" s="118"/>
      <c r="C970" s="118"/>
      <c r="D970" s="118"/>
      <c r="E970" s="30"/>
      <c r="F970" s="30"/>
      <c r="G970" s="119"/>
      <c r="H970" s="119"/>
      <c r="I970" s="78"/>
      <c r="J970" s="11" t="str">
        <f t="shared" si="332"/>
        <v/>
      </c>
      <c r="K970" s="2" t="str">
        <f t="shared" si="342"/>
        <v/>
      </c>
      <c r="L970" s="2" t="str">
        <f t="shared" si="333"/>
        <v/>
      </c>
      <c r="M970" s="2" t="str">
        <f t="shared" si="343"/>
        <v/>
      </c>
      <c r="N970" s="2" t="str">
        <f t="shared" si="344"/>
        <v/>
      </c>
      <c r="O970" s="2" t="str">
        <f t="shared" si="345"/>
        <v/>
      </c>
      <c r="P970" s="11" t="str">
        <f t="shared" si="346"/>
        <v/>
      </c>
      <c r="Q970" s="11" t="str">
        <f t="shared" si="347"/>
        <v/>
      </c>
      <c r="R970" s="2" t="str">
        <f t="shared" si="348"/>
        <v/>
      </c>
      <c r="S970" s="11" t="str">
        <f t="shared" si="349"/>
        <v/>
      </c>
      <c r="T970" s="175" t="str">
        <f t="shared" si="350"/>
        <v/>
      </c>
      <c r="U970" s="11" t="str">
        <f t="shared" si="351"/>
        <v/>
      </c>
      <c r="V970" s="136"/>
      <c r="W970" s="136"/>
      <c r="X970" s="139">
        <f t="shared" si="334"/>
        <v>0</v>
      </c>
      <c r="Y970" s="31">
        <f t="shared" si="335"/>
        <v>0</v>
      </c>
      <c r="Z970" s="31"/>
      <c r="AA970" s="140">
        <f t="shared" si="336"/>
        <v>0</v>
      </c>
      <c r="AB970" s="12"/>
      <c r="AC970" s="8">
        <f t="shared" si="337"/>
        <v>9.0359999999999996</v>
      </c>
      <c r="AD970" s="8">
        <f t="shared" si="338"/>
        <v>-184.49199999999999</v>
      </c>
      <c r="AE970"/>
      <c r="AF970" t="e">
        <f>IF(D970="M",IF(AI970&lt;78,LMS!$D$5*AI970^3+LMS!$E$5*AI970^2+LMS!$F$5*AI970+LMS!$G$5,IF(AI970&lt;150,LMS!$D$6*AI970^3+LMS!$E$6*AI970^2+LMS!$F$6*AI970+LMS!$G$6,LMS!$D$7*AI970^3+LMS!$E$7*AI970^2+LMS!$F$7*AI970+LMS!$G$7)),IF(AI970&lt;69,LMS!$D$9*AI970^3+LMS!$E$9*AI970^2+LMS!$F$9*AI970+LMS!$G$9,IF(AI970&lt;150,LMS!$D$10*AI970^3+LMS!$E$10*AI970^2+LMS!$F$10*AI970+LMS!$G$10,LMS!$D$11*AI970^3+LMS!$E$11*AI970^2+LMS!$F$11*AI970+LMS!$G$11)))</f>
        <v>#VALUE!</v>
      </c>
      <c r="AG970" t="e">
        <f>IF(D970="M",(IF(AI970&lt;2.5,LMS!$D$21*AI970^3+LMS!$E$21*AI970^2+LMS!$F$21*AI970+LMS!$G$21,IF(AI970&lt;9.5,LMS!$D$22*AI970^3+LMS!$E$22*AI970^2+LMS!$F$22*AI970+LMS!$G$22,IF(AI970&lt;26.75,LMS!$D$23*AI970^3+LMS!$E$23*AI970^2+LMS!$F$23*AI970+LMS!$G$23,IF(AI970&lt;90,LMS!$D$24*AI970^3+LMS!$E$24*AI970^2+LMS!$F$24*AI970+LMS!$G$24,LMS!$D$25*AI970^3+LMS!$E$25*AI970^2+LMS!$F$25*AI970+LMS!$G$25))))),(IF(AI970&lt;2.5,LMS!$D$27*AI970^3+LMS!$E$27*AI970^2+LMS!$F$27*AI970+LMS!$G$27,IF(AI970&lt;9.5,LMS!$D$28*AI970^3+LMS!$E$28*AI970^2+LMS!$F$28*AI970+LMS!$G$28,IF(AI970&lt;26.75,LMS!$D$29*AI970^3+LMS!$E$29*AI970^2+LMS!$F$29*AI970+LMS!$G$29,IF(AI970&lt;90,LMS!$D$30*AI970^3+LMS!$E$30*AI970^2+LMS!$F$30*AI970+LMS!$G$30,IF(AI970&lt;150,LMS!$D$31*AI970^3+LMS!$E$31*AI970^2+LMS!$F$31*AI970+LMS!$G$31,LMS!$D$32*AI970^3+LMS!$E$32*AI970^2+LMS!$F$32*AI970+LMS!$G$32)))))))</f>
        <v>#VALUE!</v>
      </c>
      <c r="AH970" t="e">
        <f>IF(D970="M",(IF(AI970&lt;90,LMS!$D$14*AI970^3+LMS!$E$14*AI970^2+LMS!$F$14*AI970+LMS!$G$14,LMS!$D$15*AI970^3+LMS!$E$15*AI970^2+LMS!$F$15*AI970+LMS!$G$15)),(IF(AI970&lt;90,LMS!$D$17*AI970^3+LMS!$E$17*AI970^2+LMS!$F$17*AI970+LMS!$G$17,LMS!$D$18*AI970^3+LMS!$E$18*AI970^2+LMS!$F$18*AI970+LMS!$G$18)))</f>
        <v>#VALUE!</v>
      </c>
      <c r="AI970" s="7" t="e">
        <f t="shared" si="331"/>
        <v>#VALUE!</v>
      </c>
      <c r="AJ970" s="7">
        <f t="shared" si="352"/>
        <v>0</v>
      </c>
      <c r="AL970" s="7">
        <f>IF(D970="M",WeightSDS!P$5*$AJ970^7+WeightSDS!Q$5*$AJ970^6+WeightSDS!R$5*$AJ970^5+WeightSDS!S$5*$AJ970^4+WeightSDS!T$5*$AJ970^3+WeightSDS!U$5*$AJ970^2+WeightSDS!V$5*$AJ970+WeightSDS!W$5,IF($AJ970&lt;186,WeightSDS!P$8*$AJ970^7+WeightSDS!Q$8*$AJ970^6+WeightSDS!R$8*$AJ970^5+WeightSDS!S$8*$AJ970^4+WeightSDS!T$8*$AJ970^3+WeightSDS!U$8*$AJ970^2+WeightSDS!V$8*$AJ970+WeightSDS!W$8,WeightSDS!$U$9+WeightSDS!$V$9*($AJ970-WeightSDS!$W$9)))</f>
        <v>0.75407122999999998</v>
      </c>
      <c r="AM970" s="7">
        <f>IF(D970="M",IF($AJ970&lt;45,WeightSDS!M$23*$AJ970^10+WeightSDS!N$23*$AJ970^9+WeightSDS!O$23*$AJ970^8+WeightSDS!P$23*$AJ970^7+WeightSDS!Q$23*$AJ970^6+WeightSDS!R$23*$AJ970^5+WeightSDS!S$23*$AJ970^4+WeightSDS!T$23*$AJ970^3+WeightSDS!U$23*$AJ970^2+WeightSDS!V$23*$AJ970+WeightSDS!W$23,IF($AJ970&lt;153,WeightSDS!M$25*$AJ970^10+WeightSDS!N$25*$AJ970^9+WeightSDS!O$25*$AJ970^8+WeightSDS!P$25*$AJ970^7+WeightSDS!Q$25*$AJ970^6+WeightSDS!R$25*$AJ970^5+WeightSDS!S$25*$AJ970^4+WeightSDS!T$25*$AJ970^3+WeightSDS!U$25*$AJ970^2+WeightSDS!V$25*$AJ970+WeightSDS!W$25,WeightSDS!M$27+WeightSDS!N$27/(1+EXP(WeightSDS!O$27+WeightSDS!P$27*$AJ970)))),IF($AJ970&lt;43.8,WeightSDS!M$29*$AJ970^10+WeightSDS!N$29*$AJ970^9+WeightSDS!O$29*$AJ970^8+WeightSDS!P$29*$AJ970^7+WeightSDS!Q$29*$AJ970^6+WeightSDS!R$29*$AJ970^5+WeightSDS!S$29*$AJ970^4+WeightSDS!T$29*$AJ970^3+WeightSDS!U$29*$AJ970^2+WeightSDS!V$29*$AJ970+WeightSDS!W$29-0.010431*(1-$AJ970/210),IF($AJ970&lt;123,WeightSDS!M$30*$AJ970^10+WeightSDS!N$30*$AJ970^9+WeightSDS!O$30*$AJ970^8+WeightSDS!P$30*$AJ970^7+WeightSDS!Q$30*$AJ970^6+WeightSDS!R$30*$AJ970^5+WeightSDS!S$30*$AJ970^4+WeightSDS!T$30*$AJ970^3+WeightSDS!U$30*$AJ970^2+WeightSDS!V$30*$AJ970+WeightSDS!W$30-0.010431*(1-1/$AJ970),WeightSDS!M$32+WeightSDS!N$32/(1+EXP(WeightSDS!O$32+WeightSDS!P$32*$AJ970))-0.010431*(1-$AJ970/210))))</f>
        <v>2.9500001032655536</v>
      </c>
      <c r="AN970" s="7">
        <f>IF(D970="M",IF($AJ970&lt;162,WeightSDS!P$12*$AJ970^7+WeightSDS!Q$12*$AJ970^6+WeightSDS!R$12*$AJ970^5+WeightSDS!S$12*$AJ970^4+WeightSDS!T$12*$AJ970^3+WeightSDS!U$12*$AJ970^2+WeightSDS!V$12*$AJ970+WeightSDS!W$12,WeightSDS!P$14*$AJ970^7+WeightSDS!Q$14*$AJ970^6+WeightSDS!R$14*$AJ970^5+WeightSDS!S$14*$AJ970^4+WeightSDS!T$14*$AJ970^3+WeightSDS!U$14*$AJ970^2+WeightSDS!V$14*$AJ970+WeightSDS!W$14),IF($AJ970&lt;156,WeightSDS!O$17*$AJ970^8+WeightSDS!P$17*$AJ970^7+WeightSDS!Q$17*$AJ970^6+WeightSDS!R$17*$AJ970^5+WeightSDS!S$17*$AJ970^4+WeightSDS!T$17*$AJ970^3+WeightSDS!U$17*$AJ970^2+WeightSDS!V$17*$AJ970+WeightSDS!W$17,IF($AJ970&lt;186,WeightSDS!$U$18+(WeightSDS!$V$18-WeightSDS!$U$18)/24*($AJ970-186)+WeightSDS!$W$18*(-$AJ970+186)^2-0.005,WeightSDS!$U$18+(WeightSDS!$V$18-WeightSDS!$U$18)/24*($AJ970-186)-0.005)))</f>
        <v>0.14604529399999999</v>
      </c>
      <c r="AQ970" s="7">
        <f t="shared" si="339"/>
        <v>0.56299999999999994</v>
      </c>
      <c r="AR970" s="7">
        <f t="shared" si="340"/>
        <v>69</v>
      </c>
      <c r="AS970" s="7">
        <f t="shared" si="341"/>
        <v>0.51</v>
      </c>
    </row>
    <row r="971" spans="2:45" s="7" customFormat="1" x14ac:dyDescent="0.15">
      <c r="B971" s="118"/>
      <c r="C971" s="118"/>
      <c r="D971" s="118"/>
      <c r="E971" s="30"/>
      <c r="F971" s="30"/>
      <c r="G971" s="119"/>
      <c r="H971" s="119"/>
      <c r="I971" s="78"/>
      <c r="J971" s="11" t="str">
        <f t="shared" si="332"/>
        <v/>
      </c>
      <c r="K971" s="2" t="str">
        <f t="shared" si="342"/>
        <v/>
      </c>
      <c r="L971" s="2" t="str">
        <f t="shared" si="333"/>
        <v/>
      </c>
      <c r="M971" s="2" t="str">
        <f t="shared" si="343"/>
        <v/>
      </c>
      <c r="N971" s="2" t="str">
        <f t="shared" si="344"/>
        <v/>
      </c>
      <c r="O971" s="2" t="str">
        <f t="shared" si="345"/>
        <v/>
      </c>
      <c r="P971" s="11" t="str">
        <f t="shared" si="346"/>
        <v/>
      </c>
      <c r="Q971" s="11" t="str">
        <f t="shared" si="347"/>
        <v/>
      </c>
      <c r="R971" s="2" t="str">
        <f t="shared" si="348"/>
        <v/>
      </c>
      <c r="S971" s="11" t="str">
        <f t="shared" si="349"/>
        <v/>
      </c>
      <c r="T971" s="175" t="str">
        <f t="shared" si="350"/>
        <v/>
      </c>
      <c r="U971" s="11" t="str">
        <f t="shared" si="351"/>
        <v/>
      </c>
      <c r="V971" s="136"/>
      <c r="W971" s="136"/>
      <c r="X971" s="139">
        <f t="shared" si="334"/>
        <v>0</v>
      </c>
      <c r="Y971" s="31">
        <f t="shared" si="335"/>
        <v>0</v>
      </c>
      <c r="Z971" s="31"/>
      <c r="AA971" s="140">
        <f t="shared" si="336"/>
        <v>0</v>
      </c>
      <c r="AB971" s="12"/>
      <c r="AC971" s="8">
        <f t="shared" si="337"/>
        <v>9.0359999999999996</v>
      </c>
      <c r="AD971" s="8">
        <f t="shared" si="338"/>
        <v>-184.49199999999999</v>
      </c>
      <c r="AE971"/>
      <c r="AF971" t="e">
        <f>IF(D971="M",IF(AI971&lt;78,LMS!$D$5*AI971^3+LMS!$E$5*AI971^2+LMS!$F$5*AI971+LMS!$G$5,IF(AI971&lt;150,LMS!$D$6*AI971^3+LMS!$E$6*AI971^2+LMS!$F$6*AI971+LMS!$G$6,LMS!$D$7*AI971^3+LMS!$E$7*AI971^2+LMS!$F$7*AI971+LMS!$G$7)),IF(AI971&lt;69,LMS!$D$9*AI971^3+LMS!$E$9*AI971^2+LMS!$F$9*AI971+LMS!$G$9,IF(AI971&lt;150,LMS!$D$10*AI971^3+LMS!$E$10*AI971^2+LMS!$F$10*AI971+LMS!$G$10,LMS!$D$11*AI971^3+LMS!$E$11*AI971^2+LMS!$F$11*AI971+LMS!$G$11)))</f>
        <v>#VALUE!</v>
      </c>
      <c r="AG971" t="e">
        <f>IF(D971="M",(IF(AI971&lt;2.5,LMS!$D$21*AI971^3+LMS!$E$21*AI971^2+LMS!$F$21*AI971+LMS!$G$21,IF(AI971&lt;9.5,LMS!$D$22*AI971^3+LMS!$E$22*AI971^2+LMS!$F$22*AI971+LMS!$G$22,IF(AI971&lt;26.75,LMS!$D$23*AI971^3+LMS!$E$23*AI971^2+LMS!$F$23*AI971+LMS!$G$23,IF(AI971&lt;90,LMS!$D$24*AI971^3+LMS!$E$24*AI971^2+LMS!$F$24*AI971+LMS!$G$24,LMS!$D$25*AI971^3+LMS!$E$25*AI971^2+LMS!$F$25*AI971+LMS!$G$25))))),(IF(AI971&lt;2.5,LMS!$D$27*AI971^3+LMS!$E$27*AI971^2+LMS!$F$27*AI971+LMS!$G$27,IF(AI971&lt;9.5,LMS!$D$28*AI971^3+LMS!$E$28*AI971^2+LMS!$F$28*AI971+LMS!$G$28,IF(AI971&lt;26.75,LMS!$D$29*AI971^3+LMS!$E$29*AI971^2+LMS!$F$29*AI971+LMS!$G$29,IF(AI971&lt;90,LMS!$D$30*AI971^3+LMS!$E$30*AI971^2+LMS!$F$30*AI971+LMS!$G$30,IF(AI971&lt;150,LMS!$D$31*AI971^3+LMS!$E$31*AI971^2+LMS!$F$31*AI971+LMS!$G$31,LMS!$D$32*AI971^3+LMS!$E$32*AI971^2+LMS!$F$32*AI971+LMS!$G$32)))))))</f>
        <v>#VALUE!</v>
      </c>
      <c r="AH971" t="e">
        <f>IF(D971="M",(IF(AI971&lt;90,LMS!$D$14*AI971^3+LMS!$E$14*AI971^2+LMS!$F$14*AI971+LMS!$G$14,LMS!$D$15*AI971^3+LMS!$E$15*AI971^2+LMS!$F$15*AI971+LMS!$G$15)),(IF(AI971&lt;90,LMS!$D$17*AI971^3+LMS!$E$17*AI971^2+LMS!$F$17*AI971+LMS!$G$17,LMS!$D$18*AI971^3+LMS!$E$18*AI971^2+LMS!$F$18*AI971+LMS!$G$18)))</f>
        <v>#VALUE!</v>
      </c>
      <c r="AI971" s="7" t="e">
        <f t="shared" si="331"/>
        <v>#VALUE!</v>
      </c>
      <c r="AJ971" s="7">
        <f t="shared" si="352"/>
        <v>0</v>
      </c>
      <c r="AL971" s="7">
        <f>IF(D971="M",WeightSDS!P$5*$AJ971^7+WeightSDS!Q$5*$AJ971^6+WeightSDS!R$5*$AJ971^5+WeightSDS!S$5*$AJ971^4+WeightSDS!T$5*$AJ971^3+WeightSDS!U$5*$AJ971^2+WeightSDS!V$5*$AJ971+WeightSDS!W$5,IF($AJ971&lt;186,WeightSDS!P$8*$AJ971^7+WeightSDS!Q$8*$AJ971^6+WeightSDS!R$8*$AJ971^5+WeightSDS!S$8*$AJ971^4+WeightSDS!T$8*$AJ971^3+WeightSDS!U$8*$AJ971^2+WeightSDS!V$8*$AJ971+WeightSDS!W$8,WeightSDS!$U$9+WeightSDS!$V$9*($AJ971-WeightSDS!$W$9)))</f>
        <v>0.75407122999999998</v>
      </c>
      <c r="AM971" s="7">
        <f>IF(D971="M",IF($AJ971&lt;45,WeightSDS!M$23*$AJ971^10+WeightSDS!N$23*$AJ971^9+WeightSDS!O$23*$AJ971^8+WeightSDS!P$23*$AJ971^7+WeightSDS!Q$23*$AJ971^6+WeightSDS!R$23*$AJ971^5+WeightSDS!S$23*$AJ971^4+WeightSDS!T$23*$AJ971^3+WeightSDS!U$23*$AJ971^2+WeightSDS!V$23*$AJ971+WeightSDS!W$23,IF($AJ971&lt;153,WeightSDS!M$25*$AJ971^10+WeightSDS!N$25*$AJ971^9+WeightSDS!O$25*$AJ971^8+WeightSDS!P$25*$AJ971^7+WeightSDS!Q$25*$AJ971^6+WeightSDS!R$25*$AJ971^5+WeightSDS!S$25*$AJ971^4+WeightSDS!T$25*$AJ971^3+WeightSDS!U$25*$AJ971^2+WeightSDS!V$25*$AJ971+WeightSDS!W$25,WeightSDS!M$27+WeightSDS!N$27/(1+EXP(WeightSDS!O$27+WeightSDS!P$27*$AJ971)))),IF($AJ971&lt;43.8,WeightSDS!M$29*$AJ971^10+WeightSDS!N$29*$AJ971^9+WeightSDS!O$29*$AJ971^8+WeightSDS!P$29*$AJ971^7+WeightSDS!Q$29*$AJ971^6+WeightSDS!R$29*$AJ971^5+WeightSDS!S$29*$AJ971^4+WeightSDS!T$29*$AJ971^3+WeightSDS!U$29*$AJ971^2+WeightSDS!V$29*$AJ971+WeightSDS!W$29-0.010431*(1-$AJ971/210),IF($AJ971&lt;123,WeightSDS!M$30*$AJ971^10+WeightSDS!N$30*$AJ971^9+WeightSDS!O$30*$AJ971^8+WeightSDS!P$30*$AJ971^7+WeightSDS!Q$30*$AJ971^6+WeightSDS!R$30*$AJ971^5+WeightSDS!S$30*$AJ971^4+WeightSDS!T$30*$AJ971^3+WeightSDS!U$30*$AJ971^2+WeightSDS!V$30*$AJ971+WeightSDS!W$30-0.010431*(1-1/$AJ971),WeightSDS!M$32+WeightSDS!N$32/(1+EXP(WeightSDS!O$32+WeightSDS!P$32*$AJ971))-0.010431*(1-$AJ971/210))))</f>
        <v>2.9500001032655536</v>
      </c>
      <c r="AN971" s="7">
        <f>IF(D971="M",IF($AJ971&lt;162,WeightSDS!P$12*$AJ971^7+WeightSDS!Q$12*$AJ971^6+WeightSDS!R$12*$AJ971^5+WeightSDS!S$12*$AJ971^4+WeightSDS!T$12*$AJ971^3+WeightSDS!U$12*$AJ971^2+WeightSDS!V$12*$AJ971+WeightSDS!W$12,WeightSDS!P$14*$AJ971^7+WeightSDS!Q$14*$AJ971^6+WeightSDS!R$14*$AJ971^5+WeightSDS!S$14*$AJ971^4+WeightSDS!T$14*$AJ971^3+WeightSDS!U$14*$AJ971^2+WeightSDS!V$14*$AJ971+WeightSDS!W$14),IF($AJ971&lt;156,WeightSDS!O$17*$AJ971^8+WeightSDS!P$17*$AJ971^7+WeightSDS!Q$17*$AJ971^6+WeightSDS!R$17*$AJ971^5+WeightSDS!S$17*$AJ971^4+WeightSDS!T$17*$AJ971^3+WeightSDS!U$17*$AJ971^2+WeightSDS!V$17*$AJ971+WeightSDS!W$17,IF($AJ971&lt;186,WeightSDS!$U$18+(WeightSDS!$V$18-WeightSDS!$U$18)/24*($AJ971-186)+WeightSDS!$W$18*(-$AJ971+186)^2-0.005,WeightSDS!$U$18+(WeightSDS!$V$18-WeightSDS!$U$18)/24*($AJ971-186)-0.005)))</f>
        <v>0.14604529399999999</v>
      </c>
      <c r="AQ971" s="7">
        <f t="shared" si="339"/>
        <v>0.56299999999999994</v>
      </c>
      <c r="AR971" s="7">
        <f t="shared" si="340"/>
        <v>69</v>
      </c>
      <c r="AS971" s="7">
        <f t="shared" si="341"/>
        <v>0.51</v>
      </c>
    </row>
    <row r="972" spans="2:45" s="7" customFormat="1" x14ac:dyDescent="0.15">
      <c r="B972" s="118"/>
      <c r="C972" s="118"/>
      <c r="D972" s="118"/>
      <c r="E972" s="30"/>
      <c r="F972" s="30"/>
      <c r="G972" s="119"/>
      <c r="H972" s="119"/>
      <c r="I972" s="78"/>
      <c r="J972" s="11" t="str">
        <f t="shared" si="332"/>
        <v/>
      </c>
      <c r="K972" s="2" t="str">
        <f t="shared" si="342"/>
        <v/>
      </c>
      <c r="L972" s="2" t="str">
        <f t="shared" si="333"/>
        <v/>
      </c>
      <c r="M972" s="2" t="str">
        <f t="shared" si="343"/>
        <v/>
      </c>
      <c r="N972" s="2" t="str">
        <f t="shared" si="344"/>
        <v/>
      </c>
      <c r="O972" s="2" t="str">
        <f t="shared" si="345"/>
        <v/>
      </c>
      <c r="P972" s="11" t="str">
        <f t="shared" si="346"/>
        <v/>
      </c>
      <c r="Q972" s="11" t="str">
        <f t="shared" si="347"/>
        <v/>
      </c>
      <c r="R972" s="2" t="str">
        <f t="shared" si="348"/>
        <v/>
      </c>
      <c r="S972" s="11" t="str">
        <f t="shared" si="349"/>
        <v/>
      </c>
      <c r="T972" s="175" t="str">
        <f t="shared" si="350"/>
        <v/>
      </c>
      <c r="U972" s="11" t="str">
        <f t="shared" si="351"/>
        <v/>
      </c>
      <c r="V972" s="136"/>
      <c r="W972" s="136"/>
      <c r="X972" s="139">
        <f t="shared" si="334"/>
        <v>0</v>
      </c>
      <c r="Y972" s="31">
        <f t="shared" si="335"/>
        <v>0</v>
      </c>
      <c r="Z972" s="31"/>
      <c r="AA972" s="140">
        <f t="shared" si="336"/>
        <v>0</v>
      </c>
      <c r="AB972" s="12"/>
      <c r="AC972" s="8">
        <f t="shared" si="337"/>
        <v>9.0359999999999996</v>
      </c>
      <c r="AD972" s="8">
        <f t="shared" si="338"/>
        <v>-184.49199999999999</v>
      </c>
      <c r="AE972"/>
      <c r="AF972" t="e">
        <f>IF(D972="M",IF(AI972&lt;78,LMS!$D$5*AI972^3+LMS!$E$5*AI972^2+LMS!$F$5*AI972+LMS!$G$5,IF(AI972&lt;150,LMS!$D$6*AI972^3+LMS!$E$6*AI972^2+LMS!$F$6*AI972+LMS!$G$6,LMS!$D$7*AI972^3+LMS!$E$7*AI972^2+LMS!$F$7*AI972+LMS!$G$7)),IF(AI972&lt;69,LMS!$D$9*AI972^3+LMS!$E$9*AI972^2+LMS!$F$9*AI972+LMS!$G$9,IF(AI972&lt;150,LMS!$D$10*AI972^3+LMS!$E$10*AI972^2+LMS!$F$10*AI972+LMS!$G$10,LMS!$D$11*AI972^3+LMS!$E$11*AI972^2+LMS!$F$11*AI972+LMS!$G$11)))</f>
        <v>#VALUE!</v>
      </c>
      <c r="AG972" t="e">
        <f>IF(D972="M",(IF(AI972&lt;2.5,LMS!$D$21*AI972^3+LMS!$E$21*AI972^2+LMS!$F$21*AI972+LMS!$G$21,IF(AI972&lt;9.5,LMS!$D$22*AI972^3+LMS!$E$22*AI972^2+LMS!$F$22*AI972+LMS!$G$22,IF(AI972&lt;26.75,LMS!$D$23*AI972^3+LMS!$E$23*AI972^2+LMS!$F$23*AI972+LMS!$G$23,IF(AI972&lt;90,LMS!$D$24*AI972^3+LMS!$E$24*AI972^2+LMS!$F$24*AI972+LMS!$G$24,LMS!$D$25*AI972^3+LMS!$E$25*AI972^2+LMS!$F$25*AI972+LMS!$G$25))))),(IF(AI972&lt;2.5,LMS!$D$27*AI972^3+LMS!$E$27*AI972^2+LMS!$F$27*AI972+LMS!$G$27,IF(AI972&lt;9.5,LMS!$D$28*AI972^3+LMS!$E$28*AI972^2+LMS!$F$28*AI972+LMS!$G$28,IF(AI972&lt;26.75,LMS!$D$29*AI972^3+LMS!$E$29*AI972^2+LMS!$F$29*AI972+LMS!$G$29,IF(AI972&lt;90,LMS!$D$30*AI972^3+LMS!$E$30*AI972^2+LMS!$F$30*AI972+LMS!$G$30,IF(AI972&lt;150,LMS!$D$31*AI972^3+LMS!$E$31*AI972^2+LMS!$F$31*AI972+LMS!$G$31,LMS!$D$32*AI972^3+LMS!$E$32*AI972^2+LMS!$F$32*AI972+LMS!$G$32)))))))</f>
        <v>#VALUE!</v>
      </c>
      <c r="AH972" t="e">
        <f>IF(D972="M",(IF(AI972&lt;90,LMS!$D$14*AI972^3+LMS!$E$14*AI972^2+LMS!$F$14*AI972+LMS!$G$14,LMS!$D$15*AI972^3+LMS!$E$15*AI972^2+LMS!$F$15*AI972+LMS!$G$15)),(IF(AI972&lt;90,LMS!$D$17*AI972^3+LMS!$E$17*AI972^2+LMS!$F$17*AI972+LMS!$G$17,LMS!$D$18*AI972^3+LMS!$E$18*AI972^2+LMS!$F$18*AI972+LMS!$G$18)))</f>
        <v>#VALUE!</v>
      </c>
      <c r="AI972" s="7" t="e">
        <f t="shared" si="331"/>
        <v>#VALUE!</v>
      </c>
      <c r="AJ972" s="7">
        <f t="shared" si="352"/>
        <v>0</v>
      </c>
      <c r="AL972" s="7">
        <f>IF(D972="M",WeightSDS!P$5*$AJ972^7+WeightSDS!Q$5*$AJ972^6+WeightSDS!R$5*$AJ972^5+WeightSDS!S$5*$AJ972^4+WeightSDS!T$5*$AJ972^3+WeightSDS!U$5*$AJ972^2+WeightSDS!V$5*$AJ972+WeightSDS!W$5,IF($AJ972&lt;186,WeightSDS!P$8*$AJ972^7+WeightSDS!Q$8*$AJ972^6+WeightSDS!R$8*$AJ972^5+WeightSDS!S$8*$AJ972^4+WeightSDS!T$8*$AJ972^3+WeightSDS!U$8*$AJ972^2+WeightSDS!V$8*$AJ972+WeightSDS!W$8,WeightSDS!$U$9+WeightSDS!$V$9*($AJ972-WeightSDS!$W$9)))</f>
        <v>0.75407122999999998</v>
      </c>
      <c r="AM972" s="7">
        <f>IF(D972="M",IF($AJ972&lt;45,WeightSDS!M$23*$AJ972^10+WeightSDS!N$23*$AJ972^9+WeightSDS!O$23*$AJ972^8+WeightSDS!P$23*$AJ972^7+WeightSDS!Q$23*$AJ972^6+WeightSDS!R$23*$AJ972^5+WeightSDS!S$23*$AJ972^4+WeightSDS!T$23*$AJ972^3+WeightSDS!U$23*$AJ972^2+WeightSDS!V$23*$AJ972+WeightSDS!W$23,IF($AJ972&lt;153,WeightSDS!M$25*$AJ972^10+WeightSDS!N$25*$AJ972^9+WeightSDS!O$25*$AJ972^8+WeightSDS!P$25*$AJ972^7+WeightSDS!Q$25*$AJ972^6+WeightSDS!R$25*$AJ972^5+WeightSDS!S$25*$AJ972^4+WeightSDS!T$25*$AJ972^3+WeightSDS!U$25*$AJ972^2+WeightSDS!V$25*$AJ972+WeightSDS!W$25,WeightSDS!M$27+WeightSDS!N$27/(1+EXP(WeightSDS!O$27+WeightSDS!P$27*$AJ972)))),IF($AJ972&lt;43.8,WeightSDS!M$29*$AJ972^10+WeightSDS!N$29*$AJ972^9+WeightSDS!O$29*$AJ972^8+WeightSDS!P$29*$AJ972^7+WeightSDS!Q$29*$AJ972^6+WeightSDS!R$29*$AJ972^5+WeightSDS!S$29*$AJ972^4+WeightSDS!T$29*$AJ972^3+WeightSDS!U$29*$AJ972^2+WeightSDS!V$29*$AJ972+WeightSDS!W$29-0.010431*(1-$AJ972/210),IF($AJ972&lt;123,WeightSDS!M$30*$AJ972^10+WeightSDS!N$30*$AJ972^9+WeightSDS!O$30*$AJ972^8+WeightSDS!P$30*$AJ972^7+WeightSDS!Q$30*$AJ972^6+WeightSDS!R$30*$AJ972^5+WeightSDS!S$30*$AJ972^4+WeightSDS!T$30*$AJ972^3+WeightSDS!U$30*$AJ972^2+WeightSDS!V$30*$AJ972+WeightSDS!W$30-0.010431*(1-1/$AJ972),WeightSDS!M$32+WeightSDS!N$32/(1+EXP(WeightSDS!O$32+WeightSDS!P$32*$AJ972))-0.010431*(1-$AJ972/210))))</f>
        <v>2.9500001032655536</v>
      </c>
      <c r="AN972" s="7">
        <f>IF(D972="M",IF($AJ972&lt;162,WeightSDS!P$12*$AJ972^7+WeightSDS!Q$12*$AJ972^6+WeightSDS!R$12*$AJ972^5+WeightSDS!S$12*$AJ972^4+WeightSDS!T$12*$AJ972^3+WeightSDS!U$12*$AJ972^2+WeightSDS!V$12*$AJ972+WeightSDS!W$12,WeightSDS!P$14*$AJ972^7+WeightSDS!Q$14*$AJ972^6+WeightSDS!R$14*$AJ972^5+WeightSDS!S$14*$AJ972^4+WeightSDS!T$14*$AJ972^3+WeightSDS!U$14*$AJ972^2+WeightSDS!V$14*$AJ972+WeightSDS!W$14),IF($AJ972&lt;156,WeightSDS!O$17*$AJ972^8+WeightSDS!P$17*$AJ972^7+WeightSDS!Q$17*$AJ972^6+WeightSDS!R$17*$AJ972^5+WeightSDS!S$17*$AJ972^4+WeightSDS!T$17*$AJ972^3+WeightSDS!U$17*$AJ972^2+WeightSDS!V$17*$AJ972+WeightSDS!W$17,IF($AJ972&lt;186,WeightSDS!$U$18+(WeightSDS!$V$18-WeightSDS!$U$18)/24*($AJ972-186)+WeightSDS!$W$18*(-$AJ972+186)^2-0.005,WeightSDS!$U$18+(WeightSDS!$V$18-WeightSDS!$U$18)/24*($AJ972-186)-0.005)))</f>
        <v>0.14604529399999999</v>
      </c>
      <c r="AQ972" s="7">
        <f t="shared" si="339"/>
        <v>0.56299999999999994</v>
      </c>
      <c r="AR972" s="7">
        <f t="shared" si="340"/>
        <v>69</v>
      </c>
      <c r="AS972" s="7">
        <f t="shared" si="341"/>
        <v>0.51</v>
      </c>
    </row>
    <row r="973" spans="2:45" s="7" customFormat="1" x14ac:dyDescent="0.15">
      <c r="B973" s="118"/>
      <c r="C973" s="118"/>
      <c r="D973" s="118"/>
      <c r="E973" s="30"/>
      <c r="F973" s="30"/>
      <c r="G973" s="119"/>
      <c r="H973" s="119"/>
      <c r="I973" s="78"/>
      <c r="J973" s="11" t="str">
        <f t="shared" si="332"/>
        <v/>
      </c>
      <c r="K973" s="2" t="str">
        <f t="shared" si="342"/>
        <v/>
      </c>
      <c r="L973" s="2" t="str">
        <f t="shared" si="333"/>
        <v/>
      </c>
      <c r="M973" s="2" t="str">
        <f t="shared" si="343"/>
        <v/>
      </c>
      <c r="N973" s="2" t="str">
        <f t="shared" si="344"/>
        <v/>
      </c>
      <c r="O973" s="2" t="str">
        <f t="shared" si="345"/>
        <v/>
      </c>
      <c r="P973" s="11" t="str">
        <f t="shared" si="346"/>
        <v/>
      </c>
      <c r="Q973" s="11" t="str">
        <f t="shared" si="347"/>
        <v/>
      </c>
      <c r="R973" s="2" t="str">
        <f t="shared" si="348"/>
        <v/>
      </c>
      <c r="S973" s="11" t="str">
        <f t="shared" si="349"/>
        <v/>
      </c>
      <c r="T973" s="175" t="str">
        <f t="shared" si="350"/>
        <v/>
      </c>
      <c r="U973" s="11" t="str">
        <f t="shared" si="351"/>
        <v/>
      </c>
      <c r="V973" s="136"/>
      <c r="W973" s="136"/>
      <c r="X973" s="139">
        <f t="shared" si="334"/>
        <v>0</v>
      </c>
      <c r="Y973" s="31">
        <f t="shared" si="335"/>
        <v>0</v>
      </c>
      <c r="Z973" s="31"/>
      <c r="AA973" s="140">
        <f t="shared" si="336"/>
        <v>0</v>
      </c>
      <c r="AB973" s="12"/>
      <c r="AC973" s="8">
        <f t="shared" si="337"/>
        <v>9.0359999999999996</v>
      </c>
      <c r="AD973" s="8">
        <f t="shared" si="338"/>
        <v>-184.49199999999999</v>
      </c>
      <c r="AE973"/>
      <c r="AF973" t="e">
        <f>IF(D973="M",IF(AI973&lt;78,LMS!$D$5*AI973^3+LMS!$E$5*AI973^2+LMS!$F$5*AI973+LMS!$G$5,IF(AI973&lt;150,LMS!$D$6*AI973^3+LMS!$E$6*AI973^2+LMS!$F$6*AI973+LMS!$G$6,LMS!$D$7*AI973^3+LMS!$E$7*AI973^2+LMS!$F$7*AI973+LMS!$G$7)),IF(AI973&lt;69,LMS!$D$9*AI973^3+LMS!$E$9*AI973^2+LMS!$F$9*AI973+LMS!$G$9,IF(AI973&lt;150,LMS!$D$10*AI973^3+LMS!$E$10*AI973^2+LMS!$F$10*AI973+LMS!$G$10,LMS!$D$11*AI973^3+LMS!$E$11*AI973^2+LMS!$F$11*AI973+LMS!$G$11)))</f>
        <v>#VALUE!</v>
      </c>
      <c r="AG973" t="e">
        <f>IF(D973="M",(IF(AI973&lt;2.5,LMS!$D$21*AI973^3+LMS!$E$21*AI973^2+LMS!$F$21*AI973+LMS!$G$21,IF(AI973&lt;9.5,LMS!$D$22*AI973^3+LMS!$E$22*AI973^2+LMS!$F$22*AI973+LMS!$G$22,IF(AI973&lt;26.75,LMS!$D$23*AI973^3+LMS!$E$23*AI973^2+LMS!$F$23*AI973+LMS!$G$23,IF(AI973&lt;90,LMS!$D$24*AI973^3+LMS!$E$24*AI973^2+LMS!$F$24*AI973+LMS!$G$24,LMS!$D$25*AI973^3+LMS!$E$25*AI973^2+LMS!$F$25*AI973+LMS!$G$25))))),(IF(AI973&lt;2.5,LMS!$D$27*AI973^3+LMS!$E$27*AI973^2+LMS!$F$27*AI973+LMS!$G$27,IF(AI973&lt;9.5,LMS!$D$28*AI973^3+LMS!$E$28*AI973^2+LMS!$F$28*AI973+LMS!$G$28,IF(AI973&lt;26.75,LMS!$D$29*AI973^3+LMS!$E$29*AI973^2+LMS!$F$29*AI973+LMS!$G$29,IF(AI973&lt;90,LMS!$D$30*AI973^3+LMS!$E$30*AI973^2+LMS!$F$30*AI973+LMS!$G$30,IF(AI973&lt;150,LMS!$D$31*AI973^3+LMS!$E$31*AI973^2+LMS!$F$31*AI973+LMS!$G$31,LMS!$D$32*AI973^3+LMS!$E$32*AI973^2+LMS!$F$32*AI973+LMS!$G$32)))))))</f>
        <v>#VALUE!</v>
      </c>
      <c r="AH973" t="e">
        <f>IF(D973="M",(IF(AI973&lt;90,LMS!$D$14*AI973^3+LMS!$E$14*AI973^2+LMS!$F$14*AI973+LMS!$G$14,LMS!$D$15*AI973^3+LMS!$E$15*AI973^2+LMS!$F$15*AI973+LMS!$G$15)),(IF(AI973&lt;90,LMS!$D$17*AI973^3+LMS!$E$17*AI973^2+LMS!$F$17*AI973+LMS!$G$17,LMS!$D$18*AI973^3+LMS!$E$18*AI973^2+LMS!$F$18*AI973+LMS!$G$18)))</f>
        <v>#VALUE!</v>
      </c>
      <c r="AI973" s="7" t="e">
        <f t="shared" si="331"/>
        <v>#VALUE!</v>
      </c>
      <c r="AJ973" s="7">
        <f t="shared" si="352"/>
        <v>0</v>
      </c>
      <c r="AL973" s="7">
        <f>IF(D973="M",WeightSDS!P$5*$AJ973^7+WeightSDS!Q$5*$AJ973^6+WeightSDS!R$5*$AJ973^5+WeightSDS!S$5*$AJ973^4+WeightSDS!T$5*$AJ973^3+WeightSDS!U$5*$AJ973^2+WeightSDS!V$5*$AJ973+WeightSDS!W$5,IF($AJ973&lt;186,WeightSDS!P$8*$AJ973^7+WeightSDS!Q$8*$AJ973^6+WeightSDS!R$8*$AJ973^5+WeightSDS!S$8*$AJ973^4+WeightSDS!T$8*$AJ973^3+WeightSDS!U$8*$AJ973^2+WeightSDS!V$8*$AJ973+WeightSDS!W$8,WeightSDS!$U$9+WeightSDS!$V$9*($AJ973-WeightSDS!$W$9)))</f>
        <v>0.75407122999999998</v>
      </c>
      <c r="AM973" s="7">
        <f>IF(D973="M",IF($AJ973&lt;45,WeightSDS!M$23*$AJ973^10+WeightSDS!N$23*$AJ973^9+WeightSDS!O$23*$AJ973^8+WeightSDS!P$23*$AJ973^7+WeightSDS!Q$23*$AJ973^6+WeightSDS!R$23*$AJ973^5+WeightSDS!S$23*$AJ973^4+WeightSDS!T$23*$AJ973^3+WeightSDS!U$23*$AJ973^2+WeightSDS!V$23*$AJ973+WeightSDS!W$23,IF($AJ973&lt;153,WeightSDS!M$25*$AJ973^10+WeightSDS!N$25*$AJ973^9+WeightSDS!O$25*$AJ973^8+WeightSDS!P$25*$AJ973^7+WeightSDS!Q$25*$AJ973^6+WeightSDS!R$25*$AJ973^5+WeightSDS!S$25*$AJ973^4+WeightSDS!T$25*$AJ973^3+WeightSDS!U$25*$AJ973^2+WeightSDS!V$25*$AJ973+WeightSDS!W$25,WeightSDS!M$27+WeightSDS!N$27/(1+EXP(WeightSDS!O$27+WeightSDS!P$27*$AJ973)))),IF($AJ973&lt;43.8,WeightSDS!M$29*$AJ973^10+WeightSDS!N$29*$AJ973^9+WeightSDS!O$29*$AJ973^8+WeightSDS!P$29*$AJ973^7+WeightSDS!Q$29*$AJ973^6+WeightSDS!R$29*$AJ973^5+WeightSDS!S$29*$AJ973^4+WeightSDS!T$29*$AJ973^3+WeightSDS!U$29*$AJ973^2+WeightSDS!V$29*$AJ973+WeightSDS!W$29-0.010431*(1-$AJ973/210),IF($AJ973&lt;123,WeightSDS!M$30*$AJ973^10+WeightSDS!N$30*$AJ973^9+WeightSDS!O$30*$AJ973^8+WeightSDS!P$30*$AJ973^7+WeightSDS!Q$30*$AJ973^6+WeightSDS!R$30*$AJ973^5+WeightSDS!S$30*$AJ973^4+WeightSDS!T$30*$AJ973^3+WeightSDS!U$30*$AJ973^2+WeightSDS!V$30*$AJ973+WeightSDS!W$30-0.010431*(1-1/$AJ973),WeightSDS!M$32+WeightSDS!N$32/(1+EXP(WeightSDS!O$32+WeightSDS!P$32*$AJ973))-0.010431*(1-$AJ973/210))))</f>
        <v>2.9500001032655536</v>
      </c>
      <c r="AN973" s="7">
        <f>IF(D973="M",IF($AJ973&lt;162,WeightSDS!P$12*$AJ973^7+WeightSDS!Q$12*$AJ973^6+WeightSDS!R$12*$AJ973^5+WeightSDS!S$12*$AJ973^4+WeightSDS!T$12*$AJ973^3+WeightSDS!U$12*$AJ973^2+WeightSDS!V$12*$AJ973+WeightSDS!W$12,WeightSDS!P$14*$AJ973^7+WeightSDS!Q$14*$AJ973^6+WeightSDS!R$14*$AJ973^5+WeightSDS!S$14*$AJ973^4+WeightSDS!T$14*$AJ973^3+WeightSDS!U$14*$AJ973^2+WeightSDS!V$14*$AJ973+WeightSDS!W$14),IF($AJ973&lt;156,WeightSDS!O$17*$AJ973^8+WeightSDS!P$17*$AJ973^7+WeightSDS!Q$17*$AJ973^6+WeightSDS!R$17*$AJ973^5+WeightSDS!S$17*$AJ973^4+WeightSDS!T$17*$AJ973^3+WeightSDS!U$17*$AJ973^2+WeightSDS!V$17*$AJ973+WeightSDS!W$17,IF($AJ973&lt;186,WeightSDS!$U$18+(WeightSDS!$V$18-WeightSDS!$U$18)/24*($AJ973-186)+WeightSDS!$W$18*(-$AJ973+186)^2-0.005,WeightSDS!$U$18+(WeightSDS!$V$18-WeightSDS!$U$18)/24*($AJ973-186)-0.005)))</f>
        <v>0.14604529399999999</v>
      </c>
      <c r="AQ973" s="7">
        <f t="shared" si="339"/>
        <v>0.56299999999999994</v>
      </c>
      <c r="AR973" s="7">
        <f t="shared" si="340"/>
        <v>69</v>
      </c>
      <c r="AS973" s="7">
        <f t="shared" si="341"/>
        <v>0.51</v>
      </c>
    </row>
    <row r="974" spans="2:45" s="7" customFormat="1" x14ac:dyDescent="0.15">
      <c r="B974" s="118"/>
      <c r="C974" s="118"/>
      <c r="D974" s="118"/>
      <c r="E974" s="30"/>
      <c r="F974" s="30"/>
      <c r="G974" s="119"/>
      <c r="H974" s="119"/>
      <c r="I974" s="78"/>
      <c r="J974" s="11" t="str">
        <f t="shared" si="332"/>
        <v/>
      </c>
      <c r="K974" s="2" t="str">
        <f t="shared" si="342"/>
        <v/>
      </c>
      <c r="L974" s="2" t="str">
        <f t="shared" si="333"/>
        <v/>
      </c>
      <c r="M974" s="2" t="str">
        <f t="shared" si="343"/>
        <v/>
      </c>
      <c r="N974" s="2" t="str">
        <f t="shared" si="344"/>
        <v/>
      </c>
      <c r="O974" s="2" t="str">
        <f t="shared" si="345"/>
        <v/>
      </c>
      <c r="P974" s="11" t="str">
        <f t="shared" si="346"/>
        <v/>
      </c>
      <c r="Q974" s="11" t="str">
        <f t="shared" si="347"/>
        <v/>
      </c>
      <c r="R974" s="2" t="str">
        <f t="shared" si="348"/>
        <v/>
      </c>
      <c r="S974" s="11" t="str">
        <f t="shared" si="349"/>
        <v/>
      </c>
      <c r="T974" s="175" t="str">
        <f t="shared" si="350"/>
        <v/>
      </c>
      <c r="U974" s="11" t="str">
        <f t="shared" si="351"/>
        <v/>
      </c>
      <c r="V974" s="136"/>
      <c r="W974" s="136"/>
      <c r="X974" s="139">
        <f t="shared" si="334"/>
        <v>0</v>
      </c>
      <c r="Y974" s="31">
        <f t="shared" si="335"/>
        <v>0</v>
      </c>
      <c r="Z974" s="31"/>
      <c r="AA974" s="140">
        <f t="shared" si="336"/>
        <v>0</v>
      </c>
      <c r="AB974" s="12"/>
      <c r="AC974" s="8">
        <f t="shared" si="337"/>
        <v>9.0359999999999996</v>
      </c>
      <c r="AD974" s="8">
        <f t="shared" si="338"/>
        <v>-184.49199999999999</v>
      </c>
      <c r="AE974"/>
      <c r="AF974" t="e">
        <f>IF(D974="M",IF(AI974&lt;78,LMS!$D$5*AI974^3+LMS!$E$5*AI974^2+LMS!$F$5*AI974+LMS!$G$5,IF(AI974&lt;150,LMS!$D$6*AI974^3+LMS!$E$6*AI974^2+LMS!$F$6*AI974+LMS!$G$6,LMS!$D$7*AI974^3+LMS!$E$7*AI974^2+LMS!$F$7*AI974+LMS!$G$7)),IF(AI974&lt;69,LMS!$D$9*AI974^3+LMS!$E$9*AI974^2+LMS!$F$9*AI974+LMS!$G$9,IF(AI974&lt;150,LMS!$D$10*AI974^3+LMS!$E$10*AI974^2+LMS!$F$10*AI974+LMS!$G$10,LMS!$D$11*AI974^3+LMS!$E$11*AI974^2+LMS!$F$11*AI974+LMS!$G$11)))</f>
        <v>#VALUE!</v>
      </c>
      <c r="AG974" t="e">
        <f>IF(D974="M",(IF(AI974&lt;2.5,LMS!$D$21*AI974^3+LMS!$E$21*AI974^2+LMS!$F$21*AI974+LMS!$G$21,IF(AI974&lt;9.5,LMS!$D$22*AI974^3+LMS!$E$22*AI974^2+LMS!$F$22*AI974+LMS!$G$22,IF(AI974&lt;26.75,LMS!$D$23*AI974^3+LMS!$E$23*AI974^2+LMS!$F$23*AI974+LMS!$G$23,IF(AI974&lt;90,LMS!$D$24*AI974^3+LMS!$E$24*AI974^2+LMS!$F$24*AI974+LMS!$G$24,LMS!$D$25*AI974^3+LMS!$E$25*AI974^2+LMS!$F$25*AI974+LMS!$G$25))))),(IF(AI974&lt;2.5,LMS!$D$27*AI974^3+LMS!$E$27*AI974^2+LMS!$F$27*AI974+LMS!$G$27,IF(AI974&lt;9.5,LMS!$D$28*AI974^3+LMS!$E$28*AI974^2+LMS!$F$28*AI974+LMS!$G$28,IF(AI974&lt;26.75,LMS!$D$29*AI974^3+LMS!$E$29*AI974^2+LMS!$F$29*AI974+LMS!$G$29,IF(AI974&lt;90,LMS!$D$30*AI974^3+LMS!$E$30*AI974^2+LMS!$F$30*AI974+LMS!$G$30,IF(AI974&lt;150,LMS!$D$31*AI974^3+LMS!$E$31*AI974^2+LMS!$F$31*AI974+LMS!$G$31,LMS!$D$32*AI974^3+LMS!$E$32*AI974^2+LMS!$F$32*AI974+LMS!$G$32)))))))</f>
        <v>#VALUE!</v>
      </c>
      <c r="AH974" t="e">
        <f>IF(D974="M",(IF(AI974&lt;90,LMS!$D$14*AI974^3+LMS!$E$14*AI974^2+LMS!$F$14*AI974+LMS!$G$14,LMS!$D$15*AI974^3+LMS!$E$15*AI974^2+LMS!$F$15*AI974+LMS!$G$15)),(IF(AI974&lt;90,LMS!$D$17*AI974^3+LMS!$E$17*AI974^2+LMS!$F$17*AI974+LMS!$G$17,LMS!$D$18*AI974^3+LMS!$E$18*AI974^2+LMS!$F$18*AI974+LMS!$G$18)))</f>
        <v>#VALUE!</v>
      </c>
      <c r="AI974" s="7" t="e">
        <f t="shared" si="331"/>
        <v>#VALUE!</v>
      </c>
      <c r="AJ974" s="7">
        <f t="shared" si="352"/>
        <v>0</v>
      </c>
      <c r="AL974" s="7">
        <f>IF(D974="M",WeightSDS!P$5*$AJ974^7+WeightSDS!Q$5*$AJ974^6+WeightSDS!R$5*$AJ974^5+WeightSDS!S$5*$AJ974^4+WeightSDS!T$5*$AJ974^3+WeightSDS!U$5*$AJ974^2+WeightSDS!V$5*$AJ974+WeightSDS!W$5,IF($AJ974&lt;186,WeightSDS!P$8*$AJ974^7+WeightSDS!Q$8*$AJ974^6+WeightSDS!R$8*$AJ974^5+WeightSDS!S$8*$AJ974^4+WeightSDS!T$8*$AJ974^3+WeightSDS!U$8*$AJ974^2+WeightSDS!V$8*$AJ974+WeightSDS!W$8,WeightSDS!$U$9+WeightSDS!$V$9*($AJ974-WeightSDS!$W$9)))</f>
        <v>0.75407122999999998</v>
      </c>
      <c r="AM974" s="7">
        <f>IF(D974="M",IF($AJ974&lt;45,WeightSDS!M$23*$AJ974^10+WeightSDS!N$23*$AJ974^9+WeightSDS!O$23*$AJ974^8+WeightSDS!P$23*$AJ974^7+WeightSDS!Q$23*$AJ974^6+WeightSDS!R$23*$AJ974^5+WeightSDS!S$23*$AJ974^4+WeightSDS!T$23*$AJ974^3+WeightSDS!U$23*$AJ974^2+WeightSDS!V$23*$AJ974+WeightSDS!W$23,IF($AJ974&lt;153,WeightSDS!M$25*$AJ974^10+WeightSDS!N$25*$AJ974^9+WeightSDS!O$25*$AJ974^8+WeightSDS!P$25*$AJ974^7+WeightSDS!Q$25*$AJ974^6+WeightSDS!R$25*$AJ974^5+WeightSDS!S$25*$AJ974^4+WeightSDS!T$25*$AJ974^3+WeightSDS!U$25*$AJ974^2+WeightSDS!V$25*$AJ974+WeightSDS!W$25,WeightSDS!M$27+WeightSDS!N$27/(1+EXP(WeightSDS!O$27+WeightSDS!P$27*$AJ974)))),IF($AJ974&lt;43.8,WeightSDS!M$29*$AJ974^10+WeightSDS!N$29*$AJ974^9+WeightSDS!O$29*$AJ974^8+WeightSDS!P$29*$AJ974^7+WeightSDS!Q$29*$AJ974^6+WeightSDS!R$29*$AJ974^5+WeightSDS!S$29*$AJ974^4+WeightSDS!T$29*$AJ974^3+WeightSDS!U$29*$AJ974^2+WeightSDS!V$29*$AJ974+WeightSDS!W$29-0.010431*(1-$AJ974/210),IF($AJ974&lt;123,WeightSDS!M$30*$AJ974^10+WeightSDS!N$30*$AJ974^9+WeightSDS!O$30*$AJ974^8+WeightSDS!P$30*$AJ974^7+WeightSDS!Q$30*$AJ974^6+WeightSDS!R$30*$AJ974^5+WeightSDS!S$30*$AJ974^4+WeightSDS!T$30*$AJ974^3+WeightSDS!U$30*$AJ974^2+WeightSDS!V$30*$AJ974+WeightSDS!W$30-0.010431*(1-1/$AJ974),WeightSDS!M$32+WeightSDS!N$32/(1+EXP(WeightSDS!O$32+WeightSDS!P$32*$AJ974))-0.010431*(1-$AJ974/210))))</f>
        <v>2.9500001032655536</v>
      </c>
      <c r="AN974" s="7">
        <f>IF(D974="M",IF($AJ974&lt;162,WeightSDS!P$12*$AJ974^7+WeightSDS!Q$12*$AJ974^6+WeightSDS!R$12*$AJ974^5+WeightSDS!S$12*$AJ974^4+WeightSDS!T$12*$AJ974^3+WeightSDS!U$12*$AJ974^2+WeightSDS!V$12*$AJ974+WeightSDS!W$12,WeightSDS!P$14*$AJ974^7+WeightSDS!Q$14*$AJ974^6+WeightSDS!R$14*$AJ974^5+WeightSDS!S$14*$AJ974^4+WeightSDS!T$14*$AJ974^3+WeightSDS!U$14*$AJ974^2+WeightSDS!V$14*$AJ974+WeightSDS!W$14),IF($AJ974&lt;156,WeightSDS!O$17*$AJ974^8+WeightSDS!P$17*$AJ974^7+WeightSDS!Q$17*$AJ974^6+WeightSDS!R$17*$AJ974^5+WeightSDS!S$17*$AJ974^4+WeightSDS!T$17*$AJ974^3+WeightSDS!U$17*$AJ974^2+WeightSDS!V$17*$AJ974+WeightSDS!W$17,IF($AJ974&lt;186,WeightSDS!$U$18+(WeightSDS!$V$18-WeightSDS!$U$18)/24*($AJ974-186)+WeightSDS!$W$18*(-$AJ974+186)^2-0.005,WeightSDS!$U$18+(WeightSDS!$V$18-WeightSDS!$U$18)/24*($AJ974-186)-0.005)))</f>
        <v>0.14604529399999999</v>
      </c>
      <c r="AQ974" s="7">
        <f t="shared" si="339"/>
        <v>0.56299999999999994</v>
      </c>
      <c r="AR974" s="7">
        <f t="shared" si="340"/>
        <v>69</v>
      </c>
      <c r="AS974" s="7">
        <f t="shared" si="341"/>
        <v>0.51</v>
      </c>
    </row>
    <row r="975" spans="2:45" s="7" customFormat="1" x14ac:dyDescent="0.15">
      <c r="B975" s="118"/>
      <c r="C975" s="118"/>
      <c r="D975" s="118"/>
      <c r="E975" s="30"/>
      <c r="F975" s="30"/>
      <c r="G975" s="119"/>
      <c r="H975" s="119"/>
      <c r="I975" s="78"/>
      <c r="J975" s="11" t="str">
        <f t="shared" si="332"/>
        <v/>
      </c>
      <c r="K975" s="2" t="str">
        <f t="shared" si="342"/>
        <v/>
      </c>
      <c r="L975" s="2" t="str">
        <f t="shared" si="333"/>
        <v/>
      </c>
      <c r="M975" s="2" t="str">
        <f t="shared" si="343"/>
        <v/>
      </c>
      <c r="N975" s="2" t="str">
        <f t="shared" si="344"/>
        <v/>
      </c>
      <c r="O975" s="2" t="str">
        <f t="shared" si="345"/>
        <v/>
      </c>
      <c r="P975" s="11" t="str">
        <f t="shared" si="346"/>
        <v/>
      </c>
      <c r="Q975" s="11" t="str">
        <f t="shared" si="347"/>
        <v/>
      </c>
      <c r="R975" s="2" t="str">
        <f t="shared" si="348"/>
        <v/>
      </c>
      <c r="S975" s="11" t="str">
        <f t="shared" si="349"/>
        <v/>
      </c>
      <c r="T975" s="175" t="str">
        <f t="shared" si="350"/>
        <v/>
      </c>
      <c r="U975" s="11" t="str">
        <f t="shared" si="351"/>
        <v/>
      </c>
      <c r="V975" s="136"/>
      <c r="W975" s="136"/>
      <c r="X975" s="139">
        <f t="shared" si="334"/>
        <v>0</v>
      </c>
      <c r="Y975" s="31">
        <f t="shared" si="335"/>
        <v>0</v>
      </c>
      <c r="Z975" s="31"/>
      <c r="AA975" s="140">
        <f t="shared" si="336"/>
        <v>0</v>
      </c>
      <c r="AB975" s="12"/>
      <c r="AC975" s="8">
        <f t="shared" si="337"/>
        <v>9.0359999999999996</v>
      </c>
      <c r="AD975" s="8">
        <f t="shared" si="338"/>
        <v>-184.49199999999999</v>
      </c>
      <c r="AE975"/>
      <c r="AF975" t="e">
        <f>IF(D975="M",IF(AI975&lt;78,LMS!$D$5*AI975^3+LMS!$E$5*AI975^2+LMS!$F$5*AI975+LMS!$G$5,IF(AI975&lt;150,LMS!$D$6*AI975^3+LMS!$E$6*AI975^2+LMS!$F$6*AI975+LMS!$G$6,LMS!$D$7*AI975^3+LMS!$E$7*AI975^2+LMS!$F$7*AI975+LMS!$G$7)),IF(AI975&lt;69,LMS!$D$9*AI975^3+LMS!$E$9*AI975^2+LMS!$F$9*AI975+LMS!$G$9,IF(AI975&lt;150,LMS!$D$10*AI975^3+LMS!$E$10*AI975^2+LMS!$F$10*AI975+LMS!$G$10,LMS!$D$11*AI975^3+LMS!$E$11*AI975^2+LMS!$F$11*AI975+LMS!$G$11)))</f>
        <v>#VALUE!</v>
      </c>
      <c r="AG975" t="e">
        <f>IF(D975="M",(IF(AI975&lt;2.5,LMS!$D$21*AI975^3+LMS!$E$21*AI975^2+LMS!$F$21*AI975+LMS!$G$21,IF(AI975&lt;9.5,LMS!$D$22*AI975^3+LMS!$E$22*AI975^2+LMS!$F$22*AI975+LMS!$G$22,IF(AI975&lt;26.75,LMS!$D$23*AI975^3+LMS!$E$23*AI975^2+LMS!$F$23*AI975+LMS!$G$23,IF(AI975&lt;90,LMS!$D$24*AI975^3+LMS!$E$24*AI975^2+LMS!$F$24*AI975+LMS!$G$24,LMS!$D$25*AI975^3+LMS!$E$25*AI975^2+LMS!$F$25*AI975+LMS!$G$25))))),(IF(AI975&lt;2.5,LMS!$D$27*AI975^3+LMS!$E$27*AI975^2+LMS!$F$27*AI975+LMS!$G$27,IF(AI975&lt;9.5,LMS!$D$28*AI975^3+LMS!$E$28*AI975^2+LMS!$F$28*AI975+LMS!$G$28,IF(AI975&lt;26.75,LMS!$D$29*AI975^3+LMS!$E$29*AI975^2+LMS!$F$29*AI975+LMS!$G$29,IF(AI975&lt;90,LMS!$D$30*AI975^3+LMS!$E$30*AI975^2+LMS!$F$30*AI975+LMS!$G$30,IF(AI975&lt;150,LMS!$D$31*AI975^3+LMS!$E$31*AI975^2+LMS!$F$31*AI975+LMS!$G$31,LMS!$D$32*AI975^3+LMS!$E$32*AI975^2+LMS!$F$32*AI975+LMS!$G$32)))))))</f>
        <v>#VALUE!</v>
      </c>
      <c r="AH975" t="e">
        <f>IF(D975="M",(IF(AI975&lt;90,LMS!$D$14*AI975^3+LMS!$E$14*AI975^2+LMS!$F$14*AI975+LMS!$G$14,LMS!$D$15*AI975^3+LMS!$E$15*AI975^2+LMS!$F$15*AI975+LMS!$G$15)),(IF(AI975&lt;90,LMS!$D$17*AI975^3+LMS!$E$17*AI975^2+LMS!$F$17*AI975+LMS!$G$17,LMS!$D$18*AI975^3+LMS!$E$18*AI975^2+LMS!$F$18*AI975+LMS!$G$18)))</f>
        <v>#VALUE!</v>
      </c>
      <c r="AI975" s="7" t="e">
        <f t="shared" si="331"/>
        <v>#VALUE!</v>
      </c>
      <c r="AJ975" s="7">
        <f t="shared" si="352"/>
        <v>0</v>
      </c>
      <c r="AL975" s="7">
        <f>IF(D975="M",WeightSDS!P$5*$AJ975^7+WeightSDS!Q$5*$AJ975^6+WeightSDS!R$5*$AJ975^5+WeightSDS!S$5*$AJ975^4+WeightSDS!T$5*$AJ975^3+WeightSDS!U$5*$AJ975^2+WeightSDS!V$5*$AJ975+WeightSDS!W$5,IF($AJ975&lt;186,WeightSDS!P$8*$AJ975^7+WeightSDS!Q$8*$AJ975^6+WeightSDS!R$8*$AJ975^5+WeightSDS!S$8*$AJ975^4+WeightSDS!T$8*$AJ975^3+WeightSDS!U$8*$AJ975^2+WeightSDS!V$8*$AJ975+WeightSDS!W$8,WeightSDS!$U$9+WeightSDS!$V$9*($AJ975-WeightSDS!$W$9)))</f>
        <v>0.75407122999999998</v>
      </c>
      <c r="AM975" s="7">
        <f>IF(D975="M",IF($AJ975&lt;45,WeightSDS!M$23*$AJ975^10+WeightSDS!N$23*$AJ975^9+WeightSDS!O$23*$AJ975^8+WeightSDS!P$23*$AJ975^7+WeightSDS!Q$23*$AJ975^6+WeightSDS!R$23*$AJ975^5+WeightSDS!S$23*$AJ975^4+WeightSDS!T$23*$AJ975^3+WeightSDS!U$23*$AJ975^2+WeightSDS!V$23*$AJ975+WeightSDS!W$23,IF($AJ975&lt;153,WeightSDS!M$25*$AJ975^10+WeightSDS!N$25*$AJ975^9+WeightSDS!O$25*$AJ975^8+WeightSDS!P$25*$AJ975^7+WeightSDS!Q$25*$AJ975^6+WeightSDS!R$25*$AJ975^5+WeightSDS!S$25*$AJ975^4+WeightSDS!T$25*$AJ975^3+WeightSDS!U$25*$AJ975^2+WeightSDS!V$25*$AJ975+WeightSDS!W$25,WeightSDS!M$27+WeightSDS!N$27/(1+EXP(WeightSDS!O$27+WeightSDS!P$27*$AJ975)))),IF($AJ975&lt;43.8,WeightSDS!M$29*$AJ975^10+WeightSDS!N$29*$AJ975^9+WeightSDS!O$29*$AJ975^8+WeightSDS!P$29*$AJ975^7+WeightSDS!Q$29*$AJ975^6+WeightSDS!R$29*$AJ975^5+WeightSDS!S$29*$AJ975^4+WeightSDS!T$29*$AJ975^3+WeightSDS!U$29*$AJ975^2+WeightSDS!V$29*$AJ975+WeightSDS!W$29-0.010431*(1-$AJ975/210),IF($AJ975&lt;123,WeightSDS!M$30*$AJ975^10+WeightSDS!N$30*$AJ975^9+WeightSDS!O$30*$AJ975^8+WeightSDS!P$30*$AJ975^7+WeightSDS!Q$30*$AJ975^6+WeightSDS!R$30*$AJ975^5+WeightSDS!S$30*$AJ975^4+WeightSDS!T$30*$AJ975^3+WeightSDS!U$30*$AJ975^2+WeightSDS!V$30*$AJ975+WeightSDS!W$30-0.010431*(1-1/$AJ975),WeightSDS!M$32+WeightSDS!N$32/(1+EXP(WeightSDS!O$32+WeightSDS!P$32*$AJ975))-0.010431*(1-$AJ975/210))))</f>
        <v>2.9500001032655536</v>
      </c>
      <c r="AN975" s="7">
        <f>IF(D975="M",IF($AJ975&lt;162,WeightSDS!P$12*$AJ975^7+WeightSDS!Q$12*$AJ975^6+WeightSDS!R$12*$AJ975^5+WeightSDS!S$12*$AJ975^4+WeightSDS!T$12*$AJ975^3+WeightSDS!U$12*$AJ975^2+WeightSDS!V$12*$AJ975+WeightSDS!W$12,WeightSDS!P$14*$AJ975^7+WeightSDS!Q$14*$AJ975^6+WeightSDS!R$14*$AJ975^5+WeightSDS!S$14*$AJ975^4+WeightSDS!T$14*$AJ975^3+WeightSDS!U$14*$AJ975^2+WeightSDS!V$14*$AJ975+WeightSDS!W$14),IF($AJ975&lt;156,WeightSDS!O$17*$AJ975^8+WeightSDS!P$17*$AJ975^7+WeightSDS!Q$17*$AJ975^6+WeightSDS!R$17*$AJ975^5+WeightSDS!S$17*$AJ975^4+WeightSDS!T$17*$AJ975^3+WeightSDS!U$17*$AJ975^2+WeightSDS!V$17*$AJ975+WeightSDS!W$17,IF($AJ975&lt;186,WeightSDS!$U$18+(WeightSDS!$V$18-WeightSDS!$U$18)/24*($AJ975-186)+WeightSDS!$W$18*(-$AJ975+186)^2-0.005,WeightSDS!$U$18+(WeightSDS!$V$18-WeightSDS!$U$18)/24*($AJ975-186)-0.005)))</f>
        <v>0.14604529399999999</v>
      </c>
      <c r="AQ975" s="7">
        <f t="shared" si="339"/>
        <v>0.56299999999999994</v>
      </c>
      <c r="AR975" s="7">
        <f t="shared" si="340"/>
        <v>69</v>
      </c>
      <c r="AS975" s="7">
        <f t="shared" si="341"/>
        <v>0.51</v>
      </c>
    </row>
    <row r="976" spans="2:45" s="7" customFormat="1" x14ac:dyDescent="0.15">
      <c r="B976" s="118"/>
      <c r="C976" s="118"/>
      <c r="D976" s="118"/>
      <c r="E976" s="30"/>
      <c r="F976" s="30"/>
      <c r="G976" s="119"/>
      <c r="H976" s="119"/>
      <c r="I976" s="78"/>
      <c r="J976" s="11" t="str">
        <f t="shared" si="332"/>
        <v/>
      </c>
      <c r="K976" s="2" t="str">
        <f t="shared" si="342"/>
        <v/>
      </c>
      <c r="L976" s="2" t="str">
        <f t="shared" si="333"/>
        <v/>
      </c>
      <c r="M976" s="2" t="str">
        <f t="shared" si="343"/>
        <v/>
      </c>
      <c r="N976" s="2" t="str">
        <f t="shared" si="344"/>
        <v/>
      </c>
      <c r="O976" s="2" t="str">
        <f t="shared" si="345"/>
        <v/>
      </c>
      <c r="P976" s="11" t="str">
        <f t="shared" si="346"/>
        <v/>
      </c>
      <c r="Q976" s="11" t="str">
        <f t="shared" si="347"/>
        <v/>
      </c>
      <c r="R976" s="2" t="str">
        <f t="shared" si="348"/>
        <v/>
      </c>
      <c r="S976" s="11" t="str">
        <f t="shared" si="349"/>
        <v/>
      </c>
      <c r="T976" s="175" t="str">
        <f t="shared" si="350"/>
        <v/>
      </c>
      <c r="U976" s="11" t="str">
        <f t="shared" si="351"/>
        <v/>
      </c>
      <c r="V976" s="136"/>
      <c r="W976" s="136"/>
      <c r="X976" s="139">
        <f t="shared" si="334"/>
        <v>0</v>
      </c>
      <c r="Y976" s="31">
        <f t="shared" si="335"/>
        <v>0</v>
      </c>
      <c r="Z976" s="31"/>
      <c r="AA976" s="140">
        <f t="shared" si="336"/>
        <v>0</v>
      </c>
      <c r="AB976" s="12"/>
      <c r="AC976" s="8">
        <f t="shared" si="337"/>
        <v>9.0359999999999996</v>
      </c>
      <c r="AD976" s="8">
        <f t="shared" si="338"/>
        <v>-184.49199999999999</v>
      </c>
      <c r="AE976"/>
      <c r="AF976" t="e">
        <f>IF(D976="M",IF(AI976&lt;78,LMS!$D$5*AI976^3+LMS!$E$5*AI976^2+LMS!$F$5*AI976+LMS!$G$5,IF(AI976&lt;150,LMS!$D$6*AI976^3+LMS!$E$6*AI976^2+LMS!$F$6*AI976+LMS!$G$6,LMS!$D$7*AI976^3+LMS!$E$7*AI976^2+LMS!$F$7*AI976+LMS!$G$7)),IF(AI976&lt;69,LMS!$D$9*AI976^3+LMS!$E$9*AI976^2+LMS!$F$9*AI976+LMS!$G$9,IF(AI976&lt;150,LMS!$D$10*AI976^3+LMS!$E$10*AI976^2+LMS!$F$10*AI976+LMS!$G$10,LMS!$D$11*AI976^3+LMS!$E$11*AI976^2+LMS!$F$11*AI976+LMS!$G$11)))</f>
        <v>#VALUE!</v>
      </c>
      <c r="AG976" t="e">
        <f>IF(D976="M",(IF(AI976&lt;2.5,LMS!$D$21*AI976^3+LMS!$E$21*AI976^2+LMS!$F$21*AI976+LMS!$G$21,IF(AI976&lt;9.5,LMS!$D$22*AI976^3+LMS!$E$22*AI976^2+LMS!$F$22*AI976+LMS!$G$22,IF(AI976&lt;26.75,LMS!$D$23*AI976^3+LMS!$E$23*AI976^2+LMS!$F$23*AI976+LMS!$G$23,IF(AI976&lt;90,LMS!$D$24*AI976^3+LMS!$E$24*AI976^2+LMS!$F$24*AI976+LMS!$G$24,LMS!$D$25*AI976^3+LMS!$E$25*AI976^2+LMS!$F$25*AI976+LMS!$G$25))))),(IF(AI976&lt;2.5,LMS!$D$27*AI976^3+LMS!$E$27*AI976^2+LMS!$F$27*AI976+LMS!$G$27,IF(AI976&lt;9.5,LMS!$D$28*AI976^3+LMS!$E$28*AI976^2+LMS!$F$28*AI976+LMS!$G$28,IF(AI976&lt;26.75,LMS!$D$29*AI976^3+LMS!$E$29*AI976^2+LMS!$F$29*AI976+LMS!$G$29,IF(AI976&lt;90,LMS!$D$30*AI976^3+LMS!$E$30*AI976^2+LMS!$F$30*AI976+LMS!$G$30,IF(AI976&lt;150,LMS!$D$31*AI976^3+LMS!$E$31*AI976^2+LMS!$F$31*AI976+LMS!$G$31,LMS!$D$32*AI976^3+LMS!$E$32*AI976^2+LMS!$F$32*AI976+LMS!$G$32)))))))</f>
        <v>#VALUE!</v>
      </c>
      <c r="AH976" t="e">
        <f>IF(D976="M",(IF(AI976&lt;90,LMS!$D$14*AI976^3+LMS!$E$14*AI976^2+LMS!$F$14*AI976+LMS!$G$14,LMS!$D$15*AI976^3+LMS!$E$15*AI976^2+LMS!$F$15*AI976+LMS!$G$15)),(IF(AI976&lt;90,LMS!$D$17*AI976^3+LMS!$E$17*AI976^2+LMS!$F$17*AI976+LMS!$G$17,LMS!$D$18*AI976^3+LMS!$E$18*AI976^2+LMS!$F$18*AI976+LMS!$G$18)))</f>
        <v>#VALUE!</v>
      </c>
      <c r="AI976" s="7" t="e">
        <f t="shared" si="331"/>
        <v>#VALUE!</v>
      </c>
      <c r="AJ976" s="7">
        <f t="shared" si="352"/>
        <v>0</v>
      </c>
      <c r="AL976" s="7">
        <f>IF(D976="M",WeightSDS!P$5*$AJ976^7+WeightSDS!Q$5*$AJ976^6+WeightSDS!R$5*$AJ976^5+WeightSDS!S$5*$AJ976^4+WeightSDS!T$5*$AJ976^3+WeightSDS!U$5*$AJ976^2+WeightSDS!V$5*$AJ976+WeightSDS!W$5,IF($AJ976&lt;186,WeightSDS!P$8*$AJ976^7+WeightSDS!Q$8*$AJ976^6+WeightSDS!R$8*$AJ976^5+WeightSDS!S$8*$AJ976^4+WeightSDS!T$8*$AJ976^3+WeightSDS!U$8*$AJ976^2+WeightSDS!V$8*$AJ976+WeightSDS!W$8,WeightSDS!$U$9+WeightSDS!$V$9*($AJ976-WeightSDS!$W$9)))</f>
        <v>0.75407122999999998</v>
      </c>
      <c r="AM976" s="7">
        <f>IF(D976="M",IF($AJ976&lt;45,WeightSDS!M$23*$AJ976^10+WeightSDS!N$23*$AJ976^9+WeightSDS!O$23*$AJ976^8+WeightSDS!P$23*$AJ976^7+WeightSDS!Q$23*$AJ976^6+WeightSDS!R$23*$AJ976^5+WeightSDS!S$23*$AJ976^4+WeightSDS!T$23*$AJ976^3+WeightSDS!U$23*$AJ976^2+WeightSDS!V$23*$AJ976+WeightSDS!W$23,IF($AJ976&lt;153,WeightSDS!M$25*$AJ976^10+WeightSDS!N$25*$AJ976^9+WeightSDS!O$25*$AJ976^8+WeightSDS!P$25*$AJ976^7+WeightSDS!Q$25*$AJ976^6+WeightSDS!R$25*$AJ976^5+WeightSDS!S$25*$AJ976^4+WeightSDS!T$25*$AJ976^3+WeightSDS!U$25*$AJ976^2+WeightSDS!V$25*$AJ976+WeightSDS!W$25,WeightSDS!M$27+WeightSDS!N$27/(1+EXP(WeightSDS!O$27+WeightSDS!P$27*$AJ976)))),IF($AJ976&lt;43.8,WeightSDS!M$29*$AJ976^10+WeightSDS!N$29*$AJ976^9+WeightSDS!O$29*$AJ976^8+WeightSDS!P$29*$AJ976^7+WeightSDS!Q$29*$AJ976^6+WeightSDS!R$29*$AJ976^5+WeightSDS!S$29*$AJ976^4+WeightSDS!T$29*$AJ976^3+WeightSDS!U$29*$AJ976^2+WeightSDS!V$29*$AJ976+WeightSDS!W$29-0.010431*(1-$AJ976/210),IF($AJ976&lt;123,WeightSDS!M$30*$AJ976^10+WeightSDS!N$30*$AJ976^9+WeightSDS!O$30*$AJ976^8+WeightSDS!P$30*$AJ976^7+WeightSDS!Q$30*$AJ976^6+WeightSDS!R$30*$AJ976^5+WeightSDS!S$30*$AJ976^4+WeightSDS!T$30*$AJ976^3+WeightSDS!U$30*$AJ976^2+WeightSDS!V$30*$AJ976+WeightSDS!W$30-0.010431*(1-1/$AJ976),WeightSDS!M$32+WeightSDS!N$32/(1+EXP(WeightSDS!O$32+WeightSDS!P$32*$AJ976))-0.010431*(1-$AJ976/210))))</f>
        <v>2.9500001032655536</v>
      </c>
      <c r="AN976" s="7">
        <f>IF(D976="M",IF($AJ976&lt;162,WeightSDS!P$12*$AJ976^7+WeightSDS!Q$12*$AJ976^6+WeightSDS!R$12*$AJ976^5+WeightSDS!S$12*$AJ976^4+WeightSDS!T$12*$AJ976^3+WeightSDS!U$12*$AJ976^2+WeightSDS!V$12*$AJ976+WeightSDS!W$12,WeightSDS!P$14*$AJ976^7+WeightSDS!Q$14*$AJ976^6+WeightSDS!R$14*$AJ976^5+WeightSDS!S$14*$AJ976^4+WeightSDS!T$14*$AJ976^3+WeightSDS!U$14*$AJ976^2+WeightSDS!V$14*$AJ976+WeightSDS!W$14),IF($AJ976&lt;156,WeightSDS!O$17*$AJ976^8+WeightSDS!P$17*$AJ976^7+WeightSDS!Q$17*$AJ976^6+WeightSDS!R$17*$AJ976^5+WeightSDS!S$17*$AJ976^4+WeightSDS!T$17*$AJ976^3+WeightSDS!U$17*$AJ976^2+WeightSDS!V$17*$AJ976+WeightSDS!W$17,IF($AJ976&lt;186,WeightSDS!$U$18+(WeightSDS!$V$18-WeightSDS!$U$18)/24*($AJ976-186)+WeightSDS!$W$18*(-$AJ976+186)^2-0.005,WeightSDS!$U$18+(WeightSDS!$V$18-WeightSDS!$U$18)/24*($AJ976-186)-0.005)))</f>
        <v>0.14604529399999999</v>
      </c>
      <c r="AQ976" s="7">
        <f t="shared" si="339"/>
        <v>0.56299999999999994</v>
      </c>
      <c r="AR976" s="7">
        <f t="shared" si="340"/>
        <v>69</v>
      </c>
      <c r="AS976" s="7">
        <f t="shared" si="341"/>
        <v>0.51</v>
      </c>
    </row>
    <row r="977" spans="2:45" s="7" customFormat="1" x14ac:dyDescent="0.15">
      <c r="B977" s="118"/>
      <c r="C977" s="118"/>
      <c r="D977" s="118"/>
      <c r="E977" s="30"/>
      <c r="F977" s="30"/>
      <c r="G977" s="119"/>
      <c r="H977" s="119"/>
      <c r="I977" s="78"/>
      <c r="J977" s="11" t="str">
        <f t="shared" si="332"/>
        <v/>
      </c>
      <c r="K977" s="2" t="str">
        <f t="shared" si="342"/>
        <v/>
      </c>
      <c r="L977" s="2" t="str">
        <f t="shared" si="333"/>
        <v/>
      </c>
      <c r="M977" s="2" t="str">
        <f t="shared" si="343"/>
        <v/>
      </c>
      <c r="N977" s="2" t="str">
        <f t="shared" si="344"/>
        <v/>
      </c>
      <c r="O977" s="2" t="str">
        <f t="shared" si="345"/>
        <v/>
      </c>
      <c r="P977" s="11" t="str">
        <f t="shared" si="346"/>
        <v/>
      </c>
      <c r="Q977" s="11" t="str">
        <f t="shared" si="347"/>
        <v/>
      </c>
      <c r="R977" s="2" t="str">
        <f t="shared" si="348"/>
        <v/>
      </c>
      <c r="S977" s="11" t="str">
        <f t="shared" si="349"/>
        <v/>
      </c>
      <c r="T977" s="175" t="str">
        <f t="shared" si="350"/>
        <v/>
      </c>
      <c r="U977" s="11" t="str">
        <f t="shared" si="351"/>
        <v/>
      </c>
      <c r="V977" s="136"/>
      <c r="W977" s="136"/>
      <c r="X977" s="139">
        <f t="shared" si="334"/>
        <v>0</v>
      </c>
      <c r="Y977" s="31">
        <f t="shared" si="335"/>
        <v>0</v>
      </c>
      <c r="Z977" s="31"/>
      <c r="AA977" s="140">
        <f t="shared" si="336"/>
        <v>0</v>
      </c>
      <c r="AB977" s="12"/>
      <c r="AC977" s="8">
        <f t="shared" si="337"/>
        <v>9.0359999999999996</v>
      </c>
      <c r="AD977" s="8">
        <f t="shared" si="338"/>
        <v>-184.49199999999999</v>
      </c>
      <c r="AE977"/>
      <c r="AF977" t="e">
        <f>IF(D977="M",IF(AI977&lt;78,LMS!$D$5*AI977^3+LMS!$E$5*AI977^2+LMS!$F$5*AI977+LMS!$G$5,IF(AI977&lt;150,LMS!$D$6*AI977^3+LMS!$E$6*AI977^2+LMS!$F$6*AI977+LMS!$G$6,LMS!$D$7*AI977^3+LMS!$E$7*AI977^2+LMS!$F$7*AI977+LMS!$G$7)),IF(AI977&lt;69,LMS!$D$9*AI977^3+LMS!$E$9*AI977^2+LMS!$F$9*AI977+LMS!$G$9,IF(AI977&lt;150,LMS!$D$10*AI977^3+LMS!$E$10*AI977^2+LMS!$F$10*AI977+LMS!$G$10,LMS!$D$11*AI977^3+LMS!$E$11*AI977^2+LMS!$F$11*AI977+LMS!$G$11)))</f>
        <v>#VALUE!</v>
      </c>
      <c r="AG977" t="e">
        <f>IF(D977="M",(IF(AI977&lt;2.5,LMS!$D$21*AI977^3+LMS!$E$21*AI977^2+LMS!$F$21*AI977+LMS!$G$21,IF(AI977&lt;9.5,LMS!$D$22*AI977^3+LMS!$E$22*AI977^2+LMS!$F$22*AI977+LMS!$G$22,IF(AI977&lt;26.75,LMS!$D$23*AI977^3+LMS!$E$23*AI977^2+LMS!$F$23*AI977+LMS!$G$23,IF(AI977&lt;90,LMS!$D$24*AI977^3+LMS!$E$24*AI977^2+LMS!$F$24*AI977+LMS!$G$24,LMS!$D$25*AI977^3+LMS!$E$25*AI977^2+LMS!$F$25*AI977+LMS!$G$25))))),(IF(AI977&lt;2.5,LMS!$D$27*AI977^3+LMS!$E$27*AI977^2+LMS!$F$27*AI977+LMS!$G$27,IF(AI977&lt;9.5,LMS!$D$28*AI977^3+LMS!$E$28*AI977^2+LMS!$F$28*AI977+LMS!$G$28,IF(AI977&lt;26.75,LMS!$D$29*AI977^3+LMS!$E$29*AI977^2+LMS!$F$29*AI977+LMS!$G$29,IF(AI977&lt;90,LMS!$D$30*AI977^3+LMS!$E$30*AI977^2+LMS!$F$30*AI977+LMS!$G$30,IF(AI977&lt;150,LMS!$D$31*AI977^3+LMS!$E$31*AI977^2+LMS!$F$31*AI977+LMS!$G$31,LMS!$D$32*AI977^3+LMS!$E$32*AI977^2+LMS!$F$32*AI977+LMS!$G$32)))))))</f>
        <v>#VALUE!</v>
      </c>
      <c r="AH977" t="e">
        <f>IF(D977="M",(IF(AI977&lt;90,LMS!$D$14*AI977^3+LMS!$E$14*AI977^2+LMS!$F$14*AI977+LMS!$G$14,LMS!$D$15*AI977^3+LMS!$E$15*AI977^2+LMS!$F$15*AI977+LMS!$G$15)),(IF(AI977&lt;90,LMS!$D$17*AI977^3+LMS!$E$17*AI977^2+LMS!$F$17*AI977+LMS!$G$17,LMS!$D$18*AI977^3+LMS!$E$18*AI977^2+LMS!$F$18*AI977+LMS!$G$18)))</f>
        <v>#VALUE!</v>
      </c>
      <c r="AI977" s="7" t="e">
        <f t="shared" si="331"/>
        <v>#VALUE!</v>
      </c>
      <c r="AJ977" s="7">
        <f t="shared" si="352"/>
        <v>0</v>
      </c>
      <c r="AL977" s="7">
        <f>IF(D977="M",WeightSDS!P$5*$AJ977^7+WeightSDS!Q$5*$AJ977^6+WeightSDS!R$5*$AJ977^5+WeightSDS!S$5*$AJ977^4+WeightSDS!T$5*$AJ977^3+WeightSDS!U$5*$AJ977^2+WeightSDS!V$5*$AJ977+WeightSDS!W$5,IF($AJ977&lt;186,WeightSDS!P$8*$AJ977^7+WeightSDS!Q$8*$AJ977^6+WeightSDS!R$8*$AJ977^5+WeightSDS!S$8*$AJ977^4+WeightSDS!T$8*$AJ977^3+WeightSDS!U$8*$AJ977^2+WeightSDS!V$8*$AJ977+WeightSDS!W$8,WeightSDS!$U$9+WeightSDS!$V$9*($AJ977-WeightSDS!$W$9)))</f>
        <v>0.75407122999999998</v>
      </c>
      <c r="AM977" s="7">
        <f>IF(D977="M",IF($AJ977&lt;45,WeightSDS!M$23*$AJ977^10+WeightSDS!N$23*$AJ977^9+WeightSDS!O$23*$AJ977^8+WeightSDS!P$23*$AJ977^7+WeightSDS!Q$23*$AJ977^6+WeightSDS!R$23*$AJ977^5+WeightSDS!S$23*$AJ977^4+WeightSDS!T$23*$AJ977^3+WeightSDS!U$23*$AJ977^2+WeightSDS!V$23*$AJ977+WeightSDS!W$23,IF($AJ977&lt;153,WeightSDS!M$25*$AJ977^10+WeightSDS!N$25*$AJ977^9+WeightSDS!O$25*$AJ977^8+WeightSDS!P$25*$AJ977^7+WeightSDS!Q$25*$AJ977^6+WeightSDS!R$25*$AJ977^5+WeightSDS!S$25*$AJ977^4+WeightSDS!T$25*$AJ977^3+WeightSDS!U$25*$AJ977^2+WeightSDS!V$25*$AJ977+WeightSDS!W$25,WeightSDS!M$27+WeightSDS!N$27/(1+EXP(WeightSDS!O$27+WeightSDS!P$27*$AJ977)))),IF($AJ977&lt;43.8,WeightSDS!M$29*$AJ977^10+WeightSDS!N$29*$AJ977^9+WeightSDS!O$29*$AJ977^8+WeightSDS!P$29*$AJ977^7+WeightSDS!Q$29*$AJ977^6+WeightSDS!R$29*$AJ977^5+WeightSDS!S$29*$AJ977^4+WeightSDS!T$29*$AJ977^3+WeightSDS!U$29*$AJ977^2+WeightSDS!V$29*$AJ977+WeightSDS!W$29-0.010431*(1-$AJ977/210),IF($AJ977&lt;123,WeightSDS!M$30*$AJ977^10+WeightSDS!N$30*$AJ977^9+WeightSDS!O$30*$AJ977^8+WeightSDS!P$30*$AJ977^7+WeightSDS!Q$30*$AJ977^6+WeightSDS!R$30*$AJ977^5+WeightSDS!S$30*$AJ977^4+WeightSDS!T$30*$AJ977^3+WeightSDS!U$30*$AJ977^2+WeightSDS!V$30*$AJ977+WeightSDS!W$30-0.010431*(1-1/$AJ977),WeightSDS!M$32+WeightSDS!N$32/(1+EXP(WeightSDS!O$32+WeightSDS!P$32*$AJ977))-0.010431*(1-$AJ977/210))))</f>
        <v>2.9500001032655536</v>
      </c>
      <c r="AN977" s="7">
        <f>IF(D977="M",IF($AJ977&lt;162,WeightSDS!P$12*$AJ977^7+WeightSDS!Q$12*$AJ977^6+WeightSDS!R$12*$AJ977^5+WeightSDS!S$12*$AJ977^4+WeightSDS!T$12*$AJ977^3+WeightSDS!U$12*$AJ977^2+WeightSDS!V$12*$AJ977+WeightSDS!W$12,WeightSDS!P$14*$AJ977^7+WeightSDS!Q$14*$AJ977^6+WeightSDS!R$14*$AJ977^5+WeightSDS!S$14*$AJ977^4+WeightSDS!T$14*$AJ977^3+WeightSDS!U$14*$AJ977^2+WeightSDS!V$14*$AJ977+WeightSDS!W$14),IF($AJ977&lt;156,WeightSDS!O$17*$AJ977^8+WeightSDS!P$17*$AJ977^7+WeightSDS!Q$17*$AJ977^6+WeightSDS!R$17*$AJ977^5+WeightSDS!S$17*$AJ977^4+WeightSDS!T$17*$AJ977^3+WeightSDS!U$17*$AJ977^2+WeightSDS!V$17*$AJ977+WeightSDS!W$17,IF($AJ977&lt;186,WeightSDS!$U$18+(WeightSDS!$V$18-WeightSDS!$U$18)/24*($AJ977-186)+WeightSDS!$W$18*(-$AJ977+186)^2-0.005,WeightSDS!$U$18+(WeightSDS!$V$18-WeightSDS!$U$18)/24*($AJ977-186)-0.005)))</f>
        <v>0.14604529399999999</v>
      </c>
      <c r="AQ977" s="7">
        <f t="shared" si="339"/>
        <v>0.56299999999999994</v>
      </c>
      <c r="AR977" s="7">
        <f t="shared" si="340"/>
        <v>69</v>
      </c>
      <c r="AS977" s="7">
        <f t="shared" si="341"/>
        <v>0.51</v>
      </c>
    </row>
    <row r="978" spans="2:45" s="7" customFormat="1" x14ac:dyDescent="0.15">
      <c r="B978" s="118"/>
      <c r="C978" s="118"/>
      <c r="D978" s="118"/>
      <c r="E978" s="30"/>
      <c r="F978" s="30"/>
      <c r="G978" s="119"/>
      <c r="H978" s="119"/>
      <c r="I978" s="78"/>
      <c r="J978" s="11" t="str">
        <f t="shared" si="332"/>
        <v/>
      </c>
      <c r="K978" s="2" t="str">
        <f t="shared" si="342"/>
        <v/>
      </c>
      <c r="L978" s="2" t="str">
        <f t="shared" si="333"/>
        <v/>
      </c>
      <c r="M978" s="2" t="str">
        <f t="shared" si="343"/>
        <v/>
      </c>
      <c r="N978" s="2" t="str">
        <f t="shared" si="344"/>
        <v/>
      </c>
      <c r="O978" s="2" t="str">
        <f t="shared" si="345"/>
        <v/>
      </c>
      <c r="P978" s="11" t="str">
        <f t="shared" si="346"/>
        <v/>
      </c>
      <c r="Q978" s="11" t="str">
        <f t="shared" si="347"/>
        <v/>
      </c>
      <c r="R978" s="2" t="str">
        <f t="shared" si="348"/>
        <v/>
      </c>
      <c r="S978" s="11" t="str">
        <f t="shared" si="349"/>
        <v/>
      </c>
      <c r="T978" s="175" t="str">
        <f t="shared" si="350"/>
        <v/>
      </c>
      <c r="U978" s="11" t="str">
        <f t="shared" si="351"/>
        <v/>
      </c>
      <c r="V978" s="136"/>
      <c r="W978" s="136"/>
      <c r="X978" s="139">
        <f t="shared" si="334"/>
        <v>0</v>
      </c>
      <c r="Y978" s="31">
        <f t="shared" si="335"/>
        <v>0</v>
      </c>
      <c r="Z978" s="31"/>
      <c r="AA978" s="140">
        <f t="shared" si="336"/>
        <v>0</v>
      </c>
      <c r="AB978" s="12"/>
      <c r="AC978" s="8">
        <f t="shared" si="337"/>
        <v>9.0359999999999996</v>
      </c>
      <c r="AD978" s="8">
        <f t="shared" si="338"/>
        <v>-184.49199999999999</v>
      </c>
      <c r="AE978"/>
      <c r="AF978" t="e">
        <f>IF(D978="M",IF(AI978&lt;78,LMS!$D$5*AI978^3+LMS!$E$5*AI978^2+LMS!$F$5*AI978+LMS!$G$5,IF(AI978&lt;150,LMS!$D$6*AI978^3+LMS!$E$6*AI978^2+LMS!$F$6*AI978+LMS!$G$6,LMS!$D$7*AI978^3+LMS!$E$7*AI978^2+LMS!$F$7*AI978+LMS!$G$7)),IF(AI978&lt;69,LMS!$D$9*AI978^3+LMS!$E$9*AI978^2+LMS!$F$9*AI978+LMS!$G$9,IF(AI978&lt;150,LMS!$D$10*AI978^3+LMS!$E$10*AI978^2+LMS!$F$10*AI978+LMS!$G$10,LMS!$D$11*AI978^3+LMS!$E$11*AI978^2+LMS!$F$11*AI978+LMS!$G$11)))</f>
        <v>#VALUE!</v>
      </c>
      <c r="AG978" t="e">
        <f>IF(D978="M",(IF(AI978&lt;2.5,LMS!$D$21*AI978^3+LMS!$E$21*AI978^2+LMS!$F$21*AI978+LMS!$G$21,IF(AI978&lt;9.5,LMS!$D$22*AI978^3+LMS!$E$22*AI978^2+LMS!$F$22*AI978+LMS!$G$22,IF(AI978&lt;26.75,LMS!$D$23*AI978^3+LMS!$E$23*AI978^2+LMS!$F$23*AI978+LMS!$G$23,IF(AI978&lt;90,LMS!$D$24*AI978^3+LMS!$E$24*AI978^2+LMS!$F$24*AI978+LMS!$G$24,LMS!$D$25*AI978^3+LMS!$E$25*AI978^2+LMS!$F$25*AI978+LMS!$G$25))))),(IF(AI978&lt;2.5,LMS!$D$27*AI978^3+LMS!$E$27*AI978^2+LMS!$F$27*AI978+LMS!$G$27,IF(AI978&lt;9.5,LMS!$D$28*AI978^3+LMS!$E$28*AI978^2+LMS!$F$28*AI978+LMS!$G$28,IF(AI978&lt;26.75,LMS!$D$29*AI978^3+LMS!$E$29*AI978^2+LMS!$F$29*AI978+LMS!$G$29,IF(AI978&lt;90,LMS!$D$30*AI978^3+LMS!$E$30*AI978^2+LMS!$F$30*AI978+LMS!$G$30,IF(AI978&lt;150,LMS!$D$31*AI978^3+LMS!$E$31*AI978^2+LMS!$F$31*AI978+LMS!$G$31,LMS!$D$32*AI978^3+LMS!$E$32*AI978^2+LMS!$F$32*AI978+LMS!$G$32)))))))</f>
        <v>#VALUE!</v>
      </c>
      <c r="AH978" t="e">
        <f>IF(D978="M",(IF(AI978&lt;90,LMS!$D$14*AI978^3+LMS!$E$14*AI978^2+LMS!$F$14*AI978+LMS!$G$14,LMS!$D$15*AI978^3+LMS!$E$15*AI978^2+LMS!$F$15*AI978+LMS!$G$15)),(IF(AI978&lt;90,LMS!$D$17*AI978^3+LMS!$E$17*AI978^2+LMS!$F$17*AI978+LMS!$G$17,LMS!$D$18*AI978^3+LMS!$E$18*AI978^2+LMS!$F$18*AI978+LMS!$G$18)))</f>
        <v>#VALUE!</v>
      </c>
      <c r="AI978" s="7" t="e">
        <f t="shared" si="331"/>
        <v>#VALUE!</v>
      </c>
      <c r="AJ978" s="7">
        <f t="shared" si="352"/>
        <v>0</v>
      </c>
      <c r="AL978" s="7">
        <f>IF(D978="M",WeightSDS!P$5*$AJ978^7+WeightSDS!Q$5*$AJ978^6+WeightSDS!R$5*$AJ978^5+WeightSDS!S$5*$AJ978^4+WeightSDS!T$5*$AJ978^3+WeightSDS!U$5*$AJ978^2+WeightSDS!V$5*$AJ978+WeightSDS!W$5,IF($AJ978&lt;186,WeightSDS!P$8*$AJ978^7+WeightSDS!Q$8*$AJ978^6+WeightSDS!R$8*$AJ978^5+WeightSDS!S$8*$AJ978^4+WeightSDS!T$8*$AJ978^3+WeightSDS!U$8*$AJ978^2+WeightSDS!V$8*$AJ978+WeightSDS!W$8,WeightSDS!$U$9+WeightSDS!$V$9*($AJ978-WeightSDS!$W$9)))</f>
        <v>0.75407122999999998</v>
      </c>
      <c r="AM978" s="7">
        <f>IF(D978="M",IF($AJ978&lt;45,WeightSDS!M$23*$AJ978^10+WeightSDS!N$23*$AJ978^9+WeightSDS!O$23*$AJ978^8+WeightSDS!P$23*$AJ978^7+WeightSDS!Q$23*$AJ978^6+WeightSDS!R$23*$AJ978^5+WeightSDS!S$23*$AJ978^4+WeightSDS!T$23*$AJ978^3+WeightSDS!U$23*$AJ978^2+WeightSDS!V$23*$AJ978+WeightSDS!W$23,IF($AJ978&lt;153,WeightSDS!M$25*$AJ978^10+WeightSDS!N$25*$AJ978^9+WeightSDS!O$25*$AJ978^8+WeightSDS!P$25*$AJ978^7+WeightSDS!Q$25*$AJ978^6+WeightSDS!R$25*$AJ978^5+WeightSDS!S$25*$AJ978^4+WeightSDS!T$25*$AJ978^3+WeightSDS!U$25*$AJ978^2+WeightSDS!V$25*$AJ978+WeightSDS!W$25,WeightSDS!M$27+WeightSDS!N$27/(1+EXP(WeightSDS!O$27+WeightSDS!P$27*$AJ978)))),IF($AJ978&lt;43.8,WeightSDS!M$29*$AJ978^10+WeightSDS!N$29*$AJ978^9+WeightSDS!O$29*$AJ978^8+WeightSDS!P$29*$AJ978^7+WeightSDS!Q$29*$AJ978^6+WeightSDS!R$29*$AJ978^5+WeightSDS!S$29*$AJ978^4+WeightSDS!T$29*$AJ978^3+WeightSDS!U$29*$AJ978^2+WeightSDS!V$29*$AJ978+WeightSDS!W$29-0.010431*(1-$AJ978/210),IF($AJ978&lt;123,WeightSDS!M$30*$AJ978^10+WeightSDS!N$30*$AJ978^9+WeightSDS!O$30*$AJ978^8+WeightSDS!P$30*$AJ978^7+WeightSDS!Q$30*$AJ978^6+WeightSDS!R$30*$AJ978^5+WeightSDS!S$30*$AJ978^4+WeightSDS!T$30*$AJ978^3+WeightSDS!U$30*$AJ978^2+WeightSDS!V$30*$AJ978+WeightSDS!W$30-0.010431*(1-1/$AJ978),WeightSDS!M$32+WeightSDS!N$32/(1+EXP(WeightSDS!O$32+WeightSDS!P$32*$AJ978))-0.010431*(1-$AJ978/210))))</f>
        <v>2.9500001032655536</v>
      </c>
      <c r="AN978" s="7">
        <f>IF(D978="M",IF($AJ978&lt;162,WeightSDS!P$12*$AJ978^7+WeightSDS!Q$12*$AJ978^6+WeightSDS!R$12*$AJ978^5+WeightSDS!S$12*$AJ978^4+WeightSDS!T$12*$AJ978^3+WeightSDS!U$12*$AJ978^2+WeightSDS!V$12*$AJ978+WeightSDS!W$12,WeightSDS!P$14*$AJ978^7+WeightSDS!Q$14*$AJ978^6+WeightSDS!R$14*$AJ978^5+WeightSDS!S$14*$AJ978^4+WeightSDS!T$14*$AJ978^3+WeightSDS!U$14*$AJ978^2+WeightSDS!V$14*$AJ978+WeightSDS!W$14),IF($AJ978&lt;156,WeightSDS!O$17*$AJ978^8+WeightSDS!P$17*$AJ978^7+WeightSDS!Q$17*$AJ978^6+WeightSDS!R$17*$AJ978^5+WeightSDS!S$17*$AJ978^4+WeightSDS!T$17*$AJ978^3+WeightSDS!U$17*$AJ978^2+WeightSDS!V$17*$AJ978+WeightSDS!W$17,IF($AJ978&lt;186,WeightSDS!$U$18+(WeightSDS!$V$18-WeightSDS!$U$18)/24*($AJ978-186)+WeightSDS!$W$18*(-$AJ978+186)^2-0.005,WeightSDS!$U$18+(WeightSDS!$V$18-WeightSDS!$U$18)/24*($AJ978-186)-0.005)))</f>
        <v>0.14604529399999999</v>
      </c>
      <c r="AQ978" s="7">
        <f t="shared" si="339"/>
        <v>0.56299999999999994</v>
      </c>
      <c r="AR978" s="7">
        <f t="shared" si="340"/>
        <v>69</v>
      </c>
      <c r="AS978" s="7">
        <f t="shared" si="341"/>
        <v>0.51</v>
      </c>
    </row>
    <row r="979" spans="2:45" s="7" customFormat="1" x14ac:dyDescent="0.15">
      <c r="B979" s="118"/>
      <c r="C979" s="118"/>
      <c r="D979" s="118"/>
      <c r="E979" s="30"/>
      <c r="F979" s="30"/>
      <c r="G979" s="119"/>
      <c r="H979" s="119"/>
      <c r="I979" s="78"/>
      <c r="J979" s="11" t="str">
        <f t="shared" si="332"/>
        <v/>
      </c>
      <c r="K979" s="2" t="str">
        <f t="shared" si="342"/>
        <v/>
      </c>
      <c r="L979" s="2" t="str">
        <f t="shared" si="333"/>
        <v/>
      </c>
      <c r="M979" s="2" t="str">
        <f t="shared" si="343"/>
        <v/>
      </c>
      <c r="N979" s="2" t="str">
        <f t="shared" si="344"/>
        <v/>
      </c>
      <c r="O979" s="2" t="str">
        <f t="shared" si="345"/>
        <v/>
      </c>
      <c r="P979" s="11" t="str">
        <f t="shared" si="346"/>
        <v/>
      </c>
      <c r="Q979" s="11" t="str">
        <f t="shared" si="347"/>
        <v/>
      </c>
      <c r="R979" s="2" t="str">
        <f t="shared" si="348"/>
        <v/>
      </c>
      <c r="S979" s="11" t="str">
        <f t="shared" si="349"/>
        <v/>
      </c>
      <c r="T979" s="175" t="str">
        <f t="shared" si="350"/>
        <v/>
      </c>
      <c r="U979" s="11" t="str">
        <f t="shared" si="351"/>
        <v/>
      </c>
      <c r="V979" s="136"/>
      <c r="W979" s="136"/>
      <c r="X979" s="139">
        <f t="shared" si="334"/>
        <v>0</v>
      </c>
      <c r="Y979" s="31">
        <f t="shared" si="335"/>
        <v>0</v>
      </c>
      <c r="Z979" s="31"/>
      <c r="AA979" s="140">
        <f t="shared" si="336"/>
        <v>0</v>
      </c>
      <c r="AB979" s="12"/>
      <c r="AC979" s="8">
        <f t="shared" si="337"/>
        <v>9.0359999999999996</v>
      </c>
      <c r="AD979" s="8">
        <f t="shared" si="338"/>
        <v>-184.49199999999999</v>
      </c>
      <c r="AE979"/>
      <c r="AF979" t="e">
        <f>IF(D979="M",IF(AI979&lt;78,LMS!$D$5*AI979^3+LMS!$E$5*AI979^2+LMS!$F$5*AI979+LMS!$G$5,IF(AI979&lt;150,LMS!$D$6*AI979^3+LMS!$E$6*AI979^2+LMS!$F$6*AI979+LMS!$G$6,LMS!$D$7*AI979^3+LMS!$E$7*AI979^2+LMS!$F$7*AI979+LMS!$G$7)),IF(AI979&lt;69,LMS!$D$9*AI979^3+LMS!$E$9*AI979^2+LMS!$F$9*AI979+LMS!$G$9,IF(AI979&lt;150,LMS!$D$10*AI979^3+LMS!$E$10*AI979^2+LMS!$F$10*AI979+LMS!$G$10,LMS!$D$11*AI979^3+LMS!$E$11*AI979^2+LMS!$F$11*AI979+LMS!$G$11)))</f>
        <v>#VALUE!</v>
      </c>
      <c r="AG979" t="e">
        <f>IF(D979="M",(IF(AI979&lt;2.5,LMS!$D$21*AI979^3+LMS!$E$21*AI979^2+LMS!$F$21*AI979+LMS!$G$21,IF(AI979&lt;9.5,LMS!$D$22*AI979^3+LMS!$E$22*AI979^2+LMS!$F$22*AI979+LMS!$G$22,IF(AI979&lt;26.75,LMS!$D$23*AI979^3+LMS!$E$23*AI979^2+LMS!$F$23*AI979+LMS!$G$23,IF(AI979&lt;90,LMS!$D$24*AI979^3+LMS!$E$24*AI979^2+LMS!$F$24*AI979+LMS!$G$24,LMS!$D$25*AI979^3+LMS!$E$25*AI979^2+LMS!$F$25*AI979+LMS!$G$25))))),(IF(AI979&lt;2.5,LMS!$D$27*AI979^3+LMS!$E$27*AI979^2+LMS!$F$27*AI979+LMS!$G$27,IF(AI979&lt;9.5,LMS!$D$28*AI979^3+LMS!$E$28*AI979^2+LMS!$F$28*AI979+LMS!$G$28,IF(AI979&lt;26.75,LMS!$D$29*AI979^3+LMS!$E$29*AI979^2+LMS!$F$29*AI979+LMS!$G$29,IF(AI979&lt;90,LMS!$D$30*AI979^3+LMS!$E$30*AI979^2+LMS!$F$30*AI979+LMS!$G$30,IF(AI979&lt;150,LMS!$D$31*AI979^3+LMS!$E$31*AI979^2+LMS!$F$31*AI979+LMS!$G$31,LMS!$D$32*AI979^3+LMS!$E$32*AI979^2+LMS!$F$32*AI979+LMS!$G$32)))))))</f>
        <v>#VALUE!</v>
      </c>
      <c r="AH979" t="e">
        <f>IF(D979="M",(IF(AI979&lt;90,LMS!$D$14*AI979^3+LMS!$E$14*AI979^2+LMS!$F$14*AI979+LMS!$G$14,LMS!$D$15*AI979^3+LMS!$E$15*AI979^2+LMS!$F$15*AI979+LMS!$G$15)),(IF(AI979&lt;90,LMS!$D$17*AI979^3+LMS!$E$17*AI979^2+LMS!$F$17*AI979+LMS!$G$17,LMS!$D$18*AI979^3+LMS!$E$18*AI979^2+LMS!$F$18*AI979+LMS!$G$18)))</f>
        <v>#VALUE!</v>
      </c>
      <c r="AI979" s="7" t="e">
        <f t="shared" si="331"/>
        <v>#VALUE!</v>
      </c>
      <c r="AJ979" s="7">
        <f t="shared" si="352"/>
        <v>0</v>
      </c>
      <c r="AL979" s="7">
        <f>IF(D979="M",WeightSDS!P$5*$AJ979^7+WeightSDS!Q$5*$AJ979^6+WeightSDS!R$5*$AJ979^5+WeightSDS!S$5*$AJ979^4+WeightSDS!T$5*$AJ979^3+WeightSDS!U$5*$AJ979^2+WeightSDS!V$5*$AJ979+WeightSDS!W$5,IF($AJ979&lt;186,WeightSDS!P$8*$AJ979^7+WeightSDS!Q$8*$AJ979^6+WeightSDS!R$8*$AJ979^5+WeightSDS!S$8*$AJ979^4+WeightSDS!T$8*$AJ979^3+WeightSDS!U$8*$AJ979^2+WeightSDS!V$8*$AJ979+WeightSDS!W$8,WeightSDS!$U$9+WeightSDS!$V$9*($AJ979-WeightSDS!$W$9)))</f>
        <v>0.75407122999999998</v>
      </c>
      <c r="AM979" s="7">
        <f>IF(D979="M",IF($AJ979&lt;45,WeightSDS!M$23*$AJ979^10+WeightSDS!N$23*$AJ979^9+WeightSDS!O$23*$AJ979^8+WeightSDS!P$23*$AJ979^7+WeightSDS!Q$23*$AJ979^6+WeightSDS!R$23*$AJ979^5+WeightSDS!S$23*$AJ979^4+WeightSDS!T$23*$AJ979^3+WeightSDS!U$23*$AJ979^2+WeightSDS!V$23*$AJ979+WeightSDS!W$23,IF($AJ979&lt;153,WeightSDS!M$25*$AJ979^10+WeightSDS!N$25*$AJ979^9+WeightSDS!O$25*$AJ979^8+WeightSDS!P$25*$AJ979^7+WeightSDS!Q$25*$AJ979^6+WeightSDS!R$25*$AJ979^5+WeightSDS!S$25*$AJ979^4+WeightSDS!T$25*$AJ979^3+WeightSDS!U$25*$AJ979^2+WeightSDS!V$25*$AJ979+WeightSDS!W$25,WeightSDS!M$27+WeightSDS!N$27/(1+EXP(WeightSDS!O$27+WeightSDS!P$27*$AJ979)))),IF($AJ979&lt;43.8,WeightSDS!M$29*$AJ979^10+WeightSDS!N$29*$AJ979^9+WeightSDS!O$29*$AJ979^8+WeightSDS!P$29*$AJ979^7+WeightSDS!Q$29*$AJ979^6+WeightSDS!R$29*$AJ979^5+WeightSDS!S$29*$AJ979^4+WeightSDS!T$29*$AJ979^3+WeightSDS!U$29*$AJ979^2+WeightSDS!V$29*$AJ979+WeightSDS!W$29-0.010431*(1-$AJ979/210),IF($AJ979&lt;123,WeightSDS!M$30*$AJ979^10+WeightSDS!N$30*$AJ979^9+WeightSDS!O$30*$AJ979^8+WeightSDS!P$30*$AJ979^7+WeightSDS!Q$30*$AJ979^6+WeightSDS!R$30*$AJ979^5+WeightSDS!S$30*$AJ979^4+WeightSDS!T$30*$AJ979^3+WeightSDS!U$30*$AJ979^2+WeightSDS!V$30*$AJ979+WeightSDS!W$30-0.010431*(1-1/$AJ979),WeightSDS!M$32+WeightSDS!N$32/(1+EXP(WeightSDS!O$32+WeightSDS!P$32*$AJ979))-0.010431*(1-$AJ979/210))))</f>
        <v>2.9500001032655536</v>
      </c>
      <c r="AN979" s="7">
        <f>IF(D979="M",IF($AJ979&lt;162,WeightSDS!P$12*$AJ979^7+WeightSDS!Q$12*$AJ979^6+WeightSDS!R$12*$AJ979^5+WeightSDS!S$12*$AJ979^4+WeightSDS!T$12*$AJ979^3+WeightSDS!U$12*$AJ979^2+WeightSDS!V$12*$AJ979+WeightSDS!W$12,WeightSDS!P$14*$AJ979^7+WeightSDS!Q$14*$AJ979^6+WeightSDS!R$14*$AJ979^5+WeightSDS!S$14*$AJ979^4+WeightSDS!T$14*$AJ979^3+WeightSDS!U$14*$AJ979^2+WeightSDS!V$14*$AJ979+WeightSDS!W$14),IF($AJ979&lt;156,WeightSDS!O$17*$AJ979^8+WeightSDS!P$17*$AJ979^7+WeightSDS!Q$17*$AJ979^6+WeightSDS!R$17*$AJ979^5+WeightSDS!S$17*$AJ979^4+WeightSDS!T$17*$AJ979^3+WeightSDS!U$17*$AJ979^2+WeightSDS!V$17*$AJ979+WeightSDS!W$17,IF($AJ979&lt;186,WeightSDS!$U$18+(WeightSDS!$V$18-WeightSDS!$U$18)/24*($AJ979-186)+WeightSDS!$W$18*(-$AJ979+186)^2-0.005,WeightSDS!$U$18+(WeightSDS!$V$18-WeightSDS!$U$18)/24*($AJ979-186)-0.005)))</f>
        <v>0.14604529399999999</v>
      </c>
      <c r="AQ979" s="7">
        <f t="shared" si="339"/>
        <v>0.56299999999999994</v>
      </c>
      <c r="AR979" s="7">
        <f t="shared" si="340"/>
        <v>69</v>
      </c>
      <c r="AS979" s="7">
        <f t="shared" si="341"/>
        <v>0.51</v>
      </c>
    </row>
    <row r="980" spans="2:45" s="7" customFormat="1" x14ac:dyDescent="0.15">
      <c r="B980" s="118"/>
      <c r="C980" s="118"/>
      <c r="D980" s="118"/>
      <c r="E980" s="30"/>
      <c r="F980" s="30"/>
      <c r="G980" s="119"/>
      <c r="H980" s="119"/>
      <c r="I980" s="78"/>
      <c r="J980" s="11" t="str">
        <f t="shared" si="332"/>
        <v/>
      </c>
      <c r="K980" s="2" t="str">
        <f t="shared" si="342"/>
        <v/>
      </c>
      <c r="L980" s="2" t="str">
        <f t="shared" si="333"/>
        <v/>
      </c>
      <c r="M980" s="2" t="str">
        <f t="shared" si="343"/>
        <v/>
      </c>
      <c r="N980" s="2" t="str">
        <f t="shared" si="344"/>
        <v/>
      </c>
      <c r="O980" s="2" t="str">
        <f t="shared" si="345"/>
        <v/>
      </c>
      <c r="P980" s="11" t="str">
        <f t="shared" si="346"/>
        <v/>
      </c>
      <c r="Q980" s="11" t="str">
        <f t="shared" si="347"/>
        <v/>
      </c>
      <c r="R980" s="2" t="str">
        <f t="shared" si="348"/>
        <v/>
      </c>
      <c r="S980" s="11" t="str">
        <f t="shared" si="349"/>
        <v/>
      </c>
      <c r="T980" s="175" t="str">
        <f t="shared" si="350"/>
        <v/>
      </c>
      <c r="U980" s="11" t="str">
        <f t="shared" si="351"/>
        <v/>
      </c>
      <c r="V980" s="136"/>
      <c r="W980" s="136"/>
      <c r="X980" s="139">
        <f t="shared" si="334"/>
        <v>0</v>
      </c>
      <c r="Y980" s="31">
        <f t="shared" si="335"/>
        <v>0</v>
      </c>
      <c r="Z980" s="31"/>
      <c r="AA980" s="140">
        <f t="shared" si="336"/>
        <v>0</v>
      </c>
      <c r="AB980" s="12"/>
      <c r="AC980" s="8">
        <f t="shared" si="337"/>
        <v>9.0359999999999996</v>
      </c>
      <c r="AD980" s="8">
        <f t="shared" si="338"/>
        <v>-184.49199999999999</v>
      </c>
      <c r="AE980"/>
      <c r="AF980" t="e">
        <f>IF(D980="M",IF(AI980&lt;78,LMS!$D$5*AI980^3+LMS!$E$5*AI980^2+LMS!$F$5*AI980+LMS!$G$5,IF(AI980&lt;150,LMS!$D$6*AI980^3+LMS!$E$6*AI980^2+LMS!$F$6*AI980+LMS!$G$6,LMS!$D$7*AI980^3+LMS!$E$7*AI980^2+LMS!$F$7*AI980+LMS!$G$7)),IF(AI980&lt;69,LMS!$D$9*AI980^3+LMS!$E$9*AI980^2+LMS!$F$9*AI980+LMS!$G$9,IF(AI980&lt;150,LMS!$D$10*AI980^3+LMS!$E$10*AI980^2+LMS!$F$10*AI980+LMS!$G$10,LMS!$D$11*AI980^3+LMS!$E$11*AI980^2+LMS!$F$11*AI980+LMS!$G$11)))</f>
        <v>#VALUE!</v>
      </c>
      <c r="AG980" t="e">
        <f>IF(D980="M",(IF(AI980&lt;2.5,LMS!$D$21*AI980^3+LMS!$E$21*AI980^2+LMS!$F$21*AI980+LMS!$G$21,IF(AI980&lt;9.5,LMS!$D$22*AI980^3+LMS!$E$22*AI980^2+LMS!$F$22*AI980+LMS!$G$22,IF(AI980&lt;26.75,LMS!$D$23*AI980^3+LMS!$E$23*AI980^2+LMS!$F$23*AI980+LMS!$G$23,IF(AI980&lt;90,LMS!$D$24*AI980^3+LMS!$E$24*AI980^2+LMS!$F$24*AI980+LMS!$G$24,LMS!$D$25*AI980^3+LMS!$E$25*AI980^2+LMS!$F$25*AI980+LMS!$G$25))))),(IF(AI980&lt;2.5,LMS!$D$27*AI980^3+LMS!$E$27*AI980^2+LMS!$F$27*AI980+LMS!$G$27,IF(AI980&lt;9.5,LMS!$D$28*AI980^3+LMS!$E$28*AI980^2+LMS!$F$28*AI980+LMS!$G$28,IF(AI980&lt;26.75,LMS!$D$29*AI980^3+LMS!$E$29*AI980^2+LMS!$F$29*AI980+LMS!$G$29,IF(AI980&lt;90,LMS!$D$30*AI980^3+LMS!$E$30*AI980^2+LMS!$F$30*AI980+LMS!$G$30,IF(AI980&lt;150,LMS!$D$31*AI980^3+LMS!$E$31*AI980^2+LMS!$F$31*AI980+LMS!$G$31,LMS!$D$32*AI980^3+LMS!$E$32*AI980^2+LMS!$F$32*AI980+LMS!$G$32)))))))</f>
        <v>#VALUE!</v>
      </c>
      <c r="AH980" t="e">
        <f>IF(D980="M",(IF(AI980&lt;90,LMS!$D$14*AI980^3+LMS!$E$14*AI980^2+LMS!$F$14*AI980+LMS!$G$14,LMS!$D$15*AI980^3+LMS!$E$15*AI980^2+LMS!$F$15*AI980+LMS!$G$15)),(IF(AI980&lt;90,LMS!$D$17*AI980^3+LMS!$E$17*AI980^2+LMS!$F$17*AI980+LMS!$G$17,LMS!$D$18*AI980^3+LMS!$E$18*AI980^2+LMS!$F$18*AI980+LMS!$G$18)))</f>
        <v>#VALUE!</v>
      </c>
      <c r="AI980" s="7" t="e">
        <f t="shared" si="331"/>
        <v>#VALUE!</v>
      </c>
      <c r="AJ980" s="7">
        <f t="shared" si="352"/>
        <v>0</v>
      </c>
      <c r="AL980" s="7">
        <f>IF(D980="M",WeightSDS!P$5*$AJ980^7+WeightSDS!Q$5*$AJ980^6+WeightSDS!R$5*$AJ980^5+WeightSDS!S$5*$AJ980^4+WeightSDS!T$5*$AJ980^3+WeightSDS!U$5*$AJ980^2+WeightSDS!V$5*$AJ980+WeightSDS!W$5,IF($AJ980&lt;186,WeightSDS!P$8*$AJ980^7+WeightSDS!Q$8*$AJ980^6+WeightSDS!R$8*$AJ980^5+WeightSDS!S$8*$AJ980^4+WeightSDS!T$8*$AJ980^3+WeightSDS!U$8*$AJ980^2+WeightSDS!V$8*$AJ980+WeightSDS!W$8,WeightSDS!$U$9+WeightSDS!$V$9*($AJ980-WeightSDS!$W$9)))</f>
        <v>0.75407122999999998</v>
      </c>
      <c r="AM980" s="7">
        <f>IF(D980="M",IF($AJ980&lt;45,WeightSDS!M$23*$AJ980^10+WeightSDS!N$23*$AJ980^9+WeightSDS!O$23*$AJ980^8+WeightSDS!P$23*$AJ980^7+WeightSDS!Q$23*$AJ980^6+WeightSDS!R$23*$AJ980^5+WeightSDS!S$23*$AJ980^4+WeightSDS!T$23*$AJ980^3+WeightSDS!U$23*$AJ980^2+WeightSDS!V$23*$AJ980+WeightSDS!W$23,IF($AJ980&lt;153,WeightSDS!M$25*$AJ980^10+WeightSDS!N$25*$AJ980^9+WeightSDS!O$25*$AJ980^8+WeightSDS!P$25*$AJ980^7+WeightSDS!Q$25*$AJ980^6+WeightSDS!R$25*$AJ980^5+WeightSDS!S$25*$AJ980^4+WeightSDS!T$25*$AJ980^3+WeightSDS!U$25*$AJ980^2+WeightSDS!V$25*$AJ980+WeightSDS!W$25,WeightSDS!M$27+WeightSDS!N$27/(1+EXP(WeightSDS!O$27+WeightSDS!P$27*$AJ980)))),IF($AJ980&lt;43.8,WeightSDS!M$29*$AJ980^10+WeightSDS!N$29*$AJ980^9+WeightSDS!O$29*$AJ980^8+WeightSDS!P$29*$AJ980^7+WeightSDS!Q$29*$AJ980^6+WeightSDS!R$29*$AJ980^5+WeightSDS!S$29*$AJ980^4+WeightSDS!T$29*$AJ980^3+WeightSDS!U$29*$AJ980^2+WeightSDS!V$29*$AJ980+WeightSDS!W$29-0.010431*(1-$AJ980/210),IF($AJ980&lt;123,WeightSDS!M$30*$AJ980^10+WeightSDS!N$30*$AJ980^9+WeightSDS!O$30*$AJ980^8+WeightSDS!P$30*$AJ980^7+WeightSDS!Q$30*$AJ980^6+WeightSDS!R$30*$AJ980^5+WeightSDS!S$30*$AJ980^4+WeightSDS!T$30*$AJ980^3+WeightSDS!U$30*$AJ980^2+WeightSDS!V$30*$AJ980+WeightSDS!W$30-0.010431*(1-1/$AJ980),WeightSDS!M$32+WeightSDS!N$32/(1+EXP(WeightSDS!O$32+WeightSDS!P$32*$AJ980))-0.010431*(1-$AJ980/210))))</f>
        <v>2.9500001032655536</v>
      </c>
      <c r="AN980" s="7">
        <f>IF(D980="M",IF($AJ980&lt;162,WeightSDS!P$12*$AJ980^7+WeightSDS!Q$12*$AJ980^6+WeightSDS!R$12*$AJ980^5+WeightSDS!S$12*$AJ980^4+WeightSDS!T$12*$AJ980^3+WeightSDS!U$12*$AJ980^2+WeightSDS!V$12*$AJ980+WeightSDS!W$12,WeightSDS!P$14*$AJ980^7+WeightSDS!Q$14*$AJ980^6+WeightSDS!R$14*$AJ980^5+WeightSDS!S$14*$AJ980^4+WeightSDS!T$14*$AJ980^3+WeightSDS!U$14*$AJ980^2+WeightSDS!V$14*$AJ980+WeightSDS!W$14),IF($AJ980&lt;156,WeightSDS!O$17*$AJ980^8+WeightSDS!P$17*$AJ980^7+WeightSDS!Q$17*$AJ980^6+WeightSDS!R$17*$AJ980^5+WeightSDS!S$17*$AJ980^4+WeightSDS!T$17*$AJ980^3+WeightSDS!U$17*$AJ980^2+WeightSDS!V$17*$AJ980+WeightSDS!W$17,IF($AJ980&lt;186,WeightSDS!$U$18+(WeightSDS!$V$18-WeightSDS!$U$18)/24*($AJ980-186)+WeightSDS!$W$18*(-$AJ980+186)^2-0.005,WeightSDS!$U$18+(WeightSDS!$V$18-WeightSDS!$U$18)/24*($AJ980-186)-0.005)))</f>
        <v>0.14604529399999999</v>
      </c>
      <c r="AQ980" s="7">
        <f t="shared" si="339"/>
        <v>0.56299999999999994</v>
      </c>
      <c r="AR980" s="7">
        <f t="shared" si="340"/>
        <v>69</v>
      </c>
      <c r="AS980" s="7">
        <f t="shared" si="341"/>
        <v>0.51</v>
      </c>
    </row>
    <row r="981" spans="2:45" s="7" customFormat="1" x14ac:dyDescent="0.15">
      <c r="B981" s="118"/>
      <c r="C981" s="118"/>
      <c r="D981" s="118"/>
      <c r="E981" s="30"/>
      <c r="F981" s="30"/>
      <c r="G981" s="119"/>
      <c r="H981" s="119"/>
      <c r="I981" s="78"/>
      <c r="J981" s="11" t="str">
        <f t="shared" si="332"/>
        <v/>
      </c>
      <c r="K981" s="2" t="str">
        <f t="shared" si="342"/>
        <v/>
      </c>
      <c r="L981" s="2" t="str">
        <f t="shared" si="333"/>
        <v/>
      </c>
      <c r="M981" s="2" t="str">
        <f t="shared" si="343"/>
        <v/>
      </c>
      <c r="N981" s="2" t="str">
        <f t="shared" si="344"/>
        <v/>
      </c>
      <c r="O981" s="2" t="str">
        <f t="shared" si="345"/>
        <v/>
      </c>
      <c r="P981" s="11" t="str">
        <f t="shared" si="346"/>
        <v/>
      </c>
      <c r="Q981" s="11" t="str">
        <f t="shared" si="347"/>
        <v/>
      </c>
      <c r="R981" s="2" t="str">
        <f t="shared" si="348"/>
        <v/>
      </c>
      <c r="S981" s="11" t="str">
        <f t="shared" si="349"/>
        <v/>
      </c>
      <c r="T981" s="175" t="str">
        <f t="shared" si="350"/>
        <v/>
      </c>
      <c r="U981" s="11" t="str">
        <f t="shared" si="351"/>
        <v/>
      </c>
      <c r="V981" s="136"/>
      <c r="W981" s="136"/>
      <c r="X981" s="139">
        <f t="shared" si="334"/>
        <v>0</v>
      </c>
      <c r="Y981" s="31">
        <f t="shared" si="335"/>
        <v>0</v>
      </c>
      <c r="Z981" s="31"/>
      <c r="AA981" s="140">
        <f t="shared" si="336"/>
        <v>0</v>
      </c>
      <c r="AB981" s="12"/>
      <c r="AC981" s="8">
        <f t="shared" si="337"/>
        <v>9.0359999999999996</v>
      </c>
      <c r="AD981" s="8">
        <f t="shared" si="338"/>
        <v>-184.49199999999999</v>
      </c>
      <c r="AE981"/>
      <c r="AF981" t="e">
        <f>IF(D981="M",IF(AI981&lt;78,LMS!$D$5*AI981^3+LMS!$E$5*AI981^2+LMS!$F$5*AI981+LMS!$G$5,IF(AI981&lt;150,LMS!$D$6*AI981^3+LMS!$E$6*AI981^2+LMS!$F$6*AI981+LMS!$G$6,LMS!$D$7*AI981^3+LMS!$E$7*AI981^2+LMS!$F$7*AI981+LMS!$G$7)),IF(AI981&lt;69,LMS!$D$9*AI981^3+LMS!$E$9*AI981^2+LMS!$F$9*AI981+LMS!$G$9,IF(AI981&lt;150,LMS!$D$10*AI981^3+LMS!$E$10*AI981^2+LMS!$F$10*AI981+LMS!$G$10,LMS!$D$11*AI981^3+LMS!$E$11*AI981^2+LMS!$F$11*AI981+LMS!$G$11)))</f>
        <v>#VALUE!</v>
      </c>
      <c r="AG981" t="e">
        <f>IF(D981="M",(IF(AI981&lt;2.5,LMS!$D$21*AI981^3+LMS!$E$21*AI981^2+LMS!$F$21*AI981+LMS!$G$21,IF(AI981&lt;9.5,LMS!$D$22*AI981^3+LMS!$E$22*AI981^2+LMS!$F$22*AI981+LMS!$G$22,IF(AI981&lt;26.75,LMS!$D$23*AI981^3+LMS!$E$23*AI981^2+LMS!$F$23*AI981+LMS!$G$23,IF(AI981&lt;90,LMS!$D$24*AI981^3+LMS!$E$24*AI981^2+LMS!$F$24*AI981+LMS!$G$24,LMS!$D$25*AI981^3+LMS!$E$25*AI981^2+LMS!$F$25*AI981+LMS!$G$25))))),(IF(AI981&lt;2.5,LMS!$D$27*AI981^3+LMS!$E$27*AI981^2+LMS!$F$27*AI981+LMS!$G$27,IF(AI981&lt;9.5,LMS!$D$28*AI981^3+LMS!$E$28*AI981^2+LMS!$F$28*AI981+LMS!$G$28,IF(AI981&lt;26.75,LMS!$D$29*AI981^3+LMS!$E$29*AI981^2+LMS!$F$29*AI981+LMS!$G$29,IF(AI981&lt;90,LMS!$D$30*AI981^3+LMS!$E$30*AI981^2+LMS!$F$30*AI981+LMS!$G$30,IF(AI981&lt;150,LMS!$D$31*AI981^3+LMS!$E$31*AI981^2+LMS!$F$31*AI981+LMS!$G$31,LMS!$D$32*AI981^3+LMS!$E$32*AI981^2+LMS!$F$32*AI981+LMS!$G$32)))))))</f>
        <v>#VALUE!</v>
      </c>
      <c r="AH981" t="e">
        <f>IF(D981="M",(IF(AI981&lt;90,LMS!$D$14*AI981^3+LMS!$E$14*AI981^2+LMS!$F$14*AI981+LMS!$G$14,LMS!$D$15*AI981^3+LMS!$E$15*AI981^2+LMS!$F$15*AI981+LMS!$G$15)),(IF(AI981&lt;90,LMS!$D$17*AI981^3+LMS!$E$17*AI981^2+LMS!$F$17*AI981+LMS!$G$17,LMS!$D$18*AI981^3+LMS!$E$18*AI981^2+LMS!$F$18*AI981+LMS!$G$18)))</f>
        <v>#VALUE!</v>
      </c>
      <c r="AI981" s="7" t="e">
        <f t="shared" si="331"/>
        <v>#VALUE!</v>
      </c>
      <c r="AJ981" s="7">
        <f t="shared" si="352"/>
        <v>0</v>
      </c>
      <c r="AL981" s="7">
        <f>IF(D981="M",WeightSDS!P$5*$AJ981^7+WeightSDS!Q$5*$AJ981^6+WeightSDS!R$5*$AJ981^5+WeightSDS!S$5*$AJ981^4+WeightSDS!T$5*$AJ981^3+WeightSDS!U$5*$AJ981^2+WeightSDS!V$5*$AJ981+WeightSDS!W$5,IF($AJ981&lt;186,WeightSDS!P$8*$AJ981^7+WeightSDS!Q$8*$AJ981^6+WeightSDS!R$8*$AJ981^5+WeightSDS!S$8*$AJ981^4+WeightSDS!T$8*$AJ981^3+WeightSDS!U$8*$AJ981^2+WeightSDS!V$8*$AJ981+WeightSDS!W$8,WeightSDS!$U$9+WeightSDS!$V$9*($AJ981-WeightSDS!$W$9)))</f>
        <v>0.75407122999999998</v>
      </c>
      <c r="AM981" s="7">
        <f>IF(D981="M",IF($AJ981&lt;45,WeightSDS!M$23*$AJ981^10+WeightSDS!N$23*$AJ981^9+WeightSDS!O$23*$AJ981^8+WeightSDS!P$23*$AJ981^7+WeightSDS!Q$23*$AJ981^6+WeightSDS!R$23*$AJ981^5+WeightSDS!S$23*$AJ981^4+WeightSDS!T$23*$AJ981^3+WeightSDS!U$23*$AJ981^2+WeightSDS!V$23*$AJ981+WeightSDS!W$23,IF($AJ981&lt;153,WeightSDS!M$25*$AJ981^10+WeightSDS!N$25*$AJ981^9+WeightSDS!O$25*$AJ981^8+WeightSDS!P$25*$AJ981^7+WeightSDS!Q$25*$AJ981^6+WeightSDS!R$25*$AJ981^5+WeightSDS!S$25*$AJ981^4+WeightSDS!T$25*$AJ981^3+WeightSDS!U$25*$AJ981^2+WeightSDS!V$25*$AJ981+WeightSDS!W$25,WeightSDS!M$27+WeightSDS!N$27/(1+EXP(WeightSDS!O$27+WeightSDS!P$27*$AJ981)))),IF($AJ981&lt;43.8,WeightSDS!M$29*$AJ981^10+WeightSDS!N$29*$AJ981^9+WeightSDS!O$29*$AJ981^8+WeightSDS!P$29*$AJ981^7+WeightSDS!Q$29*$AJ981^6+WeightSDS!R$29*$AJ981^5+WeightSDS!S$29*$AJ981^4+WeightSDS!T$29*$AJ981^3+WeightSDS!U$29*$AJ981^2+WeightSDS!V$29*$AJ981+WeightSDS!W$29-0.010431*(1-$AJ981/210),IF($AJ981&lt;123,WeightSDS!M$30*$AJ981^10+WeightSDS!N$30*$AJ981^9+WeightSDS!O$30*$AJ981^8+WeightSDS!P$30*$AJ981^7+WeightSDS!Q$30*$AJ981^6+WeightSDS!R$30*$AJ981^5+WeightSDS!S$30*$AJ981^4+WeightSDS!T$30*$AJ981^3+WeightSDS!U$30*$AJ981^2+WeightSDS!V$30*$AJ981+WeightSDS!W$30-0.010431*(1-1/$AJ981),WeightSDS!M$32+WeightSDS!N$32/(1+EXP(WeightSDS!O$32+WeightSDS!P$32*$AJ981))-0.010431*(1-$AJ981/210))))</f>
        <v>2.9500001032655536</v>
      </c>
      <c r="AN981" s="7">
        <f>IF(D981="M",IF($AJ981&lt;162,WeightSDS!P$12*$AJ981^7+WeightSDS!Q$12*$AJ981^6+WeightSDS!R$12*$AJ981^5+WeightSDS!S$12*$AJ981^4+WeightSDS!T$12*$AJ981^3+WeightSDS!U$12*$AJ981^2+WeightSDS!V$12*$AJ981+WeightSDS!W$12,WeightSDS!P$14*$AJ981^7+WeightSDS!Q$14*$AJ981^6+WeightSDS!R$14*$AJ981^5+WeightSDS!S$14*$AJ981^4+WeightSDS!T$14*$AJ981^3+WeightSDS!U$14*$AJ981^2+WeightSDS!V$14*$AJ981+WeightSDS!W$14),IF($AJ981&lt;156,WeightSDS!O$17*$AJ981^8+WeightSDS!P$17*$AJ981^7+WeightSDS!Q$17*$AJ981^6+WeightSDS!R$17*$AJ981^5+WeightSDS!S$17*$AJ981^4+WeightSDS!T$17*$AJ981^3+WeightSDS!U$17*$AJ981^2+WeightSDS!V$17*$AJ981+WeightSDS!W$17,IF($AJ981&lt;186,WeightSDS!$U$18+(WeightSDS!$V$18-WeightSDS!$U$18)/24*($AJ981-186)+WeightSDS!$W$18*(-$AJ981+186)^2-0.005,WeightSDS!$U$18+(WeightSDS!$V$18-WeightSDS!$U$18)/24*($AJ981-186)-0.005)))</f>
        <v>0.14604529399999999</v>
      </c>
      <c r="AQ981" s="7">
        <f t="shared" si="339"/>
        <v>0.56299999999999994</v>
      </c>
      <c r="AR981" s="7">
        <f t="shared" si="340"/>
        <v>69</v>
      </c>
      <c r="AS981" s="7">
        <f t="shared" si="341"/>
        <v>0.51</v>
      </c>
    </row>
    <row r="982" spans="2:45" s="7" customFormat="1" x14ac:dyDescent="0.15">
      <c r="B982" s="118"/>
      <c r="C982" s="118"/>
      <c r="D982" s="118"/>
      <c r="E982" s="30"/>
      <c r="F982" s="30"/>
      <c r="G982" s="119"/>
      <c r="H982" s="119"/>
      <c r="I982" s="78"/>
      <c r="J982" s="11" t="str">
        <f t="shared" si="332"/>
        <v/>
      </c>
      <c r="K982" s="2" t="str">
        <f t="shared" si="342"/>
        <v/>
      </c>
      <c r="L982" s="2" t="str">
        <f t="shared" si="333"/>
        <v/>
      </c>
      <c r="M982" s="2" t="str">
        <f t="shared" si="343"/>
        <v/>
      </c>
      <c r="N982" s="2" t="str">
        <f t="shared" si="344"/>
        <v/>
      </c>
      <c r="O982" s="2" t="str">
        <f t="shared" si="345"/>
        <v/>
      </c>
      <c r="P982" s="11" t="str">
        <f t="shared" si="346"/>
        <v/>
      </c>
      <c r="Q982" s="11" t="str">
        <f t="shared" si="347"/>
        <v/>
      </c>
      <c r="R982" s="2" t="str">
        <f t="shared" si="348"/>
        <v/>
      </c>
      <c r="S982" s="11" t="str">
        <f t="shared" si="349"/>
        <v/>
      </c>
      <c r="T982" s="175" t="str">
        <f t="shared" si="350"/>
        <v/>
      </c>
      <c r="U982" s="11" t="str">
        <f t="shared" si="351"/>
        <v/>
      </c>
      <c r="V982" s="136"/>
      <c r="W982" s="136"/>
      <c r="X982" s="139">
        <f t="shared" si="334"/>
        <v>0</v>
      </c>
      <c r="Y982" s="31">
        <f t="shared" si="335"/>
        <v>0</v>
      </c>
      <c r="Z982" s="31"/>
      <c r="AA982" s="140">
        <f t="shared" si="336"/>
        <v>0</v>
      </c>
      <c r="AB982" s="12"/>
      <c r="AC982" s="8">
        <f t="shared" si="337"/>
        <v>9.0359999999999996</v>
      </c>
      <c r="AD982" s="8">
        <f t="shared" si="338"/>
        <v>-184.49199999999999</v>
      </c>
      <c r="AE982"/>
      <c r="AF982" t="e">
        <f>IF(D982="M",IF(AI982&lt;78,LMS!$D$5*AI982^3+LMS!$E$5*AI982^2+LMS!$F$5*AI982+LMS!$G$5,IF(AI982&lt;150,LMS!$D$6*AI982^3+LMS!$E$6*AI982^2+LMS!$F$6*AI982+LMS!$G$6,LMS!$D$7*AI982^3+LMS!$E$7*AI982^2+LMS!$F$7*AI982+LMS!$G$7)),IF(AI982&lt;69,LMS!$D$9*AI982^3+LMS!$E$9*AI982^2+LMS!$F$9*AI982+LMS!$G$9,IF(AI982&lt;150,LMS!$D$10*AI982^3+LMS!$E$10*AI982^2+LMS!$F$10*AI982+LMS!$G$10,LMS!$D$11*AI982^3+LMS!$E$11*AI982^2+LMS!$F$11*AI982+LMS!$G$11)))</f>
        <v>#VALUE!</v>
      </c>
      <c r="AG982" t="e">
        <f>IF(D982="M",(IF(AI982&lt;2.5,LMS!$D$21*AI982^3+LMS!$E$21*AI982^2+LMS!$F$21*AI982+LMS!$G$21,IF(AI982&lt;9.5,LMS!$D$22*AI982^3+LMS!$E$22*AI982^2+LMS!$F$22*AI982+LMS!$G$22,IF(AI982&lt;26.75,LMS!$D$23*AI982^3+LMS!$E$23*AI982^2+LMS!$F$23*AI982+LMS!$G$23,IF(AI982&lt;90,LMS!$D$24*AI982^3+LMS!$E$24*AI982^2+LMS!$F$24*AI982+LMS!$G$24,LMS!$D$25*AI982^3+LMS!$E$25*AI982^2+LMS!$F$25*AI982+LMS!$G$25))))),(IF(AI982&lt;2.5,LMS!$D$27*AI982^3+LMS!$E$27*AI982^2+LMS!$F$27*AI982+LMS!$G$27,IF(AI982&lt;9.5,LMS!$D$28*AI982^3+LMS!$E$28*AI982^2+LMS!$F$28*AI982+LMS!$G$28,IF(AI982&lt;26.75,LMS!$D$29*AI982^3+LMS!$E$29*AI982^2+LMS!$F$29*AI982+LMS!$G$29,IF(AI982&lt;90,LMS!$D$30*AI982^3+LMS!$E$30*AI982^2+LMS!$F$30*AI982+LMS!$G$30,IF(AI982&lt;150,LMS!$D$31*AI982^3+LMS!$E$31*AI982^2+LMS!$F$31*AI982+LMS!$G$31,LMS!$D$32*AI982^3+LMS!$E$32*AI982^2+LMS!$F$32*AI982+LMS!$G$32)))))))</f>
        <v>#VALUE!</v>
      </c>
      <c r="AH982" t="e">
        <f>IF(D982="M",(IF(AI982&lt;90,LMS!$D$14*AI982^3+LMS!$E$14*AI982^2+LMS!$F$14*AI982+LMS!$G$14,LMS!$D$15*AI982^3+LMS!$E$15*AI982^2+LMS!$F$15*AI982+LMS!$G$15)),(IF(AI982&lt;90,LMS!$D$17*AI982^3+LMS!$E$17*AI982^2+LMS!$F$17*AI982+LMS!$G$17,LMS!$D$18*AI982^3+LMS!$E$18*AI982^2+LMS!$F$18*AI982+LMS!$G$18)))</f>
        <v>#VALUE!</v>
      </c>
      <c r="AI982" s="7" t="e">
        <f t="shared" si="331"/>
        <v>#VALUE!</v>
      </c>
      <c r="AJ982" s="7">
        <f t="shared" si="352"/>
        <v>0</v>
      </c>
      <c r="AL982" s="7">
        <f>IF(D982="M",WeightSDS!P$5*$AJ982^7+WeightSDS!Q$5*$AJ982^6+WeightSDS!R$5*$AJ982^5+WeightSDS!S$5*$AJ982^4+WeightSDS!T$5*$AJ982^3+WeightSDS!U$5*$AJ982^2+WeightSDS!V$5*$AJ982+WeightSDS!W$5,IF($AJ982&lt;186,WeightSDS!P$8*$AJ982^7+WeightSDS!Q$8*$AJ982^6+WeightSDS!R$8*$AJ982^5+WeightSDS!S$8*$AJ982^4+WeightSDS!T$8*$AJ982^3+WeightSDS!U$8*$AJ982^2+WeightSDS!V$8*$AJ982+WeightSDS!W$8,WeightSDS!$U$9+WeightSDS!$V$9*($AJ982-WeightSDS!$W$9)))</f>
        <v>0.75407122999999998</v>
      </c>
      <c r="AM982" s="7">
        <f>IF(D982="M",IF($AJ982&lt;45,WeightSDS!M$23*$AJ982^10+WeightSDS!N$23*$AJ982^9+WeightSDS!O$23*$AJ982^8+WeightSDS!P$23*$AJ982^7+WeightSDS!Q$23*$AJ982^6+WeightSDS!R$23*$AJ982^5+WeightSDS!S$23*$AJ982^4+WeightSDS!T$23*$AJ982^3+WeightSDS!U$23*$AJ982^2+WeightSDS!V$23*$AJ982+WeightSDS!W$23,IF($AJ982&lt;153,WeightSDS!M$25*$AJ982^10+WeightSDS!N$25*$AJ982^9+WeightSDS!O$25*$AJ982^8+WeightSDS!P$25*$AJ982^7+WeightSDS!Q$25*$AJ982^6+WeightSDS!R$25*$AJ982^5+WeightSDS!S$25*$AJ982^4+WeightSDS!T$25*$AJ982^3+WeightSDS!U$25*$AJ982^2+WeightSDS!V$25*$AJ982+WeightSDS!W$25,WeightSDS!M$27+WeightSDS!N$27/(1+EXP(WeightSDS!O$27+WeightSDS!P$27*$AJ982)))),IF($AJ982&lt;43.8,WeightSDS!M$29*$AJ982^10+WeightSDS!N$29*$AJ982^9+WeightSDS!O$29*$AJ982^8+WeightSDS!P$29*$AJ982^7+WeightSDS!Q$29*$AJ982^6+WeightSDS!R$29*$AJ982^5+WeightSDS!S$29*$AJ982^4+WeightSDS!T$29*$AJ982^3+WeightSDS!U$29*$AJ982^2+WeightSDS!V$29*$AJ982+WeightSDS!W$29-0.010431*(1-$AJ982/210),IF($AJ982&lt;123,WeightSDS!M$30*$AJ982^10+WeightSDS!N$30*$AJ982^9+WeightSDS!O$30*$AJ982^8+WeightSDS!P$30*$AJ982^7+WeightSDS!Q$30*$AJ982^6+WeightSDS!R$30*$AJ982^5+WeightSDS!S$30*$AJ982^4+WeightSDS!T$30*$AJ982^3+WeightSDS!U$30*$AJ982^2+WeightSDS!V$30*$AJ982+WeightSDS!W$30-0.010431*(1-1/$AJ982),WeightSDS!M$32+WeightSDS!N$32/(1+EXP(WeightSDS!O$32+WeightSDS!P$32*$AJ982))-0.010431*(1-$AJ982/210))))</f>
        <v>2.9500001032655536</v>
      </c>
      <c r="AN982" s="7">
        <f>IF(D982="M",IF($AJ982&lt;162,WeightSDS!P$12*$AJ982^7+WeightSDS!Q$12*$AJ982^6+WeightSDS!R$12*$AJ982^5+WeightSDS!S$12*$AJ982^4+WeightSDS!T$12*$AJ982^3+WeightSDS!U$12*$AJ982^2+WeightSDS!V$12*$AJ982+WeightSDS!W$12,WeightSDS!P$14*$AJ982^7+WeightSDS!Q$14*$AJ982^6+WeightSDS!R$14*$AJ982^5+WeightSDS!S$14*$AJ982^4+WeightSDS!T$14*$AJ982^3+WeightSDS!U$14*$AJ982^2+WeightSDS!V$14*$AJ982+WeightSDS!W$14),IF($AJ982&lt;156,WeightSDS!O$17*$AJ982^8+WeightSDS!P$17*$AJ982^7+WeightSDS!Q$17*$AJ982^6+WeightSDS!R$17*$AJ982^5+WeightSDS!S$17*$AJ982^4+WeightSDS!T$17*$AJ982^3+WeightSDS!U$17*$AJ982^2+WeightSDS!V$17*$AJ982+WeightSDS!W$17,IF($AJ982&lt;186,WeightSDS!$U$18+(WeightSDS!$V$18-WeightSDS!$U$18)/24*($AJ982-186)+WeightSDS!$W$18*(-$AJ982+186)^2-0.005,WeightSDS!$U$18+(WeightSDS!$V$18-WeightSDS!$U$18)/24*($AJ982-186)-0.005)))</f>
        <v>0.14604529399999999</v>
      </c>
      <c r="AQ982" s="7">
        <f t="shared" si="339"/>
        <v>0.56299999999999994</v>
      </c>
      <c r="AR982" s="7">
        <f t="shared" si="340"/>
        <v>69</v>
      </c>
      <c r="AS982" s="7">
        <f t="shared" si="341"/>
        <v>0.51</v>
      </c>
    </row>
    <row r="983" spans="2:45" s="7" customFormat="1" x14ac:dyDescent="0.15">
      <c r="B983" s="118"/>
      <c r="C983" s="118"/>
      <c r="D983" s="118"/>
      <c r="E983" s="30"/>
      <c r="F983" s="30"/>
      <c r="G983" s="119"/>
      <c r="H983" s="119"/>
      <c r="I983" s="78"/>
      <c r="J983" s="11" t="str">
        <f t="shared" si="332"/>
        <v/>
      </c>
      <c r="K983" s="2" t="str">
        <f t="shared" si="342"/>
        <v/>
      </c>
      <c r="L983" s="2" t="str">
        <f t="shared" si="333"/>
        <v/>
      </c>
      <c r="M983" s="2" t="str">
        <f t="shared" si="343"/>
        <v/>
      </c>
      <c r="N983" s="2" t="str">
        <f t="shared" si="344"/>
        <v/>
      </c>
      <c r="O983" s="2" t="str">
        <f t="shared" si="345"/>
        <v/>
      </c>
      <c r="P983" s="11" t="str">
        <f t="shared" si="346"/>
        <v/>
      </c>
      <c r="Q983" s="11" t="str">
        <f t="shared" si="347"/>
        <v/>
      </c>
      <c r="R983" s="2" t="str">
        <f t="shared" si="348"/>
        <v/>
      </c>
      <c r="S983" s="11" t="str">
        <f t="shared" si="349"/>
        <v/>
      </c>
      <c r="T983" s="175" t="str">
        <f t="shared" si="350"/>
        <v/>
      </c>
      <c r="U983" s="11" t="str">
        <f t="shared" si="351"/>
        <v/>
      </c>
      <c r="V983" s="136"/>
      <c r="W983" s="136"/>
      <c r="X983" s="139">
        <f t="shared" si="334"/>
        <v>0</v>
      </c>
      <c r="Y983" s="31">
        <f t="shared" si="335"/>
        <v>0</v>
      </c>
      <c r="Z983" s="31"/>
      <c r="AA983" s="140">
        <f t="shared" si="336"/>
        <v>0</v>
      </c>
      <c r="AB983" s="12"/>
      <c r="AC983" s="8">
        <f t="shared" si="337"/>
        <v>9.0359999999999996</v>
      </c>
      <c r="AD983" s="8">
        <f t="shared" si="338"/>
        <v>-184.49199999999999</v>
      </c>
      <c r="AE983"/>
      <c r="AF983" t="e">
        <f>IF(D983="M",IF(AI983&lt;78,LMS!$D$5*AI983^3+LMS!$E$5*AI983^2+LMS!$F$5*AI983+LMS!$G$5,IF(AI983&lt;150,LMS!$D$6*AI983^3+LMS!$E$6*AI983^2+LMS!$F$6*AI983+LMS!$G$6,LMS!$D$7*AI983^3+LMS!$E$7*AI983^2+LMS!$F$7*AI983+LMS!$G$7)),IF(AI983&lt;69,LMS!$D$9*AI983^3+LMS!$E$9*AI983^2+LMS!$F$9*AI983+LMS!$G$9,IF(AI983&lt;150,LMS!$D$10*AI983^3+LMS!$E$10*AI983^2+LMS!$F$10*AI983+LMS!$G$10,LMS!$D$11*AI983^3+LMS!$E$11*AI983^2+LMS!$F$11*AI983+LMS!$G$11)))</f>
        <v>#VALUE!</v>
      </c>
      <c r="AG983" t="e">
        <f>IF(D983="M",(IF(AI983&lt;2.5,LMS!$D$21*AI983^3+LMS!$E$21*AI983^2+LMS!$F$21*AI983+LMS!$G$21,IF(AI983&lt;9.5,LMS!$D$22*AI983^3+LMS!$E$22*AI983^2+LMS!$F$22*AI983+LMS!$G$22,IF(AI983&lt;26.75,LMS!$D$23*AI983^3+LMS!$E$23*AI983^2+LMS!$F$23*AI983+LMS!$G$23,IF(AI983&lt;90,LMS!$D$24*AI983^3+LMS!$E$24*AI983^2+LMS!$F$24*AI983+LMS!$G$24,LMS!$D$25*AI983^3+LMS!$E$25*AI983^2+LMS!$F$25*AI983+LMS!$G$25))))),(IF(AI983&lt;2.5,LMS!$D$27*AI983^3+LMS!$E$27*AI983^2+LMS!$F$27*AI983+LMS!$G$27,IF(AI983&lt;9.5,LMS!$D$28*AI983^3+LMS!$E$28*AI983^2+LMS!$F$28*AI983+LMS!$G$28,IF(AI983&lt;26.75,LMS!$D$29*AI983^3+LMS!$E$29*AI983^2+LMS!$F$29*AI983+LMS!$G$29,IF(AI983&lt;90,LMS!$D$30*AI983^3+LMS!$E$30*AI983^2+LMS!$F$30*AI983+LMS!$G$30,IF(AI983&lt;150,LMS!$D$31*AI983^3+LMS!$E$31*AI983^2+LMS!$F$31*AI983+LMS!$G$31,LMS!$D$32*AI983^3+LMS!$E$32*AI983^2+LMS!$F$32*AI983+LMS!$G$32)))))))</f>
        <v>#VALUE!</v>
      </c>
      <c r="AH983" t="e">
        <f>IF(D983="M",(IF(AI983&lt;90,LMS!$D$14*AI983^3+LMS!$E$14*AI983^2+LMS!$F$14*AI983+LMS!$G$14,LMS!$D$15*AI983^3+LMS!$E$15*AI983^2+LMS!$F$15*AI983+LMS!$G$15)),(IF(AI983&lt;90,LMS!$D$17*AI983^3+LMS!$E$17*AI983^2+LMS!$F$17*AI983+LMS!$G$17,LMS!$D$18*AI983^3+LMS!$E$18*AI983^2+LMS!$F$18*AI983+LMS!$G$18)))</f>
        <v>#VALUE!</v>
      </c>
      <c r="AI983" s="7" t="e">
        <f t="shared" si="331"/>
        <v>#VALUE!</v>
      </c>
      <c r="AJ983" s="7">
        <f t="shared" si="352"/>
        <v>0</v>
      </c>
      <c r="AL983" s="7">
        <f>IF(D983="M",WeightSDS!P$5*$AJ983^7+WeightSDS!Q$5*$AJ983^6+WeightSDS!R$5*$AJ983^5+WeightSDS!S$5*$AJ983^4+WeightSDS!T$5*$AJ983^3+WeightSDS!U$5*$AJ983^2+WeightSDS!V$5*$AJ983+WeightSDS!W$5,IF($AJ983&lt;186,WeightSDS!P$8*$AJ983^7+WeightSDS!Q$8*$AJ983^6+WeightSDS!R$8*$AJ983^5+WeightSDS!S$8*$AJ983^4+WeightSDS!T$8*$AJ983^3+WeightSDS!U$8*$AJ983^2+WeightSDS!V$8*$AJ983+WeightSDS!W$8,WeightSDS!$U$9+WeightSDS!$V$9*($AJ983-WeightSDS!$W$9)))</f>
        <v>0.75407122999999998</v>
      </c>
      <c r="AM983" s="7">
        <f>IF(D983="M",IF($AJ983&lt;45,WeightSDS!M$23*$AJ983^10+WeightSDS!N$23*$AJ983^9+WeightSDS!O$23*$AJ983^8+WeightSDS!P$23*$AJ983^7+WeightSDS!Q$23*$AJ983^6+WeightSDS!R$23*$AJ983^5+WeightSDS!S$23*$AJ983^4+WeightSDS!T$23*$AJ983^3+WeightSDS!U$23*$AJ983^2+WeightSDS!V$23*$AJ983+WeightSDS!W$23,IF($AJ983&lt;153,WeightSDS!M$25*$AJ983^10+WeightSDS!N$25*$AJ983^9+WeightSDS!O$25*$AJ983^8+WeightSDS!P$25*$AJ983^7+WeightSDS!Q$25*$AJ983^6+WeightSDS!R$25*$AJ983^5+WeightSDS!S$25*$AJ983^4+WeightSDS!T$25*$AJ983^3+WeightSDS!U$25*$AJ983^2+WeightSDS!V$25*$AJ983+WeightSDS!W$25,WeightSDS!M$27+WeightSDS!N$27/(1+EXP(WeightSDS!O$27+WeightSDS!P$27*$AJ983)))),IF($AJ983&lt;43.8,WeightSDS!M$29*$AJ983^10+WeightSDS!N$29*$AJ983^9+WeightSDS!O$29*$AJ983^8+WeightSDS!P$29*$AJ983^7+WeightSDS!Q$29*$AJ983^6+WeightSDS!R$29*$AJ983^5+WeightSDS!S$29*$AJ983^4+WeightSDS!T$29*$AJ983^3+WeightSDS!U$29*$AJ983^2+WeightSDS!V$29*$AJ983+WeightSDS!W$29-0.010431*(1-$AJ983/210),IF($AJ983&lt;123,WeightSDS!M$30*$AJ983^10+WeightSDS!N$30*$AJ983^9+WeightSDS!O$30*$AJ983^8+WeightSDS!P$30*$AJ983^7+WeightSDS!Q$30*$AJ983^6+WeightSDS!R$30*$AJ983^5+WeightSDS!S$30*$AJ983^4+WeightSDS!T$30*$AJ983^3+WeightSDS!U$30*$AJ983^2+WeightSDS!V$30*$AJ983+WeightSDS!W$30-0.010431*(1-1/$AJ983),WeightSDS!M$32+WeightSDS!N$32/(1+EXP(WeightSDS!O$32+WeightSDS!P$32*$AJ983))-0.010431*(1-$AJ983/210))))</f>
        <v>2.9500001032655536</v>
      </c>
      <c r="AN983" s="7">
        <f>IF(D983="M",IF($AJ983&lt;162,WeightSDS!P$12*$AJ983^7+WeightSDS!Q$12*$AJ983^6+WeightSDS!R$12*$AJ983^5+WeightSDS!S$12*$AJ983^4+WeightSDS!T$12*$AJ983^3+WeightSDS!U$12*$AJ983^2+WeightSDS!V$12*$AJ983+WeightSDS!W$12,WeightSDS!P$14*$AJ983^7+WeightSDS!Q$14*$AJ983^6+WeightSDS!R$14*$AJ983^5+WeightSDS!S$14*$AJ983^4+WeightSDS!T$14*$AJ983^3+WeightSDS!U$14*$AJ983^2+WeightSDS!V$14*$AJ983+WeightSDS!W$14),IF($AJ983&lt;156,WeightSDS!O$17*$AJ983^8+WeightSDS!P$17*$AJ983^7+WeightSDS!Q$17*$AJ983^6+WeightSDS!R$17*$AJ983^5+WeightSDS!S$17*$AJ983^4+WeightSDS!T$17*$AJ983^3+WeightSDS!U$17*$AJ983^2+WeightSDS!V$17*$AJ983+WeightSDS!W$17,IF($AJ983&lt;186,WeightSDS!$U$18+(WeightSDS!$V$18-WeightSDS!$U$18)/24*($AJ983-186)+WeightSDS!$W$18*(-$AJ983+186)^2-0.005,WeightSDS!$U$18+(WeightSDS!$V$18-WeightSDS!$U$18)/24*($AJ983-186)-0.005)))</f>
        <v>0.14604529399999999</v>
      </c>
      <c r="AQ983" s="7">
        <f t="shared" si="339"/>
        <v>0.56299999999999994</v>
      </c>
      <c r="AR983" s="7">
        <f t="shared" si="340"/>
        <v>69</v>
      </c>
      <c r="AS983" s="7">
        <f t="shared" si="341"/>
        <v>0.51</v>
      </c>
    </row>
    <row r="984" spans="2:45" s="7" customFormat="1" x14ac:dyDescent="0.15">
      <c r="B984" s="118"/>
      <c r="C984" s="118"/>
      <c r="D984" s="118"/>
      <c r="E984" s="30"/>
      <c r="F984" s="30"/>
      <c r="G984" s="119"/>
      <c r="H984" s="119"/>
      <c r="I984" s="78"/>
      <c r="J984" s="11" t="str">
        <f t="shared" si="332"/>
        <v/>
      </c>
      <c r="K984" s="2" t="str">
        <f t="shared" si="342"/>
        <v/>
      </c>
      <c r="L984" s="2" t="str">
        <f t="shared" si="333"/>
        <v/>
      </c>
      <c r="M984" s="2" t="str">
        <f t="shared" si="343"/>
        <v/>
      </c>
      <c r="N984" s="2" t="str">
        <f t="shared" si="344"/>
        <v/>
      </c>
      <c r="O984" s="2" t="str">
        <f t="shared" si="345"/>
        <v/>
      </c>
      <c r="P984" s="11" t="str">
        <f t="shared" si="346"/>
        <v/>
      </c>
      <c r="Q984" s="11" t="str">
        <f t="shared" si="347"/>
        <v/>
      </c>
      <c r="R984" s="2" t="str">
        <f t="shared" si="348"/>
        <v/>
      </c>
      <c r="S984" s="11" t="str">
        <f t="shared" si="349"/>
        <v/>
      </c>
      <c r="T984" s="175" t="str">
        <f t="shared" si="350"/>
        <v/>
      </c>
      <c r="U984" s="11" t="str">
        <f t="shared" si="351"/>
        <v/>
      </c>
      <c r="V984" s="136"/>
      <c r="W984" s="136"/>
      <c r="X984" s="139">
        <f t="shared" si="334"/>
        <v>0</v>
      </c>
      <c r="Y984" s="31">
        <f t="shared" si="335"/>
        <v>0</v>
      </c>
      <c r="Z984" s="31"/>
      <c r="AA984" s="140">
        <f t="shared" si="336"/>
        <v>0</v>
      </c>
      <c r="AB984" s="12"/>
      <c r="AC984" s="8">
        <f t="shared" si="337"/>
        <v>9.0359999999999996</v>
      </c>
      <c r="AD984" s="8">
        <f t="shared" si="338"/>
        <v>-184.49199999999999</v>
      </c>
      <c r="AE984"/>
      <c r="AF984" t="e">
        <f>IF(D984="M",IF(AI984&lt;78,LMS!$D$5*AI984^3+LMS!$E$5*AI984^2+LMS!$F$5*AI984+LMS!$G$5,IF(AI984&lt;150,LMS!$D$6*AI984^3+LMS!$E$6*AI984^2+LMS!$F$6*AI984+LMS!$G$6,LMS!$D$7*AI984^3+LMS!$E$7*AI984^2+LMS!$F$7*AI984+LMS!$G$7)),IF(AI984&lt;69,LMS!$D$9*AI984^3+LMS!$E$9*AI984^2+LMS!$F$9*AI984+LMS!$G$9,IF(AI984&lt;150,LMS!$D$10*AI984^3+LMS!$E$10*AI984^2+LMS!$F$10*AI984+LMS!$G$10,LMS!$D$11*AI984^3+LMS!$E$11*AI984^2+LMS!$F$11*AI984+LMS!$G$11)))</f>
        <v>#VALUE!</v>
      </c>
      <c r="AG984" t="e">
        <f>IF(D984="M",(IF(AI984&lt;2.5,LMS!$D$21*AI984^3+LMS!$E$21*AI984^2+LMS!$F$21*AI984+LMS!$G$21,IF(AI984&lt;9.5,LMS!$D$22*AI984^3+LMS!$E$22*AI984^2+LMS!$F$22*AI984+LMS!$G$22,IF(AI984&lt;26.75,LMS!$D$23*AI984^3+LMS!$E$23*AI984^2+LMS!$F$23*AI984+LMS!$G$23,IF(AI984&lt;90,LMS!$D$24*AI984^3+LMS!$E$24*AI984^2+LMS!$F$24*AI984+LMS!$G$24,LMS!$D$25*AI984^3+LMS!$E$25*AI984^2+LMS!$F$25*AI984+LMS!$G$25))))),(IF(AI984&lt;2.5,LMS!$D$27*AI984^3+LMS!$E$27*AI984^2+LMS!$F$27*AI984+LMS!$G$27,IF(AI984&lt;9.5,LMS!$D$28*AI984^3+LMS!$E$28*AI984^2+LMS!$F$28*AI984+LMS!$G$28,IF(AI984&lt;26.75,LMS!$D$29*AI984^3+LMS!$E$29*AI984^2+LMS!$F$29*AI984+LMS!$G$29,IF(AI984&lt;90,LMS!$D$30*AI984^3+LMS!$E$30*AI984^2+LMS!$F$30*AI984+LMS!$G$30,IF(AI984&lt;150,LMS!$D$31*AI984^3+LMS!$E$31*AI984^2+LMS!$F$31*AI984+LMS!$G$31,LMS!$D$32*AI984^3+LMS!$E$32*AI984^2+LMS!$F$32*AI984+LMS!$G$32)))))))</f>
        <v>#VALUE!</v>
      </c>
      <c r="AH984" t="e">
        <f>IF(D984="M",(IF(AI984&lt;90,LMS!$D$14*AI984^3+LMS!$E$14*AI984^2+LMS!$F$14*AI984+LMS!$G$14,LMS!$D$15*AI984^3+LMS!$E$15*AI984^2+LMS!$F$15*AI984+LMS!$G$15)),(IF(AI984&lt;90,LMS!$D$17*AI984^3+LMS!$E$17*AI984^2+LMS!$F$17*AI984+LMS!$G$17,LMS!$D$18*AI984^3+LMS!$E$18*AI984^2+LMS!$F$18*AI984+LMS!$G$18)))</f>
        <v>#VALUE!</v>
      </c>
      <c r="AI984" s="7" t="e">
        <f t="shared" si="331"/>
        <v>#VALUE!</v>
      </c>
      <c r="AJ984" s="7">
        <f t="shared" si="352"/>
        <v>0</v>
      </c>
      <c r="AL984" s="7">
        <f>IF(D984="M",WeightSDS!P$5*$AJ984^7+WeightSDS!Q$5*$AJ984^6+WeightSDS!R$5*$AJ984^5+WeightSDS!S$5*$AJ984^4+WeightSDS!T$5*$AJ984^3+WeightSDS!U$5*$AJ984^2+WeightSDS!V$5*$AJ984+WeightSDS!W$5,IF($AJ984&lt;186,WeightSDS!P$8*$AJ984^7+WeightSDS!Q$8*$AJ984^6+WeightSDS!R$8*$AJ984^5+WeightSDS!S$8*$AJ984^4+WeightSDS!T$8*$AJ984^3+WeightSDS!U$8*$AJ984^2+WeightSDS!V$8*$AJ984+WeightSDS!W$8,WeightSDS!$U$9+WeightSDS!$V$9*($AJ984-WeightSDS!$W$9)))</f>
        <v>0.75407122999999998</v>
      </c>
      <c r="AM984" s="7">
        <f>IF(D984="M",IF($AJ984&lt;45,WeightSDS!M$23*$AJ984^10+WeightSDS!N$23*$AJ984^9+WeightSDS!O$23*$AJ984^8+WeightSDS!P$23*$AJ984^7+WeightSDS!Q$23*$AJ984^6+WeightSDS!R$23*$AJ984^5+WeightSDS!S$23*$AJ984^4+WeightSDS!T$23*$AJ984^3+WeightSDS!U$23*$AJ984^2+WeightSDS!V$23*$AJ984+WeightSDS!W$23,IF($AJ984&lt;153,WeightSDS!M$25*$AJ984^10+WeightSDS!N$25*$AJ984^9+WeightSDS!O$25*$AJ984^8+WeightSDS!P$25*$AJ984^7+WeightSDS!Q$25*$AJ984^6+WeightSDS!R$25*$AJ984^5+WeightSDS!S$25*$AJ984^4+WeightSDS!T$25*$AJ984^3+WeightSDS!U$25*$AJ984^2+WeightSDS!V$25*$AJ984+WeightSDS!W$25,WeightSDS!M$27+WeightSDS!N$27/(1+EXP(WeightSDS!O$27+WeightSDS!P$27*$AJ984)))),IF($AJ984&lt;43.8,WeightSDS!M$29*$AJ984^10+WeightSDS!N$29*$AJ984^9+WeightSDS!O$29*$AJ984^8+WeightSDS!P$29*$AJ984^7+WeightSDS!Q$29*$AJ984^6+WeightSDS!R$29*$AJ984^5+WeightSDS!S$29*$AJ984^4+WeightSDS!T$29*$AJ984^3+WeightSDS!U$29*$AJ984^2+WeightSDS!V$29*$AJ984+WeightSDS!W$29-0.010431*(1-$AJ984/210),IF($AJ984&lt;123,WeightSDS!M$30*$AJ984^10+WeightSDS!N$30*$AJ984^9+WeightSDS!O$30*$AJ984^8+WeightSDS!P$30*$AJ984^7+WeightSDS!Q$30*$AJ984^6+WeightSDS!R$30*$AJ984^5+WeightSDS!S$30*$AJ984^4+WeightSDS!T$30*$AJ984^3+WeightSDS!U$30*$AJ984^2+WeightSDS!V$30*$AJ984+WeightSDS!W$30-0.010431*(1-1/$AJ984),WeightSDS!M$32+WeightSDS!N$32/(1+EXP(WeightSDS!O$32+WeightSDS!P$32*$AJ984))-0.010431*(1-$AJ984/210))))</f>
        <v>2.9500001032655536</v>
      </c>
      <c r="AN984" s="7">
        <f>IF(D984="M",IF($AJ984&lt;162,WeightSDS!P$12*$AJ984^7+WeightSDS!Q$12*$AJ984^6+WeightSDS!R$12*$AJ984^5+WeightSDS!S$12*$AJ984^4+WeightSDS!T$12*$AJ984^3+WeightSDS!U$12*$AJ984^2+WeightSDS!V$12*$AJ984+WeightSDS!W$12,WeightSDS!P$14*$AJ984^7+WeightSDS!Q$14*$AJ984^6+WeightSDS!R$14*$AJ984^5+WeightSDS!S$14*$AJ984^4+WeightSDS!T$14*$AJ984^3+WeightSDS!U$14*$AJ984^2+WeightSDS!V$14*$AJ984+WeightSDS!W$14),IF($AJ984&lt;156,WeightSDS!O$17*$AJ984^8+WeightSDS!P$17*$AJ984^7+WeightSDS!Q$17*$AJ984^6+WeightSDS!R$17*$AJ984^5+WeightSDS!S$17*$AJ984^4+WeightSDS!T$17*$AJ984^3+WeightSDS!U$17*$AJ984^2+WeightSDS!V$17*$AJ984+WeightSDS!W$17,IF($AJ984&lt;186,WeightSDS!$U$18+(WeightSDS!$V$18-WeightSDS!$U$18)/24*($AJ984-186)+WeightSDS!$W$18*(-$AJ984+186)^2-0.005,WeightSDS!$U$18+(WeightSDS!$V$18-WeightSDS!$U$18)/24*($AJ984-186)-0.005)))</f>
        <v>0.14604529399999999</v>
      </c>
      <c r="AQ984" s="7">
        <f t="shared" si="339"/>
        <v>0.56299999999999994</v>
      </c>
      <c r="AR984" s="7">
        <f t="shared" si="340"/>
        <v>69</v>
      </c>
      <c r="AS984" s="7">
        <f t="shared" si="341"/>
        <v>0.51</v>
      </c>
    </row>
    <row r="985" spans="2:45" s="7" customFormat="1" x14ac:dyDescent="0.15">
      <c r="B985" s="118"/>
      <c r="C985" s="118"/>
      <c r="D985" s="118"/>
      <c r="E985" s="30"/>
      <c r="F985" s="30"/>
      <c r="G985" s="119"/>
      <c r="H985" s="119"/>
      <c r="I985" s="78"/>
      <c r="J985" s="11" t="str">
        <f t="shared" si="332"/>
        <v/>
      </c>
      <c r="K985" s="2" t="str">
        <f t="shared" si="342"/>
        <v/>
      </c>
      <c r="L985" s="2" t="str">
        <f t="shared" si="333"/>
        <v/>
      </c>
      <c r="M985" s="2" t="str">
        <f t="shared" si="343"/>
        <v/>
      </c>
      <c r="N985" s="2" t="str">
        <f t="shared" si="344"/>
        <v/>
      </c>
      <c r="O985" s="2" t="str">
        <f t="shared" si="345"/>
        <v/>
      </c>
      <c r="P985" s="11" t="str">
        <f t="shared" si="346"/>
        <v/>
      </c>
      <c r="Q985" s="11" t="str">
        <f t="shared" si="347"/>
        <v/>
      </c>
      <c r="R985" s="2" t="str">
        <f t="shared" si="348"/>
        <v/>
      </c>
      <c r="S985" s="11" t="str">
        <f t="shared" si="349"/>
        <v/>
      </c>
      <c r="T985" s="175" t="str">
        <f t="shared" si="350"/>
        <v/>
      </c>
      <c r="U985" s="11" t="str">
        <f t="shared" si="351"/>
        <v/>
      </c>
      <c r="V985" s="136"/>
      <c r="W985" s="136"/>
      <c r="X985" s="139">
        <f t="shared" si="334"/>
        <v>0</v>
      </c>
      <c r="Y985" s="31">
        <f t="shared" si="335"/>
        <v>0</v>
      </c>
      <c r="Z985" s="31"/>
      <c r="AA985" s="140">
        <f t="shared" si="336"/>
        <v>0</v>
      </c>
      <c r="AB985" s="12"/>
      <c r="AC985" s="8">
        <f t="shared" si="337"/>
        <v>9.0359999999999996</v>
      </c>
      <c r="AD985" s="8">
        <f t="shared" si="338"/>
        <v>-184.49199999999999</v>
      </c>
      <c r="AE985"/>
      <c r="AF985" t="e">
        <f>IF(D985="M",IF(AI985&lt;78,LMS!$D$5*AI985^3+LMS!$E$5*AI985^2+LMS!$F$5*AI985+LMS!$G$5,IF(AI985&lt;150,LMS!$D$6*AI985^3+LMS!$E$6*AI985^2+LMS!$F$6*AI985+LMS!$G$6,LMS!$D$7*AI985^3+LMS!$E$7*AI985^2+LMS!$F$7*AI985+LMS!$G$7)),IF(AI985&lt;69,LMS!$D$9*AI985^3+LMS!$E$9*AI985^2+LMS!$F$9*AI985+LMS!$G$9,IF(AI985&lt;150,LMS!$D$10*AI985^3+LMS!$E$10*AI985^2+LMS!$F$10*AI985+LMS!$G$10,LMS!$D$11*AI985^3+LMS!$E$11*AI985^2+LMS!$F$11*AI985+LMS!$G$11)))</f>
        <v>#VALUE!</v>
      </c>
      <c r="AG985" t="e">
        <f>IF(D985="M",(IF(AI985&lt;2.5,LMS!$D$21*AI985^3+LMS!$E$21*AI985^2+LMS!$F$21*AI985+LMS!$G$21,IF(AI985&lt;9.5,LMS!$D$22*AI985^3+LMS!$E$22*AI985^2+LMS!$F$22*AI985+LMS!$G$22,IF(AI985&lt;26.75,LMS!$D$23*AI985^3+LMS!$E$23*AI985^2+LMS!$F$23*AI985+LMS!$G$23,IF(AI985&lt;90,LMS!$D$24*AI985^3+LMS!$E$24*AI985^2+LMS!$F$24*AI985+LMS!$G$24,LMS!$D$25*AI985^3+LMS!$E$25*AI985^2+LMS!$F$25*AI985+LMS!$G$25))))),(IF(AI985&lt;2.5,LMS!$D$27*AI985^3+LMS!$E$27*AI985^2+LMS!$F$27*AI985+LMS!$G$27,IF(AI985&lt;9.5,LMS!$D$28*AI985^3+LMS!$E$28*AI985^2+LMS!$F$28*AI985+LMS!$G$28,IF(AI985&lt;26.75,LMS!$D$29*AI985^3+LMS!$E$29*AI985^2+LMS!$F$29*AI985+LMS!$G$29,IF(AI985&lt;90,LMS!$D$30*AI985^3+LMS!$E$30*AI985^2+LMS!$F$30*AI985+LMS!$G$30,IF(AI985&lt;150,LMS!$D$31*AI985^3+LMS!$E$31*AI985^2+LMS!$F$31*AI985+LMS!$G$31,LMS!$D$32*AI985^3+LMS!$E$32*AI985^2+LMS!$F$32*AI985+LMS!$G$32)))))))</f>
        <v>#VALUE!</v>
      </c>
      <c r="AH985" t="e">
        <f>IF(D985="M",(IF(AI985&lt;90,LMS!$D$14*AI985^3+LMS!$E$14*AI985^2+LMS!$F$14*AI985+LMS!$G$14,LMS!$D$15*AI985^3+LMS!$E$15*AI985^2+LMS!$F$15*AI985+LMS!$G$15)),(IF(AI985&lt;90,LMS!$D$17*AI985^3+LMS!$E$17*AI985^2+LMS!$F$17*AI985+LMS!$G$17,LMS!$D$18*AI985^3+LMS!$E$18*AI985^2+LMS!$F$18*AI985+LMS!$G$18)))</f>
        <v>#VALUE!</v>
      </c>
      <c r="AI985" s="7" t="e">
        <f t="shared" si="331"/>
        <v>#VALUE!</v>
      </c>
      <c r="AJ985" s="7">
        <f t="shared" si="352"/>
        <v>0</v>
      </c>
      <c r="AL985" s="7">
        <f>IF(D985="M",WeightSDS!P$5*$AJ985^7+WeightSDS!Q$5*$AJ985^6+WeightSDS!R$5*$AJ985^5+WeightSDS!S$5*$AJ985^4+WeightSDS!T$5*$AJ985^3+WeightSDS!U$5*$AJ985^2+WeightSDS!V$5*$AJ985+WeightSDS!W$5,IF($AJ985&lt;186,WeightSDS!P$8*$AJ985^7+WeightSDS!Q$8*$AJ985^6+WeightSDS!R$8*$AJ985^5+WeightSDS!S$8*$AJ985^4+WeightSDS!T$8*$AJ985^3+WeightSDS!U$8*$AJ985^2+WeightSDS!V$8*$AJ985+WeightSDS!W$8,WeightSDS!$U$9+WeightSDS!$V$9*($AJ985-WeightSDS!$W$9)))</f>
        <v>0.75407122999999998</v>
      </c>
      <c r="AM985" s="7">
        <f>IF(D985="M",IF($AJ985&lt;45,WeightSDS!M$23*$AJ985^10+WeightSDS!N$23*$AJ985^9+WeightSDS!O$23*$AJ985^8+WeightSDS!P$23*$AJ985^7+WeightSDS!Q$23*$AJ985^6+WeightSDS!R$23*$AJ985^5+WeightSDS!S$23*$AJ985^4+WeightSDS!T$23*$AJ985^3+WeightSDS!U$23*$AJ985^2+WeightSDS!V$23*$AJ985+WeightSDS!W$23,IF($AJ985&lt;153,WeightSDS!M$25*$AJ985^10+WeightSDS!N$25*$AJ985^9+WeightSDS!O$25*$AJ985^8+WeightSDS!P$25*$AJ985^7+WeightSDS!Q$25*$AJ985^6+WeightSDS!R$25*$AJ985^5+WeightSDS!S$25*$AJ985^4+WeightSDS!T$25*$AJ985^3+WeightSDS!U$25*$AJ985^2+WeightSDS!V$25*$AJ985+WeightSDS!W$25,WeightSDS!M$27+WeightSDS!N$27/(1+EXP(WeightSDS!O$27+WeightSDS!P$27*$AJ985)))),IF($AJ985&lt;43.8,WeightSDS!M$29*$AJ985^10+WeightSDS!N$29*$AJ985^9+WeightSDS!O$29*$AJ985^8+WeightSDS!P$29*$AJ985^7+WeightSDS!Q$29*$AJ985^6+WeightSDS!R$29*$AJ985^5+WeightSDS!S$29*$AJ985^4+WeightSDS!T$29*$AJ985^3+WeightSDS!U$29*$AJ985^2+WeightSDS!V$29*$AJ985+WeightSDS!W$29-0.010431*(1-$AJ985/210),IF($AJ985&lt;123,WeightSDS!M$30*$AJ985^10+WeightSDS!N$30*$AJ985^9+WeightSDS!O$30*$AJ985^8+WeightSDS!P$30*$AJ985^7+WeightSDS!Q$30*$AJ985^6+WeightSDS!R$30*$AJ985^5+WeightSDS!S$30*$AJ985^4+WeightSDS!T$30*$AJ985^3+WeightSDS!U$30*$AJ985^2+WeightSDS!V$30*$AJ985+WeightSDS!W$30-0.010431*(1-1/$AJ985),WeightSDS!M$32+WeightSDS!N$32/(1+EXP(WeightSDS!O$32+WeightSDS!P$32*$AJ985))-0.010431*(1-$AJ985/210))))</f>
        <v>2.9500001032655536</v>
      </c>
      <c r="AN985" s="7">
        <f>IF(D985="M",IF($AJ985&lt;162,WeightSDS!P$12*$AJ985^7+WeightSDS!Q$12*$AJ985^6+WeightSDS!R$12*$AJ985^5+WeightSDS!S$12*$AJ985^4+WeightSDS!T$12*$AJ985^3+WeightSDS!U$12*$AJ985^2+WeightSDS!V$12*$AJ985+WeightSDS!W$12,WeightSDS!P$14*$AJ985^7+WeightSDS!Q$14*$AJ985^6+WeightSDS!R$14*$AJ985^5+WeightSDS!S$14*$AJ985^4+WeightSDS!T$14*$AJ985^3+WeightSDS!U$14*$AJ985^2+WeightSDS!V$14*$AJ985+WeightSDS!W$14),IF($AJ985&lt;156,WeightSDS!O$17*$AJ985^8+WeightSDS!P$17*$AJ985^7+WeightSDS!Q$17*$AJ985^6+WeightSDS!R$17*$AJ985^5+WeightSDS!S$17*$AJ985^4+WeightSDS!T$17*$AJ985^3+WeightSDS!U$17*$AJ985^2+WeightSDS!V$17*$AJ985+WeightSDS!W$17,IF($AJ985&lt;186,WeightSDS!$U$18+(WeightSDS!$V$18-WeightSDS!$U$18)/24*($AJ985-186)+WeightSDS!$W$18*(-$AJ985+186)^2-0.005,WeightSDS!$U$18+(WeightSDS!$V$18-WeightSDS!$U$18)/24*($AJ985-186)-0.005)))</f>
        <v>0.14604529399999999</v>
      </c>
      <c r="AQ985" s="7">
        <f t="shared" si="339"/>
        <v>0.56299999999999994</v>
      </c>
      <c r="AR985" s="7">
        <f t="shared" si="340"/>
        <v>69</v>
      </c>
      <c r="AS985" s="7">
        <f t="shared" si="341"/>
        <v>0.51</v>
      </c>
    </row>
    <row r="986" spans="2:45" s="7" customFormat="1" x14ac:dyDescent="0.15">
      <c r="B986" s="118"/>
      <c r="C986" s="118"/>
      <c r="D986" s="118"/>
      <c r="E986" s="30"/>
      <c r="F986" s="30"/>
      <c r="G986" s="119"/>
      <c r="H986" s="119"/>
      <c r="I986" s="78"/>
      <c r="J986" s="11" t="str">
        <f t="shared" si="332"/>
        <v/>
      </c>
      <c r="K986" s="2" t="str">
        <f t="shared" si="342"/>
        <v/>
      </c>
      <c r="L986" s="2" t="str">
        <f t="shared" si="333"/>
        <v/>
      </c>
      <c r="M986" s="2" t="str">
        <f t="shared" si="343"/>
        <v/>
      </c>
      <c r="N986" s="2" t="str">
        <f t="shared" si="344"/>
        <v/>
      </c>
      <c r="O986" s="2" t="str">
        <f t="shared" si="345"/>
        <v/>
      </c>
      <c r="P986" s="11" t="str">
        <f t="shared" si="346"/>
        <v/>
      </c>
      <c r="Q986" s="11" t="str">
        <f t="shared" si="347"/>
        <v/>
      </c>
      <c r="R986" s="2" t="str">
        <f t="shared" si="348"/>
        <v/>
      </c>
      <c r="S986" s="11" t="str">
        <f t="shared" si="349"/>
        <v/>
      </c>
      <c r="T986" s="175" t="str">
        <f t="shared" si="350"/>
        <v/>
      </c>
      <c r="U986" s="11" t="str">
        <f t="shared" si="351"/>
        <v/>
      </c>
      <c r="V986" s="136"/>
      <c r="W986" s="136"/>
      <c r="X986" s="139">
        <f t="shared" si="334"/>
        <v>0</v>
      </c>
      <c r="Y986" s="31">
        <f t="shared" si="335"/>
        <v>0</v>
      </c>
      <c r="Z986" s="31"/>
      <c r="AA986" s="140">
        <f t="shared" si="336"/>
        <v>0</v>
      </c>
      <c r="AB986" s="12"/>
      <c r="AC986" s="8">
        <f t="shared" si="337"/>
        <v>9.0359999999999996</v>
      </c>
      <c r="AD986" s="8">
        <f t="shared" si="338"/>
        <v>-184.49199999999999</v>
      </c>
      <c r="AE986"/>
      <c r="AF986" t="e">
        <f>IF(D986="M",IF(AI986&lt;78,LMS!$D$5*AI986^3+LMS!$E$5*AI986^2+LMS!$F$5*AI986+LMS!$G$5,IF(AI986&lt;150,LMS!$D$6*AI986^3+LMS!$E$6*AI986^2+LMS!$F$6*AI986+LMS!$G$6,LMS!$D$7*AI986^3+LMS!$E$7*AI986^2+LMS!$F$7*AI986+LMS!$G$7)),IF(AI986&lt;69,LMS!$D$9*AI986^3+LMS!$E$9*AI986^2+LMS!$F$9*AI986+LMS!$G$9,IF(AI986&lt;150,LMS!$D$10*AI986^3+LMS!$E$10*AI986^2+LMS!$F$10*AI986+LMS!$G$10,LMS!$D$11*AI986^3+LMS!$E$11*AI986^2+LMS!$F$11*AI986+LMS!$G$11)))</f>
        <v>#VALUE!</v>
      </c>
      <c r="AG986" t="e">
        <f>IF(D986="M",(IF(AI986&lt;2.5,LMS!$D$21*AI986^3+LMS!$E$21*AI986^2+LMS!$F$21*AI986+LMS!$G$21,IF(AI986&lt;9.5,LMS!$D$22*AI986^3+LMS!$E$22*AI986^2+LMS!$F$22*AI986+LMS!$G$22,IF(AI986&lt;26.75,LMS!$D$23*AI986^3+LMS!$E$23*AI986^2+LMS!$F$23*AI986+LMS!$G$23,IF(AI986&lt;90,LMS!$D$24*AI986^3+LMS!$E$24*AI986^2+LMS!$F$24*AI986+LMS!$G$24,LMS!$D$25*AI986^3+LMS!$E$25*AI986^2+LMS!$F$25*AI986+LMS!$G$25))))),(IF(AI986&lt;2.5,LMS!$D$27*AI986^3+LMS!$E$27*AI986^2+LMS!$F$27*AI986+LMS!$G$27,IF(AI986&lt;9.5,LMS!$D$28*AI986^3+LMS!$E$28*AI986^2+LMS!$F$28*AI986+LMS!$G$28,IF(AI986&lt;26.75,LMS!$D$29*AI986^3+LMS!$E$29*AI986^2+LMS!$F$29*AI986+LMS!$G$29,IF(AI986&lt;90,LMS!$D$30*AI986^3+LMS!$E$30*AI986^2+LMS!$F$30*AI986+LMS!$G$30,IF(AI986&lt;150,LMS!$D$31*AI986^3+LMS!$E$31*AI986^2+LMS!$F$31*AI986+LMS!$G$31,LMS!$D$32*AI986^3+LMS!$E$32*AI986^2+LMS!$F$32*AI986+LMS!$G$32)))))))</f>
        <v>#VALUE!</v>
      </c>
      <c r="AH986" t="e">
        <f>IF(D986="M",(IF(AI986&lt;90,LMS!$D$14*AI986^3+LMS!$E$14*AI986^2+LMS!$F$14*AI986+LMS!$G$14,LMS!$D$15*AI986^3+LMS!$E$15*AI986^2+LMS!$F$15*AI986+LMS!$G$15)),(IF(AI986&lt;90,LMS!$D$17*AI986^3+LMS!$E$17*AI986^2+LMS!$F$17*AI986+LMS!$G$17,LMS!$D$18*AI986^3+LMS!$E$18*AI986^2+LMS!$F$18*AI986+LMS!$G$18)))</f>
        <v>#VALUE!</v>
      </c>
      <c r="AI986" s="7" t="e">
        <f t="shared" si="331"/>
        <v>#VALUE!</v>
      </c>
      <c r="AJ986" s="7">
        <f t="shared" si="352"/>
        <v>0</v>
      </c>
      <c r="AL986" s="7">
        <f>IF(D986="M",WeightSDS!P$5*$AJ986^7+WeightSDS!Q$5*$AJ986^6+WeightSDS!R$5*$AJ986^5+WeightSDS!S$5*$AJ986^4+WeightSDS!T$5*$AJ986^3+WeightSDS!U$5*$AJ986^2+WeightSDS!V$5*$AJ986+WeightSDS!W$5,IF($AJ986&lt;186,WeightSDS!P$8*$AJ986^7+WeightSDS!Q$8*$AJ986^6+WeightSDS!R$8*$AJ986^5+WeightSDS!S$8*$AJ986^4+WeightSDS!T$8*$AJ986^3+WeightSDS!U$8*$AJ986^2+WeightSDS!V$8*$AJ986+WeightSDS!W$8,WeightSDS!$U$9+WeightSDS!$V$9*($AJ986-WeightSDS!$W$9)))</f>
        <v>0.75407122999999998</v>
      </c>
      <c r="AM986" s="7">
        <f>IF(D986="M",IF($AJ986&lt;45,WeightSDS!M$23*$AJ986^10+WeightSDS!N$23*$AJ986^9+WeightSDS!O$23*$AJ986^8+WeightSDS!P$23*$AJ986^7+WeightSDS!Q$23*$AJ986^6+WeightSDS!R$23*$AJ986^5+WeightSDS!S$23*$AJ986^4+WeightSDS!T$23*$AJ986^3+WeightSDS!U$23*$AJ986^2+WeightSDS!V$23*$AJ986+WeightSDS!W$23,IF($AJ986&lt;153,WeightSDS!M$25*$AJ986^10+WeightSDS!N$25*$AJ986^9+WeightSDS!O$25*$AJ986^8+WeightSDS!P$25*$AJ986^7+WeightSDS!Q$25*$AJ986^6+WeightSDS!R$25*$AJ986^5+WeightSDS!S$25*$AJ986^4+WeightSDS!T$25*$AJ986^3+WeightSDS!U$25*$AJ986^2+WeightSDS!V$25*$AJ986+WeightSDS!W$25,WeightSDS!M$27+WeightSDS!N$27/(1+EXP(WeightSDS!O$27+WeightSDS!P$27*$AJ986)))),IF($AJ986&lt;43.8,WeightSDS!M$29*$AJ986^10+WeightSDS!N$29*$AJ986^9+WeightSDS!O$29*$AJ986^8+WeightSDS!P$29*$AJ986^7+WeightSDS!Q$29*$AJ986^6+WeightSDS!R$29*$AJ986^5+WeightSDS!S$29*$AJ986^4+WeightSDS!T$29*$AJ986^3+WeightSDS!U$29*$AJ986^2+WeightSDS!V$29*$AJ986+WeightSDS!W$29-0.010431*(1-$AJ986/210),IF($AJ986&lt;123,WeightSDS!M$30*$AJ986^10+WeightSDS!N$30*$AJ986^9+WeightSDS!O$30*$AJ986^8+WeightSDS!P$30*$AJ986^7+WeightSDS!Q$30*$AJ986^6+WeightSDS!R$30*$AJ986^5+WeightSDS!S$30*$AJ986^4+WeightSDS!T$30*$AJ986^3+WeightSDS!U$30*$AJ986^2+WeightSDS!V$30*$AJ986+WeightSDS!W$30-0.010431*(1-1/$AJ986),WeightSDS!M$32+WeightSDS!N$32/(1+EXP(WeightSDS!O$32+WeightSDS!P$32*$AJ986))-0.010431*(1-$AJ986/210))))</f>
        <v>2.9500001032655536</v>
      </c>
      <c r="AN986" s="7">
        <f>IF(D986="M",IF($AJ986&lt;162,WeightSDS!P$12*$AJ986^7+WeightSDS!Q$12*$AJ986^6+WeightSDS!R$12*$AJ986^5+WeightSDS!S$12*$AJ986^4+WeightSDS!T$12*$AJ986^3+WeightSDS!U$12*$AJ986^2+WeightSDS!V$12*$AJ986+WeightSDS!W$12,WeightSDS!P$14*$AJ986^7+WeightSDS!Q$14*$AJ986^6+WeightSDS!R$14*$AJ986^5+WeightSDS!S$14*$AJ986^4+WeightSDS!T$14*$AJ986^3+WeightSDS!U$14*$AJ986^2+WeightSDS!V$14*$AJ986+WeightSDS!W$14),IF($AJ986&lt;156,WeightSDS!O$17*$AJ986^8+WeightSDS!P$17*$AJ986^7+WeightSDS!Q$17*$AJ986^6+WeightSDS!R$17*$AJ986^5+WeightSDS!S$17*$AJ986^4+WeightSDS!T$17*$AJ986^3+WeightSDS!U$17*$AJ986^2+WeightSDS!V$17*$AJ986+WeightSDS!W$17,IF($AJ986&lt;186,WeightSDS!$U$18+(WeightSDS!$V$18-WeightSDS!$U$18)/24*($AJ986-186)+WeightSDS!$W$18*(-$AJ986+186)^2-0.005,WeightSDS!$U$18+(WeightSDS!$V$18-WeightSDS!$U$18)/24*($AJ986-186)-0.005)))</f>
        <v>0.14604529399999999</v>
      </c>
      <c r="AQ986" s="7">
        <f t="shared" si="339"/>
        <v>0.56299999999999994</v>
      </c>
      <c r="AR986" s="7">
        <f t="shared" si="340"/>
        <v>69</v>
      </c>
      <c r="AS986" s="7">
        <f t="shared" si="341"/>
        <v>0.51</v>
      </c>
    </row>
    <row r="987" spans="2:45" s="7" customFormat="1" x14ac:dyDescent="0.15">
      <c r="B987" s="118"/>
      <c r="C987" s="118"/>
      <c r="D987" s="118"/>
      <c r="E987" s="30"/>
      <c r="F987" s="30"/>
      <c r="G987" s="119"/>
      <c r="H987" s="119"/>
      <c r="I987" s="78"/>
      <c r="J987" s="11" t="str">
        <f t="shared" si="332"/>
        <v/>
      </c>
      <c r="K987" s="2" t="str">
        <f t="shared" si="342"/>
        <v/>
      </c>
      <c r="L987" s="2" t="str">
        <f t="shared" si="333"/>
        <v/>
      </c>
      <c r="M987" s="2" t="str">
        <f t="shared" si="343"/>
        <v/>
      </c>
      <c r="N987" s="2" t="str">
        <f t="shared" si="344"/>
        <v/>
      </c>
      <c r="O987" s="2" t="str">
        <f t="shared" si="345"/>
        <v/>
      </c>
      <c r="P987" s="11" t="str">
        <f t="shared" si="346"/>
        <v/>
      </c>
      <c r="Q987" s="11" t="str">
        <f t="shared" si="347"/>
        <v/>
      </c>
      <c r="R987" s="2" t="str">
        <f t="shared" si="348"/>
        <v/>
      </c>
      <c r="S987" s="11" t="str">
        <f t="shared" si="349"/>
        <v/>
      </c>
      <c r="T987" s="175" t="str">
        <f t="shared" si="350"/>
        <v/>
      </c>
      <c r="U987" s="11" t="str">
        <f t="shared" si="351"/>
        <v/>
      </c>
      <c r="V987" s="136"/>
      <c r="W987" s="136"/>
      <c r="X987" s="139">
        <f t="shared" si="334"/>
        <v>0</v>
      </c>
      <c r="Y987" s="31">
        <f t="shared" si="335"/>
        <v>0</v>
      </c>
      <c r="Z987" s="31"/>
      <c r="AA987" s="140">
        <f t="shared" si="336"/>
        <v>0</v>
      </c>
      <c r="AB987" s="12"/>
      <c r="AC987" s="8">
        <f t="shared" si="337"/>
        <v>9.0359999999999996</v>
      </c>
      <c r="AD987" s="8">
        <f t="shared" si="338"/>
        <v>-184.49199999999999</v>
      </c>
      <c r="AE987"/>
      <c r="AF987" t="e">
        <f>IF(D987="M",IF(AI987&lt;78,LMS!$D$5*AI987^3+LMS!$E$5*AI987^2+LMS!$F$5*AI987+LMS!$G$5,IF(AI987&lt;150,LMS!$D$6*AI987^3+LMS!$E$6*AI987^2+LMS!$F$6*AI987+LMS!$G$6,LMS!$D$7*AI987^3+LMS!$E$7*AI987^2+LMS!$F$7*AI987+LMS!$G$7)),IF(AI987&lt;69,LMS!$D$9*AI987^3+LMS!$E$9*AI987^2+LMS!$F$9*AI987+LMS!$G$9,IF(AI987&lt;150,LMS!$D$10*AI987^3+LMS!$E$10*AI987^2+LMS!$F$10*AI987+LMS!$G$10,LMS!$D$11*AI987^3+LMS!$E$11*AI987^2+LMS!$F$11*AI987+LMS!$G$11)))</f>
        <v>#VALUE!</v>
      </c>
      <c r="AG987" t="e">
        <f>IF(D987="M",(IF(AI987&lt;2.5,LMS!$D$21*AI987^3+LMS!$E$21*AI987^2+LMS!$F$21*AI987+LMS!$G$21,IF(AI987&lt;9.5,LMS!$D$22*AI987^3+LMS!$E$22*AI987^2+LMS!$F$22*AI987+LMS!$G$22,IF(AI987&lt;26.75,LMS!$D$23*AI987^3+LMS!$E$23*AI987^2+LMS!$F$23*AI987+LMS!$G$23,IF(AI987&lt;90,LMS!$D$24*AI987^3+LMS!$E$24*AI987^2+LMS!$F$24*AI987+LMS!$G$24,LMS!$D$25*AI987^3+LMS!$E$25*AI987^2+LMS!$F$25*AI987+LMS!$G$25))))),(IF(AI987&lt;2.5,LMS!$D$27*AI987^3+LMS!$E$27*AI987^2+LMS!$F$27*AI987+LMS!$G$27,IF(AI987&lt;9.5,LMS!$D$28*AI987^3+LMS!$E$28*AI987^2+LMS!$F$28*AI987+LMS!$G$28,IF(AI987&lt;26.75,LMS!$D$29*AI987^3+LMS!$E$29*AI987^2+LMS!$F$29*AI987+LMS!$G$29,IF(AI987&lt;90,LMS!$D$30*AI987^3+LMS!$E$30*AI987^2+LMS!$F$30*AI987+LMS!$G$30,IF(AI987&lt;150,LMS!$D$31*AI987^3+LMS!$E$31*AI987^2+LMS!$F$31*AI987+LMS!$G$31,LMS!$D$32*AI987^3+LMS!$E$32*AI987^2+LMS!$F$32*AI987+LMS!$G$32)))))))</f>
        <v>#VALUE!</v>
      </c>
      <c r="AH987" t="e">
        <f>IF(D987="M",(IF(AI987&lt;90,LMS!$D$14*AI987^3+LMS!$E$14*AI987^2+LMS!$F$14*AI987+LMS!$G$14,LMS!$D$15*AI987^3+LMS!$E$15*AI987^2+LMS!$F$15*AI987+LMS!$G$15)),(IF(AI987&lt;90,LMS!$D$17*AI987^3+LMS!$E$17*AI987^2+LMS!$F$17*AI987+LMS!$G$17,LMS!$D$18*AI987^3+LMS!$E$18*AI987^2+LMS!$F$18*AI987+LMS!$G$18)))</f>
        <v>#VALUE!</v>
      </c>
      <c r="AI987" s="7" t="e">
        <f t="shared" si="331"/>
        <v>#VALUE!</v>
      </c>
      <c r="AJ987" s="7">
        <f t="shared" si="352"/>
        <v>0</v>
      </c>
      <c r="AL987" s="7">
        <f>IF(D987="M",WeightSDS!P$5*$AJ987^7+WeightSDS!Q$5*$AJ987^6+WeightSDS!R$5*$AJ987^5+WeightSDS!S$5*$AJ987^4+WeightSDS!T$5*$AJ987^3+WeightSDS!U$5*$AJ987^2+WeightSDS!V$5*$AJ987+WeightSDS!W$5,IF($AJ987&lt;186,WeightSDS!P$8*$AJ987^7+WeightSDS!Q$8*$AJ987^6+WeightSDS!R$8*$AJ987^5+WeightSDS!S$8*$AJ987^4+WeightSDS!T$8*$AJ987^3+WeightSDS!U$8*$AJ987^2+WeightSDS!V$8*$AJ987+WeightSDS!W$8,WeightSDS!$U$9+WeightSDS!$V$9*($AJ987-WeightSDS!$W$9)))</f>
        <v>0.75407122999999998</v>
      </c>
      <c r="AM987" s="7">
        <f>IF(D987="M",IF($AJ987&lt;45,WeightSDS!M$23*$AJ987^10+WeightSDS!N$23*$AJ987^9+WeightSDS!O$23*$AJ987^8+WeightSDS!P$23*$AJ987^7+WeightSDS!Q$23*$AJ987^6+WeightSDS!R$23*$AJ987^5+WeightSDS!S$23*$AJ987^4+WeightSDS!T$23*$AJ987^3+WeightSDS!U$23*$AJ987^2+WeightSDS!V$23*$AJ987+WeightSDS!W$23,IF($AJ987&lt;153,WeightSDS!M$25*$AJ987^10+WeightSDS!N$25*$AJ987^9+WeightSDS!O$25*$AJ987^8+WeightSDS!P$25*$AJ987^7+WeightSDS!Q$25*$AJ987^6+WeightSDS!R$25*$AJ987^5+WeightSDS!S$25*$AJ987^4+WeightSDS!T$25*$AJ987^3+WeightSDS!U$25*$AJ987^2+WeightSDS!V$25*$AJ987+WeightSDS!W$25,WeightSDS!M$27+WeightSDS!N$27/(1+EXP(WeightSDS!O$27+WeightSDS!P$27*$AJ987)))),IF($AJ987&lt;43.8,WeightSDS!M$29*$AJ987^10+WeightSDS!N$29*$AJ987^9+WeightSDS!O$29*$AJ987^8+WeightSDS!P$29*$AJ987^7+WeightSDS!Q$29*$AJ987^6+WeightSDS!R$29*$AJ987^5+WeightSDS!S$29*$AJ987^4+WeightSDS!T$29*$AJ987^3+WeightSDS!U$29*$AJ987^2+WeightSDS!V$29*$AJ987+WeightSDS!W$29-0.010431*(1-$AJ987/210),IF($AJ987&lt;123,WeightSDS!M$30*$AJ987^10+WeightSDS!N$30*$AJ987^9+WeightSDS!O$30*$AJ987^8+WeightSDS!P$30*$AJ987^7+WeightSDS!Q$30*$AJ987^6+WeightSDS!R$30*$AJ987^5+WeightSDS!S$30*$AJ987^4+WeightSDS!T$30*$AJ987^3+WeightSDS!U$30*$AJ987^2+WeightSDS!V$30*$AJ987+WeightSDS!W$30-0.010431*(1-1/$AJ987),WeightSDS!M$32+WeightSDS!N$32/(1+EXP(WeightSDS!O$32+WeightSDS!P$32*$AJ987))-0.010431*(1-$AJ987/210))))</f>
        <v>2.9500001032655536</v>
      </c>
      <c r="AN987" s="7">
        <f>IF(D987="M",IF($AJ987&lt;162,WeightSDS!P$12*$AJ987^7+WeightSDS!Q$12*$AJ987^6+WeightSDS!R$12*$AJ987^5+WeightSDS!S$12*$AJ987^4+WeightSDS!T$12*$AJ987^3+WeightSDS!U$12*$AJ987^2+WeightSDS!V$12*$AJ987+WeightSDS!W$12,WeightSDS!P$14*$AJ987^7+WeightSDS!Q$14*$AJ987^6+WeightSDS!R$14*$AJ987^5+WeightSDS!S$14*$AJ987^4+WeightSDS!T$14*$AJ987^3+WeightSDS!U$14*$AJ987^2+WeightSDS!V$14*$AJ987+WeightSDS!W$14),IF($AJ987&lt;156,WeightSDS!O$17*$AJ987^8+WeightSDS!P$17*$AJ987^7+WeightSDS!Q$17*$AJ987^6+WeightSDS!R$17*$AJ987^5+WeightSDS!S$17*$AJ987^4+WeightSDS!T$17*$AJ987^3+WeightSDS!U$17*$AJ987^2+WeightSDS!V$17*$AJ987+WeightSDS!W$17,IF($AJ987&lt;186,WeightSDS!$U$18+(WeightSDS!$V$18-WeightSDS!$U$18)/24*($AJ987-186)+WeightSDS!$W$18*(-$AJ987+186)^2-0.005,WeightSDS!$U$18+(WeightSDS!$V$18-WeightSDS!$U$18)/24*($AJ987-186)-0.005)))</f>
        <v>0.14604529399999999</v>
      </c>
      <c r="AQ987" s="7">
        <f t="shared" si="339"/>
        <v>0.56299999999999994</v>
      </c>
      <c r="AR987" s="7">
        <f t="shared" si="340"/>
        <v>69</v>
      </c>
      <c r="AS987" s="7">
        <f t="shared" si="341"/>
        <v>0.51</v>
      </c>
    </row>
    <row r="988" spans="2:45" s="7" customFormat="1" x14ac:dyDescent="0.15">
      <c r="B988" s="118"/>
      <c r="C988" s="118"/>
      <c r="D988" s="118"/>
      <c r="E988" s="30"/>
      <c r="F988" s="30"/>
      <c r="G988" s="119"/>
      <c r="H988" s="119"/>
      <c r="I988" s="78"/>
      <c r="J988" s="11" t="str">
        <f t="shared" si="332"/>
        <v/>
      </c>
      <c r="K988" s="2" t="str">
        <f t="shared" si="342"/>
        <v/>
      </c>
      <c r="L988" s="2" t="str">
        <f t="shared" si="333"/>
        <v/>
      </c>
      <c r="M988" s="2" t="str">
        <f t="shared" si="343"/>
        <v/>
      </c>
      <c r="N988" s="2" t="str">
        <f t="shared" si="344"/>
        <v/>
      </c>
      <c r="O988" s="2" t="str">
        <f t="shared" si="345"/>
        <v/>
      </c>
      <c r="P988" s="11" t="str">
        <f t="shared" si="346"/>
        <v/>
      </c>
      <c r="Q988" s="11" t="str">
        <f t="shared" si="347"/>
        <v/>
      </c>
      <c r="R988" s="2" t="str">
        <f t="shared" si="348"/>
        <v/>
      </c>
      <c r="S988" s="11" t="str">
        <f t="shared" si="349"/>
        <v/>
      </c>
      <c r="T988" s="175" t="str">
        <f t="shared" si="350"/>
        <v/>
      </c>
      <c r="U988" s="11" t="str">
        <f t="shared" si="351"/>
        <v/>
      </c>
      <c r="V988" s="136"/>
      <c r="W988" s="136"/>
      <c r="X988" s="139">
        <f t="shared" si="334"/>
        <v>0</v>
      </c>
      <c r="Y988" s="31">
        <f t="shared" si="335"/>
        <v>0</v>
      </c>
      <c r="Z988" s="31"/>
      <c r="AA988" s="140">
        <f t="shared" si="336"/>
        <v>0</v>
      </c>
      <c r="AB988" s="12"/>
      <c r="AC988" s="8">
        <f t="shared" si="337"/>
        <v>9.0359999999999996</v>
      </c>
      <c r="AD988" s="8">
        <f t="shared" si="338"/>
        <v>-184.49199999999999</v>
      </c>
      <c r="AE988"/>
      <c r="AF988" t="e">
        <f>IF(D988="M",IF(AI988&lt;78,LMS!$D$5*AI988^3+LMS!$E$5*AI988^2+LMS!$F$5*AI988+LMS!$G$5,IF(AI988&lt;150,LMS!$D$6*AI988^3+LMS!$E$6*AI988^2+LMS!$F$6*AI988+LMS!$G$6,LMS!$D$7*AI988^3+LMS!$E$7*AI988^2+LMS!$F$7*AI988+LMS!$G$7)),IF(AI988&lt;69,LMS!$D$9*AI988^3+LMS!$E$9*AI988^2+LMS!$F$9*AI988+LMS!$G$9,IF(AI988&lt;150,LMS!$D$10*AI988^3+LMS!$E$10*AI988^2+LMS!$F$10*AI988+LMS!$G$10,LMS!$D$11*AI988^3+LMS!$E$11*AI988^2+LMS!$F$11*AI988+LMS!$G$11)))</f>
        <v>#VALUE!</v>
      </c>
      <c r="AG988" t="e">
        <f>IF(D988="M",(IF(AI988&lt;2.5,LMS!$D$21*AI988^3+LMS!$E$21*AI988^2+LMS!$F$21*AI988+LMS!$G$21,IF(AI988&lt;9.5,LMS!$D$22*AI988^3+LMS!$E$22*AI988^2+LMS!$F$22*AI988+LMS!$G$22,IF(AI988&lt;26.75,LMS!$D$23*AI988^3+LMS!$E$23*AI988^2+LMS!$F$23*AI988+LMS!$G$23,IF(AI988&lt;90,LMS!$D$24*AI988^3+LMS!$E$24*AI988^2+LMS!$F$24*AI988+LMS!$G$24,LMS!$D$25*AI988^3+LMS!$E$25*AI988^2+LMS!$F$25*AI988+LMS!$G$25))))),(IF(AI988&lt;2.5,LMS!$D$27*AI988^3+LMS!$E$27*AI988^2+LMS!$F$27*AI988+LMS!$G$27,IF(AI988&lt;9.5,LMS!$D$28*AI988^3+LMS!$E$28*AI988^2+LMS!$F$28*AI988+LMS!$G$28,IF(AI988&lt;26.75,LMS!$D$29*AI988^3+LMS!$E$29*AI988^2+LMS!$F$29*AI988+LMS!$G$29,IF(AI988&lt;90,LMS!$D$30*AI988^3+LMS!$E$30*AI988^2+LMS!$F$30*AI988+LMS!$G$30,IF(AI988&lt;150,LMS!$D$31*AI988^3+LMS!$E$31*AI988^2+LMS!$F$31*AI988+LMS!$G$31,LMS!$D$32*AI988^3+LMS!$E$32*AI988^2+LMS!$F$32*AI988+LMS!$G$32)))))))</f>
        <v>#VALUE!</v>
      </c>
      <c r="AH988" t="e">
        <f>IF(D988="M",(IF(AI988&lt;90,LMS!$D$14*AI988^3+LMS!$E$14*AI988^2+LMS!$F$14*AI988+LMS!$G$14,LMS!$D$15*AI988^3+LMS!$E$15*AI988^2+LMS!$F$15*AI988+LMS!$G$15)),(IF(AI988&lt;90,LMS!$D$17*AI988^3+LMS!$E$17*AI988^2+LMS!$F$17*AI988+LMS!$G$17,LMS!$D$18*AI988^3+LMS!$E$18*AI988^2+LMS!$F$18*AI988+LMS!$G$18)))</f>
        <v>#VALUE!</v>
      </c>
      <c r="AI988" s="7" t="e">
        <f t="shared" si="331"/>
        <v>#VALUE!</v>
      </c>
      <c r="AJ988" s="7">
        <f t="shared" si="352"/>
        <v>0</v>
      </c>
      <c r="AL988" s="7">
        <f>IF(D988="M",WeightSDS!P$5*$AJ988^7+WeightSDS!Q$5*$AJ988^6+WeightSDS!R$5*$AJ988^5+WeightSDS!S$5*$AJ988^4+WeightSDS!T$5*$AJ988^3+WeightSDS!U$5*$AJ988^2+WeightSDS!V$5*$AJ988+WeightSDS!W$5,IF($AJ988&lt;186,WeightSDS!P$8*$AJ988^7+WeightSDS!Q$8*$AJ988^6+WeightSDS!R$8*$AJ988^5+WeightSDS!S$8*$AJ988^4+WeightSDS!T$8*$AJ988^3+WeightSDS!U$8*$AJ988^2+WeightSDS!V$8*$AJ988+WeightSDS!W$8,WeightSDS!$U$9+WeightSDS!$V$9*($AJ988-WeightSDS!$W$9)))</f>
        <v>0.75407122999999998</v>
      </c>
      <c r="AM988" s="7">
        <f>IF(D988="M",IF($AJ988&lt;45,WeightSDS!M$23*$AJ988^10+WeightSDS!N$23*$AJ988^9+WeightSDS!O$23*$AJ988^8+WeightSDS!P$23*$AJ988^7+WeightSDS!Q$23*$AJ988^6+WeightSDS!R$23*$AJ988^5+WeightSDS!S$23*$AJ988^4+WeightSDS!T$23*$AJ988^3+WeightSDS!U$23*$AJ988^2+WeightSDS!V$23*$AJ988+WeightSDS!W$23,IF($AJ988&lt;153,WeightSDS!M$25*$AJ988^10+WeightSDS!N$25*$AJ988^9+WeightSDS!O$25*$AJ988^8+WeightSDS!P$25*$AJ988^7+WeightSDS!Q$25*$AJ988^6+WeightSDS!R$25*$AJ988^5+WeightSDS!S$25*$AJ988^4+WeightSDS!T$25*$AJ988^3+WeightSDS!U$25*$AJ988^2+WeightSDS!V$25*$AJ988+WeightSDS!W$25,WeightSDS!M$27+WeightSDS!N$27/(1+EXP(WeightSDS!O$27+WeightSDS!P$27*$AJ988)))),IF($AJ988&lt;43.8,WeightSDS!M$29*$AJ988^10+WeightSDS!N$29*$AJ988^9+WeightSDS!O$29*$AJ988^8+WeightSDS!P$29*$AJ988^7+WeightSDS!Q$29*$AJ988^6+WeightSDS!R$29*$AJ988^5+WeightSDS!S$29*$AJ988^4+WeightSDS!T$29*$AJ988^3+WeightSDS!U$29*$AJ988^2+WeightSDS!V$29*$AJ988+WeightSDS!W$29-0.010431*(1-$AJ988/210),IF($AJ988&lt;123,WeightSDS!M$30*$AJ988^10+WeightSDS!N$30*$AJ988^9+WeightSDS!O$30*$AJ988^8+WeightSDS!P$30*$AJ988^7+WeightSDS!Q$30*$AJ988^6+WeightSDS!R$30*$AJ988^5+WeightSDS!S$30*$AJ988^4+WeightSDS!T$30*$AJ988^3+WeightSDS!U$30*$AJ988^2+WeightSDS!V$30*$AJ988+WeightSDS!W$30-0.010431*(1-1/$AJ988),WeightSDS!M$32+WeightSDS!N$32/(1+EXP(WeightSDS!O$32+WeightSDS!P$32*$AJ988))-0.010431*(1-$AJ988/210))))</f>
        <v>2.9500001032655536</v>
      </c>
      <c r="AN988" s="7">
        <f>IF(D988="M",IF($AJ988&lt;162,WeightSDS!P$12*$AJ988^7+WeightSDS!Q$12*$AJ988^6+WeightSDS!R$12*$AJ988^5+WeightSDS!S$12*$AJ988^4+WeightSDS!T$12*$AJ988^3+WeightSDS!U$12*$AJ988^2+WeightSDS!V$12*$AJ988+WeightSDS!W$12,WeightSDS!P$14*$AJ988^7+WeightSDS!Q$14*$AJ988^6+WeightSDS!R$14*$AJ988^5+WeightSDS!S$14*$AJ988^4+WeightSDS!T$14*$AJ988^3+WeightSDS!U$14*$AJ988^2+WeightSDS!V$14*$AJ988+WeightSDS!W$14),IF($AJ988&lt;156,WeightSDS!O$17*$AJ988^8+WeightSDS!P$17*$AJ988^7+WeightSDS!Q$17*$AJ988^6+WeightSDS!R$17*$AJ988^5+WeightSDS!S$17*$AJ988^4+WeightSDS!T$17*$AJ988^3+WeightSDS!U$17*$AJ988^2+WeightSDS!V$17*$AJ988+WeightSDS!W$17,IF($AJ988&lt;186,WeightSDS!$U$18+(WeightSDS!$V$18-WeightSDS!$U$18)/24*($AJ988-186)+WeightSDS!$W$18*(-$AJ988+186)^2-0.005,WeightSDS!$U$18+(WeightSDS!$V$18-WeightSDS!$U$18)/24*($AJ988-186)-0.005)))</f>
        <v>0.14604529399999999</v>
      </c>
      <c r="AQ988" s="7">
        <f t="shared" si="339"/>
        <v>0.56299999999999994</v>
      </c>
      <c r="AR988" s="7">
        <f t="shared" si="340"/>
        <v>69</v>
      </c>
      <c r="AS988" s="7">
        <f t="shared" si="341"/>
        <v>0.51</v>
      </c>
    </row>
    <row r="989" spans="2:45" s="7" customFormat="1" x14ac:dyDescent="0.15">
      <c r="B989" s="118"/>
      <c r="C989" s="118"/>
      <c r="D989" s="118"/>
      <c r="E989" s="30"/>
      <c r="F989" s="30"/>
      <c r="G989" s="119"/>
      <c r="H989" s="119"/>
      <c r="I989" s="78"/>
      <c r="J989" s="11" t="str">
        <f t="shared" si="332"/>
        <v/>
      </c>
      <c r="K989" s="2" t="str">
        <f t="shared" si="342"/>
        <v/>
      </c>
      <c r="L989" s="2" t="str">
        <f t="shared" si="333"/>
        <v/>
      </c>
      <c r="M989" s="2" t="str">
        <f t="shared" si="343"/>
        <v/>
      </c>
      <c r="N989" s="2" t="str">
        <f t="shared" si="344"/>
        <v/>
      </c>
      <c r="O989" s="2" t="str">
        <f t="shared" si="345"/>
        <v/>
      </c>
      <c r="P989" s="11" t="str">
        <f t="shared" si="346"/>
        <v/>
      </c>
      <c r="Q989" s="11" t="str">
        <f t="shared" si="347"/>
        <v/>
      </c>
      <c r="R989" s="2" t="str">
        <f t="shared" si="348"/>
        <v/>
      </c>
      <c r="S989" s="11" t="str">
        <f t="shared" si="349"/>
        <v/>
      </c>
      <c r="T989" s="175" t="str">
        <f t="shared" si="350"/>
        <v/>
      </c>
      <c r="U989" s="11" t="str">
        <f t="shared" si="351"/>
        <v/>
      </c>
      <c r="V989" s="136"/>
      <c r="W989" s="136"/>
      <c r="X989" s="139">
        <f t="shared" si="334"/>
        <v>0</v>
      </c>
      <c r="Y989" s="31">
        <f t="shared" si="335"/>
        <v>0</v>
      </c>
      <c r="Z989" s="31"/>
      <c r="AA989" s="140">
        <f t="shared" si="336"/>
        <v>0</v>
      </c>
      <c r="AB989" s="12"/>
      <c r="AC989" s="8">
        <f t="shared" si="337"/>
        <v>9.0359999999999996</v>
      </c>
      <c r="AD989" s="8">
        <f t="shared" si="338"/>
        <v>-184.49199999999999</v>
      </c>
      <c r="AE989"/>
      <c r="AF989" t="e">
        <f>IF(D989="M",IF(AI989&lt;78,LMS!$D$5*AI989^3+LMS!$E$5*AI989^2+LMS!$F$5*AI989+LMS!$G$5,IF(AI989&lt;150,LMS!$D$6*AI989^3+LMS!$E$6*AI989^2+LMS!$F$6*AI989+LMS!$G$6,LMS!$D$7*AI989^3+LMS!$E$7*AI989^2+LMS!$F$7*AI989+LMS!$G$7)),IF(AI989&lt;69,LMS!$D$9*AI989^3+LMS!$E$9*AI989^2+LMS!$F$9*AI989+LMS!$G$9,IF(AI989&lt;150,LMS!$D$10*AI989^3+LMS!$E$10*AI989^2+LMS!$F$10*AI989+LMS!$G$10,LMS!$D$11*AI989^3+LMS!$E$11*AI989^2+LMS!$F$11*AI989+LMS!$G$11)))</f>
        <v>#VALUE!</v>
      </c>
      <c r="AG989" t="e">
        <f>IF(D989="M",(IF(AI989&lt;2.5,LMS!$D$21*AI989^3+LMS!$E$21*AI989^2+LMS!$F$21*AI989+LMS!$G$21,IF(AI989&lt;9.5,LMS!$D$22*AI989^3+LMS!$E$22*AI989^2+LMS!$F$22*AI989+LMS!$G$22,IF(AI989&lt;26.75,LMS!$D$23*AI989^3+LMS!$E$23*AI989^2+LMS!$F$23*AI989+LMS!$G$23,IF(AI989&lt;90,LMS!$D$24*AI989^3+LMS!$E$24*AI989^2+LMS!$F$24*AI989+LMS!$G$24,LMS!$D$25*AI989^3+LMS!$E$25*AI989^2+LMS!$F$25*AI989+LMS!$G$25))))),(IF(AI989&lt;2.5,LMS!$D$27*AI989^3+LMS!$E$27*AI989^2+LMS!$F$27*AI989+LMS!$G$27,IF(AI989&lt;9.5,LMS!$D$28*AI989^3+LMS!$E$28*AI989^2+LMS!$F$28*AI989+LMS!$G$28,IF(AI989&lt;26.75,LMS!$D$29*AI989^3+LMS!$E$29*AI989^2+LMS!$F$29*AI989+LMS!$G$29,IF(AI989&lt;90,LMS!$D$30*AI989^3+LMS!$E$30*AI989^2+LMS!$F$30*AI989+LMS!$G$30,IF(AI989&lt;150,LMS!$D$31*AI989^3+LMS!$E$31*AI989^2+LMS!$F$31*AI989+LMS!$G$31,LMS!$D$32*AI989^3+LMS!$E$32*AI989^2+LMS!$F$32*AI989+LMS!$G$32)))))))</f>
        <v>#VALUE!</v>
      </c>
      <c r="AH989" t="e">
        <f>IF(D989="M",(IF(AI989&lt;90,LMS!$D$14*AI989^3+LMS!$E$14*AI989^2+LMS!$F$14*AI989+LMS!$G$14,LMS!$D$15*AI989^3+LMS!$E$15*AI989^2+LMS!$F$15*AI989+LMS!$G$15)),(IF(AI989&lt;90,LMS!$D$17*AI989^3+LMS!$E$17*AI989^2+LMS!$F$17*AI989+LMS!$G$17,LMS!$D$18*AI989^3+LMS!$E$18*AI989^2+LMS!$F$18*AI989+LMS!$G$18)))</f>
        <v>#VALUE!</v>
      </c>
      <c r="AI989" s="7" t="e">
        <f t="shared" si="331"/>
        <v>#VALUE!</v>
      </c>
      <c r="AJ989" s="7">
        <f t="shared" si="352"/>
        <v>0</v>
      </c>
      <c r="AL989" s="7">
        <f>IF(D989="M",WeightSDS!P$5*$AJ989^7+WeightSDS!Q$5*$AJ989^6+WeightSDS!R$5*$AJ989^5+WeightSDS!S$5*$AJ989^4+WeightSDS!T$5*$AJ989^3+WeightSDS!U$5*$AJ989^2+WeightSDS!V$5*$AJ989+WeightSDS!W$5,IF($AJ989&lt;186,WeightSDS!P$8*$AJ989^7+WeightSDS!Q$8*$AJ989^6+WeightSDS!R$8*$AJ989^5+WeightSDS!S$8*$AJ989^4+WeightSDS!T$8*$AJ989^3+WeightSDS!U$8*$AJ989^2+WeightSDS!V$8*$AJ989+WeightSDS!W$8,WeightSDS!$U$9+WeightSDS!$V$9*($AJ989-WeightSDS!$W$9)))</f>
        <v>0.75407122999999998</v>
      </c>
      <c r="AM989" s="7">
        <f>IF(D989="M",IF($AJ989&lt;45,WeightSDS!M$23*$AJ989^10+WeightSDS!N$23*$AJ989^9+WeightSDS!O$23*$AJ989^8+WeightSDS!P$23*$AJ989^7+WeightSDS!Q$23*$AJ989^6+WeightSDS!R$23*$AJ989^5+WeightSDS!S$23*$AJ989^4+WeightSDS!T$23*$AJ989^3+WeightSDS!U$23*$AJ989^2+WeightSDS!V$23*$AJ989+WeightSDS!W$23,IF($AJ989&lt;153,WeightSDS!M$25*$AJ989^10+WeightSDS!N$25*$AJ989^9+WeightSDS!O$25*$AJ989^8+WeightSDS!P$25*$AJ989^7+WeightSDS!Q$25*$AJ989^6+WeightSDS!R$25*$AJ989^5+WeightSDS!S$25*$AJ989^4+WeightSDS!T$25*$AJ989^3+WeightSDS!U$25*$AJ989^2+WeightSDS!V$25*$AJ989+WeightSDS!W$25,WeightSDS!M$27+WeightSDS!N$27/(1+EXP(WeightSDS!O$27+WeightSDS!P$27*$AJ989)))),IF($AJ989&lt;43.8,WeightSDS!M$29*$AJ989^10+WeightSDS!N$29*$AJ989^9+WeightSDS!O$29*$AJ989^8+WeightSDS!P$29*$AJ989^7+WeightSDS!Q$29*$AJ989^6+WeightSDS!R$29*$AJ989^5+WeightSDS!S$29*$AJ989^4+WeightSDS!T$29*$AJ989^3+WeightSDS!U$29*$AJ989^2+WeightSDS!V$29*$AJ989+WeightSDS!W$29-0.010431*(1-$AJ989/210),IF($AJ989&lt;123,WeightSDS!M$30*$AJ989^10+WeightSDS!N$30*$AJ989^9+WeightSDS!O$30*$AJ989^8+WeightSDS!P$30*$AJ989^7+WeightSDS!Q$30*$AJ989^6+WeightSDS!R$30*$AJ989^5+WeightSDS!S$30*$AJ989^4+WeightSDS!T$30*$AJ989^3+WeightSDS!U$30*$AJ989^2+WeightSDS!V$30*$AJ989+WeightSDS!W$30-0.010431*(1-1/$AJ989),WeightSDS!M$32+WeightSDS!N$32/(1+EXP(WeightSDS!O$32+WeightSDS!P$32*$AJ989))-0.010431*(1-$AJ989/210))))</f>
        <v>2.9500001032655536</v>
      </c>
      <c r="AN989" s="7">
        <f>IF(D989="M",IF($AJ989&lt;162,WeightSDS!P$12*$AJ989^7+WeightSDS!Q$12*$AJ989^6+WeightSDS!R$12*$AJ989^5+WeightSDS!S$12*$AJ989^4+WeightSDS!T$12*$AJ989^3+WeightSDS!U$12*$AJ989^2+WeightSDS!V$12*$AJ989+WeightSDS!W$12,WeightSDS!P$14*$AJ989^7+WeightSDS!Q$14*$AJ989^6+WeightSDS!R$14*$AJ989^5+WeightSDS!S$14*$AJ989^4+WeightSDS!T$14*$AJ989^3+WeightSDS!U$14*$AJ989^2+WeightSDS!V$14*$AJ989+WeightSDS!W$14),IF($AJ989&lt;156,WeightSDS!O$17*$AJ989^8+WeightSDS!P$17*$AJ989^7+WeightSDS!Q$17*$AJ989^6+WeightSDS!R$17*$AJ989^5+WeightSDS!S$17*$AJ989^4+WeightSDS!T$17*$AJ989^3+WeightSDS!U$17*$AJ989^2+WeightSDS!V$17*$AJ989+WeightSDS!W$17,IF($AJ989&lt;186,WeightSDS!$U$18+(WeightSDS!$V$18-WeightSDS!$U$18)/24*($AJ989-186)+WeightSDS!$W$18*(-$AJ989+186)^2-0.005,WeightSDS!$U$18+(WeightSDS!$V$18-WeightSDS!$U$18)/24*($AJ989-186)-0.005)))</f>
        <v>0.14604529399999999</v>
      </c>
      <c r="AQ989" s="7">
        <f t="shared" si="339"/>
        <v>0.56299999999999994</v>
      </c>
      <c r="AR989" s="7">
        <f t="shared" si="340"/>
        <v>69</v>
      </c>
      <c r="AS989" s="7">
        <f t="shared" si="341"/>
        <v>0.51</v>
      </c>
    </row>
    <row r="990" spans="2:45" s="7" customFormat="1" x14ac:dyDescent="0.15">
      <c r="B990" s="118"/>
      <c r="C990" s="118"/>
      <c r="D990" s="118"/>
      <c r="E990" s="30"/>
      <c r="F990" s="30"/>
      <c r="G990" s="119"/>
      <c r="H990" s="119"/>
      <c r="I990" s="78"/>
      <c r="J990" s="11" t="str">
        <f t="shared" si="332"/>
        <v/>
      </c>
      <c r="K990" s="2" t="str">
        <f t="shared" si="342"/>
        <v/>
      </c>
      <c r="L990" s="2" t="str">
        <f t="shared" si="333"/>
        <v/>
      </c>
      <c r="M990" s="2" t="str">
        <f t="shared" si="343"/>
        <v/>
      </c>
      <c r="N990" s="2" t="str">
        <f t="shared" si="344"/>
        <v/>
      </c>
      <c r="O990" s="2" t="str">
        <f t="shared" si="345"/>
        <v/>
      </c>
      <c r="P990" s="11" t="str">
        <f t="shared" si="346"/>
        <v/>
      </c>
      <c r="Q990" s="11" t="str">
        <f t="shared" si="347"/>
        <v/>
      </c>
      <c r="R990" s="2" t="str">
        <f t="shared" si="348"/>
        <v/>
      </c>
      <c r="S990" s="11" t="str">
        <f t="shared" si="349"/>
        <v/>
      </c>
      <c r="T990" s="175" t="str">
        <f t="shared" si="350"/>
        <v/>
      </c>
      <c r="U990" s="11" t="str">
        <f t="shared" si="351"/>
        <v/>
      </c>
      <c r="V990" s="136"/>
      <c r="W990" s="136"/>
      <c r="X990" s="139">
        <f t="shared" si="334"/>
        <v>0</v>
      </c>
      <c r="Y990" s="31">
        <f t="shared" si="335"/>
        <v>0</v>
      </c>
      <c r="Z990" s="31"/>
      <c r="AA990" s="140">
        <f t="shared" si="336"/>
        <v>0</v>
      </c>
      <c r="AB990" s="12"/>
      <c r="AC990" s="8">
        <f t="shared" si="337"/>
        <v>9.0359999999999996</v>
      </c>
      <c r="AD990" s="8">
        <f t="shared" si="338"/>
        <v>-184.49199999999999</v>
      </c>
      <c r="AE990"/>
      <c r="AF990" t="e">
        <f>IF(D990="M",IF(AI990&lt;78,LMS!$D$5*AI990^3+LMS!$E$5*AI990^2+LMS!$F$5*AI990+LMS!$G$5,IF(AI990&lt;150,LMS!$D$6*AI990^3+LMS!$E$6*AI990^2+LMS!$F$6*AI990+LMS!$G$6,LMS!$D$7*AI990^3+LMS!$E$7*AI990^2+LMS!$F$7*AI990+LMS!$G$7)),IF(AI990&lt;69,LMS!$D$9*AI990^3+LMS!$E$9*AI990^2+LMS!$F$9*AI990+LMS!$G$9,IF(AI990&lt;150,LMS!$D$10*AI990^3+LMS!$E$10*AI990^2+LMS!$F$10*AI990+LMS!$G$10,LMS!$D$11*AI990^3+LMS!$E$11*AI990^2+LMS!$F$11*AI990+LMS!$G$11)))</f>
        <v>#VALUE!</v>
      </c>
      <c r="AG990" t="e">
        <f>IF(D990="M",(IF(AI990&lt;2.5,LMS!$D$21*AI990^3+LMS!$E$21*AI990^2+LMS!$F$21*AI990+LMS!$G$21,IF(AI990&lt;9.5,LMS!$D$22*AI990^3+LMS!$E$22*AI990^2+LMS!$F$22*AI990+LMS!$G$22,IF(AI990&lt;26.75,LMS!$D$23*AI990^3+LMS!$E$23*AI990^2+LMS!$F$23*AI990+LMS!$G$23,IF(AI990&lt;90,LMS!$D$24*AI990^3+LMS!$E$24*AI990^2+LMS!$F$24*AI990+LMS!$G$24,LMS!$D$25*AI990^3+LMS!$E$25*AI990^2+LMS!$F$25*AI990+LMS!$G$25))))),(IF(AI990&lt;2.5,LMS!$D$27*AI990^3+LMS!$E$27*AI990^2+LMS!$F$27*AI990+LMS!$G$27,IF(AI990&lt;9.5,LMS!$D$28*AI990^3+LMS!$E$28*AI990^2+LMS!$F$28*AI990+LMS!$G$28,IF(AI990&lt;26.75,LMS!$D$29*AI990^3+LMS!$E$29*AI990^2+LMS!$F$29*AI990+LMS!$G$29,IF(AI990&lt;90,LMS!$D$30*AI990^3+LMS!$E$30*AI990^2+LMS!$F$30*AI990+LMS!$G$30,IF(AI990&lt;150,LMS!$D$31*AI990^3+LMS!$E$31*AI990^2+LMS!$F$31*AI990+LMS!$G$31,LMS!$D$32*AI990^3+LMS!$E$32*AI990^2+LMS!$F$32*AI990+LMS!$G$32)))))))</f>
        <v>#VALUE!</v>
      </c>
      <c r="AH990" t="e">
        <f>IF(D990="M",(IF(AI990&lt;90,LMS!$D$14*AI990^3+LMS!$E$14*AI990^2+LMS!$F$14*AI990+LMS!$G$14,LMS!$D$15*AI990^3+LMS!$E$15*AI990^2+LMS!$F$15*AI990+LMS!$G$15)),(IF(AI990&lt;90,LMS!$D$17*AI990^3+LMS!$E$17*AI990^2+LMS!$F$17*AI990+LMS!$G$17,LMS!$D$18*AI990^3+LMS!$E$18*AI990^2+LMS!$F$18*AI990+LMS!$G$18)))</f>
        <v>#VALUE!</v>
      </c>
      <c r="AI990" s="7" t="e">
        <f t="shared" si="331"/>
        <v>#VALUE!</v>
      </c>
      <c r="AJ990" s="7">
        <f t="shared" si="352"/>
        <v>0</v>
      </c>
      <c r="AL990" s="7">
        <f>IF(D990="M",WeightSDS!P$5*$AJ990^7+WeightSDS!Q$5*$AJ990^6+WeightSDS!R$5*$AJ990^5+WeightSDS!S$5*$AJ990^4+WeightSDS!T$5*$AJ990^3+WeightSDS!U$5*$AJ990^2+WeightSDS!V$5*$AJ990+WeightSDS!W$5,IF($AJ990&lt;186,WeightSDS!P$8*$AJ990^7+WeightSDS!Q$8*$AJ990^6+WeightSDS!R$8*$AJ990^5+WeightSDS!S$8*$AJ990^4+WeightSDS!T$8*$AJ990^3+WeightSDS!U$8*$AJ990^2+WeightSDS!V$8*$AJ990+WeightSDS!W$8,WeightSDS!$U$9+WeightSDS!$V$9*($AJ990-WeightSDS!$W$9)))</f>
        <v>0.75407122999999998</v>
      </c>
      <c r="AM990" s="7">
        <f>IF(D990="M",IF($AJ990&lt;45,WeightSDS!M$23*$AJ990^10+WeightSDS!N$23*$AJ990^9+WeightSDS!O$23*$AJ990^8+WeightSDS!P$23*$AJ990^7+WeightSDS!Q$23*$AJ990^6+WeightSDS!R$23*$AJ990^5+WeightSDS!S$23*$AJ990^4+WeightSDS!T$23*$AJ990^3+WeightSDS!U$23*$AJ990^2+WeightSDS!V$23*$AJ990+WeightSDS!W$23,IF($AJ990&lt;153,WeightSDS!M$25*$AJ990^10+WeightSDS!N$25*$AJ990^9+WeightSDS!O$25*$AJ990^8+WeightSDS!P$25*$AJ990^7+WeightSDS!Q$25*$AJ990^6+WeightSDS!R$25*$AJ990^5+WeightSDS!S$25*$AJ990^4+WeightSDS!T$25*$AJ990^3+WeightSDS!U$25*$AJ990^2+WeightSDS!V$25*$AJ990+WeightSDS!W$25,WeightSDS!M$27+WeightSDS!N$27/(1+EXP(WeightSDS!O$27+WeightSDS!P$27*$AJ990)))),IF($AJ990&lt;43.8,WeightSDS!M$29*$AJ990^10+WeightSDS!N$29*$AJ990^9+WeightSDS!O$29*$AJ990^8+WeightSDS!P$29*$AJ990^7+WeightSDS!Q$29*$AJ990^6+WeightSDS!R$29*$AJ990^5+WeightSDS!S$29*$AJ990^4+WeightSDS!T$29*$AJ990^3+WeightSDS!U$29*$AJ990^2+WeightSDS!V$29*$AJ990+WeightSDS!W$29-0.010431*(1-$AJ990/210),IF($AJ990&lt;123,WeightSDS!M$30*$AJ990^10+WeightSDS!N$30*$AJ990^9+WeightSDS!O$30*$AJ990^8+WeightSDS!P$30*$AJ990^7+WeightSDS!Q$30*$AJ990^6+WeightSDS!R$30*$AJ990^5+WeightSDS!S$30*$AJ990^4+WeightSDS!T$30*$AJ990^3+WeightSDS!U$30*$AJ990^2+WeightSDS!V$30*$AJ990+WeightSDS!W$30-0.010431*(1-1/$AJ990),WeightSDS!M$32+WeightSDS!N$32/(1+EXP(WeightSDS!O$32+WeightSDS!P$32*$AJ990))-0.010431*(1-$AJ990/210))))</f>
        <v>2.9500001032655536</v>
      </c>
      <c r="AN990" s="7">
        <f>IF(D990="M",IF($AJ990&lt;162,WeightSDS!P$12*$AJ990^7+WeightSDS!Q$12*$AJ990^6+WeightSDS!R$12*$AJ990^5+WeightSDS!S$12*$AJ990^4+WeightSDS!T$12*$AJ990^3+WeightSDS!U$12*$AJ990^2+WeightSDS!V$12*$AJ990+WeightSDS!W$12,WeightSDS!P$14*$AJ990^7+WeightSDS!Q$14*$AJ990^6+WeightSDS!R$14*$AJ990^5+WeightSDS!S$14*$AJ990^4+WeightSDS!T$14*$AJ990^3+WeightSDS!U$14*$AJ990^2+WeightSDS!V$14*$AJ990+WeightSDS!W$14),IF($AJ990&lt;156,WeightSDS!O$17*$AJ990^8+WeightSDS!P$17*$AJ990^7+WeightSDS!Q$17*$AJ990^6+WeightSDS!R$17*$AJ990^5+WeightSDS!S$17*$AJ990^4+WeightSDS!T$17*$AJ990^3+WeightSDS!U$17*$AJ990^2+WeightSDS!V$17*$AJ990+WeightSDS!W$17,IF($AJ990&lt;186,WeightSDS!$U$18+(WeightSDS!$V$18-WeightSDS!$U$18)/24*($AJ990-186)+WeightSDS!$W$18*(-$AJ990+186)^2-0.005,WeightSDS!$U$18+(WeightSDS!$V$18-WeightSDS!$U$18)/24*($AJ990-186)-0.005)))</f>
        <v>0.14604529399999999</v>
      </c>
      <c r="AQ990" s="7">
        <f t="shared" si="339"/>
        <v>0.56299999999999994</v>
      </c>
      <c r="AR990" s="7">
        <f t="shared" si="340"/>
        <v>69</v>
      </c>
      <c r="AS990" s="7">
        <f t="shared" si="341"/>
        <v>0.51</v>
      </c>
    </row>
    <row r="991" spans="2:45" s="7" customFormat="1" x14ac:dyDescent="0.15">
      <c r="B991" s="118"/>
      <c r="C991" s="118"/>
      <c r="D991" s="118"/>
      <c r="E991" s="30"/>
      <c r="F991" s="30"/>
      <c r="G991" s="119"/>
      <c r="H991" s="119"/>
      <c r="I991" s="78"/>
      <c r="J991" s="11" t="str">
        <f t="shared" si="332"/>
        <v/>
      </c>
      <c r="K991" s="2" t="str">
        <f t="shared" si="342"/>
        <v/>
      </c>
      <c r="L991" s="2" t="str">
        <f t="shared" si="333"/>
        <v/>
      </c>
      <c r="M991" s="2" t="str">
        <f t="shared" si="343"/>
        <v/>
      </c>
      <c r="N991" s="2" t="str">
        <f t="shared" si="344"/>
        <v/>
      </c>
      <c r="O991" s="2" t="str">
        <f t="shared" si="345"/>
        <v/>
      </c>
      <c r="P991" s="11" t="str">
        <f t="shared" si="346"/>
        <v/>
      </c>
      <c r="Q991" s="11" t="str">
        <f t="shared" si="347"/>
        <v/>
      </c>
      <c r="R991" s="2" t="str">
        <f t="shared" si="348"/>
        <v/>
      </c>
      <c r="S991" s="11" t="str">
        <f t="shared" si="349"/>
        <v/>
      </c>
      <c r="T991" s="175" t="str">
        <f t="shared" si="350"/>
        <v/>
      </c>
      <c r="U991" s="11" t="str">
        <f t="shared" si="351"/>
        <v/>
      </c>
      <c r="V991" s="136"/>
      <c r="W991" s="136"/>
      <c r="X991" s="139">
        <f t="shared" si="334"/>
        <v>0</v>
      </c>
      <c r="Y991" s="31">
        <f t="shared" si="335"/>
        <v>0</v>
      </c>
      <c r="Z991" s="31"/>
      <c r="AA991" s="140">
        <f t="shared" si="336"/>
        <v>0</v>
      </c>
      <c r="AB991" s="12"/>
      <c r="AC991" s="8">
        <f t="shared" si="337"/>
        <v>9.0359999999999996</v>
      </c>
      <c r="AD991" s="8">
        <f t="shared" si="338"/>
        <v>-184.49199999999999</v>
      </c>
      <c r="AE991"/>
      <c r="AF991" t="e">
        <f>IF(D991="M",IF(AI991&lt;78,LMS!$D$5*AI991^3+LMS!$E$5*AI991^2+LMS!$F$5*AI991+LMS!$G$5,IF(AI991&lt;150,LMS!$D$6*AI991^3+LMS!$E$6*AI991^2+LMS!$F$6*AI991+LMS!$G$6,LMS!$D$7*AI991^3+LMS!$E$7*AI991^2+LMS!$F$7*AI991+LMS!$G$7)),IF(AI991&lt;69,LMS!$D$9*AI991^3+LMS!$E$9*AI991^2+LMS!$F$9*AI991+LMS!$G$9,IF(AI991&lt;150,LMS!$D$10*AI991^3+LMS!$E$10*AI991^2+LMS!$F$10*AI991+LMS!$G$10,LMS!$D$11*AI991^3+LMS!$E$11*AI991^2+LMS!$F$11*AI991+LMS!$G$11)))</f>
        <v>#VALUE!</v>
      </c>
      <c r="AG991" t="e">
        <f>IF(D991="M",(IF(AI991&lt;2.5,LMS!$D$21*AI991^3+LMS!$E$21*AI991^2+LMS!$F$21*AI991+LMS!$G$21,IF(AI991&lt;9.5,LMS!$D$22*AI991^3+LMS!$E$22*AI991^2+LMS!$F$22*AI991+LMS!$G$22,IF(AI991&lt;26.75,LMS!$D$23*AI991^3+LMS!$E$23*AI991^2+LMS!$F$23*AI991+LMS!$G$23,IF(AI991&lt;90,LMS!$D$24*AI991^3+LMS!$E$24*AI991^2+LMS!$F$24*AI991+LMS!$G$24,LMS!$D$25*AI991^3+LMS!$E$25*AI991^2+LMS!$F$25*AI991+LMS!$G$25))))),(IF(AI991&lt;2.5,LMS!$D$27*AI991^3+LMS!$E$27*AI991^2+LMS!$F$27*AI991+LMS!$G$27,IF(AI991&lt;9.5,LMS!$D$28*AI991^3+LMS!$E$28*AI991^2+LMS!$F$28*AI991+LMS!$G$28,IF(AI991&lt;26.75,LMS!$D$29*AI991^3+LMS!$E$29*AI991^2+LMS!$F$29*AI991+LMS!$G$29,IF(AI991&lt;90,LMS!$D$30*AI991^3+LMS!$E$30*AI991^2+LMS!$F$30*AI991+LMS!$G$30,IF(AI991&lt;150,LMS!$D$31*AI991^3+LMS!$E$31*AI991^2+LMS!$F$31*AI991+LMS!$G$31,LMS!$D$32*AI991^3+LMS!$E$32*AI991^2+LMS!$F$32*AI991+LMS!$G$32)))))))</f>
        <v>#VALUE!</v>
      </c>
      <c r="AH991" t="e">
        <f>IF(D991="M",(IF(AI991&lt;90,LMS!$D$14*AI991^3+LMS!$E$14*AI991^2+LMS!$F$14*AI991+LMS!$G$14,LMS!$D$15*AI991^3+LMS!$E$15*AI991^2+LMS!$F$15*AI991+LMS!$G$15)),(IF(AI991&lt;90,LMS!$D$17*AI991^3+LMS!$E$17*AI991^2+LMS!$F$17*AI991+LMS!$G$17,LMS!$D$18*AI991^3+LMS!$E$18*AI991^2+LMS!$F$18*AI991+LMS!$G$18)))</f>
        <v>#VALUE!</v>
      </c>
      <c r="AI991" s="7" t="e">
        <f t="shared" si="331"/>
        <v>#VALUE!</v>
      </c>
      <c r="AJ991" s="7">
        <f t="shared" si="352"/>
        <v>0</v>
      </c>
      <c r="AL991" s="7">
        <f>IF(D991="M",WeightSDS!P$5*$AJ991^7+WeightSDS!Q$5*$AJ991^6+WeightSDS!R$5*$AJ991^5+WeightSDS!S$5*$AJ991^4+WeightSDS!T$5*$AJ991^3+WeightSDS!U$5*$AJ991^2+WeightSDS!V$5*$AJ991+WeightSDS!W$5,IF($AJ991&lt;186,WeightSDS!P$8*$AJ991^7+WeightSDS!Q$8*$AJ991^6+WeightSDS!R$8*$AJ991^5+WeightSDS!S$8*$AJ991^4+WeightSDS!T$8*$AJ991^3+WeightSDS!U$8*$AJ991^2+WeightSDS!V$8*$AJ991+WeightSDS!W$8,WeightSDS!$U$9+WeightSDS!$V$9*($AJ991-WeightSDS!$W$9)))</f>
        <v>0.75407122999999998</v>
      </c>
      <c r="AM991" s="7">
        <f>IF(D991="M",IF($AJ991&lt;45,WeightSDS!M$23*$AJ991^10+WeightSDS!N$23*$AJ991^9+WeightSDS!O$23*$AJ991^8+WeightSDS!P$23*$AJ991^7+WeightSDS!Q$23*$AJ991^6+WeightSDS!R$23*$AJ991^5+WeightSDS!S$23*$AJ991^4+WeightSDS!T$23*$AJ991^3+WeightSDS!U$23*$AJ991^2+WeightSDS!V$23*$AJ991+WeightSDS!W$23,IF($AJ991&lt;153,WeightSDS!M$25*$AJ991^10+WeightSDS!N$25*$AJ991^9+WeightSDS!O$25*$AJ991^8+WeightSDS!P$25*$AJ991^7+WeightSDS!Q$25*$AJ991^6+WeightSDS!R$25*$AJ991^5+WeightSDS!S$25*$AJ991^4+WeightSDS!T$25*$AJ991^3+WeightSDS!U$25*$AJ991^2+WeightSDS!V$25*$AJ991+WeightSDS!W$25,WeightSDS!M$27+WeightSDS!N$27/(1+EXP(WeightSDS!O$27+WeightSDS!P$27*$AJ991)))),IF($AJ991&lt;43.8,WeightSDS!M$29*$AJ991^10+WeightSDS!N$29*$AJ991^9+WeightSDS!O$29*$AJ991^8+WeightSDS!P$29*$AJ991^7+WeightSDS!Q$29*$AJ991^6+WeightSDS!R$29*$AJ991^5+WeightSDS!S$29*$AJ991^4+WeightSDS!T$29*$AJ991^3+WeightSDS!U$29*$AJ991^2+WeightSDS!V$29*$AJ991+WeightSDS!W$29-0.010431*(1-$AJ991/210),IF($AJ991&lt;123,WeightSDS!M$30*$AJ991^10+WeightSDS!N$30*$AJ991^9+WeightSDS!O$30*$AJ991^8+WeightSDS!P$30*$AJ991^7+WeightSDS!Q$30*$AJ991^6+WeightSDS!R$30*$AJ991^5+WeightSDS!S$30*$AJ991^4+WeightSDS!T$30*$AJ991^3+WeightSDS!U$30*$AJ991^2+WeightSDS!V$30*$AJ991+WeightSDS!W$30-0.010431*(1-1/$AJ991),WeightSDS!M$32+WeightSDS!N$32/(1+EXP(WeightSDS!O$32+WeightSDS!P$32*$AJ991))-0.010431*(1-$AJ991/210))))</f>
        <v>2.9500001032655536</v>
      </c>
      <c r="AN991" s="7">
        <f>IF(D991="M",IF($AJ991&lt;162,WeightSDS!P$12*$AJ991^7+WeightSDS!Q$12*$AJ991^6+WeightSDS!R$12*$AJ991^5+WeightSDS!S$12*$AJ991^4+WeightSDS!T$12*$AJ991^3+WeightSDS!U$12*$AJ991^2+WeightSDS!V$12*$AJ991+WeightSDS!W$12,WeightSDS!P$14*$AJ991^7+WeightSDS!Q$14*$AJ991^6+WeightSDS!R$14*$AJ991^5+WeightSDS!S$14*$AJ991^4+WeightSDS!T$14*$AJ991^3+WeightSDS!U$14*$AJ991^2+WeightSDS!V$14*$AJ991+WeightSDS!W$14),IF($AJ991&lt;156,WeightSDS!O$17*$AJ991^8+WeightSDS!P$17*$AJ991^7+WeightSDS!Q$17*$AJ991^6+WeightSDS!R$17*$AJ991^5+WeightSDS!S$17*$AJ991^4+WeightSDS!T$17*$AJ991^3+WeightSDS!U$17*$AJ991^2+WeightSDS!V$17*$AJ991+WeightSDS!W$17,IF($AJ991&lt;186,WeightSDS!$U$18+(WeightSDS!$V$18-WeightSDS!$U$18)/24*($AJ991-186)+WeightSDS!$W$18*(-$AJ991+186)^2-0.005,WeightSDS!$U$18+(WeightSDS!$V$18-WeightSDS!$U$18)/24*($AJ991-186)-0.005)))</f>
        <v>0.14604529399999999</v>
      </c>
      <c r="AQ991" s="7">
        <f t="shared" si="339"/>
        <v>0.56299999999999994</v>
      </c>
      <c r="AR991" s="7">
        <f t="shared" si="340"/>
        <v>69</v>
      </c>
      <c r="AS991" s="7">
        <f t="shared" si="341"/>
        <v>0.51</v>
      </c>
    </row>
    <row r="992" spans="2:45" s="7" customFormat="1" x14ac:dyDescent="0.15">
      <c r="B992" s="118"/>
      <c r="C992" s="118"/>
      <c r="D992" s="118"/>
      <c r="E992" s="30"/>
      <c r="F992" s="30"/>
      <c r="G992" s="119"/>
      <c r="H992" s="119"/>
      <c r="I992" s="78"/>
      <c r="J992" s="11" t="str">
        <f t="shared" si="332"/>
        <v/>
      </c>
      <c r="K992" s="2" t="str">
        <f t="shared" si="342"/>
        <v/>
      </c>
      <c r="L992" s="2" t="str">
        <f t="shared" si="333"/>
        <v/>
      </c>
      <c r="M992" s="2" t="str">
        <f t="shared" si="343"/>
        <v/>
      </c>
      <c r="N992" s="2" t="str">
        <f t="shared" si="344"/>
        <v/>
      </c>
      <c r="O992" s="2" t="str">
        <f t="shared" si="345"/>
        <v/>
      </c>
      <c r="P992" s="11" t="str">
        <f t="shared" si="346"/>
        <v/>
      </c>
      <c r="Q992" s="11" t="str">
        <f t="shared" si="347"/>
        <v/>
      </c>
      <c r="R992" s="2" t="str">
        <f t="shared" si="348"/>
        <v/>
      </c>
      <c r="S992" s="11" t="str">
        <f t="shared" si="349"/>
        <v/>
      </c>
      <c r="T992" s="175" t="str">
        <f t="shared" si="350"/>
        <v/>
      </c>
      <c r="U992" s="11" t="str">
        <f t="shared" si="351"/>
        <v/>
      </c>
      <c r="V992" s="136"/>
      <c r="W992" s="136"/>
      <c r="X992" s="139">
        <f t="shared" si="334"/>
        <v>0</v>
      </c>
      <c r="Y992" s="31">
        <f t="shared" si="335"/>
        <v>0</v>
      </c>
      <c r="Z992" s="31"/>
      <c r="AA992" s="140">
        <f t="shared" si="336"/>
        <v>0</v>
      </c>
      <c r="AB992" s="12"/>
      <c r="AC992" s="8">
        <f t="shared" si="337"/>
        <v>9.0359999999999996</v>
      </c>
      <c r="AD992" s="8">
        <f t="shared" si="338"/>
        <v>-184.49199999999999</v>
      </c>
      <c r="AE992"/>
      <c r="AF992" t="e">
        <f>IF(D992="M",IF(AI992&lt;78,LMS!$D$5*AI992^3+LMS!$E$5*AI992^2+LMS!$F$5*AI992+LMS!$G$5,IF(AI992&lt;150,LMS!$D$6*AI992^3+LMS!$E$6*AI992^2+LMS!$F$6*AI992+LMS!$G$6,LMS!$D$7*AI992^3+LMS!$E$7*AI992^2+LMS!$F$7*AI992+LMS!$G$7)),IF(AI992&lt;69,LMS!$D$9*AI992^3+LMS!$E$9*AI992^2+LMS!$F$9*AI992+LMS!$G$9,IF(AI992&lt;150,LMS!$D$10*AI992^3+LMS!$E$10*AI992^2+LMS!$F$10*AI992+LMS!$G$10,LMS!$D$11*AI992^3+LMS!$E$11*AI992^2+LMS!$F$11*AI992+LMS!$G$11)))</f>
        <v>#VALUE!</v>
      </c>
      <c r="AG992" t="e">
        <f>IF(D992="M",(IF(AI992&lt;2.5,LMS!$D$21*AI992^3+LMS!$E$21*AI992^2+LMS!$F$21*AI992+LMS!$G$21,IF(AI992&lt;9.5,LMS!$D$22*AI992^3+LMS!$E$22*AI992^2+LMS!$F$22*AI992+LMS!$G$22,IF(AI992&lt;26.75,LMS!$D$23*AI992^3+LMS!$E$23*AI992^2+LMS!$F$23*AI992+LMS!$G$23,IF(AI992&lt;90,LMS!$D$24*AI992^3+LMS!$E$24*AI992^2+LMS!$F$24*AI992+LMS!$G$24,LMS!$D$25*AI992^3+LMS!$E$25*AI992^2+LMS!$F$25*AI992+LMS!$G$25))))),(IF(AI992&lt;2.5,LMS!$D$27*AI992^3+LMS!$E$27*AI992^2+LMS!$F$27*AI992+LMS!$G$27,IF(AI992&lt;9.5,LMS!$D$28*AI992^3+LMS!$E$28*AI992^2+LMS!$F$28*AI992+LMS!$G$28,IF(AI992&lt;26.75,LMS!$D$29*AI992^3+LMS!$E$29*AI992^2+LMS!$F$29*AI992+LMS!$G$29,IF(AI992&lt;90,LMS!$D$30*AI992^3+LMS!$E$30*AI992^2+LMS!$F$30*AI992+LMS!$G$30,IF(AI992&lt;150,LMS!$D$31*AI992^3+LMS!$E$31*AI992^2+LMS!$F$31*AI992+LMS!$G$31,LMS!$D$32*AI992^3+LMS!$E$32*AI992^2+LMS!$F$32*AI992+LMS!$G$32)))))))</f>
        <v>#VALUE!</v>
      </c>
      <c r="AH992" t="e">
        <f>IF(D992="M",(IF(AI992&lt;90,LMS!$D$14*AI992^3+LMS!$E$14*AI992^2+LMS!$F$14*AI992+LMS!$G$14,LMS!$D$15*AI992^3+LMS!$E$15*AI992^2+LMS!$F$15*AI992+LMS!$G$15)),(IF(AI992&lt;90,LMS!$D$17*AI992^3+LMS!$E$17*AI992^2+LMS!$F$17*AI992+LMS!$G$17,LMS!$D$18*AI992^3+LMS!$E$18*AI992^2+LMS!$F$18*AI992+LMS!$G$18)))</f>
        <v>#VALUE!</v>
      </c>
      <c r="AI992" s="7" t="e">
        <f t="shared" si="331"/>
        <v>#VALUE!</v>
      </c>
      <c r="AJ992" s="7">
        <f t="shared" si="352"/>
        <v>0</v>
      </c>
      <c r="AL992" s="7">
        <f>IF(D992="M",WeightSDS!P$5*$AJ992^7+WeightSDS!Q$5*$AJ992^6+WeightSDS!R$5*$AJ992^5+WeightSDS!S$5*$AJ992^4+WeightSDS!T$5*$AJ992^3+WeightSDS!U$5*$AJ992^2+WeightSDS!V$5*$AJ992+WeightSDS!W$5,IF($AJ992&lt;186,WeightSDS!P$8*$AJ992^7+WeightSDS!Q$8*$AJ992^6+WeightSDS!R$8*$AJ992^5+WeightSDS!S$8*$AJ992^4+WeightSDS!T$8*$AJ992^3+WeightSDS!U$8*$AJ992^2+WeightSDS!V$8*$AJ992+WeightSDS!W$8,WeightSDS!$U$9+WeightSDS!$V$9*($AJ992-WeightSDS!$W$9)))</f>
        <v>0.75407122999999998</v>
      </c>
      <c r="AM992" s="7">
        <f>IF(D992="M",IF($AJ992&lt;45,WeightSDS!M$23*$AJ992^10+WeightSDS!N$23*$AJ992^9+WeightSDS!O$23*$AJ992^8+WeightSDS!P$23*$AJ992^7+WeightSDS!Q$23*$AJ992^6+WeightSDS!R$23*$AJ992^5+WeightSDS!S$23*$AJ992^4+WeightSDS!T$23*$AJ992^3+WeightSDS!U$23*$AJ992^2+WeightSDS!V$23*$AJ992+WeightSDS!W$23,IF($AJ992&lt;153,WeightSDS!M$25*$AJ992^10+WeightSDS!N$25*$AJ992^9+WeightSDS!O$25*$AJ992^8+WeightSDS!P$25*$AJ992^7+WeightSDS!Q$25*$AJ992^6+WeightSDS!R$25*$AJ992^5+WeightSDS!S$25*$AJ992^4+WeightSDS!T$25*$AJ992^3+WeightSDS!U$25*$AJ992^2+WeightSDS!V$25*$AJ992+WeightSDS!W$25,WeightSDS!M$27+WeightSDS!N$27/(1+EXP(WeightSDS!O$27+WeightSDS!P$27*$AJ992)))),IF($AJ992&lt;43.8,WeightSDS!M$29*$AJ992^10+WeightSDS!N$29*$AJ992^9+WeightSDS!O$29*$AJ992^8+WeightSDS!P$29*$AJ992^7+WeightSDS!Q$29*$AJ992^6+WeightSDS!R$29*$AJ992^5+WeightSDS!S$29*$AJ992^4+WeightSDS!T$29*$AJ992^3+WeightSDS!U$29*$AJ992^2+WeightSDS!V$29*$AJ992+WeightSDS!W$29-0.010431*(1-$AJ992/210),IF($AJ992&lt;123,WeightSDS!M$30*$AJ992^10+WeightSDS!N$30*$AJ992^9+WeightSDS!O$30*$AJ992^8+WeightSDS!P$30*$AJ992^7+WeightSDS!Q$30*$AJ992^6+WeightSDS!R$30*$AJ992^5+WeightSDS!S$30*$AJ992^4+WeightSDS!T$30*$AJ992^3+WeightSDS!U$30*$AJ992^2+WeightSDS!V$30*$AJ992+WeightSDS!W$30-0.010431*(1-1/$AJ992),WeightSDS!M$32+WeightSDS!N$32/(1+EXP(WeightSDS!O$32+WeightSDS!P$32*$AJ992))-0.010431*(1-$AJ992/210))))</f>
        <v>2.9500001032655536</v>
      </c>
      <c r="AN992" s="7">
        <f>IF(D992="M",IF($AJ992&lt;162,WeightSDS!P$12*$AJ992^7+WeightSDS!Q$12*$AJ992^6+WeightSDS!R$12*$AJ992^5+WeightSDS!S$12*$AJ992^4+WeightSDS!T$12*$AJ992^3+WeightSDS!U$12*$AJ992^2+WeightSDS!V$12*$AJ992+WeightSDS!W$12,WeightSDS!P$14*$AJ992^7+WeightSDS!Q$14*$AJ992^6+WeightSDS!R$14*$AJ992^5+WeightSDS!S$14*$AJ992^4+WeightSDS!T$14*$AJ992^3+WeightSDS!U$14*$AJ992^2+WeightSDS!V$14*$AJ992+WeightSDS!W$14),IF($AJ992&lt;156,WeightSDS!O$17*$AJ992^8+WeightSDS!P$17*$AJ992^7+WeightSDS!Q$17*$AJ992^6+WeightSDS!R$17*$AJ992^5+WeightSDS!S$17*$AJ992^4+WeightSDS!T$17*$AJ992^3+WeightSDS!U$17*$AJ992^2+WeightSDS!V$17*$AJ992+WeightSDS!W$17,IF($AJ992&lt;186,WeightSDS!$U$18+(WeightSDS!$V$18-WeightSDS!$U$18)/24*($AJ992-186)+WeightSDS!$W$18*(-$AJ992+186)^2-0.005,WeightSDS!$U$18+(WeightSDS!$V$18-WeightSDS!$U$18)/24*($AJ992-186)-0.005)))</f>
        <v>0.14604529399999999</v>
      </c>
      <c r="AQ992" s="7">
        <f t="shared" si="339"/>
        <v>0.56299999999999994</v>
      </c>
      <c r="AR992" s="7">
        <f t="shared" si="340"/>
        <v>69</v>
      </c>
      <c r="AS992" s="7">
        <f t="shared" si="341"/>
        <v>0.51</v>
      </c>
    </row>
    <row r="993" spans="2:45" s="7" customFormat="1" x14ac:dyDescent="0.15">
      <c r="B993" s="118"/>
      <c r="C993" s="118"/>
      <c r="D993" s="118"/>
      <c r="E993" s="30"/>
      <c r="F993" s="30"/>
      <c r="G993" s="119"/>
      <c r="H993" s="119"/>
      <c r="I993" s="78"/>
      <c r="J993" s="11" t="str">
        <f t="shared" si="332"/>
        <v/>
      </c>
      <c r="K993" s="2" t="str">
        <f t="shared" si="342"/>
        <v/>
      </c>
      <c r="L993" s="2" t="str">
        <f t="shared" si="333"/>
        <v/>
      </c>
      <c r="M993" s="2" t="str">
        <f t="shared" si="343"/>
        <v/>
      </c>
      <c r="N993" s="2" t="str">
        <f t="shared" si="344"/>
        <v/>
      </c>
      <c r="O993" s="2" t="str">
        <f t="shared" si="345"/>
        <v/>
      </c>
      <c r="P993" s="11" t="str">
        <f t="shared" si="346"/>
        <v/>
      </c>
      <c r="Q993" s="11" t="str">
        <f t="shared" si="347"/>
        <v/>
      </c>
      <c r="R993" s="2" t="str">
        <f t="shared" si="348"/>
        <v/>
      </c>
      <c r="S993" s="11" t="str">
        <f t="shared" si="349"/>
        <v/>
      </c>
      <c r="T993" s="175" t="str">
        <f t="shared" si="350"/>
        <v/>
      </c>
      <c r="U993" s="11" t="str">
        <f t="shared" si="351"/>
        <v/>
      </c>
      <c r="V993" s="136"/>
      <c r="W993" s="136"/>
      <c r="X993" s="139">
        <f t="shared" si="334"/>
        <v>0</v>
      </c>
      <c r="Y993" s="31">
        <f t="shared" si="335"/>
        <v>0</v>
      </c>
      <c r="Z993" s="31"/>
      <c r="AA993" s="140">
        <f t="shared" si="336"/>
        <v>0</v>
      </c>
      <c r="AB993" s="12"/>
      <c r="AC993" s="8">
        <f t="shared" si="337"/>
        <v>9.0359999999999996</v>
      </c>
      <c r="AD993" s="8">
        <f t="shared" si="338"/>
        <v>-184.49199999999999</v>
      </c>
      <c r="AE993"/>
      <c r="AF993" t="e">
        <f>IF(D993="M",IF(AI993&lt;78,LMS!$D$5*AI993^3+LMS!$E$5*AI993^2+LMS!$F$5*AI993+LMS!$G$5,IF(AI993&lt;150,LMS!$D$6*AI993^3+LMS!$E$6*AI993^2+LMS!$F$6*AI993+LMS!$G$6,LMS!$D$7*AI993^3+LMS!$E$7*AI993^2+LMS!$F$7*AI993+LMS!$G$7)),IF(AI993&lt;69,LMS!$D$9*AI993^3+LMS!$E$9*AI993^2+LMS!$F$9*AI993+LMS!$G$9,IF(AI993&lt;150,LMS!$D$10*AI993^3+LMS!$E$10*AI993^2+LMS!$F$10*AI993+LMS!$G$10,LMS!$D$11*AI993^3+LMS!$E$11*AI993^2+LMS!$F$11*AI993+LMS!$G$11)))</f>
        <v>#VALUE!</v>
      </c>
      <c r="AG993" t="e">
        <f>IF(D993="M",(IF(AI993&lt;2.5,LMS!$D$21*AI993^3+LMS!$E$21*AI993^2+LMS!$F$21*AI993+LMS!$G$21,IF(AI993&lt;9.5,LMS!$D$22*AI993^3+LMS!$E$22*AI993^2+LMS!$F$22*AI993+LMS!$G$22,IF(AI993&lt;26.75,LMS!$D$23*AI993^3+LMS!$E$23*AI993^2+LMS!$F$23*AI993+LMS!$G$23,IF(AI993&lt;90,LMS!$D$24*AI993^3+LMS!$E$24*AI993^2+LMS!$F$24*AI993+LMS!$G$24,LMS!$D$25*AI993^3+LMS!$E$25*AI993^2+LMS!$F$25*AI993+LMS!$G$25))))),(IF(AI993&lt;2.5,LMS!$D$27*AI993^3+LMS!$E$27*AI993^2+LMS!$F$27*AI993+LMS!$G$27,IF(AI993&lt;9.5,LMS!$D$28*AI993^3+LMS!$E$28*AI993^2+LMS!$F$28*AI993+LMS!$G$28,IF(AI993&lt;26.75,LMS!$D$29*AI993^3+LMS!$E$29*AI993^2+LMS!$F$29*AI993+LMS!$G$29,IF(AI993&lt;90,LMS!$D$30*AI993^3+LMS!$E$30*AI993^2+LMS!$F$30*AI993+LMS!$G$30,IF(AI993&lt;150,LMS!$D$31*AI993^3+LMS!$E$31*AI993^2+LMS!$F$31*AI993+LMS!$G$31,LMS!$D$32*AI993^3+LMS!$E$32*AI993^2+LMS!$F$32*AI993+LMS!$G$32)))))))</f>
        <v>#VALUE!</v>
      </c>
      <c r="AH993" t="e">
        <f>IF(D993="M",(IF(AI993&lt;90,LMS!$D$14*AI993^3+LMS!$E$14*AI993^2+LMS!$F$14*AI993+LMS!$G$14,LMS!$D$15*AI993^3+LMS!$E$15*AI993^2+LMS!$F$15*AI993+LMS!$G$15)),(IF(AI993&lt;90,LMS!$D$17*AI993^3+LMS!$E$17*AI993^2+LMS!$F$17*AI993+LMS!$G$17,LMS!$D$18*AI993^3+LMS!$E$18*AI993^2+LMS!$F$18*AI993+LMS!$G$18)))</f>
        <v>#VALUE!</v>
      </c>
      <c r="AI993" s="7" t="e">
        <f t="shared" si="331"/>
        <v>#VALUE!</v>
      </c>
      <c r="AJ993" s="7">
        <f t="shared" si="352"/>
        <v>0</v>
      </c>
      <c r="AL993" s="7">
        <f>IF(D993="M",WeightSDS!P$5*$AJ993^7+WeightSDS!Q$5*$AJ993^6+WeightSDS!R$5*$AJ993^5+WeightSDS!S$5*$AJ993^4+WeightSDS!T$5*$AJ993^3+WeightSDS!U$5*$AJ993^2+WeightSDS!V$5*$AJ993+WeightSDS!W$5,IF($AJ993&lt;186,WeightSDS!P$8*$AJ993^7+WeightSDS!Q$8*$AJ993^6+WeightSDS!R$8*$AJ993^5+WeightSDS!S$8*$AJ993^4+WeightSDS!T$8*$AJ993^3+WeightSDS!U$8*$AJ993^2+WeightSDS!V$8*$AJ993+WeightSDS!W$8,WeightSDS!$U$9+WeightSDS!$V$9*($AJ993-WeightSDS!$W$9)))</f>
        <v>0.75407122999999998</v>
      </c>
      <c r="AM993" s="7">
        <f>IF(D993="M",IF($AJ993&lt;45,WeightSDS!M$23*$AJ993^10+WeightSDS!N$23*$AJ993^9+WeightSDS!O$23*$AJ993^8+WeightSDS!P$23*$AJ993^7+WeightSDS!Q$23*$AJ993^6+WeightSDS!R$23*$AJ993^5+WeightSDS!S$23*$AJ993^4+WeightSDS!T$23*$AJ993^3+WeightSDS!U$23*$AJ993^2+WeightSDS!V$23*$AJ993+WeightSDS!W$23,IF($AJ993&lt;153,WeightSDS!M$25*$AJ993^10+WeightSDS!N$25*$AJ993^9+WeightSDS!O$25*$AJ993^8+WeightSDS!P$25*$AJ993^7+WeightSDS!Q$25*$AJ993^6+WeightSDS!R$25*$AJ993^5+WeightSDS!S$25*$AJ993^4+WeightSDS!T$25*$AJ993^3+WeightSDS!U$25*$AJ993^2+WeightSDS!V$25*$AJ993+WeightSDS!W$25,WeightSDS!M$27+WeightSDS!N$27/(1+EXP(WeightSDS!O$27+WeightSDS!P$27*$AJ993)))),IF($AJ993&lt;43.8,WeightSDS!M$29*$AJ993^10+WeightSDS!N$29*$AJ993^9+WeightSDS!O$29*$AJ993^8+WeightSDS!P$29*$AJ993^7+WeightSDS!Q$29*$AJ993^6+WeightSDS!R$29*$AJ993^5+WeightSDS!S$29*$AJ993^4+WeightSDS!T$29*$AJ993^3+WeightSDS!U$29*$AJ993^2+WeightSDS!V$29*$AJ993+WeightSDS!W$29-0.010431*(1-$AJ993/210),IF($AJ993&lt;123,WeightSDS!M$30*$AJ993^10+WeightSDS!N$30*$AJ993^9+WeightSDS!O$30*$AJ993^8+WeightSDS!P$30*$AJ993^7+WeightSDS!Q$30*$AJ993^6+WeightSDS!R$30*$AJ993^5+WeightSDS!S$30*$AJ993^4+WeightSDS!T$30*$AJ993^3+WeightSDS!U$30*$AJ993^2+WeightSDS!V$30*$AJ993+WeightSDS!W$30-0.010431*(1-1/$AJ993),WeightSDS!M$32+WeightSDS!N$32/(1+EXP(WeightSDS!O$32+WeightSDS!P$32*$AJ993))-0.010431*(1-$AJ993/210))))</f>
        <v>2.9500001032655536</v>
      </c>
      <c r="AN993" s="7">
        <f>IF(D993="M",IF($AJ993&lt;162,WeightSDS!P$12*$AJ993^7+WeightSDS!Q$12*$AJ993^6+WeightSDS!R$12*$AJ993^5+WeightSDS!S$12*$AJ993^4+WeightSDS!T$12*$AJ993^3+WeightSDS!U$12*$AJ993^2+WeightSDS!V$12*$AJ993+WeightSDS!W$12,WeightSDS!P$14*$AJ993^7+WeightSDS!Q$14*$AJ993^6+WeightSDS!R$14*$AJ993^5+WeightSDS!S$14*$AJ993^4+WeightSDS!T$14*$AJ993^3+WeightSDS!U$14*$AJ993^2+WeightSDS!V$14*$AJ993+WeightSDS!W$14),IF($AJ993&lt;156,WeightSDS!O$17*$AJ993^8+WeightSDS!P$17*$AJ993^7+WeightSDS!Q$17*$AJ993^6+WeightSDS!R$17*$AJ993^5+WeightSDS!S$17*$AJ993^4+WeightSDS!T$17*$AJ993^3+WeightSDS!U$17*$AJ993^2+WeightSDS!V$17*$AJ993+WeightSDS!W$17,IF($AJ993&lt;186,WeightSDS!$U$18+(WeightSDS!$V$18-WeightSDS!$U$18)/24*($AJ993-186)+WeightSDS!$W$18*(-$AJ993+186)^2-0.005,WeightSDS!$U$18+(WeightSDS!$V$18-WeightSDS!$U$18)/24*($AJ993-186)-0.005)))</f>
        <v>0.14604529399999999</v>
      </c>
      <c r="AQ993" s="7">
        <f t="shared" si="339"/>
        <v>0.56299999999999994</v>
      </c>
      <c r="AR993" s="7">
        <f t="shared" si="340"/>
        <v>69</v>
      </c>
      <c r="AS993" s="7">
        <f t="shared" si="341"/>
        <v>0.51</v>
      </c>
    </row>
    <row r="994" spans="2:45" s="7" customFormat="1" x14ac:dyDescent="0.15">
      <c r="B994" s="118"/>
      <c r="C994" s="118"/>
      <c r="D994" s="118"/>
      <c r="E994" s="30"/>
      <c r="F994" s="30"/>
      <c r="G994" s="119"/>
      <c r="H994" s="119"/>
      <c r="I994" s="78"/>
      <c r="J994" s="11" t="str">
        <f t="shared" si="332"/>
        <v/>
      </c>
      <c r="K994" s="2" t="str">
        <f t="shared" si="342"/>
        <v/>
      </c>
      <c r="L994" s="2" t="str">
        <f t="shared" si="333"/>
        <v/>
      </c>
      <c r="M994" s="2" t="str">
        <f t="shared" si="343"/>
        <v/>
      </c>
      <c r="N994" s="2" t="str">
        <f t="shared" si="344"/>
        <v/>
      </c>
      <c r="O994" s="2" t="str">
        <f t="shared" si="345"/>
        <v/>
      </c>
      <c r="P994" s="11" t="str">
        <f t="shared" si="346"/>
        <v/>
      </c>
      <c r="Q994" s="11" t="str">
        <f t="shared" si="347"/>
        <v/>
      </c>
      <c r="R994" s="2" t="str">
        <f t="shared" si="348"/>
        <v/>
      </c>
      <c r="S994" s="11" t="str">
        <f t="shared" si="349"/>
        <v/>
      </c>
      <c r="T994" s="175" t="str">
        <f t="shared" si="350"/>
        <v/>
      </c>
      <c r="U994" s="11" t="str">
        <f t="shared" si="351"/>
        <v/>
      </c>
      <c r="V994" s="136"/>
      <c r="W994" s="136"/>
      <c r="X994" s="139">
        <f t="shared" si="334"/>
        <v>0</v>
      </c>
      <c r="Y994" s="31">
        <f t="shared" si="335"/>
        <v>0</v>
      </c>
      <c r="Z994" s="31"/>
      <c r="AA994" s="140">
        <f t="shared" si="336"/>
        <v>0</v>
      </c>
      <c r="AB994" s="12"/>
      <c r="AC994" s="8">
        <f t="shared" si="337"/>
        <v>9.0359999999999996</v>
      </c>
      <c r="AD994" s="8">
        <f t="shared" si="338"/>
        <v>-184.49199999999999</v>
      </c>
      <c r="AE994"/>
      <c r="AF994" t="e">
        <f>IF(D994="M",IF(AI994&lt;78,LMS!$D$5*AI994^3+LMS!$E$5*AI994^2+LMS!$F$5*AI994+LMS!$G$5,IF(AI994&lt;150,LMS!$D$6*AI994^3+LMS!$E$6*AI994^2+LMS!$F$6*AI994+LMS!$G$6,LMS!$D$7*AI994^3+LMS!$E$7*AI994^2+LMS!$F$7*AI994+LMS!$G$7)),IF(AI994&lt;69,LMS!$D$9*AI994^3+LMS!$E$9*AI994^2+LMS!$F$9*AI994+LMS!$G$9,IF(AI994&lt;150,LMS!$D$10*AI994^3+LMS!$E$10*AI994^2+LMS!$F$10*AI994+LMS!$G$10,LMS!$D$11*AI994^3+LMS!$E$11*AI994^2+LMS!$F$11*AI994+LMS!$G$11)))</f>
        <v>#VALUE!</v>
      </c>
      <c r="AG994" t="e">
        <f>IF(D994="M",(IF(AI994&lt;2.5,LMS!$D$21*AI994^3+LMS!$E$21*AI994^2+LMS!$F$21*AI994+LMS!$G$21,IF(AI994&lt;9.5,LMS!$D$22*AI994^3+LMS!$E$22*AI994^2+LMS!$F$22*AI994+LMS!$G$22,IF(AI994&lt;26.75,LMS!$D$23*AI994^3+LMS!$E$23*AI994^2+LMS!$F$23*AI994+LMS!$G$23,IF(AI994&lt;90,LMS!$D$24*AI994^3+LMS!$E$24*AI994^2+LMS!$F$24*AI994+LMS!$G$24,LMS!$D$25*AI994^3+LMS!$E$25*AI994^2+LMS!$F$25*AI994+LMS!$G$25))))),(IF(AI994&lt;2.5,LMS!$D$27*AI994^3+LMS!$E$27*AI994^2+LMS!$F$27*AI994+LMS!$G$27,IF(AI994&lt;9.5,LMS!$D$28*AI994^3+LMS!$E$28*AI994^2+LMS!$F$28*AI994+LMS!$G$28,IF(AI994&lt;26.75,LMS!$D$29*AI994^3+LMS!$E$29*AI994^2+LMS!$F$29*AI994+LMS!$G$29,IF(AI994&lt;90,LMS!$D$30*AI994^3+LMS!$E$30*AI994^2+LMS!$F$30*AI994+LMS!$G$30,IF(AI994&lt;150,LMS!$D$31*AI994^3+LMS!$E$31*AI994^2+LMS!$F$31*AI994+LMS!$G$31,LMS!$D$32*AI994^3+LMS!$E$32*AI994^2+LMS!$F$32*AI994+LMS!$G$32)))))))</f>
        <v>#VALUE!</v>
      </c>
      <c r="AH994" t="e">
        <f>IF(D994="M",(IF(AI994&lt;90,LMS!$D$14*AI994^3+LMS!$E$14*AI994^2+LMS!$F$14*AI994+LMS!$G$14,LMS!$D$15*AI994^3+LMS!$E$15*AI994^2+LMS!$F$15*AI994+LMS!$G$15)),(IF(AI994&lt;90,LMS!$D$17*AI994^3+LMS!$E$17*AI994^2+LMS!$F$17*AI994+LMS!$G$17,LMS!$D$18*AI994^3+LMS!$E$18*AI994^2+LMS!$F$18*AI994+LMS!$G$18)))</f>
        <v>#VALUE!</v>
      </c>
      <c r="AI994" s="7" t="e">
        <f t="shared" si="331"/>
        <v>#VALUE!</v>
      </c>
      <c r="AJ994" s="7">
        <f t="shared" si="352"/>
        <v>0</v>
      </c>
      <c r="AL994" s="7">
        <f>IF(D994="M",WeightSDS!P$5*$AJ994^7+WeightSDS!Q$5*$AJ994^6+WeightSDS!R$5*$AJ994^5+WeightSDS!S$5*$AJ994^4+WeightSDS!T$5*$AJ994^3+WeightSDS!U$5*$AJ994^2+WeightSDS!V$5*$AJ994+WeightSDS!W$5,IF($AJ994&lt;186,WeightSDS!P$8*$AJ994^7+WeightSDS!Q$8*$AJ994^6+WeightSDS!R$8*$AJ994^5+WeightSDS!S$8*$AJ994^4+WeightSDS!T$8*$AJ994^3+WeightSDS!U$8*$AJ994^2+WeightSDS!V$8*$AJ994+WeightSDS!W$8,WeightSDS!$U$9+WeightSDS!$V$9*($AJ994-WeightSDS!$W$9)))</f>
        <v>0.75407122999999998</v>
      </c>
      <c r="AM994" s="7">
        <f>IF(D994="M",IF($AJ994&lt;45,WeightSDS!M$23*$AJ994^10+WeightSDS!N$23*$AJ994^9+WeightSDS!O$23*$AJ994^8+WeightSDS!P$23*$AJ994^7+WeightSDS!Q$23*$AJ994^6+WeightSDS!R$23*$AJ994^5+WeightSDS!S$23*$AJ994^4+WeightSDS!T$23*$AJ994^3+WeightSDS!U$23*$AJ994^2+WeightSDS!V$23*$AJ994+WeightSDS!W$23,IF($AJ994&lt;153,WeightSDS!M$25*$AJ994^10+WeightSDS!N$25*$AJ994^9+WeightSDS!O$25*$AJ994^8+WeightSDS!P$25*$AJ994^7+WeightSDS!Q$25*$AJ994^6+WeightSDS!R$25*$AJ994^5+WeightSDS!S$25*$AJ994^4+WeightSDS!T$25*$AJ994^3+WeightSDS!U$25*$AJ994^2+WeightSDS!V$25*$AJ994+WeightSDS!W$25,WeightSDS!M$27+WeightSDS!N$27/(1+EXP(WeightSDS!O$27+WeightSDS!P$27*$AJ994)))),IF($AJ994&lt;43.8,WeightSDS!M$29*$AJ994^10+WeightSDS!N$29*$AJ994^9+WeightSDS!O$29*$AJ994^8+WeightSDS!P$29*$AJ994^7+WeightSDS!Q$29*$AJ994^6+WeightSDS!R$29*$AJ994^5+WeightSDS!S$29*$AJ994^4+WeightSDS!T$29*$AJ994^3+WeightSDS!U$29*$AJ994^2+WeightSDS!V$29*$AJ994+WeightSDS!W$29-0.010431*(1-$AJ994/210),IF($AJ994&lt;123,WeightSDS!M$30*$AJ994^10+WeightSDS!N$30*$AJ994^9+WeightSDS!O$30*$AJ994^8+WeightSDS!P$30*$AJ994^7+WeightSDS!Q$30*$AJ994^6+WeightSDS!R$30*$AJ994^5+WeightSDS!S$30*$AJ994^4+WeightSDS!T$30*$AJ994^3+WeightSDS!U$30*$AJ994^2+WeightSDS!V$30*$AJ994+WeightSDS!W$30-0.010431*(1-1/$AJ994),WeightSDS!M$32+WeightSDS!N$32/(1+EXP(WeightSDS!O$32+WeightSDS!P$32*$AJ994))-0.010431*(1-$AJ994/210))))</f>
        <v>2.9500001032655536</v>
      </c>
      <c r="AN994" s="7">
        <f>IF(D994="M",IF($AJ994&lt;162,WeightSDS!P$12*$AJ994^7+WeightSDS!Q$12*$AJ994^6+WeightSDS!R$12*$AJ994^5+WeightSDS!S$12*$AJ994^4+WeightSDS!T$12*$AJ994^3+WeightSDS!U$12*$AJ994^2+WeightSDS!V$12*$AJ994+WeightSDS!W$12,WeightSDS!P$14*$AJ994^7+WeightSDS!Q$14*$AJ994^6+WeightSDS!R$14*$AJ994^5+WeightSDS!S$14*$AJ994^4+WeightSDS!T$14*$AJ994^3+WeightSDS!U$14*$AJ994^2+WeightSDS!V$14*$AJ994+WeightSDS!W$14),IF($AJ994&lt;156,WeightSDS!O$17*$AJ994^8+WeightSDS!P$17*$AJ994^7+WeightSDS!Q$17*$AJ994^6+WeightSDS!R$17*$AJ994^5+WeightSDS!S$17*$AJ994^4+WeightSDS!T$17*$AJ994^3+WeightSDS!U$17*$AJ994^2+WeightSDS!V$17*$AJ994+WeightSDS!W$17,IF($AJ994&lt;186,WeightSDS!$U$18+(WeightSDS!$V$18-WeightSDS!$U$18)/24*($AJ994-186)+WeightSDS!$W$18*(-$AJ994+186)^2-0.005,WeightSDS!$U$18+(WeightSDS!$V$18-WeightSDS!$U$18)/24*($AJ994-186)-0.005)))</f>
        <v>0.14604529399999999</v>
      </c>
      <c r="AQ994" s="7">
        <f t="shared" si="339"/>
        <v>0.56299999999999994</v>
      </c>
      <c r="AR994" s="7">
        <f t="shared" si="340"/>
        <v>69</v>
      </c>
      <c r="AS994" s="7">
        <f t="shared" si="341"/>
        <v>0.51</v>
      </c>
    </row>
    <row r="995" spans="2:45" s="7" customFormat="1" x14ac:dyDescent="0.15">
      <c r="B995" s="118"/>
      <c r="C995" s="118"/>
      <c r="D995" s="118"/>
      <c r="E995" s="30"/>
      <c r="F995" s="30"/>
      <c r="G995" s="119"/>
      <c r="H995" s="119"/>
      <c r="I995" s="78"/>
      <c r="J995" s="11" t="str">
        <f t="shared" si="332"/>
        <v/>
      </c>
      <c r="K995" s="2" t="str">
        <f t="shared" si="342"/>
        <v/>
      </c>
      <c r="L995" s="2" t="str">
        <f t="shared" si="333"/>
        <v/>
      </c>
      <c r="M995" s="2" t="str">
        <f t="shared" si="343"/>
        <v/>
      </c>
      <c r="N995" s="2" t="str">
        <f t="shared" si="344"/>
        <v/>
      </c>
      <c r="O995" s="2" t="str">
        <f t="shared" si="345"/>
        <v/>
      </c>
      <c r="P995" s="11" t="str">
        <f t="shared" si="346"/>
        <v/>
      </c>
      <c r="Q995" s="11" t="str">
        <f t="shared" si="347"/>
        <v/>
      </c>
      <c r="R995" s="2" t="str">
        <f t="shared" si="348"/>
        <v/>
      </c>
      <c r="S995" s="11" t="str">
        <f t="shared" si="349"/>
        <v/>
      </c>
      <c r="T995" s="175" t="str">
        <f t="shared" si="350"/>
        <v/>
      </c>
      <c r="U995" s="11" t="str">
        <f t="shared" si="351"/>
        <v/>
      </c>
      <c r="V995" s="136"/>
      <c r="W995" s="136"/>
      <c r="X995" s="139">
        <f t="shared" si="334"/>
        <v>0</v>
      </c>
      <c r="Y995" s="31">
        <f t="shared" si="335"/>
        <v>0</v>
      </c>
      <c r="Z995" s="31"/>
      <c r="AA995" s="140">
        <f t="shared" si="336"/>
        <v>0</v>
      </c>
      <c r="AB995" s="12"/>
      <c r="AC995" s="8">
        <f t="shared" si="337"/>
        <v>9.0359999999999996</v>
      </c>
      <c r="AD995" s="8">
        <f t="shared" si="338"/>
        <v>-184.49199999999999</v>
      </c>
      <c r="AE995"/>
      <c r="AF995" t="e">
        <f>IF(D995="M",IF(AI995&lt;78,LMS!$D$5*AI995^3+LMS!$E$5*AI995^2+LMS!$F$5*AI995+LMS!$G$5,IF(AI995&lt;150,LMS!$D$6*AI995^3+LMS!$E$6*AI995^2+LMS!$F$6*AI995+LMS!$G$6,LMS!$D$7*AI995^3+LMS!$E$7*AI995^2+LMS!$F$7*AI995+LMS!$G$7)),IF(AI995&lt;69,LMS!$D$9*AI995^3+LMS!$E$9*AI995^2+LMS!$F$9*AI995+LMS!$G$9,IF(AI995&lt;150,LMS!$D$10*AI995^3+LMS!$E$10*AI995^2+LMS!$F$10*AI995+LMS!$G$10,LMS!$D$11*AI995^3+LMS!$E$11*AI995^2+LMS!$F$11*AI995+LMS!$G$11)))</f>
        <v>#VALUE!</v>
      </c>
      <c r="AG995" t="e">
        <f>IF(D995="M",(IF(AI995&lt;2.5,LMS!$D$21*AI995^3+LMS!$E$21*AI995^2+LMS!$F$21*AI995+LMS!$G$21,IF(AI995&lt;9.5,LMS!$D$22*AI995^3+LMS!$E$22*AI995^2+LMS!$F$22*AI995+LMS!$G$22,IF(AI995&lt;26.75,LMS!$D$23*AI995^3+LMS!$E$23*AI995^2+LMS!$F$23*AI995+LMS!$G$23,IF(AI995&lt;90,LMS!$D$24*AI995^3+LMS!$E$24*AI995^2+LMS!$F$24*AI995+LMS!$G$24,LMS!$D$25*AI995^3+LMS!$E$25*AI995^2+LMS!$F$25*AI995+LMS!$G$25))))),(IF(AI995&lt;2.5,LMS!$D$27*AI995^3+LMS!$E$27*AI995^2+LMS!$F$27*AI995+LMS!$G$27,IF(AI995&lt;9.5,LMS!$D$28*AI995^3+LMS!$E$28*AI995^2+LMS!$F$28*AI995+LMS!$G$28,IF(AI995&lt;26.75,LMS!$D$29*AI995^3+LMS!$E$29*AI995^2+LMS!$F$29*AI995+LMS!$G$29,IF(AI995&lt;90,LMS!$D$30*AI995^3+LMS!$E$30*AI995^2+LMS!$F$30*AI995+LMS!$G$30,IF(AI995&lt;150,LMS!$D$31*AI995^3+LMS!$E$31*AI995^2+LMS!$F$31*AI995+LMS!$G$31,LMS!$D$32*AI995^3+LMS!$E$32*AI995^2+LMS!$F$32*AI995+LMS!$G$32)))))))</f>
        <v>#VALUE!</v>
      </c>
      <c r="AH995" t="e">
        <f>IF(D995="M",(IF(AI995&lt;90,LMS!$D$14*AI995^3+LMS!$E$14*AI995^2+LMS!$F$14*AI995+LMS!$G$14,LMS!$D$15*AI995^3+LMS!$E$15*AI995^2+LMS!$F$15*AI995+LMS!$G$15)),(IF(AI995&lt;90,LMS!$D$17*AI995^3+LMS!$E$17*AI995^2+LMS!$F$17*AI995+LMS!$G$17,LMS!$D$18*AI995^3+LMS!$E$18*AI995^2+LMS!$F$18*AI995+LMS!$G$18)))</f>
        <v>#VALUE!</v>
      </c>
      <c r="AI995" s="7" t="e">
        <f t="shared" si="331"/>
        <v>#VALUE!</v>
      </c>
      <c r="AJ995" s="7">
        <f t="shared" si="352"/>
        <v>0</v>
      </c>
      <c r="AL995" s="7">
        <f>IF(D995="M",WeightSDS!P$5*$AJ995^7+WeightSDS!Q$5*$AJ995^6+WeightSDS!R$5*$AJ995^5+WeightSDS!S$5*$AJ995^4+WeightSDS!T$5*$AJ995^3+WeightSDS!U$5*$AJ995^2+WeightSDS!V$5*$AJ995+WeightSDS!W$5,IF($AJ995&lt;186,WeightSDS!P$8*$AJ995^7+WeightSDS!Q$8*$AJ995^6+WeightSDS!R$8*$AJ995^5+WeightSDS!S$8*$AJ995^4+WeightSDS!T$8*$AJ995^3+WeightSDS!U$8*$AJ995^2+WeightSDS!V$8*$AJ995+WeightSDS!W$8,WeightSDS!$U$9+WeightSDS!$V$9*($AJ995-WeightSDS!$W$9)))</f>
        <v>0.75407122999999998</v>
      </c>
      <c r="AM995" s="7">
        <f>IF(D995="M",IF($AJ995&lt;45,WeightSDS!M$23*$AJ995^10+WeightSDS!N$23*$AJ995^9+WeightSDS!O$23*$AJ995^8+WeightSDS!P$23*$AJ995^7+WeightSDS!Q$23*$AJ995^6+WeightSDS!R$23*$AJ995^5+WeightSDS!S$23*$AJ995^4+WeightSDS!T$23*$AJ995^3+WeightSDS!U$23*$AJ995^2+WeightSDS!V$23*$AJ995+WeightSDS!W$23,IF($AJ995&lt;153,WeightSDS!M$25*$AJ995^10+WeightSDS!N$25*$AJ995^9+WeightSDS!O$25*$AJ995^8+WeightSDS!P$25*$AJ995^7+WeightSDS!Q$25*$AJ995^6+WeightSDS!R$25*$AJ995^5+WeightSDS!S$25*$AJ995^4+WeightSDS!T$25*$AJ995^3+WeightSDS!U$25*$AJ995^2+WeightSDS!V$25*$AJ995+WeightSDS!W$25,WeightSDS!M$27+WeightSDS!N$27/(1+EXP(WeightSDS!O$27+WeightSDS!P$27*$AJ995)))),IF($AJ995&lt;43.8,WeightSDS!M$29*$AJ995^10+WeightSDS!N$29*$AJ995^9+WeightSDS!O$29*$AJ995^8+WeightSDS!P$29*$AJ995^7+WeightSDS!Q$29*$AJ995^6+WeightSDS!R$29*$AJ995^5+WeightSDS!S$29*$AJ995^4+WeightSDS!T$29*$AJ995^3+WeightSDS!U$29*$AJ995^2+WeightSDS!V$29*$AJ995+WeightSDS!W$29-0.010431*(1-$AJ995/210),IF($AJ995&lt;123,WeightSDS!M$30*$AJ995^10+WeightSDS!N$30*$AJ995^9+WeightSDS!O$30*$AJ995^8+WeightSDS!P$30*$AJ995^7+WeightSDS!Q$30*$AJ995^6+WeightSDS!R$30*$AJ995^5+WeightSDS!S$30*$AJ995^4+WeightSDS!T$30*$AJ995^3+WeightSDS!U$30*$AJ995^2+WeightSDS!V$30*$AJ995+WeightSDS!W$30-0.010431*(1-1/$AJ995),WeightSDS!M$32+WeightSDS!N$32/(1+EXP(WeightSDS!O$32+WeightSDS!P$32*$AJ995))-0.010431*(1-$AJ995/210))))</f>
        <v>2.9500001032655536</v>
      </c>
      <c r="AN995" s="7">
        <f>IF(D995="M",IF($AJ995&lt;162,WeightSDS!P$12*$AJ995^7+WeightSDS!Q$12*$AJ995^6+WeightSDS!R$12*$AJ995^5+WeightSDS!S$12*$AJ995^4+WeightSDS!T$12*$AJ995^3+WeightSDS!U$12*$AJ995^2+WeightSDS!V$12*$AJ995+WeightSDS!W$12,WeightSDS!P$14*$AJ995^7+WeightSDS!Q$14*$AJ995^6+WeightSDS!R$14*$AJ995^5+WeightSDS!S$14*$AJ995^4+WeightSDS!T$14*$AJ995^3+WeightSDS!U$14*$AJ995^2+WeightSDS!V$14*$AJ995+WeightSDS!W$14),IF($AJ995&lt;156,WeightSDS!O$17*$AJ995^8+WeightSDS!P$17*$AJ995^7+WeightSDS!Q$17*$AJ995^6+WeightSDS!R$17*$AJ995^5+WeightSDS!S$17*$AJ995^4+WeightSDS!T$17*$AJ995^3+WeightSDS!U$17*$AJ995^2+WeightSDS!V$17*$AJ995+WeightSDS!W$17,IF($AJ995&lt;186,WeightSDS!$U$18+(WeightSDS!$V$18-WeightSDS!$U$18)/24*($AJ995-186)+WeightSDS!$W$18*(-$AJ995+186)^2-0.005,WeightSDS!$U$18+(WeightSDS!$V$18-WeightSDS!$U$18)/24*($AJ995-186)-0.005)))</f>
        <v>0.14604529399999999</v>
      </c>
      <c r="AQ995" s="7">
        <f t="shared" si="339"/>
        <v>0.56299999999999994</v>
      </c>
      <c r="AR995" s="7">
        <f t="shared" si="340"/>
        <v>69</v>
      </c>
      <c r="AS995" s="7">
        <f t="shared" si="341"/>
        <v>0.51</v>
      </c>
    </row>
    <row r="996" spans="2:45" s="7" customFormat="1" x14ac:dyDescent="0.15">
      <c r="B996" s="118"/>
      <c r="C996" s="118"/>
      <c r="D996" s="118"/>
      <c r="E996" s="30"/>
      <c r="F996" s="30"/>
      <c r="G996" s="119"/>
      <c r="H996" s="119"/>
      <c r="I996" s="78"/>
      <c r="J996" s="11" t="str">
        <f t="shared" si="332"/>
        <v/>
      </c>
      <c r="K996" s="2" t="str">
        <f t="shared" si="342"/>
        <v/>
      </c>
      <c r="L996" s="2" t="str">
        <f t="shared" si="333"/>
        <v/>
      </c>
      <c r="M996" s="2" t="str">
        <f t="shared" si="343"/>
        <v/>
      </c>
      <c r="N996" s="2" t="str">
        <f t="shared" si="344"/>
        <v/>
      </c>
      <c r="O996" s="2" t="str">
        <f t="shared" si="345"/>
        <v/>
      </c>
      <c r="P996" s="11" t="str">
        <f t="shared" si="346"/>
        <v/>
      </c>
      <c r="Q996" s="11" t="str">
        <f t="shared" si="347"/>
        <v/>
      </c>
      <c r="R996" s="2" t="str">
        <f t="shared" si="348"/>
        <v/>
      </c>
      <c r="S996" s="11" t="str">
        <f t="shared" si="349"/>
        <v/>
      </c>
      <c r="T996" s="175" t="str">
        <f t="shared" si="350"/>
        <v/>
      </c>
      <c r="U996" s="11" t="str">
        <f t="shared" si="351"/>
        <v/>
      </c>
      <c r="V996" s="136"/>
      <c r="W996" s="136"/>
      <c r="X996" s="139">
        <f t="shared" si="334"/>
        <v>0</v>
      </c>
      <c r="Y996" s="31">
        <f t="shared" si="335"/>
        <v>0</v>
      </c>
      <c r="Z996" s="31"/>
      <c r="AA996" s="140">
        <f t="shared" si="336"/>
        <v>0</v>
      </c>
      <c r="AB996" s="12"/>
      <c r="AC996" s="8">
        <f t="shared" si="337"/>
        <v>9.0359999999999996</v>
      </c>
      <c r="AD996" s="8">
        <f t="shared" si="338"/>
        <v>-184.49199999999999</v>
      </c>
      <c r="AE996"/>
      <c r="AF996" t="e">
        <f>IF(D996="M",IF(AI996&lt;78,LMS!$D$5*AI996^3+LMS!$E$5*AI996^2+LMS!$F$5*AI996+LMS!$G$5,IF(AI996&lt;150,LMS!$D$6*AI996^3+LMS!$E$6*AI996^2+LMS!$F$6*AI996+LMS!$G$6,LMS!$D$7*AI996^3+LMS!$E$7*AI996^2+LMS!$F$7*AI996+LMS!$G$7)),IF(AI996&lt;69,LMS!$D$9*AI996^3+LMS!$E$9*AI996^2+LMS!$F$9*AI996+LMS!$G$9,IF(AI996&lt;150,LMS!$D$10*AI996^3+LMS!$E$10*AI996^2+LMS!$F$10*AI996+LMS!$G$10,LMS!$D$11*AI996^3+LMS!$E$11*AI996^2+LMS!$F$11*AI996+LMS!$G$11)))</f>
        <v>#VALUE!</v>
      </c>
      <c r="AG996" t="e">
        <f>IF(D996="M",(IF(AI996&lt;2.5,LMS!$D$21*AI996^3+LMS!$E$21*AI996^2+LMS!$F$21*AI996+LMS!$G$21,IF(AI996&lt;9.5,LMS!$D$22*AI996^3+LMS!$E$22*AI996^2+LMS!$F$22*AI996+LMS!$G$22,IF(AI996&lt;26.75,LMS!$D$23*AI996^3+LMS!$E$23*AI996^2+LMS!$F$23*AI996+LMS!$G$23,IF(AI996&lt;90,LMS!$D$24*AI996^3+LMS!$E$24*AI996^2+LMS!$F$24*AI996+LMS!$G$24,LMS!$D$25*AI996^3+LMS!$E$25*AI996^2+LMS!$F$25*AI996+LMS!$G$25))))),(IF(AI996&lt;2.5,LMS!$D$27*AI996^3+LMS!$E$27*AI996^2+LMS!$F$27*AI996+LMS!$G$27,IF(AI996&lt;9.5,LMS!$D$28*AI996^3+LMS!$E$28*AI996^2+LMS!$F$28*AI996+LMS!$G$28,IF(AI996&lt;26.75,LMS!$D$29*AI996^3+LMS!$E$29*AI996^2+LMS!$F$29*AI996+LMS!$G$29,IF(AI996&lt;90,LMS!$D$30*AI996^3+LMS!$E$30*AI996^2+LMS!$F$30*AI996+LMS!$G$30,IF(AI996&lt;150,LMS!$D$31*AI996^3+LMS!$E$31*AI996^2+LMS!$F$31*AI996+LMS!$G$31,LMS!$D$32*AI996^3+LMS!$E$32*AI996^2+LMS!$F$32*AI996+LMS!$G$32)))))))</f>
        <v>#VALUE!</v>
      </c>
      <c r="AH996" t="e">
        <f>IF(D996="M",(IF(AI996&lt;90,LMS!$D$14*AI996^3+LMS!$E$14*AI996^2+LMS!$F$14*AI996+LMS!$G$14,LMS!$D$15*AI996^3+LMS!$E$15*AI996^2+LMS!$F$15*AI996+LMS!$G$15)),(IF(AI996&lt;90,LMS!$D$17*AI996^3+LMS!$E$17*AI996^2+LMS!$F$17*AI996+LMS!$G$17,LMS!$D$18*AI996^3+LMS!$E$18*AI996^2+LMS!$F$18*AI996+LMS!$G$18)))</f>
        <v>#VALUE!</v>
      </c>
      <c r="AI996" s="7" t="e">
        <f t="shared" si="331"/>
        <v>#VALUE!</v>
      </c>
      <c r="AJ996" s="7">
        <f t="shared" si="352"/>
        <v>0</v>
      </c>
      <c r="AL996" s="7">
        <f>IF(D996="M",WeightSDS!P$5*$AJ996^7+WeightSDS!Q$5*$AJ996^6+WeightSDS!R$5*$AJ996^5+WeightSDS!S$5*$AJ996^4+WeightSDS!T$5*$AJ996^3+WeightSDS!U$5*$AJ996^2+WeightSDS!V$5*$AJ996+WeightSDS!W$5,IF($AJ996&lt;186,WeightSDS!P$8*$AJ996^7+WeightSDS!Q$8*$AJ996^6+WeightSDS!R$8*$AJ996^5+WeightSDS!S$8*$AJ996^4+WeightSDS!T$8*$AJ996^3+WeightSDS!U$8*$AJ996^2+WeightSDS!V$8*$AJ996+WeightSDS!W$8,WeightSDS!$U$9+WeightSDS!$V$9*($AJ996-WeightSDS!$W$9)))</f>
        <v>0.75407122999999998</v>
      </c>
      <c r="AM996" s="7">
        <f>IF(D996="M",IF($AJ996&lt;45,WeightSDS!M$23*$AJ996^10+WeightSDS!N$23*$AJ996^9+WeightSDS!O$23*$AJ996^8+WeightSDS!P$23*$AJ996^7+WeightSDS!Q$23*$AJ996^6+WeightSDS!R$23*$AJ996^5+WeightSDS!S$23*$AJ996^4+WeightSDS!T$23*$AJ996^3+WeightSDS!U$23*$AJ996^2+WeightSDS!V$23*$AJ996+WeightSDS!W$23,IF($AJ996&lt;153,WeightSDS!M$25*$AJ996^10+WeightSDS!N$25*$AJ996^9+WeightSDS!O$25*$AJ996^8+WeightSDS!P$25*$AJ996^7+WeightSDS!Q$25*$AJ996^6+WeightSDS!R$25*$AJ996^5+WeightSDS!S$25*$AJ996^4+WeightSDS!T$25*$AJ996^3+WeightSDS!U$25*$AJ996^2+WeightSDS!V$25*$AJ996+WeightSDS!W$25,WeightSDS!M$27+WeightSDS!N$27/(1+EXP(WeightSDS!O$27+WeightSDS!P$27*$AJ996)))),IF($AJ996&lt;43.8,WeightSDS!M$29*$AJ996^10+WeightSDS!N$29*$AJ996^9+WeightSDS!O$29*$AJ996^8+WeightSDS!P$29*$AJ996^7+WeightSDS!Q$29*$AJ996^6+WeightSDS!R$29*$AJ996^5+WeightSDS!S$29*$AJ996^4+WeightSDS!T$29*$AJ996^3+WeightSDS!U$29*$AJ996^2+WeightSDS!V$29*$AJ996+WeightSDS!W$29-0.010431*(1-$AJ996/210),IF($AJ996&lt;123,WeightSDS!M$30*$AJ996^10+WeightSDS!N$30*$AJ996^9+WeightSDS!O$30*$AJ996^8+WeightSDS!P$30*$AJ996^7+WeightSDS!Q$30*$AJ996^6+WeightSDS!R$30*$AJ996^5+WeightSDS!S$30*$AJ996^4+WeightSDS!T$30*$AJ996^3+WeightSDS!U$30*$AJ996^2+WeightSDS!V$30*$AJ996+WeightSDS!W$30-0.010431*(1-1/$AJ996),WeightSDS!M$32+WeightSDS!N$32/(1+EXP(WeightSDS!O$32+WeightSDS!P$32*$AJ996))-0.010431*(1-$AJ996/210))))</f>
        <v>2.9500001032655536</v>
      </c>
      <c r="AN996" s="7">
        <f>IF(D996="M",IF($AJ996&lt;162,WeightSDS!P$12*$AJ996^7+WeightSDS!Q$12*$AJ996^6+WeightSDS!R$12*$AJ996^5+WeightSDS!S$12*$AJ996^4+WeightSDS!T$12*$AJ996^3+WeightSDS!U$12*$AJ996^2+WeightSDS!V$12*$AJ996+WeightSDS!W$12,WeightSDS!P$14*$AJ996^7+WeightSDS!Q$14*$AJ996^6+WeightSDS!R$14*$AJ996^5+WeightSDS!S$14*$AJ996^4+WeightSDS!T$14*$AJ996^3+WeightSDS!U$14*$AJ996^2+WeightSDS!V$14*$AJ996+WeightSDS!W$14),IF($AJ996&lt;156,WeightSDS!O$17*$AJ996^8+WeightSDS!P$17*$AJ996^7+WeightSDS!Q$17*$AJ996^6+WeightSDS!R$17*$AJ996^5+WeightSDS!S$17*$AJ996^4+WeightSDS!T$17*$AJ996^3+WeightSDS!U$17*$AJ996^2+WeightSDS!V$17*$AJ996+WeightSDS!W$17,IF($AJ996&lt;186,WeightSDS!$U$18+(WeightSDS!$V$18-WeightSDS!$U$18)/24*($AJ996-186)+WeightSDS!$W$18*(-$AJ996+186)^2-0.005,WeightSDS!$U$18+(WeightSDS!$V$18-WeightSDS!$U$18)/24*($AJ996-186)-0.005)))</f>
        <v>0.14604529399999999</v>
      </c>
      <c r="AQ996" s="7">
        <f t="shared" si="339"/>
        <v>0.56299999999999994</v>
      </c>
      <c r="AR996" s="7">
        <f t="shared" si="340"/>
        <v>69</v>
      </c>
      <c r="AS996" s="7">
        <f t="shared" si="341"/>
        <v>0.51</v>
      </c>
    </row>
    <row r="997" spans="2:45" s="7" customFormat="1" x14ac:dyDescent="0.15">
      <c r="B997" s="118"/>
      <c r="C997" s="118"/>
      <c r="D997" s="118"/>
      <c r="E997" s="30"/>
      <c r="F997" s="30"/>
      <c r="G997" s="119"/>
      <c r="H997" s="119"/>
      <c r="I997" s="78"/>
      <c r="J997" s="11" t="str">
        <f t="shared" si="332"/>
        <v/>
      </c>
      <c r="K997" s="2" t="str">
        <f t="shared" si="342"/>
        <v/>
      </c>
      <c r="L997" s="2" t="str">
        <f t="shared" si="333"/>
        <v/>
      </c>
      <c r="M997" s="2" t="str">
        <f t="shared" si="343"/>
        <v/>
      </c>
      <c r="N997" s="2" t="str">
        <f t="shared" si="344"/>
        <v/>
      </c>
      <c r="O997" s="2" t="str">
        <f t="shared" si="345"/>
        <v/>
      </c>
      <c r="P997" s="11" t="str">
        <f t="shared" si="346"/>
        <v/>
      </c>
      <c r="Q997" s="11" t="str">
        <f t="shared" si="347"/>
        <v/>
      </c>
      <c r="R997" s="2" t="str">
        <f t="shared" si="348"/>
        <v/>
      </c>
      <c r="S997" s="11" t="str">
        <f t="shared" si="349"/>
        <v/>
      </c>
      <c r="T997" s="175" t="str">
        <f t="shared" si="350"/>
        <v/>
      </c>
      <c r="U997" s="11" t="str">
        <f t="shared" si="351"/>
        <v/>
      </c>
      <c r="V997" s="136"/>
      <c r="W997" s="136"/>
      <c r="X997" s="139">
        <f t="shared" si="334"/>
        <v>0</v>
      </c>
      <c r="Y997" s="31">
        <f t="shared" si="335"/>
        <v>0</v>
      </c>
      <c r="Z997" s="31"/>
      <c r="AA997" s="140">
        <f t="shared" si="336"/>
        <v>0</v>
      </c>
      <c r="AB997" s="12"/>
      <c r="AC997" s="8">
        <f t="shared" si="337"/>
        <v>9.0359999999999996</v>
      </c>
      <c r="AD997" s="8">
        <f t="shared" si="338"/>
        <v>-184.49199999999999</v>
      </c>
      <c r="AE997"/>
      <c r="AF997" t="e">
        <f>IF(D997="M",IF(AI997&lt;78,LMS!$D$5*AI997^3+LMS!$E$5*AI997^2+LMS!$F$5*AI997+LMS!$G$5,IF(AI997&lt;150,LMS!$D$6*AI997^3+LMS!$E$6*AI997^2+LMS!$F$6*AI997+LMS!$G$6,LMS!$D$7*AI997^3+LMS!$E$7*AI997^2+LMS!$F$7*AI997+LMS!$G$7)),IF(AI997&lt;69,LMS!$D$9*AI997^3+LMS!$E$9*AI997^2+LMS!$F$9*AI997+LMS!$G$9,IF(AI997&lt;150,LMS!$D$10*AI997^3+LMS!$E$10*AI997^2+LMS!$F$10*AI997+LMS!$G$10,LMS!$D$11*AI997^3+LMS!$E$11*AI997^2+LMS!$F$11*AI997+LMS!$G$11)))</f>
        <v>#VALUE!</v>
      </c>
      <c r="AG997" t="e">
        <f>IF(D997="M",(IF(AI997&lt;2.5,LMS!$D$21*AI997^3+LMS!$E$21*AI997^2+LMS!$F$21*AI997+LMS!$G$21,IF(AI997&lt;9.5,LMS!$D$22*AI997^3+LMS!$E$22*AI997^2+LMS!$F$22*AI997+LMS!$G$22,IF(AI997&lt;26.75,LMS!$D$23*AI997^3+LMS!$E$23*AI997^2+LMS!$F$23*AI997+LMS!$G$23,IF(AI997&lt;90,LMS!$D$24*AI997^3+LMS!$E$24*AI997^2+LMS!$F$24*AI997+LMS!$G$24,LMS!$D$25*AI997^3+LMS!$E$25*AI997^2+LMS!$F$25*AI997+LMS!$G$25))))),(IF(AI997&lt;2.5,LMS!$D$27*AI997^3+LMS!$E$27*AI997^2+LMS!$F$27*AI997+LMS!$G$27,IF(AI997&lt;9.5,LMS!$D$28*AI997^3+LMS!$E$28*AI997^2+LMS!$F$28*AI997+LMS!$G$28,IF(AI997&lt;26.75,LMS!$D$29*AI997^3+LMS!$E$29*AI997^2+LMS!$F$29*AI997+LMS!$G$29,IF(AI997&lt;90,LMS!$D$30*AI997^3+LMS!$E$30*AI997^2+LMS!$F$30*AI997+LMS!$G$30,IF(AI997&lt;150,LMS!$D$31*AI997^3+LMS!$E$31*AI997^2+LMS!$F$31*AI997+LMS!$G$31,LMS!$D$32*AI997^3+LMS!$E$32*AI997^2+LMS!$F$32*AI997+LMS!$G$32)))))))</f>
        <v>#VALUE!</v>
      </c>
      <c r="AH997" t="e">
        <f>IF(D997="M",(IF(AI997&lt;90,LMS!$D$14*AI997^3+LMS!$E$14*AI997^2+LMS!$F$14*AI997+LMS!$G$14,LMS!$D$15*AI997^3+LMS!$E$15*AI997^2+LMS!$F$15*AI997+LMS!$G$15)),(IF(AI997&lt;90,LMS!$D$17*AI997^3+LMS!$E$17*AI997^2+LMS!$F$17*AI997+LMS!$G$17,LMS!$D$18*AI997^3+LMS!$E$18*AI997^2+LMS!$F$18*AI997+LMS!$G$18)))</f>
        <v>#VALUE!</v>
      </c>
      <c r="AI997" s="7" t="e">
        <f t="shared" si="331"/>
        <v>#VALUE!</v>
      </c>
      <c r="AJ997" s="7">
        <f t="shared" si="352"/>
        <v>0</v>
      </c>
      <c r="AL997" s="7">
        <f>IF(D997="M",WeightSDS!P$5*$AJ997^7+WeightSDS!Q$5*$AJ997^6+WeightSDS!R$5*$AJ997^5+WeightSDS!S$5*$AJ997^4+WeightSDS!T$5*$AJ997^3+WeightSDS!U$5*$AJ997^2+WeightSDS!V$5*$AJ997+WeightSDS!W$5,IF($AJ997&lt;186,WeightSDS!P$8*$AJ997^7+WeightSDS!Q$8*$AJ997^6+WeightSDS!R$8*$AJ997^5+WeightSDS!S$8*$AJ997^4+WeightSDS!T$8*$AJ997^3+WeightSDS!U$8*$AJ997^2+WeightSDS!V$8*$AJ997+WeightSDS!W$8,WeightSDS!$U$9+WeightSDS!$V$9*($AJ997-WeightSDS!$W$9)))</f>
        <v>0.75407122999999998</v>
      </c>
      <c r="AM997" s="7">
        <f>IF(D997="M",IF($AJ997&lt;45,WeightSDS!M$23*$AJ997^10+WeightSDS!N$23*$AJ997^9+WeightSDS!O$23*$AJ997^8+WeightSDS!P$23*$AJ997^7+WeightSDS!Q$23*$AJ997^6+WeightSDS!R$23*$AJ997^5+WeightSDS!S$23*$AJ997^4+WeightSDS!T$23*$AJ997^3+WeightSDS!U$23*$AJ997^2+WeightSDS!V$23*$AJ997+WeightSDS!W$23,IF($AJ997&lt;153,WeightSDS!M$25*$AJ997^10+WeightSDS!N$25*$AJ997^9+WeightSDS!O$25*$AJ997^8+WeightSDS!P$25*$AJ997^7+WeightSDS!Q$25*$AJ997^6+WeightSDS!R$25*$AJ997^5+WeightSDS!S$25*$AJ997^4+WeightSDS!T$25*$AJ997^3+WeightSDS!U$25*$AJ997^2+WeightSDS!V$25*$AJ997+WeightSDS!W$25,WeightSDS!M$27+WeightSDS!N$27/(1+EXP(WeightSDS!O$27+WeightSDS!P$27*$AJ997)))),IF($AJ997&lt;43.8,WeightSDS!M$29*$AJ997^10+WeightSDS!N$29*$AJ997^9+WeightSDS!O$29*$AJ997^8+WeightSDS!P$29*$AJ997^7+WeightSDS!Q$29*$AJ997^6+WeightSDS!R$29*$AJ997^5+WeightSDS!S$29*$AJ997^4+WeightSDS!T$29*$AJ997^3+WeightSDS!U$29*$AJ997^2+WeightSDS!V$29*$AJ997+WeightSDS!W$29-0.010431*(1-$AJ997/210),IF($AJ997&lt;123,WeightSDS!M$30*$AJ997^10+WeightSDS!N$30*$AJ997^9+WeightSDS!O$30*$AJ997^8+WeightSDS!P$30*$AJ997^7+WeightSDS!Q$30*$AJ997^6+WeightSDS!R$30*$AJ997^5+WeightSDS!S$30*$AJ997^4+WeightSDS!T$30*$AJ997^3+WeightSDS!U$30*$AJ997^2+WeightSDS!V$30*$AJ997+WeightSDS!W$30-0.010431*(1-1/$AJ997),WeightSDS!M$32+WeightSDS!N$32/(1+EXP(WeightSDS!O$32+WeightSDS!P$32*$AJ997))-0.010431*(1-$AJ997/210))))</f>
        <v>2.9500001032655536</v>
      </c>
      <c r="AN997" s="7">
        <f>IF(D997="M",IF($AJ997&lt;162,WeightSDS!P$12*$AJ997^7+WeightSDS!Q$12*$AJ997^6+WeightSDS!R$12*$AJ997^5+WeightSDS!S$12*$AJ997^4+WeightSDS!T$12*$AJ997^3+WeightSDS!U$12*$AJ997^2+WeightSDS!V$12*$AJ997+WeightSDS!W$12,WeightSDS!P$14*$AJ997^7+WeightSDS!Q$14*$AJ997^6+WeightSDS!R$14*$AJ997^5+WeightSDS!S$14*$AJ997^4+WeightSDS!T$14*$AJ997^3+WeightSDS!U$14*$AJ997^2+WeightSDS!V$14*$AJ997+WeightSDS!W$14),IF($AJ997&lt;156,WeightSDS!O$17*$AJ997^8+WeightSDS!P$17*$AJ997^7+WeightSDS!Q$17*$AJ997^6+WeightSDS!R$17*$AJ997^5+WeightSDS!S$17*$AJ997^4+WeightSDS!T$17*$AJ997^3+WeightSDS!U$17*$AJ997^2+WeightSDS!V$17*$AJ997+WeightSDS!W$17,IF($AJ997&lt;186,WeightSDS!$U$18+(WeightSDS!$V$18-WeightSDS!$U$18)/24*($AJ997-186)+WeightSDS!$W$18*(-$AJ997+186)^2-0.005,WeightSDS!$U$18+(WeightSDS!$V$18-WeightSDS!$U$18)/24*($AJ997-186)-0.005)))</f>
        <v>0.14604529399999999</v>
      </c>
      <c r="AQ997" s="7">
        <f t="shared" si="339"/>
        <v>0.56299999999999994</v>
      </c>
      <c r="AR997" s="7">
        <f t="shared" si="340"/>
        <v>69</v>
      </c>
      <c r="AS997" s="7">
        <f t="shared" si="341"/>
        <v>0.51</v>
      </c>
    </row>
    <row r="998" spans="2:45" s="7" customFormat="1" x14ac:dyDescent="0.15">
      <c r="B998" s="118"/>
      <c r="C998" s="118"/>
      <c r="D998" s="118"/>
      <c r="E998" s="30"/>
      <c r="F998" s="30"/>
      <c r="G998" s="119"/>
      <c r="H998" s="119"/>
      <c r="I998" s="78"/>
      <c r="J998" s="11" t="str">
        <f t="shared" si="332"/>
        <v/>
      </c>
      <c r="K998" s="2" t="str">
        <f t="shared" si="342"/>
        <v/>
      </c>
      <c r="L998" s="2" t="str">
        <f t="shared" si="333"/>
        <v/>
      </c>
      <c r="M998" s="2" t="str">
        <f t="shared" si="343"/>
        <v/>
      </c>
      <c r="N998" s="2" t="str">
        <f t="shared" si="344"/>
        <v/>
      </c>
      <c r="O998" s="2" t="str">
        <f t="shared" si="345"/>
        <v/>
      </c>
      <c r="P998" s="11" t="str">
        <f t="shared" si="346"/>
        <v/>
      </c>
      <c r="Q998" s="11" t="str">
        <f t="shared" si="347"/>
        <v/>
      </c>
      <c r="R998" s="2" t="str">
        <f t="shared" si="348"/>
        <v/>
      </c>
      <c r="S998" s="11" t="str">
        <f t="shared" si="349"/>
        <v/>
      </c>
      <c r="T998" s="175" t="str">
        <f t="shared" si="350"/>
        <v/>
      </c>
      <c r="U998" s="11" t="str">
        <f t="shared" si="351"/>
        <v/>
      </c>
      <c r="V998" s="136"/>
      <c r="W998" s="136"/>
      <c r="X998" s="139">
        <f t="shared" si="334"/>
        <v>0</v>
      </c>
      <c r="Y998" s="31">
        <f t="shared" si="335"/>
        <v>0</v>
      </c>
      <c r="Z998" s="31"/>
      <c r="AA998" s="140">
        <f t="shared" si="336"/>
        <v>0</v>
      </c>
      <c r="AB998" s="12"/>
      <c r="AC998" s="8">
        <f t="shared" si="337"/>
        <v>9.0359999999999996</v>
      </c>
      <c r="AD998" s="8">
        <f t="shared" si="338"/>
        <v>-184.49199999999999</v>
      </c>
      <c r="AE998"/>
      <c r="AF998" t="e">
        <f>IF(D998="M",IF(AI998&lt;78,LMS!$D$5*AI998^3+LMS!$E$5*AI998^2+LMS!$F$5*AI998+LMS!$G$5,IF(AI998&lt;150,LMS!$D$6*AI998^3+LMS!$E$6*AI998^2+LMS!$F$6*AI998+LMS!$G$6,LMS!$D$7*AI998^3+LMS!$E$7*AI998^2+LMS!$F$7*AI998+LMS!$G$7)),IF(AI998&lt;69,LMS!$D$9*AI998^3+LMS!$E$9*AI998^2+LMS!$F$9*AI998+LMS!$G$9,IF(AI998&lt;150,LMS!$D$10*AI998^3+LMS!$E$10*AI998^2+LMS!$F$10*AI998+LMS!$G$10,LMS!$D$11*AI998^3+LMS!$E$11*AI998^2+LMS!$F$11*AI998+LMS!$G$11)))</f>
        <v>#VALUE!</v>
      </c>
      <c r="AG998" t="e">
        <f>IF(D998="M",(IF(AI998&lt;2.5,LMS!$D$21*AI998^3+LMS!$E$21*AI998^2+LMS!$F$21*AI998+LMS!$G$21,IF(AI998&lt;9.5,LMS!$D$22*AI998^3+LMS!$E$22*AI998^2+LMS!$F$22*AI998+LMS!$G$22,IF(AI998&lt;26.75,LMS!$D$23*AI998^3+LMS!$E$23*AI998^2+LMS!$F$23*AI998+LMS!$G$23,IF(AI998&lt;90,LMS!$D$24*AI998^3+LMS!$E$24*AI998^2+LMS!$F$24*AI998+LMS!$G$24,LMS!$D$25*AI998^3+LMS!$E$25*AI998^2+LMS!$F$25*AI998+LMS!$G$25))))),(IF(AI998&lt;2.5,LMS!$D$27*AI998^3+LMS!$E$27*AI998^2+LMS!$F$27*AI998+LMS!$G$27,IF(AI998&lt;9.5,LMS!$D$28*AI998^3+LMS!$E$28*AI998^2+LMS!$F$28*AI998+LMS!$G$28,IF(AI998&lt;26.75,LMS!$D$29*AI998^3+LMS!$E$29*AI998^2+LMS!$F$29*AI998+LMS!$G$29,IF(AI998&lt;90,LMS!$D$30*AI998^3+LMS!$E$30*AI998^2+LMS!$F$30*AI998+LMS!$G$30,IF(AI998&lt;150,LMS!$D$31*AI998^3+LMS!$E$31*AI998^2+LMS!$F$31*AI998+LMS!$G$31,LMS!$D$32*AI998^3+LMS!$E$32*AI998^2+LMS!$F$32*AI998+LMS!$G$32)))))))</f>
        <v>#VALUE!</v>
      </c>
      <c r="AH998" t="e">
        <f>IF(D998="M",(IF(AI998&lt;90,LMS!$D$14*AI998^3+LMS!$E$14*AI998^2+LMS!$F$14*AI998+LMS!$G$14,LMS!$D$15*AI998^3+LMS!$E$15*AI998^2+LMS!$F$15*AI998+LMS!$G$15)),(IF(AI998&lt;90,LMS!$D$17*AI998^3+LMS!$E$17*AI998^2+LMS!$F$17*AI998+LMS!$G$17,LMS!$D$18*AI998^3+LMS!$E$18*AI998^2+LMS!$F$18*AI998+LMS!$G$18)))</f>
        <v>#VALUE!</v>
      </c>
      <c r="AI998" s="7" t="e">
        <f t="shared" si="331"/>
        <v>#VALUE!</v>
      </c>
      <c r="AJ998" s="7">
        <f t="shared" si="352"/>
        <v>0</v>
      </c>
      <c r="AL998" s="7">
        <f>IF(D998="M",WeightSDS!P$5*$AJ998^7+WeightSDS!Q$5*$AJ998^6+WeightSDS!R$5*$AJ998^5+WeightSDS!S$5*$AJ998^4+WeightSDS!T$5*$AJ998^3+WeightSDS!U$5*$AJ998^2+WeightSDS!V$5*$AJ998+WeightSDS!W$5,IF($AJ998&lt;186,WeightSDS!P$8*$AJ998^7+WeightSDS!Q$8*$AJ998^6+WeightSDS!R$8*$AJ998^5+WeightSDS!S$8*$AJ998^4+WeightSDS!T$8*$AJ998^3+WeightSDS!U$8*$AJ998^2+WeightSDS!V$8*$AJ998+WeightSDS!W$8,WeightSDS!$U$9+WeightSDS!$V$9*($AJ998-WeightSDS!$W$9)))</f>
        <v>0.75407122999999998</v>
      </c>
      <c r="AM998" s="7">
        <f>IF(D998="M",IF($AJ998&lt;45,WeightSDS!M$23*$AJ998^10+WeightSDS!N$23*$AJ998^9+WeightSDS!O$23*$AJ998^8+WeightSDS!P$23*$AJ998^7+WeightSDS!Q$23*$AJ998^6+WeightSDS!R$23*$AJ998^5+WeightSDS!S$23*$AJ998^4+WeightSDS!T$23*$AJ998^3+WeightSDS!U$23*$AJ998^2+WeightSDS!V$23*$AJ998+WeightSDS!W$23,IF($AJ998&lt;153,WeightSDS!M$25*$AJ998^10+WeightSDS!N$25*$AJ998^9+WeightSDS!O$25*$AJ998^8+WeightSDS!P$25*$AJ998^7+WeightSDS!Q$25*$AJ998^6+WeightSDS!R$25*$AJ998^5+WeightSDS!S$25*$AJ998^4+WeightSDS!T$25*$AJ998^3+WeightSDS!U$25*$AJ998^2+WeightSDS!V$25*$AJ998+WeightSDS!W$25,WeightSDS!M$27+WeightSDS!N$27/(1+EXP(WeightSDS!O$27+WeightSDS!P$27*$AJ998)))),IF($AJ998&lt;43.8,WeightSDS!M$29*$AJ998^10+WeightSDS!N$29*$AJ998^9+WeightSDS!O$29*$AJ998^8+WeightSDS!P$29*$AJ998^7+WeightSDS!Q$29*$AJ998^6+WeightSDS!R$29*$AJ998^5+WeightSDS!S$29*$AJ998^4+WeightSDS!T$29*$AJ998^3+WeightSDS!U$29*$AJ998^2+WeightSDS!V$29*$AJ998+WeightSDS!W$29-0.010431*(1-$AJ998/210),IF($AJ998&lt;123,WeightSDS!M$30*$AJ998^10+WeightSDS!N$30*$AJ998^9+WeightSDS!O$30*$AJ998^8+WeightSDS!P$30*$AJ998^7+WeightSDS!Q$30*$AJ998^6+WeightSDS!R$30*$AJ998^5+WeightSDS!S$30*$AJ998^4+WeightSDS!T$30*$AJ998^3+WeightSDS!U$30*$AJ998^2+WeightSDS!V$30*$AJ998+WeightSDS!W$30-0.010431*(1-1/$AJ998),WeightSDS!M$32+WeightSDS!N$32/(1+EXP(WeightSDS!O$32+WeightSDS!P$32*$AJ998))-0.010431*(1-$AJ998/210))))</f>
        <v>2.9500001032655536</v>
      </c>
      <c r="AN998" s="7">
        <f>IF(D998="M",IF($AJ998&lt;162,WeightSDS!P$12*$AJ998^7+WeightSDS!Q$12*$AJ998^6+WeightSDS!R$12*$AJ998^5+WeightSDS!S$12*$AJ998^4+WeightSDS!T$12*$AJ998^3+WeightSDS!U$12*$AJ998^2+WeightSDS!V$12*$AJ998+WeightSDS!W$12,WeightSDS!P$14*$AJ998^7+WeightSDS!Q$14*$AJ998^6+WeightSDS!R$14*$AJ998^5+WeightSDS!S$14*$AJ998^4+WeightSDS!T$14*$AJ998^3+WeightSDS!U$14*$AJ998^2+WeightSDS!V$14*$AJ998+WeightSDS!W$14),IF($AJ998&lt;156,WeightSDS!O$17*$AJ998^8+WeightSDS!P$17*$AJ998^7+WeightSDS!Q$17*$AJ998^6+WeightSDS!R$17*$AJ998^5+WeightSDS!S$17*$AJ998^4+WeightSDS!T$17*$AJ998^3+WeightSDS!U$17*$AJ998^2+WeightSDS!V$17*$AJ998+WeightSDS!W$17,IF($AJ998&lt;186,WeightSDS!$U$18+(WeightSDS!$V$18-WeightSDS!$U$18)/24*($AJ998-186)+WeightSDS!$W$18*(-$AJ998+186)^2-0.005,WeightSDS!$U$18+(WeightSDS!$V$18-WeightSDS!$U$18)/24*($AJ998-186)-0.005)))</f>
        <v>0.14604529399999999</v>
      </c>
      <c r="AQ998" s="7">
        <f t="shared" si="339"/>
        <v>0.56299999999999994</v>
      </c>
      <c r="AR998" s="7">
        <f t="shared" si="340"/>
        <v>69</v>
      </c>
      <c r="AS998" s="7">
        <f t="shared" si="341"/>
        <v>0.51</v>
      </c>
    </row>
    <row r="999" spans="2:45" s="7" customFormat="1" x14ac:dyDescent="0.15">
      <c r="B999" s="118"/>
      <c r="C999" s="118"/>
      <c r="D999" s="118"/>
      <c r="E999" s="30"/>
      <c r="F999" s="30"/>
      <c r="G999" s="119"/>
      <c r="H999" s="119"/>
      <c r="I999" s="78"/>
      <c r="J999" s="11" t="str">
        <f t="shared" si="332"/>
        <v/>
      </c>
      <c r="K999" s="2" t="str">
        <f t="shared" si="342"/>
        <v/>
      </c>
      <c r="L999" s="2" t="str">
        <f t="shared" si="333"/>
        <v/>
      </c>
      <c r="M999" s="2" t="str">
        <f t="shared" si="343"/>
        <v/>
      </c>
      <c r="N999" s="2" t="str">
        <f t="shared" si="344"/>
        <v/>
      </c>
      <c r="O999" s="2" t="str">
        <f t="shared" si="345"/>
        <v/>
      </c>
      <c r="P999" s="11" t="str">
        <f t="shared" si="346"/>
        <v/>
      </c>
      <c r="Q999" s="11" t="str">
        <f t="shared" si="347"/>
        <v/>
      </c>
      <c r="R999" s="2" t="str">
        <f t="shared" si="348"/>
        <v/>
      </c>
      <c r="S999" s="11" t="str">
        <f t="shared" si="349"/>
        <v/>
      </c>
      <c r="T999" s="175" t="str">
        <f t="shared" si="350"/>
        <v/>
      </c>
      <c r="U999" s="11" t="str">
        <f t="shared" si="351"/>
        <v/>
      </c>
      <c r="V999" s="136"/>
      <c r="W999" s="136"/>
      <c r="X999" s="139">
        <f t="shared" si="334"/>
        <v>0</v>
      </c>
      <c r="Y999" s="31">
        <f t="shared" si="335"/>
        <v>0</v>
      </c>
      <c r="Z999" s="31"/>
      <c r="AA999" s="140">
        <f t="shared" si="336"/>
        <v>0</v>
      </c>
      <c r="AB999" s="12"/>
      <c r="AC999" s="8">
        <f t="shared" si="337"/>
        <v>9.0359999999999996</v>
      </c>
      <c r="AD999" s="8">
        <f t="shared" si="338"/>
        <v>-184.49199999999999</v>
      </c>
      <c r="AE999"/>
      <c r="AF999" t="e">
        <f>IF(D999="M",IF(AI999&lt;78,LMS!$D$5*AI999^3+LMS!$E$5*AI999^2+LMS!$F$5*AI999+LMS!$G$5,IF(AI999&lt;150,LMS!$D$6*AI999^3+LMS!$E$6*AI999^2+LMS!$F$6*AI999+LMS!$G$6,LMS!$D$7*AI999^3+LMS!$E$7*AI999^2+LMS!$F$7*AI999+LMS!$G$7)),IF(AI999&lt;69,LMS!$D$9*AI999^3+LMS!$E$9*AI999^2+LMS!$F$9*AI999+LMS!$G$9,IF(AI999&lt;150,LMS!$D$10*AI999^3+LMS!$E$10*AI999^2+LMS!$F$10*AI999+LMS!$G$10,LMS!$D$11*AI999^3+LMS!$E$11*AI999^2+LMS!$F$11*AI999+LMS!$G$11)))</f>
        <v>#VALUE!</v>
      </c>
      <c r="AG999" t="e">
        <f>IF(D999="M",(IF(AI999&lt;2.5,LMS!$D$21*AI999^3+LMS!$E$21*AI999^2+LMS!$F$21*AI999+LMS!$G$21,IF(AI999&lt;9.5,LMS!$D$22*AI999^3+LMS!$E$22*AI999^2+LMS!$F$22*AI999+LMS!$G$22,IF(AI999&lt;26.75,LMS!$D$23*AI999^3+LMS!$E$23*AI999^2+LMS!$F$23*AI999+LMS!$G$23,IF(AI999&lt;90,LMS!$D$24*AI999^3+LMS!$E$24*AI999^2+LMS!$F$24*AI999+LMS!$G$24,LMS!$D$25*AI999^3+LMS!$E$25*AI999^2+LMS!$F$25*AI999+LMS!$G$25))))),(IF(AI999&lt;2.5,LMS!$D$27*AI999^3+LMS!$E$27*AI999^2+LMS!$F$27*AI999+LMS!$G$27,IF(AI999&lt;9.5,LMS!$D$28*AI999^3+LMS!$E$28*AI999^2+LMS!$F$28*AI999+LMS!$G$28,IF(AI999&lt;26.75,LMS!$D$29*AI999^3+LMS!$E$29*AI999^2+LMS!$F$29*AI999+LMS!$G$29,IF(AI999&lt;90,LMS!$D$30*AI999^3+LMS!$E$30*AI999^2+LMS!$F$30*AI999+LMS!$G$30,IF(AI999&lt;150,LMS!$D$31*AI999^3+LMS!$E$31*AI999^2+LMS!$F$31*AI999+LMS!$G$31,LMS!$D$32*AI999^3+LMS!$E$32*AI999^2+LMS!$F$32*AI999+LMS!$G$32)))))))</f>
        <v>#VALUE!</v>
      </c>
      <c r="AH999" t="e">
        <f>IF(D999="M",(IF(AI999&lt;90,LMS!$D$14*AI999^3+LMS!$E$14*AI999^2+LMS!$F$14*AI999+LMS!$G$14,LMS!$D$15*AI999^3+LMS!$E$15*AI999^2+LMS!$F$15*AI999+LMS!$G$15)),(IF(AI999&lt;90,LMS!$D$17*AI999^3+LMS!$E$17*AI999^2+LMS!$F$17*AI999+LMS!$G$17,LMS!$D$18*AI999^3+LMS!$E$18*AI999^2+LMS!$F$18*AI999+LMS!$G$18)))</f>
        <v>#VALUE!</v>
      </c>
      <c r="AI999" s="7" t="e">
        <f t="shared" si="331"/>
        <v>#VALUE!</v>
      </c>
      <c r="AJ999" s="7">
        <f t="shared" si="352"/>
        <v>0</v>
      </c>
      <c r="AL999" s="7">
        <f>IF(D999="M",WeightSDS!P$5*$AJ999^7+WeightSDS!Q$5*$AJ999^6+WeightSDS!R$5*$AJ999^5+WeightSDS!S$5*$AJ999^4+WeightSDS!T$5*$AJ999^3+WeightSDS!U$5*$AJ999^2+WeightSDS!V$5*$AJ999+WeightSDS!W$5,IF($AJ999&lt;186,WeightSDS!P$8*$AJ999^7+WeightSDS!Q$8*$AJ999^6+WeightSDS!R$8*$AJ999^5+WeightSDS!S$8*$AJ999^4+WeightSDS!T$8*$AJ999^3+WeightSDS!U$8*$AJ999^2+WeightSDS!V$8*$AJ999+WeightSDS!W$8,WeightSDS!$U$9+WeightSDS!$V$9*($AJ999-WeightSDS!$W$9)))</f>
        <v>0.75407122999999998</v>
      </c>
      <c r="AM999" s="7">
        <f>IF(D999="M",IF($AJ999&lt;45,WeightSDS!M$23*$AJ999^10+WeightSDS!N$23*$AJ999^9+WeightSDS!O$23*$AJ999^8+WeightSDS!P$23*$AJ999^7+WeightSDS!Q$23*$AJ999^6+WeightSDS!R$23*$AJ999^5+WeightSDS!S$23*$AJ999^4+WeightSDS!T$23*$AJ999^3+WeightSDS!U$23*$AJ999^2+WeightSDS!V$23*$AJ999+WeightSDS!W$23,IF($AJ999&lt;153,WeightSDS!M$25*$AJ999^10+WeightSDS!N$25*$AJ999^9+WeightSDS!O$25*$AJ999^8+WeightSDS!P$25*$AJ999^7+WeightSDS!Q$25*$AJ999^6+WeightSDS!R$25*$AJ999^5+WeightSDS!S$25*$AJ999^4+WeightSDS!T$25*$AJ999^3+WeightSDS!U$25*$AJ999^2+WeightSDS!V$25*$AJ999+WeightSDS!W$25,WeightSDS!M$27+WeightSDS!N$27/(1+EXP(WeightSDS!O$27+WeightSDS!P$27*$AJ999)))),IF($AJ999&lt;43.8,WeightSDS!M$29*$AJ999^10+WeightSDS!N$29*$AJ999^9+WeightSDS!O$29*$AJ999^8+WeightSDS!P$29*$AJ999^7+WeightSDS!Q$29*$AJ999^6+WeightSDS!R$29*$AJ999^5+WeightSDS!S$29*$AJ999^4+WeightSDS!T$29*$AJ999^3+WeightSDS!U$29*$AJ999^2+WeightSDS!V$29*$AJ999+WeightSDS!W$29-0.010431*(1-$AJ999/210),IF($AJ999&lt;123,WeightSDS!M$30*$AJ999^10+WeightSDS!N$30*$AJ999^9+WeightSDS!O$30*$AJ999^8+WeightSDS!P$30*$AJ999^7+WeightSDS!Q$30*$AJ999^6+WeightSDS!R$30*$AJ999^5+WeightSDS!S$30*$AJ999^4+WeightSDS!T$30*$AJ999^3+WeightSDS!U$30*$AJ999^2+WeightSDS!V$30*$AJ999+WeightSDS!W$30-0.010431*(1-1/$AJ999),WeightSDS!M$32+WeightSDS!N$32/(1+EXP(WeightSDS!O$32+WeightSDS!P$32*$AJ999))-0.010431*(1-$AJ999/210))))</f>
        <v>2.9500001032655536</v>
      </c>
      <c r="AN999" s="7">
        <f>IF(D999="M",IF($AJ999&lt;162,WeightSDS!P$12*$AJ999^7+WeightSDS!Q$12*$AJ999^6+WeightSDS!R$12*$AJ999^5+WeightSDS!S$12*$AJ999^4+WeightSDS!T$12*$AJ999^3+WeightSDS!U$12*$AJ999^2+WeightSDS!V$12*$AJ999+WeightSDS!W$12,WeightSDS!P$14*$AJ999^7+WeightSDS!Q$14*$AJ999^6+WeightSDS!R$14*$AJ999^5+WeightSDS!S$14*$AJ999^4+WeightSDS!T$14*$AJ999^3+WeightSDS!U$14*$AJ999^2+WeightSDS!V$14*$AJ999+WeightSDS!W$14),IF($AJ999&lt;156,WeightSDS!O$17*$AJ999^8+WeightSDS!P$17*$AJ999^7+WeightSDS!Q$17*$AJ999^6+WeightSDS!R$17*$AJ999^5+WeightSDS!S$17*$AJ999^4+WeightSDS!T$17*$AJ999^3+WeightSDS!U$17*$AJ999^2+WeightSDS!V$17*$AJ999+WeightSDS!W$17,IF($AJ999&lt;186,WeightSDS!$U$18+(WeightSDS!$V$18-WeightSDS!$U$18)/24*($AJ999-186)+WeightSDS!$W$18*(-$AJ999+186)^2-0.005,WeightSDS!$U$18+(WeightSDS!$V$18-WeightSDS!$U$18)/24*($AJ999-186)-0.005)))</f>
        <v>0.14604529399999999</v>
      </c>
      <c r="AQ999" s="7">
        <f t="shared" si="339"/>
        <v>0.56299999999999994</v>
      </c>
      <c r="AR999" s="7">
        <f t="shared" si="340"/>
        <v>69</v>
      </c>
      <c r="AS999" s="7">
        <f t="shared" si="341"/>
        <v>0.51</v>
      </c>
    </row>
    <row r="1000" spans="2:45" s="7" customFormat="1" x14ac:dyDescent="0.15">
      <c r="B1000" s="118"/>
      <c r="C1000" s="118"/>
      <c r="D1000" s="118"/>
      <c r="E1000" s="30"/>
      <c r="F1000" s="30"/>
      <c r="G1000" s="119"/>
      <c r="H1000" s="119"/>
      <c r="I1000" s="78"/>
      <c r="J1000" s="11" t="str">
        <f t="shared" si="332"/>
        <v/>
      </c>
      <c r="K1000" s="2" t="str">
        <f t="shared" si="342"/>
        <v/>
      </c>
      <c r="L1000" s="2" t="str">
        <f t="shared" si="333"/>
        <v/>
      </c>
      <c r="M1000" s="2" t="str">
        <f t="shared" si="343"/>
        <v/>
      </c>
      <c r="N1000" s="2" t="str">
        <f t="shared" si="344"/>
        <v/>
      </c>
      <c r="O1000" s="2" t="str">
        <f t="shared" si="345"/>
        <v/>
      </c>
      <c r="P1000" s="11" t="str">
        <f t="shared" si="346"/>
        <v/>
      </c>
      <c r="Q1000" s="11" t="str">
        <f t="shared" si="347"/>
        <v/>
      </c>
      <c r="R1000" s="2" t="str">
        <f t="shared" si="348"/>
        <v/>
      </c>
      <c r="S1000" s="11" t="str">
        <f t="shared" si="349"/>
        <v/>
      </c>
      <c r="T1000" s="175" t="str">
        <f t="shared" si="350"/>
        <v/>
      </c>
      <c r="U1000" s="11" t="str">
        <f t="shared" si="351"/>
        <v/>
      </c>
      <c r="V1000" s="136"/>
      <c r="W1000" s="136"/>
      <c r="X1000" s="139">
        <f t="shared" si="334"/>
        <v>0</v>
      </c>
      <c r="Y1000" s="31">
        <f t="shared" si="335"/>
        <v>0</v>
      </c>
      <c r="Z1000" s="31"/>
      <c r="AA1000" s="140">
        <f t="shared" si="336"/>
        <v>0</v>
      </c>
      <c r="AB1000" s="12"/>
      <c r="AC1000" s="8">
        <f t="shared" si="337"/>
        <v>9.0359999999999996</v>
      </c>
      <c r="AD1000" s="8">
        <f t="shared" si="338"/>
        <v>-184.49199999999999</v>
      </c>
      <c r="AE1000"/>
      <c r="AF1000" t="e">
        <f>IF(D1000="M",IF(AI1000&lt;78,LMS!$D$5*AI1000^3+LMS!$E$5*AI1000^2+LMS!$F$5*AI1000+LMS!$G$5,IF(AI1000&lt;150,LMS!$D$6*AI1000^3+LMS!$E$6*AI1000^2+LMS!$F$6*AI1000+LMS!$G$6,LMS!$D$7*AI1000^3+LMS!$E$7*AI1000^2+LMS!$F$7*AI1000+LMS!$G$7)),IF(AI1000&lt;69,LMS!$D$9*AI1000^3+LMS!$E$9*AI1000^2+LMS!$F$9*AI1000+LMS!$G$9,IF(AI1000&lt;150,LMS!$D$10*AI1000^3+LMS!$E$10*AI1000^2+LMS!$F$10*AI1000+LMS!$G$10,LMS!$D$11*AI1000^3+LMS!$E$11*AI1000^2+LMS!$F$11*AI1000+LMS!$G$11)))</f>
        <v>#VALUE!</v>
      </c>
      <c r="AG1000" t="e">
        <f>IF(D1000="M",(IF(AI1000&lt;2.5,LMS!$D$21*AI1000^3+LMS!$E$21*AI1000^2+LMS!$F$21*AI1000+LMS!$G$21,IF(AI1000&lt;9.5,LMS!$D$22*AI1000^3+LMS!$E$22*AI1000^2+LMS!$F$22*AI1000+LMS!$G$22,IF(AI1000&lt;26.75,LMS!$D$23*AI1000^3+LMS!$E$23*AI1000^2+LMS!$F$23*AI1000+LMS!$G$23,IF(AI1000&lt;90,LMS!$D$24*AI1000^3+LMS!$E$24*AI1000^2+LMS!$F$24*AI1000+LMS!$G$24,LMS!$D$25*AI1000^3+LMS!$E$25*AI1000^2+LMS!$F$25*AI1000+LMS!$G$25))))),(IF(AI1000&lt;2.5,LMS!$D$27*AI1000^3+LMS!$E$27*AI1000^2+LMS!$F$27*AI1000+LMS!$G$27,IF(AI1000&lt;9.5,LMS!$D$28*AI1000^3+LMS!$E$28*AI1000^2+LMS!$F$28*AI1000+LMS!$G$28,IF(AI1000&lt;26.75,LMS!$D$29*AI1000^3+LMS!$E$29*AI1000^2+LMS!$F$29*AI1000+LMS!$G$29,IF(AI1000&lt;90,LMS!$D$30*AI1000^3+LMS!$E$30*AI1000^2+LMS!$F$30*AI1000+LMS!$G$30,IF(AI1000&lt;150,LMS!$D$31*AI1000^3+LMS!$E$31*AI1000^2+LMS!$F$31*AI1000+LMS!$G$31,LMS!$D$32*AI1000^3+LMS!$E$32*AI1000^2+LMS!$F$32*AI1000+LMS!$G$32)))))))</f>
        <v>#VALUE!</v>
      </c>
      <c r="AH1000" t="e">
        <f>IF(D1000="M",(IF(AI1000&lt;90,LMS!$D$14*AI1000^3+LMS!$E$14*AI1000^2+LMS!$F$14*AI1000+LMS!$G$14,LMS!$D$15*AI1000^3+LMS!$E$15*AI1000^2+LMS!$F$15*AI1000+LMS!$G$15)),(IF(AI1000&lt;90,LMS!$D$17*AI1000^3+LMS!$E$17*AI1000^2+LMS!$F$17*AI1000+LMS!$G$17,LMS!$D$18*AI1000^3+LMS!$E$18*AI1000^2+LMS!$F$18*AI1000+LMS!$G$18)))</f>
        <v>#VALUE!</v>
      </c>
      <c r="AI1000" s="7" t="e">
        <f t="shared" si="331"/>
        <v>#VALUE!</v>
      </c>
      <c r="AJ1000" s="7">
        <f t="shared" si="352"/>
        <v>0</v>
      </c>
      <c r="AL1000" s="7">
        <f>IF(D1000="M",WeightSDS!P$5*$AJ1000^7+WeightSDS!Q$5*$AJ1000^6+WeightSDS!R$5*$AJ1000^5+WeightSDS!S$5*$AJ1000^4+WeightSDS!T$5*$AJ1000^3+WeightSDS!U$5*$AJ1000^2+WeightSDS!V$5*$AJ1000+WeightSDS!W$5,IF($AJ1000&lt;186,WeightSDS!P$8*$AJ1000^7+WeightSDS!Q$8*$AJ1000^6+WeightSDS!R$8*$AJ1000^5+WeightSDS!S$8*$AJ1000^4+WeightSDS!T$8*$AJ1000^3+WeightSDS!U$8*$AJ1000^2+WeightSDS!V$8*$AJ1000+WeightSDS!W$8,WeightSDS!$U$9+WeightSDS!$V$9*($AJ1000-WeightSDS!$W$9)))</f>
        <v>0.75407122999999998</v>
      </c>
      <c r="AM1000" s="7">
        <f>IF(D1000="M",IF($AJ1000&lt;45,WeightSDS!M$23*$AJ1000^10+WeightSDS!N$23*$AJ1000^9+WeightSDS!O$23*$AJ1000^8+WeightSDS!P$23*$AJ1000^7+WeightSDS!Q$23*$AJ1000^6+WeightSDS!R$23*$AJ1000^5+WeightSDS!S$23*$AJ1000^4+WeightSDS!T$23*$AJ1000^3+WeightSDS!U$23*$AJ1000^2+WeightSDS!V$23*$AJ1000+WeightSDS!W$23,IF($AJ1000&lt;153,WeightSDS!M$25*$AJ1000^10+WeightSDS!N$25*$AJ1000^9+WeightSDS!O$25*$AJ1000^8+WeightSDS!P$25*$AJ1000^7+WeightSDS!Q$25*$AJ1000^6+WeightSDS!R$25*$AJ1000^5+WeightSDS!S$25*$AJ1000^4+WeightSDS!T$25*$AJ1000^3+WeightSDS!U$25*$AJ1000^2+WeightSDS!V$25*$AJ1000+WeightSDS!W$25,WeightSDS!M$27+WeightSDS!N$27/(1+EXP(WeightSDS!O$27+WeightSDS!P$27*$AJ1000)))),IF($AJ1000&lt;43.8,WeightSDS!M$29*$AJ1000^10+WeightSDS!N$29*$AJ1000^9+WeightSDS!O$29*$AJ1000^8+WeightSDS!P$29*$AJ1000^7+WeightSDS!Q$29*$AJ1000^6+WeightSDS!R$29*$AJ1000^5+WeightSDS!S$29*$AJ1000^4+WeightSDS!T$29*$AJ1000^3+WeightSDS!U$29*$AJ1000^2+WeightSDS!V$29*$AJ1000+WeightSDS!W$29-0.010431*(1-$AJ1000/210),IF($AJ1000&lt;123,WeightSDS!M$30*$AJ1000^10+WeightSDS!N$30*$AJ1000^9+WeightSDS!O$30*$AJ1000^8+WeightSDS!P$30*$AJ1000^7+WeightSDS!Q$30*$AJ1000^6+WeightSDS!R$30*$AJ1000^5+WeightSDS!S$30*$AJ1000^4+WeightSDS!T$30*$AJ1000^3+WeightSDS!U$30*$AJ1000^2+WeightSDS!V$30*$AJ1000+WeightSDS!W$30-0.010431*(1-1/$AJ1000),WeightSDS!M$32+WeightSDS!N$32/(1+EXP(WeightSDS!O$32+WeightSDS!P$32*$AJ1000))-0.010431*(1-$AJ1000/210))))</f>
        <v>2.9500001032655536</v>
      </c>
      <c r="AN1000" s="7">
        <f>IF(D1000="M",IF($AJ1000&lt;162,WeightSDS!P$12*$AJ1000^7+WeightSDS!Q$12*$AJ1000^6+WeightSDS!R$12*$AJ1000^5+WeightSDS!S$12*$AJ1000^4+WeightSDS!T$12*$AJ1000^3+WeightSDS!U$12*$AJ1000^2+WeightSDS!V$12*$AJ1000+WeightSDS!W$12,WeightSDS!P$14*$AJ1000^7+WeightSDS!Q$14*$AJ1000^6+WeightSDS!R$14*$AJ1000^5+WeightSDS!S$14*$AJ1000^4+WeightSDS!T$14*$AJ1000^3+WeightSDS!U$14*$AJ1000^2+WeightSDS!V$14*$AJ1000+WeightSDS!W$14),IF($AJ1000&lt;156,WeightSDS!O$17*$AJ1000^8+WeightSDS!P$17*$AJ1000^7+WeightSDS!Q$17*$AJ1000^6+WeightSDS!R$17*$AJ1000^5+WeightSDS!S$17*$AJ1000^4+WeightSDS!T$17*$AJ1000^3+WeightSDS!U$17*$AJ1000^2+WeightSDS!V$17*$AJ1000+WeightSDS!W$17,IF($AJ1000&lt;186,WeightSDS!$U$18+(WeightSDS!$V$18-WeightSDS!$U$18)/24*($AJ1000-186)+WeightSDS!$W$18*(-$AJ1000+186)^2-0.005,WeightSDS!$U$18+(WeightSDS!$V$18-WeightSDS!$U$18)/24*($AJ1000-186)-0.005)))</f>
        <v>0.14604529399999999</v>
      </c>
      <c r="AQ1000" s="7">
        <f t="shared" si="339"/>
        <v>0.56299999999999994</v>
      </c>
      <c r="AR1000" s="7">
        <f t="shared" si="340"/>
        <v>69</v>
      </c>
      <c r="AS1000" s="7">
        <f t="shared" si="341"/>
        <v>0.51</v>
      </c>
    </row>
    <row r="1001" spans="2:45" s="7" customFormat="1" x14ac:dyDescent="0.15">
      <c r="B1001" s="118"/>
      <c r="C1001" s="118"/>
      <c r="D1001" s="118"/>
      <c r="E1001" s="30"/>
      <c r="F1001" s="30"/>
      <c r="G1001" s="119"/>
      <c r="H1001" s="119"/>
      <c r="I1001" s="78"/>
      <c r="J1001" s="11" t="str">
        <f t="shared" si="332"/>
        <v/>
      </c>
      <c r="K1001" s="2" t="str">
        <f t="shared" si="342"/>
        <v/>
      </c>
      <c r="L1001" s="2" t="str">
        <f t="shared" si="333"/>
        <v/>
      </c>
      <c r="M1001" s="2" t="str">
        <f t="shared" si="343"/>
        <v/>
      </c>
      <c r="N1001" s="2" t="str">
        <f t="shared" si="344"/>
        <v/>
      </c>
      <c r="O1001" s="2" t="str">
        <f t="shared" si="345"/>
        <v/>
      </c>
      <c r="P1001" s="11" t="str">
        <f t="shared" si="346"/>
        <v/>
      </c>
      <c r="Q1001" s="11" t="str">
        <f t="shared" si="347"/>
        <v/>
      </c>
      <c r="R1001" s="2" t="str">
        <f t="shared" si="348"/>
        <v/>
      </c>
      <c r="S1001" s="11" t="str">
        <f t="shared" si="349"/>
        <v/>
      </c>
      <c r="T1001" s="175" t="str">
        <f t="shared" si="350"/>
        <v/>
      </c>
      <c r="U1001" s="11" t="str">
        <f t="shared" si="351"/>
        <v/>
      </c>
      <c r="V1001" s="136"/>
      <c r="W1001" s="136"/>
      <c r="X1001" s="139">
        <f t="shared" si="334"/>
        <v>0</v>
      </c>
      <c r="Y1001" s="31">
        <f t="shared" si="335"/>
        <v>0</v>
      </c>
      <c r="Z1001" s="31"/>
      <c r="AA1001" s="140">
        <f t="shared" si="336"/>
        <v>0</v>
      </c>
      <c r="AB1001" s="12"/>
      <c r="AC1001" s="8">
        <f t="shared" si="337"/>
        <v>9.0359999999999996</v>
      </c>
      <c r="AD1001" s="8">
        <f t="shared" si="338"/>
        <v>-184.49199999999999</v>
      </c>
      <c r="AE1001"/>
      <c r="AF1001" t="e">
        <f>IF(D1001="M",IF(AI1001&lt;78,LMS!$D$5*AI1001^3+LMS!$E$5*AI1001^2+LMS!$F$5*AI1001+LMS!$G$5,IF(AI1001&lt;150,LMS!$D$6*AI1001^3+LMS!$E$6*AI1001^2+LMS!$F$6*AI1001+LMS!$G$6,LMS!$D$7*AI1001^3+LMS!$E$7*AI1001^2+LMS!$F$7*AI1001+LMS!$G$7)),IF(AI1001&lt;69,LMS!$D$9*AI1001^3+LMS!$E$9*AI1001^2+LMS!$F$9*AI1001+LMS!$G$9,IF(AI1001&lt;150,LMS!$D$10*AI1001^3+LMS!$E$10*AI1001^2+LMS!$F$10*AI1001+LMS!$G$10,LMS!$D$11*AI1001^3+LMS!$E$11*AI1001^2+LMS!$F$11*AI1001+LMS!$G$11)))</f>
        <v>#VALUE!</v>
      </c>
      <c r="AG1001" t="e">
        <f>IF(D1001="M",(IF(AI1001&lt;2.5,LMS!$D$21*AI1001^3+LMS!$E$21*AI1001^2+LMS!$F$21*AI1001+LMS!$G$21,IF(AI1001&lt;9.5,LMS!$D$22*AI1001^3+LMS!$E$22*AI1001^2+LMS!$F$22*AI1001+LMS!$G$22,IF(AI1001&lt;26.75,LMS!$D$23*AI1001^3+LMS!$E$23*AI1001^2+LMS!$F$23*AI1001+LMS!$G$23,IF(AI1001&lt;90,LMS!$D$24*AI1001^3+LMS!$E$24*AI1001^2+LMS!$F$24*AI1001+LMS!$G$24,LMS!$D$25*AI1001^3+LMS!$E$25*AI1001^2+LMS!$F$25*AI1001+LMS!$G$25))))),(IF(AI1001&lt;2.5,LMS!$D$27*AI1001^3+LMS!$E$27*AI1001^2+LMS!$F$27*AI1001+LMS!$G$27,IF(AI1001&lt;9.5,LMS!$D$28*AI1001^3+LMS!$E$28*AI1001^2+LMS!$F$28*AI1001+LMS!$G$28,IF(AI1001&lt;26.75,LMS!$D$29*AI1001^3+LMS!$E$29*AI1001^2+LMS!$F$29*AI1001+LMS!$G$29,IF(AI1001&lt;90,LMS!$D$30*AI1001^3+LMS!$E$30*AI1001^2+LMS!$F$30*AI1001+LMS!$G$30,IF(AI1001&lt;150,LMS!$D$31*AI1001^3+LMS!$E$31*AI1001^2+LMS!$F$31*AI1001+LMS!$G$31,LMS!$D$32*AI1001^3+LMS!$E$32*AI1001^2+LMS!$F$32*AI1001+LMS!$G$32)))))))</f>
        <v>#VALUE!</v>
      </c>
      <c r="AH1001" t="e">
        <f>IF(D1001="M",(IF(AI1001&lt;90,LMS!$D$14*AI1001^3+LMS!$E$14*AI1001^2+LMS!$F$14*AI1001+LMS!$G$14,LMS!$D$15*AI1001^3+LMS!$E$15*AI1001^2+LMS!$F$15*AI1001+LMS!$G$15)),(IF(AI1001&lt;90,LMS!$D$17*AI1001^3+LMS!$E$17*AI1001^2+LMS!$F$17*AI1001+LMS!$G$17,LMS!$D$18*AI1001^3+LMS!$E$18*AI1001^2+LMS!$F$18*AI1001+LMS!$G$18)))</f>
        <v>#VALUE!</v>
      </c>
      <c r="AI1001" s="7" t="e">
        <f t="shared" si="331"/>
        <v>#VALUE!</v>
      </c>
      <c r="AJ1001" s="7">
        <f t="shared" si="352"/>
        <v>0</v>
      </c>
      <c r="AL1001" s="7">
        <f>IF(D1001="M",WeightSDS!P$5*$AJ1001^7+WeightSDS!Q$5*$AJ1001^6+WeightSDS!R$5*$AJ1001^5+WeightSDS!S$5*$AJ1001^4+WeightSDS!T$5*$AJ1001^3+WeightSDS!U$5*$AJ1001^2+WeightSDS!V$5*$AJ1001+WeightSDS!W$5,IF($AJ1001&lt;186,WeightSDS!P$8*$AJ1001^7+WeightSDS!Q$8*$AJ1001^6+WeightSDS!R$8*$AJ1001^5+WeightSDS!S$8*$AJ1001^4+WeightSDS!T$8*$AJ1001^3+WeightSDS!U$8*$AJ1001^2+WeightSDS!V$8*$AJ1001+WeightSDS!W$8,WeightSDS!$U$9+WeightSDS!$V$9*($AJ1001-WeightSDS!$W$9)))</f>
        <v>0.75407122999999998</v>
      </c>
      <c r="AM1001" s="7">
        <f>IF(D1001="M",IF($AJ1001&lt;45,WeightSDS!M$23*$AJ1001^10+WeightSDS!N$23*$AJ1001^9+WeightSDS!O$23*$AJ1001^8+WeightSDS!P$23*$AJ1001^7+WeightSDS!Q$23*$AJ1001^6+WeightSDS!R$23*$AJ1001^5+WeightSDS!S$23*$AJ1001^4+WeightSDS!T$23*$AJ1001^3+WeightSDS!U$23*$AJ1001^2+WeightSDS!V$23*$AJ1001+WeightSDS!W$23,IF($AJ1001&lt;153,WeightSDS!M$25*$AJ1001^10+WeightSDS!N$25*$AJ1001^9+WeightSDS!O$25*$AJ1001^8+WeightSDS!P$25*$AJ1001^7+WeightSDS!Q$25*$AJ1001^6+WeightSDS!R$25*$AJ1001^5+WeightSDS!S$25*$AJ1001^4+WeightSDS!T$25*$AJ1001^3+WeightSDS!U$25*$AJ1001^2+WeightSDS!V$25*$AJ1001+WeightSDS!W$25,WeightSDS!M$27+WeightSDS!N$27/(1+EXP(WeightSDS!O$27+WeightSDS!P$27*$AJ1001)))),IF($AJ1001&lt;43.8,WeightSDS!M$29*$AJ1001^10+WeightSDS!N$29*$AJ1001^9+WeightSDS!O$29*$AJ1001^8+WeightSDS!P$29*$AJ1001^7+WeightSDS!Q$29*$AJ1001^6+WeightSDS!R$29*$AJ1001^5+WeightSDS!S$29*$AJ1001^4+WeightSDS!T$29*$AJ1001^3+WeightSDS!U$29*$AJ1001^2+WeightSDS!V$29*$AJ1001+WeightSDS!W$29-0.010431*(1-$AJ1001/210),IF($AJ1001&lt;123,WeightSDS!M$30*$AJ1001^10+WeightSDS!N$30*$AJ1001^9+WeightSDS!O$30*$AJ1001^8+WeightSDS!P$30*$AJ1001^7+WeightSDS!Q$30*$AJ1001^6+WeightSDS!R$30*$AJ1001^5+WeightSDS!S$30*$AJ1001^4+WeightSDS!T$30*$AJ1001^3+WeightSDS!U$30*$AJ1001^2+WeightSDS!V$30*$AJ1001+WeightSDS!W$30-0.010431*(1-1/$AJ1001),WeightSDS!M$32+WeightSDS!N$32/(1+EXP(WeightSDS!O$32+WeightSDS!P$32*$AJ1001))-0.010431*(1-$AJ1001/210))))</f>
        <v>2.9500001032655536</v>
      </c>
      <c r="AN1001" s="7">
        <f>IF(D1001="M",IF($AJ1001&lt;162,WeightSDS!P$12*$AJ1001^7+WeightSDS!Q$12*$AJ1001^6+WeightSDS!R$12*$AJ1001^5+WeightSDS!S$12*$AJ1001^4+WeightSDS!T$12*$AJ1001^3+WeightSDS!U$12*$AJ1001^2+WeightSDS!V$12*$AJ1001+WeightSDS!W$12,WeightSDS!P$14*$AJ1001^7+WeightSDS!Q$14*$AJ1001^6+WeightSDS!R$14*$AJ1001^5+WeightSDS!S$14*$AJ1001^4+WeightSDS!T$14*$AJ1001^3+WeightSDS!U$14*$AJ1001^2+WeightSDS!V$14*$AJ1001+WeightSDS!W$14),IF($AJ1001&lt;156,WeightSDS!O$17*$AJ1001^8+WeightSDS!P$17*$AJ1001^7+WeightSDS!Q$17*$AJ1001^6+WeightSDS!R$17*$AJ1001^5+WeightSDS!S$17*$AJ1001^4+WeightSDS!T$17*$AJ1001^3+WeightSDS!U$17*$AJ1001^2+WeightSDS!V$17*$AJ1001+WeightSDS!W$17,IF($AJ1001&lt;186,WeightSDS!$U$18+(WeightSDS!$V$18-WeightSDS!$U$18)/24*($AJ1001-186)+WeightSDS!$W$18*(-$AJ1001+186)^2-0.005,WeightSDS!$U$18+(WeightSDS!$V$18-WeightSDS!$U$18)/24*($AJ1001-186)-0.005)))</f>
        <v>0.14604529399999999</v>
      </c>
      <c r="AQ1001" s="7">
        <f t="shared" si="339"/>
        <v>0.56299999999999994</v>
      </c>
      <c r="AR1001" s="7">
        <f t="shared" si="340"/>
        <v>69</v>
      </c>
      <c r="AS1001" s="7">
        <f t="shared" si="341"/>
        <v>0.51</v>
      </c>
    </row>
    <row r="1002" spans="2:45" s="7" customFormat="1" x14ac:dyDescent="0.15">
      <c r="B1002" s="118"/>
      <c r="C1002" s="118"/>
      <c r="D1002" s="118"/>
      <c r="E1002" s="30"/>
      <c r="F1002" s="30"/>
      <c r="G1002" s="119"/>
      <c r="H1002" s="119"/>
      <c r="I1002" s="78"/>
      <c r="J1002" s="11" t="str">
        <f t="shared" si="332"/>
        <v/>
      </c>
      <c r="K1002" s="2" t="str">
        <f t="shared" si="342"/>
        <v/>
      </c>
      <c r="L1002" s="2" t="str">
        <f t="shared" si="333"/>
        <v/>
      </c>
      <c r="M1002" s="2" t="str">
        <f t="shared" si="343"/>
        <v/>
      </c>
      <c r="N1002" s="2" t="str">
        <f t="shared" si="344"/>
        <v/>
      </c>
      <c r="O1002" s="2" t="str">
        <f t="shared" si="345"/>
        <v/>
      </c>
      <c r="P1002" s="11" t="str">
        <f t="shared" si="346"/>
        <v/>
      </c>
      <c r="Q1002" s="11" t="str">
        <f t="shared" si="347"/>
        <v/>
      </c>
      <c r="R1002" s="2" t="str">
        <f t="shared" si="348"/>
        <v/>
      </c>
      <c r="S1002" s="11" t="str">
        <f t="shared" si="349"/>
        <v/>
      </c>
      <c r="T1002" s="175" t="str">
        <f t="shared" si="350"/>
        <v/>
      </c>
      <c r="U1002" s="11" t="str">
        <f t="shared" si="351"/>
        <v/>
      </c>
      <c r="V1002" s="136"/>
      <c r="W1002" s="136"/>
      <c r="X1002" s="139">
        <f t="shared" si="334"/>
        <v>0</v>
      </c>
      <c r="Y1002" s="31">
        <f t="shared" si="335"/>
        <v>0</v>
      </c>
      <c r="Z1002" s="31"/>
      <c r="AA1002" s="140">
        <f t="shared" si="336"/>
        <v>0</v>
      </c>
      <c r="AB1002" s="12"/>
      <c r="AC1002" s="8">
        <f t="shared" si="337"/>
        <v>9.0359999999999996</v>
      </c>
      <c r="AD1002" s="8">
        <f t="shared" si="338"/>
        <v>-184.49199999999999</v>
      </c>
      <c r="AE1002"/>
      <c r="AF1002" t="e">
        <f>IF(D1002="M",IF(AI1002&lt;78,LMS!$D$5*AI1002^3+LMS!$E$5*AI1002^2+LMS!$F$5*AI1002+LMS!$G$5,IF(AI1002&lt;150,LMS!$D$6*AI1002^3+LMS!$E$6*AI1002^2+LMS!$F$6*AI1002+LMS!$G$6,LMS!$D$7*AI1002^3+LMS!$E$7*AI1002^2+LMS!$F$7*AI1002+LMS!$G$7)),IF(AI1002&lt;69,LMS!$D$9*AI1002^3+LMS!$E$9*AI1002^2+LMS!$F$9*AI1002+LMS!$G$9,IF(AI1002&lt;150,LMS!$D$10*AI1002^3+LMS!$E$10*AI1002^2+LMS!$F$10*AI1002+LMS!$G$10,LMS!$D$11*AI1002^3+LMS!$E$11*AI1002^2+LMS!$F$11*AI1002+LMS!$G$11)))</f>
        <v>#VALUE!</v>
      </c>
      <c r="AG1002" t="e">
        <f>IF(D1002="M",(IF(AI1002&lt;2.5,LMS!$D$21*AI1002^3+LMS!$E$21*AI1002^2+LMS!$F$21*AI1002+LMS!$G$21,IF(AI1002&lt;9.5,LMS!$D$22*AI1002^3+LMS!$E$22*AI1002^2+LMS!$F$22*AI1002+LMS!$G$22,IF(AI1002&lt;26.75,LMS!$D$23*AI1002^3+LMS!$E$23*AI1002^2+LMS!$F$23*AI1002+LMS!$G$23,IF(AI1002&lt;90,LMS!$D$24*AI1002^3+LMS!$E$24*AI1002^2+LMS!$F$24*AI1002+LMS!$G$24,LMS!$D$25*AI1002^3+LMS!$E$25*AI1002^2+LMS!$F$25*AI1002+LMS!$G$25))))),(IF(AI1002&lt;2.5,LMS!$D$27*AI1002^3+LMS!$E$27*AI1002^2+LMS!$F$27*AI1002+LMS!$G$27,IF(AI1002&lt;9.5,LMS!$D$28*AI1002^3+LMS!$E$28*AI1002^2+LMS!$F$28*AI1002+LMS!$G$28,IF(AI1002&lt;26.75,LMS!$D$29*AI1002^3+LMS!$E$29*AI1002^2+LMS!$F$29*AI1002+LMS!$G$29,IF(AI1002&lt;90,LMS!$D$30*AI1002^3+LMS!$E$30*AI1002^2+LMS!$F$30*AI1002+LMS!$G$30,IF(AI1002&lt;150,LMS!$D$31*AI1002^3+LMS!$E$31*AI1002^2+LMS!$F$31*AI1002+LMS!$G$31,LMS!$D$32*AI1002^3+LMS!$E$32*AI1002^2+LMS!$F$32*AI1002+LMS!$G$32)))))))</f>
        <v>#VALUE!</v>
      </c>
      <c r="AH1002" t="e">
        <f>IF(D1002="M",(IF(AI1002&lt;90,LMS!$D$14*AI1002^3+LMS!$E$14*AI1002^2+LMS!$F$14*AI1002+LMS!$G$14,LMS!$D$15*AI1002^3+LMS!$E$15*AI1002^2+LMS!$F$15*AI1002+LMS!$G$15)),(IF(AI1002&lt;90,LMS!$D$17*AI1002^3+LMS!$E$17*AI1002^2+LMS!$F$17*AI1002+LMS!$G$17,LMS!$D$18*AI1002^3+LMS!$E$18*AI1002^2+LMS!$F$18*AI1002+LMS!$G$18)))</f>
        <v>#VALUE!</v>
      </c>
      <c r="AI1002" s="7" t="e">
        <f t="shared" si="331"/>
        <v>#VALUE!</v>
      </c>
      <c r="AJ1002" s="7">
        <f t="shared" si="352"/>
        <v>0</v>
      </c>
      <c r="AL1002" s="7">
        <f>IF(D1002="M",WeightSDS!P$5*$AJ1002^7+WeightSDS!Q$5*$AJ1002^6+WeightSDS!R$5*$AJ1002^5+WeightSDS!S$5*$AJ1002^4+WeightSDS!T$5*$AJ1002^3+WeightSDS!U$5*$AJ1002^2+WeightSDS!V$5*$AJ1002+WeightSDS!W$5,IF($AJ1002&lt;186,WeightSDS!P$8*$AJ1002^7+WeightSDS!Q$8*$AJ1002^6+WeightSDS!R$8*$AJ1002^5+WeightSDS!S$8*$AJ1002^4+WeightSDS!T$8*$AJ1002^3+WeightSDS!U$8*$AJ1002^2+WeightSDS!V$8*$AJ1002+WeightSDS!W$8,WeightSDS!$U$9+WeightSDS!$V$9*($AJ1002-WeightSDS!$W$9)))</f>
        <v>0.75407122999999998</v>
      </c>
      <c r="AM1002" s="7">
        <f>IF(D1002="M",IF($AJ1002&lt;45,WeightSDS!M$23*$AJ1002^10+WeightSDS!N$23*$AJ1002^9+WeightSDS!O$23*$AJ1002^8+WeightSDS!P$23*$AJ1002^7+WeightSDS!Q$23*$AJ1002^6+WeightSDS!R$23*$AJ1002^5+WeightSDS!S$23*$AJ1002^4+WeightSDS!T$23*$AJ1002^3+WeightSDS!U$23*$AJ1002^2+WeightSDS!V$23*$AJ1002+WeightSDS!W$23,IF($AJ1002&lt;153,WeightSDS!M$25*$AJ1002^10+WeightSDS!N$25*$AJ1002^9+WeightSDS!O$25*$AJ1002^8+WeightSDS!P$25*$AJ1002^7+WeightSDS!Q$25*$AJ1002^6+WeightSDS!R$25*$AJ1002^5+WeightSDS!S$25*$AJ1002^4+WeightSDS!T$25*$AJ1002^3+WeightSDS!U$25*$AJ1002^2+WeightSDS!V$25*$AJ1002+WeightSDS!W$25,WeightSDS!M$27+WeightSDS!N$27/(1+EXP(WeightSDS!O$27+WeightSDS!P$27*$AJ1002)))),IF($AJ1002&lt;43.8,WeightSDS!M$29*$AJ1002^10+WeightSDS!N$29*$AJ1002^9+WeightSDS!O$29*$AJ1002^8+WeightSDS!P$29*$AJ1002^7+WeightSDS!Q$29*$AJ1002^6+WeightSDS!R$29*$AJ1002^5+WeightSDS!S$29*$AJ1002^4+WeightSDS!T$29*$AJ1002^3+WeightSDS!U$29*$AJ1002^2+WeightSDS!V$29*$AJ1002+WeightSDS!W$29-0.010431*(1-$AJ1002/210),IF($AJ1002&lt;123,WeightSDS!M$30*$AJ1002^10+WeightSDS!N$30*$AJ1002^9+WeightSDS!O$30*$AJ1002^8+WeightSDS!P$30*$AJ1002^7+WeightSDS!Q$30*$AJ1002^6+WeightSDS!R$30*$AJ1002^5+WeightSDS!S$30*$AJ1002^4+WeightSDS!T$30*$AJ1002^3+WeightSDS!U$30*$AJ1002^2+WeightSDS!V$30*$AJ1002+WeightSDS!W$30-0.010431*(1-1/$AJ1002),WeightSDS!M$32+WeightSDS!N$32/(1+EXP(WeightSDS!O$32+WeightSDS!P$32*$AJ1002))-0.010431*(1-$AJ1002/210))))</f>
        <v>2.9500001032655536</v>
      </c>
      <c r="AN1002" s="7">
        <f>IF(D1002="M",IF($AJ1002&lt;162,WeightSDS!P$12*$AJ1002^7+WeightSDS!Q$12*$AJ1002^6+WeightSDS!R$12*$AJ1002^5+WeightSDS!S$12*$AJ1002^4+WeightSDS!T$12*$AJ1002^3+WeightSDS!U$12*$AJ1002^2+WeightSDS!V$12*$AJ1002+WeightSDS!W$12,WeightSDS!P$14*$AJ1002^7+WeightSDS!Q$14*$AJ1002^6+WeightSDS!R$14*$AJ1002^5+WeightSDS!S$14*$AJ1002^4+WeightSDS!T$14*$AJ1002^3+WeightSDS!U$14*$AJ1002^2+WeightSDS!V$14*$AJ1002+WeightSDS!W$14),IF($AJ1002&lt;156,WeightSDS!O$17*$AJ1002^8+WeightSDS!P$17*$AJ1002^7+WeightSDS!Q$17*$AJ1002^6+WeightSDS!R$17*$AJ1002^5+WeightSDS!S$17*$AJ1002^4+WeightSDS!T$17*$AJ1002^3+WeightSDS!U$17*$AJ1002^2+WeightSDS!V$17*$AJ1002+WeightSDS!W$17,IF($AJ1002&lt;186,WeightSDS!$U$18+(WeightSDS!$V$18-WeightSDS!$U$18)/24*($AJ1002-186)+WeightSDS!$W$18*(-$AJ1002+186)^2-0.005,WeightSDS!$U$18+(WeightSDS!$V$18-WeightSDS!$U$18)/24*($AJ1002-186)-0.005)))</f>
        <v>0.14604529399999999</v>
      </c>
      <c r="AQ1002" s="7">
        <f t="shared" si="339"/>
        <v>0.56299999999999994</v>
      </c>
      <c r="AR1002" s="7">
        <f t="shared" si="340"/>
        <v>69</v>
      </c>
      <c r="AS1002" s="7">
        <f t="shared" si="341"/>
        <v>0.51</v>
      </c>
    </row>
  </sheetData>
  <sheetProtection algorithmName="SHA-512" hashValue="Q9tI5iwLzhP8cgkE0XjcYX1pS9Qb95SjiLAuAkDguA4hykomtoo0URXX9K8w/ulbL0M990rRsW6yvqERBrlueQ==" saltValue="16HH3NhF6KEqGrDIIrS9sw==" spinCount="100000" sheet="1" objects="1" scenarios="1"/>
  <mergeCells count="1">
    <mergeCell ref="L1:M1"/>
  </mergeCells>
  <phoneticPr fontId="1"/>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B57"/>
  <sheetViews>
    <sheetView tabSelected="1" topLeftCell="A31" workbookViewId="0">
      <selection activeCell="B60" sqref="B60"/>
    </sheetView>
  </sheetViews>
  <sheetFormatPr defaultRowHeight="13.5" x14ac:dyDescent="0.15"/>
  <cols>
    <col min="1" max="1" width="36.5" style="7" customWidth="1"/>
    <col min="2" max="2" width="78.625" style="7" customWidth="1"/>
    <col min="3" max="16384" width="9" style="7"/>
  </cols>
  <sheetData>
    <row r="1" spans="1:2" x14ac:dyDescent="0.15">
      <c r="A1" s="36" t="s">
        <v>180</v>
      </c>
      <c r="B1" s="7" t="s">
        <v>209</v>
      </c>
    </row>
    <row r="2" spans="1:2" x14ac:dyDescent="0.15">
      <c r="A2" s="36" t="s">
        <v>89</v>
      </c>
      <c r="B2" s="137" t="s">
        <v>208</v>
      </c>
    </row>
    <row r="3" spans="1:2" ht="40.5" x14ac:dyDescent="0.15">
      <c r="A3" s="36"/>
      <c r="B3" s="138" t="s">
        <v>297</v>
      </c>
    </row>
    <row r="4" spans="1:2" x14ac:dyDescent="0.15">
      <c r="A4" s="36"/>
      <c r="B4" s="29" t="s">
        <v>59</v>
      </c>
    </row>
    <row r="5" spans="1:2" ht="54" x14ac:dyDescent="0.15">
      <c r="A5" s="36"/>
      <c r="B5" s="29" t="s">
        <v>160</v>
      </c>
    </row>
    <row r="6" spans="1:2" x14ac:dyDescent="0.15">
      <c r="A6" s="36"/>
      <c r="B6" s="29"/>
    </row>
    <row r="7" spans="1:2" x14ac:dyDescent="0.15">
      <c r="A7" s="36"/>
      <c r="B7" s="7" t="s">
        <v>93</v>
      </c>
    </row>
    <row r="8" spans="1:2" x14ac:dyDescent="0.15">
      <c r="A8" s="36"/>
      <c r="B8" s="29" t="s">
        <v>61</v>
      </c>
    </row>
    <row r="9" spans="1:2" x14ac:dyDescent="0.15">
      <c r="A9" s="36"/>
      <c r="B9" s="137"/>
    </row>
    <row r="10" spans="1:2" x14ac:dyDescent="0.15">
      <c r="A10" s="36"/>
      <c r="B10" s="29" t="s">
        <v>82</v>
      </c>
    </row>
    <row r="11" spans="1:2" x14ac:dyDescent="0.15">
      <c r="A11" s="36"/>
      <c r="B11" s="29" t="s">
        <v>87</v>
      </c>
    </row>
    <row r="12" spans="1:2" x14ac:dyDescent="0.15">
      <c r="A12" s="36"/>
      <c r="B12" s="29" t="s">
        <v>161</v>
      </c>
    </row>
    <row r="13" spans="1:2" x14ac:dyDescent="0.15">
      <c r="A13" s="36"/>
      <c r="B13" s="29"/>
    </row>
    <row r="14" spans="1:2" x14ac:dyDescent="0.15">
      <c r="A14" s="36" t="s">
        <v>90</v>
      </c>
      <c r="B14" s="29" t="s">
        <v>91</v>
      </c>
    </row>
    <row r="15" spans="1:2" x14ac:dyDescent="0.15">
      <c r="A15" s="37" t="s">
        <v>92</v>
      </c>
      <c r="B15" s="29" t="s">
        <v>94</v>
      </c>
    </row>
    <row r="16" spans="1:2" x14ac:dyDescent="0.15">
      <c r="A16" s="36"/>
      <c r="B16" s="29" t="s">
        <v>95</v>
      </c>
    </row>
    <row r="17" spans="1:2" ht="40.5" x14ac:dyDescent="0.15">
      <c r="A17" s="36"/>
      <c r="B17" s="137" t="s">
        <v>205</v>
      </c>
    </row>
    <row r="18" spans="1:2" x14ac:dyDescent="0.15">
      <c r="A18" s="36"/>
      <c r="B18" s="29"/>
    </row>
    <row r="19" spans="1:2" x14ac:dyDescent="0.15">
      <c r="A19" s="36"/>
      <c r="B19" s="29" t="s">
        <v>60</v>
      </c>
    </row>
    <row r="20" spans="1:2" ht="27" x14ac:dyDescent="0.15">
      <c r="A20" s="134" t="s">
        <v>62</v>
      </c>
      <c r="B20" s="35" t="s">
        <v>162</v>
      </c>
    </row>
    <row r="21" spans="1:2" ht="27" x14ac:dyDescent="0.15">
      <c r="A21" s="134" t="s">
        <v>63</v>
      </c>
      <c r="B21" s="35" t="s">
        <v>64</v>
      </c>
    </row>
    <row r="22" spans="1:2" ht="27" x14ac:dyDescent="0.15">
      <c r="A22" s="134" t="s">
        <v>65</v>
      </c>
      <c r="B22" s="35" t="s">
        <v>66</v>
      </c>
    </row>
    <row r="23" spans="1:2" ht="27" x14ac:dyDescent="0.15">
      <c r="A23" s="134" t="s">
        <v>67</v>
      </c>
      <c r="B23" s="35" t="s">
        <v>163</v>
      </c>
    </row>
    <row r="24" spans="1:2" x14ac:dyDescent="0.15">
      <c r="A24" s="134"/>
      <c r="B24" s="35"/>
    </row>
    <row r="25" spans="1:2" ht="27" x14ac:dyDescent="0.15">
      <c r="A25" s="134" t="s">
        <v>68</v>
      </c>
      <c r="B25" s="35" t="s">
        <v>204</v>
      </c>
    </row>
    <row r="26" spans="1:2" ht="27" x14ac:dyDescent="0.15">
      <c r="A26" s="134" t="s">
        <v>164</v>
      </c>
      <c r="B26" s="35" t="s">
        <v>165</v>
      </c>
    </row>
    <row r="27" spans="1:2" ht="54" x14ac:dyDescent="0.15">
      <c r="A27" s="173" t="s">
        <v>69</v>
      </c>
      <c r="B27" s="138" t="s">
        <v>296</v>
      </c>
    </row>
    <row r="28" spans="1:2" ht="40.5" x14ac:dyDescent="0.15">
      <c r="A28" s="173" t="s">
        <v>53</v>
      </c>
      <c r="B28" s="138" t="s">
        <v>295</v>
      </c>
    </row>
    <row r="29" spans="1:2" x14ac:dyDescent="0.15">
      <c r="A29" s="36" t="s">
        <v>70</v>
      </c>
      <c r="B29" s="35"/>
    </row>
    <row r="30" spans="1:2" ht="40.5" x14ac:dyDescent="0.15">
      <c r="A30" s="134" t="s">
        <v>72</v>
      </c>
      <c r="B30" s="35" t="s">
        <v>71</v>
      </c>
    </row>
    <row r="31" spans="1:2" ht="30" customHeight="1" x14ac:dyDescent="0.15">
      <c r="A31" s="134" t="s">
        <v>73</v>
      </c>
      <c r="B31" s="35" t="s">
        <v>74</v>
      </c>
    </row>
    <row r="32" spans="1:2" x14ac:dyDescent="0.15">
      <c r="A32" s="37" t="s">
        <v>166</v>
      </c>
      <c r="B32" s="35" t="s">
        <v>167</v>
      </c>
    </row>
    <row r="33" spans="1:2" x14ac:dyDescent="0.15">
      <c r="A33" s="37"/>
      <c r="B33" s="35"/>
    </row>
    <row r="34" spans="1:2" ht="30.75" customHeight="1" x14ac:dyDescent="0.15">
      <c r="A34" s="134" t="s">
        <v>96</v>
      </c>
      <c r="B34" s="35" t="s">
        <v>168</v>
      </c>
    </row>
    <row r="35" spans="1:2" ht="40.5" x14ac:dyDescent="0.15">
      <c r="A35" s="134" t="s">
        <v>75</v>
      </c>
      <c r="B35" s="35" t="s">
        <v>76</v>
      </c>
    </row>
    <row r="36" spans="1:2" x14ac:dyDescent="0.15">
      <c r="A36" s="36"/>
      <c r="B36" s="35"/>
    </row>
    <row r="37" spans="1:2" ht="40.5" x14ac:dyDescent="0.15">
      <c r="A37" s="134" t="s">
        <v>77</v>
      </c>
      <c r="B37" s="35" t="s">
        <v>84</v>
      </c>
    </row>
    <row r="38" spans="1:2" ht="40.5" x14ac:dyDescent="0.15">
      <c r="A38" s="134" t="s">
        <v>79</v>
      </c>
      <c r="B38" s="35" t="s">
        <v>85</v>
      </c>
    </row>
    <row r="39" spans="1:2" x14ac:dyDescent="0.15">
      <c r="A39" s="36"/>
      <c r="B39" s="29"/>
    </row>
    <row r="40" spans="1:2" ht="27" x14ac:dyDescent="0.15">
      <c r="A40" s="134" t="s">
        <v>78</v>
      </c>
      <c r="B40" s="137" t="s">
        <v>207</v>
      </c>
    </row>
    <row r="41" spans="1:2" ht="27" x14ac:dyDescent="0.15">
      <c r="A41" s="134"/>
      <c r="B41" s="29" t="s">
        <v>86</v>
      </c>
    </row>
    <row r="42" spans="1:2" x14ac:dyDescent="0.15">
      <c r="A42" s="134"/>
      <c r="B42" s="29"/>
    </row>
    <row r="43" spans="1:2" ht="27" x14ac:dyDescent="0.15">
      <c r="A43" s="134" t="s">
        <v>81</v>
      </c>
      <c r="B43" s="35" t="s">
        <v>83</v>
      </c>
    </row>
    <row r="44" spans="1:2" ht="27" x14ac:dyDescent="0.15">
      <c r="A44" s="134"/>
      <c r="B44" s="35" t="s">
        <v>88</v>
      </c>
    </row>
    <row r="45" spans="1:2" ht="27.75" customHeight="1" x14ac:dyDescent="0.15">
      <c r="A45" s="36"/>
      <c r="B45" s="29" t="s">
        <v>159</v>
      </c>
    </row>
    <row r="46" spans="1:2" x14ac:dyDescent="0.15">
      <c r="A46" s="36"/>
      <c r="B46" s="29"/>
    </row>
    <row r="47" spans="1:2" x14ac:dyDescent="0.15">
      <c r="A47" s="36"/>
    </row>
    <row r="48" spans="1:2" x14ac:dyDescent="0.15">
      <c r="A48" s="134" t="s">
        <v>80</v>
      </c>
      <c r="B48" s="35" t="s">
        <v>206</v>
      </c>
    </row>
    <row r="50" spans="1:2" x14ac:dyDescent="0.15">
      <c r="A50" s="36" t="s">
        <v>210</v>
      </c>
    </row>
    <row r="51" spans="1:2" x14ac:dyDescent="0.15">
      <c r="B51" s="7" t="s">
        <v>303</v>
      </c>
    </row>
    <row r="52" spans="1:2" x14ac:dyDescent="0.15">
      <c r="B52" s="7" t="s">
        <v>306</v>
      </c>
    </row>
    <row r="53" spans="1:2" ht="27" x14ac:dyDescent="0.15">
      <c r="B53" s="29" t="s">
        <v>307</v>
      </c>
    </row>
    <row r="54" spans="1:2" x14ac:dyDescent="0.15">
      <c r="B54" s="7" t="s">
        <v>304</v>
      </c>
    </row>
    <row r="55" spans="1:2" x14ac:dyDescent="0.15">
      <c r="B55" s="7" t="s">
        <v>305</v>
      </c>
    </row>
    <row r="56" spans="1:2" x14ac:dyDescent="0.15">
      <c r="B56" s="7" t="s">
        <v>308</v>
      </c>
    </row>
    <row r="57" spans="1:2" x14ac:dyDescent="0.15">
      <c r="B57" s="7" t="s">
        <v>309</v>
      </c>
    </row>
  </sheetData>
  <sheetProtection sheet="1" objects="1" scenarios="1"/>
  <phoneticPr fontId="1"/>
  <pageMargins left="0.25" right="0.25"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X83"/>
  <sheetViews>
    <sheetView topLeftCell="X1" workbookViewId="0">
      <selection activeCell="AJ26" sqref="AJ26"/>
    </sheetView>
  </sheetViews>
  <sheetFormatPr defaultRowHeight="13.5" x14ac:dyDescent="0.15"/>
  <cols>
    <col min="1" max="23" width="11.5" style="1" hidden="1" customWidth="1"/>
    <col min="24" max="24" width="11.5" style="1" customWidth="1"/>
    <col min="25" max="26" width="11.5" customWidth="1"/>
    <col min="27" max="36" width="9" customWidth="1"/>
  </cols>
  <sheetData>
    <row r="2" spans="1:23" customFormat="1" x14ac:dyDescent="0.15">
      <c r="A2" s="1" t="s">
        <v>219</v>
      </c>
      <c r="B2" s="144"/>
      <c r="C2" s="145"/>
      <c r="D2" s="145"/>
      <c r="E2" s="145"/>
      <c r="F2" s="145"/>
      <c r="G2" s="145"/>
      <c r="H2" s="146"/>
      <c r="I2" s="1"/>
      <c r="J2" s="1"/>
      <c r="K2" s="1"/>
      <c r="L2" s="1"/>
      <c r="M2" s="1"/>
      <c r="N2" s="1"/>
      <c r="O2" s="1"/>
      <c r="P2" s="1"/>
      <c r="Q2" s="1"/>
      <c r="R2" s="1"/>
      <c r="S2" s="1"/>
      <c r="T2" s="1"/>
      <c r="U2" s="1"/>
      <c r="V2" s="1"/>
      <c r="W2" s="1"/>
    </row>
    <row r="3" spans="1:23" customFormat="1" x14ac:dyDescent="0.15">
      <c r="A3" s="1"/>
      <c r="B3" s="147" t="s">
        <v>220</v>
      </c>
      <c r="C3" s="148"/>
      <c r="D3" s="148"/>
      <c r="E3" s="148"/>
      <c r="F3" s="148"/>
      <c r="G3" s="148"/>
      <c r="H3" s="149"/>
      <c r="I3" s="1"/>
      <c r="J3" s="1"/>
      <c r="K3" s="1"/>
      <c r="L3" s="1"/>
      <c r="M3" s="1" t="s">
        <v>221</v>
      </c>
      <c r="N3" s="1" t="s">
        <v>222</v>
      </c>
      <c r="O3" s="1" t="s">
        <v>223</v>
      </c>
      <c r="P3" s="1" t="s">
        <v>224</v>
      </c>
      <c r="Q3" s="1" t="s">
        <v>225</v>
      </c>
      <c r="R3" s="1" t="s">
        <v>226</v>
      </c>
      <c r="S3" s="1" t="s">
        <v>227</v>
      </c>
      <c r="T3" s="1" t="s">
        <v>228</v>
      </c>
      <c r="U3" s="1" t="s">
        <v>229</v>
      </c>
      <c r="V3" s="1" t="s">
        <v>230</v>
      </c>
      <c r="W3" s="1"/>
    </row>
    <row r="4" spans="1:23" customFormat="1" x14ac:dyDescent="0.15">
      <c r="A4" s="1"/>
      <c r="B4" s="147"/>
      <c r="C4" s="148" t="s">
        <v>29</v>
      </c>
      <c r="D4" s="148" t="s">
        <v>231</v>
      </c>
      <c r="E4" s="148" t="s">
        <v>232</v>
      </c>
      <c r="F4" s="148" t="s">
        <v>233</v>
      </c>
      <c r="G4" s="1"/>
      <c r="H4" s="149"/>
      <c r="I4" s="1"/>
      <c r="J4" s="1" t="s">
        <v>234</v>
      </c>
      <c r="K4" s="150" t="s">
        <v>235</v>
      </c>
      <c r="L4" s="1"/>
      <c r="M4" s="1"/>
      <c r="N4" s="1"/>
      <c r="O4" s="1"/>
      <c r="P4" s="1"/>
      <c r="Q4" s="1"/>
      <c r="R4" s="1"/>
      <c r="S4" s="1"/>
      <c r="T4" s="1"/>
      <c r="U4" s="1"/>
      <c r="V4" s="1"/>
      <c r="W4" s="1"/>
    </row>
    <row r="5" spans="1:23" customFormat="1" ht="14.25" thickBot="1" x14ac:dyDescent="0.2">
      <c r="A5" s="1"/>
      <c r="B5" s="147" t="s">
        <v>236</v>
      </c>
      <c r="C5" s="148"/>
      <c r="D5" s="151"/>
      <c r="E5" s="152"/>
      <c r="F5" s="151"/>
      <c r="G5" s="1"/>
      <c r="H5" s="149"/>
      <c r="I5" s="1"/>
      <c r="J5" s="1"/>
      <c r="K5" s="1" t="s">
        <v>237</v>
      </c>
      <c r="L5" s="150" t="s">
        <v>234</v>
      </c>
      <c r="M5" s="1">
        <v>0</v>
      </c>
      <c r="N5" s="1">
        <v>0</v>
      </c>
      <c r="O5" s="1">
        <v>0</v>
      </c>
      <c r="P5" s="153">
        <v>-1.2212399999999999E-14</v>
      </c>
      <c r="Q5" s="153">
        <v>1.21101E-11</v>
      </c>
      <c r="R5" s="153">
        <v>-4.6018599999999997E-9</v>
      </c>
      <c r="S5" s="153">
        <v>8.4720599999999997E-7</v>
      </c>
      <c r="T5" s="148">
        <v>-7.9448000000000002E-5</v>
      </c>
      <c r="U5" s="148">
        <v>3.8211669999999999E-3</v>
      </c>
      <c r="V5" s="148">
        <v>-0.105462102</v>
      </c>
      <c r="W5" s="148">
        <v>0.773978418</v>
      </c>
    </row>
    <row r="6" spans="1:23" customFormat="1" ht="15" thickTop="1" thickBot="1" x14ac:dyDescent="0.2">
      <c r="A6" s="1"/>
      <c r="B6" s="147"/>
      <c r="C6" s="154">
        <v>34</v>
      </c>
      <c r="D6" s="155">
        <f>P$5*$C6^7+Q$5*$C6^6+R$5*$C6^5+S$5*$C6^4+T$5*$C6^3+U$5*$C6^2+V$5*$C6+W$5</f>
        <v>-0.57595747327573665</v>
      </c>
      <c r="E6" s="155">
        <f>M$23*$C6^10+N$23*$C6^9+O$23*$C6^8+P$23*$C6^7+Q$23*$C6^6+R$23*$C6^5+S$23*$C6^4+T$23*$C6^3+U$23*$C6^2+V$23*$C6+W$23</f>
        <v>13.171934010641701</v>
      </c>
      <c r="F6" s="156">
        <f>P$12*$C6^7+Q$12*$C6^6+R$12*$C6^5+S$12*$C6^4+T$12*$C6^3+U$12*$C6^2+V$12*$C6+W$12</f>
        <v>0.11156461773692733</v>
      </c>
      <c r="G6" s="1"/>
      <c r="H6" s="149"/>
      <c r="I6" s="1"/>
      <c r="J6" s="1"/>
      <c r="K6" s="1" t="s">
        <v>238</v>
      </c>
      <c r="L6" s="150" t="s">
        <v>239</v>
      </c>
      <c r="M6" s="1">
        <v>0</v>
      </c>
      <c r="N6" s="1">
        <v>0</v>
      </c>
      <c r="O6" s="1">
        <v>0</v>
      </c>
      <c r="P6" s="153">
        <v>-1.2212399999999999E-14</v>
      </c>
      <c r="Q6" s="153">
        <v>1.21101E-11</v>
      </c>
      <c r="R6" s="153">
        <v>-4.6018599999999997E-9</v>
      </c>
      <c r="S6" s="153">
        <v>8.4720599999999997E-7</v>
      </c>
      <c r="T6" s="148">
        <v>-7.9448000000000002E-5</v>
      </c>
      <c r="U6" s="148">
        <v>3.8211669999999999E-3</v>
      </c>
      <c r="V6" s="148">
        <v>-0.105462102</v>
      </c>
      <c r="W6" s="148">
        <v>0.773978418</v>
      </c>
    </row>
    <row r="7" spans="1:23" customFormat="1" ht="14.25" thickTop="1" x14ac:dyDescent="0.15">
      <c r="A7" s="1"/>
      <c r="B7" s="147" t="s">
        <v>240</v>
      </c>
      <c r="C7" s="148"/>
      <c r="D7" s="151"/>
      <c r="E7" s="152"/>
      <c r="F7" s="151"/>
      <c r="G7" s="1"/>
      <c r="H7" s="149"/>
      <c r="I7" s="1"/>
      <c r="J7" s="1"/>
      <c r="K7" s="157" t="s">
        <v>241</v>
      </c>
      <c r="L7" s="1"/>
      <c r="M7" s="1"/>
      <c r="N7" s="1"/>
      <c r="O7" s="1"/>
      <c r="P7" s="1"/>
      <c r="Q7" s="1"/>
      <c r="R7" s="1"/>
      <c r="S7" s="1"/>
      <c r="T7" s="1"/>
      <c r="U7" s="1"/>
      <c r="V7" s="1"/>
      <c r="W7" s="1"/>
    </row>
    <row r="8" spans="1:23" customFormat="1" x14ac:dyDescent="0.15">
      <c r="A8" s="1"/>
      <c r="B8" s="147"/>
      <c r="C8" s="148"/>
      <c r="D8" s="151"/>
      <c r="E8" s="152"/>
      <c r="F8" s="151"/>
      <c r="G8" s="1"/>
      <c r="H8" s="149"/>
      <c r="I8" s="1"/>
      <c r="J8" s="1"/>
      <c r="K8" s="1" t="s">
        <v>242</v>
      </c>
      <c r="L8" s="157" t="s">
        <v>243</v>
      </c>
      <c r="M8" s="1">
        <v>0</v>
      </c>
      <c r="N8" s="1">
        <v>0</v>
      </c>
      <c r="O8" s="1">
        <v>0</v>
      </c>
      <c r="P8" s="153">
        <v>9.5778299999999997E-15</v>
      </c>
      <c r="Q8" s="153">
        <v>3.4068800000000001E-12</v>
      </c>
      <c r="R8" s="153">
        <v>-4.0264399999999996E-9</v>
      </c>
      <c r="S8" s="153">
        <v>1.02461E-6</v>
      </c>
      <c r="T8" s="148">
        <v>-1.11585E-4</v>
      </c>
      <c r="U8" s="148">
        <v>5.7216400000000001E-3</v>
      </c>
      <c r="V8" s="148">
        <v>-0.14239750000000001</v>
      </c>
      <c r="W8" s="148">
        <v>0.75407122999999998</v>
      </c>
    </row>
    <row r="9" spans="1:23" customFormat="1" x14ac:dyDescent="0.15">
      <c r="A9" s="1"/>
      <c r="B9" s="147"/>
      <c r="C9" s="148"/>
      <c r="D9" s="1"/>
      <c r="E9" s="152"/>
      <c r="F9" s="151"/>
      <c r="G9" s="1"/>
      <c r="H9" s="149"/>
      <c r="I9" s="1"/>
      <c r="J9" s="1"/>
      <c r="K9" s="1" t="s">
        <v>238</v>
      </c>
      <c r="L9" s="157" t="s">
        <v>244</v>
      </c>
      <c r="M9" s="1"/>
      <c r="N9" s="1"/>
      <c r="O9" s="1"/>
      <c r="P9" s="1"/>
      <c r="Q9" s="1"/>
      <c r="R9" s="1"/>
      <c r="S9" s="1"/>
      <c r="U9">
        <v>-1.0118926531338699</v>
      </c>
      <c r="V9">
        <v>-0.01</v>
      </c>
      <c r="W9" s="1">
        <v>186</v>
      </c>
    </row>
    <row r="10" spans="1:23" customFormat="1" x14ac:dyDescent="0.15">
      <c r="A10" s="1"/>
      <c r="B10" s="147"/>
      <c r="C10" s="148"/>
      <c r="D10" s="151"/>
      <c r="E10" s="152"/>
      <c r="F10" s="151"/>
      <c r="G10" s="1"/>
      <c r="H10" s="149"/>
      <c r="I10" s="1"/>
      <c r="J10" s="1"/>
      <c r="K10" s="1"/>
      <c r="L10" s="1"/>
      <c r="M10" s="1"/>
      <c r="N10" s="1"/>
      <c r="O10" s="1"/>
      <c r="P10" s="1"/>
      <c r="Q10" s="1"/>
      <c r="R10" s="1"/>
      <c r="S10" s="1"/>
      <c r="T10" s="1"/>
      <c r="W10" s="1"/>
    </row>
    <row r="11" spans="1:23" customFormat="1" ht="14.25" thickBot="1" x14ac:dyDescent="0.2">
      <c r="A11" s="1"/>
      <c r="B11" s="147" t="s">
        <v>245</v>
      </c>
      <c r="C11" s="148"/>
      <c r="D11" s="151"/>
      <c r="E11" s="151"/>
      <c r="F11" s="151"/>
      <c r="G11" s="1"/>
      <c r="H11" s="149"/>
      <c r="I11" s="1"/>
      <c r="J11" s="1" t="s">
        <v>246</v>
      </c>
      <c r="K11" s="150" t="s">
        <v>247</v>
      </c>
      <c r="L11" s="1"/>
      <c r="M11" s="1"/>
      <c r="N11" s="1"/>
      <c r="O11" s="1"/>
      <c r="P11" s="1"/>
      <c r="Q11" s="1"/>
      <c r="R11" s="1"/>
      <c r="S11" s="1"/>
      <c r="T11" s="1"/>
      <c r="U11" s="1"/>
      <c r="V11" s="1"/>
      <c r="W11" s="1"/>
    </row>
    <row r="12" spans="1:23" customFormat="1" ht="15" thickTop="1" thickBot="1" x14ac:dyDescent="0.2">
      <c r="A12" s="1"/>
      <c r="B12" s="147"/>
      <c r="C12" s="154">
        <v>56</v>
      </c>
      <c r="D12" s="155">
        <f>P$5*$C12^7+Q$5*$C12^6+R$5*$C12^5+S$5*$C12^4+T$5*$C12^3+U$5*$C12^2+V$5*$C12+W$5</f>
        <v>-0.95121069035772843</v>
      </c>
      <c r="E12" s="158">
        <f>M$25*$C12^10+N$25*$C12^9+O$25*$C12^8+P$25*$C12^7+Q$25*$C12^6+R$25*$C12^5+S$25*$C12^4+T$25*$C12^3+U$25*$C12^2+V$25*$C12+W$25</f>
        <v>16.80497310058994</v>
      </c>
      <c r="F12" s="156">
        <f>P$12*$C12^7+Q$12*$C12^6+R$12*$C12^5+S$12*$C12^4+T$12*$C12^3+U$12*$C12^2+V$12*$C12+W$12</f>
        <v>0.12847883685997463</v>
      </c>
      <c r="G12" s="1"/>
      <c r="H12" s="149"/>
      <c r="I12" s="1"/>
      <c r="J12" s="1"/>
      <c r="K12" s="1" t="s">
        <v>248</v>
      </c>
      <c r="L12" s="150" t="s">
        <v>249</v>
      </c>
      <c r="M12" s="1">
        <v>0</v>
      </c>
      <c r="N12" s="1">
        <v>0</v>
      </c>
      <c r="O12" s="1">
        <v>0</v>
      </c>
      <c r="P12" s="153">
        <v>-1.7005200000000001E-15</v>
      </c>
      <c r="Q12" s="153">
        <v>1.4463900000000001E-12</v>
      </c>
      <c r="R12" s="153">
        <v>-4.8290600000000001E-10</v>
      </c>
      <c r="S12" s="153">
        <v>8.0535199999999997E-8</v>
      </c>
      <c r="T12" s="153">
        <v>-7.1320200000000002E-6</v>
      </c>
      <c r="U12" s="148">
        <v>3.31663E-4</v>
      </c>
      <c r="V12" s="148">
        <v>-6.7052290000000001E-3</v>
      </c>
      <c r="W12" s="148">
        <v>0.148630769</v>
      </c>
    </row>
    <row r="13" spans="1:23" customFormat="1" ht="14.25" thickTop="1" x14ac:dyDescent="0.15">
      <c r="A13" s="1"/>
      <c r="B13" s="147" t="s">
        <v>250</v>
      </c>
      <c r="C13" s="148"/>
      <c r="D13" s="151"/>
      <c r="E13" s="151"/>
      <c r="F13" s="151"/>
      <c r="G13" s="1"/>
      <c r="H13" s="149"/>
      <c r="I13" s="1"/>
      <c r="J13" s="1"/>
      <c r="K13" s="1" t="s">
        <v>251</v>
      </c>
      <c r="L13" s="1"/>
      <c r="M13" s="1">
        <v>0</v>
      </c>
      <c r="N13" s="1">
        <v>0</v>
      </c>
      <c r="O13" s="1">
        <v>0</v>
      </c>
      <c r="P13" s="153">
        <v>-1.7005200000000001E-15</v>
      </c>
      <c r="Q13" s="153">
        <v>1.4463900000000001E-12</v>
      </c>
      <c r="R13" s="153">
        <v>-4.8290600000000001E-10</v>
      </c>
      <c r="S13" s="153">
        <v>8.0535199999999997E-8</v>
      </c>
      <c r="T13" s="153">
        <v>-7.1320200000000002E-6</v>
      </c>
      <c r="U13" s="148">
        <v>3.31663E-4</v>
      </c>
      <c r="V13" s="148">
        <v>-6.7052290000000001E-3</v>
      </c>
      <c r="W13" s="148">
        <v>0.148630769</v>
      </c>
    </row>
    <row r="14" spans="1:23" customFormat="1" x14ac:dyDescent="0.15">
      <c r="A14" s="1"/>
      <c r="B14" s="147"/>
      <c r="C14" s="148"/>
      <c r="D14" s="151"/>
      <c r="E14" s="151"/>
      <c r="F14" s="151"/>
      <c r="G14" s="1"/>
      <c r="H14" s="149"/>
      <c r="I14" s="1"/>
      <c r="J14" s="1"/>
      <c r="K14" s="1" t="s">
        <v>252</v>
      </c>
      <c r="L14" s="150" t="s">
        <v>253</v>
      </c>
      <c r="M14" s="1">
        <v>0</v>
      </c>
      <c r="N14" s="1">
        <v>0</v>
      </c>
      <c r="O14" s="1">
        <v>0</v>
      </c>
      <c r="P14" s="153">
        <v>-3.15182E-15</v>
      </c>
      <c r="Q14" s="153">
        <v>2.4916800000000001E-12</v>
      </c>
      <c r="R14" s="153">
        <v>-7.7515900000000003E-10</v>
      </c>
      <c r="S14" s="153">
        <v>1.20356E-7</v>
      </c>
      <c r="T14" s="153">
        <v>-9.8460399999999997E-6</v>
      </c>
      <c r="U14" s="148">
        <v>4.1567699999999998E-4</v>
      </c>
      <c r="V14" s="148">
        <v>-7.506024E-3</v>
      </c>
      <c r="W14" s="148">
        <v>0.14931116</v>
      </c>
    </row>
    <row r="15" spans="1:23" customFormat="1" x14ac:dyDescent="0.15">
      <c r="A15" s="1"/>
      <c r="B15" s="147"/>
      <c r="C15" s="148"/>
      <c r="D15" s="151"/>
      <c r="E15" s="151"/>
      <c r="F15" s="151"/>
      <c r="G15" s="1"/>
      <c r="H15" s="149"/>
      <c r="I15" s="1"/>
      <c r="J15" s="1"/>
      <c r="K15" s="1" t="s">
        <v>238</v>
      </c>
      <c r="L15" s="1"/>
      <c r="M15" s="1">
        <v>0</v>
      </c>
      <c r="N15" s="1">
        <v>0</v>
      </c>
      <c r="O15" s="1">
        <v>0</v>
      </c>
      <c r="P15" s="153">
        <v>-3.15182E-15</v>
      </c>
      <c r="Q15" s="153">
        <v>2.4916800000000001E-12</v>
      </c>
      <c r="R15" s="153">
        <v>-7.7515900000000003E-10</v>
      </c>
      <c r="S15" s="153">
        <v>1.20356E-7</v>
      </c>
      <c r="T15" s="153">
        <v>-9.8460399999999997E-6</v>
      </c>
      <c r="U15" s="148">
        <v>4.1567699999999998E-4</v>
      </c>
      <c r="V15" s="148">
        <v>-7.506024E-3</v>
      </c>
      <c r="W15" s="148">
        <v>0.14931116</v>
      </c>
    </row>
    <row r="16" spans="1:23" customFormat="1" x14ac:dyDescent="0.15">
      <c r="A16" s="1"/>
      <c r="B16" s="147"/>
      <c r="C16" s="148"/>
      <c r="D16" s="151"/>
      <c r="E16" s="151"/>
      <c r="F16" s="151"/>
      <c r="G16" s="1"/>
      <c r="H16" s="149"/>
      <c r="I16" s="1"/>
      <c r="J16" s="1"/>
      <c r="K16" s="157" t="s">
        <v>241</v>
      </c>
      <c r="L16" s="1"/>
      <c r="M16" s="1"/>
      <c r="N16" s="1"/>
      <c r="O16" s="1"/>
      <c r="P16" s="1"/>
      <c r="Q16" s="1"/>
      <c r="R16" s="1"/>
      <c r="S16" s="1"/>
      <c r="T16" s="1"/>
      <c r="U16" s="1"/>
      <c r="V16" s="1"/>
      <c r="W16" s="1"/>
    </row>
    <row r="17" spans="1:23" customFormat="1" ht="14.25" thickBot="1" x14ac:dyDescent="0.2">
      <c r="A17" s="1"/>
      <c r="B17" s="147" t="s">
        <v>254</v>
      </c>
      <c r="C17" s="148"/>
      <c r="D17" s="151"/>
      <c r="E17" s="159"/>
      <c r="F17" s="151"/>
      <c r="G17" s="1"/>
      <c r="H17" s="149"/>
      <c r="I17" s="1"/>
      <c r="J17" s="1"/>
      <c r="K17" s="1" t="s">
        <v>248</v>
      </c>
      <c r="L17" s="157" t="s">
        <v>249</v>
      </c>
      <c r="M17" s="1">
        <v>0</v>
      </c>
      <c r="N17" s="1">
        <v>0</v>
      </c>
      <c r="O17" s="153">
        <v>1.2632900000000001E-16</v>
      </c>
      <c r="P17" s="153">
        <v>-8.7348899999999998E-14</v>
      </c>
      <c r="Q17" s="153">
        <v>2.4999300000000001E-11</v>
      </c>
      <c r="R17" s="153">
        <v>-3.8453900000000001E-9</v>
      </c>
      <c r="S17" s="153">
        <v>3.44807E-7</v>
      </c>
      <c r="T17" s="148">
        <v>-1.8278999999999999E-5</v>
      </c>
      <c r="U17" s="148">
        <v>5.5651500000000005E-4</v>
      </c>
      <c r="V17" s="148">
        <v>-8.1914520000000001E-3</v>
      </c>
      <c r="W17" s="148">
        <v>0.14604529399999999</v>
      </c>
    </row>
    <row r="18" spans="1:23" customFormat="1" ht="15" thickTop="1" thickBot="1" x14ac:dyDescent="0.2">
      <c r="A18" s="1"/>
      <c r="B18" s="147"/>
      <c r="C18" s="154">
        <v>160</v>
      </c>
      <c r="D18" s="155">
        <f>P$5*$C18^7+Q$5*$C18^6+R$5*$C18^5+S$5*$C18^4+T$5*$C18^3+U$5*$C18^2+V$5*$C18+W$5</f>
        <v>-0.62080982494398862</v>
      </c>
      <c r="E18" s="160">
        <f>M$27+N$27/(1+EXP(O$27+P$27*$C18))</f>
        <v>48.145942895437678</v>
      </c>
      <c r="F18" s="156">
        <f>P$12*$C18^7+Q$12*$C18^6+R$12*$C18^5+S$12*$C18^4+T$12*$C18^3+U$12*$C18^2+V$12*$C18+W$12</f>
        <v>0.19839632926879586</v>
      </c>
      <c r="G18" s="1"/>
      <c r="H18" s="149"/>
      <c r="I18" s="1"/>
      <c r="J18" s="1"/>
      <c r="K18" s="1" t="s">
        <v>255</v>
      </c>
      <c r="L18" s="157" t="s">
        <v>256</v>
      </c>
      <c r="M18" s="1">
        <v>0</v>
      </c>
      <c r="N18" s="1">
        <v>0</v>
      </c>
      <c r="O18" s="1">
        <v>0</v>
      </c>
      <c r="P18" s="1">
        <v>0</v>
      </c>
      <c r="Q18" s="1">
        <v>0</v>
      </c>
      <c r="R18" s="1">
        <v>0</v>
      </c>
      <c r="S18" s="1">
        <v>0</v>
      </c>
      <c r="T18" s="1">
        <v>0</v>
      </c>
      <c r="U18" s="159">
        <v>0.14419999999999999</v>
      </c>
      <c r="V18" s="159">
        <v>0.13880400000000001</v>
      </c>
      <c r="W18" s="159">
        <v>3.3000000000000003E-5</v>
      </c>
    </row>
    <row r="19" spans="1:23" customFormat="1" ht="14.25" thickTop="1" x14ac:dyDescent="0.15">
      <c r="A19" s="1"/>
      <c r="B19" s="147" t="s">
        <v>257</v>
      </c>
      <c r="C19" s="148"/>
      <c r="D19" s="151"/>
      <c r="E19" s="159"/>
      <c r="F19" s="151"/>
      <c r="G19" s="1"/>
      <c r="H19" s="149"/>
      <c r="I19" s="1"/>
      <c r="J19" s="1"/>
      <c r="K19" s="1" t="s">
        <v>258</v>
      </c>
      <c r="L19" s="1"/>
      <c r="M19" s="1">
        <v>0</v>
      </c>
      <c r="N19" s="1">
        <v>0</v>
      </c>
      <c r="O19" s="1">
        <v>0</v>
      </c>
      <c r="P19" s="1">
        <v>0</v>
      </c>
      <c r="Q19" s="1">
        <v>0</v>
      </c>
      <c r="R19" s="1">
        <v>0</v>
      </c>
      <c r="S19" s="1">
        <v>0</v>
      </c>
      <c r="T19" s="1">
        <v>0</v>
      </c>
      <c r="U19" s="161"/>
      <c r="V19" s="1"/>
      <c r="W19" s="1"/>
    </row>
    <row r="20" spans="1:23" customFormat="1" x14ac:dyDescent="0.15">
      <c r="A20" s="1"/>
      <c r="B20" s="147"/>
      <c r="C20" s="148"/>
      <c r="D20" s="151"/>
      <c r="E20" s="159"/>
      <c r="F20" s="151"/>
      <c r="G20" s="1"/>
      <c r="H20" s="149"/>
      <c r="I20" s="1"/>
      <c r="J20" s="1"/>
      <c r="K20" s="1" t="s">
        <v>259</v>
      </c>
      <c r="L20" s="157" t="s">
        <v>260</v>
      </c>
      <c r="M20" s="1">
        <v>0</v>
      </c>
      <c r="N20" s="1">
        <v>0</v>
      </c>
      <c r="O20" s="1">
        <v>0</v>
      </c>
      <c r="P20" s="1">
        <v>0</v>
      </c>
      <c r="Q20" s="1">
        <v>0</v>
      </c>
      <c r="R20" s="1">
        <v>0</v>
      </c>
      <c r="S20" s="1">
        <v>0</v>
      </c>
      <c r="T20" s="1">
        <v>0</v>
      </c>
      <c r="U20" s="161"/>
      <c r="V20" s="1"/>
      <c r="W20" s="1"/>
    </row>
    <row r="21" spans="1:23" customFormat="1" x14ac:dyDescent="0.15">
      <c r="A21" s="1"/>
      <c r="B21" s="147"/>
      <c r="C21" s="148"/>
      <c r="D21" s="151"/>
      <c r="E21" s="159"/>
      <c r="F21" s="151"/>
      <c r="G21" s="1"/>
      <c r="H21" s="149"/>
      <c r="I21" s="1"/>
      <c r="J21" s="1"/>
      <c r="K21" s="1"/>
      <c r="L21" s="1"/>
      <c r="M21" s="1"/>
      <c r="N21" s="1"/>
      <c r="O21" s="1"/>
      <c r="P21" s="1"/>
      <c r="Q21" s="1"/>
      <c r="R21" s="1"/>
      <c r="S21" s="1"/>
      <c r="T21" s="1"/>
      <c r="U21" s="1"/>
      <c r="V21" s="1"/>
      <c r="W21" s="1"/>
    </row>
    <row r="22" spans="1:23" customFormat="1" x14ac:dyDescent="0.15">
      <c r="A22" s="1"/>
      <c r="B22" s="147"/>
      <c r="C22" s="148"/>
      <c r="D22" s="151"/>
      <c r="E22" s="159"/>
      <c r="F22" s="151"/>
      <c r="G22" s="1"/>
      <c r="H22" s="149"/>
      <c r="I22" s="1"/>
      <c r="J22" s="1" t="s">
        <v>218</v>
      </c>
      <c r="K22" s="150" t="s">
        <v>235</v>
      </c>
      <c r="L22" s="1"/>
      <c r="M22" s="1"/>
      <c r="N22" s="1"/>
      <c r="O22" s="1"/>
      <c r="P22" s="1"/>
      <c r="Q22" s="1"/>
      <c r="R22" s="1"/>
      <c r="S22" s="1"/>
      <c r="T22" s="1"/>
      <c r="U22" s="1"/>
      <c r="V22" s="1"/>
      <c r="W22" s="1"/>
    </row>
    <row r="23" spans="1:23" customFormat="1" ht="14.25" thickBot="1" x14ac:dyDescent="0.2">
      <c r="A23" s="1"/>
      <c r="B23" s="147" t="s">
        <v>261</v>
      </c>
      <c r="C23" s="148"/>
      <c r="D23" s="151"/>
      <c r="E23" s="159"/>
      <c r="F23" s="151"/>
      <c r="G23" s="1"/>
      <c r="H23" s="149"/>
      <c r="I23" s="1"/>
      <c r="J23" s="1"/>
      <c r="K23" s="1" t="s">
        <v>262</v>
      </c>
      <c r="L23" s="150" t="s">
        <v>263</v>
      </c>
      <c r="M23" s="153">
        <v>-1.4751600000000001E-16</v>
      </c>
      <c r="N23" s="153">
        <v>8.6423400000000006E-14</v>
      </c>
      <c r="O23" s="153">
        <v>-2.1784999999999999E-11</v>
      </c>
      <c r="P23" s="153">
        <v>3.09361E-9</v>
      </c>
      <c r="Q23" s="153">
        <v>-2.7227900000000003E-7</v>
      </c>
      <c r="R23" s="148">
        <v>1.5404999999999999E-5</v>
      </c>
      <c r="S23" s="148">
        <v>-5.6277300000000003E-4</v>
      </c>
      <c r="T23" s="148">
        <v>1.3003150999999999E-2</v>
      </c>
      <c r="U23" s="148">
        <v>-0.18094875099999999</v>
      </c>
      <c r="V23" s="148">
        <v>1.5437551949999999</v>
      </c>
      <c r="W23" s="162">
        <v>2.9979999999999989</v>
      </c>
    </row>
    <row r="24" spans="1:23" customFormat="1" ht="15" thickTop="1" thickBot="1" x14ac:dyDescent="0.2">
      <c r="A24" s="1"/>
      <c r="B24" s="147"/>
      <c r="C24" s="154">
        <v>174</v>
      </c>
      <c r="D24" s="155">
        <f>P$5*$C24^7+Q$5*$C24^6+R$5*$C24^5+S$5*$C24^4+T$5*$C24^3+U$5*$C24^2+V$5*$C24+W$5</f>
        <v>-0.70489387960777927</v>
      </c>
      <c r="E24" s="160">
        <f>M$27+N$27/(1+EXP(O$27+P$27*$C24))</f>
        <v>53.959856004776974</v>
      </c>
      <c r="F24" s="163">
        <f>P$14*$C24^7+Q$14*$C24^6+R$14*$C24^5+S$14*$C24^4+T$14*$C24^3+U$14*$C24^2+V$14*$C24+W$14</f>
        <v>0.17763344440192619</v>
      </c>
      <c r="G24" s="1"/>
      <c r="H24" s="149"/>
      <c r="I24" s="1"/>
      <c r="J24" s="1"/>
      <c r="K24" s="1" t="s">
        <v>264</v>
      </c>
      <c r="L24" s="1"/>
      <c r="M24" s="153">
        <v>-1.4751600000000001E-16</v>
      </c>
      <c r="N24" s="153">
        <v>8.6423400000000006E-14</v>
      </c>
      <c r="O24" s="153">
        <v>-2.1784999999999999E-11</v>
      </c>
      <c r="P24" s="153">
        <v>3.09361E-9</v>
      </c>
      <c r="Q24" s="153">
        <v>-2.7227900000000003E-7</v>
      </c>
      <c r="R24" s="148">
        <v>1.5404999999999999E-5</v>
      </c>
      <c r="S24" s="148">
        <v>-5.6277300000000003E-4</v>
      </c>
      <c r="T24" s="148">
        <v>1.3003150999999999E-2</v>
      </c>
      <c r="U24" s="148">
        <v>-0.18094875099999999</v>
      </c>
      <c r="V24" s="148">
        <v>1.5437551949999999</v>
      </c>
      <c r="W24" s="162">
        <v>2.9979999999999989</v>
      </c>
    </row>
    <row r="25" spans="1:23" customFormat="1" ht="14.25" thickTop="1" x14ac:dyDescent="0.15">
      <c r="A25" s="1"/>
      <c r="B25" s="147" t="s">
        <v>265</v>
      </c>
      <c r="C25" s="148"/>
      <c r="D25" s="151"/>
      <c r="E25" s="151"/>
      <c r="F25" s="159"/>
      <c r="G25" s="148"/>
      <c r="H25" s="149"/>
      <c r="I25" s="1"/>
      <c r="J25" s="1"/>
      <c r="K25" s="1" t="s">
        <v>266</v>
      </c>
      <c r="L25" s="150" t="s">
        <v>267</v>
      </c>
      <c r="M25" s="153">
        <v>-1.1514999999999999E-19</v>
      </c>
      <c r="N25" s="153">
        <v>6.8113899999999999E-17</v>
      </c>
      <c r="O25" s="153">
        <v>4.2435999999999998E-15</v>
      </c>
      <c r="P25" s="153">
        <v>-1.38588E-11</v>
      </c>
      <c r="Q25" s="153">
        <v>5.0495600000000001E-9</v>
      </c>
      <c r="R25" s="153">
        <v>-9.26625E-7</v>
      </c>
      <c r="S25" s="148">
        <v>1.00181E-4</v>
      </c>
      <c r="T25" s="148">
        <v>-6.5958149999999997E-3</v>
      </c>
      <c r="U25" s="148">
        <v>0.25875470900000003</v>
      </c>
      <c r="V25" s="148">
        <v>-5.3772656000000003</v>
      </c>
      <c r="W25" s="148">
        <v>57.357579975</v>
      </c>
    </row>
    <row r="26" spans="1:23" customFormat="1" x14ac:dyDescent="0.15">
      <c r="A26" s="1"/>
      <c r="B26" s="147"/>
      <c r="C26" s="148"/>
      <c r="D26" s="148"/>
      <c r="E26" s="148"/>
      <c r="F26" s="148"/>
      <c r="G26" s="148"/>
      <c r="H26" s="149"/>
      <c r="I26" s="1"/>
      <c r="J26" s="1"/>
      <c r="K26" s="1" t="s">
        <v>268</v>
      </c>
      <c r="L26" s="1"/>
      <c r="M26" s="153">
        <v>-1.1514999999999999E-19</v>
      </c>
      <c r="N26" s="153">
        <v>6.8113899999999999E-17</v>
      </c>
      <c r="O26" s="153">
        <v>4.2435999999999998E-15</v>
      </c>
      <c r="P26" s="153">
        <v>-1.38588E-11</v>
      </c>
      <c r="Q26" s="153">
        <v>5.0495600000000001E-9</v>
      </c>
      <c r="R26" s="153">
        <v>-9.26625E-7</v>
      </c>
      <c r="S26" s="148">
        <v>1.00181E-4</v>
      </c>
      <c r="T26" s="148">
        <v>-6.5958149999999997E-3</v>
      </c>
      <c r="U26" s="148">
        <v>0.25875470900000003</v>
      </c>
      <c r="V26" s="148">
        <v>-5.3772656000000003</v>
      </c>
      <c r="W26" s="148">
        <v>57.357579975</v>
      </c>
    </row>
    <row r="27" spans="1:23" customFormat="1" x14ac:dyDescent="0.15">
      <c r="A27" s="1"/>
      <c r="B27" s="164"/>
      <c r="C27" s="165"/>
      <c r="D27" s="165"/>
      <c r="E27" s="165"/>
      <c r="F27" s="165"/>
      <c r="G27" s="165"/>
      <c r="H27" s="166"/>
      <c r="I27" s="1"/>
      <c r="J27" s="1"/>
      <c r="K27" s="1" t="s">
        <v>269</v>
      </c>
      <c r="L27" s="150" t="s">
        <v>270</v>
      </c>
      <c r="M27" s="148">
        <v>32.573560788000002</v>
      </c>
      <c r="N27" s="148">
        <v>29.543921829999999</v>
      </c>
      <c r="O27" s="148">
        <v>9.6666142960000006</v>
      </c>
      <c r="P27" s="148">
        <v>-6.1094318000000002E-2</v>
      </c>
      <c r="Q27" s="1"/>
      <c r="R27" s="1"/>
      <c r="S27" s="1"/>
      <c r="T27" s="1"/>
      <c r="U27" s="1"/>
      <c r="V27" s="1"/>
      <c r="W27" s="1"/>
    </row>
    <row r="28" spans="1:23" customFormat="1" x14ac:dyDescent="0.15">
      <c r="A28" s="1"/>
      <c r="B28" s="1"/>
      <c r="C28" s="1"/>
      <c r="D28" s="1"/>
      <c r="E28" s="1"/>
      <c r="F28" s="1"/>
      <c r="G28" s="1"/>
      <c r="H28" s="1"/>
      <c r="I28" s="1"/>
      <c r="J28" s="1"/>
      <c r="K28" s="157" t="s">
        <v>271</v>
      </c>
      <c r="L28" s="1"/>
      <c r="M28" s="1"/>
      <c r="N28" s="1"/>
      <c r="O28" s="1"/>
      <c r="P28" s="1"/>
      <c r="Q28" s="1"/>
      <c r="R28" s="1"/>
      <c r="S28" s="1"/>
      <c r="T28" s="1"/>
      <c r="U28" s="1"/>
      <c r="V28" s="1"/>
      <c r="W28" s="1"/>
    </row>
    <row r="29" spans="1:23" customFormat="1" x14ac:dyDescent="0.15">
      <c r="A29" s="1" t="s">
        <v>271</v>
      </c>
      <c r="B29" s="144"/>
      <c r="C29" s="145"/>
      <c r="D29" s="145"/>
      <c r="E29" s="145"/>
      <c r="F29" s="145"/>
      <c r="G29" s="145"/>
      <c r="H29" s="146"/>
      <c r="I29" s="1"/>
      <c r="J29" s="1"/>
      <c r="K29" s="1" t="s">
        <v>262</v>
      </c>
      <c r="L29" s="157" t="s">
        <v>263</v>
      </c>
      <c r="M29" s="153">
        <v>-7.5174099999999998E-17</v>
      </c>
      <c r="N29" s="153">
        <v>4.6966199999999997E-14</v>
      </c>
      <c r="O29" s="153">
        <v>-1.2713E-11</v>
      </c>
      <c r="P29" s="153">
        <v>1.9486199999999998E-9</v>
      </c>
      <c r="Q29" s="153">
        <v>-1.8549700000000001E-7</v>
      </c>
      <c r="R29" s="153">
        <v>1.1321000000000001E-5</v>
      </c>
      <c r="S29" s="148">
        <v>-4.4204699999999999E-4</v>
      </c>
      <c r="T29" s="148">
        <v>1.0732291999999999E-2</v>
      </c>
      <c r="U29" s="148">
        <v>-0.153244414</v>
      </c>
      <c r="V29" s="148">
        <v>1.3441143849999999</v>
      </c>
      <c r="W29" s="148">
        <v>2.9604311032655537</v>
      </c>
    </row>
    <row r="30" spans="1:23" customFormat="1" x14ac:dyDescent="0.15">
      <c r="A30" s="1"/>
      <c r="B30" s="147" t="s">
        <v>220</v>
      </c>
      <c r="C30" s="148"/>
      <c r="D30" s="152"/>
      <c r="E30" s="152"/>
      <c r="F30" s="151"/>
      <c r="G30" s="148"/>
      <c r="H30" s="149"/>
      <c r="I30" s="1"/>
      <c r="J30" s="1"/>
      <c r="K30" s="1" t="s">
        <v>264</v>
      </c>
      <c r="L30" s="157" t="s">
        <v>267</v>
      </c>
      <c r="M30" s="153">
        <v>1.4809E-18</v>
      </c>
      <c r="N30" s="153">
        <v>-1.8378800000000002E-15</v>
      </c>
      <c r="O30" s="153">
        <v>9.8782200000000007E-13</v>
      </c>
      <c r="P30" s="153">
        <v>-3.0175899999999999E-10</v>
      </c>
      <c r="Q30" s="153">
        <v>5.7835600000000001E-8</v>
      </c>
      <c r="R30" s="153">
        <v>-7.2486600000000003E-6</v>
      </c>
      <c r="S30" s="148">
        <v>6.0061200000000004E-4</v>
      </c>
      <c r="T30" s="148">
        <v>-3.2450221000000001E-2</v>
      </c>
      <c r="U30" s="148">
        <v>1.0937462360000001</v>
      </c>
      <c r="V30" s="148">
        <v>-20.604344680000001</v>
      </c>
      <c r="W30" s="148">
        <v>175.86326566</v>
      </c>
    </row>
    <row r="31" spans="1:23" customFormat="1" x14ac:dyDescent="0.15">
      <c r="A31" s="1"/>
      <c r="B31" s="147"/>
      <c r="C31" s="148"/>
      <c r="D31" s="148" t="s">
        <v>272</v>
      </c>
      <c r="E31" s="148" t="s">
        <v>273</v>
      </c>
      <c r="F31" s="148" t="s">
        <v>274</v>
      </c>
      <c r="G31" s="1"/>
      <c r="H31" s="149"/>
      <c r="I31" s="1"/>
      <c r="J31" s="1"/>
      <c r="K31" s="1" t="s">
        <v>266</v>
      </c>
      <c r="L31" s="1"/>
      <c r="M31" s="153">
        <v>1.4809E-18</v>
      </c>
      <c r="N31" s="153">
        <v>-1.8378800000000002E-15</v>
      </c>
      <c r="O31" s="153">
        <v>9.8782200000000007E-13</v>
      </c>
      <c r="P31" s="153">
        <v>-3.0175899999999999E-10</v>
      </c>
      <c r="Q31" s="153">
        <v>5.7835600000000001E-8</v>
      </c>
      <c r="R31" s="153">
        <v>-7.2486600000000003E-6</v>
      </c>
      <c r="S31" s="148">
        <v>6.0061200000000004E-4</v>
      </c>
      <c r="T31" s="148">
        <v>-3.2450221000000001E-2</v>
      </c>
      <c r="U31" s="148">
        <v>1.0937462360000001</v>
      </c>
      <c r="V31" s="148">
        <v>-20.604344680000001</v>
      </c>
      <c r="W31" s="148">
        <v>175.86326566</v>
      </c>
    </row>
    <row r="32" spans="1:23" customFormat="1" ht="14.25" thickBot="1" x14ac:dyDescent="0.2">
      <c r="A32" s="1"/>
      <c r="B32" s="147" t="s">
        <v>236</v>
      </c>
      <c r="C32" s="148"/>
      <c r="D32" s="152"/>
      <c r="E32" s="151"/>
      <c r="F32" s="152"/>
      <c r="G32" s="1"/>
      <c r="H32" s="149"/>
      <c r="I32" s="1"/>
      <c r="J32" s="1"/>
      <c r="K32" s="1" t="s">
        <v>275</v>
      </c>
      <c r="L32" s="157" t="s">
        <v>270</v>
      </c>
      <c r="M32" s="148">
        <v>20.045309810999999</v>
      </c>
      <c r="N32" s="148">
        <v>32.705163640000002</v>
      </c>
      <c r="O32" s="148">
        <v>7.3219462130000004</v>
      </c>
      <c r="P32" s="148">
        <v>-5.5342147000000001E-2</v>
      </c>
      <c r="Q32" s="1"/>
      <c r="R32" s="1"/>
      <c r="S32" s="1"/>
      <c r="T32" s="1"/>
      <c r="U32" s="1"/>
      <c r="V32" s="1"/>
      <c r="W32" s="1"/>
    </row>
    <row r="33" spans="2:16" customFormat="1" ht="15" thickTop="1" thickBot="1" x14ac:dyDescent="0.2">
      <c r="B33" s="147"/>
      <c r="C33" s="154">
        <v>12</v>
      </c>
      <c r="D33" s="155">
        <f>P$8*$C33^7+Q$8*$C33^6+R$8*$C33^5+S$8*$C33^4+T$8*$C33^3+U$8*$C33^2+V$8*$C33+W$8</f>
        <v>-0.30334656807794469</v>
      </c>
      <c r="E33" s="167">
        <f>M$29*$C33^10+N$29*$C33^9+O$29*$C33^8+P$29*$C33^7+Q$29*$C33^6+R$29*$C33^5+S$29*$C33^4+T$29*$C33^3+U$29*$C33^2+V$29*$C33+W$29-0.010431*(1-$C33/210)</f>
        <v>8.7196170474579588</v>
      </c>
      <c r="F33" s="156">
        <f>O$17*$C33^8+P$17*$C33^7+Q$17*$C33^6+R$17*$C33^5+S$17*$C33^4+T$17*$C33^3+U$17*$C33^2+V$17*$C33+W$17</f>
        <v>0.10256455182747508</v>
      </c>
      <c r="G33" s="1"/>
      <c r="H33" s="149"/>
      <c r="I33" s="1"/>
      <c r="J33" s="1"/>
      <c r="K33" s="1" t="s">
        <v>259</v>
      </c>
      <c r="L33" s="1"/>
      <c r="M33" s="152"/>
      <c r="N33" s="152"/>
      <c r="O33" s="148"/>
      <c r="P33" s="148"/>
    </row>
    <row r="34" spans="2:16" customFormat="1" ht="14.25" thickTop="1" x14ac:dyDescent="0.15">
      <c r="B34" s="147" t="s">
        <v>276</v>
      </c>
      <c r="C34" s="148"/>
      <c r="D34" s="152"/>
      <c r="E34" s="151"/>
      <c r="F34" s="152"/>
      <c r="G34" s="1"/>
      <c r="H34" s="149"/>
      <c r="I34" s="1"/>
      <c r="J34" s="1"/>
      <c r="K34" s="1"/>
      <c r="L34" s="1"/>
      <c r="M34" s="1"/>
      <c r="N34" s="1"/>
      <c r="O34" s="1"/>
      <c r="P34" s="1"/>
    </row>
    <row r="35" spans="2:16" customFormat="1" x14ac:dyDescent="0.15">
      <c r="B35" s="147"/>
      <c r="C35" s="148"/>
      <c r="D35" s="152"/>
      <c r="E35" s="151"/>
      <c r="F35" s="152"/>
      <c r="G35" s="1"/>
      <c r="H35" s="149"/>
      <c r="I35" s="1"/>
      <c r="J35" s="1"/>
      <c r="K35" s="1"/>
      <c r="L35" s="1"/>
      <c r="M35" s="1"/>
      <c r="N35" s="1"/>
      <c r="O35" s="1"/>
      <c r="P35" s="1"/>
    </row>
    <row r="36" spans="2:16" customFormat="1" x14ac:dyDescent="0.15">
      <c r="B36" s="147"/>
      <c r="C36" s="148"/>
      <c r="D36" s="152"/>
      <c r="E36" s="151"/>
      <c r="F36" s="152"/>
      <c r="G36" s="1"/>
      <c r="H36" s="149"/>
      <c r="I36" s="1"/>
      <c r="J36" s="1"/>
      <c r="K36" s="1" t="s">
        <v>277</v>
      </c>
      <c r="L36" s="1" t="s">
        <v>278</v>
      </c>
      <c r="M36" s="1"/>
      <c r="N36" s="1"/>
      <c r="O36" s="1"/>
      <c r="P36" s="1">
        <f>186/12</f>
        <v>15.5</v>
      </c>
    </row>
    <row r="37" spans="2:16" customFormat="1" x14ac:dyDescent="0.15">
      <c r="B37" s="147"/>
      <c r="C37" s="148"/>
      <c r="D37" s="152"/>
      <c r="E37" s="151"/>
      <c r="F37" s="152"/>
      <c r="G37" s="1"/>
      <c r="H37" s="149"/>
      <c r="I37" s="1"/>
      <c r="J37" s="1"/>
      <c r="K37" s="1">
        <v>10</v>
      </c>
      <c r="L37" s="1"/>
      <c r="M37" s="1"/>
      <c r="N37" s="1"/>
      <c r="O37" s="1"/>
      <c r="P37" s="1"/>
    </row>
    <row r="38" spans="2:16" customFormat="1" ht="14.25" thickBot="1" x14ac:dyDescent="0.2">
      <c r="B38" s="147" t="s">
        <v>279</v>
      </c>
      <c r="C38" s="148"/>
      <c r="D38" s="152"/>
      <c r="E38" s="151"/>
      <c r="F38" s="152"/>
      <c r="G38" s="1"/>
      <c r="H38" s="149"/>
      <c r="I38" s="1"/>
      <c r="J38" s="1"/>
      <c r="K38" s="1"/>
      <c r="L38" s="1"/>
      <c r="M38" s="1"/>
      <c r="N38" s="1"/>
      <c r="O38" s="1"/>
      <c r="P38" s="1"/>
    </row>
    <row r="39" spans="2:16" customFormat="1" ht="15" thickTop="1" thickBot="1" x14ac:dyDescent="0.2">
      <c r="B39" s="147"/>
      <c r="C39" s="154">
        <v>123</v>
      </c>
      <c r="D39" s="155">
        <f>P$8*$C39^7+Q$8*$C39^6+R$8*$C39^5+S$8*$C39^4+T$8*$C39^3+U$8*$C39^2+V$8*$C39+W$8</f>
        <v>-0.80313213419209106</v>
      </c>
      <c r="E39" s="168">
        <f>M$30*$C39^10+N$30*$C39^9+O$30*$C39^8+P$30*$C39^7+Q$30*$C39^6+R$30*$C39^5+S$30*$C39^4+T$30*$C39^3+U$30*$C39^2+V$30*$C39+W$30-0.010431*(1-1/$C39)</f>
        <v>32.333846832363989</v>
      </c>
      <c r="F39" s="156">
        <f>O$17*$C39^8+P$17*$C39^7+Q$17*$C39^6+R$17*$C39^5+S$17*$C39^4+T$17*$C39^3+U$17*$C39^2+V$17*$C39+W$17</f>
        <v>0.18763765819255973</v>
      </c>
      <c r="G39" s="1"/>
      <c r="H39" s="149"/>
      <c r="I39" s="1"/>
      <c r="J39" s="1"/>
      <c r="K39" s="1"/>
      <c r="L39" s="1"/>
      <c r="M39" s="1"/>
      <c r="N39" s="1"/>
      <c r="O39" s="1"/>
      <c r="P39" s="1"/>
    </row>
    <row r="40" spans="2:16" customFormat="1" ht="14.25" thickTop="1" x14ac:dyDescent="0.15">
      <c r="B40" s="147" t="s">
        <v>280</v>
      </c>
      <c r="C40" s="148"/>
      <c r="D40" s="152"/>
      <c r="E40" s="151"/>
      <c r="F40" s="152"/>
      <c r="G40" s="1"/>
      <c r="H40" s="149"/>
      <c r="I40" s="1"/>
      <c r="J40" s="1"/>
      <c r="K40" s="1" t="s">
        <v>281</v>
      </c>
      <c r="L40" s="1"/>
      <c r="M40" s="1"/>
      <c r="N40" s="1"/>
      <c r="O40" s="1"/>
      <c r="P40" s="1"/>
    </row>
    <row r="41" spans="2:16" customFormat="1" x14ac:dyDescent="0.15">
      <c r="B41" s="147"/>
      <c r="C41" s="148"/>
      <c r="D41" s="152"/>
      <c r="E41" s="151"/>
      <c r="F41" s="152"/>
      <c r="G41" s="1"/>
      <c r="H41" s="149"/>
      <c r="I41" s="1"/>
      <c r="J41" s="1"/>
      <c r="K41" s="169">
        <f>WeightSDS!P$5*$AG3^7+WeightSDS!Q$5*$AG3^6+WeightSDS!R$5*$AG3^5+WeightSDS!S$5*$AG3^4+WeightSDS!T$5*$AG3^3+WeightSDS!U$5*$AG3^2+WeightSDS!V$5*$AG3+WeightSDS!W$5</f>
        <v>0.773978418</v>
      </c>
      <c r="L41" s="1"/>
      <c r="M41" s="1"/>
      <c r="N41" s="1"/>
      <c r="O41" s="1"/>
      <c r="P41" s="1"/>
    </row>
    <row r="42" spans="2:16" customFormat="1" ht="15" x14ac:dyDescent="0.15">
      <c r="B42" s="147"/>
      <c r="C42" s="148"/>
      <c r="D42" s="152"/>
      <c r="E42" s="151"/>
      <c r="F42" s="152"/>
      <c r="G42" s="1"/>
      <c r="H42" s="149"/>
      <c r="I42" s="1"/>
      <c r="J42" s="1"/>
      <c r="K42" s="1" t="s">
        <v>282</v>
      </c>
      <c r="L42" s="1"/>
      <c r="M42" s="170"/>
      <c r="N42" s="1"/>
      <c r="O42" s="1"/>
      <c r="P42" s="1"/>
    </row>
    <row r="43" spans="2:16" customFormat="1" ht="15" x14ac:dyDescent="0.15">
      <c r="B43" s="147"/>
      <c r="C43" s="148"/>
      <c r="D43" s="152"/>
      <c r="E43" s="151"/>
      <c r="F43" s="152"/>
      <c r="G43" s="1"/>
      <c r="H43" s="149"/>
      <c r="I43" s="1"/>
      <c r="J43" s="1"/>
      <c r="K43" s="169">
        <f>WeightSDS!P$8*$AG3^7+WeightSDS!Q$8*$AG3^6+WeightSDS!R$8*$AG3^5+WeightSDS!S$8*$AG3^4+WeightSDS!T$8*$AG3^3+WeightSDS!U$8*$AG3^2+WeightSDS!V$8*$AG3+WeightSDS!W$8</f>
        <v>0.75407122999999998</v>
      </c>
      <c r="L43" s="1"/>
      <c r="M43" s="170"/>
      <c r="N43" s="1"/>
      <c r="O43" s="1"/>
      <c r="P43" s="1"/>
    </row>
    <row r="44" spans="2:16" customFormat="1" ht="15.75" thickBot="1" x14ac:dyDescent="0.2">
      <c r="B44" s="147" t="s">
        <v>283</v>
      </c>
      <c r="C44" s="148"/>
      <c r="D44" s="152"/>
      <c r="E44" s="151"/>
      <c r="F44" s="152"/>
      <c r="G44" s="1"/>
      <c r="H44" s="149"/>
      <c r="I44" s="1"/>
      <c r="J44" s="1">
        <v>186</v>
      </c>
      <c r="K44" s="1">
        <f>WeightSDS!$U$9-WeightSDS!$T$9*($AG3-WeightSDS!$W$9)</f>
        <v>-1.0118926531338699</v>
      </c>
      <c r="L44" s="1"/>
      <c r="M44" s="170"/>
      <c r="N44" s="1">
        <v>72.215521659139341</v>
      </c>
      <c r="O44" s="1"/>
      <c r="P44" s="1"/>
    </row>
    <row r="45" spans="2:16" customFormat="1" ht="16.5" thickTop="1" thickBot="1" x14ac:dyDescent="0.2">
      <c r="B45" s="147"/>
      <c r="C45" s="154">
        <v>123</v>
      </c>
      <c r="D45" s="155">
        <f>P$8*$C45^7+Q$8*$C45^6+R$8*$C45^5+S$8*$C45^4+T$8*$C45^3+U$8*$C45^2+V$8*$C45+W$8</f>
        <v>-0.80313213419209106</v>
      </c>
      <c r="E45" s="171">
        <f>M$32+N$32/(1+EXP(O$32+P$32*$C45))-0.010431*(1-$C45/210)</f>
        <v>32.27449947099494</v>
      </c>
      <c r="F45" s="156">
        <f>O$17*$C45^8+P$17*$C45^7+Q$17*$C45^6+R$17*$C45^5+S$17*$C45^4+T$17*$C45^3+U$17*$C45^2+V$17*$C45+W$17</f>
        <v>0.18763765819255973</v>
      </c>
      <c r="G45" s="1"/>
      <c r="H45" s="149"/>
      <c r="I45" s="1"/>
      <c r="J45" s="1"/>
      <c r="K45" s="1"/>
      <c r="L45" s="1"/>
      <c r="M45" s="170"/>
      <c r="N45" s="1"/>
      <c r="O45" s="1"/>
      <c r="P45" s="1"/>
    </row>
    <row r="46" spans="2:16" customFormat="1" ht="15.75" thickTop="1" x14ac:dyDescent="0.15">
      <c r="B46" s="147" t="s">
        <v>284</v>
      </c>
      <c r="C46" s="148"/>
      <c r="D46" s="152"/>
      <c r="E46" s="159"/>
      <c r="F46" s="152"/>
      <c r="G46" s="1"/>
      <c r="H46" s="149"/>
      <c r="I46" s="1"/>
      <c r="J46" s="1"/>
      <c r="K46" s="1" t="s">
        <v>285</v>
      </c>
      <c r="L46" s="1"/>
      <c r="M46" s="170"/>
      <c r="N46" s="1"/>
      <c r="O46" s="1"/>
      <c r="P46" s="1"/>
    </row>
    <row r="47" spans="2:16" customFormat="1" x14ac:dyDescent="0.15">
      <c r="B47" s="147"/>
      <c r="C47" s="148"/>
      <c r="D47" s="152"/>
      <c r="E47" s="159"/>
      <c r="F47" s="152"/>
      <c r="G47" s="1"/>
      <c r="H47" s="149"/>
      <c r="I47" s="1"/>
      <c r="J47" s="1"/>
      <c r="K47" s="155">
        <f>WeightSDS!M$23*$AG3^10+WeightSDS!N$23*$AG3^9+WeightSDS!O$23*$AG3^8+WeightSDS!P$23*$AG3^7+WeightSDS!Q$23*$AG3^6+WeightSDS!R$23*$AG3^5+WeightSDS!S$23*$AG3^4+WeightSDS!T$23*$AG3^3+WeightSDS!U$23*$AG3^2+WeightSDS!V$23*$AG3+WeightSDS!W$23</f>
        <v>2.9979999999999989</v>
      </c>
      <c r="L47" s="1"/>
      <c r="M47" s="1"/>
      <c r="N47" s="1"/>
      <c r="O47" s="1"/>
      <c r="P47" s="1"/>
    </row>
    <row r="48" spans="2:16" customFormat="1" x14ac:dyDescent="0.15">
      <c r="B48" s="147"/>
      <c r="C48" s="148"/>
      <c r="D48" s="152"/>
      <c r="E48" s="159"/>
      <c r="F48" s="152"/>
      <c r="G48" s="1"/>
      <c r="H48" s="149"/>
      <c r="I48" s="1"/>
      <c r="J48" s="1">
        <v>45</v>
      </c>
      <c r="K48" s="158">
        <f>WeightSDS!M$25*$AG3^10+WeightSDS!N$25*$AG3^9+WeightSDS!O$25*$AG3^8+WeightSDS!P$25*$AG3^7+WeightSDS!Q$25*$AG3^6+WeightSDS!R$25*$AG3^5+WeightSDS!S$25*$AG3^4+WeightSDS!T$25*$AG3^3+WeightSDS!U$25*$AG3^2+WeightSDS!V$25*$AG3+WeightSDS!W$25</f>
        <v>57.357579975</v>
      </c>
      <c r="L48" s="1"/>
      <c r="M48" s="1"/>
      <c r="N48" s="1"/>
      <c r="O48" s="1"/>
      <c r="P48" s="1"/>
    </row>
    <row r="49" spans="2:11" customFormat="1" x14ac:dyDescent="0.15">
      <c r="B49" s="147"/>
      <c r="C49" s="148"/>
      <c r="D49" s="152"/>
      <c r="E49" s="159"/>
      <c r="F49" s="152"/>
      <c r="G49" s="1"/>
      <c r="H49" s="149"/>
      <c r="I49" s="1"/>
      <c r="J49" s="1">
        <v>153</v>
      </c>
      <c r="K49" s="160">
        <f>WeightSDS!M$27+WeightSDS!N$27/(1+EXP(WeightSDS!O$27+WeightSDS!P$27*$AG3))</f>
        <v>32.575432691172509</v>
      </c>
    </row>
    <row r="50" spans="2:11" customFormat="1" ht="14.25" thickBot="1" x14ac:dyDescent="0.2">
      <c r="B50" s="147" t="s">
        <v>286</v>
      </c>
      <c r="C50" s="148"/>
      <c r="D50" s="152"/>
      <c r="E50" s="159"/>
      <c r="F50" s="152"/>
      <c r="G50" s="1"/>
      <c r="H50" s="149"/>
      <c r="I50" s="1"/>
      <c r="J50" s="1"/>
      <c r="K50" s="152" t="s">
        <v>287</v>
      </c>
    </row>
    <row r="51" spans="2:11" customFormat="1" ht="15" thickTop="1" thickBot="1" x14ac:dyDescent="0.2">
      <c r="B51" s="147"/>
      <c r="C51" s="154">
        <v>160</v>
      </c>
      <c r="D51" s="155">
        <f>P$8*$C51^7+Q$8*$C51^6+R$8*$C51^5+S$8*$C51^4+T$8*$C51^3+U$8*$C51^2+V$8*$C51+W$8</f>
        <v>-0.45387683251512201</v>
      </c>
      <c r="E51" s="171">
        <f>M$32+N$32/(1+EXP(O$32+P$32*$C51))-0.010431*(1-$C51/210)</f>
        <v>46.940050753765313</v>
      </c>
      <c r="F51" s="172">
        <f>$U$18+($V$18-$U$18)/24*($C51-186)+$W$18*(-$C51+186)^2-0.005</f>
        <v>0.16735366666666662</v>
      </c>
      <c r="G51" s="1"/>
      <c r="H51" s="149"/>
      <c r="I51" s="1"/>
      <c r="J51" s="1"/>
      <c r="K51" s="167">
        <f>WeightSDS!M$29*$AG3^10+WeightSDS!N$29*$AG3^9+WeightSDS!O$29*$AG3^8+WeightSDS!P$29*$AG3^7+WeightSDS!Q$29*$AG3^6+WeightSDS!R$29*$AG3^5+WeightSDS!S$29*$AG3^4+WeightSDS!T$29*$AG3^3+WeightSDS!U$29*$AG3^2+WeightSDS!V$29*$AG3+WeightSDS!W$29-0.010431*(1-$AG3/210)</f>
        <v>2.9500001032655536</v>
      </c>
    </row>
    <row r="52" spans="2:11" customFormat="1" ht="14.25" thickTop="1" x14ac:dyDescent="0.15">
      <c r="B52" s="147" t="s">
        <v>288</v>
      </c>
      <c r="C52" s="148"/>
      <c r="D52" s="152"/>
      <c r="E52" s="1"/>
      <c r="F52" s="159"/>
      <c r="G52" s="1"/>
      <c r="H52" s="149"/>
      <c r="I52" s="1"/>
      <c r="J52" s="1">
        <v>43.8</v>
      </c>
      <c r="K52" s="168">
        <f>WeightSDS!M$30*$C39^10+WeightSDS!N$30*$C39^9+WeightSDS!O$30*$C39^8+WeightSDS!P$30*$C39^7+WeightSDS!Q$30*$C39^6+WeightSDS!R$30*$C39^5+WeightSDS!S$30*$C39^4+WeightSDS!T$30*$C39^3+WeightSDS!U$30*$C39^2+WeightSDS!V$30*$C39+WeightSDS!W$30-0.010431*(1-1/$C39)</f>
        <v>32.333846832363989</v>
      </c>
    </row>
    <row r="53" spans="2:11" customFormat="1" x14ac:dyDescent="0.15">
      <c r="B53" s="147"/>
      <c r="C53" s="148"/>
      <c r="D53" s="152"/>
      <c r="E53" s="159"/>
      <c r="F53" s="1"/>
      <c r="G53" s="1"/>
      <c r="H53" s="149"/>
      <c r="I53" s="1"/>
      <c r="J53" s="1">
        <v>123</v>
      </c>
      <c r="K53" s="171">
        <f>WeightSDS!M$32+WeightSDS!N$32/(1+EXP(WeightSDS!O$32+WeightSDS!P$32*$AG3))-0.010431*(1-$AG3/210)</f>
        <v>20.056478553307805</v>
      </c>
    </row>
    <row r="54" spans="2:11" customFormat="1" x14ac:dyDescent="0.15">
      <c r="B54" s="147"/>
      <c r="C54" s="148"/>
      <c r="D54" s="152"/>
      <c r="E54" s="159"/>
      <c r="F54" s="159"/>
      <c r="G54" s="1"/>
      <c r="H54" s="149"/>
      <c r="I54" s="1"/>
      <c r="J54" s="1"/>
      <c r="K54" s="151" t="s">
        <v>289</v>
      </c>
    </row>
    <row r="55" spans="2:11" customFormat="1" x14ac:dyDescent="0.15">
      <c r="B55" s="147"/>
      <c r="C55" s="148"/>
      <c r="D55" s="152"/>
      <c r="E55" s="159"/>
      <c r="F55" s="159"/>
      <c r="G55" s="1"/>
      <c r="H55" s="149"/>
      <c r="I55" s="1"/>
      <c r="J55" s="1"/>
      <c r="K55" s="156">
        <f>WeightSDS!P$12*$AG3^7+WeightSDS!Q$12*$AG3^6+WeightSDS!R$12*$AG3^5+WeightSDS!S$12*$AG3^4+WeightSDS!T$12*$AG3^3+WeightSDS!U$12*$AG3^2+WeightSDS!V$12*$AG3+WeightSDS!W$12</f>
        <v>0.148630769</v>
      </c>
    </row>
    <row r="56" spans="2:11" customFormat="1" ht="14.25" thickBot="1" x14ac:dyDescent="0.2">
      <c r="B56" s="147" t="s">
        <v>290</v>
      </c>
      <c r="C56" s="148"/>
      <c r="D56" s="1"/>
      <c r="E56" s="159"/>
      <c r="F56" s="159"/>
      <c r="G56" s="1"/>
      <c r="H56" s="149"/>
      <c r="I56" s="1"/>
      <c r="J56" s="1">
        <v>162</v>
      </c>
      <c r="K56" s="163">
        <f>WeightSDS!P$14*$AG3^7+WeightSDS!Q$14*$AG3^6+WeightSDS!R$14*$AG3^5+WeightSDS!S$14*$AG3^4+WeightSDS!T$14*$AG3^3+WeightSDS!U$14*$AG3^2+WeightSDS!V$14*$AG3+WeightSDS!W$14</f>
        <v>0.14931116</v>
      </c>
    </row>
    <row r="57" spans="2:11" customFormat="1" ht="15" thickTop="1" thickBot="1" x14ac:dyDescent="0.2">
      <c r="B57" s="147"/>
      <c r="C57" s="154">
        <v>203</v>
      </c>
      <c r="D57" s="160">
        <f>U9+V9*(C57-W9)</f>
        <v>-1.1818926531338698</v>
      </c>
      <c r="E57" s="171">
        <f>M$32+N$32/(1+EXP(O$32+P$32*$C57))-0.010431*(1-$C57/210)</f>
        <v>52.109153902444412</v>
      </c>
      <c r="F57" s="160">
        <f>$U$18+($V$18-$U$18)/24*($C57-186)-0.005</f>
        <v>0.13537783333333334</v>
      </c>
      <c r="G57" s="1"/>
      <c r="H57" s="149"/>
      <c r="I57" s="1"/>
      <c r="J57" s="1"/>
      <c r="K57" s="1"/>
    </row>
    <row r="58" spans="2:11" customFormat="1" ht="14.25" thickTop="1" x14ac:dyDescent="0.15">
      <c r="B58" s="147" t="s">
        <v>291</v>
      </c>
      <c r="C58" s="148"/>
      <c r="D58" s="159"/>
      <c r="E58" s="1"/>
      <c r="F58" s="159"/>
      <c r="G58" s="159"/>
      <c r="H58" s="149"/>
      <c r="I58" s="1"/>
      <c r="J58" s="1"/>
      <c r="K58" s="1"/>
    </row>
    <row r="59" spans="2:11" customFormat="1" x14ac:dyDescent="0.15">
      <c r="B59" s="147"/>
      <c r="C59" s="148"/>
      <c r="D59" s="159"/>
      <c r="E59" s="1"/>
      <c r="F59" s="159"/>
      <c r="G59" s="159"/>
      <c r="H59" s="149"/>
      <c r="I59" s="1"/>
      <c r="J59" s="1"/>
      <c r="K59" s="1" t="s">
        <v>292</v>
      </c>
    </row>
    <row r="60" spans="2:11" customFormat="1" x14ac:dyDescent="0.15">
      <c r="B60" s="147"/>
      <c r="C60" s="148"/>
      <c r="D60" s="159"/>
      <c r="E60" s="159"/>
      <c r="F60" s="159"/>
      <c r="G60" s="148"/>
      <c r="H60" s="149"/>
      <c r="I60" s="1"/>
      <c r="J60" s="1"/>
      <c r="K60" s="156">
        <f>WeightSDS!O$17*$AG3^8+WeightSDS!P$17*$AG3^7+WeightSDS!Q$17*$AG3^6+WeightSDS!R$17*$AG3^5+WeightSDS!S$17*$AG3^4+WeightSDS!T$17*$AG3^3+WeightSDS!U$17*$AG3^2+WeightSDS!V$17*$AG3+WeightSDS!W$17</f>
        <v>0.14604529399999999</v>
      </c>
    </row>
    <row r="61" spans="2:11" customFormat="1" x14ac:dyDescent="0.15">
      <c r="B61" s="164"/>
      <c r="C61" s="165"/>
      <c r="D61" s="165"/>
      <c r="E61" s="165"/>
      <c r="F61" s="165"/>
      <c r="G61" s="165"/>
      <c r="H61" s="166"/>
      <c r="I61" s="1"/>
      <c r="J61" s="1">
        <v>156</v>
      </c>
      <c r="K61" s="172">
        <f>WeightSDS!$U$18+(WeightSDS!$V$18-WeightSDS!$U$18)/24*($AG3-186)+WeightSDS!$W$18*(-$AG3+186)^2-0.005</f>
        <v>1.3226870000000002</v>
      </c>
    </row>
    <row r="62" spans="2:11" customFormat="1" x14ac:dyDescent="0.15">
      <c r="B62" s="1"/>
      <c r="C62" s="1"/>
      <c r="D62" s="1"/>
      <c r="E62" s="1"/>
      <c r="F62" s="1"/>
      <c r="G62" s="1"/>
      <c r="H62" s="1"/>
      <c r="I62" s="1"/>
      <c r="J62" s="1">
        <v>186</v>
      </c>
      <c r="K62" s="160">
        <f>WeightSDS!$U$18+(WeightSDS!$V$18-WeightSDS!$U$18)/24*($AG3-186)-0.005</f>
        <v>0.18101899999999987</v>
      </c>
    </row>
    <row r="66" spans="2:5" customFormat="1" x14ac:dyDescent="0.15">
      <c r="B66" s="1"/>
      <c r="C66" s="1"/>
      <c r="D66" s="1"/>
      <c r="E66" s="1"/>
    </row>
    <row r="67" spans="2:5" customFormat="1" x14ac:dyDescent="0.15">
      <c r="B67" s="1"/>
      <c r="C67" s="1"/>
      <c r="D67" s="1"/>
      <c r="E67" s="1"/>
    </row>
    <row r="68" spans="2:5" customFormat="1" x14ac:dyDescent="0.15">
      <c r="B68" s="1"/>
      <c r="C68" s="1"/>
      <c r="D68" s="1"/>
      <c r="E68" s="1"/>
    </row>
    <row r="70" spans="2:5" customFormat="1" x14ac:dyDescent="0.15">
      <c r="B70" s="1"/>
      <c r="C70" s="1"/>
      <c r="D70" s="1"/>
      <c r="E70" s="1"/>
    </row>
    <row r="71" spans="2:5" customFormat="1" x14ac:dyDescent="0.15">
      <c r="B71" s="1"/>
      <c r="C71" s="1"/>
      <c r="D71" s="1"/>
      <c r="E71" s="1"/>
    </row>
    <row r="79" spans="2:5" customFormat="1" x14ac:dyDescent="0.15">
      <c r="B79" s="1"/>
      <c r="C79" s="1"/>
      <c r="D79" s="1"/>
      <c r="E79" s="1"/>
    </row>
    <row r="80" spans="2:5" customFormat="1" x14ac:dyDescent="0.15">
      <c r="B80" s="1"/>
      <c r="C80" s="1"/>
      <c r="D80" s="1"/>
      <c r="E80" s="1"/>
    </row>
    <row r="82" spans="2:5" customFormat="1" x14ac:dyDescent="0.15">
      <c r="B82" s="1"/>
      <c r="C82" s="1"/>
      <c r="D82" s="1"/>
      <c r="E82" s="1"/>
    </row>
    <row r="83" spans="2:5" customFormat="1" x14ac:dyDescent="0.15">
      <c r="B83" s="1"/>
      <c r="C83" s="1"/>
      <c r="D83" s="1"/>
      <c r="E83" s="1"/>
    </row>
  </sheetData>
  <sheetProtection password="94F3" sheet="1" objects="1" scenarios="1"/>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DD102"/>
  <sheetViews>
    <sheetView zoomScaleNormal="100" workbookViewId="0">
      <pane ySplit="2" topLeftCell="A3" activePane="bottomLeft" state="frozen"/>
      <selection pane="bottomLeft" activeCell="C3" sqref="C3"/>
    </sheetView>
  </sheetViews>
  <sheetFormatPr defaultRowHeight="13.5" x14ac:dyDescent="0.15"/>
  <cols>
    <col min="1" max="1" width="2.875" style="31" customWidth="1"/>
    <col min="2" max="2" width="5.25" style="31" customWidth="1"/>
    <col min="3" max="3" width="12.5" style="31" customWidth="1"/>
    <col min="4" max="4" width="4.75" style="31" customWidth="1"/>
    <col min="5" max="5" width="12.125" style="31" customWidth="1"/>
    <col min="6" max="6" width="5.625" style="31" customWidth="1"/>
    <col min="7" max="8" width="4.125" style="31" customWidth="1"/>
    <col min="9" max="11" width="5.625" style="31" customWidth="1"/>
    <col min="12" max="12" width="13.125" style="31" customWidth="1"/>
    <col min="13" max="16" width="5.625" style="32" customWidth="1"/>
    <col min="17" max="24" width="6.625" style="32" customWidth="1"/>
    <col min="25" max="31" width="6.625" style="33" customWidth="1"/>
    <col min="32" max="32" width="6.75" style="33" customWidth="1"/>
    <col min="33" max="34" width="6.75" style="31" customWidth="1"/>
    <col min="35" max="40" width="6.625" style="31" customWidth="1"/>
    <col min="41" max="41" width="7.75" style="31" customWidth="1"/>
    <col min="42" max="60" width="10.625" style="31" customWidth="1"/>
    <col min="61" max="62" width="9" style="31"/>
    <col min="63" max="63" width="16.75" style="31" customWidth="1"/>
    <col min="64" max="64" width="3.625" style="34" hidden="1" customWidth="1"/>
    <col min="65" max="66" width="4.25" style="31" hidden="1" customWidth="1"/>
    <col min="67" max="67" width="11" style="31" hidden="1" customWidth="1"/>
    <col min="68" max="68" width="5" style="31" hidden="1" customWidth="1"/>
    <col min="69" max="69" width="8" style="31" hidden="1" customWidth="1"/>
    <col min="70" max="72" width="14.5" style="31" hidden="1" customWidth="1"/>
    <col min="73" max="73" width="10.875" style="31" hidden="1" customWidth="1"/>
    <col min="74" max="104" width="9" style="31" hidden="1" customWidth="1"/>
    <col min="105" max="117" width="9" style="31" customWidth="1"/>
    <col min="118" max="16384" width="9" style="31"/>
  </cols>
  <sheetData>
    <row r="1" spans="2:108" x14ac:dyDescent="0.15">
      <c r="B1" s="86"/>
      <c r="C1" s="87"/>
      <c r="D1" s="87"/>
      <c r="E1" s="123"/>
      <c r="F1" s="180" t="s">
        <v>132</v>
      </c>
      <c r="G1" s="181"/>
      <c r="H1" s="181"/>
      <c r="I1" s="181"/>
      <c r="J1" s="181"/>
      <c r="K1" s="182"/>
      <c r="L1" s="86"/>
      <c r="M1" s="120"/>
      <c r="N1" s="120"/>
      <c r="O1" s="120"/>
      <c r="P1" s="121"/>
      <c r="Q1" s="183" t="s">
        <v>203</v>
      </c>
      <c r="R1" s="184"/>
      <c r="S1" s="184"/>
      <c r="T1" s="184"/>
      <c r="U1" s="184"/>
      <c r="V1" s="185"/>
      <c r="W1" s="124"/>
      <c r="X1" s="120"/>
      <c r="Y1" s="178" t="s">
        <v>169</v>
      </c>
      <c r="Z1" s="178"/>
      <c r="AA1" s="178"/>
      <c r="AB1" s="178"/>
      <c r="AC1" s="178"/>
      <c r="AD1" s="179"/>
      <c r="AE1" s="128"/>
      <c r="AF1" s="129" t="s">
        <v>57</v>
      </c>
      <c r="AG1" s="177" t="s">
        <v>56</v>
      </c>
      <c r="AH1" s="177"/>
      <c r="AI1" s="87"/>
      <c r="AJ1" s="87"/>
      <c r="AK1" s="87"/>
      <c r="AL1" s="87"/>
      <c r="AM1" s="87"/>
      <c r="AN1" s="123"/>
      <c r="AO1" s="86"/>
      <c r="AP1" s="123"/>
      <c r="AQ1" s="141"/>
      <c r="AR1" s="141"/>
      <c r="AS1" s="141"/>
      <c r="AT1" s="141"/>
      <c r="AU1" s="141"/>
      <c r="AV1" s="141"/>
      <c r="AW1" s="141"/>
      <c r="AX1" s="141"/>
      <c r="AY1" s="141"/>
      <c r="AZ1" s="141"/>
      <c r="BA1" s="141"/>
      <c r="BB1" s="141"/>
      <c r="BC1" s="141"/>
      <c r="BD1" s="141"/>
      <c r="BE1" s="141"/>
      <c r="BF1" s="141"/>
      <c r="BG1" s="141"/>
      <c r="BH1" s="141"/>
      <c r="BV1" s="31" t="s">
        <v>300</v>
      </c>
      <c r="CA1" s="31" t="s">
        <v>301</v>
      </c>
      <c r="CE1" s="7" t="s">
        <v>120</v>
      </c>
      <c r="CH1" s="31" t="s">
        <v>118</v>
      </c>
      <c r="CK1" s="31" t="s">
        <v>119</v>
      </c>
      <c r="CN1" s="31" t="s">
        <v>121</v>
      </c>
      <c r="CR1" s="31" t="s">
        <v>118</v>
      </c>
      <c r="CU1" s="31" t="s">
        <v>119</v>
      </c>
      <c r="CX1" s="31" t="s">
        <v>121</v>
      </c>
      <c r="DB1" s="7"/>
    </row>
    <row r="2" spans="2:108" s="7" customFormat="1" ht="81" customHeight="1" thickBot="1" x14ac:dyDescent="0.2">
      <c r="B2" s="88" t="s">
        <v>20</v>
      </c>
      <c r="C2" s="92" t="s">
        <v>21</v>
      </c>
      <c r="D2" s="92" t="s">
        <v>38</v>
      </c>
      <c r="E2" s="93" t="s">
        <v>37</v>
      </c>
      <c r="F2" s="88" t="s">
        <v>128</v>
      </c>
      <c r="G2" s="92" t="s">
        <v>129</v>
      </c>
      <c r="H2" s="92" t="s">
        <v>130</v>
      </c>
      <c r="I2" s="89" t="s">
        <v>170</v>
      </c>
      <c r="J2" s="92" t="s">
        <v>171</v>
      </c>
      <c r="K2" s="93" t="s">
        <v>172</v>
      </c>
      <c r="L2" s="88" t="s">
        <v>36</v>
      </c>
      <c r="M2" s="89" t="s">
        <v>134</v>
      </c>
      <c r="N2" s="89" t="s">
        <v>35</v>
      </c>
      <c r="O2" s="89" t="s">
        <v>135</v>
      </c>
      <c r="P2" s="122" t="s">
        <v>120</v>
      </c>
      <c r="Q2" s="89" t="s">
        <v>175</v>
      </c>
      <c r="R2" s="89" t="s">
        <v>136</v>
      </c>
      <c r="S2" s="89" t="s">
        <v>176</v>
      </c>
      <c r="T2" s="89" t="s">
        <v>137</v>
      </c>
      <c r="U2" s="89" t="s">
        <v>177</v>
      </c>
      <c r="V2" s="89" t="s">
        <v>138</v>
      </c>
      <c r="W2" s="125" t="s">
        <v>173</v>
      </c>
      <c r="X2" s="89" t="s">
        <v>174</v>
      </c>
      <c r="Y2" s="126" t="s">
        <v>175</v>
      </c>
      <c r="Z2" s="126" t="s">
        <v>136</v>
      </c>
      <c r="AA2" s="126" t="s">
        <v>176</v>
      </c>
      <c r="AB2" s="126" t="s">
        <v>137</v>
      </c>
      <c r="AC2" s="126" t="s">
        <v>177</v>
      </c>
      <c r="AD2" s="127" t="s">
        <v>138</v>
      </c>
      <c r="AE2" s="130" t="s">
        <v>30</v>
      </c>
      <c r="AF2" s="91" t="s">
        <v>52</v>
      </c>
      <c r="AG2" s="91" t="s">
        <v>51</v>
      </c>
      <c r="AH2" s="91" t="s">
        <v>52</v>
      </c>
      <c r="AI2" s="131" t="s">
        <v>22</v>
      </c>
      <c r="AJ2" s="131" t="s">
        <v>178</v>
      </c>
      <c r="AK2" s="131" t="s">
        <v>23</v>
      </c>
      <c r="AL2" s="131" t="s">
        <v>298</v>
      </c>
      <c r="AM2" s="126" t="s">
        <v>179</v>
      </c>
      <c r="AN2" s="127" t="s">
        <v>131</v>
      </c>
      <c r="AO2" s="132" t="s">
        <v>58</v>
      </c>
      <c r="AP2" s="133" t="s">
        <v>53</v>
      </c>
      <c r="AQ2" s="142"/>
      <c r="AR2" s="142"/>
      <c r="AS2" s="142"/>
      <c r="AT2" s="142"/>
      <c r="AU2" s="142"/>
      <c r="AV2" s="142"/>
      <c r="AW2" s="142"/>
      <c r="AX2" s="142"/>
      <c r="AY2" s="142"/>
      <c r="AZ2" s="142"/>
      <c r="BA2" s="142"/>
      <c r="BB2" s="142"/>
      <c r="BC2" s="142"/>
      <c r="BD2" s="142"/>
      <c r="BE2" s="142"/>
      <c r="BF2" s="142"/>
      <c r="BG2" s="142"/>
      <c r="BH2" s="142"/>
      <c r="BI2" s="31"/>
      <c r="BJ2" s="31"/>
      <c r="BK2" s="135"/>
      <c r="BL2" s="10" t="s">
        <v>24</v>
      </c>
      <c r="BM2" s="9" t="s">
        <v>25</v>
      </c>
      <c r="BN2" s="9"/>
      <c r="BO2" s="132" t="s">
        <v>58</v>
      </c>
      <c r="BP2" s="9"/>
      <c r="BQ2" s="29" t="s">
        <v>54</v>
      </c>
      <c r="BR2" s="29" t="s">
        <v>55</v>
      </c>
      <c r="BS2" s="29"/>
      <c r="BT2" s="29" t="s">
        <v>133</v>
      </c>
      <c r="BU2"/>
      <c r="BV2" t="s">
        <v>15</v>
      </c>
      <c r="BW2" t="s">
        <v>19</v>
      </c>
      <c r="BX2" t="s">
        <v>18</v>
      </c>
      <c r="BY2" s="7" t="s">
        <v>29</v>
      </c>
      <c r="CA2" t="s">
        <v>15</v>
      </c>
      <c r="CB2" t="s">
        <v>19</v>
      </c>
      <c r="CC2" t="s">
        <v>18</v>
      </c>
      <c r="CE2" t="s">
        <v>15</v>
      </c>
      <c r="CF2" t="s">
        <v>19</v>
      </c>
      <c r="CG2" t="s">
        <v>18</v>
      </c>
      <c r="CH2" t="s">
        <v>15</v>
      </c>
      <c r="CI2" t="s">
        <v>19</v>
      </c>
      <c r="CJ2" t="s">
        <v>18</v>
      </c>
      <c r="CK2" t="s">
        <v>15</v>
      </c>
      <c r="CL2" t="s">
        <v>19</v>
      </c>
      <c r="CM2" t="s">
        <v>18</v>
      </c>
      <c r="CN2" t="s">
        <v>15</v>
      </c>
      <c r="CO2" t="s">
        <v>19</v>
      </c>
      <c r="CP2" t="s">
        <v>18</v>
      </c>
      <c r="CR2" t="s">
        <v>15</v>
      </c>
      <c r="CS2" t="s">
        <v>19</v>
      </c>
      <c r="CT2" t="s">
        <v>18</v>
      </c>
      <c r="CU2" t="s">
        <v>15</v>
      </c>
      <c r="CV2" t="s">
        <v>19</v>
      </c>
      <c r="CW2" t="s">
        <v>18</v>
      </c>
      <c r="CX2" t="s">
        <v>15</v>
      </c>
      <c r="CY2" t="s">
        <v>19</v>
      </c>
      <c r="CZ2" t="s">
        <v>18</v>
      </c>
      <c r="DB2"/>
      <c r="DC2"/>
      <c r="DD2"/>
    </row>
    <row r="3" spans="2:108" s="7" customFormat="1" x14ac:dyDescent="0.15">
      <c r="B3" s="118"/>
      <c r="C3" s="118"/>
      <c r="D3" s="118"/>
      <c r="E3" s="30"/>
      <c r="F3" s="78"/>
      <c r="G3" s="78"/>
      <c r="H3" s="78"/>
      <c r="I3" s="78"/>
      <c r="J3" s="78"/>
      <c r="K3" s="78"/>
      <c r="L3" s="30"/>
      <c r="M3" s="78"/>
      <c r="N3" s="78"/>
      <c r="O3" s="78"/>
      <c r="P3" s="78"/>
      <c r="Q3" s="2" t="str">
        <f>IF(COUNTA(D3:H3,I3)=6,IF(G3&gt;41,"*",IF(G3&lt;22,"*",NORMSDIST(((I3/CS3)^(CR3)-1)/CR3/CT3)*100)),"")</f>
        <v/>
      </c>
      <c r="R3" s="11" t="str">
        <f>IF(COUNTA(D3:H3,I3)=6,IF(G3&gt;41,"*",IF(G3&lt;22,"*",((I3/CS3)^(CR3)-1)/CR3/CT3)),"")</f>
        <v/>
      </c>
      <c r="S3" s="2" t="str">
        <f>IF(COUNTA(G3,H3,J3)=3,IF(G3&gt;41,"*",IF(G3&lt;22,"*",NORMSDIST(((J3/CV3)^(CU3)-1)/CU3/CW3)*100)),"")</f>
        <v/>
      </c>
      <c r="T3" s="11" t="str">
        <f>IF(COUNTA(G3,H3,J3)=3,IF(G3&gt;41,"*",IF(G3&lt;22,"*",((J3/CV3)^(CU3)-1)/CU3/CW3)),"")</f>
        <v/>
      </c>
      <c r="U3" s="2" t="str">
        <f>IF(COUNTA(G3,H3,K3)=3,IF(G3&gt;41,"*",IF(G3&lt;22,"*",NORMSDIST(((K3/CY3)^(CX3)-1)/CX3/CZ3)*100)),"")</f>
        <v/>
      </c>
      <c r="V3" s="11" t="str">
        <f>IF(COUNTA(G3,H3,K3)=3,IF(G3&gt;41,"*",IF(G3&lt;22,"*",((K3/CY3)^(CX3)-1)/CX3/CZ3)),"")</f>
        <v/>
      </c>
      <c r="W3" s="79" t="str">
        <f>IF(COUNTA(E3,G3,H3,L3)=4,INT((L3-E3+G3*7+H3)/7),"")</f>
        <v/>
      </c>
      <c r="X3" s="79" t="str">
        <f>IF(COUNTA(E3,G3,H3,L3)=4,MOD((L3-E3+G3*7+H3),7),"")</f>
        <v/>
      </c>
      <c r="Y3" s="2" t="str">
        <f>IF(COUNTA(D3:H3,M3)=6,IF(W3&gt;41,"*",IF(W3&lt;22,"*",NORMSDIST(((M3/CI3)^(CH3)-1)/CH3/CJ3)*100)),"")</f>
        <v/>
      </c>
      <c r="Z3" s="11" t="str">
        <f t="shared" ref="Z3:Z34" si="0">IF(COUNTA(D3:H3,M3)=6,IF(W3&gt;41,"*",IF(W3&lt;22,"*",((M3/CI3)^(CH3)-1)/CH3/CJ3)),"")</f>
        <v/>
      </c>
      <c r="AA3" s="2" t="str">
        <f t="shared" ref="AA3:AA34" si="1">IF(COUNTA(G3,H3,N3)=3,IF(W3&gt;41,"*",IF(W3&lt;22,"*",NORMSDIST(((N3/CL3)^(CK3)-1)/CK3/CM3)*100)),"")</f>
        <v/>
      </c>
      <c r="AB3" s="11" t="str">
        <f t="shared" ref="AB3:AB34" si="2">IF(COUNTA(G3,H3,N3)=3,IF(W3&gt;41,"*",IF(W3&lt;22,"*",((N3/CL3)^(CK3)-1)/CK3/CM3)),"")</f>
        <v/>
      </c>
      <c r="AC3" s="2" t="str">
        <f t="shared" ref="AC3:AC34" si="3">IF(COUNTA(G3,H3,O3)=3,IF(W3&gt;41,"*",IF(W3&lt;22,"*",NORMSDIST(((O3/CO3)^(CN3)-1)/CN3/CP3)*100)),"")</f>
        <v/>
      </c>
      <c r="AD3" s="11" t="str">
        <f t="shared" ref="AD3:AD34" si="4">IF(COUNTA(G3,H3,O3)=3,IF(W3&gt;41,"*",IF(W3&lt;22,"*",((O3/CO3)^(CN3)-1)/CN3/CP3)),"")</f>
        <v/>
      </c>
      <c r="AE3" s="11" t="str">
        <f t="shared" ref="AE3:AE34" si="5">IF(COUNTA(D3,E3,L3,N3)=4,IF(BL3+BM3/12&gt;17.583,"*",(N3-(INDEX(IF(D3="F",Hfemalemean,Hmalemean),BM3+1,INT(AO3)+1))))/(INDEX(IF(D3="F",Hfemalesd,Hmalesd),BM3+1,INT(AO3)+1)),"")</f>
        <v/>
      </c>
      <c r="AF3" s="2" t="str">
        <f>IF(COUNTA(D3,E3,L3,N3,M3)=5,IF(AO3&lt;1,"*",IF(AO3&gt;=6,"*",IF(N3&gt;=120,"*",IF(N3&lt;70,"*",(BT3-BQ3)/BQ3*100)))),"")</f>
        <v/>
      </c>
      <c r="AG3" s="2" t="str">
        <f t="shared" ref="AG3:AG34" si="6">IF(COUNTA(D3,E3,L3,N3,M3)&lt;5,"",IF(AO3&lt;6,"*",IF(BL3&gt;17,"*",(BT3-N3*INDEX(IF(D3="F",muratafemale,muratamale),INT(AO3)-4,1)-INDEX(IF(D3="F",muratafemale,muratamale),INT(AO3)-4,2))/(N3*INDEX(IF(D3="F",muratafemale,muratamale),INT(AO3)-4,1)+INDEX(IF(D3="F",muratafemale,muratamale),INT(AO3)-4,2))*100)))</f>
        <v/>
      </c>
      <c r="AH3" s="2" t="str">
        <f>IF(COUNTA(D3,E3,L3,N3,M3)=5,IF(N3&gt;=IF(D3="M",181,174),"*",IF(N3&lt;101,"*",IF(AO3&lt;6,"*",IF(BL3&gt;17,"*",(BT3-BR3)/BR3*100)))),"")</f>
        <v/>
      </c>
      <c r="AI3" s="11" t="str">
        <f>IF(COUNTA(D3,E3,L3,N3,M3)=5,BT3/N3^2*10000,"")</f>
        <v/>
      </c>
      <c r="AJ3" s="2" t="str">
        <f>IF(COUNTA(D3,E3,L3,N3,M3)=5,IF(BL3+BM3/12&gt;17.583,"*",NORMSDIST(((AI3/BW3)^(BV3)-1)/BV3/BX3)*100),"")</f>
        <v/>
      </c>
      <c r="AK3" s="11" t="str">
        <f>IF(COUNTA(D3,E3,L3,N3,M3)=5,IF(BL3+BM3/12&gt;17.583,"*",((AI3/BW3)^(BV3)-1)/BV3/BX3),"")</f>
        <v/>
      </c>
      <c r="AL3" s="11" t="str">
        <f>IF(COUNTA(D3,E3,L3,M3)=4,IF(BL3+BM3/12&gt;17.583,"   *",((M3/CB3)^(CA3)-1)/CA3/CC3),"")</f>
        <v/>
      </c>
      <c r="AM3" s="2" t="str">
        <f>IF(COUNTA(D3,E3,L3,P3)=4,IF(AO3&gt;77,"*",NORMSDIST(((P3/CF3)^(CE3)-1)/CE3/CG3)*100),"")</f>
        <v/>
      </c>
      <c r="AN3" s="11" t="str">
        <f>IF(COUNTA(D3,E3,L3,P3)=4,IF(AO3&gt;77,"*",((P3/CF3)^(CE3)-1)/CE3/CG3),"")</f>
        <v/>
      </c>
      <c r="AO3" s="175" t="str">
        <f>IF(COUNTA(E3,L3)=2,+BO3,"")</f>
        <v/>
      </c>
      <c r="AP3" s="11" t="str">
        <f>IF(COUNTA(E3,L3)=2,IF(BL3&lt;10,"0","")&amp;BL3&amp;"歳"&amp;IF(BM3&lt;10,"0","")&amp;BM3&amp;"か月","")</f>
        <v/>
      </c>
      <c r="AQ3" s="33"/>
      <c r="AR3" s="33"/>
      <c r="AS3" s="33"/>
      <c r="AT3" s="33"/>
      <c r="AU3" s="33"/>
      <c r="AV3" s="33"/>
      <c r="AW3" s="33"/>
      <c r="AX3" s="33"/>
      <c r="AY3" s="33"/>
      <c r="AZ3" s="33"/>
      <c r="BA3" s="33"/>
      <c r="BB3" s="33"/>
      <c r="BC3" s="33"/>
      <c r="BD3" s="33"/>
      <c r="BE3" s="33"/>
      <c r="BF3" s="33"/>
      <c r="BG3" s="33"/>
      <c r="BH3" s="33"/>
      <c r="BI3" s="31"/>
      <c r="BJ3" s="31"/>
      <c r="BK3" s="136"/>
      <c r="BL3" s="139">
        <f>DATEDIF(E3,L3,"Y")</f>
        <v>0</v>
      </c>
      <c r="BM3" s="31">
        <f>DATEDIF(E3,L3,"YM")</f>
        <v>0</v>
      </c>
      <c r="BN3" s="31"/>
      <c r="BO3" s="140">
        <f>DATEDIF(E3,L3,"Y")+(L3-(DATE(YEAR(E3)+DATEDIF(E3,L3,"Y"),MONTH(E3),DAY(E3))))/(365+IF(MOD(YEAR((DATE(YEAR(L3)-1,MONTH(E3),DAY(E3)))),4)=0,IF((DATE(YEAR(L3)-1,MONTH(E3),DAY(E3)))&gt;DATE(YEAR((DATE(YEAR(L3)-1,MONTH(E3),DAY(E3)))),2,29),0,1),0)+IF(MOD(YEAR(L3),4)=0,IF(L3&gt;DATE(YEAR(L3),2,29),1,0),0))</f>
        <v>0</v>
      </c>
      <c r="BP3" s="12"/>
      <c r="BQ3" s="8">
        <f t="shared" ref="BQ3:BQ25" si="7">IF(D3="M",2.06*10^-3*N3^2-0.1166*N3+6.5273,2.49*10^-3*N3^2-0.1858*N3+9.036)</f>
        <v>9.0359999999999996</v>
      </c>
      <c r="BR3" s="8">
        <f t="shared" ref="BR3" si="8">((N3/100)^3*INDEX(itoOI,IF(D3="M",0,3)+IF(N3&lt;140,1,IF(N3&lt;=149,2,3)),1)+(N3/100)^2*INDEX(itoOI,IF(D3="M",0,3)+IF(N3&lt;140,1,IF(N3&lt;=149,2,3)),2)+(N3/100)*INDEX(itoOI,IF(D3="M",0,3)+IF(N3&lt;140,1,IF(N3&lt;=149,2,3)),3)+INDEX(itoOI,IF(D3="M",0,3)+IF(N3&lt;140,1,IF(N3&lt;=149,2,3)),4))</f>
        <v>-184.49199999999999</v>
      </c>
      <c r="BS3" s="8"/>
      <c r="BT3" s="8">
        <f t="shared" ref="BT3:BT34" si="9">IF(M3&gt;=200,M3/1000,M3)</f>
        <v>0</v>
      </c>
      <c r="BU3"/>
      <c r="BV3">
        <f>IF(D3="M",IF(BY3&lt;78,LMS!$D$5*BY3^3+LMS!$E$5*BY3^2+LMS!$F$5*BY3+LMS!$G$5,IF(BY3&lt;150,LMS!$D$6*BY3^3+LMS!$E$6*BY3^2+LMS!$F$6*BY3+LMS!$G$6,LMS!$D$7*BY3^3+LMS!$E$7*BY3^2+LMS!$F$7*BY3+LMS!$G$7)),IF(BY3&lt;69,LMS!$D$9*BY3^3+LMS!$E$9*BY3^2+LMS!$F$9*BY3+LMS!$G$9,IF(BY3&lt;150,LMS!$D$10*BY3^3+LMS!$E$10*BY3^2+LMS!$F$10*BY3+LMS!$G$10,LMS!$D$11*BY3^3+LMS!$E$11*BY3^2+LMS!$F$11*BY3+LMS!$G$11)))</f>
        <v>0.79584630099999998</v>
      </c>
      <c r="BW3">
        <f>IF(D3="M",(IF(BY3&lt;2.5,LMS!$D$21*BY3^3+LMS!$E$21*BY3^2+LMS!$F$21*BY3+LMS!$G$21,IF(BY3&lt;9.5,LMS!$D$22*BY3^3+LMS!$E$22*BY3^2+LMS!$F$22*BY3+LMS!$G$22,IF(BY3&lt;26.75,LMS!$D$23*BY3^3+LMS!$E$23*BY3^2+LMS!$F$23*BY3+LMS!$G$23,IF(BY3&lt;90,LMS!$D$24*BY3^3+LMS!$E$24*BY3^2+LMS!$F$24*BY3+LMS!$G$24,LMS!$D$25*BY3^3+LMS!$E$25*BY3^2+LMS!$F$25*BY3+LMS!$G$25))))),(IF(BY3&lt;2.5,LMS!$D$27*BY3^3+LMS!$E$27*BY3^2+LMS!$F$27*BY3+LMS!$G$27,IF(BY3&lt;9.5,LMS!$D$28*BY3^3+LMS!$E$28*BY3^2+LMS!$F$28*BY3+LMS!$G$28,IF(BY3&lt;26.75,LMS!$D$29*BY3^3+LMS!$E$29*BY3^2+LMS!$F$29*BY3+LMS!$G$29,IF(BY3&lt;90,LMS!$D$30*BY3^3+LMS!$E$30*BY3^2+LMS!$F$30*BY3+LMS!$G$30,IF(BY3&lt;150,LMS!$D$31*BY3^3+LMS!$E$31*BY3^2+LMS!$F$31*BY3+LMS!$G$31,LMS!$D$32*BY3^3+LMS!$E$32*BY3^2+LMS!$F$32*BY3+LMS!$G$32)))))))</f>
        <v>12.568967990000001</v>
      </c>
      <c r="BX3">
        <f>IF(D3="M",(IF(BY3&lt;90,LMS!$D$14*BY3^3+LMS!$E$14*BY3^2+LMS!$F$14*BY3+LMS!$G$14,LMS!$D$15*BY3^3+LMS!$E$15*BY3^2+LMS!$F$15*BY3+LMS!$G$15)),(IF(BY3&lt;90,LMS!$D$17*BY3^3+LMS!$E$17*BY3^2+LMS!$F$17*BY3+LMS!$G$17,LMS!$D$18*BY3^3+LMS!$E$18*BY3^2+LMS!$F$18*BY3+LMS!$G$18)))</f>
        <v>8.8969350000000003E-2</v>
      </c>
      <c r="BY3" s="7">
        <f>+BM3+BL3*12</f>
        <v>0</v>
      </c>
      <c r="CA3" s="143">
        <f>IF(D3="M",WeightSDS!P$5*$BY3^7+WeightSDS!Q$5*$BY3^6+WeightSDS!R$5*$BY3^5+WeightSDS!S$5*$BY3^4+WeightSDS!T$5*$BY3^3+WeightSDS!U$5*$BY3^2+WeightSDS!V$5*$BY3+WeightSDS!W$5,IF($BY3&lt;186,WeightSDS!P$8*$BY3^7+WeightSDS!Q$8*$BY3^6+WeightSDS!R$8*$BY3^5+WeightSDS!S$8*$BY3^4+WeightSDS!T$8*$BY3^3+WeightSDS!U$8*$BY3^2+WeightSDS!V$8*$BY3+WeightSDS!W$8,WeightSDS!$U$9+WeightSDS!$V$9*($BY3-WeightSDS!$W$9)))</f>
        <v>0.75407122999999998</v>
      </c>
      <c r="CB3" s="7">
        <f>IF(D3="M",IF($BY3&lt;45,WeightSDS!M$23*$BY3^10+WeightSDS!N$23*$BY3^9+WeightSDS!O$23*$BY3^8+WeightSDS!P$23*$BY3^7+WeightSDS!Q$23*$BY3^6+WeightSDS!R$23*$BY3^5+WeightSDS!S$23*$BY3^4+WeightSDS!T$23*$BY3^3+WeightSDS!U$23*$BY3^2+WeightSDS!V$23*$BY3+WeightSDS!W$23,IF($BY3&lt;153,WeightSDS!M$25*$BY3^10+WeightSDS!N$25*$BY3^9+WeightSDS!O$25*$BY3^8+WeightSDS!P$25*$BY3^7+WeightSDS!Q$25*$BY3^6+WeightSDS!R$25*$BY3^5+WeightSDS!S$25*$BY3^4+WeightSDS!T$25*$BY3^3+WeightSDS!U$25*$BY3^2+WeightSDS!V$25*$BY3+WeightSDS!W$25,WeightSDS!M$27+WeightSDS!N$27/(1+EXP(WeightSDS!O$27+WeightSDS!P$27*$BY3)))),IF($BY3&lt;43.8,WeightSDS!M$29*$BY3^10+WeightSDS!N$29*$BY3^9+WeightSDS!O$29*$BY3^8+WeightSDS!P$29*$BY3^7+WeightSDS!Q$29*$BY3^6+WeightSDS!R$29*$BY3^5+WeightSDS!S$29*$BY3^4+WeightSDS!T$29*$BY3^3+WeightSDS!U$29*$BY3^2+WeightSDS!V$29*$BY3+WeightSDS!W$29-0.010431*(1-$BY3/210),IF($BY3&lt;123,WeightSDS!M$30*$BY3^10+WeightSDS!N$30*$BY3^9+WeightSDS!O$30*$BY3^8+WeightSDS!P$30*$BY3^7+WeightSDS!Q$30*$BY3^6+WeightSDS!R$30*$BY3^5+WeightSDS!S$30*$BY3^4+WeightSDS!T$30*$BY3^3+WeightSDS!U$30*$BY3^2+WeightSDS!V$30*$BY3+WeightSDS!W$30-0.010431*(1-1/$BY3),WeightSDS!M$32+WeightSDS!N$32/(1+EXP(WeightSDS!O$32+WeightSDS!P$32*$BY3))-0.010431*(1-$BY3/210))))</f>
        <v>2.9500001032655536</v>
      </c>
      <c r="CC3" s="7">
        <f>IF(D3="M",IF($BY3&lt;162,WeightSDS!P$12*$BY3^7+WeightSDS!Q$12*$BY3^6+WeightSDS!R$12*$BY3^5+WeightSDS!S$12*$BY3^4+WeightSDS!T$12*$BY3^3+WeightSDS!U$12*$BY3^2+WeightSDS!V$12*$BY3+WeightSDS!W$12,WeightSDS!P$14*$BY3^7+WeightSDS!Q$14*$BY3^6+WeightSDS!R$14*$BY3^5+WeightSDS!S$14*$BY3^4+WeightSDS!T$14*$BY3^3+WeightSDS!U$14*$BY3^2+WeightSDS!V$14*$BY3+WeightSDS!W$14),IF($BY3&lt;156,WeightSDS!O$17*$BY3^8+WeightSDS!P$17*$BY3^7+WeightSDS!Q$17*$BY3^6+WeightSDS!R$17*$BY3^5+WeightSDS!S$17*$BY3^4+WeightSDS!T$17*$BY3^3+WeightSDS!U$17*$BY3^2+WeightSDS!V$17*$BY3+WeightSDS!W$17,IF($BY3&lt;186,WeightSDS!$U$18+(WeightSDS!$V$18-WeightSDS!$U$18)/24*($BY3-186)+WeightSDS!$W$18*(-$BY3+186)^2-0.005,WeightSDS!$U$18+(WeightSDS!$V$18-WeightSDS!$U$18)/24*($BY3-186)-0.005)))</f>
        <v>0.14604529399999999</v>
      </c>
      <c r="CE3">
        <f t="shared" ref="CE3:CE34" si="10">INDEX(IF(D3="M",IGFmale, IGFfemale), BL3+1,1)</f>
        <v>0.56299999999999994</v>
      </c>
      <c r="CF3">
        <f t="shared" ref="CF3:CF34" si="11">INDEX(IF(D3="M",IGFmale, IGFfemale), BL3+1,2)</f>
        <v>69</v>
      </c>
      <c r="CG3">
        <f t="shared" ref="CG3:CG34" si="12">INDEX(IF(D3="M",IGFmale, IGFfemale), BL3+1,3)</f>
        <v>0.51</v>
      </c>
      <c r="CH3" s="7" t="e">
        <f>INDEX(IF(D3="M",(IF(F3=1,maleFB,IF(F3=2,maleSB,"error"))),IF(D3="F",IF(F3=1,femaleFB,IF(F3=2,femaleSB,"error")),"")),(W3-22)*7+X3+1,1)</f>
        <v>#VALUE!</v>
      </c>
      <c r="CI3" s="7" t="e">
        <f t="shared" ref="CI3:CI34" si="13">INDEX(IF(D3="M",(IF(F3=1,maleFB,IF(F3=2,maleSB,"error"))),IF(D3="F",IF(F3=1,femaleFB,IF(F3=2,femaleSB,"error")),"")),(W3-22)*7+X3+1,2)</f>
        <v>#VALUE!</v>
      </c>
      <c r="CJ3" s="7" t="e">
        <f t="shared" ref="CJ3:CJ34" si="14">INDEX(IF(D3="M",(IF(F3=1,maleFB,IF(F3=2,maleSB,"error"))),IF(D3="F",IF(F3=1,femaleFB,IF(F3=2,femaleSB,"error")),"")),(W3-22)*7+X3+1,3)</f>
        <v>#VALUE!</v>
      </c>
      <c r="CK3" s="7" t="e">
        <f t="shared" ref="CK3" si="15">INDEX(birthH,(W3-22)*7+X3+1,1)</f>
        <v>#VALUE!</v>
      </c>
      <c r="CL3" s="7" t="e">
        <f t="shared" ref="CL3" si="16">INDEX(birthH,(W3-22)*7+X3+1,2)</f>
        <v>#VALUE!</v>
      </c>
      <c r="CM3" s="7" t="e">
        <f t="shared" ref="CM3" si="17">INDEX(birthH,(W3-22)*7+X3+1,3)</f>
        <v>#VALUE!</v>
      </c>
      <c r="CN3" s="7" t="e">
        <f t="shared" ref="CN3" si="18">INDEX(head,(W3-22)*7+X3+1,1)</f>
        <v>#VALUE!</v>
      </c>
      <c r="CO3" s="7" t="e">
        <f t="shared" ref="CO3" si="19">INDEX(head,(W3-22)*7+X3+1,2)</f>
        <v>#VALUE!</v>
      </c>
      <c r="CP3" s="7" t="e">
        <f t="shared" ref="CP3" si="20">INDEX(head,(W3-22)*7+X3+1,3)</f>
        <v>#VALUE!</v>
      </c>
      <c r="CR3" s="7" t="e">
        <f t="shared" ref="CR3:CR34" si="21">INDEX(IF(D3="M",(IF(F3=1,maleFB,IF(F3=2,maleSB,"error"))),IF(D3="F",IF(F3=1,femaleFB,IF(F3=2,femaleSB,"error")),"")),(G3-22)*7+H3+1,1)</f>
        <v>#VALUE!</v>
      </c>
      <c r="CS3" s="7" t="e">
        <f t="shared" ref="CS3:CS34" si="22">INDEX(IF(D3="M",(IF(F3=1,maleFB,IF(F3=2,maleSB,"error"))),IF(D3="F",IF(F3=1,femaleFB,IF(F3=2,femaleSB,"error")),"")),(G3-22)*7+H3+1,2)</f>
        <v>#VALUE!</v>
      </c>
      <c r="CT3" s="7" t="e">
        <f t="shared" ref="CT3:CT34" si="23">INDEX(IF(D3="M",(IF(F3=1,maleFB,IF(F3=2,maleSB,"error"))),IF(D3="F",IF(F3=1,femaleFB,IF(F3=2,femaleSB,"error")),"")),(G3-22)*7+H3+1,3)</f>
        <v>#VALUE!</v>
      </c>
      <c r="CU3" s="7" t="e">
        <f t="shared" ref="CU3:CU34" si="24">INDEX(birthH,(G3-22)*7+H3+1,1)</f>
        <v>#VALUE!</v>
      </c>
      <c r="CV3" s="7" t="e">
        <f t="shared" ref="CV3:CV34" si="25">INDEX(birthH,(G3-22)*7+H3+1,2)</f>
        <v>#VALUE!</v>
      </c>
      <c r="CW3" s="7" t="e">
        <f t="shared" ref="CW3:CW34" si="26">INDEX(birthH,(G3-22)*7+H3+1,3)</f>
        <v>#VALUE!</v>
      </c>
      <c r="CX3" s="7" t="e">
        <f t="shared" ref="CX3:CX34" si="27">INDEX(head,(G3-22)*7+H3+1,1)</f>
        <v>#VALUE!</v>
      </c>
      <c r="CY3" s="7" t="e">
        <f t="shared" ref="CY3:CY34" si="28">INDEX(head,(G3-22)*7+H3+1,2)</f>
        <v>#VALUE!</v>
      </c>
      <c r="CZ3" s="7" t="e">
        <f t="shared" ref="CZ3:CZ34" si="29">INDEX(head,(G3-22)*7+H3+1,3)</f>
        <v>#VALUE!</v>
      </c>
    </row>
    <row r="4" spans="2:108" s="7" customFormat="1" x14ac:dyDescent="0.15">
      <c r="B4" s="118"/>
      <c r="C4" s="118"/>
      <c r="D4" s="118"/>
      <c r="E4" s="30"/>
      <c r="F4" s="78"/>
      <c r="G4" s="78"/>
      <c r="H4" s="78"/>
      <c r="I4" s="78"/>
      <c r="J4" s="78"/>
      <c r="K4" s="78"/>
      <c r="L4" s="30"/>
      <c r="M4" s="78"/>
      <c r="N4" s="78"/>
      <c r="O4" s="78"/>
      <c r="P4" s="78"/>
      <c r="Q4" s="2" t="str">
        <f t="shared" ref="Q4:Q67" si="30">IF(COUNTA(D4:H4,I4)=6,IF(G4&gt;41,"*",IF(G4&lt;22,"*",NORMSDIST(((I4/CS4)^(CR4)-1)/CR4/CT4)*100)),"")</f>
        <v/>
      </c>
      <c r="R4" s="11" t="str">
        <f t="shared" ref="R4:R67" si="31">IF(COUNTA(D4:H4,I4)=6,IF(G4&gt;41,"*",IF(G4&lt;22,"*",((I4/CS4)^(CR4)-1)/CR4/CT4)),"")</f>
        <v/>
      </c>
      <c r="S4" s="2" t="str">
        <f t="shared" ref="S4:S67" si="32">IF(COUNTA(G4,H4,J4)=3,IF(G4&gt;41,"*",IF(G4&lt;22,"*",NORMSDIST(((J4/CV4)^(CU4)-1)/CU4/CW4)*100)),"")</f>
        <v/>
      </c>
      <c r="T4" s="11" t="str">
        <f t="shared" ref="T4:T67" si="33">IF(COUNTA(G4,H4,J4)=3,IF(G4&gt;41,"*",IF(G4&lt;22,"*",((J4/CV4)^(CU4)-1)/CU4/CW4)),"")</f>
        <v/>
      </c>
      <c r="U4" s="2" t="str">
        <f t="shared" ref="U4:U67" si="34">IF(COUNTA(G4,H4,K4)=3,IF(G4&gt;41,"*",IF(G4&lt;22,"*",NORMSDIST(((K4/CY4)^(CX4)-1)/CX4/CZ4)*100)),"")</f>
        <v/>
      </c>
      <c r="V4" s="11" t="str">
        <f t="shared" ref="V4:V67" si="35">IF(COUNTA(G4,H4,K4)=3,IF(G4&gt;41,"*",IF(G4&lt;22,"*",((K4/CY4)^(CX4)-1)/CX4/CZ4)),"")</f>
        <v/>
      </c>
      <c r="W4" s="79" t="str">
        <f t="shared" ref="W4:W25" si="36">IF(COUNTA(E4,G4,H4,L4)=4,INT((L4-E4+G4*7+H4)/7),"")</f>
        <v/>
      </c>
      <c r="X4" s="79" t="str">
        <f t="shared" ref="X4:X25" si="37">IF(COUNTA(E4,G4,H4,L4)=4,MOD((L4-E4+G4*7+H4),7),"")</f>
        <v/>
      </c>
      <c r="Y4" s="2" t="str">
        <f t="shared" ref="Y4:Y34" si="38">IF(COUNTA(D4:H4,M4)=6,IF(W4&gt;41,"*",IF(W4&lt;22,"*",NORMSDIST(((M4/CI4)^(CH4)-1)/CH4/CJ4)*100)),"")</f>
        <v/>
      </c>
      <c r="Z4" s="11" t="str">
        <f t="shared" si="0"/>
        <v/>
      </c>
      <c r="AA4" s="2" t="str">
        <f t="shared" si="1"/>
        <v/>
      </c>
      <c r="AB4" s="11" t="str">
        <f t="shared" si="2"/>
        <v/>
      </c>
      <c r="AC4" s="2" t="str">
        <f t="shared" si="3"/>
        <v/>
      </c>
      <c r="AD4" s="11" t="str">
        <f t="shared" si="4"/>
        <v/>
      </c>
      <c r="AE4" s="11" t="str">
        <f t="shared" si="5"/>
        <v/>
      </c>
      <c r="AF4" s="2" t="str">
        <f t="shared" ref="AF4:AF67" si="39">IF(COUNTA(D4,E4,L4,N4,M4)=5,IF(AO4&lt;1,"*",IF(AO4&gt;=6,"*",IF(N4&gt;=120,"*",IF(N4&lt;70,"*",(BT4-BQ4)/BQ4*100)))),"")</f>
        <v/>
      </c>
      <c r="AG4" s="2" t="str">
        <f t="shared" si="6"/>
        <v/>
      </c>
      <c r="AH4" s="2" t="str">
        <f t="shared" ref="AH4:AH67" si="40">IF(COUNTA(D4,E4,L4,N4,M4)=5,IF(N4&gt;=IF(D4="M",181,174),"*",IF(N4&lt;101,"*",IF(AO4&lt;6,"*",IF(BL4&gt;17,"*",(BT4-BR4)/BR4*100)))),"")</f>
        <v/>
      </c>
      <c r="AI4" s="11" t="str">
        <f t="shared" ref="AI4:AI67" si="41">IF(COUNTA(D4,E4,L4,N4,M4)=5,BT4/N4^2*10000,"")</f>
        <v/>
      </c>
      <c r="AJ4" s="2" t="str">
        <f t="shared" ref="AJ4:AJ67" si="42">IF(COUNTA(D4,E4,L4,N4,M4)=5,IF(BL4+BM4/12&gt;17.583,"*",NORMSDIST(((AI4/BW4)^(BV4)-1)/BV4/BX4)*100),"")</f>
        <v/>
      </c>
      <c r="AK4" s="11" t="str">
        <f t="shared" ref="AK4:AK67" si="43">IF(COUNTA(D4,E4,L4,N4,M4)=5,IF(BL4+BM4/12&gt;17.583,"*",((AI4/BW4)^(BV4)-1)/BV4/BX4),"")</f>
        <v/>
      </c>
      <c r="AL4" s="11" t="str">
        <f t="shared" ref="AL4:AL67" si="44">IF(COUNTA(D4,E4,L4,M4)=4,IF(BL4+BM4/12&gt;17.583,"   *",((M4/CB4)^(CA4)-1)/CA4/CC4),"")</f>
        <v/>
      </c>
      <c r="AM4" s="2" t="str">
        <f t="shared" ref="AM4:AM67" si="45">IF(COUNTA(D4,E4,L4,P4)=4,IF(AO4&gt;77,"*",NORMSDIST(((P4/CF4)^(CE4)-1)/CE4/CG4)*100),"")</f>
        <v/>
      </c>
      <c r="AN4" s="11" t="str">
        <f t="shared" ref="AN4:AN67" si="46">IF(COUNTA(D4,E4,L4,P4)=4,IF(AO4&gt;77,"*",((P4/CF4)^(CE4)-1)/CE4/CG4),"")</f>
        <v/>
      </c>
      <c r="AO4" s="175" t="str">
        <f t="shared" ref="AO4:AO67" si="47">IF(COUNTA(E4,L4)=2,+BO4,"")</f>
        <v/>
      </c>
      <c r="AP4" s="11" t="str">
        <f t="shared" ref="AP4:AP67" si="48">IF(COUNTA(E4,L4)=2,IF(BL4&lt;10,"0","")&amp;BL4&amp;"歳"&amp;IF(BM4&lt;10,"0","")&amp;BM4&amp;"か月","")</f>
        <v/>
      </c>
      <c r="AQ4" s="33"/>
      <c r="AR4" s="33"/>
      <c r="AS4" s="33"/>
      <c r="AT4" s="33"/>
      <c r="AU4" s="33"/>
      <c r="AV4" s="33"/>
      <c r="AW4" s="33"/>
      <c r="AX4" s="33"/>
      <c r="AY4" s="33"/>
      <c r="AZ4" s="33"/>
      <c r="BA4" s="33"/>
      <c r="BB4" s="33"/>
      <c r="BC4" s="33"/>
      <c r="BD4" s="33"/>
      <c r="BE4" s="33"/>
      <c r="BF4" s="33"/>
      <c r="BG4" s="33"/>
      <c r="BH4" s="33"/>
      <c r="BI4" s="31"/>
      <c r="BJ4" s="31"/>
      <c r="BK4" s="136"/>
      <c r="BL4" s="139">
        <f t="shared" ref="BL4:BL67" si="49">DATEDIF(E4,L4,"Y")</f>
        <v>0</v>
      </c>
      <c r="BM4" s="31">
        <f t="shared" ref="BM4:BM67" si="50">DATEDIF(E4,L4,"YM")</f>
        <v>0</v>
      </c>
      <c r="BN4" s="31"/>
      <c r="BO4" s="140">
        <f t="shared" ref="BO4:BO67" si="51">DATEDIF(E4,L4,"Y")+(L4-(DATE(YEAR(E4)+DATEDIF(E4,L4,"Y"),MONTH(E4),DAY(E4))))/(365+IF(MOD(YEAR((DATE(YEAR(L4)-1,MONTH(E4),DAY(E4)))),4)=0,IF((DATE(YEAR(L4)-1,MONTH(E4),DAY(E4)))&gt;DATE(YEAR((DATE(YEAR(L4)-1,MONTH(E4),DAY(E4)))),2,29),0,1),0)+IF(MOD(YEAR(L4),4)=0,IF(L4&gt;DATE(YEAR(L4),2,29),1,0),0))</f>
        <v>0</v>
      </c>
      <c r="BP4" s="12"/>
      <c r="BQ4" s="8">
        <f t="shared" si="7"/>
        <v>9.0359999999999996</v>
      </c>
      <c r="BR4" s="8">
        <f t="shared" ref="BR4:BR25" si="52">((N4/100)^3*INDEX(itoOI,IF(D4="M",0,3)+IF(N4&lt;140,1,IF(N4&lt;=149,2,3)),1)+(N4/100)^2*INDEX(itoOI,IF(D4="M",0,3)+IF(N4&lt;140,1,IF(N4&lt;=149,2,3)),2)+(N4/100)*INDEX(itoOI,IF(D4="M",0,3)+IF(N4&lt;140,1,IF(N4&lt;=149,2,3)),3)+INDEX(itoOI,IF(D4="M",0,3)+IF(N4&lt;140,1,IF(N4&lt;=149,2,3)),4))</f>
        <v>-184.49199999999999</v>
      </c>
      <c r="BS4" s="8"/>
      <c r="BT4" s="8">
        <f t="shared" si="9"/>
        <v>0</v>
      </c>
      <c r="BU4"/>
      <c r="BV4">
        <f>IF(D4="M",IF(BY4&lt;78,LMS!$D$5*BY4^3+LMS!$E$5*BY4^2+LMS!$F$5*BY4+LMS!$G$5,IF(BY4&lt;150,LMS!$D$6*BY4^3+LMS!$E$6*BY4^2+LMS!$F$6*BY4+LMS!$G$6,LMS!$D$7*BY4^3+LMS!$E$7*BY4^2+LMS!$F$7*BY4+LMS!$G$7)),IF(BY4&lt;69,LMS!$D$9*BY4^3+LMS!$E$9*BY4^2+LMS!$F$9*BY4+LMS!$G$9,IF(BY4&lt;150,LMS!$D$10*BY4^3+LMS!$E$10*BY4^2+LMS!$F$10*BY4+LMS!$G$10,LMS!$D$11*BY4^3+LMS!$E$11*BY4^2+LMS!$F$11*BY4+LMS!$G$11)))</f>
        <v>0.79584630099999998</v>
      </c>
      <c r="BW4">
        <f>IF(D4="M",(IF(BY4&lt;2.5,LMS!$D$21*BY4^3+LMS!$E$21*BY4^2+LMS!$F$21*BY4+LMS!$G$21,IF(BY4&lt;9.5,LMS!$D$22*BY4^3+LMS!$E$22*BY4^2+LMS!$F$22*BY4+LMS!$G$22,IF(BY4&lt;26.75,LMS!$D$23*BY4^3+LMS!$E$23*BY4^2+LMS!$F$23*BY4+LMS!$G$23,IF(BY4&lt;90,LMS!$D$24*BY4^3+LMS!$E$24*BY4^2+LMS!$F$24*BY4+LMS!$G$24,LMS!$D$25*BY4^3+LMS!$E$25*BY4^2+LMS!$F$25*BY4+LMS!$G$25))))),(IF(BY4&lt;2.5,LMS!$D$27*BY4^3+LMS!$E$27*BY4^2+LMS!$F$27*BY4+LMS!$G$27,IF(BY4&lt;9.5,LMS!$D$28*BY4^3+LMS!$E$28*BY4^2+LMS!$F$28*BY4+LMS!$G$28,IF(BY4&lt;26.75,LMS!$D$29*BY4^3+LMS!$E$29*BY4^2+LMS!$F$29*BY4+LMS!$G$29,IF(BY4&lt;90,LMS!$D$30*BY4^3+LMS!$E$30*BY4^2+LMS!$F$30*BY4+LMS!$G$30,IF(BY4&lt;150,LMS!$D$31*BY4^3+LMS!$E$31*BY4^2+LMS!$F$31*BY4+LMS!$G$31,LMS!$D$32*BY4^3+LMS!$E$32*BY4^2+LMS!$F$32*BY4+LMS!$G$32)))))))</f>
        <v>12.568967990000001</v>
      </c>
      <c r="BX4">
        <f>IF(D4="M",(IF(BY4&lt;90,LMS!$D$14*BY4^3+LMS!$E$14*BY4^2+LMS!$F$14*BY4+LMS!$G$14,LMS!$D$15*BY4^3+LMS!$E$15*BY4^2+LMS!$F$15*BY4+LMS!$G$15)),(IF(BY4&lt;90,LMS!$D$17*BY4^3+LMS!$E$17*BY4^2+LMS!$F$17*BY4+LMS!$G$17,LMS!$D$18*BY4^3+LMS!$E$18*BY4^2+LMS!$F$18*BY4+LMS!$G$18)))</f>
        <v>8.8969350000000003E-2</v>
      </c>
      <c r="BY4" s="7">
        <f t="shared" ref="BY4:BY67" si="53">+BM4+BL4*12</f>
        <v>0</v>
      </c>
      <c r="CA4" s="143">
        <f>IF(D4="M",WeightSDS!P$5*$BY4^7+WeightSDS!Q$5*$BY4^6+WeightSDS!R$5*$BY4^5+WeightSDS!S$5*$BY4^4+WeightSDS!T$5*$BY4^3+WeightSDS!U$5*$BY4^2+WeightSDS!V$5*$BY4+WeightSDS!W$5,IF($BY4&lt;186,WeightSDS!P$8*$BY4^7+WeightSDS!Q$8*$BY4^6+WeightSDS!R$8*$BY4^5+WeightSDS!S$8*$BY4^4+WeightSDS!T$8*$BY4^3+WeightSDS!U$8*$BY4^2+WeightSDS!V$8*$BY4+WeightSDS!W$8,WeightSDS!$U$9+WeightSDS!$V$9*($BY4-WeightSDS!$W$9)))</f>
        <v>0.75407122999999998</v>
      </c>
      <c r="CB4" s="7">
        <f>IF(D4="M",IF($BY4&lt;45,WeightSDS!M$23*$BY4^10+WeightSDS!N$23*$BY4^9+WeightSDS!O$23*$BY4^8+WeightSDS!P$23*$BY4^7+WeightSDS!Q$23*$BY4^6+WeightSDS!R$23*$BY4^5+WeightSDS!S$23*$BY4^4+WeightSDS!T$23*$BY4^3+WeightSDS!U$23*$BY4^2+WeightSDS!V$23*$BY4+WeightSDS!W$23,IF($BY4&lt;153,WeightSDS!M$25*$BY4^10+WeightSDS!N$25*$BY4^9+WeightSDS!O$25*$BY4^8+WeightSDS!P$25*$BY4^7+WeightSDS!Q$25*$BY4^6+WeightSDS!R$25*$BY4^5+WeightSDS!S$25*$BY4^4+WeightSDS!T$25*$BY4^3+WeightSDS!U$25*$BY4^2+WeightSDS!V$25*$BY4+WeightSDS!W$25,WeightSDS!M$27+WeightSDS!N$27/(1+EXP(WeightSDS!O$27+WeightSDS!P$27*$BY4)))),IF($BY4&lt;43.8,WeightSDS!M$29*$BY4^10+WeightSDS!N$29*$BY4^9+WeightSDS!O$29*$BY4^8+WeightSDS!P$29*$BY4^7+WeightSDS!Q$29*$BY4^6+WeightSDS!R$29*$BY4^5+WeightSDS!S$29*$BY4^4+WeightSDS!T$29*$BY4^3+WeightSDS!U$29*$BY4^2+WeightSDS!V$29*$BY4+WeightSDS!W$29-0.010431*(1-$BY4/210),IF($BY4&lt;123,WeightSDS!M$30*$BY4^10+WeightSDS!N$30*$BY4^9+WeightSDS!O$30*$BY4^8+WeightSDS!P$30*$BY4^7+WeightSDS!Q$30*$BY4^6+WeightSDS!R$30*$BY4^5+WeightSDS!S$30*$BY4^4+WeightSDS!T$30*$BY4^3+WeightSDS!U$30*$BY4^2+WeightSDS!V$30*$BY4+WeightSDS!W$30-0.010431*(1-1/$BY4),WeightSDS!M$32+WeightSDS!N$32/(1+EXP(WeightSDS!O$32+WeightSDS!P$32*$BY4))-0.010431*(1-$BY4/210))))</f>
        <v>2.9500001032655536</v>
      </c>
      <c r="CC4" s="7">
        <f>IF(D4="M",IF($BY4&lt;162,WeightSDS!P$12*$BY4^7+WeightSDS!Q$12*$BY4^6+WeightSDS!R$12*$BY4^5+WeightSDS!S$12*$BY4^4+WeightSDS!T$12*$BY4^3+WeightSDS!U$12*$BY4^2+WeightSDS!V$12*$BY4+WeightSDS!W$12,WeightSDS!P$14*$BY4^7+WeightSDS!Q$14*$BY4^6+WeightSDS!R$14*$BY4^5+WeightSDS!S$14*$BY4^4+WeightSDS!T$14*$BY4^3+WeightSDS!U$14*$BY4^2+WeightSDS!V$14*$BY4+WeightSDS!W$14),IF($BY4&lt;156,WeightSDS!O$17*$BY4^8+WeightSDS!P$17*$BY4^7+WeightSDS!Q$17*$BY4^6+WeightSDS!R$17*$BY4^5+WeightSDS!S$17*$BY4^4+WeightSDS!T$17*$BY4^3+WeightSDS!U$17*$BY4^2+WeightSDS!V$17*$BY4+WeightSDS!W$17,IF($BY4&lt;186,WeightSDS!$U$18+(WeightSDS!$V$18-WeightSDS!$U$18)/24*($BY4-186)+WeightSDS!$W$18*(-$BY4+186)^2-0.005,WeightSDS!$U$18+(WeightSDS!$V$18-WeightSDS!$U$18)/24*($BY4-186)-0.005)))</f>
        <v>0.14604529399999999</v>
      </c>
      <c r="CE4">
        <f t="shared" si="10"/>
        <v>0.56299999999999994</v>
      </c>
      <c r="CF4">
        <f t="shared" si="11"/>
        <v>69</v>
      </c>
      <c r="CG4">
        <f t="shared" si="12"/>
        <v>0.51</v>
      </c>
      <c r="CH4" s="7" t="e">
        <f>INDEX(IF(D4="M",(IF(F4=1,maleFB,IF(F4=2,maleSB,"error"))),IF(D4="F",IF(F4=1,femaleFB,IF(F4=2,femaleSB,"error")),"")),(W4-22)*7+X4+1,1)</f>
        <v>#VALUE!</v>
      </c>
      <c r="CI4" s="7" t="e">
        <f t="shared" si="13"/>
        <v>#VALUE!</v>
      </c>
      <c r="CJ4" s="7" t="e">
        <f t="shared" si="14"/>
        <v>#VALUE!</v>
      </c>
      <c r="CK4" s="7" t="e">
        <f t="shared" ref="CK4:CK25" si="54">INDEX(birthH,(W4-22)*7+X4+1,1)</f>
        <v>#VALUE!</v>
      </c>
      <c r="CL4" s="7" t="e">
        <f t="shared" ref="CL4:CL25" si="55">INDEX(birthH,(W4-22)*7+X4+1,2)</f>
        <v>#VALUE!</v>
      </c>
      <c r="CM4" s="7" t="e">
        <f t="shared" ref="CM4:CM25" si="56">INDEX(birthH,(W4-22)*7+X4+1,3)</f>
        <v>#VALUE!</v>
      </c>
      <c r="CN4" s="7" t="e">
        <f t="shared" ref="CN4:CN25" si="57">INDEX(head,(W4-22)*7+X4+1,1)</f>
        <v>#VALUE!</v>
      </c>
      <c r="CO4" s="7" t="e">
        <f t="shared" ref="CO4:CO25" si="58">INDEX(head,(W4-22)*7+X4+1,2)</f>
        <v>#VALUE!</v>
      </c>
      <c r="CP4" s="7" t="e">
        <f t="shared" ref="CP4:CP25" si="59">INDEX(head,(W4-22)*7+X4+1,3)</f>
        <v>#VALUE!</v>
      </c>
      <c r="CR4" s="7" t="e">
        <f t="shared" si="21"/>
        <v>#VALUE!</v>
      </c>
      <c r="CS4" s="7" t="e">
        <f t="shared" si="22"/>
        <v>#VALUE!</v>
      </c>
      <c r="CT4" s="7" t="e">
        <f t="shared" si="23"/>
        <v>#VALUE!</v>
      </c>
      <c r="CU4" s="7" t="e">
        <f t="shared" si="24"/>
        <v>#VALUE!</v>
      </c>
      <c r="CV4" s="7" t="e">
        <f t="shared" si="25"/>
        <v>#VALUE!</v>
      </c>
      <c r="CW4" s="7" t="e">
        <f t="shared" si="26"/>
        <v>#VALUE!</v>
      </c>
      <c r="CX4" s="7" t="e">
        <f t="shared" si="27"/>
        <v>#VALUE!</v>
      </c>
      <c r="CY4" s="7" t="e">
        <f t="shared" si="28"/>
        <v>#VALUE!</v>
      </c>
      <c r="CZ4" s="7" t="e">
        <f t="shared" si="29"/>
        <v>#VALUE!</v>
      </c>
    </row>
    <row r="5" spans="2:108" s="7" customFormat="1" x14ac:dyDescent="0.15">
      <c r="B5" s="118"/>
      <c r="C5" s="118"/>
      <c r="D5" s="118"/>
      <c r="E5" s="30"/>
      <c r="F5" s="78"/>
      <c r="G5" s="78"/>
      <c r="H5" s="78"/>
      <c r="I5" s="78"/>
      <c r="J5" s="78"/>
      <c r="K5" s="78"/>
      <c r="L5" s="30"/>
      <c r="M5" s="78"/>
      <c r="N5" s="78"/>
      <c r="O5" s="78"/>
      <c r="P5" s="78"/>
      <c r="Q5" s="2" t="str">
        <f t="shared" si="30"/>
        <v/>
      </c>
      <c r="R5" s="11" t="str">
        <f t="shared" si="31"/>
        <v/>
      </c>
      <c r="S5" s="2" t="str">
        <f t="shared" si="32"/>
        <v/>
      </c>
      <c r="T5" s="11" t="str">
        <f t="shared" si="33"/>
        <v/>
      </c>
      <c r="U5" s="2" t="str">
        <f t="shared" si="34"/>
        <v/>
      </c>
      <c r="V5" s="11" t="str">
        <f t="shared" si="35"/>
        <v/>
      </c>
      <c r="W5" s="79" t="str">
        <f t="shared" si="36"/>
        <v/>
      </c>
      <c r="X5" s="79" t="str">
        <f t="shared" si="37"/>
        <v/>
      </c>
      <c r="Y5" s="2" t="str">
        <f t="shared" si="38"/>
        <v/>
      </c>
      <c r="Z5" s="11" t="str">
        <f t="shared" si="0"/>
        <v/>
      </c>
      <c r="AA5" s="2" t="str">
        <f t="shared" si="1"/>
        <v/>
      </c>
      <c r="AB5" s="11" t="str">
        <f t="shared" si="2"/>
        <v/>
      </c>
      <c r="AC5" s="2" t="str">
        <f t="shared" si="3"/>
        <v/>
      </c>
      <c r="AD5" s="11" t="str">
        <f t="shared" si="4"/>
        <v/>
      </c>
      <c r="AE5" s="11" t="str">
        <f t="shared" si="5"/>
        <v/>
      </c>
      <c r="AF5" s="2" t="str">
        <f t="shared" si="39"/>
        <v/>
      </c>
      <c r="AG5" s="2" t="str">
        <f t="shared" si="6"/>
        <v/>
      </c>
      <c r="AH5" s="2" t="str">
        <f t="shared" si="40"/>
        <v/>
      </c>
      <c r="AI5" s="11" t="str">
        <f t="shared" si="41"/>
        <v/>
      </c>
      <c r="AJ5" s="2" t="str">
        <f t="shared" si="42"/>
        <v/>
      </c>
      <c r="AK5" s="11" t="str">
        <f t="shared" si="43"/>
        <v/>
      </c>
      <c r="AL5" s="11" t="str">
        <f t="shared" si="44"/>
        <v/>
      </c>
      <c r="AM5" s="2" t="str">
        <f t="shared" si="45"/>
        <v/>
      </c>
      <c r="AN5" s="11" t="str">
        <f t="shared" si="46"/>
        <v/>
      </c>
      <c r="AO5" s="175" t="str">
        <f t="shared" si="47"/>
        <v/>
      </c>
      <c r="AP5" s="11" t="str">
        <f t="shared" si="48"/>
        <v/>
      </c>
      <c r="AQ5" s="33"/>
      <c r="AR5" s="33"/>
      <c r="AS5" s="33"/>
      <c r="AT5" s="33"/>
      <c r="AU5" s="33"/>
      <c r="AV5" s="33"/>
      <c r="AW5" s="33"/>
      <c r="AX5" s="33"/>
      <c r="AY5" s="33"/>
      <c r="AZ5" s="33"/>
      <c r="BA5" s="33"/>
      <c r="BB5" s="33"/>
      <c r="BC5" s="33"/>
      <c r="BD5" s="33"/>
      <c r="BE5" s="33"/>
      <c r="BF5" s="33"/>
      <c r="BG5" s="33"/>
      <c r="BH5" s="33"/>
      <c r="BI5" s="31"/>
      <c r="BJ5" s="31"/>
      <c r="BK5" s="136"/>
      <c r="BL5" s="139">
        <f t="shared" si="49"/>
        <v>0</v>
      </c>
      <c r="BM5" s="31">
        <f t="shared" si="50"/>
        <v>0</v>
      </c>
      <c r="BN5" s="31"/>
      <c r="BO5" s="140">
        <f t="shared" si="51"/>
        <v>0</v>
      </c>
      <c r="BP5" s="12"/>
      <c r="BQ5" s="8">
        <f t="shared" si="7"/>
        <v>9.0359999999999996</v>
      </c>
      <c r="BR5" s="8">
        <f t="shared" si="52"/>
        <v>-184.49199999999999</v>
      </c>
      <c r="BS5" s="8"/>
      <c r="BT5" s="8">
        <f t="shared" si="9"/>
        <v>0</v>
      </c>
      <c r="BU5"/>
      <c r="BV5">
        <f>IF(D5="M",IF(BY5&lt;78,LMS!$D$5*BY5^3+LMS!$E$5*BY5^2+LMS!$F$5*BY5+LMS!$G$5,IF(BY5&lt;150,LMS!$D$6*BY5^3+LMS!$E$6*BY5^2+LMS!$F$6*BY5+LMS!$G$6,LMS!$D$7*BY5^3+LMS!$E$7*BY5^2+LMS!$F$7*BY5+LMS!$G$7)),IF(BY5&lt;69,LMS!$D$9*BY5^3+LMS!$E$9*BY5^2+LMS!$F$9*BY5+LMS!$G$9,IF(BY5&lt;150,LMS!$D$10*BY5^3+LMS!$E$10*BY5^2+LMS!$F$10*BY5+LMS!$G$10,LMS!$D$11*BY5^3+LMS!$E$11*BY5^2+LMS!$F$11*BY5+LMS!$G$11)))</f>
        <v>0.79584630099999998</v>
      </c>
      <c r="BW5">
        <f>IF(D5="M",(IF(BY5&lt;2.5,LMS!$D$21*BY5^3+LMS!$E$21*BY5^2+LMS!$F$21*BY5+LMS!$G$21,IF(BY5&lt;9.5,LMS!$D$22*BY5^3+LMS!$E$22*BY5^2+LMS!$F$22*BY5+LMS!$G$22,IF(BY5&lt;26.75,LMS!$D$23*BY5^3+LMS!$E$23*BY5^2+LMS!$F$23*BY5+LMS!$G$23,IF(BY5&lt;90,LMS!$D$24*BY5^3+LMS!$E$24*BY5^2+LMS!$F$24*BY5+LMS!$G$24,LMS!$D$25*BY5^3+LMS!$E$25*BY5^2+LMS!$F$25*BY5+LMS!$G$25))))),(IF(BY5&lt;2.5,LMS!$D$27*BY5^3+LMS!$E$27*BY5^2+LMS!$F$27*BY5+LMS!$G$27,IF(BY5&lt;9.5,LMS!$D$28*BY5^3+LMS!$E$28*BY5^2+LMS!$F$28*BY5+LMS!$G$28,IF(BY5&lt;26.75,LMS!$D$29*BY5^3+LMS!$E$29*BY5^2+LMS!$F$29*BY5+LMS!$G$29,IF(BY5&lt;90,LMS!$D$30*BY5^3+LMS!$E$30*BY5^2+LMS!$F$30*BY5+LMS!$G$30,IF(BY5&lt;150,LMS!$D$31*BY5^3+LMS!$E$31*BY5^2+LMS!$F$31*BY5+LMS!$G$31,LMS!$D$32*BY5^3+LMS!$E$32*BY5^2+LMS!$F$32*BY5+LMS!$G$32)))))))</f>
        <v>12.568967990000001</v>
      </c>
      <c r="BX5">
        <f>IF(D5="M",(IF(BY5&lt;90,LMS!$D$14*BY5^3+LMS!$E$14*BY5^2+LMS!$F$14*BY5+LMS!$G$14,LMS!$D$15*BY5^3+LMS!$E$15*BY5^2+LMS!$F$15*BY5+LMS!$G$15)),(IF(BY5&lt;90,LMS!$D$17*BY5^3+LMS!$E$17*BY5^2+LMS!$F$17*BY5+LMS!$G$17,LMS!$D$18*BY5^3+LMS!$E$18*BY5^2+LMS!$F$18*BY5+LMS!$G$18)))</f>
        <v>8.8969350000000003E-2</v>
      </c>
      <c r="BY5" s="7">
        <f t="shared" si="53"/>
        <v>0</v>
      </c>
      <c r="CA5" s="143">
        <f>IF(D5="M",WeightSDS!P$5*$BY5^7+WeightSDS!Q$5*$BY5^6+WeightSDS!R$5*$BY5^5+WeightSDS!S$5*$BY5^4+WeightSDS!T$5*$BY5^3+WeightSDS!U$5*$BY5^2+WeightSDS!V$5*$BY5+WeightSDS!W$5,IF($BY5&lt;186,WeightSDS!P$8*$BY5^7+WeightSDS!Q$8*$BY5^6+WeightSDS!R$8*$BY5^5+WeightSDS!S$8*$BY5^4+WeightSDS!T$8*$BY5^3+WeightSDS!U$8*$BY5^2+WeightSDS!V$8*$BY5+WeightSDS!W$8,WeightSDS!$U$9+WeightSDS!$V$9*($BY5-WeightSDS!$W$9)))</f>
        <v>0.75407122999999998</v>
      </c>
      <c r="CB5" s="7">
        <f>IF(D5="M",IF($BY5&lt;45,WeightSDS!M$23*$BY5^10+WeightSDS!N$23*$BY5^9+WeightSDS!O$23*$BY5^8+WeightSDS!P$23*$BY5^7+WeightSDS!Q$23*$BY5^6+WeightSDS!R$23*$BY5^5+WeightSDS!S$23*$BY5^4+WeightSDS!T$23*$BY5^3+WeightSDS!U$23*$BY5^2+WeightSDS!V$23*$BY5+WeightSDS!W$23,IF($BY5&lt;153,WeightSDS!M$25*$BY5^10+WeightSDS!N$25*$BY5^9+WeightSDS!O$25*$BY5^8+WeightSDS!P$25*$BY5^7+WeightSDS!Q$25*$BY5^6+WeightSDS!R$25*$BY5^5+WeightSDS!S$25*$BY5^4+WeightSDS!T$25*$BY5^3+WeightSDS!U$25*$BY5^2+WeightSDS!V$25*$BY5+WeightSDS!W$25,WeightSDS!M$27+WeightSDS!N$27/(1+EXP(WeightSDS!O$27+WeightSDS!P$27*$BY5)))),IF($BY5&lt;43.8,WeightSDS!M$29*$BY5^10+WeightSDS!N$29*$BY5^9+WeightSDS!O$29*$BY5^8+WeightSDS!P$29*$BY5^7+WeightSDS!Q$29*$BY5^6+WeightSDS!R$29*$BY5^5+WeightSDS!S$29*$BY5^4+WeightSDS!T$29*$BY5^3+WeightSDS!U$29*$BY5^2+WeightSDS!V$29*$BY5+WeightSDS!W$29-0.010431*(1-$BY5/210),IF($BY5&lt;123,WeightSDS!M$30*$BY5^10+WeightSDS!N$30*$BY5^9+WeightSDS!O$30*$BY5^8+WeightSDS!P$30*$BY5^7+WeightSDS!Q$30*$BY5^6+WeightSDS!R$30*$BY5^5+WeightSDS!S$30*$BY5^4+WeightSDS!T$30*$BY5^3+WeightSDS!U$30*$BY5^2+WeightSDS!V$30*$BY5+WeightSDS!W$30-0.010431*(1-1/$BY5),WeightSDS!M$32+WeightSDS!N$32/(1+EXP(WeightSDS!O$32+WeightSDS!P$32*$BY5))-0.010431*(1-$BY5/210))))</f>
        <v>2.9500001032655536</v>
      </c>
      <c r="CC5" s="7">
        <f>IF(D5="M",IF($BY5&lt;162,WeightSDS!P$12*$BY5^7+WeightSDS!Q$12*$BY5^6+WeightSDS!R$12*$BY5^5+WeightSDS!S$12*$BY5^4+WeightSDS!T$12*$BY5^3+WeightSDS!U$12*$BY5^2+WeightSDS!V$12*$BY5+WeightSDS!W$12,WeightSDS!P$14*$BY5^7+WeightSDS!Q$14*$BY5^6+WeightSDS!R$14*$BY5^5+WeightSDS!S$14*$BY5^4+WeightSDS!T$14*$BY5^3+WeightSDS!U$14*$BY5^2+WeightSDS!V$14*$BY5+WeightSDS!W$14),IF($BY5&lt;156,WeightSDS!O$17*$BY5^8+WeightSDS!P$17*$BY5^7+WeightSDS!Q$17*$BY5^6+WeightSDS!R$17*$BY5^5+WeightSDS!S$17*$BY5^4+WeightSDS!T$17*$BY5^3+WeightSDS!U$17*$BY5^2+WeightSDS!V$17*$BY5+WeightSDS!W$17,IF($BY5&lt;186,WeightSDS!$U$18+(WeightSDS!$V$18-WeightSDS!$U$18)/24*($BY5-186)+WeightSDS!$W$18*(-$BY5+186)^2-0.005,WeightSDS!$U$18+(WeightSDS!$V$18-WeightSDS!$U$18)/24*($BY5-186)-0.005)))</f>
        <v>0.14604529399999999</v>
      </c>
      <c r="CE5">
        <f t="shared" si="10"/>
        <v>0.56299999999999994</v>
      </c>
      <c r="CF5">
        <f t="shared" si="11"/>
        <v>69</v>
      </c>
      <c r="CG5">
        <f t="shared" si="12"/>
        <v>0.51</v>
      </c>
      <c r="CH5" s="7" t="e">
        <f t="shared" ref="CH5:CH34" si="60">INDEX(IF(D5="M",(IF(F5=1,maleFB,IF(F5=2,maleSB,"error"))),IF(D5="F",IF(F5=1,femaleFB,IF(F5=2,femaleSB,"error")),"")),(W5-22)*7+X5+1,1)</f>
        <v>#VALUE!</v>
      </c>
      <c r="CI5" s="7" t="e">
        <f t="shared" si="13"/>
        <v>#VALUE!</v>
      </c>
      <c r="CJ5" s="7" t="e">
        <f t="shared" si="14"/>
        <v>#VALUE!</v>
      </c>
      <c r="CK5" s="7" t="e">
        <f t="shared" si="54"/>
        <v>#VALUE!</v>
      </c>
      <c r="CL5" s="7" t="e">
        <f t="shared" si="55"/>
        <v>#VALUE!</v>
      </c>
      <c r="CM5" s="7" t="e">
        <f t="shared" si="56"/>
        <v>#VALUE!</v>
      </c>
      <c r="CN5" s="7" t="e">
        <f t="shared" si="57"/>
        <v>#VALUE!</v>
      </c>
      <c r="CO5" s="7" t="e">
        <f t="shared" si="58"/>
        <v>#VALUE!</v>
      </c>
      <c r="CP5" s="7" t="e">
        <f t="shared" si="59"/>
        <v>#VALUE!</v>
      </c>
      <c r="CR5" s="7" t="e">
        <f t="shared" si="21"/>
        <v>#VALUE!</v>
      </c>
      <c r="CS5" s="7" t="e">
        <f t="shared" si="22"/>
        <v>#VALUE!</v>
      </c>
      <c r="CT5" s="7" t="e">
        <f t="shared" si="23"/>
        <v>#VALUE!</v>
      </c>
      <c r="CU5" s="7" t="e">
        <f t="shared" si="24"/>
        <v>#VALUE!</v>
      </c>
      <c r="CV5" s="7" t="e">
        <f t="shared" si="25"/>
        <v>#VALUE!</v>
      </c>
      <c r="CW5" s="7" t="e">
        <f t="shared" si="26"/>
        <v>#VALUE!</v>
      </c>
      <c r="CX5" s="7" t="e">
        <f t="shared" si="27"/>
        <v>#VALUE!</v>
      </c>
      <c r="CY5" s="7" t="e">
        <f t="shared" si="28"/>
        <v>#VALUE!</v>
      </c>
      <c r="CZ5" s="7" t="e">
        <f t="shared" si="29"/>
        <v>#VALUE!</v>
      </c>
    </row>
    <row r="6" spans="2:108" s="7" customFormat="1" x14ac:dyDescent="0.15">
      <c r="B6" s="118"/>
      <c r="C6" s="118"/>
      <c r="D6" s="118"/>
      <c r="E6" s="30"/>
      <c r="F6" s="78"/>
      <c r="G6" s="78"/>
      <c r="H6" s="78"/>
      <c r="I6" s="78"/>
      <c r="J6" s="78"/>
      <c r="K6" s="78"/>
      <c r="L6" s="30"/>
      <c r="M6" s="78"/>
      <c r="N6" s="78"/>
      <c r="O6" s="78"/>
      <c r="P6" s="78"/>
      <c r="Q6" s="2" t="str">
        <f t="shared" si="30"/>
        <v/>
      </c>
      <c r="R6" s="11" t="str">
        <f t="shared" si="31"/>
        <v/>
      </c>
      <c r="S6" s="2" t="str">
        <f t="shared" si="32"/>
        <v/>
      </c>
      <c r="T6" s="11" t="str">
        <f t="shared" si="33"/>
        <v/>
      </c>
      <c r="U6" s="2" t="str">
        <f t="shared" si="34"/>
        <v/>
      </c>
      <c r="V6" s="11" t="str">
        <f t="shared" si="35"/>
        <v/>
      </c>
      <c r="W6" s="79" t="str">
        <f t="shared" si="36"/>
        <v/>
      </c>
      <c r="X6" s="79" t="str">
        <f t="shared" si="37"/>
        <v/>
      </c>
      <c r="Y6" s="2" t="str">
        <f t="shared" si="38"/>
        <v/>
      </c>
      <c r="Z6" s="11" t="str">
        <f t="shared" si="0"/>
        <v/>
      </c>
      <c r="AA6" s="2" t="str">
        <f t="shared" si="1"/>
        <v/>
      </c>
      <c r="AB6" s="11" t="str">
        <f t="shared" si="2"/>
        <v/>
      </c>
      <c r="AC6" s="2" t="str">
        <f t="shared" si="3"/>
        <v/>
      </c>
      <c r="AD6" s="11" t="str">
        <f t="shared" si="4"/>
        <v/>
      </c>
      <c r="AE6" s="11" t="str">
        <f t="shared" si="5"/>
        <v/>
      </c>
      <c r="AF6" s="2" t="str">
        <f t="shared" si="39"/>
        <v/>
      </c>
      <c r="AG6" s="2" t="str">
        <f t="shared" si="6"/>
        <v/>
      </c>
      <c r="AH6" s="2" t="str">
        <f t="shared" si="40"/>
        <v/>
      </c>
      <c r="AI6" s="11" t="str">
        <f t="shared" si="41"/>
        <v/>
      </c>
      <c r="AJ6" s="2" t="str">
        <f t="shared" si="42"/>
        <v/>
      </c>
      <c r="AK6" s="11" t="str">
        <f t="shared" si="43"/>
        <v/>
      </c>
      <c r="AL6" s="11" t="str">
        <f t="shared" si="44"/>
        <v/>
      </c>
      <c r="AM6" s="2" t="str">
        <f t="shared" si="45"/>
        <v/>
      </c>
      <c r="AN6" s="11" t="str">
        <f t="shared" si="46"/>
        <v/>
      </c>
      <c r="AO6" s="175" t="str">
        <f t="shared" si="47"/>
        <v/>
      </c>
      <c r="AP6" s="11" t="str">
        <f t="shared" si="48"/>
        <v/>
      </c>
      <c r="AQ6" s="33"/>
      <c r="AR6" s="33"/>
      <c r="AS6" s="33"/>
      <c r="AT6" s="33"/>
      <c r="AU6" s="33"/>
      <c r="AV6" s="33"/>
      <c r="AW6" s="33"/>
      <c r="AX6" s="33"/>
      <c r="AY6" s="33"/>
      <c r="AZ6" s="33"/>
      <c r="BA6" s="33"/>
      <c r="BB6" s="33"/>
      <c r="BC6" s="33"/>
      <c r="BD6" s="33"/>
      <c r="BE6" s="33"/>
      <c r="BF6" s="33"/>
      <c r="BG6" s="33"/>
      <c r="BH6" s="33"/>
      <c r="BI6" s="31"/>
      <c r="BJ6" s="31"/>
      <c r="BK6" s="136"/>
      <c r="BL6" s="139">
        <f t="shared" si="49"/>
        <v>0</v>
      </c>
      <c r="BM6" s="31">
        <f t="shared" si="50"/>
        <v>0</v>
      </c>
      <c r="BN6" s="31"/>
      <c r="BO6" s="140">
        <f t="shared" si="51"/>
        <v>0</v>
      </c>
      <c r="BP6" s="12"/>
      <c r="BQ6" s="8">
        <f t="shared" si="7"/>
        <v>9.0359999999999996</v>
      </c>
      <c r="BR6" s="8">
        <f t="shared" si="52"/>
        <v>-184.49199999999999</v>
      </c>
      <c r="BS6" s="8"/>
      <c r="BT6" s="8">
        <f t="shared" si="9"/>
        <v>0</v>
      </c>
      <c r="BU6"/>
      <c r="BV6">
        <f>IF(D6="M",IF(BY6&lt;78,LMS!$D$5*BY6^3+LMS!$E$5*BY6^2+LMS!$F$5*BY6+LMS!$G$5,IF(BY6&lt;150,LMS!$D$6*BY6^3+LMS!$E$6*BY6^2+LMS!$F$6*BY6+LMS!$G$6,LMS!$D$7*BY6^3+LMS!$E$7*BY6^2+LMS!$F$7*BY6+LMS!$G$7)),IF(BY6&lt;69,LMS!$D$9*BY6^3+LMS!$E$9*BY6^2+LMS!$F$9*BY6+LMS!$G$9,IF(BY6&lt;150,LMS!$D$10*BY6^3+LMS!$E$10*BY6^2+LMS!$F$10*BY6+LMS!$G$10,LMS!$D$11*BY6^3+LMS!$E$11*BY6^2+LMS!$F$11*BY6+LMS!$G$11)))</f>
        <v>0.79584630099999998</v>
      </c>
      <c r="BW6">
        <f>IF(D6="M",(IF(BY6&lt;2.5,LMS!$D$21*BY6^3+LMS!$E$21*BY6^2+LMS!$F$21*BY6+LMS!$G$21,IF(BY6&lt;9.5,LMS!$D$22*BY6^3+LMS!$E$22*BY6^2+LMS!$F$22*BY6+LMS!$G$22,IF(BY6&lt;26.75,LMS!$D$23*BY6^3+LMS!$E$23*BY6^2+LMS!$F$23*BY6+LMS!$G$23,IF(BY6&lt;90,LMS!$D$24*BY6^3+LMS!$E$24*BY6^2+LMS!$F$24*BY6+LMS!$G$24,LMS!$D$25*BY6^3+LMS!$E$25*BY6^2+LMS!$F$25*BY6+LMS!$G$25))))),(IF(BY6&lt;2.5,LMS!$D$27*BY6^3+LMS!$E$27*BY6^2+LMS!$F$27*BY6+LMS!$G$27,IF(BY6&lt;9.5,LMS!$D$28*BY6^3+LMS!$E$28*BY6^2+LMS!$F$28*BY6+LMS!$G$28,IF(BY6&lt;26.75,LMS!$D$29*BY6^3+LMS!$E$29*BY6^2+LMS!$F$29*BY6+LMS!$G$29,IF(BY6&lt;90,LMS!$D$30*BY6^3+LMS!$E$30*BY6^2+LMS!$F$30*BY6+LMS!$G$30,IF(BY6&lt;150,LMS!$D$31*BY6^3+LMS!$E$31*BY6^2+LMS!$F$31*BY6+LMS!$G$31,LMS!$D$32*BY6^3+LMS!$E$32*BY6^2+LMS!$F$32*BY6+LMS!$G$32)))))))</f>
        <v>12.568967990000001</v>
      </c>
      <c r="BX6">
        <f>IF(D6="M",(IF(BY6&lt;90,LMS!$D$14*BY6^3+LMS!$E$14*BY6^2+LMS!$F$14*BY6+LMS!$G$14,LMS!$D$15*BY6^3+LMS!$E$15*BY6^2+LMS!$F$15*BY6+LMS!$G$15)),(IF(BY6&lt;90,LMS!$D$17*BY6^3+LMS!$E$17*BY6^2+LMS!$F$17*BY6+LMS!$G$17,LMS!$D$18*BY6^3+LMS!$E$18*BY6^2+LMS!$F$18*BY6+LMS!$G$18)))</f>
        <v>8.8969350000000003E-2</v>
      </c>
      <c r="BY6" s="7">
        <f t="shared" si="53"/>
        <v>0</v>
      </c>
      <c r="CA6" s="143">
        <f>IF(D6="M",WeightSDS!P$5*$BY6^7+WeightSDS!Q$5*$BY6^6+WeightSDS!R$5*$BY6^5+WeightSDS!S$5*$BY6^4+WeightSDS!T$5*$BY6^3+WeightSDS!U$5*$BY6^2+WeightSDS!V$5*$BY6+WeightSDS!W$5,IF($BY6&lt;186,WeightSDS!P$8*$BY6^7+WeightSDS!Q$8*$BY6^6+WeightSDS!R$8*$BY6^5+WeightSDS!S$8*$BY6^4+WeightSDS!T$8*$BY6^3+WeightSDS!U$8*$BY6^2+WeightSDS!V$8*$BY6+WeightSDS!W$8,WeightSDS!$U$9+WeightSDS!$V$9*($BY6-WeightSDS!$W$9)))</f>
        <v>0.75407122999999998</v>
      </c>
      <c r="CB6" s="7">
        <f>IF(D6="M",IF($BY6&lt;45,WeightSDS!M$23*$BY6^10+WeightSDS!N$23*$BY6^9+WeightSDS!O$23*$BY6^8+WeightSDS!P$23*$BY6^7+WeightSDS!Q$23*$BY6^6+WeightSDS!R$23*$BY6^5+WeightSDS!S$23*$BY6^4+WeightSDS!T$23*$BY6^3+WeightSDS!U$23*$BY6^2+WeightSDS!V$23*$BY6+WeightSDS!W$23,IF($BY6&lt;153,WeightSDS!M$25*$BY6^10+WeightSDS!N$25*$BY6^9+WeightSDS!O$25*$BY6^8+WeightSDS!P$25*$BY6^7+WeightSDS!Q$25*$BY6^6+WeightSDS!R$25*$BY6^5+WeightSDS!S$25*$BY6^4+WeightSDS!T$25*$BY6^3+WeightSDS!U$25*$BY6^2+WeightSDS!V$25*$BY6+WeightSDS!W$25,WeightSDS!M$27+WeightSDS!N$27/(1+EXP(WeightSDS!O$27+WeightSDS!P$27*$BY6)))),IF($BY6&lt;43.8,WeightSDS!M$29*$BY6^10+WeightSDS!N$29*$BY6^9+WeightSDS!O$29*$BY6^8+WeightSDS!P$29*$BY6^7+WeightSDS!Q$29*$BY6^6+WeightSDS!R$29*$BY6^5+WeightSDS!S$29*$BY6^4+WeightSDS!T$29*$BY6^3+WeightSDS!U$29*$BY6^2+WeightSDS!V$29*$BY6+WeightSDS!W$29-0.010431*(1-$BY6/210),IF($BY6&lt;123,WeightSDS!M$30*$BY6^10+WeightSDS!N$30*$BY6^9+WeightSDS!O$30*$BY6^8+WeightSDS!P$30*$BY6^7+WeightSDS!Q$30*$BY6^6+WeightSDS!R$30*$BY6^5+WeightSDS!S$30*$BY6^4+WeightSDS!T$30*$BY6^3+WeightSDS!U$30*$BY6^2+WeightSDS!V$30*$BY6+WeightSDS!W$30-0.010431*(1-1/$BY6),WeightSDS!M$32+WeightSDS!N$32/(1+EXP(WeightSDS!O$32+WeightSDS!P$32*$BY6))-0.010431*(1-$BY6/210))))</f>
        <v>2.9500001032655536</v>
      </c>
      <c r="CC6" s="7">
        <f>IF(D6="M",IF($BY6&lt;162,WeightSDS!P$12*$BY6^7+WeightSDS!Q$12*$BY6^6+WeightSDS!R$12*$BY6^5+WeightSDS!S$12*$BY6^4+WeightSDS!T$12*$BY6^3+WeightSDS!U$12*$BY6^2+WeightSDS!V$12*$BY6+WeightSDS!W$12,WeightSDS!P$14*$BY6^7+WeightSDS!Q$14*$BY6^6+WeightSDS!R$14*$BY6^5+WeightSDS!S$14*$BY6^4+WeightSDS!T$14*$BY6^3+WeightSDS!U$14*$BY6^2+WeightSDS!V$14*$BY6+WeightSDS!W$14),IF($BY6&lt;156,WeightSDS!O$17*$BY6^8+WeightSDS!P$17*$BY6^7+WeightSDS!Q$17*$BY6^6+WeightSDS!R$17*$BY6^5+WeightSDS!S$17*$BY6^4+WeightSDS!T$17*$BY6^3+WeightSDS!U$17*$BY6^2+WeightSDS!V$17*$BY6+WeightSDS!W$17,IF($BY6&lt;186,WeightSDS!$U$18+(WeightSDS!$V$18-WeightSDS!$U$18)/24*($BY6-186)+WeightSDS!$W$18*(-$BY6+186)^2-0.005,WeightSDS!$U$18+(WeightSDS!$V$18-WeightSDS!$U$18)/24*($BY6-186)-0.005)))</f>
        <v>0.14604529399999999</v>
      </c>
      <c r="CE6">
        <f t="shared" si="10"/>
        <v>0.56299999999999994</v>
      </c>
      <c r="CF6">
        <f t="shared" si="11"/>
        <v>69</v>
      </c>
      <c r="CG6">
        <f t="shared" si="12"/>
        <v>0.51</v>
      </c>
      <c r="CH6" s="7" t="e">
        <f t="shared" si="60"/>
        <v>#VALUE!</v>
      </c>
      <c r="CI6" s="7" t="e">
        <f t="shared" si="13"/>
        <v>#VALUE!</v>
      </c>
      <c r="CJ6" s="7" t="e">
        <f t="shared" si="14"/>
        <v>#VALUE!</v>
      </c>
      <c r="CK6" s="7" t="e">
        <f t="shared" si="54"/>
        <v>#VALUE!</v>
      </c>
      <c r="CL6" s="7" t="e">
        <f t="shared" si="55"/>
        <v>#VALUE!</v>
      </c>
      <c r="CM6" s="7" t="e">
        <f t="shared" si="56"/>
        <v>#VALUE!</v>
      </c>
      <c r="CN6" s="7" t="e">
        <f t="shared" si="57"/>
        <v>#VALUE!</v>
      </c>
      <c r="CO6" s="7" t="e">
        <f t="shared" si="58"/>
        <v>#VALUE!</v>
      </c>
      <c r="CP6" s="7" t="e">
        <f t="shared" si="59"/>
        <v>#VALUE!</v>
      </c>
      <c r="CR6" s="7" t="e">
        <f t="shared" si="21"/>
        <v>#VALUE!</v>
      </c>
      <c r="CS6" s="7" t="e">
        <f t="shared" si="22"/>
        <v>#VALUE!</v>
      </c>
      <c r="CT6" s="7" t="e">
        <f t="shared" si="23"/>
        <v>#VALUE!</v>
      </c>
      <c r="CU6" s="7" t="e">
        <f t="shared" si="24"/>
        <v>#VALUE!</v>
      </c>
      <c r="CV6" s="7" t="e">
        <f t="shared" si="25"/>
        <v>#VALUE!</v>
      </c>
      <c r="CW6" s="7" t="e">
        <f t="shared" si="26"/>
        <v>#VALUE!</v>
      </c>
      <c r="CX6" s="7" t="e">
        <f t="shared" si="27"/>
        <v>#VALUE!</v>
      </c>
      <c r="CY6" s="7" t="e">
        <f t="shared" si="28"/>
        <v>#VALUE!</v>
      </c>
      <c r="CZ6" s="7" t="e">
        <f t="shared" si="29"/>
        <v>#VALUE!</v>
      </c>
    </row>
    <row r="7" spans="2:108" s="7" customFormat="1" x14ac:dyDescent="0.15">
      <c r="B7" s="118"/>
      <c r="C7" s="118"/>
      <c r="D7" s="118"/>
      <c r="E7" s="30"/>
      <c r="F7" s="78"/>
      <c r="G7" s="78"/>
      <c r="H7" s="78"/>
      <c r="I7" s="78"/>
      <c r="J7" s="78"/>
      <c r="K7" s="78"/>
      <c r="L7" s="30"/>
      <c r="M7" s="78"/>
      <c r="N7" s="78"/>
      <c r="O7" s="78"/>
      <c r="P7" s="78"/>
      <c r="Q7" s="2" t="str">
        <f t="shared" si="30"/>
        <v/>
      </c>
      <c r="R7" s="11" t="str">
        <f t="shared" si="31"/>
        <v/>
      </c>
      <c r="S7" s="2" t="str">
        <f t="shared" si="32"/>
        <v/>
      </c>
      <c r="T7" s="11" t="str">
        <f t="shared" si="33"/>
        <v/>
      </c>
      <c r="U7" s="2" t="str">
        <f t="shared" si="34"/>
        <v/>
      </c>
      <c r="V7" s="11" t="str">
        <f t="shared" si="35"/>
        <v/>
      </c>
      <c r="W7" s="79" t="str">
        <f t="shared" si="36"/>
        <v/>
      </c>
      <c r="X7" s="79" t="str">
        <f t="shared" si="37"/>
        <v/>
      </c>
      <c r="Y7" s="2" t="str">
        <f t="shared" si="38"/>
        <v/>
      </c>
      <c r="Z7" s="11" t="str">
        <f t="shared" si="0"/>
        <v/>
      </c>
      <c r="AA7" s="2" t="str">
        <f t="shared" si="1"/>
        <v/>
      </c>
      <c r="AB7" s="11" t="str">
        <f t="shared" si="2"/>
        <v/>
      </c>
      <c r="AC7" s="2" t="str">
        <f t="shared" si="3"/>
        <v/>
      </c>
      <c r="AD7" s="11" t="str">
        <f t="shared" si="4"/>
        <v/>
      </c>
      <c r="AE7" s="11" t="str">
        <f t="shared" si="5"/>
        <v/>
      </c>
      <c r="AF7" s="2" t="str">
        <f t="shared" si="39"/>
        <v/>
      </c>
      <c r="AG7" s="2" t="str">
        <f t="shared" si="6"/>
        <v/>
      </c>
      <c r="AH7" s="2" t="str">
        <f t="shared" si="40"/>
        <v/>
      </c>
      <c r="AI7" s="11" t="str">
        <f t="shared" si="41"/>
        <v/>
      </c>
      <c r="AJ7" s="2" t="str">
        <f t="shared" si="42"/>
        <v/>
      </c>
      <c r="AK7" s="11" t="str">
        <f t="shared" si="43"/>
        <v/>
      </c>
      <c r="AL7" s="11" t="str">
        <f t="shared" si="44"/>
        <v/>
      </c>
      <c r="AM7" s="2" t="str">
        <f t="shared" si="45"/>
        <v/>
      </c>
      <c r="AN7" s="11" t="str">
        <f t="shared" si="46"/>
        <v/>
      </c>
      <c r="AO7" s="175" t="str">
        <f t="shared" si="47"/>
        <v/>
      </c>
      <c r="AP7" s="11" t="str">
        <f t="shared" si="48"/>
        <v/>
      </c>
      <c r="AQ7" s="33"/>
      <c r="AR7" s="33"/>
      <c r="AS7" s="33"/>
      <c r="AT7" s="33"/>
      <c r="AU7" s="33"/>
      <c r="AV7" s="33"/>
      <c r="AW7" s="33"/>
      <c r="AX7" s="33"/>
      <c r="AY7" s="33"/>
      <c r="AZ7" s="33"/>
      <c r="BA7" s="33"/>
      <c r="BB7" s="33"/>
      <c r="BC7" s="33"/>
      <c r="BD7" s="33"/>
      <c r="BE7" s="33"/>
      <c r="BF7" s="33"/>
      <c r="BG7" s="33"/>
      <c r="BH7" s="33"/>
      <c r="BI7" s="31"/>
      <c r="BJ7" s="31"/>
      <c r="BK7" s="136"/>
      <c r="BL7" s="139">
        <f t="shared" si="49"/>
        <v>0</v>
      </c>
      <c r="BM7" s="31">
        <f t="shared" si="50"/>
        <v>0</v>
      </c>
      <c r="BN7" s="31"/>
      <c r="BO7" s="140">
        <f t="shared" si="51"/>
        <v>0</v>
      </c>
      <c r="BP7" s="12"/>
      <c r="BQ7" s="8">
        <f t="shared" si="7"/>
        <v>9.0359999999999996</v>
      </c>
      <c r="BR7" s="8">
        <f t="shared" si="52"/>
        <v>-184.49199999999999</v>
      </c>
      <c r="BS7" s="8"/>
      <c r="BT7" s="8">
        <f t="shared" si="9"/>
        <v>0</v>
      </c>
      <c r="BU7"/>
      <c r="BV7">
        <f>IF(D7="M",IF(BY7&lt;78,LMS!$D$5*BY7^3+LMS!$E$5*BY7^2+LMS!$F$5*BY7+LMS!$G$5,IF(BY7&lt;150,LMS!$D$6*BY7^3+LMS!$E$6*BY7^2+LMS!$F$6*BY7+LMS!$G$6,LMS!$D$7*BY7^3+LMS!$E$7*BY7^2+LMS!$F$7*BY7+LMS!$G$7)),IF(BY7&lt;69,LMS!$D$9*BY7^3+LMS!$E$9*BY7^2+LMS!$F$9*BY7+LMS!$G$9,IF(BY7&lt;150,LMS!$D$10*BY7^3+LMS!$E$10*BY7^2+LMS!$F$10*BY7+LMS!$G$10,LMS!$D$11*BY7^3+LMS!$E$11*BY7^2+LMS!$F$11*BY7+LMS!$G$11)))</f>
        <v>0.79584630099999998</v>
      </c>
      <c r="BW7">
        <f>IF(D7="M",(IF(BY7&lt;2.5,LMS!$D$21*BY7^3+LMS!$E$21*BY7^2+LMS!$F$21*BY7+LMS!$G$21,IF(BY7&lt;9.5,LMS!$D$22*BY7^3+LMS!$E$22*BY7^2+LMS!$F$22*BY7+LMS!$G$22,IF(BY7&lt;26.75,LMS!$D$23*BY7^3+LMS!$E$23*BY7^2+LMS!$F$23*BY7+LMS!$G$23,IF(BY7&lt;90,LMS!$D$24*BY7^3+LMS!$E$24*BY7^2+LMS!$F$24*BY7+LMS!$G$24,LMS!$D$25*BY7^3+LMS!$E$25*BY7^2+LMS!$F$25*BY7+LMS!$G$25))))),(IF(BY7&lt;2.5,LMS!$D$27*BY7^3+LMS!$E$27*BY7^2+LMS!$F$27*BY7+LMS!$G$27,IF(BY7&lt;9.5,LMS!$D$28*BY7^3+LMS!$E$28*BY7^2+LMS!$F$28*BY7+LMS!$G$28,IF(BY7&lt;26.75,LMS!$D$29*BY7^3+LMS!$E$29*BY7^2+LMS!$F$29*BY7+LMS!$G$29,IF(BY7&lt;90,LMS!$D$30*BY7^3+LMS!$E$30*BY7^2+LMS!$F$30*BY7+LMS!$G$30,IF(BY7&lt;150,LMS!$D$31*BY7^3+LMS!$E$31*BY7^2+LMS!$F$31*BY7+LMS!$G$31,LMS!$D$32*BY7^3+LMS!$E$32*BY7^2+LMS!$F$32*BY7+LMS!$G$32)))))))</f>
        <v>12.568967990000001</v>
      </c>
      <c r="BX7">
        <f>IF(D7="M",(IF(BY7&lt;90,LMS!$D$14*BY7^3+LMS!$E$14*BY7^2+LMS!$F$14*BY7+LMS!$G$14,LMS!$D$15*BY7^3+LMS!$E$15*BY7^2+LMS!$F$15*BY7+LMS!$G$15)),(IF(BY7&lt;90,LMS!$D$17*BY7^3+LMS!$E$17*BY7^2+LMS!$F$17*BY7+LMS!$G$17,LMS!$D$18*BY7^3+LMS!$E$18*BY7^2+LMS!$F$18*BY7+LMS!$G$18)))</f>
        <v>8.8969350000000003E-2</v>
      </c>
      <c r="BY7" s="7">
        <f t="shared" si="53"/>
        <v>0</v>
      </c>
      <c r="CA7" s="143">
        <f>IF(D7="M",WeightSDS!P$5*$BY7^7+WeightSDS!Q$5*$BY7^6+WeightSDS!R$5*$BY7^5+WeightSDS!S$5*$BY7^4+WeightSDS!T$5*$BY7^3+WeightSDS!U$5*$BY7^2+WeightSDS!V$5*$BY7+WeightSDS!W$5,IF($BY7&lt;186,WeightSDS!P$8*$BY7^7+WeightSDS!Q$8*$BY7^6+WeightSDS!R$8*$BY7^5+WeightSDS!S$8*$BY7^4+WeightSDS!T$8*$BY7^3+WeightSDS!U$8*$BY7^2+WeightSDS!V$8*$BY7+WeightSDS!W$8,WeightSDS!$U$9+WeightSDS!$V$9*($BY7-WeightSDS!$W$9)))</f>
        <v>0.75407122999999998</v>
      </c>
      <c r="CB7" s="7">
        <f>IF(D7="M",IF($BY7&lt;45,WeightSDS!M$23*$BY7^10+WeightSDS!N$23*$BY7^9+WeightSDS!O$23*$BY7^8+WeightSDS!P$23*$BY7^7+WeightSDS!Q$23*$BY7^6+WeightSDS!R$23*$BY7^5+WeightSDS!S$23*$BY7^4+WeightSDS!T$23*$BY7^3+WeightSDS!U$23*$BY7^2+WeightSDS!V$23*$BY7+WeightSDS!W$23,IF($BY7&lt;153,WeightSDS!M$25*$BY7^10+WeightSDS!N$25*$BY7^9+WeightSDS!O$25*$BY7^8+WeightSDS!P$25*$BY7^7+WeightSDS!Q$25*$BY7^6+WeightSDS!R$25*$BY7^5+WeightSDS!S$25*$BY7^4+WeightSDS!T$25*$BY7^3+WeightSDS!U$25*$BY7^2+WeightSDS!V$25*$BY7+WeightSDS!W$25,WeightSDS!M$27+WeightSDS!N$27/(1+EXP(WeightSDS!O$27+WeightSDS!P$27*$BY7)))),IF($BY7&lt;43.8,WeightSDS!M$29*$BY7^10+WeightSDS!N$29*$BY7^9+WeightSDS!O$29*$BY7^8+WeightSDS!P$29*$BY7^7+WeightSDS!Q$29*$BY7^6+WeightSDS!R$29*$BY7^5+WeightSDS!S$29*$BY7^4+WeightSDS!T$29*$BY7^3+WeightSDS!U$29*$BY7^2+WeightSDS!V$29*$BY7+WeightSDS!W$29-0.010431*(1-$BY7/210),IF($BY7&lt;123,WeightSDS!M$30*$BY7^10+WeightSDS!N$30*$BY7^9+WeightSDS!O$30*$BY7^8+WeightSDS!P$30*$BY7^7+WeightSDS!Q$30*$BY7^6+WeightSDS!R$30*$BY7^5+WeightSDS!S$30*$BY7^4+WeightSDS!T$30*$BY7^3+WeightSDS!U$30*$BY7^2+WeightSDS!V$30*$BY7+WeightSDS!W$30-0.010431*(1-1/$BY7),WeightSDS!M$32+WeightSDS!N$32/(1+EXP(WeightSDS!O$32+WeightSDS!P$32*$BY7))-0.010431*(1-$BY7/210))))</f>
        <v>2.9500001032655536</v>
      </c>
      <c r="CC7" s="7">
        <f>IF(D7="M",IF($BY7&lt;162,WeightSDS!P$12*$BY7^7+WeightSDS!Q$12*$BY7^6+WeightSDS!R$12*$BY7^5+WeightSDS!S$12*$BY7^4+WeightSDS!T$12*$BY7^3+WeightSDS!U$12*$BY7^2+WeightSDS!V$12*$BY7+WeightSDS!W$12,WeightSDS!P$14*$BY7^7+WeightSDS!Q$14*$BY7^6+WeightSDS!R$14*$BY7^5+WeightSDS!S$14*$BY7^4+WeightSDS!T$14*$BY7^3+WeightSDS!U$14*$BY7^2+WeightSDS!V$14*$BY7+WeightSDS!W$14),IF($BY7&lt;156,WeightSDS!O$17*$BY7^8+WeightSDS!P$17*$BY7^7+WeightSDS!Q$17*$BY7^6+WeightSDS!R$17*$BY7^5+WeightSDS!S$17*$BY7^4+WeightSDS!T$17*$BY7^3+WeightSDS!U$17*$BY7^2+WeightSDS!V$17*$BY7+WeightSDS!W$17,IF($BY7&lt;186,WeightSDS!$U$18+(WeightSDS!$V$18-WeightSDS!$U$18)/24*($BY7-186)+WeightSDS!$W$18*(-$BY7+186)^2-0.005,WeightSDS!$U$18+(WeightSDS!$V$18-WeightSDS!$U$18)/24*($BY7-186)-0.005)))</f>
        <v>0.14604529399999999</v>
      </c>
      <c r="CE7">
        <f t="shared" si="10"/>
        <v>0.56299999999999994</v>
      </c>
      <c r="CF7">
        <f t="shared" si="11"/>
        <v>69</v>
      </c>
      <c r="CG7">
        <f t="shared" si="12"/>
        <v>0.51</v>
      </c>
      <c r="CH7" s="7" t="e">
        <f t="shared" si="60"/>
        <v>#VALUE!</v>
      </c>
      <c r="CI7" s="7" t="e">
        <f t="shared" si="13"/>
        <v>#VALUE!</v>
      </c>
      <c r="CJ7" s="7" t="e">
        <f t="shared" si="14"/>
        <v>#VALUE!</v>
      </c>
      <c r="CK7" s="7" t="e">
        <f t="shared" si="54"/>
        <v>#VALUE!</v>
      </c>
      <c r="CL7" s="7" t="e">
        <f t="shared" si="55"/>
        <v>#VALUE!</v>
      </c>
      <c r="CM7" s="7" t="e">
        <f t="shared" si="56"/>
        <v>#VALUE!</v>
      </c>
      <c r="CN7" s="7" t="e">
        <f t="shared" si="57"/>
        <v>#VALUE!</v>
      </c>
      <c r="CO7" s="7" t="e">
        <f t="shared" si="58"/>
        <v>#VALUE!</v>
      </c>
      <c r="CP7" s="7" t="e">
        <f t="shared" si="59"/>
        <v>#VALUE!</v>
      </c>
      <c r="CR7" s="7" t="e">
        <f t="shared" si="21"/>
        <v>#VALUE!</v>
      </c>
      <c r="CS7" s="7" t="e">
        <f t="shared" si="22"/>
        <v>#VALUE!</v>
      </c>
      <c r="CT7" s="7" t="e">
        <f t="shared" si="23"/>
        <v>#VALUE!</v>
      </c>
      <c r="CU7" s="7" t="e">
        <f t="shared" si="24"/>
        <v>#VALUE!</v>
      </c>
      <c r="CV7" s="7" t="e">
        <f t="shared" si="25"/>
        <v>#VALUE!</v>
      </c>
      <c r="CW7" s="7" t="e">
        <f t="shared" si="26"/>
        <v>#VALUE!</v>
      </c>
      <c r="CX7" s="7" t="e">
        <f t="shared" si="27"/>
        <v>#VALUE!</v>
      </c>
      <c r="CY7" s="7" t="e">
        <f t="shared" si="28"/>
        <v>#VALUE!</v>
      </c>
      <c r="CZ7" s="7" t="e">
        <f t="shared" si="29"/>
        <v>#VALUE!</v>
      </c>
    </row>
    <row r="8" spans="2:108" s="7" customFormat="1" x14ac:dyDescent="0.15">
      <c r="B8" s="118"/>
      <c r="C8" s="118"/>
      <c r="D8" s="118"/>
      <c r="E8" s="30"/>
      <c r="F8" s="78"/>
      <c r="G8" s="78"/>
      <c r="H8" s="78"/>
      <c r="I8" s="78"/>
      <c r="J8" s="78"/>
      <c r="K8" s="78"/>
      <c r="L8" s="30"/>
      <c r="M8" s="78"/>
      <c r="N8" s="78"/>
      <c r="O8" s="78"/>
      <c r="P8" s="78"/>
      <c r="Q8" s="2" t="str">
        <f t="shared" si="30"/>
        <v/>
      </c>
      <c r="R8" s="11" t="str">
        <f t="shared" si="31"/>
        <v/>
      </c>
      <c r="S8" s="2" t="str">
        <f t="shared" si="32"/>
        <v/>
      </c>
      <c r="T8" s="11" t="str">
        <f t="shared" si="33"/>
        <v/>
      </c>
      <c r="U8" s="2" t="str">
        <f t="shared" si="34"/>
        <v/>
      </c>
      <c r="V8" s="11" t="str">
        <f t="shared" si="35"/>
        <v/>
      </c>
      <c r="W8" s="79" t="str">
        <f t="shared" si="36"/>
        <v/>
      </c>
      <c r="X8" s="79" t="str">
        <f t="shared" si="37"/>
        <v/>
      </c>
      <c r="Y8" s="2" t="str">
        <f t="shared" si="38"/>
        <v/>
      </c>
      <c r="Z8" s="11" t="str">
        <f t="shared" si="0"/>
        <v/>
      </c>
      <c r="AA8" s="2" t="str">
        <f t="shared" si="1"/>
        <v/>
      </c>
      <c r="AB8" s="11" t="str">
        <f t="shared" si="2"/>
        <v/>
      </c>
      <c r="AC8" s="2" t="str">
        <f t="shared" si="3"/>
        <v/>
      </c>
      <c r="AD8" s="11" t="str">
        <f t="shared" si="4"/>
        <v/>
      </c>
      <c r="AE8" s="11" t="str">
        <f t="shared" si="5"/>
        <v/>
      </c>
      <c r="AF8" s="2" t="str">
        <f t="shared" si="39"/>
        <v/>
      </c>
      <c r="AG8" s="2" t="str">
        <f t="shared" si="6"/>
        <v/>
      </c>
      <c r="AH8" s="2" t="str">
        <f t="shared" si="40"/>
        <v/>
      </c>
      <c r="AI8" s="11" t="str">
        <f t="shared" si="41"/>
        <v/>
      </c>
      <c r="AJ8" s="2" t="str">
        <f t="shared" si="42"/>
        <v/>
      </c>
      <c r="AK8" s="11" t="str">
        <f t="shared" si="43"/>
        <v/>
      </c>
      <c r="AL8" s="11" t="str">
        <f t="shared" si="44"/>
        <v/>
      </c>
      <c r="AM8" s="2" t="str">
        <f t="shared" si="45"/>
        <v/>
      </c>
      <c r="AN8" s="11" t="str">
        <f t="shared" si="46"/>
        <v/>
      </c>
      <c r="AO8" s="175" t="str">
        <f t="shared" si="47"/>
        <v/>
      </c>
      <c r="AP8" s="11" t="str">
        <f t="shared" si="48"/>
        <v/>
      </c>
      <c r="AQ8" s="33"/>
      <c r="AR8" s="33"/>
      <c r="AS8" s="33"/>
      <c r="AT8" s="33"/>
      <c r="AU8" s="33"/>
      <c r="AV8" s="33"/>
      <c r="AW8" s="33"/>
      <c r="AX8" s="33"/>
      <c r="AY8" s="33"/>
      <c r="AZ8" s="33"/>
      <c r="BA8" s="33"/>
      <c r="BB8" s="33"/>
      <c r="BC8" s="33"/>
      <c r="BD8" s="33"/>
      <c r="BE8" s="33"/>
      <c r="BF8" s="33"/>
      <c r="BG8" s="33"/>
      <c r="BH8" s="33"/>
      <c r="BI8" s="31"/>
      <c r="BJ8" s="31"/>
      <c r="BK8" s="136"/>
      <c r="BL8" s="139">
        <f t="shared" si="49"/>
        <v>0</v>
      </c>
      <c r="BM8" s="31">
        <f t="shared" si="50"/>
        <v>0</v>
      </c>
      <c r="BN8" s="31"/>
      <c r="BO8" s="140">
        <f t="shared" si="51"/>
        <v>0</v>
      </c>
      <c r="BP8" s="12"/>
      <c r="BQ8" s="8">
        <f t="shared" si="7"/>
        <v>9.0359999999999996</v>
      </c>
      <c r="BR8" s="8">
        <f t="shared" si="52"/>
        <v>-184.49199999999999</v>
      </c>
      <c r="BS8" s="8"/>
      <c r="BT8" s="8">
        <f t="shared" si="9"/>
        <v>0</v>
      </c>
      <c r="BU8"/>
      <c r="BV8">
        <f>IF(D8="M",IF(BY8&lt;78,LMS!$D$5*BY8^3+LMS!$E$5*BY8^2+LMS!$F$5*BY8+LMS!$G$5,IF(BY8&lt;150,LMS!$D$6*BY8^3+LMS!$E$6*BY8^2+LMS!$F$6*BY8+LMS!$G$6,LMS!$D$7*BY8^3+LMS!$E$7*BY8^2+LMS!$F$7*BY8+LMS!$G$7)),IF(BY8&lt;69,LMS!$D$9*BY8^3+LMS!$E$9*BY8^2+LMS!$F$9*BY8+LMS!$G$9,IF(BY8&lt;150,LMS!$D$10*BY8^3+LMS!$E$10*BY8^2+LMS!$F$10*BY8+LMS!$G$10,LMS!$D$11*BY8^3+LMS!$E$11*BY8^2+LMS!$F$11*BY8+LMS!$G$11)))</f>
        <v>0.79584630099999998</v>
      </c>
      <c r="BW8">
        <f>IF(D8="M",(IF(BY8&lt;2.5,LMS!$D$21*BY8^3+LMS!$E$21*BY8^2+LMS!$F$21*BY8+LMS!$G$21,IF(BY8&lt;9.5,LMS!$D$22*BY8^3+LMS!$E$22*BY8^2+LMS!$F$22*BY8+LMS!$G$22,IF(BY8&lt;26.75,LMS!$D$23*BY8^3+LMS!$E$23*BY8^2+LMS!$F$23*BY8+LMS!$G$23,IF(BY8&lt;90,LMS!$D$24*BY8^3+LMS!$E$24*BY8^2+LMS!$F$24*BY8+LMS!$G$24,LMS!$D$25*BY8^3+LMS!$E$25*BY8^2+LMS!$F$25*BY8+LMS!$G$25))))),(IF(BY8&lt;2.5,LMS!$D$27*BY8^3+LMS!$E$27*BY8^2+LMS!$F$27*BY8+LMS!$G$27,IF(BY8&lt;9.5,LMS!$D$28*BY8^3+LMS!$E$28*BY8^2+LMS!$F$28*BY8+LMS!$G$28,IF(BY8&lt;26.75,LMS!$D$29*BY8^3+LMS!$E$29*BY8^2+LMS!$F$29*BY8+LMS!$G$29,IF(BY8&lt;90,LMS!$D$30*BY8^3+LMS!$E$30*BY8^2+LMS!$F$30*BY8+LMS!$G$30,IF(BY8&lt;150,LMS!$D$31*BY8^3+LMS!$E$31*BY8^2+LMS!$F$31*BY8+LMS!$G$31,LMS!$D$32*BY8^3+LMS!$E$32*BY8^2+LMS!$F$32*BY8+LMS!$G$32)))))))</f>
        <v>12.568967990000001</v>
      </c>
      <c r="BX8">
        <f>IF(D8="M",(IF(BY8&lt;90,LMS!$D$14*BY8^3+LMS!$E$14*BY8^2+LMS!$F$14*BY8+LMS!$G$14,LMS!$D$15*BY8^3+LMS!$E$15*BY8^2+LMS!$F$15*BY8+LMS!$G$15)),(IF(BY8&lt;90,LMS!$D$17*BY8^3+LMS!$E$17*BY8^2+LMS!$F$17*BY8+LMS!$G$17,LMS!$D$18*BY8^3+LMS!$E$18*BY8^2+LMS!$F$18*BY8+LMS!$G$18)))</f>
        <v>8.8969350000000003E-2</v>
      </c>
      <c r="BY8" s="7">
        <f t="shared" si="53"/>
        <v>0</v>
      </c>
      <c r="CA8" s="143">
        <f>IF(D8="M",WeightSDS!P$5*$BY8^7+WeightSDS!Q$5*$BY8^6+WeightSDS!R$5*$BY8^5+WeightSDS!S$5*$BY8^4+WeightSDS!T$5*$BY8^3+WeightSDS!U$5*$BY8^2+WeightSDS!V$5*$BY8+WeightSDS!W$5,IF($BY8&lt;186,WeightSDS!P$8*$BY8^7+WeightSDS!Q$8*$BY8^6+WeightSDS!R$8*$BY8^5+WeightSDS!S$8*$BY8^4+WeightSDS!T$8*$BY8^3+WeightSDS!U$8*$BY8^2+WeightSDS!V$8*$BY8+WeightSDS!W$8,WeightSDS!$U$9+WeightSDS!$V$9*($BY8-WeightSDS!$W$9)))</f>
        <v>0.75407122999999998</v>
      </c>
      <c r="CB8" s="7">
        <f>IF(D8="M",IF($BY8&lt;45,WeightSDS!M$23*$BY8^10+WeightSDS!N$23*$BY8^9+WeightSDS!O$23*$BY8^8+WeightSDS!P$23*$BY8^7+WeightSDS!Q$23*$BY8^6+WeightSDS!R$23*$BY8^5+WeightSDS!S$23*$BY8^4+WeightSDS!T$23*$BY8^3+WeightSDS!U$23*$BY8^2+WeightSDS!V$23*$BY8+WeightSDS!W$23,IF($BY8&lt;153,WeightSDS!M$25*$BY8^10+WeightSDS!N$25*$BY8^9+WeightSDS!O$25*$BY8^8+WeightSDS!P$25*$BY8^7+WeightSDS!Q$25*$BY8^6+WeightSDS!R$25*$BY8^5+WeightSDS!S$25*$BY8^4+WeightSDS!T$25*$BY8^3+WeightSDS!U$25*$BY8^2+WeightSDS!V$25*$BY8+WeightSDS!W$25,WeightSDS!M$27+WeightSDS!N$27/(1+EXP(WeightSDS!O$27+WeightSDS!P$27*$BY8)))),IF($BY8&lt;43.8,WeightSDS!M$29*$BY8^10+WeightSDS!N$29*$BY8^9+WeightSDS!O$29*$BY8^8+WeightSDS!P$29*$BY8^7+WeightSDS!Q$29*$BY8^6+WeightSDS!R$29*$BY8^5+WeightSDS!S$29*$BY8^4+WeightSDS!T$29*$BY8^3+WeightSDS!U$29*$BY8^2+WeightSDS!V$29*$BY8+WeightSDS!W$29-0.010431*(1-$BY8/210),IF($BY8&lt;123,WeightSDS!M$30*$BY8^10+WeightSDS!N$30*$BY8^9+WeightSDS!O$30*$BY8^8+WeightSDS!P$30*$BY8^7+WeightSDS!Q$30*$BY8^6+WeightSDS!R$30*$BY8^5+WeightSDS!S$30*$BY8^4+WeightSDS!T$30*$BY8^3+WeightSDS!U$30*$BY8^2+WeightSDS!V$30*$BY8+WeightSDS!W$30-0.010431*(1-1/$BY8),WeightSDS!M$32+WeightSDS!N$32/(1+EXP(WeightSDS!O$32+WeightSDS!P$32*$BY8))-0.010431*(1-$BY8/210))))</f>
        <v>2.9500001032655536</v>
      </c>
      <c r="CC8" s="7">
        <f>IF(D8="M",IF($BY8&lt;162,WeightSDS!P$12*$BY8^7+WeightSDS!Q$12*$BY8^6+WeightSDS!R$12*$BY8^5+WeightSDS!S$12*$BY8^4+WeightSDS!T$12*$BY8^3+WeightSDS!U$12*$BY8^2+WeightSDS!V$12*$BY8+WeightSDS!W$12,WeightSDS!P$14*$BY8^7+WeightSDS!Q$14*$BY8^6+WeightSDS!R$14*$BY8^5+WeightSDS!S$14*$BY8^4+WeightSDS!T$14*$BY8^3+WeightSDS!U$14*$BY8^2+WeightSDS!V$14*$BY8+WeightSDS!W$14),IF($BY8&lt;156,WeightSDS!O$17*$BY8^8+WeightSDS!P$17*$BY8^7+WeightSDS!Q$17*$BY8^6+WeightSDS!R$17*$BY8^5+WeightSDS!S$17*$BY8^4+WeightSDS!T$17*$BY8^3+WeightSDS!U$17*$BY8^2+WeightSDS!V$17*$BY8+WeightSDS!W$17,IF($BY8&lt;186,WeightSDS!$U$18+(WeightSDS!$V$18-WeightSDS!$U$18)/24*($BY8-186)+WeightSDS!$W$18*(-$BY8+186)^2-0.005,WeightSDS!$U$18+(WeightSDS!$V$18-WeightSDS!$U$18)/24*($BY8-186)-0.005)))</f>
        <v>0.14604529399999999</v>
      </c>
      <c r="CE8">
        <f t="shared" si="10"/>
        <v>0.56299999999999994</v>
      </c>
      <c r="CF8">
        <f t="shared" si="11"/>
        <v>69</v>
      </c>
      <c r="CG8">
        <f t="shared" si="12"/>
        <v>0.51</v>
      </c>
      <c r="CH8" s="7" t="e">
        <f t="shared" si="60"/>
        <v>#VALUE!</v>
      </c>
      <c r="CI8" s="7" t="e">
        <f t="shared" si="13"/>
        <v>#VALUE!</v>
      </c>
      <c r="CJ8" s="7" t="e">
        <f t="shared" si="14"/>
        <v>#VALUE!</v>
      </c>
      <c r="CK8" s="7" t="e">
        <f t="shared" si="54"/>
        <v>#VALUE!</v>
      </c>
      <c r="CL8" s="7" t="e">
        <f t="shared" si="55"/>
        <v>#VALUE!</v>
      </c>
      <c r="CM8" s="7" t="e">
        <f t="shared" si="56"/>
        <v>#VALUE!</v>
      </c>
      <c r="CN8" s="7" t="e">
        <f t="shared" si="57"/>
        <v>#VALUE!</v>
      </c>
      <c r="CO8" s="7" t="e">
        <f t="shared" si="58"/>
        <v>#VALUE!</v>
      </c>
      <c r="CP8" s="7" t="e">
        <f t="shared" si="59"/>
        <v>#VALUE!</v>
      </c>
      <c r="CR8" s="7" t="e">
        <f t="shared" si="21"/>
        <v>#VALUE!</v>
      </c>
      <c r="CS8" s="7" t="e">
        <f t="shared" si="22"/>
        <v>#VALUE!</v>
      </c>
      <c r="CT8" s="7" t="e">
        <f t="shared" si="23"/>
        <v>#VALUE!</v>
      </c>
      <c r="CU8" s="7" t="e">
        <f t="shared" si="24"/>
        <v>#VALUE!</v>
      </c>
      <c r="CV8" s="7" t="e">
        <f t="shared" si="25"/>
        <v>#VALUE!</v>
      </c>
      <c r="CW8" s="7" t="e">
        <f t="shared" si="26"/>
        <v>#VALUE!</v>
      </c>
      <c r="CX8" s="7" t="e">
        <f t="shared" si="27"/>
        <v>#VALUE!</v>
      </c>
      <c r="CY8" s="7" t="e">
        <f t="shared" si="28"/>
        <v>#VALUE!</v>
      </c>
      <c r="CZ8" s="7" t="e">
        <f t="shared" si="29"/>
        <v>#VALUE!</v>
      </c>
    </row>
    <row r="9" spans="2:108" s="7" customFormat="1" x14ac:dyDescent="0.15">
      <c r="B9" s="118"/>
      <c r="C9" s="118"/>
      <c r="D9" s="118"/>
      <c r="E9" s="30"/>
      <c r="F9" s="78"/>
      <c r="G9" s="78"/>
      <c r="H9" s="78"/>
      <c r="I9" s="78"/>
      <c r="J9" s="78"/>
      <c r="K9" s="78"/>
      <c r="L9" s="30"/>
      <c r="M9" s="78"/>
      <c r="N9" s="78"/>
      <c r="O9" s="78"/>
      <c r="P9" s="78"/>
      <c r="Q9" s="2" t="str">
        <f t="shared" si="30"/>
        <v/>
      </c>
      <c r="R9" s="11" t="str">
        <f t="shared" si="31"/>
        <v/>
      </c>
      <c r="S9" s="2" t="str">
        <f t="shared" si="32"/>
        <v/>
      </c>
      <c r="T9" s="11" t="str">
        <f t="shared" si="33"/>
        <v/>
      </c>
      <c r="U9" s="2" t="str">
        <f t="shared" si="34"/>
        <v/>
      </c>
      <c r="V9" s="11" t="str">
        <f t="shared" si="35"/>
        <v/>
      </c>
      <c r="W9" s="79" t="str">
        <f t="shared" si="36"/>
        <v/>
      </c>
      <c r="X9" s="79" t="str">
        <f t="shared" si="37"/>
        <v/>
      </c>
      <c r="Y9" s="2" t="str">
        <f t="shared" si="38"/>
        <v/>
      </c>
      <c r="Z9" s="11" t="str">
        <f t="shared" si="0"/>
        <v/>
      </c>
      <c r="AA9" s="2" t="str">
        <f t="shared" si="1"/>
        <v/>
      </c>
      <c r="AB9" s="11" t="str">
        <f t="shared" si="2"/>
        <v/>
      </c>
      <c r="AC9" s="2" t="str">
        <f t="shared" si="3"/>
        <v/>
      </c>
      <c r="AD9" s="11" t="str">
        <f t="shared" si="4"/>
        <v/>
      </c>
      <c r="AE9" s="11" t="str">
        <f t="shared" si="5"/>
        <v/>
      </c>
      <c r="AF9" s="2" t="str">
        <f t="shared" si="39"/>
        <v/>
      </c>
      <c r="AG9" s="2" t="str">
        <f t="shared" si="6"/>
        <v/>
      </c>
      <c r="AH9" s="2" t="str">
        <f t="shared" si="40"/>
        <v/>
      </c>
      <c r="AI9" s="11" t="str">
        <f t="shared" si="41"/>
        <v/>
      </c>
      <c r="AJ9" s="2" t="str">
        <f t="shared" si="42"/>
        <v/>
      </c>
      <c r="AK9" s="11" t="str">
        <f t="shared" si="43"/>
        <v/>
      </c>
      <c r="AL9" s="11" t="str">
        <f t="shared" si="44"/>
        <v/>
      </c>
      <c r="AM9" s="2" t="str">
        <f t="shared" si="45"/>
        <v/>
      </c>
      <c r="AN9" s="11" t="str">
        <f t="shared" si="46"/>
        <v/>
      </c>
      <c r="AO9" s="175" t="str">
        <f t="shared" si="47"/>
        <v/>
      </c>
      <c r="AP9" s="11" t="str">
        <f t="shared" si="48"/>
        <v/>
      </c>
      <c r="AQ9" s="33"/>
      <c r="AR9" s="33"/>
      <c r="AS9" s="33"/>
      <c r="AT9" s="33"/>
      <c r="AU9" s="33"/>
      <c r="AV9" s="33"/>
      <c r="AW9" s="33"/>
      <c r="AX9" s="33"/>
      <c r="AY9" s="33"/>
      <c r="AZ9" s="33"/>
      <c r="BA9" s="33"/>
      <c r="BB9" s="33"/>
      <c r="BC9" s="33"/>
      <c r="BD9" s="33"/>
      <c r="BE9" s="33"/>
      <c r="BF9" s="33"/>
      <c r="BG9" s="33"/>
      <c r="BH9" s="33"/>
      <c r="BI9" s="31"/>
      <c r="BJ9" s="31"/>
      <c r="BK9" s="136"/>
      <c r="BL9" s="139">
        <f t="shared" si="49"/>
        <v>0</v>
      </c>
      <c r="BM9" s="31">
        <f t="shared" si="50"/>
        <v>0</v>
      </c>
      <c r="BN9" s="31"/>
      <c r="BO9" s="140">
        <f t="shared" si="51"/>
        <v>0</v>
      </c>
      <c r="BP9" s="12"/>
      <c r="BQ9" s="8">
        <f t="shared" si="7"/>
        <v>9.0359999999999996</v>
      </c>
      <c r="BR9" s="8">
        <f t="shared" si="52"/>
        <v>-184.49199999999999</v>
      </c>
      <c r="BS9" s="8"/>
      <c r="BT9" s="8">
        <f t="shared" si="9"/>
        <v>0</v>
      </c>
      <c r="BU9"/>
      <c r="BV9">
        <f>IF(D9="M",IF(BY9&lt;78,LMS!$D$5*BY9^3+LMS!$E$5*BY9^2+LMS!$F$5*BY9+LMS!$G$5,IF(BY9&lt;150,LMS!$D$6*BY9^3+LMS!$E$6*BY9^2+LMS!$F$6*BY9+LMS!$G$6,LMS!$D$7*BY9^3+LMS!$E$7*BY9^2+LMS!$F$7*BY9+LMS!$G$7)),IF(BY9&lt;69,LMS!$D$9*BY9^3+LMS!$E$9*BY9^2+LMS!$F$9*BY9+LMS!$G$9,IF(BY9&lt;150,LMS!$D$10*BY9^3+LMS!$E$10*BY9^2+LMS!$F$10*BY9+LMS!$G$10,LMS!$D$11*BY9^3+LMS!$E$11*BY9^2+LMS!$F$11*BY9+LMS!$G$11)))</f>
        <v>0.79584630099999998</v>
      </c>
      <c r="BW9">
        <f>IF(D9="M",(IF(BY9&lt;2.5,LMS!$D$21*BY9^3+LMS!$E$21*BY9^2+LMS!$F$21*BY9+LMS!$G$21,IF(BY9&lt;9.5,LMS!$D$22*BY9^3+LMS!$E$22*BY9^2+LMS!$F$22*BY9+LMS!$G$22,IF(BY9&lt;26.75,LMS!$D$23*BY9^3+LMS!$E$23*BY9^2+LMS!$F$23*BY9+LMS!$G$23,IF(BY9&lt;90,LMS!$D$24*BY9^3+LMS!$E$24*BY9^2+LMS!$F$24*BY9+LMS!$G$24,LMS!$D$25*BY9^3+LMS!$E$25*BY9^2+LMS!$F$25*BY9+LMS!$G$25))))),(IF(BY9&lt;2.5,LMS!$D$27*BY9^3+LMS!$E$27*BY9^2+LMS!$F$27*BY9+LMS!$G$27,IF(BY9&lt;9.5,LMS!$D$28*BY9^3+LMS!$E$28*BY9^2+LMS!$F$28*BY9+LMS!$G$28,IF(BY9&lt;26.75,LMS!$D$29*BY9^3+LMS!$E$29*BY9^2+LMS!$F$29*BY9+LMS!$G$29,IF(BY9&lt;90,LMS!$D$30*BY9^3+LMS!$E$30*BY9^2+LMS!$F$30*BY9+LMS!$G$30,IF(BY9&lt;150,LMS!$D$31*BY9^3+LMS!$E$31*BY9^2+LMS!$F$31*BY9+LMS!$G$31,LMS!$D$32*BY9^3+LMS!$E$32*BY9^2+LMS!$F$32*BY9+LMS!$G$32)))))))</f>
        <v>12.568967990000001</v>
      </c>
      <c r="BX9">
        <f>IF(D9="M",(IF(BY9&lt;90,LMS!$D$14*BY9^3+LMS!$E$14*BY9^2+LMS!$F$14*BY9+LMS!$G$14,LMS!$D$15*BY9^3+LMS!$E$15*BY9^2+LMS!$F$15*BY9+LMS!$G$15)),(IF(BY9&lt;90,LMS!$D$17*BY9^3+LMS!$E$17*BY9^2+LMS!$F$17*BY9+LMS!$G$17,LMS!$D$18*BY9^3+LMS!$E$18*BY9^2+LMS!$F$18*BY9+LMS!$G$18)))</f>
        <v>8.8969350000000003E-2</v>
      </c>
      <c r="BY9" s="7">
        <f t="shared" si="53"/>
        <v>0</v>
      </c>
      <c r="CA9" s="143">
        <f>IF(D9="M",WeightSDS!P$5*$BY9^7+WeightSDS!Q$5*$BY9^6+WeightSDS!R$5*$BY9^5+WeightSDS!S$5*$BY9^4+WeightSDS!T$5*$BY9^3+WeightSDS!U$5*$BY9^2+WeightSDS!V$5*$BY9+WeightSDS!W$5,IF($BY9&lt;186,WeightSDS!P$8*$BY9^7+WeightSDS!Q$8*$BY9^6+WeightSDS!R$8*$BY9^5+WeightSDS!S$8*$BY9^4+WeightSDS!T$8*$BY9^3+WeightSDS!U$8*$BY9^2+WeightSDS!V$8*$BY9+WeightSDS!W$8,WeightSDS!$U$9+WeightSDS!$V$9*($BY9-WeightSDS!$W$9)))</f>
        <v>0.75407122999999998</v>
      </c>
      <c r="CB9" s="7">
        <f>IF(D9="M",IF($BY9&lt;45,WeightSDS!M$23*$BY9^10+WeightSDS!N$23*$BY9^9+WeightSDS!O$23*$BY9^8+WeightSDS!P$23*$BY9^7+WeightSDS!Q$23*$BY9^6+WeightSDS!R$23*$BY9^5+WeightSDS!S$23*$BY9^4+WeightSDS!T$23*$BY9^3+WeightSDS!U$23*$BY9^2+WeightSDS!V$23*$BY9+WeightSDS!W$23,IF($BY9&lt;153,WeightSDS!M$25*$BY9^10+WeightSDS!N$25*$BY9^9+WeightSDS!O$25*$BY9^8+WeightSDS!P$25*$BY9^7+WeightSDS!Q$25*$BY9^6+WeightSDS!R$25*$BY9^5+WeightSDS!S$25*$BY9^4+WeightSDS!T$25*$BY9^3+WeightSDS!U$25*$BY9^2+WeightSDS!V$25*$BY9+WeightSDS!W$25,WeightSDS!M$27+WeightSDS!N$27/(1+EXP(WeightSDS!O$27+WeightSDS!P$27*$BY9)))),IF($BY9&lt;43.8,WeightSDS!M$29*$BY9^10+WeightSDS!N$29*$BY9^9+WeightSDS!O$29*$BY9^8+WeightSDS!P$29*$BY9^7+WeightSDS!Q$29*$BY9^6+WeightSDS!R$29*$BY9^5+WeightSDS!S$29*$BY9^4+WeightSDS!T$29*$BY9^3+WeightSDS!U$29*$BY9^2+WeightSDS!V$29*$BY9+WeightSDS!W$29-0.010431*(1-$BY9/210),IF($BY9&lt;123,WeightSDS!M$30*$BY9^10+WeightSDS!N$30*$BY9^9+WeightSDS!O$30*$BY9^8+WeightSDS!P$30*$BY9^7+WeightSDS!Q$30*$BY9^6+WeightSDS!R$30*$BY9^5+WeightSDS!S$30*$BY9^4+WeightSDS!T$30*$BY9^3+WeightSDS!U$30*$BY9^2+WeightSDS!V$30*$BY9+WeightSDS!W$30-0.010431*(1-1/$BY9),WeightSDS!M$32+WeightSDS!N$32/(1+EXP(WeightSDS!O$32+WeightSDS!P$32*$BY9))-0.010431*(1-$BY9/210))))</f>
        <v>2.9500001032655536</v>
      </c>
      <c r="CC9" s="7">
        <f>IF(D9="M",IF($BY9&lt;162,WeightSDS!P$12*$BY9^7+WeightSDS!Q$12*$BY9^6+WeightSDS!R$12*$BY9^5+WeightSDS!S$12*$BY9^4+WeightSDS!T$12*$BY9^3+WeightSDS!U$12*$BY9^2+WeightSDS!V$12*$BY9+WeightSDS!W$12,WeightSDS!P$14*$BY9^7+WeightSDS!Q$14*$BY9^6+WeightSDS!R$14*$BY9^5+WeightSDS!S$14*$BY9^4+WeightSDS!T$14*$BY9^3+WeightSDS!U$14*$BY9^2+WeightSDS!V$14*$BY9+WeightSDS!W$14),IF($BY9&lt;156,WeightSDS!O$17*$BY9^8+WeightSDS!P$17*$BY9^7+WeightSDS!Q$17*$BY9^6+WeightSDS!R$17*$BY9^5+WeightSDS!S$17*$BY9^4+WeightSDS!T$17*$BY9^3+WeightSDS!U$17*$BY9^2+WeightSDS!V$17*$BY9+WeightSDS!W$17,IF($BY9&lt;186,WeightSDS!$U$18+(WeightSDS!$V$18-WeightSDS!$U$18)/24*($BY9-186)+WeightSDS!$W$18*(-$BY9+186)^2-0.005,WeightSDS!$U$18+(WeightSDS!$V$18-WeightSDS!$U$18)/24*($BY9-186)-0.005)))</f>
        <v>0.14604529399999999</v>
      </c>
      <c r="CE9">
        <f t="shared" si="10"/>
        <v>0.56299999999999994</v>
      </c>
      <c r="CF9">
        <f t="shared" si="11"/>
        <v>69</v>
      </c>
      <c r="CG9">
        <f t="shared" si="12"/>
        <v>0.51</v>
      </c>
      <c r="CH9" s="7" t="e">
        <f t="shared" si="60"/>
        <v>#VALUE!</v>
      </c>
      <c r="CI9" s="7" t="e">
        <f t="shared" si="13"/>
        <v>#VALUE!</v>
      </c>
      <c r="CJ9" s="7" t="e">
        <f t="shared" si="14"/>
        <v>#VALUE!</v>
      </c>
      <c r="CK9" s="7" t="e">
        <f t="shared" si="54"/>
        <v>#VALUE!</v>
      </c>
      <c r="CL9" s="7" t="e">
        <f t="shared" si="55"/>
        <v>#VALUE!</v>
      </c>
      <c r="CM9" s="7" t="e">
        <f t="shared" si="56"/>
        <v>#VALUE!</v>
      </c>
      <c r="CN9" s="7" t="e">
        <f t="shared" si="57"/>
        <v>#VALUE!</v>
      </c>
      <c r="CO9" s="7" t="e">
        <f t="shared" si="58"/>
        <v>#VALUE!</v>
      </c>
      <c r="CP9" s="7" t="e">
        <f t="shared" si="59"/>
        <v>#VALUE!</v>
      </c>
      <c r="CR9" s="7" t="e">
        <f t="shared" si="21"/>
        <v>#VALUE!</v>
      </c>
      <c r="CS9" s="7" t="e">
        <f t="shared" si="22"/>
        <v>#VALUE!</v>
      </c>
      <c r="CT9" s="7" t="e">
        <f t="shared" si="23"/>
        <v>#VALUE!</v>
      </c>
      <c r="CU9" s="7" t="e">
        <f t="shared" si="24"/>
        <v>#VALUE!</v>
      </c>
      <c r="CV9" s="7" t="e">
        <f t="shared" si="25"/>
        <v>#VALUE!</v>
      </c>
      <c r="CW9" s="7" t="e">
        <f t="shared" si="26"/>
        <v>#VALUE!</v>
      </c>
      <c r="CX9" s="7" t="e">
        <f t="shared" si="27"/>
        <v>#VALUE!</v>
      </c>
      <c r="CY9" s="7" t="e">
        <f t="shared" si="28"/>
        <v>#VALUE!</v>
      </c>
      <c r="CZ9" s="7" t="e">
        <f t="shared" si="29"/>
        <v>#VALUE!</v>
      </c>
    </row>
    <row r="10" spans="2:108" s="7" customFormat="1" x14ac:dyDescent="0.15">
      <c r="B10" s="118"/>
      <c r="C10" s="118"/>
      <c r="D10" s="118"/>
      <c r="E10" s="30"/>
      <c r="F10" s="78"/>
      <c r="G10" s="78"/>
      <c r="H10" s="78"/>
      <c r="I10" s="78"/>
      <c r="J10" s="78"/>
      <c r="K10" s="78"/>
      <c r="L10" s="30"/>
      <c r="M10" s="78"/>
      <c r="N10" s="78"/>
      <c r="O10" s="78"/>
      <c r="P10" s="78"/>
      <c r="Q10" s="2" t="str">
        <f t="shared" si="30"/>
        <v/>
      </c>
      <c r="R10" s="11" t="str">
        <f t="shared" si="31"/>
        <v/>
      </c>
      <c r="S10" s="2" t="str">
        <f t="shared" si="32"/>
        <v/>
      </c>
      <c r="T10" s="11" t="str">
        <f t="shared" si="33"/>
        <v/>
      </c>
      <c r="U10" s="2" t="str">
        <f t="shared" si="34"/>
        <v/>
      </c>
      <c r="V10" s="11" t="str">
        <f t="shared" si="35"/>
        <v/>
      </c>
      <c r="W10" s="79" t="str">
        <f t="shared" si="36"/>
        <v/>
      </c>
      <c r="X10" s="79" t="str">
        <f t="shared" si="37"/>
        <v/>
      </c>
      <c r="Y10" s="2" t="str">
        <f t="shared" si="38"/>
        <v/>
      </c>
      <c r="Z10" s="11" t="str">
        <f t="shared" si="0"/>
        <v/>
      </c>
      <c r="AA10" s="2" t="str">
        <f t="shared" si="1"/>
        <v/>
      </c>
      <c r="AB10" s="11" t="str">
        <f t="shared" si="2"/>
        <v/>
      </c>
      <c r="AC10" s="2" t="str">
        <f t="shared" si="3"/>
        <v/>
      </c>
      <c r="AD10" s="11" t="str">
        <f t="shared" si="4"/>
        <v/>
      </c>
      <c r="AE10" s="11" t="str">
        <f t="shared" si="5"/>
        <v/>
      </c>
      <c r="AF10" s="2" t="str">
        <f t="shared" si="39"/>
        <v/>
      </c>
      <c r="AG10" s="2" t="str">
        <f t="shared" si="6"/>
        <v/>
      </c>
      <c r="AH10" s="2" t="str">
        <f t="shared" si="40"/>
        <v/>
      </c>
      <c r="AI10" s="11" t="str">
        <f t="shared" si="41"/>
        <v/>
      </c>
      <c r="AJ10" s="2" t="str">
        <f t="shared" si="42"/>
        <v/>
      </c>
      <c r="AK10" s="11" t="str">
        <f t="shared" si="43"/>
        <v/>
      </c>
      <c r="AL10" s="11" t="str">
        <f t="shared" si="44"/>
        <v/>
      </c>
      <c r="AM10" s="2" t="str">
        <f t="shared" si="45"/>
        <v/>
      </c>
      <c r="AN10" s="11" t="str">
        <f t="shared" si="46"/>
        <v/>
      </c>
      <c r="AO10" s="175" t="str">
        <f t="shared" si="47"/>
        <v/>
      </c>
      <c r="AP10" s="11" t="str">
        <f t="shared" si="48"/>
        <v/>
      </c>
      <c r="AQ10" s="33"/>
      <c r="AR10" s="33"/>
      <c r="AS10" s="33"/>
      <c r="AT10" s="33"/>
      <c r="AU10" s="33"/>
      <c r="AV10" s="33"/>
      <c r="AW10" s="33"/>
      <c r="AX10" s="33"/>
      <c r="AY10" s="33"/>
      <c r="AZ10" s="33"/>
      <c r="BA10" s="33"/>
      <c r="BB10" s="33"/>
      <c r="BC10" s="33"/>
      <c r="BD10" s="33"/>
      <c r="BE10" s="33"/>
      <c r="BF10" s="33"/>
      <c r="BG10" s="33"/>
      <c r="BH10" s="33"/>
      <c r="BI10" s="31"/>
      <c r="BJ10" s="31"/>
      <c r="BK10" s="136"/>
      <c r="BL10" s="139">
        <f t="shared" si="49"/>
        <v>0</v>
      </c>
      <c r="BM10" s="31">
        <f t="shared" si="50"/>
        <v>0</v>
      </c>
      <c r="BN10" s="31"/>
      <c r="BO10" s="140">
        <f t="shared" si="51"/>
        <v>0</v>
      </c>
      <c r="BP10" s="12"/>
      <c r="BQ10" s="8">
        <f t="shared" si="7"/>
        <v>9.0359999999999996</v>
      </c>
      <c r="BR10" s="8">
        <f t="shared" si="52"/>
        <v>-184.49199999999999</v>
      </c>
      <c r="BS10" s="8"/>
      <c r="BT10" s="8">
        <f t="shared" si="9"/>
        <v>0</v>
      </c>
      <c r="BU10"/>
      <c r="BV10">
        <f>IF(D10="M",IF(BY10&lt;78,LMS!$D$5*BY10^3+LMS!$E$5*BY10^2+LMS!$F$5*BY10+LMS!$G$5,IF(BY10&lt;150,LMS!$D$6*BY10^3+LMS!$E$6*BY10^2+LMS!$F$6*BY10+LMS!$G$6,LMS!$D$7*BY10^3+LMS!$E$7*BY10^2+LMS!$F$7*BY10+LMS!$G$7)),IF(BY10&lt;69,LMS!$D$9*BY10^3+LMS!$E$9*BY10^2+LMS!$F$9*BY10+LMS!$G$9,IF(BY10&lt;150,LMS!$D$10*BY10^3+LMS!$E$10*BY10^2+LMS!$F$10*BY10+LMS!$G$10,LMS!$D$11*BY10^3+LMS!$E$11*BY10^2+LMS!$F$11*BY10+LMS!$G$11)))</f>
        <v>0.79584630099999998</v>
      </c>
      <c r="BW10">
        <f>IF(D10="M",(IF(BY10&lt;2.5,LMS!$D$21*BY10^3+LMS!$E$21*BY10^2+LMS!$F$21*BY10+LMS!$G$21,IF(BY10&lt;9.5,LMS!$D$22*BY10^3+LMS!$E$22*BY10^2+LMS!$F$22*BY10+LMS!$G$22,IF(BY10&lt;26.75,LMS!$D$23*BY10^3+LMS!$E$23*BY10^2+LMS!$F$23*BY10+LMS!$G$23,IF(BY10&lt;90,LMS!$D$24*BY10^3+LMS!$E$24*BY10^2+LMS!$F$24*BY10+LMS!$G$24,LMS!$D$25*BY10^3+LMS!$E$25*BY10^2+LMS!$F$25*BY10+LMS!$G$25))))),(IF(BY10&lt;2.5,LMS!$D$27*BY10^3+LMS!$E$27*BY10^2+LMS!$F$27*BY10+LMS!$G$27,IF(BY10&lt;9.5,LMS!$D$28*BY10^3+LMS!$E$28*BY10^2+LMS!$F$28*BY10+LMS!$G$28,IF(BY10&lt;26.75,LMS!$D$29*BY10^3+LMS!$E$29*BY10^2+LMS!$F$29*BY10+LMS!$G$29,IF(BY10&lt;90,LMS!$D$30*BY10^3+LMS!$E$30*BY10^2+LMS!$F$30*BY10+LMS!$G$30,IF(BY10&lt;150,LMS!$D$31*BY10^3+LMS!$E$31*BY10^2+LMS!$F$31*BY10+LMS!$G$31,LMS!$D$32*BY10^3+LMS!$E$32*BY10^2+LMS!$F$32*BY10+LMS!$G$32)))))))</f>
        <v>12.568967990000001</v>
      </c>
      <c r="BX10">
        <f>IF(D10="M",(IF(BY10&lt;90,LMS!$D$14*BY10^3+LMS!$E$14*BY10^2+LMS!$F$14*BY10+LMS!$G$14,LMS!$D$15*BY10^3+LMS!$E$15*BY10^2+LMS!$F$15*BY10+LMS!$G$15)),(IF(BY10&lt;90,LMS!$D$17*BY10^3+LMS!$E$17*BY10^2+LMS!$F$17*BY10+LMS!$G$17,LMS!$D$18*BY10^3+LMS!$E$18*BY10^2+LMS!$F$18*BY10+LMS!$G$18)))</f>
        <v>8.8969350000000003E-2</v>
      </c>
      <c r="BY10" s="7">
        <f t="shared" si="53"/>
        <v>0</v>
      </c>
      <c r="CA10" s="143">
        <f>IF(D10="M",WeightSDS!P$5*$BY10^7+WeightSDS!Q$5*$BY10^6+WeightSDS!R$5*$BY10^5+WeightSDS!S$5*$BY10^4+WeightSDS!T$5*$BY10^3+WeightSDS!U$5*$BY10^2+WeightSDS!V$5*$BY10+WeightSDS!W$5,IF($BY10&lt;186,WeightSDS!P$8*$BY10^7+WeightSDS!Q$8*$BY10^6+WeightSDS!R$8*$BY10^5+WeightSDS!S$8*$BY10^4+WeightSDS!T$8*$BY10^3+WeightSDS!U$8*$BY10^2+WeightSDS!V$8*$BY10+WeightSDS!W$8,WeightSDS!$U$9+WeightSDS!$V$9*($BY10-WeightSDS!$W$9)))</f>
        <v>0.75407122999999998</v>
      </c>
      <c r="CB10" s="7">
        <f>IF(D10="M",IF($BY10&lt;45,WeightSDS!M$23*$BY10^10+WeightSDS!N$23*$BY10^9+WeightSDS!O$23*$BY10^8+WeightSDS!P$23*$BY10^7+WeightSDS!Q$23*$BY10^6+WeightSDS!R$23*$BY10^5+WeightSDS!S$23*$BY10^4+WeightSDS!T$23*$BY10^3+WeightSDS!U$23*$BY10^2+WeightSDS!V$23*$BY10+WeightSDS!W$23,IF($BY10&lt;153,WeightSDS!M$25*$BY10^10+WeightSDS!N$25*$BY10^9+WeightSDS!O$25*$BY10^8+WeightSDS!P$25*$BY10^7+WeightSDS!Q$25*$BY10^6+WeightSDS!R$25*$BY10^5+WeightSDS!S$25*$BY10^4+WeightSDS!T$25*$BY10^3+WeightSDS!U$25*$BY10^2+WeightSDS!V$25*$BY10+WeightSDS!W$25,WeightSDS!M$27+WeightSDS!N$27/(1+EXP(WeightSDS!O$27+WeightSDS!P$27*$BY10)))),IF($BY10&lt;43.8,WeightSDS!M$29*$BY10^10+WeightSDS!N$29*$BY10^9+WeightSDS!O$29*$BY10^8+WeightSDS!P$29*$BY10^7+WeightSDS!Q$29*$BY10^6+WeightSDS!R$29*$BY10^5+WeightSDS!S$29*$BY10^4+WeightSDS!T$29*$BY10^3+WeightSDS!U$29*$BY10^2+WeightSDS!V$29*$BY10+WeightSDS!W$29-0.010431*(1-$BY10/210),IF($BY10&lt;123,WeightSDS!M$30*$BY10^10+WeightSDS!N$30*$BY10^9+WeightSDS!O$30*$BY10^8+WeightSDS!P$30*$BY10^7+WeightSDS!Q$30*$BY10^6+WeightSDS!R$30*$BY10^5+WeightSDS!S$30*$BY10^4+WeightSDS!T$30*$BY10^3+WeightSDS!U$30*$BY10^2+WeightSDS!V$30*$BY10+WeightSDS!W$30-0.010431*(1-1/$BY10),WeightSDS!M$32+WeightSDS!N$32/(1+EXP(WeightSDS!O$32+WeightSDS!P$32*$BY10))-0.010431*(1-$BY10/210))))</f>
        <v>2.9500001032655536</v>
      </c>
      <c r="CC10" s="7">
        <f>IF(D10="M",IF($BY10&lt;162,WeightSDS!P$12*$BY10^7+WeightSDS!Q$12*$BY10^6+WeightSDS!R$12*$BY10^5+WeightSDS!S$12*$BY10^4+WeightSDS!T$12*$BY10^3+WeightSDS!U$12*$BY10^2+WeightSDS!V$12*$BY10+WeightSDS!W$12,WeightSDS!P$14*$BY10^7+WeightSDS!Q$14*$BY10^6+WeightSDS!R$14*$BY10^5+WeightSDS!S$14*$BY10^4+WeightSDS!T$14*$BY10^3+WeightSDS!U$14*$BY10^2+WeightSDS!V$14*$BY10+WeightSDS!W$14),IF($BY10&lt;156,WeightSDS!O$17*$BY10^8+WeightSDS!P$17*$BY10^7+WeightSDS!Q$17*$BY10^6+WeightSDS!R$17*$BY10^5+WeightSDS!S$17*$BY10^4+WeightSDS!T$17*$BY10^3+WeightSDS!U$17*$BY10^2+WeightSDS!V$17*$BY10+WeightSDS!W$17,IF($BY10&lt;186,WeightSDS!$U$18+(WeightSDS!$V$18-WeightSDS!$U$18)/24*($BY10-186)+WeightSDS!$W$18*(-$BY10+186)^2-0.005,WeightSDS!$U$18+(WeightSDS!$V$18-WeightSDS!$U$18)/24*($BY10-186)-0.005)))</f>
        <v>0.14604529399999999</v>
      </c>
      <c r="CE10">
        <f t="shared" si="10"/>
        <v>0.56299999999999994</v>
      </c>
      <c r="CF10">
        <f t="shared" si="11"/>
        <v>69</v>
      </c>
      <c r="CG10">
        <f t="shared" si="12"/>
        <v>0.51</v>
      </c>
      <c r="CH10" s="7" t="e">
        <f t="shared" si="60"/>
        <v>#VALUE!</v>
      </c>
      <c r="CI10" s="7" t="e">
        <f t="shared" si="13"/>
        <v>#VALUE!</v>
      </c>
      <c r="CJ10" s="7" t="e">
        <f t="shared" si="14"/>
        <v>#VALUE!</v>
      </c>
      <c r="CK10" s="7" t="e">
        <f t="shared" si="54"/>
        <v>#VALUE!</v>
      </c>
      <c r="CL10" s="7" t="e">
        <f t="shared" si="55"/>
        <v>#VALUE!</v>
      </c>
      <c r="CM10" s="7" t="e">
        <f t="shared" si="56"/>
        <v>#VALUE!</v>
      </c>
      <c r="CN10" s="7" t="e">
        <f t="shared" si="57"/>
        <v>#VALUE!</v>
      </c>
      <c r="CO10" s="7" t="e">
        <f t="shared" si="58"/>
        <v>#VALUE!</v>
      </c>
      <c r="CP10" s="7" t="e">
        <f t="shared" si="59"/>
        <v>#VALUE!</v>
      </c>
      <c r="CR10" s="7" t="e">
        <f t="shared" si="21"/>
        <v>#VALUE!</v>
      </c>
      <c r="CS10" s="7" t="e">
        <f t="shared" si="22"/>
        <v>#VALUE!</v>
      </c>
      <c r="CT10" s="7" t="e">
        <f t="shared" si="23"/>
        <v>#VALUE!</v>
      </c>
      <c r="CU10" s="7" t="e">
        <f t="shared" si="24"/>
        <v>#VALUE!</v>
      </c>
      <c r="CV10" s="7" t="e">
        <f t="shared" si="25"/>
        <v>#VALUE!</v>
      </c>
      <c r="CW10" s="7" t="e">
        <f t="shared" si="26"/>
        <v>#VALUE!</v>
      </c>
      <c r="CX10" s="7" t="e">
        <f t="shared" si="27"/>
        <v>#VALUE!</v>
      </c>
      <c r="CY10" s="7" t="e">
        <f t="shared" si="28"/>
        <v>#VALUE!</v>
      </c>
      <c r="CZ10" s="7" t="e">
        <f t="shared" si="29"/>
        <v>#VALUE!</v>
      </c>
    </row>
    <row r="11" spans="2:108" s="7" customFormat="1" x14ac:dyDescent="0.15">
      <c r="B11" s="118"/>
      <c r="C11" s="118"/>
      <c r="D11" s="118"/>
      <c r="E11" s="30"/>
      <c r="F11" s="78"/>
      <c r="G11" s="78"/>
      <c r="H11" s="78"/>
      <c r="I11" s="78"/>
      <c r="J11" s="78"/>
      <c r="K11" s="78"/>
      <c r="L11" s="30"/>
      <c r="M11" s="78"/>
      <c r="N11" s="78"/>
      <c r="O11" s="78"/>
      <c r="P11" s="78"/>
      <c r="Q11" s="2" t="str">
        <f t="shared" si="30"/>
        <v/>
      </c>
      <c r="R11" s="11" t="str">
        <f t="shared" si="31"/>
        <v/>
      </c>
      <c r="S11" s="2" t="str">
        <f t="shared" si="32"/>
        <v/>
      </c>
      <c r="T11" s="11" t="str">
        <f t="shared" si="33"/>
        <v/>
      </c>
      <c r="U11" s="2" t="str">
        <f t="shared" si="34"/>
        <v/>
      </c>
      <c r="V11" s="11" t="str">
        <f t="shared" si="35"/>
        <v/>
      </c>
      <c r="W11" s="79" t="str">
        <f t="shared" si="36"/>
        <v/>
      </c>
      <c r="X11" s="79" t="str">
        <f t="shared" si="37"/>
        <v/>
      </c>
      <c r="Y11" s="2" t="str">
        <f t="shared" si="38"/>
        <v/>
      </c>
      <c r="Z11" s="11" t="str">
        <f t="shared" si="0"/>
        <v/>
      </c>
      <c r="AA11" s="2" t="str">
        <f t="shared" si="1"/>
        <v/>
      </c>
      <c r="AB11" s="11" t="str">
        <f t="shared" si="2"/>
        <v/>
      </c>
      <c r="AC11" s="2" t="str">
        <f t="shared" si="3"/>
        <v/>
      </c>
      <c r="AD11" s="11" t="str">
        <f t="shared" si="4"/>
        <v/>
      </c>
      <c r="AE11" s="11" t="str">
        <f t="shared" si="5"/>
        <v/>
      </c>
      <c r="AF11" s="2" t="str">
        <f t="shared" si="39"/>
        <v/>
      </c>
      <c r="AG11" s="2" t="str">
        <f t="shared" si="6"/>
        <v/>
      </c>
      <c r="AH11" s="2" t="str">
        <f t="shared" si="40"/>
        <v/>
      </c>
      <c r="AI11" s="11" t="str">
        <f t="shared" si="41"/>
        <v/>
      </c>
      <c r="AJ11" s="2" t="str">
        <f t="shared" si="42"/>
        <v/>
      </c>
      <c r="AK11" s="11" t="str">
        <f t="shared" si="43"/>
        <v/>
      </c>
      <c r="AL11" s="11" t="str">
        <f t="shared" si="44"/>
        <v/>
      </c>
      <c r="AM11" s="2" t="str">
        <f t="shared" si="45"/>
        <v/>
      </c>
      <c r="AN11" s="11" t="str">
        <f t="shared" si="46"/>
        <v/>
      </c>
      <c r="AO11" s="175" t="str">
        <f t="shared" si="47"/>
        <v/>
      </c>
      <c r="AP11" s="11" t="str">
        <f t="shared" si="48"/>
        <v/>
      </c>
      <c r="AQ11" s="33"/>
      <c r="AR11" s="33"/>
      <c r="AS11" s="33"/>
      <c r="AT11" s="33"/>
      <c r="AU11" s="33"/>
      <c r="AV11" s="33"/>
      <c r="AW11" s="33"/>
      <c r="AX11" s="33"/>
      <c r="AY11" s="33"/>
      <c r="AZ11" s="33"/>
      <c r="BA11" s="33"/>
      <c r="BB11" s="33"/>
      <c r="BC11" s="33"/>
      <c r="BD11" s="33"/>
      <c r="BE11" s="33"/>
      <c r="BF11" s="33"/>
      <c r="BG11" s="33"/>
      <c r="BH11" s="33"/>
      <c r="BI11" s="31"/>
      <c r="BJ11" s="31"/>
      <c r="BK11" s="136"/>
      <c r="BL11" s="139">
        <f t="shared" si="49"/>
        <v>0</v>
      </c>
      <c r="BM11" s="31">
        <f t="shared" si="50"/>
        <v>0</v>
      </c>
      <c r="BN11" s="31"/>
      <c r="BO11" s="140">
        <f t="shared" si="51"/>
        <v>0</v>
      </c>
      <c r="BP11" s="12"/>
      <c r="BQ11" s="8">
        <f t="shared" si="7"/>
        <v>9.0359999999999996</v>
      </c>
      <c r="BR11" s="8">
        <f t="shared" si="52"/>
        <v>-184.49199999999999</v>
      </c>
      <c r="BS11" s="8"/>
      <c r="BT11" s="8">
        <f t="shared" si="9"/>
        <v>0</v>
      </c>
      <c r="BU11"/>
      <c r="BV11">
        <f>IF(D11="M",IF(BY11&lt;78,LMS!$D$5*BY11^3+LMS!$E$5*BY11^2+LMS!$F$5*BY11+LMS!$G$5,IF(BY11&lt;150,LMS!$D$6*BY11^3+LMS!$E$6*BY11^2+LMS!$F$6*BY11+LMS!$G$6,LMS!$D$7*BY11^3+LMS!$E$7*BY11^2+LMS!$F$7*BY11+LMS!$G$7)),IF(BY11&lt;69,LMS!$D$9*BY11^3+LMS!$E$9*BY11^2+LMS!$F$9*BY11+LMS!$G$9,IF(BY11&lt;150,LMS!$D$10*BY11^3+LMS!$E$10*BY11^2+LMS!$F$10*BY11+LMS!$G$10,LMS!$D$11*BY11^3+LMS!$E$11*BY11^2+LMS!$F$11*BY11+LMS!$G$11)))</f>
        <v>0.79584630099999998</v>
      </c>
      <c r="BW11">
        <f>IF(D11="M",(IF(BY11&lt;2.5,LMS!$D$21*BY11^3+LMS!$E$21*BY11^2+LMS!$F$21*BY11+LMS!$G$21,IF(BY11&lt;9.5,LMS!$D$22*BY11^3+LMS!$E$22*BY11^2+LMS!$F$22*BY11+LMS!$G$22,IF(BY11&lt;26.75,LMS!$D$23*BY11^3+LMS!$E$23*BY11^2+LMS!$F$23*BY11+LMS!$G$23,IF(BY11&lt;90,LMS!$D$24*BY11^3+LMS!$E$24*BY11^2+LMS!$F$24*BY11+LMS!$G$24,LMS!$D$25*BY11^3+LMS!$E$25*BY11^2+LMS!$F$25*BY11+LMS!$G$25))))),(IF(BY11&lt;2.5,LMS!$D$27*BY11^3+LMS!$E$27*BY11^2+LMS!$F$27*BY11+LMS!$G$27,IF(BY11&lt;9.5,LMS!$D$28*BY11^3+LMS!$E$28*BY11^2+LMS!$F$28*BY11+LMS!$G$28,IF(BY11&lt;26.75,LMS!$D$29*BY11^3+LMS!$E$29*BY11^2+LMS!$F$29*BY11+LMS!$G$29,IF(BY11&lt;90,LMS!$D$30*BY11^3+LMS!$E$30*BY11^2+LMS!$F$30*BY11+LMS!$G$30,IF(BY11&lt;150,LMS!$D$31*BY11^3+LMS!$E$31*BY11^2+LMS!$F$31*BY11+LMS!$G$31,LMS!$D$32*BY11^3+LMS!$E$32*BY11^2+LMS!$F$32*BY11+LMS!$G$32)))))))</f>
        <v>12.568967990000001</v>
      </c>
      <c r="BX11">
        <f>IF(D11="M",(IF(BY11&lt;90,LMS!$D$14*BY11^3+LMS!$E$14*BY11^2+LMS!$F$14*BY11+LMS!$G$14,LMS!$D$15*BY11^3+LMS!$E$15*BY11^2+LMS!$F$15*BY11+LMS!$G$15)),(IF(BY11&lt;90,LMS!$D$17*BY11^3+LMS!$E$17*BY11^2+LMS!$F$17*BY11+LMS!$G$17,LMS!$D$18*BY11^3+LMS!$E$18*BY11^2+LMS!$F$18*BY11+LMS!$G$18)))</f>
        <v>8.8969350000000003E-2</v>
      </c>
      <c r="BY11" s="7">
        <f t="shared" si="53"/>
        <v>0</v>
      </c>
      <c r="CA11" s="143">
        <f>IF(D11="M",WeightSDS!P$5*$BY11^7+WeightSDS!Q$5*$BY11^6+WeightSDS!R$5*$BY11^5+WeightSDS!S$5*$BY11^4+WeightSDS!T$5*$BY11^3+WeightSDS!U$5*$BY11^2+WeightSDS!V$5*$BY11+WeightSDS!W$5,IF($BY11&lt;186,WeightSDS!P$8*$BY11^7+WeightSDS!Q$8*$BY11^6+WeightSDS!R$8*$BY11^5+WeightSDS!S$8*$BY11^4+WeightSDS!T$8*$BY11^3+WeightSDS!U$8*$BY11^2+WeightSDS!V$8*$BY11+WeightSDS!W$8,WeightSDS!$U$9+WeightSDS!$V$9*($BY11-WeightSDS!$W$9)))</f>
        <v>0.75407122999999998</v>
      </c>
      <c r="CB11" s="7">
        <f>IF(D11="M",IF($BY11&lt;45,WeightSDS!M$23*$BY11^10+WeightSDS!N$23*$BY11^9+WeightSDS!O$23*$BY11^8+WeightSDS!P$23*$BY11^7+WeightSDS!Q$23*$BY11^6+WeightSDS!R$23*$BY11^5+WeightSDS!S$23*$BY11^4+WeightSDS!T$23*$BY11^3+WeightSDS!U$23*$BY11^2+WeightSDS!V$23*$BY11+WeightSDS!W$23,IF($BY11&lt;153,WeightSDS!M$25*$BY11^10+WeightSDS!N$25*$BY11^9+WeightSDS!O$25*$BY11^8+WeightSDS!P$25*$BY11^7+WeightSDS!Q$25*$BY11^6+WeightSDS!R$25*$BY11^5+WeightSDS!S$25*$BY11^4+WeightSDS!T$25*$BY11^3+WeightSDS!U$25*$BY11^2+WeightSDS!V$25*$BY11+WeightSDS!W$25,WeightSDS!M$27+WeightSDS!N$27/(1+EXP(WeightSDS!O$27+WeightSDS!P$27*$BY11)))),IF($BY11&lt;43.8,WeightSDS!M$29*$BY11^10+WeightSDS!N$29*$BY11^9+WeightSDS!O$29*$BY11^8+WeightSDS!P$29*$BY11^7+WeightSDS!Q$29*$BY11^6+WeightSDS!R$29*$BY11^5+WeightSDS!S$29*$BY11^4+WeightSDS!T$29*$BY11^3+WeightSDS!U$29*$BY11^2+WeightSDS!V$29*$BY11+WeightSDS!W$29-0.010431*(1-$BY11/210),IF($BY11&lt;123,WeightSDS!M$30*$BY11^10+WeightSDS!N$30*$BY11^9+WeightSDS!O$30*$BY11^8+WeightSDS!P$30*$BY11^7+WeightSDS!Q$30*$BY11^6+WeightSDS!R$30*$BY11^5+WeightSDS!S$30*$BY11^4+WeightSDS!T$30*$BY11^3+WeightSDS!U$30*$BY11^2+WeightSDS!V$30*$BY11+WeightSDS!W$30-0.010431*(1-1/$BY11),WeightSDS!M$32+WeightSDS!N$32/(1+EXP(WeightSDS!O$32+WeightSDS!P$32*$BY11))-0.010431*(1-$BY11/210))))</f>
        <v>2.9500001032655536</v>
      </c>
      <c r="CC11" s="7">
        <f>IF(D11="M",IF($BY11&lt;162,WeightSDS!P$12*$BY11^7+WeightSDS!Q$12*$BY11^6+WeightSDS!R$12*$BY11^5+WeightSDS!S$12*$BY11^4+WeightSDS!T$12*$BY11^3+WeightSDS!U$12*$BY11^2+WeightSDS!V$12*$BY11+WeightSDS!W$12,WeightSDS!P$14*$BY11^7+WeightSDS!Q$14*$BY11^6+WeightSDS!R$14*$BY11^5+WeightSDS!S$14*$BY11^4+WeightSDS!T$14*$BY11^3+WeightSDS!U$14*$BY11^2+WeightSDS!V$14*$BY11+WeightSDS!W$14),IF($BY11&lt;156,WeightSDS!O$17*$BY11^8+WeightSDS!P$17*$BY11^7+WeightSDS!Q$17*$BY11^6+WeightSDS!R$17*$BY11^5+WeightSDS!S$17*$BY11^4+WeightSDS!T$17*$BY11^3+WeightSDS!U$17*$BY11^2+WeightSDS!V$17*$BY11+WeightSDS!W$17,IF($BY11&lt;186,WeightSDS!$U$18+(WeightSDS!$V$18-WeightSDS!$U$18)/24*($BY11-186)+WeightSDS!$W$18*(-$BY11+186)^2-0.005,WeightSDS!$U$18+(WeightSDS!$V$18-WeightSDS!$U$18)/24*($BY11-186)-0.005)))</f>
        <v>0.14604529399999999</v>
      </c>
      <c r="CE11">
        <f t="shared" si="10"/>
        <v>0.56299999999999994</v>
      </c>
      <c r="CF11">
        <f t="shared" si="11"/>
        <v>69</v>
      </c>
      <c r="CG11">
        <f t="shared" si="12"/>
        <v>0.51</v>
      </c>
      <c r="CH11" s="7" t="e">
        <f t="shared" si="60"/>
        <v>#VALUE!</v>
      </c>
      <c r="CI11" s="7" t="e">
        <f t="shared" si="13"/>
        <v>#VALUE!</v>
      </c>
      <c r="CJ11" s="7" t="e">
        <f t="shared" si="14"/>
        <v>#VALUE!</v>
      </c>
      <c r="CK11" s="7" t="e">
        <f t="shared" si="54"/>
        <v>#VALUE!</v>
      </c>
      <c r="CL11" s="7" t="e">
        <f t="shared" si="55"/>
        <v>#VALUE!</v>
      </c>
      <c r="CM11" s="7" t="e">
        <f t="shared" si="56"/>
        <v>#VALUE!</v>
      </c>
      <c r="CN11" s="7" t="e">
        <f t="shared" si="57"/>
        <v>#VALUE!</v>
      </c>
      <c r="CO11" s="7" t="e">
        <f t="shared" si="58"/>
        <v>#VALUE!</v>
      </c>
      <c r="CP11" s="7" t="e">
        <f t="shared" si="59"/>
        <v>#VALUE!</v>
      </c>
      <c r="CR11" s="7" t="e">
        <f t="shared" si="21"/>
        <v>#VALUE!</v>
      </c>
      <c r="CS11" s="7" t="e">
        <f t="shared" si="22"/>
        <v>#VALUE!</v>
      </c>
      <c r="CT11" s="7" t="e">
        <f t="shared" si="23"/>
        <v>#VALUE!</v>
      </c>
      <c r="CU11" s="7" t="e">
        <f t="shared" si="24"/>
        <v>#VALUE!</v>
      </c>
      <c r="CV11" s="7" t="e">
        <f t="shared" si="25"/>
        <v>#VALUE!</v>
      </c>
      <c r="CW11" s="7" t="e">
        <f t="shared" si="26"/>
        <v>#VALUE!</v>
      </c>
      <c r="CX11" s="7" t="e">
        <f t="shared" si="27"/>
        <v>#VALUE!</v>
      </c>
      <c r="CY11" s="7" t="e">
        <f t="shared" si="28"/>
        <v>#VALUE!</v>
      </c>
      <c r="CZ11" s="7" t="e">
        <f t="shared" si="29"/>
        <v>#VALUE!</v>
      </c>
    </row>
    <row r="12" spans="2:108" s="7" customFormat="1" x14ac:dyDescent="0.15">
      <c r="B12" s="118"/>
      <c r="C12" s="118"/>
      <c r="D12" s="118"/>
      <c r="E12" s="30"/>
      <c r="F12" s="78"/>
      <c r="G12" s="78"/>
      <c r="H12" s="78"/>
      <c r="I12" s="78"/>
      <c r="J12" s="78"/>
      <c r="K12" s="78"/>
      <c r="L12" s="30"/>
      <c r="M12" s="78"/>
      <c r="N12" s="78"/>
      <c r="O12" s="78"/>
      <c r="P12" s="78"/>
      <c r="Q12" s="2" t="str">
        <f t="shared" si="30"/>
        <v/>
      </c>
      <c r="R12" s="11" t="str">
        <f t="shared" si="31"/>
        <v/>
      </c>
      <c r="S12" s="2" t="str">
        <f t="shared" si="32"/>
        <v/>
      </c>
      <c r="T12" s="11" t="str">
        <f t="shared" si="33"/>
        <v/>
      </c>
      <c r="U12" s="2" t="str">
        <f t="shared" si="34"/>
        <v/>
      </c>
      <c r="V12" s="11" t="str">
        <f t="shared" si="35"/>
        <v/>
      </c>
      <c r="W12" s="79" t="str">
        <f t="shared" si="36"/>
        <v/>
      </c>
      <c r="X12" s="79" t="str">
        <f t="shared" si="37"/>
        <v/>
      </c>
      <c r="Y12" s="2" t="str">
        <f t="shared" si="38"/>
        <v/>
      </c>
      <c r="Z12" s="11" t="str">
        <f t="shared" si="0"/>
        <v/>
      </c>
      <c r="AA12" s="2" t="str">
        <f t="shared" si="1"/>
        <v/>
      </c>
      <c r="AB12" s="11" t="str">
        <f t="shared" si="2"/>
        <v/>
      </c>
      <c r="AC12" s="2" t="str">
        <f t="shared" si="3"/>
        <v/>
      </c>
      <c r="AD12" s="11" t="str">
        <f t="shared" si="4"/>
        <v/>
      </c>
      <c r="AE12" s="11" t="str">
        <f t="shared" si="5"/>
        <v/>
      </c>
      <c r="AF12" s="2" t="str">
        <f t="shared" si="39"/>
        <v/>
      </c>
      <c r="AG12" s="2" t="str">
        <f t="shared" si="6"/>
        <v/>
      </c>
      <c r="AH12" s="2" t="str">
        <f t="shared" si="40"/>
        <v/>
      </c>
      <c r="AI12" s="11" t="str">
        <f t="shared" si="41"/>
        <v/>
      </c>
      <c r="AJ12" s="2" t="str">
        <f t="shared" si="42"/>
        <v/>
      </c>
      <c r="AK12" s="11" t="str">
        <f t="shared" si="43"/>
        <v/>
      </c>
      <c r="AL12" s="11" t="str">
        <f t="shared" si="44"/>
        <v/>
      </c>
      <c r="AM12" s="2" t="str">
        <f t="shared" si="45"/>
        <v/>
      </c>
      <c r="AN12" s="11" t="str">
        <f t="shared" si="46"/>
        <v/>
      </c>
      <c r="AO12" s="175" t="str">
        <f t="shared" si="47"/>
        <v/>
      </c>
      <c r="AP12" s="11" t="str">
        <f t="shared" si="48"/>
        <v/>
      </c>
      <c r="AQ12" s="33"/>
      <c r="AR12" s="33"/>
      <c r="AS12" s="33"/>
      <c r="AT12" s="33"/>
      <c r="AU12" s="33"/>
      <c r="AV12" s="33"/>
      <c r="AW12" s="33"/>
      <c r="AX12" s="33"/>
      <c r="AY12" s="33"/>
      <c r="AZ12" s="33"/>
      <c r="BA12" s="33"/>
      <c r="BB12" s="33"/>
      <c r="BC12" s="33"/>
      <c r="BD12" s="33"/>
      <c r="BE12" s="33"/>
      <c r="BF12" s="33"/>
      <c r="BG12" s="33"/>
      <c r="BH12" s="33"/>
      <c r="BI12" s="31"/>
      <c r="BJ12" s="31"/>
      <c r="BK12" s="136"/>
      <c r="BL12" s="139">
        <f t="shared" si="49"/>
        <v>0</v>
      </c>
      <c r="BM12" s="31">
        <f t="shared" si="50"/>
        <v>0</v>
      </c>
      <c r="BN12" s="31"/>
      <c r="BO12" s="140">
        <f t="shared" si="51"/>
        <v>0</v>
      </c>
      <c r="BP12" s="12"/>
      <c r="BQ12" s="8">
        <f t="shared" si="7"/>
        <v>9.0359999999999996</v>
      </c>
      <c r="BR12" s="8">
        <f t="shared" si="52"/>
        <v>-184.49199999999999</v>
      </c>
      <c r="BS12" s="8"/>
      <c r="BT12" s="8">
        <f t="shared" si="9"/>
        <v>0</v>
      </c>
      <c r="BU12"/>
      <c r="BV12">
        <f>IF(D12="M",IF(BY12&lt;78,LMS!$D$5*BY12^3+LMS!$E$5*BY12^2+LMS!$F$5*BY12+LMS!$G$5,IF(BY12&lt;150,LMS!$D$6*BY12^3+LMS!$E$6*BY12^2+LMS!$F$6*BY12+LMS!$G$6,LMS!$D$7*BY12^3+LMS!$E$7*BY12^2+LMS!$F$7*BY12+LMS!$G$7)),IF(BY12&lt;69,LMS!$D$9*BY12^3+LMS!$E$9*BY12^2+LMS!$F$9*BY12+LMS!$G$9,IF(BY12&lt;150,LMS!$D$10*BY12^3+LMS!$E$10*BY12^2+LMS!$F$10*BY12+LMS!$G$10,LMS!$D$11*BY12^3+LMS!$E$11*BY12^2+LMS!$F$11*BY12+LMS!$G$11)))</f>
        <v>0.79584630099999998</v>
      </c>
      <c r="BW12">
        <f>IF(D12="M",(IF(BY12&lt;2.5,LMS!$D$21*BY12^3+LMS!$E$21*BY12^2+LMS!$F$21*BY12+LMS!$G$21,IF(BY12&lt;9.5,LMS!$D$22*BY12^3+LMS!$E$22*BY12^2+LMS!$F$22*BY12+LMS!$G$22,IF(BY12&lt;26.75,LMS!$D$23*BY12^3+LMS!$E$23*BY12^2+LMS!$F$23*BY12+LMS!$G$23,IF(BY12&lt;90,LMS!$D$24*BY12^3+LMS!$E$24*BY12^2+LMS!$F$24*BY12+LMS!$G$24,LMS!$D$25*BY12^3+LMS!$E$25*BY12^2+LMS!$F$25*BY12+LMS!$G$25))))),(IF(BY12&lt;2.5,LMS!$D$27*BY12^3+LMS!$E$27*BY12^2+LMS!$F$27*BY12+LMS!$G$27,IF(BY12&lt;9.5,LMS!$D$28*BY12^3+LMS!$E$28*BY12^2+LMS!$F$28*BY12+LMS!$G$28,IF(BY12&lt;26.75,LMS!$D$29*BY12^3+LMS!$E$29*BY12^2+LMS!$F$29*BY12+LMS!$G$29,IF(BY12&lt;90,LMS!$D$30*BY12^3+LMS!$E$30*BY12^2+LMS!$F$30*BY12+LMS!$G$30,IF(BY12&lt;150,LMS!$D$31*BY12^3+LMS!$E$31*BY12^2+LMS!$F$31*BY12+LMS!$G$31,LMS!$D$32*BY12^3+LMS!$E$32*BY12^2+LMS!$F$32*BY12+LMS!$G$32)))))))</f>
        <v>12.568967990000001</v>
      </c>
      <c r="BX12">
        <f>IF(D12="M",(IF(BY12&lt;90,LMS!$D$14*BY12^3+LMS!$E$14*BY12^2+LMS!$F$14*BY12+LMS!$G$14,LMS!$D$15*BY12^3+LMS!$E$15*BY12^2+LMS!$F$15*BY12+LMS!$G$15)),(IF(BY12&lt;90,LMS!$D$17*BY12^3+LMS!$E$17*BY12^2+LMS!$F$17*BY12+LMS!$G$17,LMS!$D$18*BY12^3+LMS!$E$18*BY12^2+LMS!$F$18*BY12+LMS!$G$18)))</f>
        <v>8.8969350000000003E-2</v>
      </c>
      <c r="BY12" s="7">
        <f t="shared" si="53"/>
        <v>0</v>
      </c>
      <c r="CA12" s="143">
        <f>IF(D12="M",WeightSDS!P$5*$BY12^7+WeightSDS!Q$5*$BY12^6+WeightSDS!R$5*$BY12^5+WeightSDS!S$5*$BY12^4+WeightSDS!T$5*$BY12^3+WeightSDS!U$5*$BY12^2+WeightSDS!V$5*$BY12+WeightSDS!W$5,IF($BY12&lt;186,WeightSDS!P$8*$BY12^7+WeightSDS!Q$8*$BY12^6+WeightSDS!R$8*$BY12^5+WeightSDS!S$8*$BY12^4+WeightSDS!T$8*$BY12^3+WeightSDS!U$8*$BY12^2+WeightSDS!V$8*$BY12+WeightSDS!W$8,WeightSDS!$U$9+WeightSDS!$V$9*($BY12-WeightSDS!$W$9)))</f>
        <v>0.75407122999999998</v>
      </c>
      <c r="CB12" s="7">
        <f>IF(D12="M",IF($BY12&lt;45,WeightSDS!M$23*$BY12^10+WeightSDS!N$23*$BY12^9+WeightSDS!O$23*$BY12^8+WeightSDS!P$23*$BY12^7+WeightSDS!Q$23*$BY12^6+WeightSDS!R$23*$BY12^5+WeightSDS!S$23*$BY12^4+WeightSDS!T$23*$BY12^3+WeightSDS!U$23*$BY12^2+WeightSDS!V$23*$BY12+WeightSDS!W$23,IF($BY12&lt;153,WeightSDS!M$25*$BY12^10+WeightSDS!N$25*$BY12^9+WeightSDS!O$25*$BY12^8+WeightSDS!P$25*$BY12^7+WeightSDS!Q$25*$BY12^6+WeightSDS!R$25*$BY12^5+WeightSDS!S$25*$BY12^4+WeightSDS!T$25*$BY12^3+WeightSDS!U$25*$BY12^2+WeightSDS!V$25*$BY12+WeightSDS!W$25,WeightSDS!M$27+WeightSDS!N$27/(1+EXP(WeightSDS!O$27+WeightSDS!P$27*$BY12)))),IF($BY12&lt;43.8,WeightSDS!M$29*$BY12^10+WeightSDS!N$29*$BY12^9+WeightSDS!O$29*$BY12^8+WeightSDS!P$29*$BY12^7+WeightSDS!Q$29*$BY12^6+WeightSDS!R$29*$BY12^5+WeightSDS!S$29*$BY12^4+WeightSDS!T$29*$BY12^3+WeightSDS!U$29*$BY12^2+WeightSDS!V$29*$BY12+WeightSDS!W$29-0.010431*(1-$BY12/210),IF($BY12&lt;123,WeightSDS!M$30*$BY12^10+WeightSDS!N$30*$BY12^9+WeightSDS!O$30*$BY12^8+WeightSDS!P$30*$BY12^7+WeightSDS!Q$30*$BY12^6+WeightSDS!R$30*$BY12^5+WeightSDS!S$30*$BY12^4+WeightSDS!T$30*$BY12^3+WeightSDS!U$30*$BY12^2+WeightSDS!V$30*$BY12+WeightSDS!W$30-0.010431*(1-1/$BY12),WeightSDS!M$32+WeightSDS!N$32/(1+EXP(WeightSDS!O$32+WeightSDS!P$32*$BY12))-0.010431*(1-$BY12/210))))</f>
        <v>2.9500001032655536</v>
      </c>
      <c r="CC12" s="7">
        <f>IF(D12="M",IF($BY12&lt;162,WeightSDS!P$12*$BY12^7+WeightSDS!Q$12*$BY12^6+WeightSDS!R$12*$BY12^5+WeightSDS!S$12*$BY12^4+WeightSDS!T$12*$BY12^3+WeightSDS!U$12*$BY12^2+WeightSDS!V$12*$BY12+WeightSDS!W$12,WeightSDS!P$14*$BY12^7+WeightSDS!Q$14*$BY12^6+WeightSDS!R$14*$BY12^5+WeightSDS!S$14*$BY12^4+WeightSDS!T$14*$BY12^3+WeightSDS!U$14*$BY12^2+WeightSDS!V$14*$BY12+WeightSDS!W$14),IF($BY12&lt;156,WeightSDS!O$17*$BY12^8+WeightSDS!P$17*$BY12^7+WeightSDS!Q$17*$BY12^6+WeightSDS!R$17*$BY12^5+WeightSDS!S$17*$BY12^4+WeightSDS!T$17*$BY12^3+WeightSDS!U$17*$BY12^2+WeightSDS!V$17*$BY12+WeightSDS!W$17,IF($BY12&lt;186,WeightSDS!$U$18+(WeightSDS!$V$18-WeightSDS!$U$18)/24*($BY12-186)+WeightSDS!$W$18*(-$BY12+186)^2-0.005,WeightSDS!$U$18+(WeightSDS!$V$18-WeightSDS!$U$18)/24*($BY12-186)-0.005)))</f>
        <v>0.14604529399999999</v>
      </c>
      <c r="CE12">
        <f t="shared" si="10"/>
        <v>0.56299999999999994</v>
      </c>
      <c r="CF12">
        <f t="shared" si="11"/>
        <v>69</v>
      </c>
      <c r="CG12">
        <f t="shared" si="12"/>
        <v>0.51</v>
      </c>
      <c r="CH12" s="7" t="e">
        <f t="shared" si="60"/>
        <v>#VALUE!</v>
      </c>
      <c r="CI12" s="7" t="e">
        <f t="shared" si="13"/>
        <v>#VALUE!</v>
      </c>
      <c r="CJ12" s="7" t="e">
        <f t="shared" si="14"/>
        <v>#VALUE!</v>
      </c>
      <c r="CK12" s="7" t="e">
        <f t="shared" si="54"/>
        <v>#VALUE!</v>
      </c>
      <c r="CL12" s="7" t="e">
        <f t="shared" si="55"/>
        <v>#VALUE!</v>
      </c>
      <c r="CM12" s="7" t="e">
        <f t="shared" si="56"/>
        <v>#VALUE!</v>
      </c>
      <c r="CN12" s="7" t="e">
        <f t="shared" si="57"/>
        <v>#VALUE!</v>
      </c>
      <c r="CO12" s="7" t="e">
        <f t="shared" si="58"/>
        <v>#VALUE!</v>
      </c>
      <c r="CP12" s="7" t="e">
        <f t="shared" si="59"/>
        <v>#VALUE!</v>
      </c>
      <c r="CR12" s="7" t="e">
        <f t="shared" si="21"/>
        <v>#VALUE!</v>
      </c>
      <c r="CS12" s="7" t="e">
        <f t="shared" si="22"/>
        <v>#VALUE!</v>
      </c>
      <c r="CT12" s="7" t="e">
        <f t="shared" si="23"/>
        <v>#VALUE!</v>
      </c>
      <c r="CU12" s="7" t="e">
        <f t="shared" si="24"/>
        <v>#VALUE!</v>
      </c>
      <c r="CV12" s="7" t="e">
        <f t="shared" si="25"/>
        <v>#VALUE!</v>
      </c>
      <c r="CW12" s="7" t="e">
        <f t="shared" si="26"/>
        <v>#VALUE!</v>
      </c>
      <c r="CX12" s="7" t="e">
        <f t="shared" si="27"/>
        <v>#VALUE!</v>
      </c>
      <c r="CY12" s="7" t="e">
        <f t="shared" si="28"/>
        <v>#VALUE!</v>
      </c>
      <c r="CZ12" s="7" t="e">
        <f t="shared" si="29"/>
        <v>#VALUE!</v>
      </c>
    </row>
    <row r="13" spans="2:108" s="7" customFormat="1" x14ac:dyDescent="0.15">
      <c r="B13" s="118"/>
      <c r="C13" s="118"/>
      <c r="D13" s="118"/>
      <c r="E13" s="30"/>
      <c r="F13" s="78"/>
      <c r="G13" s="78"/>
      <c r="H13" s="78"/>
      <c r="I13" s="78"/>
      <c r="J13" s="78"/>
      <c r="K13" s="78"/>
      <c r="L13" s="30"/>
      <c r="M13" s="78"/>
      <c r="N13" s="78"/>
      <c r="O13" s="78"/>
      <c r="P13" s="78"/>
      <c r="Q13" s="2" t="str">
        <f t="shared" si="30"/>
        <v/>
      </c>
      <c r="R13" s="11" t="str">
        <f t="shared" si="31"/>
        <v/>
      </c>
      <c r="S13" s="2" t="str">
        <f t="shared" si="32"/>
        <v/>
      </c>
      <c r="T13" s="11" t="str">
        <f t="shared" si="33"/>
        <v/>
      </c>
      <c r="U13" s="2" t="str">
        <f t="shared" si="34"/>
        <v/>
      </c>
      <c r="V13" s="11" t="str">
        <f t="shared" si="35"/>
        <v/>
      </c>
      <c r="W13" s="79" t="str">
        <f t="shared" si="36"/>
        <v/>
      </c>
      <c r="X13" s="79" t="str">
        <f t="shared" si="37"/>
        <v/>
      </c>
      <c r="Y13" s="2" t="str">
        <f t="shared" si="38"/>
        <v/>
      </c>
      <c r="Z13" s="11" t="str">
        <f t="shared" si="0"/>
        <v/>
      </c>
      <c r="AA13" s="2" t="str">
        <f t="shared" si="1"/>
        <v/>
      </c>
      <c r="AB13" s="11" t="str">
        <f t="shared" si="2"/>
        <v/>
      </c>
      <c r="AC13" s="2" t="str">
        <f t="shared" si="3"/>
        <v/>
      </c>
      <c r="AD13" s="11" t="str">
        <f t="shared" si="4"/>
        <v/>
      </c>
      <c r="AE13" s="11" t="str">
        <f t="shared" si="5"/>
        <v/>
      </c>
      <c r="AF13" s="2" t="str">
        <f t="shared" si="39"/>
        <v/>
      </c>
      <c r="AG13" s="2" t="str">
        <f t="shared" si="6"/>
        <v/>
      </c>
      <c r="AH13" s="2" t="str">
        <f t="shared" si="40"/>
        <v/>
      </c>
      <c r="AI13" s="11" t="str">
        <f t="shared" si="41"/>
        <v/>
      </c>
      <c r="AJ13" s="2" t="str">
        <f t="shared" si="42"/>
        <v/>
      </c>
      <c r="AK13" s="11" t="str">
        <f t="shared" si="43"/>
        <v/>
      </c>
      <c r="AL13" s="11" t="str">
        <f t="shared" si="44"/>
        <v/>
      </c>
      <c r="AM13" s="2" t="str">
        <f t="shared" si="45"/>
        <v/>
      </c>
      <c r="AN13" s="11" t="str">
        <f t="shared" si="46"/>
        <v/>
      </c>
      <c r="AO13" s="175" t="str">
        <f t="shared" si="47"/>
        <v/>
      </c>
      <c r="AP13" s="11" t="str">
        <f t="shared" si="48"/>
        <v/>
      </c>
      <c r="AQ13" s="33"/>
      <c r="AR13" s="33"/>
      <c r="AS13" s="33"/>
      <c r="AT13" s="33"/>
      <c r="AU13" s="33"/>
      <c r="AV13" s="33"/>
      <c r="AW13" s="33"/>
      <c r="AX13" s="33"/>
      <c r="AY13" s="33"/>
      <c r="AZ13" s="33"/>
      <c r="BA13" s="33"/>
      <c r="BB13" s="33"/>
      <c r="BC13" s="33"/>
      <c r="BD13" s="33"/>
      <c r="BE13" s="33"/>
      <c r="BF13" s="33"/>
      <c r="BG13" s="33"/>
      <c r="BH13" s="33"/>
      <c r="BI13" s="31"/>
      <c r="BJ13" s="31"/>
      <c r="BK13" s="136"/>
      <c r="BL13" s="139">
        <f t="shared" si="49"/>
        <v>0</v>
      </c>
      <c r="BM13" s="31">
        <f t="shared" si="50"/>
        <v>0</v>
      </c>
      <c r="BN13" s="31"/>
      <c r="BO13" s="140">
        <f t="shared" si="51"/>
        <v>0</v>
      </c>
      <c r="BP13" s="12"/>
      <c r="BQ13" s="8">
        <f t="shared" si="7"/>
        <v>9.0359999999999996</v>
      </c>
      <c r="BR13" s="8">
        <f t="shared" si="52"/>
        <v>-184.49199999999999</v>
      </c>
      <c r="BS13" s="8"/>
      <c r="BT13" s="8">
        <f t="shared" si="9"/>
        <v>0</v>
      </c>
      <c r="BU13"/>
      <c r="BV13">
        <f>IF(D13="M",IF(BY13&lt;78,LMS!$D$5*BY13^3+LMS!$E$5*BY13^2+LMS!$F$5*BY13+LMS!$G$5,IF(BY13&lt;150,LMS!$D$6*BY13^3+LMS!$E$6*BY13^2+LMS!$F$6*BY13+LMS!$G$6,LMS!$D$7*BY13^3+LMS!$E$7*BY13^2+LMS!$F$7*BY13+LMS!$G$7)),IF(BY13&lt;69,LMS!$D$9*BY13^3+LMS!$E$9*BY13^2+LMS!$F$9*BY13+LMS!$G$9,IF(BY13&lt;150,LMS!$D$10*BY13^3+LMS!$E$10*BY13^2+LMS!$F$10*BY13+LMS!$G$10,LMS!$D$11*BY13^3+LMS!$E$11*BY13^2+LMS!$F$11*BY13+LMS!$G$11)))</f>
        <v>0.79584630099999998</v>
      </c>
      <c r="BW13">
        <f>IF(D13="M",(IF(BY13&lt;2.5,LMS!$D$21*BY13^3+LMS!$E$21*BY13^2+LMS!$F$21*BY13+LMS!$G$21,IF(BY13&lt;9.5,LMS!$D$22*BY13^3+LMS!$E$22*BY13^2+LMS!$F$22*BY13+LMS!$G$22,IF(BY13&lt;26.75,LMS!$D$23*BY13^3+LMS!$E$23*BY13^2+LMS!$F$23*BY13+LMS!$G$23,IF(BY13&lt;90,LMS!$D$24*BY13^3+LMS!$E$24*BY13^2+LMS!$F$24*BY13+LMS!$G$24,LMS!$D$25*BY13^3+LMS!$E$25*BY13^2+LMS!$F$25*BY13+LMS!$G$25))))),(IF(BY13&lt;2.5,LMS!$D$27*BY13^3+LMS!$E$27*BY13^2+LMS!$F$27*BY13+LMS!$G$27,IF(BY13&lt;9.5,LMS!$D$28*BY13^3+LMS!$E$28*BY13^2+LMS!$F$28*BY13+LMS!$G$28,IF(BY13&lt;26.75,LMS!$D$29*BY13^3+LMS!$E$29*BY13^2+LMS!$F$29*BY13+LMS!$G$29,IF(BY13&lt;90,LMS!$D$30*BY13^3+LMS!$E$30*BY13^2+LMS!$F$30*BY13+LMS!$G$30,IF(BY13&lt;150,LMS!$D$31*BY13^3+LMS!$E$31*BY13^2+LMS!$F$31*BY13+LMS!$G$31,LMS!$D$32*BY13^3+LMS!$E$32*BY13^2+LMS!$F$32*BY13+LMS!$G$32)))))))</f>
        <v>12.568967990000001</v>
      </c>
      <c r="BX13">
        <f>IF(D13="M",(IF(BY13&lt;90,LMS!$D$14*BY13^3+LMS!$E$14*BY13^2+LMS!$F$14*BY13+LMS!$G$14,LMS!$D$15*BY13^3+LMS!$E$15*BY13^2+LMS!$F$15*BY13+LMS!$G$15)),(IF(BY13&lt;90,LMS!$D$17*BY13^3+LMS!$E$17*BY13^2+LMS!$F$17*BY13+LMS!$G$17,LMS!$D$18*BY13^3+LMS!$E$18*BY13^2+LMS!$F$18*BY13+LMS!$G$18)))</f>
        <v>8.8969350000000003E-2</v>
      </c>
      <c r="BY13" s="7">
        <f t="shared" si="53"/>
        <v>0</v>
      </c>
      <c r="CA13" s="143">
        <f>IF(D13="M",WeightSDS!P$5*$BY13^7+WeightSDS!Q$5*$BY13^6+WeightSDS!R$5*$BY13^5+WeightSDS!S$5*$BY13^4+WeightSDS!T$5*$BY13^3+WeightSDS!U$5*$BY13^2+WeightSDS!V$5*$BY13+WeightSDS!W$5,IF($BY13&lt;186,WeightSDS!P$8*$BY13^7+WeightSDS!Q$8*$BY13^6+WeightSDS!R$8*$BY13^5+WeightSDS!S$8*$BY13^4+WeightSDS!T$8*$BY13^3+WeightSDS!U$8*$BY13^2+WeightSDS!V$8*$BY13+WeightSDS!W$8,WeightSDS!$U$9+WeightSDS!$V$9*($BY13-WeightSDS!$W$9)))</f>
        <v>0.75407122999999998</v>
      </c>
      <c r="CB13" s="7">
        <f>IF(D13="M",IF($BY13&lt;45,WeightSDS!M$23*$BY13^10+WeightSDS!N$23*$BY13^9+WeightSDS!O$23*$BY13^8+WeightSDS!P$23*$BY13^7+WeightSDS!Q$23*$BY13^6+WeightSDS!R$23*$BY13^5+WeightSDS!S$23*$BY13^4+WeightSDS!T$23*$BY13^3+WeightSDS!U$23*$BY13^2+WeightSDS!V$23*$BY13+WeightSDS!W$23,IF($BY13&lt;153,WeightSDS!M$25*$BY13^10+WeightSDS!N$25*$BY13^9+WeightSDS!O$25*$BY13^8+WeightSDS!P$25*$BY13^7+WeightSDS!Q$25*$BY13^6+WeightSDS!R$25*$BY13^5+WeightSDS!S$25*$BY13^4+WeightSDS!T$25*$BY13^3+WeightSDS!U$25*$BY13^2+WeightSDS!V$25*$BY13+WeightSDS!W$25,WeightSDS!M$27+WeightSDS!N$27/(1+EXP(WeightSDS!O$27+WeightSDS!P$27*$BY13)))),IF($BY13&lt;43.8,WeightSDS!M$29*$BY13^10+WeightSDS!N$29*$BY13^9+WeightSDS!O$29*$BY13^8+WeightSDS!P$29*$BY13^7+WeightSDS!Q$29*$BY13^6+WeightSDS!R$29*$BY13^5+WeightSDS!S$29*$BY13^4+WeightSDS!T$29*$BY13^3+WeightSDS!U$29*$BY13^2+WeightSDS!V$29*$BY13+WeightSDS!W$29-0.010431*(1-$BY13/210),IF($BY13&lt;123,WeightSDS!M$30*$BY13^10+WeightSDS!N$30*$BY13^9+WeightSDS!O$30*$BY13^8+WeightSDS!P$30*$BY13^7+WeightSDS!Q$30*$BY13^6+WeightSDS!R$30*$BY13^5+WeightSDS!S$30*$BY13^4+WeightSDS!T$30*$BY13^3+WeightSDS!U$30*$BY13^2+WeightSDS!V$30*$BY13+WeightSDS!W$30-0.010431*(1-1/$BY13),WeightSDS!M$32+WeightSDS!N$32/(1+EXP(WeightSDS!O$32+WeightSDS!P$32*$BY13))-0.010431*(1-$BY13/210))))</f>
        <v>2.9500001032655536</v>
      </c>
      <c r="CC13" s="7">
        <f>IF(D13="M",IF($BY13&lt;162,WeightSDS!P$12*$BY13^7+WeightSDS!Q$12*$BY13^6+WeightSDS!R$12*$BY13^5+WeightSDS!S$12*$BY13^4+WeightSDS!T$12*$BY13^3+WeightSDS!U$12*$BY13^2+WeightSDS!V$12*$BY13+WeightSDS!W$12,WeightSDS!P$14*$BY13^7+WeightSDS!Q$14*$BY13^6+WeightSDS!R$14*$BY13^5+WeightSDS!S$14*$BY13^4+WeightSDS!T$14*$BY13^3+WeightSDS!U$14*$BY13^2+WeightSDS!V$14*$BY13+WeightSDS!W$14),IF($BY13&lt;156,WeightSDS!O$17*$BY13^8+WeightSDS!P$17*$BY13^7+WeightSDS!Q$17*$BY13^6+WeightSDS!R$17*$BY13^5+WeightSDS!S$17*$BY13^4+WeightSDS!T$17*$BY13^3+WeightSDS!U$17*$BY13^2+WeightSDS!V$17*$BY13+WeightSDS!W$17,IF($BY13&lt;186,WeightSDS!$U$18+(WeightSDS!$V$18-WeightSDS!$U$18)/24*($BY13-186)+WeightSDS!$W$18*(-$BY13+186)^2-0.005,WeightSDS!$U$18+(WeightSDS!$V$18-WeightSDS!$U$18)/24*($BY13-186)-0.005)))</f>
        <v>0.14604529399999999</v>
      </c>
      <c r="CE13">
        <f t="shared" si="10"/>
        <v>0.56299999999999994</v>
      </c>
      <c r="CF13">
        <f t="shared" si="11"/>
        <v>69</v>
      </c>
      <c r="CG13">
        <f t="shared" si="12"/>
        <v>0.51</v>
      </c>
      <c r="CH13" s="7" t="e">
        <f t="shared" si="60"/>
        <v>#VALUE!</v>
      </c>
      <c r="CI13" s="7" t="e">
        <f t="shared" si="13"/>
        <v>#VALUE!</v>
      </c>
      <c r="CJ13" s="7" t="e">
        <f t="shared" si="14"/>
        <v>#VALUE!</v>
      </c>
      <c r="CK13" s="7" t="e">
        <f t="shared" si="54"/>
        <v>#VALUE!</v>
      </c>
      <c r="CL13" s="7" t="e">
        <f t="shared" si="55"/>
        <v>#VALUE!</v>
      </c>
      <c r="CM13" s="7" t="e">
        <f t="shared" si="56"/>
        <v>#VALUE!</v>
      </c>
      <c r="CN13" s="7" t="e">
        <f t="shared" si="57"/>
        <v>#VALUE!</v>
      </c>
      <c r="CO13" s="7" t="e">
        <f t="shared" si="58"/>
        <v>#VALUE!</v>
      </c>
      <c r="CP13" s="7" t="e">
        <f t="shared" si="59"/>
        <v>#VALUE!</v>
      </c>
      <c r="CR13" s="7" t="e">
        <f t="shared" si="21"/>
        <v>#VALUE!</v>
      </c>
      <c r="CS13" s="7" t="e">
        <f t="shared" si="22"/>
        <v>#VALUE!</v>
      </c>
      <c r="CT13" s="7" t="e">
        <f t="shared" si="23"/>
        <v>#VALUE!</v>
      </c>
      <c r="CU13" s="7" t="e">
        <f t="shared" si="24"/>
        <v>#VALUE!</v>
      </c>
      <c r="CV13" s="7" t="e">
        <f t="shared" si="25"/>
        <v>#VALUE!</v>
      </c>
      <c r="CW13" s="7" t="e">
        <f t="shared" si="26"/>
        <v>#VALUE!</v>
      </c>
      <c r="CX13" s="7" t="e">
        <f t="shared" si="27"/>
        <v>#VALUE!</v>
      </c>
      <c r="CY13" s="7" t="e">
        <f t="shared" si="28"/>
        <v>#VALUE!</v>
      </c>
      <c r="CZ13" s="7" t="e">
        <f t="shared" si="29"/>
        <v>#VALUE!</v>
      </c>
    </row>
    <row r="14" spans="2:108" s="7" customFormat="1" x14ac:dyDescent="0.15">
      <c r="B14" s="118"/>
      <c r="C14" s="118"/>
      <c r="D14" s="118"/>
      <c r="E14" s="30"/>
      <c r="F14" s="78"/>
      <c r="G14" s="78"/>
      <c r="H14" s="78"/>
      <c r="I14" s="78"/>
      <c r="J14" s="78"/>
      <c r="K14" s="78"/>
      <c r="L14" s="30"/>
      <c r="M14" s="78"/>
      <c r="N14" s="78"/>
      <c r="O14" s="78"/>
      <c r="P14" s="78"/>
      <c r="Q14" s="2" t="str">
        <f t="shared" si="30"/>
        <v/>
      </c>
      <c r="R14" s="11" t="str">
        <f t="shared" si="31"/>
        <v/>
      </c>
      <c r="S14" s="2" t="str">
        <f t="shared" si="32"/>
        <v/>
      </c>
      <c r="T14" s="11" t="str">
        <f t="shared" si="33"/>
        <v/>
      </c>
      <c r="U14" s="2" t="str">
        <f t="shared" si="34"/>
        <v/>
      </c>
      <c r="V14" s="11" t="str">
        <f t="shared" si="35"/>
        <v/>
      </c>
      <c r="W14" s="79" t="str">
        <f t="shared" si="36"/>
        <v/>
      </c>
      <c r="X14" s="79" t="str">
        <f t="shared" si="37"/>
        <v/>
      </c>
      <c r="Y14" s="2" t="str">
        <f t="shared" si="38"/>
        <v/>
      </c>
      <c r="Z14" s="11" t="str">
        <f t="shared" si="0"/>
        <v/>
      </c>
      <c r="AA14" s="2" t="str">
        <f t="shared" si="1"/>
        <v/>
      </c>
      <c r="AB14" s="11" t="str">
        <f t="shared" si="2"/>
        <v/>
      </c>
      <c r="AC14" s="2" t="str">
        <f t="shared" si="3"/>
        <v/>
      </c>
      <c r="AD14" s="11" t="str">
        <f t="shared" si="4"/>
        <v/>
      </c>
      <c r="AE14" s="11" t="str">
        <f t="shared" si="5"/>
        <v/>
      </c>
      <c r="AF14" s="2" t="str">
        <f t="shared" si="39"/>
        <v/>
      </c>
      <c r="AG14" s="2" t="str">
        <f t="shared" si="6"/>
        <v/>
      </c>
      <c r="AH14" s="2" t="str">
        <f t="shared" si="40"/>
        <v/>
      </c>
      <c r="AI14" s="11" t="str">
        <f t="shared" si="41"/>
        <v/>
      </c>
      <c r="AJ14" s="2" t="str">
        <f t="shared" si="42"/>
        <v/>
      </c>
      <c r="AK14" s="11" t="str">
        <f t="shared" si="43"/>
        <v/>
      </c>
      <c r="AL14" s="11" t="str">
        <f t="shared" si="44"/>
        <v/>
      </c>
      <c r="AM14" s="2" t="str">
        <f t="shared" si="45"/>
        <v/>
      </c>
      <c r="AN14" s="11" t="str">
        <f t="shared" si="46"/>
        <v/>
      </c>
      <c r="AO14" s="175" t="str">
        <f t="shared" si="47"/>
        <v/>
      </c>
      <c r="AP14" s="11" t="str">
        <f t="shared" si="48"/>
        <v/>
      </c>
      <c r="AQ14" s="33"/>
      <c r="AR14" s="33"/>
      <c r="AS14" s="33"/>
      <c r="AT14" s="33"/>
      <c r="AU14" s="33"/>
      <c r="AV14" s="33"/>
      <c r="AW14" s="33"/>
      <c r="AX14" s="33"/>
      <c r="AY14" s="33"/>
      <c r="AZ14" s="33"/>
      <c r="BA14" s="33"/>
      <c r="BB14" s="33"/>
      <c r="BC14" s="33"/>
      <c r="BD14" s="33"/>
      <c r="BE14" s="33"/>
      <c r="BF14" s="33"/>
      <c r="BG14" s="33"/>
      <c r="BH14" s="33"/>
      <c r="BI14" s="31"/>
      <c r="BJ14" s="31"/>
      <c r="BK14" s="136"/>
      <c r="BL14" s="139">
        <f t="shared" si="49"/>
        <v>0</v>
      </c>
      <c r="BM14" s="31">
        <f t="shared" si="50"/>
        <v>0</v>
      </c>
      <c r="BN14" s="31"/>
      <c r="BO14" s="140">
        <f t="shared" si="51"/>
        <v>0</v>
      </c>
      <c r="BP14" s="12"/>
      <c r="BQ14" s="8">
        <f t="shared" si="7"/>
        <v>9.0359999999999996</v>
      </c>
      <c r="BR14" s="8">
        <f t="shared" si="52"/>
        <v>-184.49199999999999</v>
      </c>
      <c r="BS14" s="8"/>
      <c r="BT14" s="8">
        <f t="shared" si="9"/>
        <v>0</v>
      </c>
      <c r="BU14"/>
      <c r="BV14">
        <f>IF(D14="M",IF(BY14&lt;78,LMS!$D$5*BY14^3+LMS!$E$5*BY14^2+LMS!$F$5*BY14+LMS!$G$5,IF(BY14&lt;150,LMS!$D$6*BY14^3+LMS!$E$6*BY14^2+LMS!$F$6*BY14+LMS!$G$6,LMS!$D$7*BY14^3+LMS!$E$7*BY14^2+LMS!$F$7*BY14+LMS!$G$7)),IF(BY14&lt;69,LMS!$D$9*BY14^3+LMS!$E$9*BY14^2+LMS!$F$9*BY14+LMS!$G$9,IF(BY14&lt;150,LMS!$D$10*BY14^3+LMS!$E$10*BY14^2+LMS!$F$10*BY14+LMS!$G$10,LMS!$D$11*BY14^3+LMS!$E$11*BY14^2+LMS!$F$11*BY14+LMS!$G$11)))</f>
        <v>0.79584630099999998</v>
      </c>
      <c r="BW14">
        <f>IF(D14="M",(IF(BY14&lt;2.5,LMS!$D$21*BY14^3+LMS!$E$21*BY14^2+LMS!$F$21*BY14+LMS!$G$21,IF(BY14&lt;9.5,LMS!$D$22*BY14^3+LMS!$E$22*BY14^2+LMS!$F$22*BY14+LMS!$G$22,IF(BY14&lt;26.75,LMS!$D$23*BY14^3+LMS!$E$23*BY14^2+LMS!$F$23*BY14+LMS!$G$23,IF(BY14&lt;90,LMS!$D$24*BY14^3+LMS!$E$24*BY14^2+LMS!$F$24*BY14+LMS!$G$24,LMS!$D$25*BY14^3+LMS!$E$25*BY14^2+LMS!$F$25*BY14+LMS!$G$25))))),(IF(BY14&lt;2.5,LMS!$D$27*BY14^3+LMS!$E$27*BY14^2+LMS!$F$27*BY14+LMS!$G$27,IF(BY14&lt;9.5,LMS!$D$28*BY14^3+LMS!$E$28*BY14^2+LMS!$F$28*BY14+LMS!$G$28,IF(BY14&lt;26.75,LMS!$D$29*BY14^3+LMS!$E$29*BY14^2+LMS!$F$29*BY14+LMS!$G$29,IF(BY14&lt;90,LMS!$D$30*BY14^3+LMS!$E$30*BY14^2+LMS!$F$30*BY14+LMS!$G$30,IF(BY14&lt;150,LMS!$D$31*BY14^3+LMS!$E$31*BY14^2+LMS!$F$31*BY14+LMS!$G$31,LMS!$D$32*BY14^3+LMS!$E$32*BY14^2+LMS!$F$32*BY14+LMS!$G$32)))))))</f>
        <v>12.568967990000001</v>
      </c>
      <c r="BX14">
        <f>IF(D14="M",(IF(BY14&lt;90,LMS!$D$14*BY14^3+LMS!$E$14*BY14^2+LMS!$F$14*BY14+LMS!$G$14,LMS!$D$15*BY14^3+LMS!$E$15*BY14^2+LMS!$F$15*BY14+LMS!$G$15)),(IF(BY14&lt;90,LMS!$D$17*BY14^3+LMS!$E$17*BY14^2+LMS!$F$17*BY14+LMS!$G$17,LMS!$D$18*BY14^3+LMS!$E$18*BY14^2+LMS!$F$18*BY14+LMS!$G$18)))</f>
        <v>8.8969350000000003E-2</v>
      </c>
      <c r="BY14" s="7">
        <f t="shared" si="53"/>
        <v>0</v>
      </c>
      <c r="CA14" s="143">
        <f>IF(D14="M",WeightSDS!P$5*$BY14^7+WeightSDS!Q$5*$BY14^6+WeightSDS!R$5*$BY14^5+WeightSDS!S$5*$BY14^4+WeightSDS!T$5*$BY14^3+WeightSDS!U$5*$BY14^2+WeightSDS!V$5*$BY14+WeightSDS!W$5,IF($BY14&lt;186,WeightSDS!P$8*$BY14^7+WeightSDS!Q$8*$BY14^6+WeightSDS!R$8*$BY14^5+WeightSDS!S$8*$BY14^4+WeightSDS!T$8*$BY14^3+WeightSDS!U$8*$BY14^2+WeightSDS!V$8*$BY14+WeightSDS!W$8,WeightSDS!$U$9+WeightSDS!$V$9*($BY14-WeightSDS!$W$9)))</f>
        <v>0.75407122999999998</v>
      </c>
      <c r="CB14" s="7">
        <f>IF(D14="M",IF($BY14&lt;45,WeightSDS!M$23*$BY14^10+WeightSDS!N$23*$BY14^9+WeightSDS!O$23*$BY14^8+WeightSDS!P$23*$BY14^7+WeightSDS!Q$23*$BY14^6+WeightSDS!R$23*$BY14^5+WeightSDS!S$23*$BY14^4+WeightSDS!T$23*$BY14^3+WeightSDS!U$23*$BY14^2+WeightSDS!V$23*$BY14+WeightSDS!W$23,IF($BY14&lt;153,WeightSDS!M$25*$BY14^10+WeightSDS!N$25*$BY14^9+WeightSDS!O$25*$BY14^8+WeightSDS!P$25*$BY14^7+WeightSDS!Q$25*$BY14^6+WeightSDS!R$25*$BY14^5+WeightSDS!S$25*$BY14^4+WeightSDS!T$25*$BY14^3+WeightSDS!U$25*$BY14^2+WeightSDS!V$25*$BY14+WeightSDS!W$25,WeightSDS!M$27+WeightSDS!N$27/(1+EXP(WeightSDS!O$27+WeightSDS!P$27*$BY14)))),IF($BY14&lt;43.8,WeightSDS!M$29*$BY14^10+WeightSDS!N$29*$BY14^9+WeightSDS!O$29*$BY14^8+WeightSDS!P$29*$BY14^7+WeightSDS!Q$29*$BY14^6+WeightSDS!R$29*$BY14^5+WeightSDS!S$29*$BY14^4+WeightSDS!T$29*$BY14^3+WeightSDS!U$29*$BY14^2+WeightSDS!V$29*$BY14+WeightSDS!W$29-0.010431*(1-$BY14/210),IF($BY14&lt;123,WeightSDS!M$30*$BY14^10+WeightSDS!N$30*$BY14^9+WeightSDS!O$30*$BY14^8+WeightSDS!P$30*$BY14^7+WeightSDS!Q$30*$BY14^6+WeightSDS!R$30*$BY14^5+WeightSDS!S$30*$BY14^4+WeightSDS!T$30*$BY14^3+WeightSDS!U$30*$BY14^2+WeightSDS!V$30*$BY14+WeightSDS!W$30-0.010431*(1-1/$BY14),WeightSDS!M$32+WeightSDS!N$32/(1+EXP(WeightSDS!O$32+WeightSDS!P$32*$BY14))-0.010431*(1-$BY14/210))))</f>
        <v>2.9500001032655536</v>
      </c>
      <c r="CC14" s="7">
        <f>IF(D14="M",IF($BY14&lt;162,WeightSDS!P$12*$BY14^7+WeightSDS!Q$12*$BY14^6+WeightSDS!R$12*$BY14^5+WeightSDS!S$12*$BY14^4+WeightSDS!T$12*$BY14^3+WeightSDS!U$12*$BY14^2+WeightSDS!V$12*$BY14+WeightSDS!W$12,WeightSDS!P$14*$BY14^7+WeightSDS!Q$14*$BY14^6+WeightSDS!R$14*$BY14^5+WeightSDS!S$14*$BY14^4+WeightSDS!T$14*$BY14^3+WeightSDS!U$14*$BY14^2+WeightSDS!V$14*$BY14+WeightSDS!W$14),IF($BY14&lt;156,WeightSDS!O$17*$BY14^8+WeightSDS!P$17*$BY14^7+WeightSDS!Q$17*$BY14^6+WeightSDS!R$17*$BY14^5+WeightSDS!S$17*$BY14^4+WeightSDS!T$17*$BY14^3+WeightSDS!U$17*$BY14^2+WeightSDS!V$17*$BY14+WeightSDS!W$17,IF($BY14&lt;186,WeightSDS!$U$18+(WeightSDS!$V$18-WeightSDS!$U$18)/24*($BY14-186)+WeightSDS!$W$18*(-$BY14+186)^2-0.005,WeightSDS!$U$18+(WeightSDS!$V$18-WeightSDS!$U$18)/24*($BY14-186)-0.005)))</f>
        <v>0.14604529399999999</v>
      </c>
      <c r="CE14">
        <f t="shared" si="10"/>
        <v>0.56299999999999994</v>
      </c>
      <c r="CF14">
        <f t="shared" si="11"/>
        <v>69</v>
      </c>
      <c r="CG14">
        <f t="shared" si="12"/>
        <v>0.51</v>
      </c>
      <c r="CH14" s="7" t="e">
        <f t="shared" si="60"/>
        <v>#VALUE!</v>
      </c>
      <c r="CI14" s="7" t="e">
        <f t="shared" si="13"/>
        <v>#VALUE!</v>
      </c>
      <c r="CJ14" s="7" t="e">
        <f t="shared" si="14"/>
        <v>#VALUE!</v>
      </c>
      <c r="CK14" s="7" t="e">
        <f t="shared" si="54"/>
        <v>#VALUE!</v>
      </c>
      <c r="CL14" s="7" t="e">
        <f t="shared" si="55"/>
        <v>#VALUE!</v>
      </c>
      <c r="CM14" s="7" t="e">
        <f t="shared" si="56"/>
        <v>#VALUE!</v>
      </c>
      <c r="CN14" s="7" t="e">
        <f t="shared" si="57"/>
        <v>#VALUE!</v>
      </c>
      <c r="CO14" s="7" t="e">
        <f t="shared" si="58"/>
        <v>#VALUE!</v>
      </c>
      <c r="CP14" s="7" t="e">
        <f t="shared" si="59"/>
        <v>#VALUE!</v>
      </c>
      <c r="CR14" s="7" t="e">
        <f t="shared" si="21"/>
        <v>#VALUE!</v>
      </c>
      <c r="CS14" s="7" t="e">
        <f t="shared" si="22"/>
        <v>#VALUE!</v>
      </c>
      <c r="CT14" s="7" t="e">
        <f t="shared" si="23"/>
        <v>#VALUE!</v>
      </c>
      <c r="CU14" s="7" t="e">
        <f t="shared" si="24"/>
        <v>#VALUE!</v>
      </c>
      <c r="CV14" s="7" t="e">
        <f t="shared" si="25"/>
        <v>#VALUE!</v>
      </c>
      <c r="CW14" s="7" t="e">
        <f t="shared" si="26"/>
        <v>#VALUE!</v>
      </c>
      <c r="CX14" s="7" t="e">
        <f t="shared" si="27"/>
        <v>#VALUE!</v>
      </c>
      <c r="CY14" s="7" t="e">
        <f t="shared" si="28"/>
        <v>#VALUE!</v>
      </c>
      <c r="CZ14" s="7" t="e">
        <f t="shared" si="29"/>
        <v>#VALUE!</v>
      </c>
    </row>
    <row r="15" spans="2:108" s="7" customFormat="1" x14ac:dyDescent="0.15">
      <c r="B15" s="118"/>
      <c r="C15" s="118"/>
      <c r="D15" s="118"/>
      <c r="E15" s="30"/>
      <c r="F15" s="78"/>
      <c r="G15" s="78"/>
      <c r="H15" s="78"/>
      <c r="I15" s="78"/>
      <c r="J15" s="78"/>
      <c r="K15" s="78"/>
      <c r="L15" s="30"/>
      <c r="M15" s="78"/>
      <c r="N15" s="78"/>
      <c r="O15" s="78"/>
      <c r="P15" s="78"/>
      <c r="Q15" s="2" t="str">
        <f t="shared" si="30"/>
        <v/>
      </c>
      <c r="R15" s="11" t="str">
        <f t="shared" si="31"/>
        <v/>
      </c>
      <c r="S15" s="2" t="str">
        <f t="shared" si="32"/>
        <v/>
      </c>
      <c r="T15" s="11" t="str">
        <f t="shared" si="33"/>
        <v/>
      </c>
      <c r="U15" s="2" t="str">
        <f t="shared" si="34"/>
        <v/>
      </c>
      <c r="V15" s="11" t="str">
        <f t="shared" si="35"/>
        <v/>
      </c>
      <c r="W15" s="79" t="str">
        <f t="shared" si="36"/>
        <v/>
      </c>
      <c r="X15" s="79" t="str">
        <f t="shared" si="37"/>
        <v/>
      </c>
      <c r="Y15" s="2" t="str">
        <f t="shared" si="38"/>
        <v/>
      </c>
      <c r="Z15" s="11" t="str">
        <f t="shared" si="0"/>
        <v/>
      </c>
      <c r="AA15" s="2" t="str">
        <f t="shared" si="1"/>
        <v/>
      </c>
      <c r="AB15" s="11" t="str">
        <f t="shared" si="2"/>
        <v/>
      </c>
      <c r="AC15" s="2" t="str">
        <f t="shared" si="3"/>
        <v/>
      </c>
      <c r="AD15" s="11" t="str">
        <f t="shared" si="4"/>
        <v/>
      </c>
      <c r="AE15" s="11" t="str">
        <f t="shared" si="5"/>
        <v/>
      </c>
      <c r="AF15" s="2" t="str">
        <f t="shared" si="39"/>
        <v/>
      </c>
      <c r="AG15" s="2" t="str">
        <f t="shared" si="6"/>
        <v/>
      </c>
      <c r="AH15" s="2" t="str">
        <f t="shared" si="40"/>
        <v/>
      </c>
      <c r="AI15" s="11" t="str">
        <f t="shared" si="41"/>
        <v/>
      </c>
      <c r="AJ15" s="2" t="str">
        <f t="shared" si="42"/>
        <v/>
      </c>
      <c r="AK15" s="11" t="str">
        <f t="shared" si="43"/>
        <v/>
      </c>
      <c r="AL15" s="11" t="str">
        <f t="shared" si="44"/>
        <v/>
      </c>
      <c r="AM15" s="2" t="str">
        <f t="shared" si="45"/>
        <v/>
      </c>
      <c r="AN15" s="11" t="str">
        <f t="shared" si="46"/>
        <v/>
      </c>
      <c r="AO15" s="175" t="str">
        <f t="shared" si="47"/>
        <v/>
      </c>
      <c r="AP15" s="11" t="str">
        <f t="shared" si="48"/>
        <v/>
      </c>
      <c r="AQ15" s="33"/>
      <c r="AR15" s="33"/>
      <c r="AS15" s="33"/>
      <c r="AT15" s="33"/>
      <c r="AU15" s="33"/>
      <c r="AV15" s="33"/>
      <c r="AW15" s="33"/>
      <c r="AX15" s="33"/>
      <c r="AY15" s="33"/>
      <c r="AZ15" s="33"/>
      <c r="BA15" s="33"/>
      <c r="BB15" s="33"/>
      <c r="BC15" s="33"/>
      <c r="BD15" s="33"/>
      <c r="BE15" s="33"/>
      <c r="BF15" s="33"/>
      <c r="BG15" s="33"/>
      <c r="BH15" s="33"/>
      <c r="BI15" s="31"/>
      <c r="BJ15" s="31"/>
      <c r="BK15" s="136"/>
      <c r="BL15" s="139">
        <f t="shared" si="49"/>
        <v>0</v>
      </c>
      <c r="BM15" s="31">
        <f t="shared" si="50"/>
        <v>0</v>
      </c>
      <c r="BN15" s="31"/>
      <c r="BO15" s="140">
        <f t="shared" si="51"/>
        <v>0</v>
      </c>
      <c r="BP15" s="12"/>
      <c r="BQ15" s="8">
        <f t="shared" si="7"/>
        <v>9.0359999999999996</v>
      </c>
      <c r="BR15" s="8">
        <f t="shared" si="52"/>
        <v>-184.49199999999999</v>
      </c>
      <c r="BS15" s="8"/>
      <c r="BT15" s="8">
        <f t="shared" si="9"/>
        <v>0</v>
      </c>
      <c r="BU15"/>
      <c r="BV15">
        <f>IF(D15="M",IF(BY15&lt;78,LMS!$D$5*BY15^3+LMS!$E$5*BY15^2+LMS!$F$5*BY15+LMS!$G$5,IF(BY15&lt;150,LMS!$D$6*BY15^3+LMS!$E$6*BY15^2+LMS!$F$6*BY15+LMS!$G$6,LMS!$D$7*BY15^3+LMS!$E$7*BY15^2+LMS!$F$7*BY15+LMS!$G$7)),IF(BY15&lt;69,LMS!$D$9*BY15^3+LMS!$E$9*BY15^2+LMS!$F$9*BY15+LMS!$G$9,IF(BY15&lt;150,LMS!$D$10*BY15^3+LMS!$E$10*BY15^2+LMS!$F$10*BY15+LMS!$G$10,LMS!$D$11*BY15^3+LMS!$E$11*BY15^2+LMS!$F$11*BY15+LMS!$G$11)))</f>
        <v>0.79584630099999998</v>
      </c>
      <c r="BW15">
        <f>IF(D15="M",(IF(BY15&lt;2.5,LMS!$D$21*BY15^3+LMS!$E$21*BY15^2+LMS!$F$21*BY15+LMS!$G$21,IF(BY15&lt;9.5,LMS!$D$22*BY15^3+LMS!$E$22*BY15^2+LMS!$F$22*BY15+LMS!$G$22,IF(BY15&lt;26.75,LMS!$D$23*BY15^3+LMS!$E$23*BY15^2+LMS!$F$23*BY15+LMS!$G$23,IF(BY15&lt;90,LMS!$D$24*BY15^3+LMS!$E$24*BY15^2+LMS!$F$24*BY15+LMS!$G$24,LMS!$D$25*BY15^3+LMS!$E$25*BY15^2+LMS!$F$25*BY15+LMS!$G$25))))),(IF(BY15&lt;2.5,LMS!$D$27*BY15^3+LMS!$E$27*BY15^2+LMS!$F$27*BY15+LMS!$G$27,IF(BY15&lt;9.5,LMS!$D$28*BY15^3+LMS!$E$28*BY15^2+LMS!$F$28*BY15+LMS!$G$28,IF(BY15&lt;26.75,LMS!$D$29*BY15^3+LMS!$E$29*BY15^2+LMS!$F$29*BY15+LMS!$G$29,IF(BY15&lt;90,LMS!$D$30*BY15^3+LMS!$E$30*BY15^2+LMS!$F$30*BY15+LMS!$G$30,IF(BY15&lt;150,LMS!$D$31*BY15^3+LMS!$E$31*BY15^2+LMS!$F$31*BY15+LMS!$G$31,LMS!$D$32*BY15^3+LMS!$E$32*BY15^2+LMS!$F$32*BY15+LMS!$G$32)))))))</f>
        <v>12.568967990000001</v>
      </c>
      <c r="BX15">
        <f>IF(D15="M",(IF(BY15&lt;90,LMS!$D$14*BY15^3+LMS!$E$14*BY15^2+LMS!$F$14*BY15+LMS!$G$14,LMS!$D$15*BY15^3+LMS!$E$15*BY15^2+LMS!$F$15*BY15+LMS!$G$15)),(IF(BY15&lt;90,LMS!$D$17*BY15^3+LMS!$E$17*BY15^2+LMS!$F$17*BY15+LMS!$G$17,LMS!$D$18*BY15^3+LMS!$E$18*BY15^2+LMS!$F$18*BY15+LMS!$G$18)))</f>
        <v>8.8969350000000003E-2</v>
      </c>
      <c r="BY15" s="7">
        <f t="shared" si="53"/>
        <v>0</v>
      </c>
      <c r="CA15" s="143">
        <f>IF(D15="M",WeightSDS!P$5*$BY15^7+WeightSDS!Q$5*$BY15^6+WeightSDS!R$5*$BY15^5+WeightSDS!S$5*$BY15^4+WeightSDS!T$5*$BY15^3+WeightSDS!U$5*$BY15^2+WeightSDS!V$5*$BY15+WeightSDS!W$5,IF($BY15&lt;186,WeightSDS!P$8*$BY15^7+WeightSDS!Q$8*$BY15^6+WeightSDS!R$8*$BY15^5+WeightSDS!S$8*$BY15^4+WeightSDS!T$8*$BY15^3+WeightSDS!U$8*$BY15^2+WeightSDS!V$8*$BY15+WeightSDS!W$8,WeightSDS!$U$9+WeightSDS!$V$9*($BY15-WeightSDS!$W$9)))</f>
        <v>0.75407122999999998</v>
      </c>
      <c r="CB15" s="7">
        <f>IF(D15="M",IF($BY15&lt;45,WeightSDS!M$23*$BY15^10+WeightSDS!N$23*$BY15^9+WeightSDS!O$23*$BY15^8+WeightSDS!P$23*$BY15^7+WeightSDS!Q$23*$BY15^6+WeightSDS!R$23*$BY15^5+WeightSDS!S$23*$BY15^4+WeightSDS!T$23*$BY15^3+WeightSDS!U$23*$BY15^2+WeightSDS!V$23*$BY15+WeightSDS!W$23,IF($BY15&lt;153,WeightSDS!M$25*$BY15^10+WeightSDS!N$25*$BY15^9+WeightSDS!O$25*$BY15^8+WeightSDS!P$25*$BY15^7+WeightSDS!Q$25*$BY15^6+WeightSDS!R$25*$BY15^5+WeightSDS!S$25*$BY15^4+WeightSDS!T$25*$BY15^3+WeightSDS!U$25*$BY15^2+WeightSDS!V$25*$BY15+WeightSDS!W$25,WeightSDS!M$27+WeightSDS!N$27/(1+EXP(WeightSDS!O$27+WeightSDS!P$27*$BY15)))),IF($BY15&lt;43.8,WeightSDS!M$29*$BY15^10+WeightSDS!N$29*$BY15^9+WeightSDS!O$29*$BY15^8+WeightSDS!P$29*$BY15^7+WeightSDS!Q$29*$BY15^6+WeightSDS!R$29*$BY15^5+WeightSDS!S$29*$BY15^4+WeightSDS!T$29*$BY15^3+WeightSDS!U$29*$BY15^2+WeightSDS!V$29*$BY15+WeightSDS!W$29-0.010431*(1-$BY15/210),IF($BY15&lt;123,WeightSDS!M$30*$BY15^10+WeightSDS!N$30*$BY15^9+WeightSDS!O$30*$BY15^8+WeightSDS!P$30*$BY15^7+WeightSDS!Q$30*$BY15^6+WeightSDS!R$30*$BY15^5+WeightSDS!S$30*$BY15^4+WeightSDS!T$30*$BY15^3+WeightSDS!U$30*$BY15^2+WeightSDS!V$30*$BY15+WeightSDS!W$30-0.010431*(1-1/$BY15),WeightSDS!M$32+WeightSDS!N$32/(1+EXP(WeightSDS!O$32+WeightSDS!P$32*$BY15))-0.010431*(1-$BY15/210))))</f>
        <v>2.9500001032655536</v>
      </c>
      <c r="CC15" s="7">
        <f>IF(D15="M",IF($BY15&lt;162,WeightSDS!P$12*$BY15^7+WeightSDS!Q$12*$BY15^6+WeightSDS!R$12*$BY15^5+WeightSDS!S$12*$BY15^4+WeightSDS!T$12*$BY15^3+WeightSDS!U$12*$BY15^2+WeightSDS!V$12*$BY15+WeightSDS!W$12,WeightSDS!P$14*$BY15^7+WeightSDS!Q$14*$BY15^6+WeightSDS!R$14*$BY15^5+WeightSDS!S$14*$BY15^4+WeightSDS!T$14*$BY15^3+WeightSDS!U$14*$BY15^2+WeightSDS!V$14*$BY15+WeightSDS!W$14),IF($BY15&lt;156,WeightSDS!O$17*$BY15^8+WeightSDS!P$17*$BY15^7+WeightSDS!Q$17*$BY15^6+WeightSDS!R$17*$BY15^5+WeightSDS!S$17*$BY15^4+WeightSDS!T$17*$BY15^3+WeightSDS!U$17*$BY15^2+WeightSDS!V$17*$BY15+WeightSDS!W$17,IF($BY15&lt;186,WeightSDS!$U$18+(WeightSDS!$V$18-WeightSDS!$U$18)/24*($BY15-186)+WeightSDS!$W$18*(-$BY15+186)^2-0.005,WeightSDS!$U$18+(WeightSDS!$V$18-WeightSDS!$U$18)/24*($BY15-186)-0.005)))</f>
        <v>0.14604529399999999</v>
      </c>
      <c r="CE15">
        <f t="shared" si="10"/>
        <v>0.56299999999999994</v>
      </c>
      <c r="CF15">
        <f t="shared" si="11"/>
        <v>69</v>
      </c>
      <c r="CG15">
        <f t="shared" si="12"/>
        <v>0.51</v>
      </c>
      <c r="CH15" s="7" t="e">
        <f t="shared" si="60"/>
        <v>#VALUE!</v>
      </c>
      <c r="CI15" s="7" t="e">
        <f t="shared" si="13"/>
        <v>#VALUE!</v>
      </c>
      <c r="CJ15" s="7" t="e">
        <f t="shared" si="14"/>
        <v>#VALUE!</v>
      </c>
      <c r="CK15" s="7" t="e">
        <f t="shared" si="54"/>
        <v>#VALUE!</v>
      </c>
      <c r="CL15" s="7" t="e">
        <f t="shared" si="55"/>
        <v>#VALUE!</v>
      </c>
      <c r="CM15" s="7" t="e">
        <f t="shared" si="56"/>
        <v>#VALUE!</v>
      </c>
      <c r="CN15" s="7" t="e">
        <f t="shared" si="57"/>
        <v>#VALUE!</v>
      </c>
      <c r="CO15" s="7" t="e">
        <f t="shared" si="58"/>
        <v>#VALUE!</v>
      </c>
      <c r="CP15" s="7" t="e">
        <f t="shared" si="59"/>
        <v>#VALUE!</v>
      </c>
      <c r="CR15" s="7" t="e">
        <f t="shared" si="21"/>
        <v>#VALUE!</v>
      </c>
      <c r="CS15" s="7" t="e">
        <f t="shared" si="22"/>
        <v>#VALUE!</v>
      </c>
      <c r="CT15" s="7" t="e">
        <f t="shared" si="23"/>
        <v>#VALUE!</v>
      </c>
      <c r="CU15" s="7" t="e">
        <f t="shared" si="24"/>
        <v>#VALUE!</v>
      </c>
      <c r="CV15" s="7" t="e">
        <f t="shared" si="25"/>
        <v>#VALUE!</v>
      </c>
      <c r="CW15" s="7" t="e">
        <f t="shared" si="26"/>
        <v>#VALUE!</v>
      </c>
      <c r="CX15" s="7" t="e">
        <f t="shared" si="27"/>
        <v>#VALUE!</v>
      </c>
      <c r="CY15" s="7" t="e">
        <f t="shared" si="28"/>
        <v>#VALUE!</v>
      </c>
      <c r="CZ15" s="7" t="e">
        <f t="shared" si="29"/>
        <v>#VALUE!</v>
      </c>
    </row>
    <row r="16" spans="2:108" s="7" customFormat="1" x14ac:dyDescent="0.15">
      <c r="B16" s="118"/>
      <c r="C16" s="118"/>
      <c r="D16" s="118"/>
      <c r="E16" s="30"/>
      <c r="F16" s="78"/>
      <c r="G16" s="78"/>
      <c r="H16" s="78"/>
      <c r="I16" s="78"/>
      <c r="J16" s="78"/>
      <c r="K16" s="78"/>
      <c r="L16" s="30"/>
      <c r="M16" s="78"/>
      <c r="N16" s="78"/>
      <c r="O16" s="78"/>
      <c r="P16" s="78"/>
      <c r="Q16" s="2" t="str">
        <f t="shared" si="30"/>
        <v/>
      </c>
      <c r="R16" s="11" t="str">
        <f t="shared" si="31"/>
        <v/>
      </c>
      <c r="S16" s="2" t="str">
        <f t="shared" si="32"/>
        <v/>
      </c>
      <c r="T16" s="11" t="str">
        <f t="shared" si="33"/>
        <v/>
      </c>
      <c r="U16" s="2" t="str">
        <f t="shared" si="34"/>
        <v/>
      </c>
      <c r="V16" s="11" t="str">
        <f t="shared" si="35"/>
        <v/>
      </c>
      <c r="W16" s="79" t="str">
        <f t="shared" si="36"/>
        <v/>
      </c>
      <c r="X16" s="79" t="str">
        <f t="shared" si="37"/>
        <v/>
      </c>
      <c r="Y16" s="2" t="str">
        <f t="shared" si="38"/>
        <v/>
      </c>
      <c r="Z16" s="11" t="str">
        <f t="shared" si="0"/>
        <v/>
      </c>
      <c r="AA16" s="2" t="str">
        <f t="shared" si="1"/>
        <v/>
      </c>
      <c r="AB16" s="11" t="str">
        <f t="shared" si="2"/>
        <v/>
      </c>
      <c r="AC16" s="2" t="str">
        <f t="shared" si="3"/>
        <v/>
      </c>
      <c r="AD16" s="11" t="str">
        <f t="shared" si="4"/>
        <v/>
      </c>
      <c r="AE16" s="11" t="str">
        <f t="shared" si="5"/>
        <v/>
      </c>
      <c r="AF16" s="2" t="str">
        <f t="shared" si="39"/>
        <v/>
      </c>
      <c r="AG16" s="2" t="str">
        <f t="shared" si="6"/>
        <v/>
      </c>
      <c r="AH16" s="2" t="str">
        <f t="shared" si="40"/>
        <v/>
      </c>
      <c r="AI16" s="11" t="str">
        <f t="shared" si="41"/>
        <v/>
      </c>
      <c r="AJ16" s="2" t="str">
        <f t="shared" si="42"/>
        <v/>
      </c>
      <c r="AK16" s="11" t="str">
        <f t="shared" si="43"/>
        <v/>
      </c>
      <c r="AL16" s="11" t="str">
        <f t="shared" si="44"/>
        <v/>
      </c>
      <c r="AM16" s="2" t="str">
        <f t="shared" si="45"/>
        <v/>
      </c>
      <c r="AN16" s="11" t="str">
        <f t="shared" si="46"/>
        <v/>
      </c>
      <c r="AO16" s="175" t="str">
        <f t="shared" si="47"/>
        <v/>
      </c>
      <c r="AP16" s="11" t="str">
        <f t="shared" si="48"/>
        <v/>
      </c>
      <c r="AQ16" s="33"/>
      <c r="AR16" s="33"/>
      <c r="AS16" s="33"/>
      <c r="AT16" s="33"/>
      <c r="AU16" s="33"/>
      <c r="AV16" s="33"/>
      <c r="AW16" s="33"/>
      <c r="AX16" s="33"/>
      <c r="AY16" s="33"/>
      <c r="AZ16" s="33"/>
      <c r="BA16" s="33"/>
      <c r="BB16" s="33"/>
      <c r="BC16" s="33"/>
      <c r="BD16" s="33"/>
      <c r="BE16" s="33"/>
      <c r="BF16" s="33"/>
      <c r="BG16" s="33"/>
      <c r="BH16" s="33"/>
      <c r="BI16" s="31"/>
      <c r="BJ16" s="31"/>
      <c r="BK16" s="136"/>
      <c r="BL16" s="139">
        <f t="shared" si="49"/>
        <v>0</v>
      </c>
      <c r="BM16" s="31">
        <f t="shared" si="50"/>
        <v>0</v>
      </c>
      <c r="BN16" s="31"/>
      <c r="BO16" s="140">
        <f t="shared" si="51"/>
        <v>0</v>
      </c>
      <c r="BP16" s="12"/>
      <c r="BQ16" s="8">
        <f t="shared" si="7"/>
        <v>9.0359999999999996</v>
      </c>
      <c r="BR16" s="8">
        <f t="shared" si="52"/>
        <v>-184.49199999999999</v>
      </c>
      <c r="BS16" s="8"/>
      <c r="BT16" s="8">
        <f t="shared" si="9"/>
        <v>0</v>
      </c>
      <c r="BU16"/>
      <c r="BV16">
        <f>IF(D16="M",IF(BY16&lt;78,LMS!$D$5*BY16^3+LMS!$E$5*BY16^2+LMS!$F$5*BY16+LMS!$G$5,IF(BY16&lt;150,LMS!$D$6*BY16^3+LMS!$E$6*BY16^2+LMS!$F$6*BY16+LMS!$G$6,LMS!$D$7*BY16^3+LMS!$E$7*BY16^2+LMS!$F$7*BY16+LMS!$G$7)),IF(BY16&lt;69,LMS!$D$9*BY16^3+LMS!$E$9*BY16^2+LMS!$F$9*BY16+LMS!$G$9,IF(BY16&lt;150,LMS!$D$10*BY16^3+LMS!$E$10*BY16^2+LMS!$F$10*BY16+LMS!$G$10,LMS!$D$11*BY16^3+LMS!$E$11*BY16^2+LMS!$F$11*BY16+LMS!$G$11)))</f>
        <v>0.79584630099999998</v>
      </c>
      <c r="BW16">
        <f>IF(D16="M",(IF(BY16&lt;2.5,LMS!$D$21*BY16^3+LMS!$E$21*BY16^2+LMS!$F$21*BY16+LMS!$G$21,IF(BY16&lt;9.5,LMS!$D$22*BY16^3+LMS!$E$22*BY16^2+LMS!$F$22*BY16+LMS!$G$22,IF(BY16&lt;26.75,LMS!$D$23*BY16^3+LMS!$E$23*BY16^2+LMS!$F$23*BY16+LMS!$G$23,IF(BY16&lt;90,LMS!$D$24*BY16^3+LMS!$E$24*BY16^2+LMS!$F$24*BY16+LMS!$G$24,LMS!$D$25*BY16^3+LMS!$E$25*BY16^2+LMS!$F$25*BY16+LMS!$G$25))))),(IF(BY16&lt;2.5,LMS!$D$27*BY16^3+LMS!$E$27*BY16^2+LMS!$F$27*BY16+LMS!$G$27,IF(BY16&lt;9.5,LMS!$D$28*BY16^3+LMS!$E$28*BY16^2+LMS!$F$28*BY16+LMS!$G$28,IF(BY16&lt;26.75,LMS!$D$29*BY16^3+LMS!$E$29*BY16^2+LMS!$F$29*BY16+LMS!$G$29,IF(BY16&lt;90,LMS!$D$30*BY16^3+LMS!$E$30*BY16^2+LMS!$F$30*BY16+LMS!$G$30,IF(BY16&lt;150,LMS!$D$31*BY16^3+LMS!$E$31*BY16^2+LMS!$F$31*BY16+LMS!$G$31,LMS!$D$32*BY16^3+LMS!$E$32*BY16^2+LMS!$F$32*BY16+LMS!$G$32)))))))</f>
        <v>12.568967990000001</v>
      </c>
      <c r="BX16">
        <f>IF(D16="M",(IF(BY16&lt;90,LMS!$D$14*BY16^3+LMS!$E$14*BY16^2+LMS!$F$14*BY16+LMS!$G$14,LMS!$D$15*BY16^3+LMS!$E$15*BY16^2+LMS!$F$15*BY16+LMS!$G$15)),(IF(BY16&lt;90,LMS!$D$17*BY16^3+LMS!$E$17*BY16^2+LMS!$F$17*BY16+LMS!$G$17,LMS!$D$18*BY16^3+LMS!$E$18*BY16^2+LMS!$F$18*BY16+LMS!$G$18)))</f>
        <v>8.8969350000000003E-2</v>
      </c>
      <c r="BY16" s="7">
        <f t="shared" si="53"/>
        <v>0</v>
      </c>
      <c r="CA16" s="143">
        <f>IF(D16="M",WeightSDS!P$5*$BY16^7+WeightSDS!Q$5*$BY16^6+WeightSDS!R$5*$BY16^5+WeightSDS!S$5*$BY16^4+WeightSDS!T$5*$BY16^3+WeightSDS!U$5*$BY16^2+WeightSDS!V$5*$BY16+WeightSDS!W$5,IF($BY16&lt;186,WeightSDS!P$8*$BY16^7+WeightSDS!Q$8*$BY16^6+WeightSDS!R$8*$BY16^5+WeightSDS!S$8*$BY16^4+WeightSDS!T$8*$BY16^3+WeightSDS!U$8*$BY16^2+WeightSDS!V$8*$BY16+WeightSDS!W$8,WeightSDS!$U$9+WeightSDS!$V$9*($BY16-WeightSDS!$W$9)))</f>
        <v>0.75407122999999998</v>
      </c>
      <c r="CB16" s="7">
        <f>IF(D16="M",IF($BY16&lt;45,WeightSDS!M$23*$BY16^10+WeightSDS!N$23*$BY16^9+WeightSDS!O$23*$BY16^8+WeightSDS!P$23*$BY16^7+WeightSDS!Q$23*$BY16^6+WeightSDS!R$23*$BY16^5+WeightSDS!S$23*$BY16^4+WeightSDS!T$23*$BY16^3+WeightSDS!U$23*$BY16^2+WeightSDS!V$23*$BY16+WeightSDS!W$23,IF($BY16&lt;153,WeightSDS!M$25*$BY16^10+WeightSDS!N$25*$BY16^9+WeightSDS!O$25*$BY16^8+WeightSDS!P$25*$BY16^7+WeightSDS!Q$25*$BY16^6+WeightSDS!R$25*$BY16^5+WeightSDS!S$25*$BY16^4+WeightSDS!T$25*$BY16^3+WeightSDS!U$25*$BY16^2+WeightSDS!V$25*$BY16+WeightSDS!W$25,WeightSDS!M$27+WeightSDS!N$27/(1+EXP(WeightSDS!O$27+WeightSDS!P$27*$BY16)))),IF($BY16&lt;43.8,WeightSDS!M$29*$BY16^10+WeightSDS!N$29*$BY16^9+WeightSDS!O$29*$BY16^8+WeightSDS!P$29*$BY16^7+WeightSDS!Q$29*$BY16^6+WeightSDS!R$29*$BY16^5+WeightSDS!S$29*$BY16^4+WeightSDS!T$29*$BY16^3+WeightSDS!U$29*$BY16^2+WeightSDS!V$29*$BY16+WeightSDS!W$29-0.010431*(1-$BY16/210),IF($BY16&lt;123,WeightSDS!M$30*$BY16^10+WeightSDS!N$30*$BY16^9+WeightSDS!O$30*$BY16^8+WeightSDS!P$30*$BY16^7+WeightSDS!Q$30*$BY16^6+WeightSDS!R$30*$BY16^5+WeightSDS!S$30*$BY16^4+WeightSDS!T$30*$BY16^3+WeightSDS!U$30*$BY16^2+WeightSDS!V$30*$BY16+WeightSDS!W$30-0.010431*(1-1/$BY16),WeightSDS!M$32+WeightSDS!N$32/(1+EXP(WeightSDS!O$32+WeightSDS!P$32*$BY16))-0.010431*(1-$BY16/210))))</f>
        <v>2.9500001032655536</v>
      </c>
      <c r="CC16" s="7">
        <f>IF(D16="M",IF($BY16&lt;162,WeightSDS!P$12*$BY16^7+WeightSDS!Q$12*$BY16^6+WeightSDS!R$12*$BY16^5+WeightSDS!S$12*$BY16^4+WeightSDS!T$12*$BY16^3+WeightSDS!U$12*$BY16^2+WeightSDS!V$12*$BY16+WeightSDS!W$12,WeightSDS!P$14*$BY16^7+WeightSDS!Q$14*$BY16^6+WeightSDS!R$14*$BY16^5+WeightSDS!S$14*$BY16^4+WeightSDS!T$14*$BY16^3+WeightSDS!U$14*$BY16^2+WeightSDS!V$14*$BY16+WeightSDS!W$14),IF($BY16&lt;156,WeightSDS!O$17*$BY16^8+WeightSDS!P$17*$BY16^7+WeightSDS!Q$17*$BY16^6+WeightSDS!R$17*$BY16^5+WeightSDS!S$17*$BY16^4+WeightSDS!T$17*$BY16^3+WeightSDS!U$17*$BY16^2+WeightSDS!V$17*$BY16+WeightSDS!W$17,IF($BY16&lt;186,WeightSDS!$U$18+(WeightSDS!$V$18-WeightSDS!$U$18)/24*($BY16-186)+WeightSDS!$W$18*(-$BY16+186)^2-0.005,WeightSDS!$U$18+(WeightSDS!$V$18-WeightSDS!$U$18)/24*($BY16-186)-0.005)))</f>
        <v>0.14604529399999999</v>
      </c>
      <c r="CE16">
        <f t="shared" si="10"/>
        <v>0.56299999999999994</v>
      </c>
      <c r="CF16">
        <f t="shared" si="11"/>
        <v>69</v>
      </c>
      <c r="CG16">
        <f t="shared" si="12"/>
        <v>0.51</v>
      </c>
      <c r="CH16" s="7" t="e">
        <f t="shared" si="60"/>
        <v>#VALUE!</v>
      </c>
      <c r="CI16" s="7" t="e">
        <f t="shared" si="13"/>
        <v>#VALUE!</v>
      </c>
      <c r="CJ16" s="7" t="e">
        <f t="shared" si="14"/>
        <v>#VALUE!</v>
      </c>
      <c r="CK16" s="7" t="e">
        <f t="shared" si="54"/>
        <v>#VALUE!</v>
      </c>
      <c r="CL16" s="7" t="e">
        <f t="shared" si="55"/>
        <v>#VALUE!</v>
      </c>
      <c r="CM16" s="7" t="e">
        <f t="shared" si="56"/>
        <v>#VALUE!</v>
      </c>
      <c r="CN16" s="7" t="e">
        <f t="shared" si="57"/>
        <v>#VALUE!</v>
      </c>
      <c r="CO16" s="7" t="e">
        <f t="shared" si="58"/>
        <v>#VALUE!</v>
      </c>
      <c r="CP16" s="7" t="e">
        <f t="shared" si="59"/>
        <v>#VALUE!</v>
      </c>
      <c r="CR16" s="7" t="e">
        <f t="shared" si="21"/>
        <v>#VALUE!</v>
      </c>
      <c r="CS16" s="7" t="e">
        <f t="shared" si="22"/>
        <v>#VALUE!</v>
      </c>
      <c r="CT16" s="7" t="e">
        <f t="shared" si="23"/>
        <v>#VALUE!</v>
      </c>
      <c r="CU16" s="7" t="e">
        <f t="shared" si="24"/>
        <v>#VALUE!</v>
      </c>
      <c r="CV16" s="7" t="e">
        <f t="shared" si="25"/>
        <v>#VALUE!</v>
      </c>
      <c r="CW16" s="7" t="e">
        <f t="shared" si="26"/>
        <v>#VALUE!</v>
      </c>
      <c r="CX16" s="7" t="e">
        <f t="shared" si="27"/>
        <v>#VALUE!</v>
      </c>
      <c r="CY16" s="7" t="e">
        <f t="shared" si="28"/>
        <v>#VALUE!</v>
      </c>
      <c r="CZ16" s="7" t="e">
        <f t="shared" si="29"/>
        <v>#VALUE!</v>
      </c>
    </row>
    <row r="17" spans="2:104" s="7" customFormat="1" x14ac:dyDescent="0.15">
      <c r="B17" s="118"/>
      <c r="C17" s="118"/>
      <c r="D17" s="118"/>
      <c r="E17" s="30"/>
      <c r="F17" s="78"/>
      <c r="G17" s="78"/>
      <c r="H17" s="78"/>
      <c r="I17" s="78"/>
      <c r="J17" s="78"/>
      <c r="K17" s="78"/>
      <c r="L17" s="30"/>
      <c r="M17" s="78"/>
      <c r="N17" s="78"/>
      <c r="O17" s="78"/>
      <c r="P17" s="78"/>
      <c r="Q17" s="2" t="str">
        <f t="shared" si="30"/>
        <v/>
      </c>
      <c r="R17" s="11" t="str">
        <f t="shared" si="31"/>
        <v/>
      </c>
      <c r="S17" s="2" t="str">
        <f t="shared" si="32"/>
        <v/>
      </c>
      <c r="T17" s="11" t="str">
        <f t="shared" si="33"/>
        <v/>
      </c>
      <c r="U17" s="2" t="str">
        <f t="shared" si="34"/>
        <v/>
      </c>
      <c r="V17" s="11" t="str">
        <f t="shared" si="35"/>
        <v/>
      </c>
      <c r="W17" s="79" t="str">
        <f t="shared" si="36"/>
        <v/>
      </c>
      <c r="X17" s="79" t="str">
        <f t="shared" si="37"/>
        <v/>
      </c>
      <c r="Y17" s="2" t="str">
        <f t="shared" si="38"/>
        <v/>
      </c>
      <c r="Z17" s="11" t="str">
        <f t="shared" si="0"/>
        <v/>
      </c>
      <c r="AA17" s="2" t="str">
        <f t="shared" si="1"/>
        <v/>
      </c>
      <c r="AB17" s="11" t="str">
        <f t="shared" si="2"/>
        <v/>
      </c>
      <c r="AC17" s="2" t="str">
        <f t="shared" si="3"/>
        <v/>
      </c>
      <c r="AD17" s="11" t="str">
        <f t="shared" si="4"/>
        <v/>
      </c>
      <c r="AE17" s="11" t="str">
        <f t="shared" si="5"/>
        <v/>
      </c>
      <c r="AF17" s="2" t="str">
        <f t="shared" si="39"/>
        <v/>
      </c>
      <c r="AG17" s="2" t="str">
        <f t="shared" si="6"/>
        <v/>
      </c>
      <c r="AH17" s="2" t="str">
        <f t="shared" si="40"/>
        <v/>
      </c>
      <c r="AI17" s="11" t="str">
        <f t="shared" si="41"/>
        <v/>
      </c>
      <c r="AJ17" s="2" t="str">
        <f t="shared" si="42"/>
        <v/>
      </c>
      <c r="AK17" s="11" t="str">
        <f t="shared" si="43"/>
        <v/>
      </c>
      <c r="AL17" s="11" t="str">
        <f t="shared" si="44"/>
        <v/>
      </c>
      <c r="AM17" s="2" t="str">
        <f t="shared" si="45"/>
        <v/>
      </c>
      <c r="AN17" s="11" t="str">
        <f t="shared" si="46"/>
        <v/>
      </c>
      <c r="AO17" s="175" t="str">
        <f t="shared" si="47"/>
        <v/>
      </c>
      <c r="AP17" s="11" t="str">
        <f t="shared" si="48"/>
        <v/>
      </c>
      <c r="AQ17" s="33"/>
      <c r="AR17" s="33"/>
      <c r="AS17" s="33"/>
      <c r="AT17" s="33"/>
      <c r="AU17" s="33"/>
      <c r="AV17" s="33"/>
      <c r="AW17" s="33"/>
      <c r="AX17" s="33"/>
      <c r="AY17" s="33"/>
      <c r="AZ17" s="33"/>
      <c r="BA17" s="33"/>
      <c r="BB17" s="33"/>
      <c r="BC17" s="33"/>
      <c r="BD17" s="33"/>
      <c r="BE17" s="33"/>
      <c r="BF17" s="33"/>
      <c r="BG17" s="33"/>
      <c r="BH17" s="33"/>
      <c r="BI17" s="31"/>
      <c r="BJ17" s="31"/>
      <c r="BK17" s="136"/>
      <c r="BL17" s="139">
        <f t="shared" si="49"/>
        <v>0</v>
      </c>
      <c r="BM17" s="31">
        <f t="shared" si="50"/>
        <v>0</v>
      </c>
      <c r="BN17" s="31"/>
      <c r="BO17" s="140">
        <f t="shared" si="51"/>
        <v>0</v>
      </c>
      <c r="BP17" s="12"/>
      <c r="BQ17" s="8">
        <f t="shared" si="7"/>
        <v>9.0359999999999996</v>
      </c>
      <c r="BR17" s="8">
        <f t="shared" si="52"/>
        <v>-184.49199999999999</v>
      </c>
      <c r="BS17" s="8"/>
      <c r="BT17" s="8">
        <f t="shared" si="9"/>
        <v>0</v>
      </c>
      <c r="BU17"/>
      <c r="BV17">
        <f>IF(D17="M",IF(BY17&lt;78,LMS!$D$5*BY17^3+LMS!$E$5*BY17^2+LMS!$F$5*BY17+LMS!$G$5,IF(BY17&lt;150,LMS!$D$6*BY17^3+LMS!$E$6*BY17^2+LMS!$F$6*BY17+LMS!$G$6,LMS!$D$7*BY17^3+LMS!$E$7*BY17^2+LMS!$F$7*BY17+LMS!$G$7)),IF(BY17&lt;69,LMS!$D$9*BY17^3+LMS!$E$9*BY17^2+LMS!$F$9*BY17+LMS!$G$9,IF(BY17&lt;150,LMS!$D$10*BY17^3+LMS!$E$10*BY17^2+LMS!$F$10*BY17+LMS!$G$10,LMS!$D$11*BY17^3+LMS!$E$11*BY17^2+LMS!$F$11*BY17+LMS!$G$11)))</f>
        <v>0.79584630099999998</v>
      </c>
      <c r="BW17">
        <f>IF(D17="M",(IF(BY17&lt;2.5,LMS!$D$21*BY17^3+LMS!$E$21*BY17^2+LMS!$F$21*BY17+LMS!$G$21,IF(BY17&lt;9.5,LMS!$D$22*BY17^3+LMS!$E$22*BY17^2+LMS!$F$22*BY17+LMS!$G$22,IF(BY17&lt;26.75,LMS!$D$23*BY17^3+LMS!$E$23*BY17^2+LMS!$F$23*BY17+LMS!$G$23,IF(BY17&lt;90,LMS!$D$24*BY17^3+LMS!$E$24*BY17^2+LMS!$F$24*BY17+LMS!$G$24,LMS!$D$25*BY17^3+LMS!$E$25*BY17^2+LMS!$F$25*BY17+LMS!$G$25))))),(IF(BY17&lt;2.5,LMS!$D$27*BY17^3+LMS!$E$27*BY17^2+LMS!$F$27*BY17+LMS!$G$27,IF(BY17&lt;9.5,LMS!$D$28*BY17^3+LMS!$E$28*BY17^2+LMS!$F$28*BY17+LMS!$G$28,IF(BY17&lt;26.75,LMS!$D$29*BY17^3+LMS!$E$29*BY17^2+LMS!$F$29*BY17+LMS!$G$29,IF(BY17&lt;90,LMS!$D$30*BY17^3+LMS!$E$30*BY17^2+LMS!$F$30*BY17+LMS!$G$30,IF(BY17&lt;150,LMS!$D$31*BY17^3+LMS!$E$31*BY17^2+LMS!$F$31*BY17+LMS!$G$31,LMS!$D$32*BY17^3+LMS!$E$32*BY17^2+LMS!$F$32*BY17+LMS!$G$32)))))))</f>
        <v>12.568967990000001</v>
      </c>
      <c r="BX17">
        <f>IF(D17="M",(IF(BY17&lt;90,LMS!$D$14*BY17^3+LMS!$E$14*BY17^2+LMS!$F$14*BY17+LMS!$G$14,LMS!$D$15*BY17^3+LMS!$E$15*BY17^2+LMS!$F$15*BY17+LMS!$G$15)),(IF(BY17&lt;90,LMS!$D$17*BY17^3+LMS!$E$17*BY17^2+LMS!$F$17*BY17+LMS!$G$17,LMS!$D$18*BY17^3+LMS!$E$18*BY17^2+LMS!$F$18*BY17+LMS!$G$18)))</f>
        <v>8.8969350000000003E-2</v>
      </c>
      <c r="BY17" s="7">
        <f t="shared" si="53"/>
        <v>0</v>
      </c>
      <c r="CA17" s="143">
        <f>IF(D17="M",WeightSDS!P$5*$BY17^7+WeightSDS!Q$5*$BY17^6+WeightSDS!R$5*$BY17^5+WeightSDS!S$5*$BY17^4+WeightSDS!T$5*$BY17^3+WeightSDS!U$5*$BY17^2+WeightSDS!V$5*$BY17+WeightSDS!W$5,IF($BY17&lt;186,WeightSDS!P$8*$BY17^7+WeightSDS!Q$8*$BY17^6+WeightSDS!R$8*$BY17^5+WeightSDS!S$8*$BY17^4+WeightSDS!T$8*$BY17^3+WeightSDS!U$8*$BY17^2+WeightSDS!V$8*$BY17+WeightSDS!W$8,WeightSDS!$U$9+WeightSDS!$V$9*($BY17-WeightSDS!$W$9)))</f>
        <v>0.75407122999999998</v>
      </c>
      <c r="CB17" s="7">
        <f>IF(D17="M",IF($BY17&lt;45,WeightSDS!M$23*$BY17^10+WeightSDS!N$23*$BY17^9+WeightSDS!O$23*$BY17^8+WeightSDS!P$23*$BY17^7+WeightSDS!Q$23*$BY17^6+WeightSDS!R$23*$BY17^5+WeightSDS!S$23*$BY17^4+WeightSDS!T$23*$BY17^3+WeightSDS!U$23*$BY17^2+WeightSDS!V$23*$BY17+WeightSDS!W$23,IF($BY17&lt;153,WeightSDS!M$25*$BY17^10+WeightSDS!N$25*$BY17^9+WeightSDS!O$25*$BY17^8+WeightSDS!P$25*$BY17^7+WeightSDS!Q$25*$BY17^6+WeightSDS!R$25*$BY17^5+WeightSDS!S$25*$BY17^4+WeightSDS!T$25*$BY17^3+WeightSDS!U$25*$BY17^2+WeightSDS!V$25*$BY17+WeightSDS!W$25,WeightSDS!M$27+WeightSDS!N$27/(1+EXP(WeightSDS!O$27+WeightSDS!P$27*$BY17)))),IF($BY17&lt;43.8,WeightSDS!M$29*$BY17^10+WeightSDS!N$29*$BY17^9+WeightSDS!O$29*$BY17^8+WeightSDS!P$29*$BY17^7+WeightSDS!Q$29*$BY17^6+WeightSDS!R$29*$BY17^5+WeightSDS!S$29*$BY17^4+WeightSDS!T$29*$BY17^3+WeightSDS!U$29*$BY17^2+WeightSDS!V$29*$BY17+WeightSDS!W$29-0.010431*(1-$BY17/210),IF($BY17&lt;123,WeightSDS!M$30*$BY17^10+WeightSDS!N$30*$BY17^9+WeightSDS!O$30*$BY17^8+WeightSDS!P$30*$BY17^7+WeightSDS!Q$30*$BY17^6+WeightSDS!R$30*$BY17^5+WeightSDS!S$30*$BY17^4+WeightSDS!T$30*$BY17^3+WeightSDS!U$30*$BY17^2+WeightSDS!V$30*$BY17+WeightSDS!W$30-0.010431*(1-1/$BY17),WeightSDS!M$32+WeightSDS!N$32/(1+EXP(WeightSDS!O$32+WeightSDS!P$32*$BY17))-0.010431*(1-$BY17/210))))</f>
        <v>2.9500001032655536</v>
      </c>
      <c r="CC17" s="7">
        <f>IF(D17="M",IF($BY17&lt;162,WeightSDS!P$12*$BY17^7+WeightSDS!Q$12*$BY17^6+WeightSDS!R$12*$BY17^5+WeightSDS!S$12*$BY17^4+WeightSDS!T$12*$BY17^3+WeightSDS!U$12*$BY17^2+WeightSDS!V$12*$BY17+WeightSDS!W$12,WeightSDS!P$14*$BY17^7+WeightSDS!Q$14*$BY17^6+WeightSDS!R$14*$BY17^5+WeightSDS!S$14*$BY17^4+WeightSDS!T$14*$BY17^3+WeightSDS!U$14*$BY17^2+WeightSDS!V$14*$BY17+WeightSDS!W$14),IF($BY17&lt;156,WeightSDS!O$17*$BY17^8+WeightSDS!P$17*$BY17^7+WeightSDS!Q$17*$BY17^6+WeightSDS!R$17*$BY17^5+WeightSDS!S$17*$BY17^4+WeightSDS!T$17*$BY17^3+WeightSDS!U$17*$BY17^2+WeightSDS!V$17*$BY17+WeightSDS!W$17,IF($BY17&lt;186,WeightSDS!$U$18+(WeightSDS!$V$18-WeightSDS!$U$18)/24*($BY17-186)+WeightSDS!$W$18*(-$BY17+186)^2-0.005,WeightSDS!$U$18+(WeightSDS!$V$18-WeightSDS!$U$18)/24*($BY17-186)-0.005)))</f>
        <v>0.14604529399999999</v>
      </c>
      <c r="CE17">
        <f t="shared" si="10"/>
        <v>0.56299999999999994</v>
      </c>
      <c r="CF17">
        <f t="shared" si="11"/>
        <v>69</v>
      </c>
      <c r="CG17">
        <f t="shared" si="12"/>
        <v>0.51</v>
      </c>
      <c r="CH17" s="7" t="e">
        <f t="shared" si="60"/>
        <v>#VALUE!</v>
      </c>
      <c r="CI17" s="7" t="e">
        <f t="shared" si="13"/>
        <v>#VALUE!</v>
      </c>
      <c r="CJ17" s="7" t="e">
        <f t="shared" si="14"/>
        <v>#VALUE!</v>
      </c>
      <c r="CK17" s="7" t="e">
        <f t="shared" si="54"/>
        <v>#VALUE!</v>
      </c>
      <c r="CL17" s="7" t="e">
        <f t="shared" si="55"/>
        <v>#VALUE!</v>
      </c>
      <c r="CM17" s="7" t="e">
        <f t="shared" si="56"/>
        <v>#VALUE!</v>
      </c>
      <c r="CN17" s="7" t="e">
        <f t="shared" si="57"/>
        <v>#VALUE!</v>
      </c>
      <c r="CO17" s="7" t="e">
        <f t="shared" si="58"/>
        <v>#VALUE!</v>
      </c>
      <c r="CP17" s="7" t="e">
        <f t="shared" si="59"/>
        <v>#VALUE!</v>
      </c>
      <c r="CR17" s="7" t="e">
        <f t="shared" si="21"/>
        <v>#VALUE!</v>
      </c>
      <c r="CS17" s="7" t="e">
        <f t="shared" si="22"/>
        <v>#VALUE!</v>
      </c>
      <c r="CT17" s="7" t="e">
        <f t="shared" si="23"/>
        <v>#VALUE!</v>
      </c>
      <c r="CU17" s="7" t="e">
        <f t="shared" si="24"/>
        <v>#VALUE!</v>
      </c>
      <c r="CV17" s="7" t="e">
        <f t="shared" si="25"/>
        <v>#VALUE!</v>
      </c>
      <c r="CW17" s="7" t="e">
        <f t="shared" si="26"/>
        <v>#VALUE!</v>
      </c>
      <c r="CX17" s="7" t="e">
        <f t="shared" si="27"/>
        <v>#VALUE!</v>
      </c>
      <c r="CY17" s="7" t="e">
        <f t="shared" si="28"/>
        <v>#VALUE!</v>
      </c>
      <c r="CZ17" s="7" t="e">
        <f t="shared" si="29"/>
        <v>#VALUE!</v>
      </c>
    </row>
    <row r="18" spans="2:104" s="7" customFormat="1" x14ac:dyDescent="0.15">
      <c r="B18" s="118"/>
      <c r="C18" s="118"/>
      <c r="D18" s="118"/>
      <c r="E18" s="30"/>
      <c r="F18" s="78"/>
      <c r="G18" s="78"/>
      <c r="H18" s="78"/>
      <c r="I18" s="78"/>
      <c r="J18" s="78"/>
      <c r="K18" s="78"/>
      <c r="L18" s="30"/>
      <c r="M18" s="78"/>
      <c r="N18" s="78"/>
      <c r="O18" s="78"/>
      <c r="P18" s="78"/>
      <c r="Q18" s="2" t="str">
        <f t="shared" si="30"/>
        <v/>
      </c>
      <c r="R18" s="11" t="str">
        <f t="shared" si="31"/>
        <v/>
      </c>
      <c r="S18" s="2" t="str">
        <f t="shared" si="32"/>
        <v/>
      </c>
      <c r="T18" s="11" t="str">
        <f t="shared" si="33"/>
        <v/>
      </c>
      <c r="U18" s="2" t="str">
        <f t="shared" si="34"/>
        <v/>
      </c>
      <c r="V18" s="11" t="str">
        <f t="shared" si="35"/>
        <v/>
      </c>
      <c r="W18" s="79" t="str">
        <f t="shared" si="36"/>
        <v/>
      </c>
      <c r="X18" s="79" t="str">
        <f t="shared" si="37"/>
        <v/>
      </c>
      <c r="Y18" s="2" t="str">
        <f t="shared" si="38"/>
        <v/>
      </c>
      <c r="Z18" s="11" t="str">
        <f t="shared" si="0"/>
        <v/>
      </c>
      <c r="AA18" s="2" t="str">
        <f t="shared" si="1"/>
        <v/>
      </c>
      <c r="AB18" s="11" t="str">
        <f t="shared" si="2"/>
        <v/>
      </c>
      <c r="AC18" s="2" t="str">
        <f t="shared" si="3"/>
        <v/>
      </c>
      <c r="AD18" s="11" t="str">
        <f t="shared" si="4"/>
        <v/>
      </c>
      <c r="AE18" s="11" t="str">
        <f t="shared" si="5"/>
        <v/>
      </c>
      <c r="AF18" s="2" t="str">
        <f t="shared" si="39"/>
        <v/>
      </c>
      <c r="AG18" s="2" t="str">
        <f t="shared" si="6"/>
        <v/>
      </c>
      <c r="AH18" s="2" t="str">
        <f t="shared" si="40"/>
        <v/>
      </c>
      <c r="AI18" s="11" t="str">
        <f t="shared" si="41"/>
        <v/>
      </c>
      <c r="AJ18" s="2" t="str">
        <f t="shared" si="42"/>
        <v/>
      </c>
      <c r="AK18" s="11" t="str">
        <f t="shared" si="43"/>
        <v/>
      </c>
      <c r="AL18" s="11" t="str">
        <f t="shared" si="44"/>
        <v/>
      </c>
      <c r="AM18" s="2" t="str">
        <f t="shared" si="45"/>
        <v/>
      </c>
      <c r="AN18" s="11" t="str">
        <f t="shared" si="46"/>
        <v/>
      </c>
      <c r="AO18" s="175" t="str">
        <f t="shared" si="47"/>
        <v/>
      </c>
      <c r="AP18" s="11" t="str">
        <f t="shared" si="48"/>
        <v/>
      </c>
      <c r="AQ18" s="33"/>
      <c r="AR18" s="33"/>
      <c r="AS18" s="33"/>
      <c r="AT18" s="33"/>
      <c r="AU18" s="33"/>
      <c r="AV18" s="33"/>
      <c r="AW18" s="33"/>
      <c r="AX18" s="33"/>
      <c r="AY18" s="33"/>
      <c r="AZ18" s="33"/>
      <c r="BA18" s="33"/>
      <c r="BB18" s="33"/>
      <c r="BC18" s="33"/>
      <c r="BD18" s="33"/>
      <c r="BE18" s="33"/>
      <c r="BF18" s="33"/>
      <c r="BG18" s="33"/>
      <c r="BH18" s="33"/>
      <c r="BI18" s="31"/>
      <c r="BJ18" s="31"/>
      <c r="BK18" s="136"/>
      <c r="BL18" s="139">
        <f t="shared" si="49"/>
        <v>0</v>
      </c>
      <c r="BM18" s="31">
        <f t="shared" si="50"/>
        <v>0</v>
      </c>
      <c r="BN18" s="31"/>
      <c r="BO18" s="140">
        <f t="shared" si="51"/>
        <v>0</v>
      </c>
      <c r="BP18" s="12"/>
      <c r="BQ18" s="8">
        <f t="shared" si="7"/>
        <v>9.0359999999999996</v>
      </c>
      <c r="BR18" s="8">
        <f t="shared" si="52"/>
        <v>-184.49199999999999</v>
      </c>
      <c r="BS18" s="8"/>
      <c r="BT18" s="8">
        <f t="shared" si="9"/>
        <v>0</v>
      </c>
      <c r="BU18"/>
      <c r="BV18">
        <f>IF(D18="M",IF(BY18&lt;78,LMS!$D$5*BY18^3+LMS!$E$5*BY18^2+LMS!$F$5*BY18+LMS!$G$5,IF(BY18&lt;150,LMS!$D$6*BY18^3+LMS!$E$6*BY18^2+LMS!$F$6*BY18+LMS!$G$6,LMS!$D$7*BY18^3+LMS!$E$7*BY18^2+LMS!$F$7*BY18+LMS!$G$7)),IF(BY18&lt;69,LMS!$D$9*BY18^3+LMS!$E$9*BY18^2+LMS!$F$9*BY18+LMS!$G$9,IF(BY18&lt;150,LMS!$D$10*BY18^3+LMS!$E$10*BY18^2+LMS!$F$10*BY18+LMS!$G$10,LMS!$D$11*BY18^3+LMS!$E$11*BY18^2+LMS!$F$11*BY18+LMS!$G$11)))</f>
        <v>0.79584630099999998</v>
      </c>
      <c r="BW18">
        <f>IF(D18="M",(IF(BY18&lt;2.5,LMS!$D$21*BY18^3+LMS!$E$21*BY18^2+LMS!$F$21*BY18+LMS!$G$21,IF(BY18&lt;9.5,LMS!$D$22*BY18^3+LMS!$E$22*BY18^2+LMS!$F$22*BY18+LMS!$G$22,IF(BY18&lt;26.75,LMS!$D$23*BY18^3+LMS!$E$23*BY18^2+LMS!$F$23*BY18+LMS!$G$23,IF(BY18&lt;90,LMS!$D$24*BY18^3+LMS!$E$24*BY18^2+LMS!$F$24*BY18+LMS!$G$24,LMS!$D$25*BY18^3+LMS!$E$25*BY18^2+LMS!$F$25*BY18+LMS!$G$25))))),(IF(BY18&lt;2.5,LMS!$D$27*BY18^3+LMS!$E$27*BY18^2+LMS!$F$27*BY18+LMS!$G$27,IF(BY18&lt;9.5,LMS!$D$28*BY18^3+LMS!$E$28*BY18^2+LMS!$F$28*BY18+LMS!$G$28,IF(BY18&lt;26.75,LMS!$D$29*BY18^3+LMS!$E$29*BY18^2+LMS!$F$29*BY18+LMS!$G$29,IF(BY18&lt;90,LMS!$D$30*BY18^3+LMS!$E$30*BY18^2+LMS!$F$30*BY18+LMS!$G$30,IF(BY18&lt;150,LMS!$D$31*BY18^3+LMS!$E$31*BY18^2+LMS!$F$31*BY18+LMS!$G$31,LMS!$D$32*BY18^3+LMS!$E$32*BY18^2+LMS!$F$32*BY18+LMS!$G$32)))))))</f>
        <v>12.568967990000001</v>
      </c>
      <c r="BX18">
        <f>IF(D18="M",(IF(BY18&lt;90,LMS!$D$14*BY18^3+LMS!$E$14*BY18^2+LMS!$F$14*BY18+LMS!$G$14,LMS!$D$15*BY18^3+LMS!$E$15*BY18^2+LMS!$F$15*BY18+LMS!$G$15)),(IF(BY18&lt;90,LMS!$D$17*BY18^3+LMS!$E$17*BY18^2+LMS!$F$17*BY18+LMS!$G$17,LMS!$D$18*BY18^3+LMS!$E$18*BY18^2+LMS!$F$18*BY18+LMS!$G$18)))</f>
        <v>8.8969350000000003E-2</v>
      </c>
      <c r="BY18" s="7">
        <f t="shared" si="53"/>
        <v>0</v>
      </c>
      <c r="CA18" s="143">
        <f>IF(D18="M",WeightSDS!P$5*$BY18^7+WeightSDS!Q$5*$BY18^6+WeightSDS!R$5*$BY18^5+WeightSDS!S$5*$BY18^4+WeightSDS!T$5*$BY18^3+WeightSDS!U$5*$BY18^2+WeightSDS!V$5*$BY18+WeightSDS!W$5,IF($BY18&lt;186,WeightSDS!P$8*$BY18^7+WeightSDS!Q$8*$BY18^6+WeightSDS!R$8*$BY18^5+WeightSDS!S$8*$BY18^4+WeightSDS!T$8*$BY18^3+WeightSDS!U$8*$BY18^2+WeightSDS!V$8*$BY18+WeightSDS!W$8,WeightSDS!$U$9+WeightSDS!$V$9*($BY18-WeightSDS!$W$9)))</f>
        <v>0.75407122999999998</v>
      </c>
      <c r="CB18" s="7">
        <f>IF(D18="M",IF($BY18&lt;45,WeightSDS!M$23*$BY18^10+WeightSDS!N$23*$BY18^9+WeightSDS!O$23*$BY18^8+WeightSDS!P$23*$BY18^7+WeightSDS!Q$23*$BY18^6+WeightSDS!R$23*$BY18^5+WeightSDS!S$23*$BY18^4+WeightSDS!T$23*$BY18^3+WeightSDS!U$23*$BY18^2+WeightSDS!V$23*$BY18+WeightSDS!W$23,IF($BY18&lt;153,WeightSDS!M$25*$BY18^10+WeightSDS!N$25*$BY18^9+WeightSDS!O$25*$BY18^8+WeightSDS!P$25*$BY18^7+WeightSDS!Q$25*$BY18^6+WeightSDS!R$25*$BY18^5+WeightSDS!S$25*$BY18^4+WeightSDS!T$25*$BY18^3+WeightSDS!U$25*$BY18^2+WeightSDS!V$25*$BY18+WeightSDS!W$25,WeightSDS!M$27+WeightSDS!N$27/(1+EXP(WeightSDS!O$27+WeightSDS!P$27*$BY18)))),IF($BY18&lt;43.8,WeightSDS!M$29*$BY18^10+WeightSDS!N$29*$BY18^9+WeightSDS!O$29*$BY18^8+WeightSDS!P$29*$BY18^7+WeightSDS!Q$29*$BY18^6+WeightSDS!R$29*$BY18^5+WeightSDS!S$29*$BY18^4+WeightSDS!T$29*$BY18^3+WeightSDS!U$29*$BY18^2+WeightSDS!V$29*$BY18+WeightSDS!W$29-0.010431*(1-$BY18/210),IF($BY18&lt;123,WeightSDS!M$30*$BY18^10+WeightSDS!N$30*$BY18^9+WeightSDS!O$30*$BY18^8+WeightSDS!P$30*$BY18^7+WeightSDS!Q$30*$BY18^6+WeightSDS!R$30*$BY18^5+WeightSDS!S$30*$BY18^4+WeightSDS!T$30*$BY18^3+WeightSDS!U$30*$BY18^2+WeightSDS!V$30*$BY18+WeightSDS!W$30-0.010431*(1-1/$BY18),WeightSDS!M$32+WeightSDS!N$32/(1+EXP(WeightSDS!O$32+WeightSDS!P$32*$BY18))-0.010431*(1-$BY18/210))))</f>
        <v>2.9500001032655536</v>
      </c>
      <c r="CC18" s="7">
        <f>IF(D18="M",IF($BY18&lt;162,WeightSDS!P$12*$BY18^7+WeightSDS!Q$12*$BY18^6+WeightSDS!R$12*$BY18^5+WeightSDS!S$12*$BY18^4+WeightSDS!T$12*$BY18^3+WeightSDS!U$12*$BY18^2+WeightSDS!V$12*$BY18+WeightSDS!W$12,WeightSDS!P$14*$BY18^7+WeightSDS!Q$14*$BY18^6+WeightSDS!R$14*$BY18^5+WeightSDS!S$14*$BY18^4+WeightSDS!T$14*$BY18^3+WeightSDS!U$14*$BY18^2+WeightSDS!V$14*$BY18+WeightSDS!W$14),IF($BY18&lt;156,WeightSDS!O$17*$BY18^8+WeightSDS!P$17*$BY18^7+WeightSDS!Q$17*$BY18^6+WeightSDS!R$17*$BY18^5+WeightSDS!S$17*$BY18^4+WeightSDS!T$17*$BY18^3+WeightSDS!U$17*$BY18^2+WeightSDS!V$17*$BY18+WeightSDS!W$17,IF($BY18&lt;186,WeightSDS!$U$18+(WeightSDS!$V$18-WeightSDS!$U$18)/24*($BY18-186)+WeightSDS!$W$18*(-$BY18+186)^2-0.005,WeightSDS!$U$18+(WeightSDS!$V$18-WeightSDS!$U$18)/24*($BY18-186)-0.005)))</f>
        <v>0.14604529399999999</v>
      </c>
      <c r="CE18">
        <f t="shared" si="10"/>
        <v>0.56299999999999994</v>
      </c>
      <c r="CF18">
        <f t="shared" si="11"/>
        <v>69</v>
      </c>
      <c r="CG18">
        <f t="shared" si="12"/>
        <v>0.51</v>
      </c>
      <c r="CH18" s="7" t="e">
        <f t="shared" si="60"/>
        <v>#VALUE!</v>
      </c>
      <c r="CI18" s="7" t="e">
        <f t="shared" si="13"/>
        <v>#VALUE!</v>
      </c>
      <c r="CJ18" s="7" t="e">
        <f t="shared" si="14"/>
        <v>#VALUE!</v>
      </c>
      <c r="CK18" s="7" t="e">
        <f t="shared" si="54"/>
        <v>#VALUE!</v>
      </c>
      <c r="CL18" s="7" t="e">
        <f t="shared" si="55"/>
        <v>#VALUE!</v>
      </c>
      <c r="CM18" s="7" t="e">
        <f t="shared" si="56"/>
        <v>#VALUE!</v>
      </c>
      <c r="CN18" s="7" t="e">
        <f t="shared" si="57"/>
        <v>#VALUE!</v>
      </c>
      <c r="CO18" s="7" t="e">
        <f t="shared" si="58"/>
        <v>#VALUE!</v>
      </c>
      <c r="CP18" s="7" t="e">
        <f t="shared" si="59"/>
        <v>#VALUE!</v>
      </c>
      <c r="CR18" s="7" t="e">
        <f t="shared" si="21"/>
        <v>#VALUE!</v>
      </c>
      <c r="CS18" s="7" t="e">
        <f t="shared" si="22"/>
        <v>#VALUE!</v>
      </c>
      <c r="CT18" s="7" t="e">
        <f t="shared" si="23"/>
        <v>#VALUE!</v>
      </c>
      <c r="CU18" s="7" t="e">
        <f t="shared" si="24"/>
        <v>#VALUE!</v>
      </c>
      <c r="CV18" s="7" t="e">
        <f t="shared" si="25"/>
        <v>#VALUE!</v>
      </c>
      <c r="CW18" s="7" t="e">
        <f t="shared" si="26"/>
        <v>#VALUE!</v>
      </c>
      <c r="CX18" s="7" t="e">
        <f t="shared" si="27"/>
        <v>#VALUE!</v>
      </c>
      <c r="CY18" s="7" t="e">
        <f t="shared" si="28"/>
        <v>#VALUE!</v>
      </c>
      <c r="CZ18" s="7" t="e">
        <f t="shared" si="29"/>
        <v>#VALUE!</v>
      </c>
    </row>
    <row r="19" spans="2:104" s="7" customFormat="1" x14ac:dyDescent="0.15">
      <c r="B19" s="118"/>
      <c r="C19" s="118"/>
      <c r="D19" s="118"/>
      <c r="E19" s="30"/>
      <c r="F19" s="78"/>
      <c r="G19" s="78"/>
      <c r="H19" s="78"/>
      <c r="I19" s="78"/>
      <c r="J19" s="78"/>
      <c r="K19" s="78"/>
      <c r="L19" s="30"/>
      <c r="M19" s="78"/>
      <c r="N19" s="78"/>
      <c r="O19" s="78"/>
      <c r="P19" s="78"/>
      <c r="Q19" s="2" t="str">
        <f t="shared" si="30"/>
        <v/>
      </c>
      <c r="R19" s="11" t="str">
        <f t="shared" si="31"/>
        <v/>
      </c>
      <c r="S19" s="2" t="str">
        <f t="shared" si="32"/>
        <v/>
      </c>
      <c r="T19" s="11" t="str">
        <f t="shared" si="33"/>
        <v/>
      </c>
      <c r="U19" s="2" t="str">
        <f t="shared" si="34"/>
        <v/>
      </c>
      <c r="V19" s="11" t="str">
        <f t="shared" si="35"/>
        <v/>
      </c>
      <c r="W19" s="79" t="str">
        <f t="shared" si="36"/>
        <v/>
      </c>
      <c r="X19" s="79" t="str">
        <f t="shared" si="37"/>
        <v/>
      </c>
      <c r="Y19" s="2" t="str">
        <f t="shared" si="38"/>
        <v/>
      </c>
      <c r="Z19" s="11" t="str">
        <f t="shared" si="0"/>
        <v/>
      </c>
      <c r="AA19" s="2" t="str">
        <f t="shared" si="1"/>
        <v/>
      </c>
      <c r="AB19" s="11" t="str">
        <f t="shared" si="2"/>
        <v/>
      </c>
      <c r="AC19" s="2" t="str">
        <f t="shared" si="3"/>
        <v/>
      </c>
      <c r="AD19" s="11" t="str">
        <f t="shared" si="4"/>
        <v/>
      </c>
      <c r="AE19" s="11" t="str">
        <f t="shared" si="5"/>
        <v/>
      </c>
      <c r="AF19" s="2" t="str">
        <f t="shared" si="39"/>
        <v/>
      </c>
      <c r="AG19" s="2" t="str">
        <f t="shared" si="6"/>
        <v/>
      </c>
      <c r="AH19" s="2" t="str">
        <f t="shared" si="40"/>
        <v/>
      </c>
      <c r="AI19" s="11" t="str">
        <f t="shared" si="41"/>
        <v/>
      </c>
      <c r="AJ19" s="2" t="str">
        <f t="shared" si="42"/>
        <v/>
      </c>
      <c r="AK19" s="11" t="str">
        <f t="shared" si="43"/>
        <v/>
      </c>
      <c r="AL19" s="11" t="str">
        <f t="shared" si="44"/>
        <v/>
      </c>
      <c r="AM19" s="2" t="str">
        <f t="shared" si="45"/>
        <v/>
      </c>
      <c r="AN19" s="11" t="str">
        <f t="shared" si="46"/>
        <v/>
      </c>
      <c r="AO19" s="175" t="str">
        <f t="shared" si="47"/>
        <v/>
      </c>
      <c r="AP19" s="11" t="str">
        <f t="shared" si="48"/>
        <v/>
      </c>
      <c r="AQ19" s="33"/>
      <c r="AR19" s="33"/>
      <c r="AS19" s="33"/>
      <c r="AT19" s="33"/>
      <c r="AU19" s="33"/>
      <c r="AV19" s="33"/>
      <c r="AW19" s="33"/>
      <c r="AX19" s="33"/>
      <c r="AY19" s="33"/>
      <c r="AZ19" s="33"/>
      <c r="BA19" s="33"/>
      <c r="BB19" s="33"/>
      <c r="BC19" s="33"/>
      <c r="BD19" s="33"/>
      <c r="BE19" s="33"/>
      <c r="BF19" s="33"/>
      <c r="BG19" s="33"/>
      <c r="BH19" s="33"/>
      <c r="BI19" s="31"/>
      <c r="BJ19" s="31"/>
      <c r="BK19" s="136"/>
      <c r="BL19" s="139">
        <f t="shared" si="49"/>
        <v>0</v>
      </c>
      <c r="BM19" s="31">
        <f t="shared" si="50"/>
        <v>0</v>
      </c>
      <c r="BN19" s="31"/>
      <c r="BO19" s="140">
        <f t="shared" si="51"/>
        <v>0</v>
      </c>
      <c r="BP19" s="12"/>
      <c r="BQ19" s="8">
        <f t="shared" si="7"/>
        <v>9.0359999999999996</v>
      </c>
      <c r="BR19" s="8">
        <f t="shared" si="52"/>
        <v>-184.49199999999999</v>
      </c>
      <c r="BS19" s="8"/>
      <c r="BT19" s="8">
        <f t="shared" si="9"/>
        <v>0</v>
      </c>
      <c r="BU19"/>
      <c r="BV19">
        <f>IF(D19="M",IF(BY19&lt;78,LMS!$D$5*BY19^3+LMS!$E$5*BY19^2+LMS!$F$5*BY19+LMS!$G$5,IF(BY19&lt;150,LMS!$D$6*BY19^3+LMS!$E$6*BY19^2+LMS!$F$6*BY19+LMS!$G$6,LMS!$D$7*BY19^3+LMS!$E$7*BY19^2+LMS!$F$7*BY19+LMS!$G$7)),IF(BY19&lt;69,LMS!$D$9*BY19^3+LMS!$E$9*BY19^2+LMS!$F$9*BY19+LMS!$G$9,IF(BY19&lt;150,LMS!$D$10*BY19^3+LMS!$E$10*BY19^2+LMS!$F$10*BY19+LMS!$G$10,LMS!$D$11*BY19^3+LMS!$E$11*BY19^2+LMS!$F$11*BY19+LMS!$G$11)))</f>
        <v>0.79584630099999998</v>
      </c>
      <c r="BW19">
        <f>IF(D19="M",(IF(BY19&lt;2.5,LMS!$D$21*BY19^3+LMS!$E$21*BY19^2+LMS!$F$21*BY19+LMS!$G$21,IF(BY19&lt;9.5,LMS!$D$22*BY19^3+LMS!$E$22*BY19^2+LMS!$F$22*BY19+LMS!$G$22,IF(BY19&lt;26.75,LMS!$D$23*BY19^3+LMS!$E$23*BY19^2+LMS!$F$23*BY19+LMS!$G$23,IF(BY19&lt;90,LMS!$D$24*BY19^3+LMS!$E$24*BY19^2+LMS!$F$24*BY19+LMS!$G$24,LMS!$D$25*BY19^3+LMS!$E$25*BY19^2+LMS!$F$25*BY19+LMS!$G$25))))),(IF(BY19&lt;2.5,LMS!$D$27*BY19^3+LMS!$E$27*BY19^2+LMS!$F$27*BY19+LMS!$G$27,IF(BY19&lt;9.5,LMS!$D$28*BY19^3+LMS!$E$28*BY19^2+LMS!$F$28*BY19+LMS!$G$28,IF(BY19&lt;26.75,LMS!$D$29*BY19^3+LMS!$E$29*BY19^2+LMS!$F$29*BY19+LMS!$G$29,IF(BY19&lt;90,LMS!$D$30*BY19^3+LMS!$E$30*BY19^2+LMS!$F$30*BY19+LMS!$G$30,IF(BY19&lt;150,LMS!$D$31*BY19^3+LMS!$E$31*BY19^2+LMS!$F$31*BY19+LMS!$G$31,LMS!$D$32*BY19^3+LMS!$E$32*BY19^2+LMS!$F$32*BY19+LMS!$G$32)))))))</f>
        <v>12.568967990000001</v>
      </c>
      <c r="BX19">
        <f>IF(D19="M",(IF(BY19&lt;90,LMS!$D$14*BY19^3+LMS!$E$14*BY19^2+LMS!$F$14*BY19+LMS!$G$14,LMS!$D$15*BY19^3+LMS!$E$15*BY19^2+LMS!$F$15*BY19+LMS!$G$15)),(IF(BY19&lt;90,LMS!$D$17*BY19^3+LMS!$E$17*BY19^2+LMS!$F$17*BY19+LMS!$G$17,LMS!$D$18*BY19^3+LMS!$E$18*BY19^2+LMS!$F$18*BY19+LMS!$G$18)))</f>
        <v>8.8969350000000003E-2</v>
      </c>
      <c r="BY19" s="7">
        <f t="shared" si="53"/>
        <v>0</v>
      </c>
      <c r="CA19" s="143">
        <f>IF(D19="M",WeightSDS!P$5*$BY19^7+WeightSDS!Q$5*$BY19^6+WeightSDS!R$5*$BY19^5+WeightSDS!S$5*$BY19^4+WeightSDS!T$5*$BY19^3+WeightSDS!U$5*$BY19^2+WeightSDS!V$5*$BY19+WeightSDS!W$5,IF($BY19&lt;186,WeightSDS!P$8*$BY19^7+WeightSDS!Q$8*$BY19^6+WeightSDS!R$8*$BY19^5+WeightSDS!S$8*$BY19^4+WeightSDS!T$8*$BY19^3+WeightSDS!U$8*$BY19^2+WeightSDS!V$8*$BY19+WeightSDS!W$8,WeightSDS!$U$9+WeightSDS!$V$9*($BY19-WeightSDS!$W$9)))</f>
        <v>0.75407122999999998</v>
      </c>
      <c r="CB19" s="7">
        <f>IF(D19="M",IF($BY19&lt;45,WeightSDS!M$23*$BY19^10+WeightSDS!N$23*$BY19^9+WeightSDS!O$23*$BY19^8+WeightSDS!P$23*$BY19^7+WeightSDS!Q$23*$BY19^6+WeightSDS!R$23*$BY19^5+WeightSDS!S$23*$BY19^4+WeightSDS!T$23*$BY19^3+WeightSDS!U$23*$BY19^2+WeightSDS!V$23*$BY19+WeightSDS!W$23,IF($BY19&lt;153,WeightSDS!M$25*$BY19^10+WeightSDS!N$25*$BY19^9+WeightSDS!O$25*$BY19^8+WeightSDS!P$25*$BY19^7+WeightSDS!Q$25*$BY19^6+WeightSDS!R$25*$BY19^5+WeightSDS!S$25*$BY19^4+WeightSDS!T$25*$BY19^3+WeightSDS!U$25*$BY19^2+WeightSDS!V$25*$BY19+WeightSDS!W$25,WeightSDS!M$27+WeightSDS!N$27/(1+EXP(WeightSDS!O$27+WeightSDS!P$27*$BY19)))),IF($BY19&lt;43.8,WeightSDS!M$29*$BY19^10+WeightSDS!N$29*$BY19^9+WeightSDS!O$29*$BY19^8+WeightSDS!P$29*$BY19^7+WeightSDS!Q$29*$BY19^6+WeightSDS!R$29*$BY19^5+WeightSDS!S$29*$BY19^4+WeightSDS!T$29*$BY19^3+WeightSDS!U$29*$BY19^2+WeightSDS!V$29*$BY19+WeightSDS!W$29-0.010431*(1-$BY19/210),IF($BY19&lt;123,WeightSDS!M$30*$BY19^10+WeightSDS!N$30*$BY19^9+WeightSDS!O$30*$BY19^8+WeightSDS!P$30*$BY19^7+WeightSDS!Q$30*$BY19^6+WeightSDS!R$30*$BY19^5+WeightSDS!S$30*$BY19^4+WeightSDS!T$30*$BY19^3+WeightSDS!U$30*$BY19^2+WeightSDS!V$30*$BY19+WeightSDS!W$30-0.010431*(1-1/$BY19),WeightSDS!M$32+WeightSDS!N$32/(1+EXP(WeightSDS!O$32+WeightSDS!P$32*$BY19))-0.010431*(1-$BY19/210))))</f>
        <v>2.9500001032655536</v>
      </c>
      <c r="CC19" s="7">
        <f>IF(D19="M",IF($BY19&lt;162,WeightSDS!P$12*$BY19^7+WeightSDS!Q$12*$BY19^6+WeightSDS!R$12*$BY19^5+WeightSDS!S$12*$BY19^4+WeightSDS!T$12*$BY19^3+WeightSDS!U$12*$BY19^2+WeightSDS!V$12*$BY19+WeightSDS!W$12,WeightSDS!P$14*$BY19^7+WeightSDS!Q$14*$BY19^6+WeightSDS!R$14*$BY19^5+WeightSDS!S$14*$BY19^4+WeightSDS!T$14*$BY19^3+WeightSDS!U$14*$BY19^2+WeightSDS!V$14*$BY19+WeightSDS!W$14),IF($BY19&lt;156,WeightSDS!O$17*$BY19^8+WeightSDS!P$17*$BY19^7+WeightSDS!Q$17*$BY19^6+WeightSDS!R$17*$BY19^5+WeightSDS!S$17*$BY19^4+WeightSDS!T$17*$BY19^3+WeightSDS!U$17*$BY19^2+WeightSDS!V$17*$BY19+WeightSDS!W$17,IF($BY19&lt;186,WeightSDS!$U$18+(WeightSDS!$V$18-WeightSDS!$U$18)/24*($BY19-186)+WeightSDS!$W$18*(-$BY19+186)^2-0.005,WeightSDS!$U$18+(WeightSDS!$V$18-WeightSDS!$U$18)/24*($BY19-186)-0.005)))</f>
        <v>0.14604529399999999</v>
      </c>
      <c r="CE19">
        <f t="shared" si="10"/>
        <v>0.56299999999999994</v>
      </c>
      <c r="CF19">
        <f t="shared" si="11"/>
        <v>69</v>
      </c>
      <c r="CG19">
        <f t="shared" si="12"/>
        <v>0.51</v>
      </c>
      <c r="CH19" s="7" t="e">
        <f t="shared" si="60"/>
        <v>#VALUE!</v>
      </c>
      <c r="CI19" s="7" t="e">
        <f t="shared" si="13"/>
        <v>#VALUE!</v>
      </c>
      <c r="CJ19" s="7" t="e">
        <f t="shared" si="14"/>
        <v>#VALUE!</v>
      </c>
      <c r="CK19" s="7" t="e">
        <f t="shared" si="54"/>
        <v>#VALUE!</v>
      </c>
      <c r="CL19" s="7" t="e">
        <f t="shared" si="55"/>
        <v>#VALUE!</v>
      </c>
      <c r="CM19" s="7" t="e">
        <f t="shared" si="56"/>
        <v>#VALUE!</v>
      </c>
      <c r="CN19" s="7" t="e">
        <f t="shared" si="57"/>
        <v>#VALUE!</v>
      </c>
      <c r="CO19" s="7" t="e">
        <f t="shared" si="58"/>
        <v>#VALUE!</v>
      </c>
      <c r="CP19" s="7" t="e">
        <f t="shared" si="59"/>
        <v>#VALUE!</v>
      </c>
      <c r="CR19" s="7" t="e">
        <f t="shared" si="21"/>
        <v>#VALUE!</v>
      </c>
      <c r="CS19" s="7" t="e">
        <f t="shared" si="22"/>
        <v>#VALUE!</v>
      </c>
      <c r="CT19" s="7" t="e">
        <f t="shared" si="23"/>
        <v>#VALUE!</v>
      </c>
      <c r="CU19" s="7" t="e">
        <f t="shared" si="24"/>
        <v>#VALUE!</v>
      </c>
      <c r="CV19" s="7" t="e">
        <f t="shared" si="25"/>
        <v>#VALUE!</v>
      </c>
      <c r="CW19" s="7" t="e">
        <f t="shared" si="26"/>
        <v>#VALUE!</v>
      </c>
      <c r="CX19" s="7" t="e">
        <f t="shared" si="27"/>
        <v>#VALUE!</v>
      </c>
      <c r="CY19" s="7" t="e">
        <f t="shared" si="28"/>
        <v>#VALUE!</v>
      </c>
      <c r="CZ19" s="7" t="e">
        <f t="shared" si="29"/>
        <v>#VALUE!</v>
      </c>
    </row>
    <row r="20" spans="2:104" s="7" customFormat="1" x14ac:dyDescent="0.15">
      <c r="B20" s="118"/>
      <c r="C20" s="118"/>
      <c r="D20" s="118"/>
      <c r="E20" s="30"/>
      <c r="F20" s="78"/>
      <c r="G20" s="78"/>
      <c r="H20" s="78"/>
      <c r="I20" s="78"/>
      <c r="J20" s="78"/>
      <c r="K20" s="78"/>
      <c r="L20" s="30"/>
      <c r="M20" s="78"/>
      <c r="N20" s="78"/>
      <c r="O20" s="78"/>
      <c r="P20" s="78"/>
      <c r="Q20" s="2" t="str">
        <f t="shared" si="30"/>
        <v/>
      </c>
      <c r="R20" s="11" t="str">
        <f t="shared" si="31"/>
        <v/>
      </c>
      <c r="S20" s="2" t="str">
        <f t="shared" si="32"/>
        <v/>
      </c>
      <c r="T20" s="11" t="str">
        <f t="shared" si="33"/>
        <v/>
      </c>
      <c r="U20" s="2" t="str">
        <f t="shared" si="34"/>
        <v/>
      </c>
      <c r="V20" s="11" t="str">
        <f t="shared" si="35"/>
        <v/>
      </c>
      <c r="W20" s="79" t="str">
        <f t="shared" si="36"/>
        <v/>
      </c>
      <c r="X20" s="79" t="str">
        <f t="shared" si="37"/>
        <v/>
      </c>
      <c r="Y20" s="2" t="str">
        <f t="shared" si="38"/>
        <v/>
      </c>
      <c r="Z20" s="11" t="str">
        <f t="shared" si="0"/>
        <v/>
      </c>
      <c r="AA20" s="2" t="str">
        <f t="shared" si="1"/>
        <v/>
      </c>
      <c r="AB20" s="11" t="str">
        <f t="shared" si="2"/>
        <v/>
      </c>
      <c r="AC20" s="2" t="str">
        <f t="shared" si="3"/>
        <v/>
      </c>
      <c r="AD20" s="11" t="str">
        <f t="shared" si="4"/>
        <v/>
      </c>
      <c r="AE20" s="11" t="str">
        <f t="shared" si="5"/>
        <v/>
      </c>
      <c r="AF20" s="2" t="str">
        <f t="shared" si="39"/>
        <v/>
      </c>
      <c r="AG20" s="2" t="str">
        <f t="shared" si="6"/>
        <v/>
      </c>
      <c r="AH20" s="2" t="str">
        <f t="shared" si="40"/>
        <v/>
      </c>
      <c r="AI20" s="11" t="str">
        <f t="shared" si="41"/>
        <v/>
      </c>
      <c r="AJ20" s="2" t="str">
        <f t="shared" si="42"/>
        <v/>
      </c>
      <c r="AK20" s="11" t="str">
        <f t="shared" si="43"/>
        <v/>
      </c>
      <c r="AL20" s="11" t="str">
        <f t="shared" si="44"/>
        <v/>
      </c>
      <c r="AM20" s="2" t="str">
        <f t="shared" si="45"/>
        <v/>
      </c>
      <c r="AN20" s="11" t="str">
        <f t="shared" si="46"/>
        <v/>
      </c>
      <c r="AO20" s="175" t="str">
        <f t="shared" si="47"/>
        <v/>
      </c>
      <c r="AP20" s="11" t="str">
        <f t="shared" si="48"/>
        <v/>
      </c>
      <c r="AQ20" s="33"/>
      <c r="AR20" s="33"/>
      <c r="AS20" s="33"/>
      <c r="AT20" s="33"/>
      <c r="AU20" s="33"/>
      <c r="AV20" s="33"/>
      <c r="AW20" s="33"/>
      <c r="AX20" s="33"/>
      <c r="AY20" s="33"/>
      <c r="AZ20" s="33"/>
      <c r="BA20" s="33"/>
      <c r="BB20" s="33"/>
      <c r="BC20" s="33"/>
      <c r="BD20" s="33"/>
      <c r="BE20" s="33"/>
      <c r="BF20" s="33"/>
      <c r="BG20" s="33"/>
      <c r="BH20" s="33"/>
      <c r="BI20" s="31"/>
      <c r="BJ20" s="31"/>
      <c r="BK20" s="136"/>
      <c r="BL20" s="139">
        <f t="shared" si="49"/>
        <v>0</v>
      </c>
      <c r="BM20" s="31">
        <f t="shared" si="50"/>
        <v>0</v>
      </c>
      <c r="BN20" s="31"/>
      <c r="BO20" s="140">
        <f t="shared" si="51"/>
        <v>0</v>
      </c>
      <c r="BP20" s="12"/>
      <c r="BQ20" s="8">
        <f t="shared" si="7"/>
        <v>9.0359999999999996</v>
      </c>
      <c r="BR20" s="8">
        <f t="shared" si="52"/>
        <v>-184.49199999999999</v>
      </c>
      <c r="BS20" s="8"/>
      <c r="BT20" s="8">
        <f t="shared" si="9"/>
        <v>0</v>
      </c>
      <c r="BU20"/>
      <c r="BV20">
        <f>IF(D20="M",IF(BY20&lt;78,LMS!$D$5*BY20^3+LMS!$E$5*BY20^2+LMS!$F$5*BY20+LMS!$G$5,IF(BY20&lt;150,LMS!$D$6*BY20^3+LMS!$E$6*BY20^2+LMS!$F$6*BY20+LMS!$G$6,LMS!$D$7*BY20^3+LMS!$E$7*BY20^2+LMS!$F$7*BY20+LMS!$G$7)),IF(BY20&lt;69,LMS!$D$9*BY20^3+LMS!$E$9*BY20^2+LMS!$F$9*BY20+LMS!$G$9,IF(BY20&lt;150,LMS!$D$10*BY20^3+LMS!$E$10*BY20^2+LMS!$F$10*BY20+LMS!$G$10,LMS!$D$11*BY20^3+LMS!$E$11*BY20^2+LMS!$F$11*BY20+LMS!$G$11)))</f>
        <v>0.79584630099999998</v>
      </c>
      <c r="BW20">
        <f>IF(D20="M",(IF(BY20&lt;2.5,LMS!$D$21*BY20^3+LMS!$E$21*BY20^2+LMS!$F$21*BY20+LMS!$G$21,IF(BY20&lt;9.5,LMS!$D$22*BY20^3+LMS!$E$22*BY20^2+LMS!$F$22*BY20+LMS!$G$22,IF(BY20&lt;26.75,LMS!$D$23*BY20^3+LMS!$E$23*BY20^2+LMS!$F$23*BY20+LMS!$G$23,IF(BY20&lt;90,LMS!$D$24*BY20^3+LMS!$E$24*BY20^2+LMS!$F$24*BY20+LMS!$G$24,LMS!$D$25*BY20^3+LMS!$E$25*BY20^2+LMS!$F$25*BY20+LMS!$G$25))))),(IF(BY20&lt;2.5,LMS!$D$27*BY20^3+LMS!$E$27*BY20^2+LMS!$F$27*BY20+LMS!$G$27,IF(BY20&lt;9.5,LMS!$D$28*BY20^3+LMS!$E$28*BY20^2+LMS!$F$28*BY20+LMS!$G$28,IF(BY20&lt;26.75,LMS!$D$29*BY20^3+LMS!$E$29*BY20^2+LMS!$F$29*BY20+LMS!$G$29,IF(BY20&lt;90,LMS!$D$30*BY20^3+LMS!$E$30*BY20^2+LMS!$F$30*BY20+LMS!$G$30,IF(BY20&lt;150,LMS!$D$31*BY20^3+LMS!$E$31*BY20^2+LMS!$F$31*BY20+LMS!$G$31,LMS!$D$32*BY20^3+LMS!$E$32*BY20^2+LMS!$F$32*BY20+LMS!$G$32)))))))</f>
        <v>12.568967990000001</v>
      </c>
      <c r="BX20">
        <f>IF(D20="M",(IF(BY20&lt;90,LMS!$D$14*BY20^3+LMS!$E$14*BY20^2+LMS!$F$14*BY20+LMS!$G$14,LMS!$D$15*BY20^3+LMS!$E$15*BY20^2+LMS!$F$15*BY20+LMS!$G$15)),(IF(BY20&lt;90,LMS!$D$17*BY20^3+LMS!$E$17*BY20^2+LMS!$F$17*BY20+LMS!$G$17,LMS!$D$18*BY20^3+LMS!$E$18*BY20^2+LMS!$F$18*BY20+LMS!$G$18)))</f>
        <v>8.8969350000000003E-2</v>
      </c>
      <c r="BY20" s="7">
        <f t="shared" si="53"/>
        <v>0</v>
      </c>
      <c r="CA20" s="143">
        <f>IF(D20="M",WeightSDS!P$5*$BY20^7+WeightSDS!Q$5*$BY20^6+WeightSDS!R$5*$BY20^5+WeightSDS!S$5*$BY20^4+WeightSDS!T$5*$BY20^3+WeightSDS!U$5*$BY20^2+WeightSDS!V$5*$BY20+WeightSDS!W$5,IF($BY20&lt;186,WeightSDS!P$8*$BY20^7+WeightSDS!Q$8*$BY20^6+WeightSDS!R$8*$BY20^5+WeightSDS!S$8*$BY20^4+WeightSDS!T$8*$BY20^3+WeightSDS!U$8*$BY20^2+WeightSDS!V$8*$BY20+WeightSDS!W$8,WeightSDS!$U$9+WeightSDS!$V$9*($BY20-WeightSDS!$W$9)))</f>
        <v>0.75407122999999998</v>
      </c>
      <c r="CB20" s="7">
        <f>IF(D20="M",IF($BY20&lt;45,WeightSDS!M$23*$BY20^10+WeightSDS!N$23*$BY20^9+WeightSDS!O$23*$BY20^8+WeightSDS!P$23*$BY20^7+WeightSDS!Q$23*$BY20^6+WeightSDS!R$23*$BY20^5+WeightSDS!S$23*$BY20^4+WeightSDS!T$23*$BY20^3+WeightSDS!U$23*$BY20^2+WeightSDS!V$23*$BY20+WeightSDS!W$23,IF($BY20&lt;153,WeightSDS!M$25*$BY20^10+WeightSDS!N$25*$BY20^9+WeightSDS!O$25*$BY20^8+WeightSDS!P$25*$BY20^7+WeightSDS!Q$25*$BY20^6+WeightSDS!R$25*$BY20^5+WeightSDS!S$25*$BY20^4+WeightSDS!T$25*$BY20^3+WeightSDS!U$25*$BY20^2+WeightSDS!V$25*$BY20+WeightSDS!W$25,WeightSDS!M$27+WeightSDS!N$27/(1+EXP(WeightSDS!O$27+WeightSDS!P$27*$BY20)))),IF($BY20&lt;43.8,WeightSDS!M$29*$BY20^10+WeightSDS!N$29*$BY20^9+WeightSDS!O$29*$BY20^8+WeightSDS!P$29*$BY20^7+WeightSDS!Q$29*$BY20^6+WeightSDS!R$29*$BY20^5+WeightSDS!S$29*$BY20^4+WeightSDS!T$29*$BY20^3+WeightSDS!U$29*$BY20^2+WeightSDS!V$29*$BY20+WeightSDS!W$29-0.010431*(1-$BY20/210),IF($BY20&lt;123,WeightSDS!M$30*$BY20^10+WeightSDS!N$30*$BY20^9+WeightSDS!O$30*$BY20^8+WeightSDS!P$30*$BY20^7+WeightSDS!Q$30*$BY20^6+WeightSDS!R$30*$BY20^5+WeightSDS!S$30*$BY20^4+WeightSDS!T$30*$BY20^3+WeightSDS!U$30*$BY20^2+WeightSDS!V$30*$BY20+WeightSDS!W$30-0.010431*(1-1/$BY20),WeightSDS!M$32+WeightSDS!N$32/(1+EXP(WeightSDS!O$32+WeightSDS!P$32*$BY20))-0.010431*(1-$BY20/210))))</f>
        <v>2.9500001032655536</v>
      </c>
      <c r="CC20" s="7">
        <f>IF(D20="M",IF($BY20&lt;162,WeightSDS!P$12*$BY20^7+WeightSDS!Q$12*$BY20^6+WeightSDS!R$12*$BY20^5+WeightSDS!S$12*$BY20^4+WeightSDS!T$12*$BY20^3+WeightSDS!U$12*$BY20^2+WeightSDS!V$12*$BY20+WeightSDS!W$12,WeightSDS!P$14*$BY20^7+WeightSDS!Q$14*$BY20^6+WeightSDS!R$14*$BY20^5+WeightSDS!S$14*$BY20^4+WeightSDS!T$14*$BY20^3+WeightSDS!U$14*$BY20^2+WeightSDS!V$14*$BY20+WeightSDS!W$14),IF($BY20&lt;156,WeightSDS!O$17*$BY20^8+WeightSDS!P$17*$BY20^7+WeightSDS!Q$17*$BY20^6+WeightSDS!R$17*$BY20^5+WeightSDS!S$17*$BY20^4+WeightSDS!T$17*$BY20^3+WeightSDS!U$17*$BY20^2+WeightSDS!V$17*$BY20+WeightSDS!W$17,IF($BY20&lt;186,WeightSDS!$U$18+(WeightSDS!$V$18-WeightSDS!$U$18)/24*($BY20-186)+WeightSDS!$W$18*(-$BY20+186)^2-0.005,WeightSDS!$U$18+(WeightSDS!$V$18-WeightSDS!$U$18)/24*($BY20-186)-0.005)))</f>
        <v>0.14604529399999999</v>
      </c>
      <c r="CE20">
        <f t="shared" si="10"/>
        <v>0.56299999999999994</v>
      </c>
      <c r="CF20">
        <f t="shared" si="11"/>
        <v>69</v>
      </c>
      <c r="CG20">
        <f t="shared" si="12"/>
        <v>0.51</v>
      </c>
      <c r="CH20" s="7" t="e">
        <f t="shared" si="60"/>
        <v>#VALUE!</v>
      </c>
      <c r="CI20" s="7" t="e">
        <f t="shared" si="13"/>
        <v>#VALUE!</v>
      </c>
      <c r="CJ20" s="7" t="e">
        <f t="shared" si="14"/>
        <v>#VALUE!</v>
      </c>
      <c r="CK20" s="7" t="e">
        <f t="shared" si="54"/>
        <v>#VALUE!</v>
      </c>
      <c r="CL20" s="7" t="e">
        <f t="shared" si="55"/>
        <v>#VALUE!</v>
      </c>
      <c r="CM20" s="7" t="e">
        <f t="shared" si="56"/>
        <v>#VALUE!</v>
      </c>
      <c r="CN20" s="7" t="e">
        <f t="shared" si="57"/>
        <v>#VALUE!</v>
      </c>
      <c r="CO20" s="7" t="e">
        <f t="shared" si="58"/>
        <v>#VALUE!</v>
      </c>
      <c r="CP20" s="7" t="e">
        <f t="shared" si="59"/>
        <v>#VALUE!</v>
      </c>
      <c r="CR20" s="7" t="e">
        <f t="shared" si="21"/>
        <v>#VALUE!</v>
      </c>
      <c r="CS20" s="7" t="e">
        <f t="shared" si="22"/>
        <v>#VALUE!</v>
      </c>
      <c r="CT20" s="7" t="e">
        <f t="shared" si="23"/>
        <v>#VALUE!</v>
      </c>
      <c r="CU20" s="7" t="e">
        <f t="shared" si="24"/>
        <v>#VALUE!</v>
      </c>
      <c r="CV20" s="7" t="e">
        <f t="shared" si="25"/>
        <v>#VALUE!</v>
      </c>
      <c r="CW20" s="7" t="e">
        <f t="shared" si="26"/>
        <v>#VALUE!</v>
      </c>
      <c r="CX20" s="7" t="e">
        <f t="shared" si="27"/>
        <v>#VALUE!</v>
      </c>
      <c r="CY20" s="7" t="e">
        <f t="shared" si="28"/>
        <v>#VALUE!</v>
      </c>
      <c r="CZ20" s="7" t="e">
        <f t="shared" si="29"/>
        <v>#VALUE!</v>
      </c>
    </row>
    <row r="21" spans="2:104" s="7" customFormat="1" x14ac:dyDescent="0.15">
      <c r="B21" s="118"/>
      <c r="C21" s="118"/>
      <c r="D21" s="118"/>
      <c r="E21" s="30"/>
      <c r="F21" s="78"/>
      <c r="G21" s="78"/>
      <c r="H21" s="78"/>
      <c r="I21" s="78"/>
      <c r="J21" s="78"/>
      <c r="K21" s="78"/>
      <c r="L21" s="30"/>
      <c r="M21" s="78"/>
      <c r="N21" s="78"/>
      <c r="O21" s="78"/>
      <c r="P21" s="78"/>
      <c r="Q21" s="2" t="str">
        <f t="shared" si="30"/>
        <v/>
      </c>
      <c r="R21" s="11" t="str">
        <f t="shared" si="31"/>
        <v/>
      </c>
      <c r="S21" s="2" t="str">
        <f t="shared" si="32"/>
        <v/>
      </c>
      <c r="T21" s="11" t="str">
        <f t="shared" si="33"/>
        <v/>
      </c>
      <c r="U21" s="2" t="str">
        <f t="shared" si="34"/>
        <v/>
      </c>
      <c r="V21" s="11" t="str">
        <f t="shared" si="35"/>
        <v/>
      </c>
      <c r="W21" s="79" t="str">
        <f t="shared" si="36"/>
        <v/>
      </c>
      <c r="X21" s="79" t="str">
        <f t="shared" si="37"/>
        <v/>
      </c>
      <c r="Y21" s="2" t="str">
        <f t="shared" si="38"/>
        <v/>
      </c>
      <c r="Z21" s="11" t="str">
        <f t="shared" si="0"/>
        <v/>
      </c>
      <c r="AA21" s="2" t="str">
        <f t="shared" si="1"/>
        <v/>
      </c>
      <c r="AB21" s="11" t="str">
        <f t="shared" si="2"/>
        <v/>
      </c>
      <c r="AC21" s="2" t="str">
        <f t="shared" si="3"/>
        <v/>
      </c>
      <c r="AD21" s="11" t="str">
        <f t="shared" si="4"/>
        <v/>
      </c>
      <c r="AE21" s="11" t="str">
        <f t="shared" si="5"/>
        <v/>
      </c>
      <c r="AF21" s="2" t="str">
        <f t="shared" si="39"/>
        <v/>
      </c>
      <c r="AG21" s="2" t="str">
        <f t="shared" si="6"/>
        <v/>
      </c>
      <c r="AH21" s="2" t="str">
        <f t="shared" si="40"/>
        <v/>
      </c>
      <c r="AI21" s="11" t="str">
        <f t="shared" si="41"/>
        <v/>
      </c>
      <c r="AJ21" s="2" t="str">
        <f t="shared" si="42"/>
        <v/>
      </c>
      <c r="AK21" s="11" t="str">
        <f t="shared" si="43"/>
        <v/>
      </c>
      <c r="AL21" s="11" t="str">
        <f t="shared" si="44"/>
        <v/>
      </c>
      <c r="AM21" s="2" t="str">
        <f t="shared" si="45"/>
        <v/>
      </c>
      <c r="AN21" s="11" t="str">
        <f t="shared" si="46"/>
        <v/>
      </c>
      <c r="AO21" s="175" t="str">
        <f t="shared" si="47"/>
        <v/>
      </c>
      <c r="AP21" s="11" t="str">
        <f t="shared" si="48"/>
        <v/>
      </c>
      <c r="AQ21" s="33"/>
      <c r="AR21" s="33"/>
      <c r="AS21" s="33"/>
      <c r="AT21" s="33"/>
      <c r="AU21" s="33"/>
      <c r="AV21" s="33"/>
      <c r="AW21" s="33"/>
      <c r="AX21" s="33"/>
      <c r="AY21" s="33"/>
      <c r="AZ21" s="33"/>
      <c r="BA21" s="33"/>
      <c r="BB21" s="33"/>
      <c r="BC21" s="33"/>
      <c r="BD21" s="33"/>
      <c r="BE21" s="33"/>
      <c r="BF21" s="33"/>
      <c r="BG21" s="33"/>
      <c r="BH21" s="33"/>
      <c r="BI21" s="31"/>
      <c r="BJ21" s="31"/>
      <c r="BK21" s="136"/>
      <c r="BL21" s="139">
        <f t="shared" si="49"/>
        <v>0</v>
      </c>
      <c r="BM21" s="31">
        <f t="shared" si="50"/>
        <v>0</v>
      </c>
      <c r="BN21" s="31"/>
      <c r="BO21" s="140">
        <f t="shared" si="51"/>
        <v>0</v>
      </c>
      <c r="BP21" s="12"/>
      <c r="BQ21" s="8">
        <f t="shared" si="7"/>
        <v>9.0359999999999996</v>
      </c>
      <c r="BR21" s="8">
        <f t="shared" si="52"/>
        <v>-184.49199999999999</v>
      </c>
      <c r="BS21" s="8"/>
      <c r="BT21" s="8">
        <f t="shared" si="9"/>
        <v>0</v>
      </c>
      <c r="BU21"/>
      <c r="BV21">
        <f>IF(D21="M",IF(BY21&lt;78,LMS!$D$5*BY21^3+LMS!$E$5*BY21^2+LMS!$F$5*BY21+LMS!$G$5,IF(BY21&lt;150,LMS!$D$6*BY21^3+LMS!$E$6*BY21^2+LMS!$F$6*BY21+LMS!$G$6,LMS!$D$7*BY21^3+LMS!$E$7*BY21^2+LMS!$F$7*BY21+LMS!$G$7)),IF(BY21&lt;69,LMS!$D$9*BY21^3+LMS!$E$9*BY21^2+LMS!$F$9*BY21+LMS!$G$9,IF(BY21&lt;150,LMS!$D$10*BY21^3+LMS!$E$10*BY21^2+LMS!$F$10*BY21+LMS!$G$10,LMS!$D$11*BY21^3+LMS!$E$11*BY21^2+LMS!$F$11*BY21+LMS!$G$11)))</f>
        <v>0.79584630099999998</v>
      </c>
      <c r="BW21">
        <f>IF(D21="M",(IF(BY21&lt;2.5,LMS!$D$21*BY21^3+LMS!$E$21*BY21^2+LMS!$F$21*BY21+LMS!$G$21,IF(BY21&lt;9.5,LMS!$D$22*BY21^3+LMS!$E$22*BY21^2+LMS!$F$22*BY21+LMS!$G$22,IF(BY21&lt;26.75,LMS!$D$23*BY21^3+LMS!$E$23*BY21^2+LMS!$F$23*BY21+LMS!$G$23,IF(BY21&lt;90,LMS!$D$24*BY21^3+LMS!$E$24*BY21^2+LMS!$F$24*BY21+LMS!$G$24,LMS!$D$25*BY21^3+LMS!$E$25*BY21^2+LMS!$F$25*BY21+LMS!$G$25))))),(IF(BY21&lt;2.5,LMS!$D$27*BY21^3+LMS!$E$27*BY21^2+LMS!$F$27*BY21+LMS!$G$27,IF(BY21&lt;9.5,LMS!$D$28*BY21^3+LMS!$E$28*BY21^2+LMS!$F$28*BY21+LMS!$G$28,IF(BY21&lt;26.75,LMS!$D$29*BY21^3+LMS!$E$29*BY21^2+LMS!$F$29*BY21+LMS!$G$29,IF(BY21&lt;90,LMS!$D$30*BY21^3+LMS!$E$30*BY21^2+LMS!$F$30*BY21+LMS!$G$30,IF(BY21&lt;150,LMS!$D$31*BY21^3+LMS!$E$31*BY21^2+LMS!$F$31*BY21+LMS!$G$31,LMS!$D$32*BY21^3+LMS!$E$32*BY21^2+LMS!$F$32*BY21+LMS!$G$32)))))))</f>
        <v>12.568967990000001</v>
      </c>
      <c r="BX21">
        <f>IF(D21="M",(IF(BY21&lt;90,LMS!$D$14*BY21^3+LMS!$E$14*BY21^2+LMS!$F$14*BY21+LMS!$G$14,LMS!$D$15*BY21^3+LMS!$E$15*BY21^2+LMS!$F$15*BY21+LMS!$G$15)),(IF(BY21&lt;90,LMS!$D$17*BY21^3+LMS!$E$17*BY21^2+LMS!$F$17*BY21+LMS!$G$17,LMS!$D$18*BY21^3+LMS!$E$18*BY21^2+LMS!$F$18*BY21+LMS!$G$18)))</f>
        <v>8.8969350000000003E-2</v>
      </c>
      <c r="BY21" s="7">
        <f t="shared" si="53"/>
        <v>0</v>
      </c>
      <c r="CA21" s="143">
        <f>IF(D21="M",WeightSDS!P$5*$BY21^7+WeightSDS!Q$5*$BY21^6+WeightSDS!R$5*$BY21^5+WeightSDS!S$5*$BY21^4+WeightSDS!T$5*$BY21^3+WeightSDS!U$5*$BY21^2+WeightSDS!V$5*$BY21+WeightSDS!W$5,IF($BY21&lt;186,WeightSDS!P$8*$BY21^7+WeightSDS!Q$8*$BY21^6+WeightSDS!R$8*$BY21^5+WeightSDS!S$8*$BY21^4+WeightSDS!T$8*$BY21^3+WeightSDS!U$8*$BY21^2+WeightSDS!V$8*$BY21+WeightSDS!W$8,WeightSDS!$U$9+WeightSDS!$V$9*($BY21-WeightSDS!$W$9)))</f>
        <v>0.75407122999999998</v>
      </c>
      <c r="CB21" s="7">
        <f>IF(D21="M",IF($BY21&lt;45,WeightSDS!M$23*$BY21^10+WeightSDS!N$23*$BY21^9+WeightSDS!O$23*$BY21^8+WeightSDS!P$23*$BY21^7+WeightSDS!Q$23*$BY21^6+WeightSDS!R$23*$BY21^5+WeightSDS!S$23*$BY21^4+WeightSDS!T$23*$BY21^3+WeightSDS!U$23*$BY21^2+WeightSDS!V$23*$BY21+WeightSDS!W$23,IF($BY21&lt;153,WeightSDS!M$25*$BY21^10+WeightSDS!N$25*$BY21^9+WeightSDS!O$25*$BY21^8+WeightSDS!P$25*$BY21^7+WeightSDS!Q$25*$BY21^6+WeightSDS!R$25*$BY21^5+WeightSDS!S$25*$BY21^4+WeightSDS!T$25*$BY21^3+WeightSDS!U$25*$BY21^2+WeightSDS!V$25*$BY21+WeightSDS!W$25,WeightSDS!M$27+WeightSDS!N$27/(1+EXP(WeightSDS!O$27+WeightSDS!P$27*$BY21)))),IF($BY21&lt;43.8,WeightSDS!M$29*$BY21^10+WeightSDS!N$29*$BY21^9+WeightSDS!O$29*$BY21^8+WeightSDS!P$29*$BY21^7+WeightSDS!Q$29*$BY21^6+WeightSDS!R$29*$BY21^5+WeightSDS!S$29*$BY21^4+WeightSDS!T$29*$BY21^3+WeightSDS!U$29*$BY21^2+WeightSDS!V$29*$BY21+WeightSDS!W$29-0.010431*(1-$BY21/210),IF($BY21&lt;123,WeightSDS!M$30*$BY21^10+WeightSDS!N$30*$BY21^9+WeightSDS!O$30*$BY21^8+WeightSDS!P$30*$BY21^7+WeightSDS!Q$30*$BY21^6+WeightSDS!R$30*$BY21^5+WeightSDS!S$30*$BY21^4+WeightSDS!T$30*$BY21^3+WeightSDS!U$30*$BY21^2+WeightSDS!V$30*$BY21+WeightSDS!W$30-0.010431*(1-1/$BY21),WeightSDS!M$32+WeightSDS!N$32/(1+EXP(WeightSDS!O$32+WeightSDS!P$32*$BY21))-0.010431*(1-$BY21/210))))</f>
        <v>2.9500001032655536</v>
      </c>
      <c r="CC21" s="7">
        <f>IF(D21="M",IF($BY21&lt;162,WeightSDS!P$12*$BY21^7+WeightSDS!Q$12*$BY21^6+WeightSDS!R$12*$BY21^5+WeightSDS!S$12*$BY21^4+WeightSDS!T$12*$BY21^3+WeightSDS!U$12*$BY21^2+WeightSDS!V$12*$BY21+WeightSDS!W$12,WeightSDS!P$14*$BY21^7+WeightSDS!Q$14*$BY21^6+WeightSDS!R$14*$BY21^5+WeightSDS!S$14*$BY21^4+WeightSDS!T$14*$BY21^3+WeightSDS!U$14*$BY21^2+WeightSDS!V$14*$BY21+WeightSDS!W$14),IF($BY21&lt;156,WeightSDS!O$17*$BY21^8+WeightSDS!P$17*$BY21^7+WeightSDS!Q$17*$BY21^6+WeightSDS!R$17*$BY21^5+WeightSDS!S$17*$BY21^4+WeightSDS!T$17*$BY21^3+WeightSDS!U$17*$BY21^2+WeightSDS!V$17*$BY21+WeightSDS!W$17,IF($BY21&lt;186,WeightSDS!$U$18+(WeightSDS!$V$18-WeightSDS!$U$18)/24*($BY21-186)+WeightSDS!$W$18*(-$BY21+186)^2-0.005,WeightSDS!$U$18+(WeightSDS!$V$18-WeightSDS!$U$18)/24*($BY21-186)-0.005)))</f>
        <v>0.14604529399999999</v>
      </c>
      <c r="CE21">
        <f t="shared" si="10"/>
        <v>0.56299999999999994</v>
      </c>
      <c r="CF21">
        <f t="shared" si="11"/>
        <v>69</v>
      </c>
      <c r="CG21">
        <f t="shared" si="12"/>
        <v>0.51</v>
      </c>
      <c r="CH21" s="7" t="e">
        <f t="shared" si="60"/>
        <v>#VALUE!</v>
      </c>
      <c r="CI21" s="7" t="e">
        <f t="shared" si="13"/>
        <v>#VALUE!</v>
      </c>
      <c r="CJ21" s="7" t="e">
        <f t="shared" si="14"/>
        <v>#VALUE!</v>
      </c>
      <c r="CK21" s="7" t="e">
        <f t="shared" si="54"/>
        <v>#VALUE!</v>
      </c>
      <c r="CL21" s="7" t="e">
        <f t="shared" si="55"/>
        <v>#VALUE!</v>
      </c>
      <c r="CM21" s="7" t="e">
        <f t="shared" si="56"/>
        <v>#VALUE!</v>
      </c>
      <c r="CN21" s="7" t="e">
        <f t="shared" si="57"/>
        <v>#VALUE!</v>
      </c>
      <c r="CO21" s="7" t="e">
        <f t="shared" si="58"/>
        <v>#VALUE!</v>
      </c>
      <c r="CP21" s="7" t="e">
        <f t="shared" si="59"/>
        <v>#VALUE!</v>
      </c>
      <c r="CR21" s="7" t="e">
        <f t="shared" si="21"/>
        <v>#VALUE!</v>
      </c>
      <c r="CS21" s="7" t="e">
        <f t="shared" si="22"/>
        <v>#VALUE!</v>
      </c>
      <c r="CT21" s="7" t="e">
        <f t="shared" si="23"/>
        <v>#VALUE!</v>
      </c>
      <c r="CU21" s="7" t="e">
        <f t="shared" si="24"/>
        <v>#VALUE!</v>
      </c>
      <c r="CV21" s="7" t="e">
        <f t="shared" si="25"/>
        <v>#VALUE!</v>
      </c>
      <c r="CW21" s="7" t="e">
        <f t="shared" si="26"/>
        <v>#VALUE!</v>
      </c>
      <c r="CX21" s="7" t="e">
        <f t="shared" si="27"/>
        <v>#VALUE!</v>
      </c>
      <c r="CY21" s="7" t="e">
        <f t="shared" si="28"/>
        <v>#VALUE!</v>
      </c>
      <c r="CZ21" s="7" t="e">
        <f t="shared" si="29"/>
        <v>#VALUE!</v>
      </c>
    </row>
    <row r="22" spans="2:104" s="7" customFormat="1" x14ac:dyDescent="0.15">
      <c r="B22" s="118"/>
      <c r="C22" s="118"/>
      <c r="D22" s="118"/>
      <c r="E22" s="30"/>
      <c r="F22" s="78"/>
      <c r="G22" s="78"/>
      <c r="H22" s="78"/>
      <c r="I22" s="78"/>
      <c r="J22" s="78"/>
      <c r="K22" s="78"/>
      <c r="L22" s="30"/>
      <c r="M22" s="78"/>
      <c r="N22" s="78"/>
      <c r="O22" s="78"/>
      <c r="P22" s="78"/>
      <c r="Q22" s="2" t="str">
        <f t="shared" si="30"/>
        <v/>
      </c>
      <c r="R22" s="11" t="str">
        <f t="shared" si="31"/>
        <v/>
      </c>
      <c r="S22" s="2" t="str">
        <f t="shared" si="32"/>
        <v/>
      </c>
      <c r="T22" s="11" t="str">
        <f t="shared" si="33"/>
        <v/>
      </c>
      <c r="U22" s="2" t="str">
        <f t="shared" si="34"/>
        <v/>
      </c>
      <c r="V22" s="11" t="str">
        <f t="shared" si="35"/>
        <v/>
      </c>
      <c r="W22" s="79" t="str">
        <f t="shared" si="36"/>
        <v/>
      </c>
      <c r="X22" s="79" t="str">
        <f t="shared" si="37"/>
        <v/>
      </c>
      <c r="Y22" s="2" t="str">
        <f t="shared" si="38"/>
        <v/>
      </c>
      <c r="Z22" s="11" t="str">
        <f t="shared" si="0"/>
        <v/>
      </c>
      <c r="AA22" s="2" t="str">
        <f t="shared" si="1"/>
        <v/>
      </c>
      <c r="AB22" s="11" t="str">
        <f t="shared" si="2"/>
        <v/>
      </c>
      <c r="AC22" s="2" t="str">
        <f t="shared" si="3"/>
        <v/>
      </c>
      <c r="AD22" s="11" t="str">
        <f t="shared" si="4"/>
        <v/>
      </c>
      <c r="AE22" s="11" t="str">
        <f t="shared" si="5"/>
        <v/>
      </c>
      <c r="AF22" s="2" t="str">
        <f t="shared" si="39"/>
        <v/>
      </c>
      <c r="AG22" s="2" t="str">
        <f t="shared" si="6"/>
        <v/>
      </c>
      <c r="AH22" s="2" t="str">
        <f t="shared" si="40"/>
        <v/>
      </c>
      <c r="AI22" s="11" t="str">
        <f t="shared" si="41"/>
        <v/>
      </c>
      <c r="AJ22" s="2" t="str">
        <f t="shared" si="42"/>
        <v/>
      </c>
      <c r="AK22" s="11" t="str">
        <f t="shared" si="43"/>
        <v/>
      </c>
      <c r="AL22" s="11" t="str">
        <f t="shared" si="44"/>
        <v/>
      </c>
      <c r="AM22" s="2" t="str">
        <f t="shared" si="45"/>
        <v/>
      </c>
      <c r="AN22" s="11" t="str">
        <f t="shared" si="46"/>
        <v/>
      </c>
      <c r="AO22" s="175" t="str">
        <f t="shared" si="47"/>
        <v/>
      </c>
      <c r="AP22" s="11" t="str">
        <f t="shared" si="48"/>
        <v/>
      </c>
      <c r="AQ22" s="33"/>
      <c r="AR22" s="33"/>
      <c r="AS22" s="33"/>
      <c r="AT22" s="33"/>
      <c r="AU22" s="33"/>
      <c r="AV22" s="33"/>
      <c r="AW22" s="33"/>
      <c r="AX22" s="33"/>
      <c r="AY22" s="33"/>
      <c r="AZ22" s="33"/>
      <c r="BA22" s="33"/>
      <c r="BB22" s="33"/>
      <c r="BC22" s="33"/>
      <c r="BD22" s="33"/>
      <c r="BE22" s="33"/>
      <c r="BF22" s="33"/>
      <c r="BG22" s="33"/>
      <c r="BH22" s="33"/>
      <c r="BI22" s="31"/>
      <c r="BJ22" s="31"/>
      <c r="BK22" s="136"/>
      <c r="BL22" s="139">
        <f t="shared" si="49"/>
        <v>0</v>
      </c>
      <c r="BM22" s="31">
        <f t="shared" si="50"/>
        <v>0</v>
      </c>
      <c r="BN22" s="31"/>
      <c r="BO22" s="140">
        <f t="shared" si="51"/>
        <v>0</v>
      </c>
      <c r="BP22" s="12"/>
      <c r="BQ22" s="8">
        <f t="shared" si="7"/>
        <v>9.0359999999999996</v>
      </c>
      <c r="BR22" s="8">
        <f t="shared" si="52"/>
        <v>-184.49199999999999</v>
      </c>
      <c r="BS22" s="8"/>
      <c r="BT22" s="8">
        <f t="shared" si="9"/>
        <v>0</v>
      </c>
      <c r="BU22"/>
      <c r="BV22">
        <f>IF(D22="M",IF(BY22&lt;78,LMS!$D$5*BY22^3+LMS!$E$5*BY22^2+LMS!$F$5*BY22+LMS!$G$5,IF(BY22&lt;150,LMS!$D$6*BY22^3+LMS!$E$6*BY22^2+LMS!$F$6*BY22+LMS!$G$6,LMS!$D$7*BY22^3+LMS!$E$7*BY22^2+LMS!$F$7*BY22+LMS!$G$7)),IF(BY22&lt;69,LMS!$D$9*BY22^3+LMS!$E$9*BY22^2+LMS!$F$9*BY22+LMS!$G$9,IF(BY22&lt;150,LMS!$D$10*BY22^3+LMS!$E$10*BY22^2+LMS!$F$10*BY22+LMS!$G$10,LMS!$D$11*BY22^3+LMS!$E$11*BY22^2+LMS!$F$11*BY22+LMS!$G$11)))</f>
        <v>0.79584630099999998</v>
      </c>
      <c r="BW22">
        <f>IF(D22="M",(IF(BY22&lt;2.5,LMS!$D$21*BY22^3+LMS!$E$21*BY22^2+LMS!$F$21*BY22+LMS!$G$21,IF(BY22&lt;9.5,LMS!$D$22*BY22^3+LMS!$E$22*BY22^2+LMS!$F$22*BY22+LMS!$G$22,IF(BY22&lt;26.75,LMS!$D$23*BY22^3+LMS!$E$23*BY22^2+LMS!$F$23*BY22+LMS!$G$23,IF(BY22&lt;90,LMS!$D$24*BY22^3+LMS!$E$24*BY22^2+LMS!$F$24*BY22+LMS!$G$24,LMS!$D$25*BY22^3+LMS!$E$25*BY22^2+LMS!$F$25*BY22+LMS!$G$25))))),(IF(BY22&lt;2.5,LMS!$D$27*BY22^3+LMS!$E$27*BY22^2+LMS!$F$27*BY22+LMS!$G$27,IF(BY22&lt;9.5,LMS!$D$28*BY22^3+LMS!$E$28*BY22^2+LMS!$F$28*BY22+LMS!$G$28,IF(BY22&lt;26.75,LMS!$D$29*BY22^3+LMS!$E$29*BY22^2+LMS!$F$29*BY22+LMS!$G$29,IF(BY22&lt;90,LMS!$D$30*BY22^3+LMS!$E$30*BY22^2+LMS!$F$30*BY22+LMS!$G$30,IF(BY22&lt;150,LMS!$D$31*BY22^3+LMS!$E$31*BY22^2+LMS!$F$31*BY22+LMS!$G$31,LMS!$D$32*BY22^3+LMS!$E$32*BY22^2+LMS!$F$32*BY22+LMS!$G$32)))))))</f>
        <v>12.568967990000001</v>
      </c>
      <c r="BX22">
        <f>IF(D22="M",(IF(BY22&lt;90,LMS!$D$14*BY22^3+LMS!$E$14*BY22^2+LMS!$F$14*BY22+LMS!$G$14,LMS!$D$15*BY22^3+LMS!$E$15*BY22^2+LMS!$F$15*BY22+LMS!$G$15)),(IF(BY22&lt;90,LMS!$D$17*BY22^3+LMS!$E$17*BY22^2+LMS!$F$17*BY22+LMS!$G$17,LMS!$D$18*BY22^3+LMS!$E$18*BY22^2+LMS!$F$18*BY22+LMS!$G$18)))</f>
        <v>8.8969350000000003E-2</v>
      </c>
      <c r="BY22" s="7">
        <f t="shared" si="53"/>
        <v>0</v>
      </c>
      <c r="CA22" s="143">
        <f>IF(D22="M",WeightSDS!P$5*$BY22^7+WeightSDS!Q$5*$BY22^6+WeightSDS!R$5*$BY22^5+WeightSDS!S$5*$BY22^4+WeightSDS!T$5*$BY22^3+WeightSDS!U$5*$BY22^2+WeightSDS!V$5*$BY22+WeightSDS!W$5,IF($BY22&lt;186,WeightSDS!P$8*$BY22^7+WeightSDS!Q$8*$BY22^6+WeightSDS!R$8*$BY22^5+WeightSDS!S$8*$BY22^4+WeightSDS!T$8*$BY22^3+WeightSDS!U$8*$BY22^2+WeightSDS!V$8*$BY22+WeightSDS!W$8,WeightSDS!$U$9+WeightSDS!$V$9*($BY22-WeightSDS!$W$9)))</f>
        <v>0.75407122999999998</v>
      </c>
      <c r="CB22" s="7">
        <f>IF(D22="M",IF($BY22&lt;45,WeightSDS!M$23*$BY22^10+WeightSDS!N$23*$BY22^9+WeightSDS!O$23*$BY22^8+WeightSDS!P$23*$BY22^7+WeightSDS!Q$23*$BY22^6+WeightSDS!R$23*$BY22^5+WeightSDS!S$23*$BY22^4+WeightSDS!T$23*$BY22^3+WeightSDS!U$23*$BY22^2+WeightSDS!V$23*$BY22+WeightSDS!W$23,IF($BY22&lt;153,WeightSDS!M$25*$BY22^10+WeightSDS!N$25*$BY22^9+WeightSDS!O$25*$BY22^8+WeightSDS!P$25*$BY22^7+WeightSDS!Q$25*$BY22^6+WeightSDS!R$25*$BY22^5+WeightSDS!S$25*$BY22^4+WeightSDS!T$25*$BY22^3+WeightSDS!U$25*$BY22^2+WeightSDS!V$25*$BY22+WeightSDS!W$25,WeightSDS!M$27+WeightSDS!N$27/(1+EXP(WeightSDS!O$27+WeightSDS!P$27*$BY22)))),IF($BY22&lt;43.8,WeightSDS!M$29*$BY22^10+WeightSDS!N$29*$BY22^9+WeightSDS!O$29*$BY22^8+WeightSDS!P$29*$BY22^7+WeightSDS!Q$29*$BY22^6+WeightSDS!R$29*$BY22^5+WeightSDS!S$29*$BY22^4+WeightSDS!T$29*$BY22^3+WeightSDS!U$29*$BY22^2+WeightSDS!V$29*$BY22+WeightSDS!W$29-0.010431*(1-$BY22/210),IF($BY22&lt;123,WeightSDS!M$30*$BY22^10+WeightSDS!N$30*$BY22^9+WeightSDS!O$30*$BY22^8+WeightSDS!P$30*$BY22^7+WeightSDS!Q$30*$BY22^6+WeightSDS!R$30*$BY22^5+WeightSDS!S$30*$BY22^4+WeightSDS!T$30*$BY22^3+WeightSDS!U$30*$BY22^2+WeightSDS!V$30*$BY22+WeightSDS!W$30-0.010431*(1-1/$BY22),WeightSDS!M$32+WeightSDS!N$32/(1+EXP(WeightSDS!O$32+WeightSDS!P$32*$BY22))-0.010431*(1-$BY22/210))))</f>
        <v>2.9500001032655536</v>
      </c>
      <c r="CC22" s="7">
        <f>IF(D22="M",IF($BY22&lt;162,WeightSDS!P$12*$BY22^7+WeightSDS!Q$12*$BY22^6+WeightSDS!R$12*$BY22^5+WeightSDS!S$12*$BY22^4+WeightSDS!T$12*$BY22^3+WeightSDS!U$12*$BY22^2+WeightSDS!V$12*$BY22+WeightSDS!W$12,WeightSDS!P$14*$BY22^7+WeightSDS!Q$14*$BY22^6+WeightSDS!R$14*$BY22^5+WeightSDS!S$14*$BY22^4+WeightSDS!T$14*$BY22^3+WeightSDS!U$14*$BY22^2+WeightSDS!V$14*$BY22+WeightSDS!W$14),IF($BY22&lt;156,WeightSDS!O$17*$BY22^8+WeightSDS!P$17*$BY22^7+WeightSDS!Q$17*$BY22^6+WeightSDS!R$17*$BY22^5+WeightSDS!S$17*$BY22^4+WeightSDS!T$17*$BY22^3+WeightSDS!U$17*$BY22^2+WeightSDS!V$17*$BY22+WeightSDS!W$17,IF($BY22&lt;186,WeightSDS!$U$18+(WeightSDS!$V$18-WeightSDS!$U$18)/24*($BY22-186)+WeightSDS!$W$18*(-$BY22+186)^2-0.005,WeightSDS!$U$18+(WeightSDS!$V$18-WeightSDS!$U$18)/24*($BY22-186)-0.005)))</f>
        <v>0.14604529399999999</v>
      </c>
      <c r="CE22">
        <f t="shared" si="10"/>
        <v>0.56299999999999994</v>
      </c>
      <c r="CF22">
        <f t="shared" si="11"/>
        <v>69</v>
      </c>
      <c r="CG22">
        <f t="shared" si="12"/>
        <v>0.51</v>
      </c>
      <c r="CH22" s="7" t="e">
        <f t="shared" si="60"/>
        <v>#VALUE!</v>
      </c>
      <c r="CI22" s="7" t="e">
        <f t="shared" si="13"/>
        <v>#VALUE!</v>
      </c>
      <c r="CJ22" s="7" t="e">
        <f t="shared" si="14"/>
        <v>#VALUE!</v>
      </c>
      <c r="CK22" s="7" t="e">
        <f t="shared" si="54"/>
        <v>#VALUE!</v>
      </c>
      <c r="CL22" s="7" t="e">
        <f t="shared" si="55"/>
        <v>#VALUE!</v>
      </c>
      <c r="CM22" s="7" t="e">
        <f t="shared" si="56"/>
        <v>#VALUE!</v>
      </c>
      <c r="CN22" s="7" t="e">
        <f t="shared" si="57"/>
        <v>#VALUE!</v>
      </c>
      <c r="CO22" s="7" t="e">
        <f t="shared" si="58"/>
        <v>#VALUE!</v>
      </c>
      <c r="CP22" s="7" t="e">
        <f t="shared" si="59"/>
        <v>#VALUE!</v>
      </c>
      <c r="CR22" s="7" t="e">
        <f t="shared" si="21"/>
        <v>#VALUE!</v>
      </c>
      <c r="CS22" s="7" t="e">
        <f t="shared" si="22"/>
        <v>#VALUE!</v>
      </c>
      <c r="CT22" s="7" t="e">
        <f t="shared" si="23"/>
        <v>#VALUE!</v>
      </c>
      <c r="CU22" s="7" t="e">
        <f t="shared" si="24"/>
        <v>#VALUE!</v>
      </c>
      <c r="CV22" s="7" t="e">
        <f t="shared" si="25"/>
        <v>#VALUE!</v>
      </c>
      <c r="CW22" s="7" t="e">
        <f t="shared" si="26"/>
        <v>#VALUE!</v>
      </c>
      <c r="CX22" s="7" t="e">
        <f t="shared" si="27"/>
        <v>#VALUE!</v>
      </c>
      <c r="CY22" s="7" t="e">
        <f t="shared" si="28"/>
        <v>#VALUE!</v>
      </c>
      <c r="CZ22" s="7" t="e">
        <f t="shared" si="29"/>
        <v>#VALUE!</v>
      </c>
    </row>
    <row r="23" spans="2:104" s="7" customFormat="1" x14ac:dyDescent="0.15">
      <c r="B23" s="118"/>
      <c r="C23" s="118"/>
      <c r="D23" s="118"/>
      <c r="E23" s="30"/>
      <c r="F23" s="78"/>
      <c r="G23" s="78"/>
      <c r="H23" s="78"/>
      <c r="I23" s="78"/>
      <c r="J23" s="78"/>
      <c r="K23" s="78"/>
      <c r="L23" s="30"/>
      <c r="M23" s="78"/>
      <c r="N23" s="78"/>
      <c r="O23" s="78"/>
      <c r="P23" s="78"/>
      <c r="Q23" s="2" t="str">
        <f t="shared" si="30"/>
        <v/>
      </c>
      <c r="R23" s="11" t="str">
        <f t="shared" si="31"/>
        <v/>
      </c>
      <c r="S23" s="2" t="str">
        <f t="shared" si="32"/>
        <v/>
      </c>
      <c r="T23" s="11" t="str">
        <f t="shared" si="33"/>
        <v/>
      </c>
      <c r="U23" s="2" t="str">
        <f t="shared" si="34"/>
        <v/>
      </c>
      <c r="V23" s="11" t="str">
        <f t="shared" si="35"/>
        <v/>
      </c>
      <c r="W23" s="79" t="str">
        <f t="shared" si="36"/>
        <v/>
      </c>
      <c r="X23" s="79" t="str">
        <f t="shared" si="37"/>
        <v/>
      </c>
      <c r="Y23" s="2" t="str">
        <f t="shared" si="38"/>
        <v/>
      </c>
      <c r="Z23" s="11" t="str">
        <f t="shared" si="0"/>
        <v/>
      </c>
      <c r="AA23" s="2" t="str">
        <f t="shared" si="1"/>
        <v/>
      </c>
      <c r="AB23" s="11" t="str">
        <f t="shared" si="2"/>
        <v/>
      </c>
      <c r="AC23" s="2" t="str">
        <f t="shared" si="3"/>
        <v/>
      </c>
      <c r="AD23" s="11" t="str">
        <f t="shared" si="4"/>
        <v/>
      </c>
      <c r="AE23" s="11" t="str">
        <f t="shared" si="5"/>
        <v/>
      </c>
      <c r="AF23" s="2" t="str">
        <f t="shared" si="39"/>
        <v/>
      </c>
      <c r="AG23" s="2" t="str">
        <f t="shared" si="6"/>
        <v/>
      </c>
      <c r="AH23" s="2" t="str">
        <f t="shared" si="40"/>
        <v/>
      </c>
      <c r="AI23" s="11" t="str">
        <f t="shared" si="41"/>
        <v/>
      </c>
      <c r="AJ23" s="2" t="str">
        <f t="shared" si="42"/>
        <v/>
      </c>
      <c r="AK23" s="11" t="str">
        <f t="shared" si="43"/>
        <v/>
      </c>
      <c r="AL23" s="11" t="str">
        <f t="shared" si="44"/>
        <v/>
      </c>
      <c r="AM23" s="2" t="str">
        <f t="shared" si="45"/>
        <v/>
      </c>
      <c r="AN23" s="11" t="str">
        <f t="shared" si="46"/>
        <v/>
      </c>
      <c r="AO23" s="175" t="str">
        <f t="shared" si="47"/>
        <v/>
      </c>
      <c r="AP23" s="11" t="str">
        <f t="shared" si="48"/>
        <v/>
      </c>
      <c r="AQ23" s="33"/>
      <c r="AR23" s="33"/>
      <c r="AS23" s="33"/>
      <c r="AT23" s="33"/>
      <c r="AU23" s="33"/>
      <c r="AV23" s="33"/>
      <c r="AW23" s="33"/>
      <c r="AX23" s="33"/>
      <c r="AY23" s="33"/>
      <c r="AZ23" s="33"/>
      <c r="BA23" s="33"/>
      <c r="BB23" s="33"/>
      <c r="BC23" s="33"/>
      <c r="BD23" s="33"/>
      <c r="BE23" s="33"/>
      <c r="BF23" s="33"/>
      <c r="BG23" s="33"/>
      <c r="BH23" s="33"/>
      <c r="BI23" s="31"/>
      <c r="BJ23" s="31"/>
      <c r="BK23" s="136"/>
      <c r="BL23" s="139">
        <f t="shared" si="49"/>
        <v>0</v>
      </c>
      <c r="BM23" s="31">
        <f t="shared" si="50"/>
        <v>0</v>
      </c>
      <c r="BN23" s="31"/>
      <c r="BO23" s="140">
        <f t="shared" si="51"/>
        <v>0</v>
      </c>
      <c r="BP23" s="12"/>
      <c r="BQ23" s="8">
        <f t="shared" si="7"/>
        <v>9.0359999999999996</v>
      </c>
      <c r="BR23" s="8">
        <f t="shared" si="52"/>
        <v>-184.49199999999999</v>
      </c>
      <c r="BS23" s="8"/>
      <c r="BT23" s="8">
        <f t="shared" si="9"/>
        <v>0</v>
      </c>
      <c r="BU23"/>
      <c r="BV23">
        <f>IF(D23="M",IF(BY23&lt;78,LMS!$D$5*BY23^3+LMS!$E$5*BY23^2+LMS!$F$5*BY23+LMS!$G$5,IF(BY23&lt;150,LMS!$D$6*BY23^3+LMS!$E$6*BY23^2+LMS!$F$6*BY23+LMS!$G$6,LMS!$D$7*BY23^3+LMS!$E$7*BY23^2+LMS!$F$7*BY23+LMS!$G$7)),IF(BY23&lt;69,LMS!$D$9*BY23^3+LMS!$E$9*BY23^2+LMS!$F$9*BY23+LMS!$G$9,IF(BY23&lt;150,LMS!$D$10*BY23^3+LMS!$E$10*BY23^2+LMS!$F$10*BY23+LMS!$G$10,LMS!$D$11*BY23^3+LMS!$E$11*BY23^2+LMS!$F$11*BY23+LMS!$G$11)))</f>
        <v>0.79584630099999998</v>
      </c>
      <c r="BW23">
        <f>IF(D23="M",(IF(BY23&lt;2.5,LMS!$D$21*BY23^3+LMS!$E$21*BY23^2+LMS!$F$21*BY23+LMS!$G$21,IF(BY23&lt;9.5,LMS!$D$22*BY23^3+LMS!$E$22*BY23^2+LMS!$F$22*BY23+LMS!$G$22,IF(BY23&lt;26.75,LMS!$D$23*BY23^3+LMS!$E$23*BY23^2+LMS!$F$23*BY23+LMS!$G$23,IF(BY23&lt;90,LMS!$D$24*BY23^3+LMS!$E$24*BY23^2+LMS!$F$24*BY23+LMS!$G$24,LMS!$D$25*BY23^3+LMS!$E$25*BY23^2+LMS!$F$25*BY23+LMS!$G$25))))),(IF(BY23&lt;2.5,LMS!$D$27*BY23^3+LMS!$E$27*BY23^2+LMS!$F$27*BY23+LMS!$G$27,IF(BY23&lt;9.5,LMS!$D$28*BY23^3+LMS!$E$28*BY23^2+LMS!$F$28*BY23+LMS!$G$28,IF(BY23&lt;26.75,LMS!$D$29*BY23^3+LMS!$E$29*BY23^2+LMS!$F$29*BY23+LMS!$G$29,IF(BY23&lt;90,LMS!$D$30*BY23^3+LMS!$E$30*BY23^2+LMS!$F$30*BY23+LMS!$G$30,IF(BY23&lt;150,LMS!$D$31*BY23^3+LMS!$E$31*BY23^2+LMS!$F$31*BY23+LMS!$G$31,LMS!$D$32*BY23^3+LMS!$E$32*BY23^2+LMS!$F$32*BY23+LMS!$G$32)))))))</f>
        <v>12.568967990000001</v>
      </c>
      <c r="BX23">
        <f>IF(D23="M",(IF(BY23&lt;90,LMS!$D$14*BY23^3+LMS!$E$14*BY23^2+LMS!$F$14*BY23+LMS!$G$14,LMS!$D$15*BY23^3+LMS!$E$15*BY23^2+LMS!$F$15*BY23+LMS!$G$15)),(IF(BY23&lt;90,LMS!$D$17*BY23^3+LMS!$E$17*BY23^2+LMS!$F$17*BY23+LMS!$G$17,LMS!$D$18*BY23^3+LMS!$E$18*BY23^2+LMS!$F$18*BY23+LMS!$G$18)))</f>
        <v>8.8969350000000003E-2</v>
      </c>
      <c r="BY23" s="7">
        <f t="shared" si="53"/>
        <v>0</v>
      </c>
      <c r="CA23" s="143">
        <f>IF(D23="M",WeightSDS!P$5*$BY23^7+WeightSDS!Q$5*$BY23^6+WeightSDS!R$5*$BY23^5+WeightSDS!S$5*$BY23^4+WeightSDS!T$5*$BY23^3+WeightSDS!U$5*$BY23^2+WeightSDS!V$5*$BY23+WeightSDS!W$5,IF($BY23&lt;186,WeightSDS!P$8*$BY23^7+WeightSDS!Q$8*$BY23^6+WeightSDS!R$8*$BY23^5+WeightSDS!S$8*$BY23^4+WeightSDS!T$8*$BY23^3+WeightSDS!U$8*$BY23^2+WeightSDS!V$8*$BY23+WeightSDS!W$8,WeightSDS!$U$9+WeightSDS!$V$9*($BY23-WeightSDS!$W$9)))</f>
        <v>0.75407122999999998</v>
      </c>
      <c r="CB23" s="7">
        <f>IF(D23="M",IF($BY23&lt;45,WeightSDS!M$23*$BY23^10+WeightSDS!N$23*$BY23^9+WeightSDS!O$23*$BY23^8+WeightSDS!P$23*$BY23^7+WeightSDS!Q$23*$BY23^6+WeightSDS!R$23*$BY23^5+WeightSDS!S$23*$BY23^4+WeightSDS!T$23*$BY23^3+WeightSDS!U$23*$BY23^2+WeightSDS!V$23*$BY23+WeightSDS!W$23,IF($BY23&lt;153,WeightSDS!M$25*$BY23^10+WeightSDS!N$25*$BY23^9+WeightSDS!O$25*$BY23^8+WeightSDS!P$25*$BY23^7+WeightSDS!Q$25*$BY23^6+WeightSDS!R$25*$BY23^5+WeightSDS!S$25*$BY23^4+WeightSDS!T$25*$BY23^3+WeightSDS!U$25*$BY23^2+WeightSDS!V$25*$BY23+WeightSDS!W$25,WeightSDS!M$27+WeightSDS!N$27/(1+EXP(WeightSDS!O$27+WeightSDS!P$27*$BY23)))),IF($BY23&lt;43.8,WeightSDS!M$29*$BY23^10+WeightSDS!N$29*$BY23^9+WeightSDS!O$29*$BY23^8+WeightSDS!P$29*$BY23^7+WeightSDS!Q$29*$BY23^6+WeightSDS!R$29*$BY23^5+WeightSDS!S$29*$BY23^4+WeightSDS!T$29*$BY23^3+WeightSDS!U$29*$BY23^2+WeightSDS!V$29*$BY23+WeightSDS!W$29-0.010431*(1-$BY23/210),IF($BY23&lt;123,WeightSDS!M$30*$BY23^10+WeightSDS!N$30*$BY23^9+WeightSDS!O$30*$BY23^8+WeightSDS!P$30*$BY23^7+WeightSDS!Q$30*$BY23^6+WeightSDS!R$30*$BY23^5+WeightSDS!S$30*$BY23^4+WeightSDS!T$30*$BY23^3+WeightSDS!U$30*$BY23^2+WeightSDS!V$30*$BY23+WeightSDS!W$30-0.010431*(1-1/$BY23),WeightSDS!M$32+WeightSDS!N$32/(1+EXP(WeightSDS!O$32+WeightSDS!P$32*$BY23))-0.010431*(1-$BY23/210))))</f>
        <v>2.9500001032655536</v>
      </c>
      <c r="CC23" s="7">
        <f>IF(D23="M",IF($BY23&lt;162,WeightSDS!P$12*$BY23^7+WeightSDS!Q$12*$BY23^6+WeightSDS!R$12*$BY23^5+WeightSDS!S$12*$BY23^4+WeightSDS!T$12*$BY23^3+WeightSDS!U$12*$BY23^2+WeightSDS!V$12*$BY23+WeightSDS!W$12,WeightSDS!P$14*$BY23^7+WeightSDS!Q$14*$BY23^6+WeightSDS!R$14*$BY23^5+WeightSDS!S$14*$BY23^4+WeightSDS!T$14*$BY23^3+WeightSDS!U$14*$BY23^2+WeightSDS!V$14*$BY23+WeightSDS!W$14),IF($BY23&lt;156,WeightSDS!O$17*$BY23^8+WeightSDS!P$17*$BY23^7+WeightSDS!Q$17*$BY23^6+WeightSDS!R$17*$BY23^5+WeightSDS!S$17*$BY23^4+WeightSDS!T$17*$BY23^3+WeightSDS!U$17*$BY23^2+WeightSDS!V$17*$BY23+WeightSDS!W$17,IF($BY23&lt;186,WeightSDS!$U$18+(WeightSDS!$V$18-WeightSDS!$U$18)/24*($BY23-186)+WeightSDS!$W$18*(-$BY23+186)^2-0.005,WeightSDS!$U$18+(WeightSDS!$V$18-WeightSDS!$U$18)/24*($BY23-186)-0.005)))</f>
        <v>0.14604529399999999</v>
      </c>
      <c r="CE23">
        <f t="shared" si="10"/>
        <v>0.56299999999999994</v>
      </c>
      <c r="CF23">
        <f t="shared" si="11"/>
        <v>69</v>
      </c>
      <c r="CG23">
        <f t="shared" si="12"/>
        <v>0.51</v>
      </c>
      <c r="CH23" s="7" t="e">
        <f t="shared" si="60"/>
        <v>#VALUE!</v>
      </c>
      <c r="CI23" s="7" t="e">
        <f t="shared" si="13"/>
        <v>#VALUE!</v>
      </c>
      <c r="CJ23" s="7" t="e">
        <f t="shared" si="14"/>
        <v>#VALUE!</v>
      </c>
      <c r="CK23" s="7" t="e">
        <f t="shared" si="54"/>
        <v>#VALUE!</v>
      </c>
      <c r="CL23" s="7" t="e">
        <f t="shared" si="55"/>
        <v>#VALUE!</v>
      </c>
      <c r="CM23" s="7" t="e">
        <f t="shared" si="56"/>
        <v>#VALUE!</v>
      </c>
      <c r="CN23" s="7" t="e">
        <f t="shared" si="57"/>
        <v>#VALUE!</v>
      </c>
      <c r="CO23" s="7" t="e">
        <f t="shared" si="58"/>
        <v>#VALUE!</v>
      </c>
      <c r="CP23" s="7" t="e">
        <f t="shared" si="59"/>
        <v>#VALUE!</v>
      </c>
      <c r="CR23" s="7" t="e">
        <f t="shared" si="21"/>
        <v>#VALUE!</v>
      </c>
      <c r="CS23" s="7" t="e">
        <f t="shared" si="22"/>
        <v>#VALUE!</v>
      </c>
      <c r="CT23" s="7" t="e">
        <f t="shared" si="23"/>
        <v>#VALUE!</v>
      </c>
      <c r="CU23" s="7" t="e">
        <f t="shared" si="24"/>
        <v>#VALUE!</v>
      </c>
      <c r="CV23" s="7" t="e">
        <f t="shared" si="25"/>
        <v>#VALUE!</v>
      </c>
      <c r="CW23" s="7" t="e">
        <f t="shared" si="26"/>
        <v>#VALUE!</v>
      </c>
      <c r="CX23" s="7" t="e">
        <f t="shared" si="27"/>
        <v>#VALUE!</v>
      </c>
      <c r="CY23" s="7" t="e">
        <f t="shared" si="28"/>
        <v>#VALUE!</v>
      </c>
      <c r="CZ23" s="7" t="e">
        <f t="shared" si="29"/>
        <v>#VALUE!</v>
      </c>
    </row>
    <row r="24" spans="2:104" s="7" customFormat="1" x14ac:dyDescent="0.15">
      <c r="B24" s="118"/>
      <c r="C24" s="118"/>
      <c r="D24" s="118"/>
      <c r="E24" s="30"/>
      <c r="F24" s="78"/>
      <c r="G24" s="78"/>
      <c r="H24" s="78"/>
      <c r="I24" s="78"/>
      <c r="J24" s="78"/>
      <c r="K24" s="78"/>
      <c r="L24" s="30"/>
      <c r="M24" s="78"/>
      <c r="N24" s="78"/>
      <c r="O24" s="78"/>
      <c r="P24" s="78"/>
      <c r="Q24" s="2" t="str">
        <f t="shared" si="30"/>
        <v/>
      </c>
      <c r="R24" s="11" t="str">
        <f t="shared" si="31"/>
        <v/>
      </c>
      <c r="S24" s="2" t="str">
        <f t="shared" si="32"/>
        <v/>
      </c>
      <c r="T24" s="11" t="str">
        <f t="shared" si="33"/>
        <v/>
      </c>
      <c r="U24" s="2" t="str">
        <f t="shared" si="34"/>
        <v/>
      </c>
      <c r="V24" s="11" t="str">
        <f t="shared" si="35"/>
        <v/>
      </c>
      <c r="W24" s="79" t="str">
        <f t="shared" si="36"/>
        <v/>
      </c>
      <c r="X24" s="79" t="str">
        <f t="shared" si="37"/>
        <v/>
      </c>
      <c r="Y24" s="2" t="str">
        <f t="shared" si="38"/>
        <v/>
      </c>
      <c r="Z24" s="11" t="str">
        <f t="shared" si="0"/>
        <v/>
      </c>
      <c r="AA24" s="2" t="str">
        <f t="shared" si="1"/>
        <v/>
      </c>
      <c r="AB24" s="11" t="str">
        <f t="shared" si="2"/>
        <v/>
      </c>
      <c r="AC24" s="2" t="str">
        <f t="shared" si="3"/>
        <v/>
      </c>
      <c r="AD24" s="11" t="str">
        <f t="shared" si="4"/>
        <v/>
      </c>
      <c r="AE24" s="11" t="str">
        <f t="shared" si="5"/>
        <v/>
      </c>
      <c r="AF24" s="2" t="str">
        <f t="shared" si="39"/>
        <v/>
      </c>
      <c r="AG24" s="2" t="str">
        <f t="shared" si="6"/>
        <v/>
      </c>
      <c r="AH24" s="2" t="str">
        <f t="shared" si="40"/>
        <v/>
      </c>
      <c r="AI24" s="11" t="str">
        <f t="shared" si="41"/>
        <v/>
      </c>
      <c r="AJ24" s="2" t="str">
        <f t="shared" si="42"/>
        <v/>
      </c>
      <c r="AK24" s="11" t="str">
        <f t="shared" si="43"/>
        <v/>
      </c>
      <c r="AL24" s="11" t="str">
        <f t="shared" si="44"/>
        <v/>
      </c>
      <c r="AM24" s="2" t="str">
        <f t="shared" si="45"/>
        <v/>
      </c>
      <c r="AN24" s="11" t="str">
        <f t="shared" si="46"/>
        <v/>
      </c>
      <c r="AO24" s="175" t="str">
        <f t="shared" si="47"/>
        <v/>
      </c>
      <c r="AP24" s="11" t="str">
        <f t="shared" si="48"/>
        <v/>
      </c>
      <c r="AQ24" s="33"/>
      <c r="AR24" s="33"/>
      <c r="AS24" s="33"/>
      <c r="AT24" s="33"/>
      <c r="AU24" s="33"/>
      <c r="AV24" s="33"/>
      <c r="AW24" s="33"/>
      <c r="AX24" s="33"/>
      <c r="AY24" s="33"/>
      <c r="AZ24" s="33"/>
      <c r="BA24" s="33"/>
      <c r="BB24" s="33"/>
      <c r="BC24" s="33"/>
      <c r="BD24" s="33"/>
      <c r="BE24" s="33"/>
      <c r="BF24" s="33"/>
      <c r="BG24" s="33"/>
      <c r="BH24" s="33"/>
      <c r="BI24" s="31"/>
      <c r="BJ24" s="31"/>
      <c r="BK24" s="136"/>
      <c r="BL24" s="139">
        <f t="shared" si="49"/>
        <v>0</v>
      </c>
      <c r="BM24" s="31">
        <f t="shared" si="50"/>
        <v>0</v>
      </c>
      <c r="BN24" s="31"/>
      <c r="BO24" s="140">
        <f t="shared" si="51"/>
        <v>0</v>
      </c>
      <c r="BP24" s="12"/>
      <c r="BQ24" s="8">
        <f t="shared" si="7"/>
        <v>9.0359999999999996</v>
      </c>
      <c r="BR24" s="8">
        <f t="shared" si="52"/>
        <v>-184.49199999999999</v>
      </c>
      <c r="BS24" s="8"/>
      <c r="BT24" s="8">
        <f t="shared" si="9"/>
        <v>0</v>
      </c>
      <c r="BU24"/>
      <c r="BV24">
        <f>IF(D24="M",IF(BY24&lt;78,LMS!$D$5*BY24^3+LMS!$E$5*BY24^2+LMS!$F$5*BY24+LMS!$G$5,IF(BY24&lt;150,LMS!$D$6*BY24^3+LMS!$E$6*BY24^2+LMS!$F$6*BY24+LMS!$G$6,LMS!$D$7*BY24^3+LMS!$E$7*BY24^2+LMS!$F$7*BY24+LMS!$G$7)),IF(BY24&lt;69,LMS!$D$9*BY24^3+LMS!$E$9*BY24^2+LMS!$F$9*BY24+LMS!$G$9,IF(BY24&lt;150,LMS!$D$10*BY24^3+LMS!$E$10*BY24^2+LMS!$F$10*BY24+LMS!$G$10,LMS!$D$11*BY24^3+LMS!$E$11*BY24^2+LMS!$F$11*BY24+LMS!$G$11)))</f>
        <v>0.79584630099999998</v>
      </c>
      <c r="BW24">
        <f>IF(D24="M",(IF(BY24&lt;2.5,LMS!$D$21*BY24^3+LMS!$E$21*BY24^2+LMS!$F$21*BY24+LMS!$G$21,IF(BY24&lt;9.5,LMS!$D$22*BY24^3+LMS!$E$22*BY24^2+LMS!$F$22*BY24+LMS!$G$22,IF(BY24&lt;26.75,LMS!$D$23*BY24^3+LMS!$E$23*BY24^2+LMS!$F$23*BY24+LMS!$G$23,IF(BY24&lt;90,LMS!$D$24*BY24^3+LMS!$E$24*BY24^2+LMS!$F$24*BY24+LMS!$G$24,LMS!$D$25*BY24^3+LMS!$E$25*BY24^2+LMS!$F$25*BY24+LMS!$G$25))))),(IF(BY24&lt;2.5,LMS!$D$27*BY24^3+LMS!$E$27*BY24^2+LMS!$F$27*BY24+LMS!$G$27,IF(BY24&lt;9.5,LMS!$D$28*BY24^3+LMS!$E$28*BY24^2+LMS!$F$28*BY24+LMS!$G$28,IF(BY24&lt;26.75,LMS!$D$29*BY24^3+LMS!$E$29*BY24^2+LMS!$F$29*BY24+LMS!$G$29,IF(BY24&lt;90,LMS!$D$30*BY24^3+LMS!$E$30*BY24^2+LMS!$F$30*BY24+LMS!$G$30,IF(BY24&lt;150,LMS!$D$31*BY24^3+LMS!$E$31*BY24^2+LMS!$F$31*BY24+LMS!$G$31,LMS!$D$32*BY24^3+LMS!$E$32*BY24^2+LMS!$F$32*BY24+LMS!$G$32)))))))</f>
        <v>12.568967990000001</v>
      </c>
      <c r="BX24">
        <f>IF(D24="M",(IF(BY24&lt;90,LMS!$D$14*BY24^3+LMS!$E$14*BY24^2+LMS!$F$14*BY24+LMS!$G$14,LMS!$D$15*BY24^3+LMS!$E$15*BY24^2+LMS!$F$15*BY24+LMS!$G$15)),(IF(BY24&lt;90,LMS!$D$17*BY24^3+LMS!$E$17*BY24^2+LMS!$F$17*BY24+LMS!$G$17,LMS!$D$18*BY24^3+LMS!$E$18*BY24^2+LMS!$F$18*BY24+LMS!$G$18)))</f>
        <v>8.8969350000000003E-2</v>
      </c>
      <c r="BY24" s="7">
        <f t="shared" si="53"/>
        <v>0</v>
      </c>
      <c r="CA24" s="143">
        <f>IF(D24="M",WeightSDS!P$5*$BY24^7+WeightSDS!Q$5*$BY24^6+WeightSDS!R$5*$BY24^5+WeightSDS!S$5*$BY24^4+WeightSDS!T$5*$BY24^3+WeightSDS!U$5*$BY24^2+WeightSDS!V$5*$BY24+WeightSDS!W$5,IF($BY24&lt;186,WeightSDS!P$8*$BY24^7+WeightSDS!Q$8*$BY24^6+WeightSDS!R$8*$BY24^5+WeightSDS!S$8*$BY24^4+WeightSDS!T$8*$BY24^3+WeightSDS!U$8*$BY24^2+WeightSDS!V$8*$BY24+WeightSDS!W$8,WeightSDS!$U$9+WeightSDS!$V$9*($BY24-WeightSDS!$W$9)))</f>
        <v>0.75407122999999998</v>
      </c>
      <c r="CB24" s="7">
        <f>IF(D24="M",IF($BY24&lt;45,WeightSDS!M$23*$BY24^10+WeightSDS!N$23*$BY24^9+WeightSDS!O$23*$BY24^8+WeightSDS!P$23*$BY24^7+WeightSDS!Q$23*$BY24^6+WeightSDS!R$23*$BY24^5+WeightSDS!S$23*$BY24^4+WeightSDS!T$23*$BY24^3+WeightSDS!U$23*$BY24^2+WeightSDS!V$23*$BY24+WeightSDS!W$23,IF($BY24&lt;153,WeightSDS!M$25*$BY24^10+WeightSDS!N$25*$BY24^9+WeightSDS!O$25*$BY24^8+WeightSDS!P$25*$BY24^7+WeightSDS!Q$25*$BY24^6+WeightSDS!R$25*$BY24^5+WeightSDS!S$25*$BY24^4+WeightSDS!T$25*$BY24^3+WeightSDS!U$25*$BY24^2+WeightSDS!V$25*$BY24+WeightSDS!W$25,WeightSDS!M$27+WeightSDS!N$27/(1+EXP(WeightSDS!O$27+WeightSDS!P$27*$BY24)))),IF($BY24&lt;43.8,WeightSDS!M$29*$BY24^10+WeightSDS!N$29*$BY24^9+WeightSDS!O$29*$BY24^8+WeightSDS!P$29*$BY24^7+WeightSDS!Q$29*$BY24^6+WeightSDS!R$29*$BY24^5+WeightSDS!S$29*$BY24^4+WeightSDS!T$29*$BY24^3+WeightSDS!U$29*$BY24^2+WeightSDS!V$29*$BY24+WeightSDS!W$29-0.010431*(1-$BY24/210),IF($BY24&lt;123,WeightSDS!M$30*$BY24^10+WeightSDS!N$30*$BY24^9+WeightSDS!O$30*$BY24^8+WeightSDS!P$30*$BY24^7+WeightSDS!Q$30*$BY24^6+WeightSDS!R$30*$BY24^5+WeightSDS!S$30*$BY24^4+WeightSDS!T$30*$BY24^3+WeightSDS!U$30*$BY24^2+WeightSDS!V$30*$BY24+WeightSDS!W$30-0.010431*(1-1/$BY24),WeightSDS!M$32+WeightSDS!N$32/(1+EXP(WeightSDS!O$32+WeightSDS!P$32*$BY24))-0.010431*(1-$BY24/210))))</f>
        <v>2.9500001032655536</v>
      </c>
      <c r="CC24" s="7">
        <f>IF(D24="M",IF($BY24&lt;162,WeightSDS!P$12*$BY24^7+WeightSDS!Q$12*$BY24^6+WeightSDS!R$12*$BY24^5+WeightSDS!S$12*$BY24^4+WeightSDS!T$12*$BY24^3+WeightSDS!U$12*$BY24^2+WeightSDS!V$12*$BY24+WeightSDS!W$12,WeightSDS!P$14*$BY24^7+WeightSDS!Q$14*$BY24^6+WeightSDS!R$14*$BY24^5+WeightSDS!S$14*$BY24^4+WeightSDS!T$14*$BY24^3+WeightSDS!U$14*$BY24^2+WeightSDS!V$14*$BY24+WeightSDS!W$14),IF($BY24&lt;156,WeightSDS!O$17*$BY24^8+WeightSDS!P$17*$BY24^7+WeightSDS!Q$17*$BY24^6+WeightSDS!R$17*$BY24^5+WeightSDS!S$17*$BY24^4+WeightSDS!T$17*$BY24^3+WeightSDS!U$17*$BY24^2+WeightSDS!V$17*$BY24+WeightSDS!W$17,IF($BY24&lt;186,WeightSDS!$U$18+(WeightSDS!$V$18-WeightSDS!$U$18)/24*($BY24-186)+WeightSDS!$W$18*(-$BY24+186)^2-0.005,WeightSDS!$U$18+(WeightSDS!$V$18-WeightSDS!$U$18)/24*($BY24-186)-0.005)))</f>
        <v>0.14604529399999999</v>
      </c>
      <c r="CE24">
        <f t="shared" si="10"/>
        <v>0.56299999999999994</v>
      </c>
      <c r="CF24">
        <f t="shared" si="11"/>
        <v>69</v>
      </c>
      <c r="CG24">
        <f t="shared" si="12"/>
        <v>0.51</v>
      </c>
      <c r="CH24" s="7" t="e">
        <f t="shared" si="60"/>
        <v>#VALUE!</v>
      </c>
      <c r="CI24" s="7" t="e">
        <f t="shared" si="13"/>
        <v>#VALUE!</v>
      </c>
      <c r="CJ24" s="7" t="e">
        <f t="shared" si="14"/>
        <v>#VALUE!</v>
      </c>
      <c r="CK24" s="7" t="e">
        <f t="shared" si="54"/>
        <v>#VALUE!</v>
      </c>
      <c r="CL24" s="7" t="e">
        <f t="shared" si="55"/>
        <v>#VALUE!</v>
      </c>
      <c r="CM24" s="7" t="e">
        <f t="shared" si="56"/>
        <v>#VALUE!</v>
      </c>
      <c r="CN24" s="7" t="e">
        <f t="shared" si="57"/>
        <v>#VALUE!</v>
      </c>
      <c r="CO24" s="7" t="e">
        <f t="shared" si="58"/>
        <v>#VALUE!</v>
      </c>
      <c r="CP24" s="7" t="e">
        <f t="shared" si="59"/>
        <v>#VALUE!</v>
      </c>
      <c r="CR24" s="7" t="e">
        <f t="shared" si="21"/>
        <v>#VALUE!</v>
      </c>
      <c r="CS24" s="7" t="e">
        <f t="shared" si="22"/>
        <v>#VALUE!</v>
      </c>
      <c r="CT24" s="7" t="e">
        <f t="shared" si="23"/>
        <v>#VALUE!</v>
      </c>
      <c r="CU24" s="7" t="e">
        <f t="shared" si="24"/>
        <v>#VALUE!</v>
      </c>
      <c r="CV24" s="7" t="e">
        <f t="shared" si="25"/>
        <v>#VALUE!</v>
      </c>
      <c r="CW24" s="7" t="e">
        <f t="shared" si="26"/>
        <v>#VALUE!</v>
      </c>
      <c r="CX24" s="7" t="e">
        <f t="shared" si="27"/>
        <v>#VALUE!</v>
      </c>
      <c r="CY24" s="7" t="e">
        <f t="shared" si="28"/>
        <v>#VALUE!</v>
      </c>
      <c r="CZ24" s="7" t="e">
        <f t="shared" si="29"/>
        <v>#VALUE!</v>
      </c>
    </row>
    <row r="25" spans="2:104" s="7" customFormat="1" x14ac:dyDescent="0.15">
      <c r="B25" s="118"/>
      <c r="C25" s="118"/>
      <c r="D25" s="118"/>
      <c r="E25" s="30"/>
      <c r="F25" s="78"/>
      <c r="G25" s="78"/>
      <c r="H25" s="78"/>
      <c r="I25" s="78"/>
      <c r="J25" s="78"/>
      <c r="K25" s="78"/>
      <c r="L25" s="30"/>
      <c r="M25" s="78"/>
      <c r="N25" s="78"/>
      <c r="O25" s="78"/>
      <c r="P25" s="78"/>
      <c r="Q25" s="2" t="str">
        <f t="shared" si="30"/>
        <v/>
      </c>
      <c r="R25" s="11" t="str">
        <f t="shared" si="31"/>
        <v/>
      </c>
      <c r="S25" s="2" t="str">
        <f t="shared" si="32"/>
        <v/>
      </c>
      <c r="T25" s="11" t="str">
        <f t="shared" si="33"/>
        <v/>
      </c>
      <c r="U25" s="2" t="str">
        <f t="shared" si="34"/>
        <v/>
      </c>
      <c r="V25" s="11" t="str">
        <f t="shared" si="35"/>
        <v/>
      </c>
      <c r="W25" s="79" t="str">
        <f t="shared" si="36"/>
        <v/>
      </c>
      <c r="X25" s="79" t="str">
        <f t="shared" si="37"/>
        <v/>
      </c>
      <c r="Y25" s="2" t="str">
        <f t="shared" si="38"/>
        <v/>
      </c>
      <c r="Z25" s="11" t="str">
        <f t="shared" si="0"/>
        <v/>
      </c>
      <c r="AA25" s="2" t="str">
        <f t="shared" si="1"/>
        <v/>
      </c>
      <c r="AB25" s="11" t="str">
        <f t="shared" si="2"/>
        <v/>
      </c>
      <c r="AC25" s="2" t="str">
        <f t="shared" si="3"/>
        <v/>
      </c>
      <c r="AD25" s="11" t="str">
        <f t="shared" si="4"/>
        <v/>
      </c>
      <c r="AE25" s="11" t="str">
        <f t="shared" si="5"/>
        <v/>
      </c>
      <c r="AF25" s="2" t="str">
        <f t="shared" si="39"/>
        <v/>
      </c>
      <c r="AG25" s="2" t="str">
        <f t="shared" si="6"/>
        <v/>
      </c>
      <c r="AH25" s="2" t="str">
        <f t="shared" si="40"/>
        <v/>
      </c>
      <c r="AI25" s="11" t="str">
        <f t="shared" si="41"/>
        <v/>
      </c>
      <c r="AJ25" s="2" t="str">
        <f t="shared" si="42"/>
        <v/>
      </c>
      <c r="AK25" s="11" t="str">
        <f t="shared" si="43"/>
        <v/>
      </c>
      <c r="AL25" s="11" t="str">
        <f t="shared" si="44"/>
        <v/>
      </c>
      <c r="AM25" s="2" t="str">
        <f t="shared" si="45"/>
        <v/>
      </c>
      <c r="AN25" s="11" t="str">
        <f t="shared" si="46"/>
        <v/>
      </c>
      <c r="AO25" s="175" t="str">
        <f t="shared" si="47"/>
        <v/>
      </c>
      <c r="AP25" s="11" t="str">
        <f t="shared" si="48"/>
        <v/>
      </c>
      <c r="AQ25" s="33"/>
      <c r="AR25" s="33"/>
      <c r="AS25" s="33"/>
      <c r="AT25" s="33"/>
      <c r="AU25" s="33"/>
      <c r="AV25" s="33"/>
      <c r="AW25" s="33"/>
      <c r="AX25" s="33"/>
      <c r="AY25" s="33"/>
      <c r="AZ25" s="33"/>
      <c r="BA25" s="33"/>
      <c r="BB25" s="33"/>
      <c r="BC25" s="33"/>
      <c r="BD25" s="33"/>
      <c r="BE25" s="33"/>
      <c r="BF25" s="33"/>
      <c r="BG25" s="33"/>
      <c r="BH25" s="33"/>
      <c r="BI25" s="31"/>
      <c r="BJ25" s="31"/>
      <c r="BK25" s="136"/>
      <c r="BL25" s="139">
        <f t="shared" si="49"/>
        <v>0</v>
      </c>
      <c r="BM25" s="31">
        <f t="shared" si="50"/>
        <v>0</v>
      </c>
      <c r="BN25" s="31"/>
      <c r="BO25" s="140">
        <f t="shared" si="51"/>
        <v>0</v>
      </c>
      <c r="BP25" s="12"/>
      <c r="BQ25" s="8">
        <f t="shared" si="7"/>
        <v>9.0359999999999996</v>
      </c>
      <c r="BR25" s="8">
        <f t="shared" si="52"/>
        <v>-184.49199999999999</v>
      </c>
      <c r="BS25" s="8"/>
      <c r="BT25" s="8">
        <f t="shared" si="9"/>
        <v>0</v>
      </c>
      <c r="BU25"/>
      <c r="BV25">
        <f>IF(D25="M",IF(BY25&lt;78,LMS!$D$5*BY25^3+LMS!$E$5*BY25^2+LMS!$F$5*BY25+LMS!$G$5,IF(BY25&lt;150,LMS!$D$6*BY25^3+LMS!$E$6*BY25^2+LMS!$F$6*BY25+LMS!$G$6,LMS!$D$7*BY25^3+LMS!$E$7*BY25^2+LMS!$F$7*BY25+LMS!$G$7)),IF(BY25&lt;69,LMS!$D$9*BY25^3+LMS!$E$9*BY25^2+LMS!$F$9*BY25+LMS!$G$9,IF(BY25&lt;150,LMS!$D$10*BY25^3+LMS!$E$10*BY25^2+LMS!$F$10*BY25+LMS!$G$10,LMS!$D$11*BY25^3+LMS!$E$11*BY25^2+LMS!$F$11*BY25+LMS!$G$11)))</f>
        <v>0.79584630099999998</v>
      </c>
      <c r="BW25">
        <f>IF(D25="M",(IF(BY25&lt;2.5,LMS!$D$21*BY25^3+LMS!$E$21*BY25^2+LMS!$F$21*BY25+LMS!$G$21,IF(BY25&lt;9.5,LMS!$D$22*BY25^3+LMS!$E$22*BY25^2+LMS!$F$22*BY25+LMS!$G$22,IF(BY25&lt;26.75,LMS!$D$23*BY25^3+LMS!$E$23*BY25^2+LMS!$F$23*BY25+LMS!$G$23,IF(BY25&lt;90,LMS!$D$24*BY25^3+LMS!$E$24*BY25^2+LMS!$F$24*BY25+LMS!$G$24,LMS!$D$25*BY25^3+LMS!$E$25*BY25^2+LMS!$F$25*BY25+LMS!$G$25))))),(IF(BY25&lt;2.5,LMS!$D$27*BY25^3+LMS!$E$27*BY25^2+LMS!$F$27*BY25+LMS!$G$27,IF(BY25&lt;9.5,LMS!$D$28*BY25^3+LMS!$E$28*BY25^2+LMS!$F$28*BY25+LMS!$G$28,IF(BY25&lt;26.75,LMS!$D$29*BY25^3+LMS!$E$29*BY25^2+LMS!$F$29*BY25+LMS!$G$29,IF(BY25&lt;90,LMS!$D$30*BY25^3+LMS!$E$30*BY25^2+LMS!$F$30*BY25+LMS!$G$30,IF(BY25&lt;150,LMS!$D$31*BY25^3+LMS!$E$31*BY25^2+LMS!$F$31*BY25+LMS!$G$31,LMS!$D$32*BY25^3+LMS!$E$32*BY25^2+LMS!$F$32*BY25+LMS!$G$32)))))))</f>
        <v>12.568967990000001</v>
      </c>
      <c r="BX25">
        <f>IF(D25="M",(IF(BY25&lt;90,LMS!$D$14*BY25^3+LMS!$E$14*BY25^2+LMS!$F$14*BY25+LMS!$G$14,LMS!$D$15*BY25^3+LMS!$E$15*BY25^2+LMS!$F$15*BY25+LMS!$G$15)),(IF(BY25&lt;90,LMS!$D$17*BY25^3+LMS!$E$17*BY25^2+LMS!$F$17*BY25+LMS!$G$17,LMS!$D$18*BY25^3+LMS!$E$18*BY25^2+LMS!$F$18*BY25+LMS!$G$18)))</f>
        <v>8.8969350000000003E-2</v>
      </c>
      <c r="BY25" s="7">
        <f t="shared" si="53"/>
        <v>0</v>
      </c>
      <c r="CA25" s="143">
        <f>IF(D25="M",WeightSDS!P$5*$BY25^7+WeightSDS!Q$5*$BY25^6+WeightSDS!R$5*$BY25^5+WeightSDS!S$5*$BY25^4+WeightSDS!T$5*$BY25^3+WeightSDS!U$5*$BY25^2+WeightSDS!V$5*$BY25+WeightSDS!W$5,IF($BY25&lt;186,WeightSDS!P$8*$BY25^7+WeightSDS!Q$8*$BY25^6+WeightSDS!R$8*$BY25^5+WeightSDS!S$8*$BY25^4+WeightSDS!T$8*$BY25^3+WeightSDS!U$8*$BY25^2+WeightSDS!V$8*$BY25+WeightSDS!W$8,WeightSDS!$U$9+WeightSDS!$V$9*($BY25-WeightSDS!$W$9)))</f>
        <v>0.75407122999999998</v>
      </c>
      <c r="CB25" s="7">
        <f>IF(D25="M",IF($BY25&lt;45,WeightSDS!M$23*$BY25^10+WeightSDS!N$23*$BY25^9+WeightSDS!O$23*$BY25^8+WeightSDS!P$23*$BY25^7+WeightSDS!Q$23*$BY25^6+WeightSDS!R$23*$BY25^5+WeightSDS!S$23*$BY25^4+WeightSDS!T$23*$BY25^3+WeightSDS!U$23*$BY25^2+WeightSDS!V$23*$BY25+WeightSDS!W$23,IF($BY25&lt;153,WeightSDS!M$25*$BY25^10+WeightSDS!N$25*$BY25^9+WeightSDS!O$25*$BY25^8+WeightSDS!P$25*$BY25^7+WeightSDS!Q$25*$BY25^6+WeightSDS!R$25*$BY25^5+WeightSDS!S$25*$BY25^4+WeightSDS!T$25*$BY25^3+WeightSDS!U$25*$BY25^2+WeightSDS!V$25*$BY25+WeightSDS!W$25,WeightSDS!M$27+WeightSDS!N$27/(1+EXP(WeightSDS!O$27+WeightSDS!P$27*$BY25)))),IF($BY25&lt;43.8,WeightSDS!M$29*$BY25^10+WeightSDS!N$29*$BY25^9+WeightSDS!O$29*$BY25^8+WeightSDS!P$29*$BY25^7+WeightSDS!Q$29*$BY25^6+WeightSDS!R$29*$BY25^5+WeightSDS!S$29*$BY25^4+WeightSDS!T$29*$BY25^3+WeightSDS!U$29*$BY25^2+WeightSDS!V$29*$BY25+WeightSDS!W$29-0.010431*(1-$BY25/210),IF($BY25&lt;123,WeightSDS!M$30*$BY25^10+WeightSDS!N$30*$BY25^9+WeightSDS!O$30*$BY25^8+WeightSDS!P$30*$BY25^7+WeightSDS!Q$30*$BY25^6+WeightSDS!R$30*$BY25^5+WeightSDS!S$30*$BY25^4+WeightSDS!T$30*$BY25^3+WeightSDS!U$30*$BY25^2+WeightSDS!V$30*$BY25+WeightSDS!W$30-0.010431*(1-1/$BY25),WeightSDS!M$32+WeightSDS!N$32/(1+EXP(WeightSDS!O$32+WeightSDS!P$32*$BY25))-0.010431*(1-$BY25/210))))</f>
        <v>2.9500001032655536</v>
      </c>
      <c r="CC25" s="7">
        <f>IF(D25="M",IF($BY25&lt;162,WeightSDS!P$12*$BY25^7+WeightSDS!Q$12*$BY25^6+WeightSDS!R$12*$BY25^5+WeightSDS!S$12*$BY25^4+WeightSDS!T$12*$BY25^3+WeightSDS!U$12*$BY25^2+WeightSDS!V$12*$BY25+WeightSDS!W$12,WeightSDS!P$14*$BY25^7+WeightSDS!Q$14*$BY25^6+WeightSDS!R$14*$BY25^5+WeightSDS!S$14*$BY25^4+WeightSDS!T$14*$BY25^3+WeightSDS!U$14*$BY25^2+WeightSDS!V$14*$BY25+WeightSDS!W$14),IF($BY25&lt;156,WeightSDS!O$17*$BY25^8+WeightSDS!P$17*$BY25^7+WeightSDS!Q$17*$BY25^6+WeightSDS!R$17*$BY25^5+WeightSDS!S$17*$BY25^4+WeightSDS!T$17*$BY25^3+WeightSDS!U$17*$BY25^2+WeightSDS!V$17*$BY25+WeightSDS!W$17,IF($BY25&lt;186,WeightSDS!$U$18+(WeightSDS!$V$18-WeightSDS!$U$18)/24*($BY25-186)+WeightSDS!$W$18*(-$BY25+186)^2-0.005,WeightSDS!$U$18+(WeightSDS!$V$18-WeightSDS!$U$18)/24*($BY25-186)-0.005)))</f>
        <v>0.14604529399999999</v>
      </c>
      <c r="CE25">
        <f t="shared" si="10"/>
        <v>0.56299999999999994</v>
      </c>
      <c r="CF25">
        <f t="shared" si="11"/>
        <v>69</v>
      </c>
      <c r="CG25">
        <f t="shared" si="12"/>
        <v>0.51</v>
      </c>
      <c r="CH25" s="7" t="e">
        <f t="shared" si="60"/>
        <v>#VALUE!</v>
      </c>
      <c r="CI25" s="7" t="e">
        <f t="shared" si="13"/>
        <v>#VALUE!</v>
      </c>
      <c r="CJ25" s="7" t="e">
        <f t="shared" si="14"/>
        <v>#VALUE!</v>
      </c>
      <c r="CK25" s="7" t="e">
        <f t="shared" si="54"/>
        <v>#VALUE!</v>
      </c>
      <c r="CL25" s="7" t="e">
        <f t="shared" si="55"/>
        <v>#VALUE!</v>
      </c>
      <c r="CM25" s="7" t="e">
        <f t="shared" si="56"/>
        <v>#VALUE!</v>
      </c>
      <c r="CN25" s="7" t="e">
        <f t="shared" si="57"/>
        <v>#VALUE!</v>
      </c>
      <c r="CO25" s="7" t="e">
        <f t="shared" si="58"/>
        <v>#VALUE!</v>
      </c>
      <c r="CP25" s="7" t="e">
        <f t="shared" si="59"/>
        <v>#VALUE!</v>
      </c>
      <c r="CR25" s="7" t="e">
        <f t="shared" si="21"/>
        <v>#VALUE!</v>
      </c>
      <c r="CS25" s="7" t="e">
        <f t="shared" si="22"/>
        <v>#VALUE!</v>
      </c>
      <c r="CT25" s="7" t="e">
        <f t="shared" si="23"/>
        <v>#VALUE!</v>
      </c>
      <c r="CU25" s="7" t="e">
        <f t="shared" si="24"/>
        <v>#VALUE!</v>
      </c>
      <c r="CV25" s="7" t="e">
        <f t="shared" si="25"/>
        <v>#VALUE!</v>
      </c>
      <c r="CW25" s="7" t="e">
        <f t="shared" si="26"/>
        <v>#VALUE!</v>
      </c>
      <c r="CX25" s="7" t="e">
        <f t="shared" si="27"/>
        <v>#VALUE!</v>
      </c>
      <c r="CY25" s="7" t="e">
        <f t="shared" si="28"/>
        <v>#VALUE!</v>
      </c>
      <c r="CZ25" s="7" t="e">
        <f t="shared" si="29"/>
        <v>#VALUE!</v>
      </c>
    </row>
    <row r="26" spans="2:104" s="7" customFormat="1" x14ac:dyDescent="0.15">
      <c r="B26" s="118"/>
      <c r="C26" s="118"/>
      <c r="D26" s="118"/>
      <c r="E26" s="30"/>
      <c r="F26" s="78"/>
      <c r="G26" s="78"/>
      <c r="H26" s="78"/>
      <c r="I26" s="78"/>
      <c r="J26" s="78"/>
      <c r="K26" s="78"/>
      <c r="L26" s="30"/>
      <c r="M26" s="78"/>
      <c r="N26" s="78"/>
      <c r="O26" s="78"/>
      <c r="P26" s="78"/>
      <c r="Q26" s="2" t="str">
        <f t="shared" si="30"/>
        <v/>
      </c>
      <c r="R26" s="11" t="str">
        <f t="shared" si="31"/>
        <v/>
      </c>
      <c r="S26" s="2" t="str">
        <f t="shared" si="32"/>
        <v/>
      </c>
      <c r="T26" s="11" t="str">
        <f t="shared" si="33"/>
        <v/>
      </c>
      <c r="U26" s="2" t="str">
        <f t="shared" si="34"/>
        <v/>
      </c>
      <c r="V26" s="11" t="str">
        <f t="shared" si="35"/>
        <v/>
      </c>
      <c r="W26" s="79" t="str">
        <f t="shared" ref="W26:W89" si="61">IF(COUNTA(E26,G26,H26,L26)=4,INT((L26-E26+G26*7+H26)/7),"")</f>
        <v/>
      </c>
      <c r="X26" s="79" t="str">
        <f t="shared" ref="X26:X89" si="62">IF(COUNTA(E26,G26,H26,L26)=4,MOD((L26-E26+G26*7+H26),7),"")</f>
        <v/>
      </c>
      <c r="Y26" s="2" t="str">
        <f t="shared" si="38"/>
        <v/>
      </c>
      <c r="Z26" s="11" t="str">
        <f t="shared" si="0"/>
        <v/>
      </c>
      <c r="AA26" s="2" t="str">
        <f t="shared" si="1"/>
        <v/>
      </c>
      <c r="AB26" s="11" t="str">
        <f t="shared" si="2"/>
        <v/>
      </c>
      <c r="AC26" s="2" t="str">
        <f t="shared" si="3"/>
        <v/>
      </c>
      <c r="AD26" s="11" t="str">
        <f t="shared" si="4"/>
        <v/>
      </c>
      <c r="AE26" s="11" t="str">
        <f t="shared" si="5"/>
        <v/>
      </c>
      <c r="AF26" s="2" t="str">
        <f t="shared" si="39"/>
        <v/>
      </c>
      <c r="AG26" s="2" t="str">
        <f t="shared" si="6"/>
        <v/>
      </c>
      <c r="AH26" s="2" t="str">
        <f t="shared" si="40"/>
        <v/>
      </c>
      <c r="AI26" s="11" t="str">
        <f t="shared" si="41"/>
        <v/>
      </c>
      <c r="AJ26" s="2" t="str">
        <f t="shared" si="42"/>
        <v/>
      </c>
      <c r="AK26" s="11" t="str">
        <f t="shared" si="43"/>
        <v/>
      </c>
      <c r="AL26" s="11" t="str">
        <f t="shared" si="44"/>
        <v/>
      </c>
      <c r="AM26" s="2" t="str">
        <f t="shared" si="45"/>
        <v/>
      </c>
      <c r="AN26" s="11" t="str">
        <f t="shared" si="46"/>
        <v/>
      </c>
      <c r="AO26" s="175" t="str">
        <f t="shared" si="47"/>
        <v/>
      </c>
      <c r="AP26" s="11" t="str">
        <f t="shared" si="48"/>
        <v/>
      </c>
      <c r="AQ26" s="33"/>
      <c r="AR26" s="33"/>
      <c r="AS26" s="33"/>
      <c r="AT26" s="33"/>
      <c r="AU26" s="33"/>
      <c r="AV26" s="33"/>
      <c r="AW26" s="33"/>
      <c r="AX26" s="33"/>
      <c r="AY26" s="33"/>
      <c r="AZ26" s="33"/>
      <c r="BA26" s="33"/>
      <c r="BB26" s="33"/>
      <c r="BC26" s="33"/>
      <c r="BD26" s="33"/>
      <c r="BE26" s="33"/>
      <c r="BF26" s="33"/>
      <c r="BG26" s="33"/>
      <c r="BH26" s="33"/>
      <c r="BI26" s="31"/>
      <c r="BJ26" s="31"/>
      <c r="BK26" s="136"/>
      <c r="BL26" s="139">
        <f t="shared" si="49"/>
        <v>0</v>
      </c>
      <c r="BM26" s="31">
        <f t="shared" si="50"/>
        <v>0</v>
      </c>
      <c r="BN26" s="31"/>
      <c r="BO26" s="140">
        <f t="shared" si="51"/>
        <v>0</v>
      </c>
      <c r="BP26" s="12"/>
      <c r="BQ26" s="8">
        <f t="shared" ref="BQ26:BQ89" si="63">IF(D26="M",2.06*10^-3*N26^2-0.1166*N26+6.5273,2.49*10^-3*N26^2-0.1858*N26+9.036)</f>
        <v>9.0359999999999996</v>
      </c>
      <c r="BR26" s="8">
        <f t="shared" ref="BR26:BR89" si="64">((N26/100)^3*INDEX(itoOI,IF(D26="M",0,3)+IF(N26&lt;140,1,IF(N26&lt;=149,2,3)),1)+(N26/100)^2*INDEX(itoOI,IF(D26="M",0,3)+IF(N26&lt;140,1,IF(N26&lt;=149,2,3)),2)+(N26/100)*INDEX(itoOI,IF(D26="M",0,3)+IF(N26&lt;140,1,IF(N26&lt;=149,2,3)),3)+INDEX(itoOI,IF(D26="M",0,3)+IF(N26&lt;140,1,IF(N26&lt;=149,2,3)),4))</f>
        <v>-184.49199999999999</v>
      </c>
      <c r="BS26" s="8"/>
      <c r="BT26" s="8">
        <f t="shared" si="9"/>
        <v>0</v>
      </c>
      <c r="BU26"/>
      <c r="BV26">
        <f>IF(D26="M",IF(BY26&lt;78,LMS!$D$5*BY26^3+LMS!$E$5*BY26^2+LMS!$F$5*BY26+LMS!$G$5,IF(BY26&lt;150,LMS!$D$6*BY26^3+LMS!$E$6*BY26^2+LMS!$F$6*BY26+LMS!$G$6,LMS!$D$7*BY26^3+LMS!$E$7*BY26^2+LMS!$F$7*BY26+LMS!$G$7)),IF(BY26&lt;69,LMS!$D$9*BY26^3+LMS!$E$9*BY26^2+LMS!$F$9*BY26+LMS!$G$9,IF(BY26&lt;150,LMS!$D$10*BY26^3+LMS!$E$10*BY26^2+LMS!$F$10*BY26+LMS!$G$10,LMS!$D$11*BY26^3+LMS!$E$11*BY26^2+LMS!$F$11*BY26+LMS!$G$11)))</f>
        <v>0.79584630099999998</v>
      </c>
      <c r="BW26">
        <f>IF(D26="M",(IF(BY26&lt;2.5,LMS!$D$21*BY26^3+LMS!$E$21*BY26^2+LMS!$F$21*BY26+LMS!$G$21,IF(BY26&lt;9.5,LMS!$D$22*BY26^3+LMS!$E$22*BY26^2+LMS!$F$22*BY26+LMS!$G$22,IF(BY26&lt;26.75,LMS!$D$23*BY26^3+LMS!$E$23*BY26^2+LMS!$F$23*BY26+LMS!$G$23,IF(BY26&lt;90,LMS!$D$24*BY26^3+LMS!$E$24*BY26^2+LMS!$F$24*BY26+LMS!$G$24,LMS!$D$25*BY26^3+LMS!$E$25*BY26^2+LMS!$F$25*BY26+LMS!$G$25))))),(IF(BY26&lt;2.5,LMS!$D$27*BY26^3+LMS!$E$27*BY26^2+LMS!$F$27*BY26+LMS!$G$27,IF(BY26&lt;9.5,LMS!$D$28*BY26^3+LMS!$E$28*BY26^2+LMS!$F$28*BY26+LMS!$G$28,IF(BY26&lt;26.75,LMS!$D$29*BY26^3+LMS!$E$29*BY26^2+LMS!$F$29*BY26+LMS!$G$29,IF(BY26&lt;90,LMS!$D$30*BY26^3+LMS!$E$30*BY26^2+LMS!$F$30*BY26+LMS!$G$30,IF(BY26&lt;150,LMS!$D$31*BY26^3+LMS!$E$31*BY26^2+LMS!$F$31*BY26+LMS!$G$31,LMS!$D$32*BY26^3+LMS!$E$32*BY26^2+LMS!$F$32*BY26+LMS!$G$32)))))))</f>
        <v>12.568967990000001</v>
      </c>
      <c r="BX26">
        <f>IF(D26="M",(IF(BY26&lt;90,LMS!$D$14*BY26^3+LMS!$E$14*BY26^2+LMS!$F$14*BY26+LMS!$G$14,LMS!$D$15*BY26^3+LMS!$E$15*BY26^2+LMS!$F$15*BY26+LMS!$G$15)),(IF(BY26&lt;90,LMS!$D$17*BY26^3+LMS!$E$17*BY26^2+LMS!$F$17*BY26+LMS!$G$17,LMS!$D$18*BY26^3+LMS!$E$18*BY26^2+LMS!$F$18*BY26+LMS!$G$18)))</f>
        <v>8.8969350000000003E-2</v>
      </c>
      <c r="BY26" s="7">
        <f t="shared" si="53"/>
        <v>0</v>
      </c>
      <c r="CA26" s="143">
        <f>IF(D26="M",WeightSDS!P$5*$BY26^7+WeightSDS!Q$5*$BY26^6+WeightSDS!R$5*$BY26^5+WeightSDS!S$5*$BY26^4+WeightSDS!T$5*$BY26^3+WeightSDS!U$5*$BY26^2+WeightSDS!V$5*$BY26+WeightSDS!W$5,IF($BY26&lt;186,WeightSDS!P$8*$BY26^7+WeightSDS!Q$8*$BY26^6+WeightSDS!R$8*$BY26^5+WeightSDS!S$8*$BY26^4+WeightSDS!T$8*$BY26^3+WeightSDS!U$8*$BY26^2+WeightSDS!V$8*$BY26+WeightSDS!W$8,WeightSDS!$U$9+WeightSDS!$V$9*($BY26-WeightSDS!$W$9)))</f>
        <v>0.75407122999999998</v>
      </c>
      <c r="CB26" s="7">
        <f>IF(D26="M",IF($BY26&lt;45,WeightSDS!M$23*$BY26^10+WeightSDS!N$23*$BY26^9+WeightSDS!O$23*$BY26^8+WeightSDS!P$23*$BY26^7+WeightSDS!Q$23*$BY26^6+WeightSDS!R$23*$BY26^5+WeightSDS!S$23*$BY26^4+WeightSDS!T$23*$BY26^3+WeightSDS!U$23*$BY26^2+WeightSDS!V$23*$BY26+WeightSDS!W$23,IF($BY26&lt;153,WeightSDS!M$25*$BY26^10+WeightSDS!N$25*$BY26^9+WeightSDS!O$25*$BY26^8+WeightSDS!P$25*$BY26^7+WeightSDS!Q$25*$BY26^6+WeightSDS!R$25*$BY26^5+WeightSDS!S$25*$BY26^4+WeightSDS!T$25*$BY26^3+WeightSDS!U$25*$BY26^2+WeightSDS!V$25*$BY26+WeightSDS!W$25,WeightSDS!M$27+WeightSDS!N$27/(1+EXP(WeightSDS!O$27+WeightSDS!P$27*$BY26)))),IF($BY26&lt;43.8,WeightSDS!M$29*$BY26^10+WeightSDS!N$29*$BY26^9+WeightSDS!O$29*$BY26^8+WeightSDS!P$29*$BY26^7+WeightSDS!Q$29*$BY26^6+WeightSDS!R$29*$BY26^5+WeightSDS!S$29*$BY26^4+WeightSDS!T$29*$BY26^3+WeightSDS!U$29*$BY26^2+WeightSDS!V$29*$BY26+WeightSDS!W$29-0.010431*(1-$BY26/210),IF($BY26&lt;123,WeightSDS!M$30*$BY26^10+WeightSDS!N$30*$BY26^9+WeightSDS!O$30*$BY26^8+WeightSDS!P$30*$BY26^7+WeightSDS!Q$30*$BY26^6+WeightSDS!R$30*$BY26^5+WeightSDS!S$30*$BY26^4+WeightSDS!T$30*$BY26^3+WeightSDS!U$30*$BY26^2+WeightSDS!V$30*$BY26+WeightSDS!W$30-0.010431*(1-1/$BY26),WeightSDS!M$32+WeightSDS!N$32/(1+EXP(WeightSDS!O$32+WeightSDS!P$32*$BY26))-0.010431*(1-$BY26/210))))</f>
        <v>2.9500001032655536</v>
      </c>
      <c r="CC26" s="7">
        <f>IF(D26="M",IF($BY26&lt;162,WeightSDS!P$12*$BY26^7+WeightSDS!Q$12*$BY26^6+WeightSDS!R$12*$BY26^5+WeightSDS!S$12*$BY26^4+WeightSDS!T$12*$BY26^3+WeightSDS!U$12*$BY26^2+WeightSDS!V$12*$BY26+WeightSDS!W$12,WeightSDS!P$14*$BY26^7+WeightSDS!Q$14*$BY26^6+WeightSDS!R$14*$BY26^5+WeightSDS!S$14*$BY26^4+WeightSDS!T$14*$BY26^3+WeightSDS!U$14*$BY26^2+WeightSDS!V$14*$BY26+WeightSDS!W$14),IF($BY26&lt;156,WeightSDS!O$17*$BY26^8+WeightSDS!P$17*$BY26^7+WeightSDS!Q$17*$BY26^6+WeightSDS!R$17*$BY26^5+WeightSDS!S$17*$BY26^4+WeightSDS!T$17*$BY26^3+WeightSDS!U$17*$BY26^2+WeightSDS!V$17*$BY26+WeightSDS!W$17,IF($BY26&lt;186,WeightSDS!$U$18+(WeightSDS!$V$18-WeightSDS!$U$18)/24*($BY26-186)+WeightSDS!$W$18*(-$BY26+186)^2-0.005,WeightSDS!$U$18+(WeightSDS!$V$18-WeightSDS!$U$18)/24*($BY26-186)-0.005)))</f>
        <v>0.14604529399999999</v>
      </c>
      <c r="CE26">
        <f t="shared" si="10"/>
        <v>0.56299999999999994</v>
      </c>
      <c r="CF26">
        <f t="shared" si="11"/>
        <v>69</v>
      </c>
      <c r="CG26">
        <f t="shared" si="12"/>
        <v>0.51</v>
      </c>
      <c r="CH26" s="7" t="e">
        <f t="shared" si="60"/>
        <v>#VALUE!</v>
      </c>
      <c r="CI26" s="7" t="e">
        <f t="shared" si="13"/>
        <v>#VALUE!</v>
      </c>
      <c r="CJ26" s="7" t="e">
        <f t="shared" si="14"/>
        <v>#VALUE!</v>
      </c>
      <c r="CK26" s="7" t="e">
        <f t="shared" ref="CK26:CK89" si="65">INDEX(birthH,(W26-22)*7+X26+1,1)</f>
        <v>#VALUE!</v>
      </c>
      <c r="CL26" s="7" t="e">
        <f t="shared" ref="CL26:CL89" si="66">INDEX(birthH,(W26-22)*7+X26+1,2)</f>
        <v>#VALUE!</v>
      </c>
      <c r="CM26" s="7" t="e">
        <f t="shared" ref="CM26:CM89" si="67">INDEX(birthH,(W26-22)*7+X26+1,3)</f>
        <v>#VALUE!</v>
      </c>
      <c r="CN26" s="7" t="e">
        <f t="shared" ref="CN26:CN89" si="68">INDEX(head,(W26-22)*7+X26+1,1)</f>
        <v>#VALUE!</v>
      </c>
      <c r="CO26" s="7" t="e">
        <f t="shared" ref="CO26:CO89" si="69">INDEX(head,(W26-22)*7+X26+1,2)</f>
        <v>#VALUE!</v>
      </c>
      <c r="CP26" s="7" t="e">
        <f t="shared" ref="CP26:CP89" si="70">INDEX(head,(W26-22)*7+X26+1,3)</f>
        <v>#VALUE!</v>
      </c>
      <c r="CR26" s="7" t="e">
        <f t="shared" si="21"/>
        <v>#VALUE!</v>
      </c>
      <c r="CS26" s="7" t="e">
        <f t="shared" si="22"/>
        <v>#VALUE!</v>
      </c>
      <c r="CT26" s="7" t="e">
        <f t="shared" si="23"/>
        <v>#VALUE!</v>
      </c>
      <c r="CU26" s="7" t="e">
        <f t="shared" si="24"/>
        <v>#VALUE!</v>
      </c>
      <c r="CV26" s="7" t="e">
        <f t="shared" si="25"/>
        <v>#VALUE!</v>
      </c>
      <c r="CW26" s="7" t="e">
        <f t="shared" si="26"/>
        <v>#VALUE!</v>
      </c>
      <c r="CX26" s="7" t="e">
        <f t="shared" si="27"/>
        <v>#VALUE!</v>
      </c>
      <c r="CY26" s="7" t="e">
        <f t="shared" si="28"/>
        <v>#VALUE!</v>
      </c>
      <c r="CZ26" s="7" t="e">
        <f t="shared" si="29"/>
        <v>#VALUE!</v>
      </c>
    </row>
    <row r="27" spans="2:104" s="7" customFormat="1" x14ac:dyDescent="0.15">
      <c r="B27" s="118"/>
      <c r="C27" s="118"/>
      <c r="D27" s="118"/>
      <c r="E27" s="30"/>
      <c r="F27" s="78"/>
      <c r="G27" s="78"/>
      <c r="H27" s="78"/>
      <c r="I27" s="78"/>
      <c r="J27" s="78"/>
      <c r="K27" s="78"/>
      <c r="L27" s="30"/>
      <c r="M27" s="78"/>
      <c r="N27" s="78"/>
      <c r="O27" s="78"/>
      <c r="P27" s="78"/>
      <c r="Q27" s="2" t="str">
        <f t="shared" si="30"/>
        <v/>
      </c>
      <c r="R27" s="11" t="str">
        <f t="shared" si="31"/>
        <v/>
      </c>
      <c r="S27" s="2" t="str">
        <f t="shared" si="32"/>
        <v/>
      </c>
      <c r="T27" s="11" t="str">
        <f t="shared" si="33"/>
        <v/>
      </c>
      <c r="U27" s="2" t="str">
        <f t="shared" si="34"/>
        <v/>
      </c>
      <c r="V27" s="11" t="str">
        <f t="shared" si="35"/>
        <v/>
      </c>
      <c r="W27" s="79" t="str">
        <f t="shared" si="61"/>
        <v/>
      </c>
      <c r="X27" s="79" t="str">
        <f t="shared" si="62"/>
        <v/>
      </c>
      <c r="Y27" s="2" t="str">
        <f t="shared" si="38"/>
        <v/>
      </c>
      <c r="Z27" s="11" t="str">
        <f t="shared" si="0"/>
        <v/>
      </c>
      <c r="AA27" s="2" t="str">
        <f t="shared" si="1"/>
        <v/>
      </c>
      <c r="AB27" s="11" t="str">
        <f t="shared" si="2"/>
        <v/>
      </c>
      <c r="AC27" s="2" t="str">
        <f t="shared" si="3"/>
        <v/>
      </c>
      <c r="AD27" s="11" t="str">
        <f t="shared" si="4"/>
        <v/>
      </c>
      <c r="AE27" s="11" t="str">
        <f t="shared" si="5"/>
        <v/>
      </c>
      <c r="AF27" s="2" t="str">
        <f t="shared" si="39"/>
        <v/>
      </c>
      <c r="AG27" s="2" t="str">
        <f t="shared" si="6"/>
        <v/>
      </c>
      <c r="AH27" s="2" t="str">
        <f t="shared" si="40"/>
        <v/>
      </c>
      <c r="AI27" s="11" t="str">
        <f t="shared" si="41"/>
        <v/>
      </c>
      <c r="AJ27" s="2" t="str">
        <f t="shared" si="42"/>
        <v/>
      </c>
      <c r="AK27" s="11" t="str">
        <f t="shared" si="43"/>
        <v/>
      </c>
      <c r="AL27" s="11" t="str">
        <f t="shared" si="44"/>
        <v/>
      </c>
      <c r="AM27" s="2" t="str">
        <f t="shared" si="45"/>
        <v/>
      </c>
      <c r="AN27" s="11" t="str">
        <f t="shared" si="46"/>
        <v/>
      </c>
      <c r="AO27" s="175" t="str">
        <f t="shared" si="47"/>
        <v/>
      </c>
      <c r="AP27" s="11" t="str">
        <f t="shared" si="48"/>
        <v/>
      </c>
      <c r="AQ27" s="33"/>
      <c r="AR27" s="33"/>
      <c r="AS27" s="33"/>
      <c r="AT27" s="33"/>
      <c r="AU27" s="33"/>
      <c r="AV27" s="33"/>
      <c r="AW27" s="33"/>
      <c r="AX27" s="33"/>
      <c r="AY27" s="33"/>
      <c r="AZ27" s="33"/>
      <c r="BA27" s="33"/>
      <c r="BB27" s="33"/>
      <c r="BC27" s="33"/>
      <c r="BD27" s="33"/>
      <c r="BE27" s="33"/>
      <c r="BF27" s="33"/>
      <c r="BG27" s="33"/>
      <c r="BH27" s="33"/>
      <c r="BI27" s="31"/>
      <c r="BJ27" s="31"/>
      <c r="BK27" s="136"/>
      <c r="BL27" s="139">
        <f t="shared" si="49"/>
        <v>0</v>
      </c>
      <c r="BM27" s="31">
        <f t="shared" si="50"/>
        <v>0</v>
      </c>
      <c r="BN27" s="31"/>
      <c r="BO27" s="140">
        <f t="shared" si="51"/>
        <v>0</v>
      </c>
      <c r="BP27" s="12"/>
      <c r="BQ27" s="8">
        <f t="shared" si="63"/>
        <v>9.0359999999999996</v>
      </c>
      <c r="BR27" s="8">
        <f t="shared" si="64"/>
        <v>-184.49199999999999</v>
      </c>
      <c r="BS27" s="8"/>
      <c r="BT27" s="8">
        <f t="shared" si="9"/>
        <v>0</v>
      </c>
      <c r="BU27"/>
      <c r="BV27">
        <f>IF(D27="M",IF(BY27&lt;78,LMS!$D$5*BY27^3+LMS!$E$5*BY27^2+LMS!$F$5*BY27+LMS!$G$5,IF(BY27&lt;150,LMS!$D$6*BY27^3+LMS!$E$6*BY27^2+LMS!$F$6*BY27+LMS!$G$6,LMS!$D$7*BY27^3+LMS!$E$7*BY27^2+LMS!$F$7*BY27+LMS!$G$7)),IF(BY27&lt;69,LMS!$D$9*BY27^3+LMS!$E$9*BY27^2+LMS!$F$9*BY27+LMS!$G$9,IF(BY27&lt;150,LMS!$D$10*BY27^3+LMS!$E$10*BY27^2+LMS!$F$10*BY27+LMS!$G$10,LMS!$D$11*BY27^3+LMS!$E$11*BY27^2+LMS!$F$11*BY27+LMS!$G$11)))</f>
        <v>0.79584630099999998</v>
      </c>
      <c r="BW27">
        <f>IF(D27="M",(IF(BY27&lt;2.5,LMS!$D$21*BY27^3+LMS!$E$21*BY27^2+LMS!$F$21*BY27+LMS!$G$21,IF(BY27&lt;9.5,LMS!$D$22*BY27^3+LMS!$E$22*BY27^2+LMS!$F$22*BY27+LMS!$G$22,IF(BY27&lt;26.75,LMS!$D$23*BY27^3+LMS!$E$23*BY27^2+LMS!$F$23*BY27+LMS!$G$23,IF(BY27&lt;90,LMS!$D$24*BY27^3+LMS!$E$24*BY27^2+LMS!$F$24*BY27+LMS!$G$24,LMS!$D$25*BY27^3+LMS!$E$25*BY27^2+LMS!$F$25*BY27+LMS!$G$25))))),(IF(BY27&lt;2.5,LMS!$D$27*BY27^3+LMS!$E$27*BY27^2+LMS!$F$27*BY27+LMS!$G$27,IF(BY27&lt;9.5,LMS!$D$28*BY27^3+LMS!$E$28*BY27^2+LMS!$F$28*BY27+LMS!$G$28,IF(BY27&lt;26.75,LMS!$D$29*BY27^3+LMS!$E$29*BY27^2+LMS!$F$29*BY27+LMS!$G$29,IF(BY27&lt;90,LMS!$D$30*BY27^3+LMS!$E$30*BY27^2+LMS!$F$30*BY27+LMS!$G$30,IF(BY27&lt;150,LMS!$D$31*BY27^3+LMS!$E$31*BY27^2+LMS!$F$31*BY27+LMS!$G$31,LMS!$D$32*BY27^3+LMS!$E$32*BY27^2+LMS!$F$32*BY27+LMS!$G$32)))))))</f>
        <v>12.568967990000001</v>
      </c>
      <c r="BX27">
        <f>IF(D27="M",(IF(BY27&lt;90,LMS!$D$14*BY27^3+LMS!$E$14*BY27^2+LMS!$F$14*BY27+LMS!$G$14,LMS!$D$15*BY27^3+LMS!$E$15*BY27^2+LMS!$F$15*BY27+LMS!$G$15)),(IF(BY27&lt;90,LMS!$D$17*BY27^3+LMS!$E$17*BY27^2+LMS!$F$17*BY27+LMS!$G$17,LMS!$D$18*BY27^3+LMS!$E$18*BY27^2+LMS!$F$18*BY27+LMS!$G$18)))</f>
        <v>8.8969350000000003E-2</v>
      </c>
      <c r="BY27" s="7">
        <f t="shared" si="53"/>
        <v>0</v>
      </c>
      <c r="CA27" s="143">
        <f>IF(D27="M",WeightSDS!P$5*$BY27^7+WeightSDS!Q$5*$BY27^6+WeightSDS!R$5*$BY27^5+WeightSDS!S$5*$BY27^4+WeightSDS!T$5*$BY27^3+WeightSDS!U$5*$BY27^2+WeightSDS!V$5*$BY27+WeightSDS!W$5,IF($BY27&lt;186,WeightSDS!P$8*$BY27^7+WeightSDS!Q$8*$BY27^6+WeightSDS!R$8*$BY27^5+WeightSDS!S$8*$BY27^4+WeightSDS!T$8*$BY27^3+WeightSDS!U$8*$BY27^2+WeightSDS!V$8*$BY27+WeightSDS!W$8,WeightSDS!$U$9+WeightSDS!$V$9*($BY27-WeightSDS!$W$9)))</f>
        <v>0.75407122999999998</v>
      </c>
      <c r="CB27" s="7">
        <f>IF(D27="M",IF($BY27&lt;45,WeightSDS!M$23*$BY27^10+WeightSDS!N$23*$BY27^9+WeightSDS!O$23*$BY27^8+WeightSDS!P$23*$BY27^7+WeightSDS!Q$23*$BY27^6+WeightSDS!R$23*$BY27^5+WeightSDS!S$23*$BY27^4+WeightSDS!T$23*$BY27^3+WeightSDS!U$23*$BY27^2+WeightSDS!V$23*$BY27+WeightSDS!W$23,IF($BY27&lt;153,WeightSDS!M$25*$BY27^10+WeightSDS!N$25*$BY27^9+WeightSDS!O$25*$BY27^8+WeightSDS!P$25*$BY27^7+WeightSDS!Q$25*$BY27^6+WeightSDS!R$25*$BY27^5+WeightSDS!S$25*$BY27^4+WeightSDS!T$25*$BY27^3+WeightSDS!U$25*$BY27^2+WeightSDS!V$25*$BY27+WeightSDS!W$25,WeightSDS!M$27+WeightSDS!N$27/(1+EXP(WeightSDS!O$27+WeightSDS!P$27*$BY27)))),IF($BY27&lt;43.8,WeightSDS!M$29*$BY27^10+WeightSDS!N$29*$BY27^9+WeightSDS!O$29*$BY27^8+WeightSDS!P$29*$BY27^7+WeightSDS!Q$29*$BY27^6+WeightSDS!R$29*$BY27^5+WeightSDS!S$29*$BY27^4+WeightSDS!T$29*$BY27^3+WeightSDS!U$29*$BY27^2+WeightSDS!V$29*$BY27+WeightSDS!W$29-0.010431*(1-$BY27/210),IF($BY27&lt;123,WeightSDS!M$30*$BY27^10+WeightSDS!N$30*$BY27^9+WeightSDS!O$30*$BY27^8+WeightSDS!P$30*$BY27^7+WeightSDS!Q$30*$BY27^6+WeightSDS!R$30*$BY27^5+WeightSDS!S$30*$BY27^4+WeightSDS!T$30*$BY27^3+WeightSDS!U$30*$BY27^2+WeightSDS!V$30*$BY27+WeightSDS!W$30-0.010431*(1-1/$BY27),WeightSDS!M$32+WeightSDS!N$32/(1+EXP(WeightSDS!O$32+WeightSDS!P$32*$BY27))-0.010431*(1-$BY27/210))))</f>
        <v>2.9500001032655536</v>
      </c>
      <c r="CC27" s="7">
        <f>IF(D27="M",IF($BY27&lt;162,WeightSDS!P$12*$BY27^7+WeightSDS!Q$12*$BY27^6+WeightSDS!R$12*$BY27^5+WeightSDS!S$12*$BY27^4+WeightSDS!T$12*$BY27^3+WeightSDS!U$12*$BY27^2+WeightSDS!V$12*$BY27+WeightSDS!W$12,WeightSDS!P$14*$BY27^7+WeightSDS!Q$14*$BY27^6+WeightSDS!R$14*$BY27^5+WeightSDS!S$14*$BY27^4+WeightSDS!T$14*$BY27^3+WeightSDS!U$14*$BY27^2+WeightSDS!V$14*$BY27+WeightSDS!W$14),IF($BY27&lt;156,WeightSDS!O$17*$BY27^8+WeightSDS!P$17*$BY27^7+WeightSDS!Q$17*$BY27^6+WeightSDS!R$17*$BY27^5+WeightSDS!S$17*$BY27^4+WeightSDS!T$17*$BY27^3+WeightSDS!U$17*$BY27^2+WeightSDS!V$17*$BY27+WeightSDS!W$17,IF($BY27&lt;186,WeightSDS!$U$18+(WeightSDS!$V$18-WeightSDS!$U$18)/24*($BY27-186)+WeightSDS!$W$18*(-$BY27+186)^2-0.005,WeightSDS!$U$18+(WeightSDS!$V$18-WeightSDS!$U$18)/24*($BY27-186)-0.005)))</f>
        <v>0.14604529399999999</v>
      </c>
      <c r="CE27">
        <f t="shared" si="10"/>
        <v>0.56299999999999994</v>
      </c>
      <c r="CF27">
        <f t="shared" si="11"/>
        <v>69</v>
      </c>
      <c r="CG27">
        <f t="shared" si="12"/>
        <v>0.51</v>
      </c>
      <c r="CH27" s="7" t="e">
        <f t="shared" si="60"/>
        <v>#VALUE!</v>
      </c>
      <c r="CI27" s="7" t="e">
        <f t="shared" si="13"/>
        <v>#VALUE!</v>
      </c>
      <c r="CJ27" s="7" t="e">
        <f t="shared" si="14"/>
        <v>#VALUE!</v>
      </c>
      <c r="CK27" s="7" t="e">
        <f t="shared" si="65"/>
        <v>#VALUE!</v>
      </c>
      <c r="CL27" s="7" t="e">
        <f t="shared" si="66"/>
        <v>#VALUE!</v>
      </c>
      <c r="CM27" s="7" t="e">
        <f t="shared" si="67"/>
        <v>#VALUE!</v>
      </c>
      <c r="CN27" s="7" t="e">
        <f t="shared" si="68"/>
        <v>#VALUE!</v>
      </c>
      <c r="CO27" s="7" t="e">
        <f t="shared" si="69"/>
        <v>#VALUE!</v>
      </c>
      <c r="CP27" s="7" t="e">
        <f t="shared" si="70"/>
        <v>#VALUE!</v>
      </c>
      <c r="CR27" s="7" t="e">
        <f t="shared" si="21"/>
        <v>#VALUE!</v>
      </c>
      <c r="CS27" s="7" t="e">
        <f t="shared" si="22"/>
        <v>#VALUE!</v>
      </c>
      <c r="CT27" s="7" t="e">
        <f t="shared" si="23"/>
        <v>#VALUE!</v>
      </c>
      <c r="CU27" s="7" t="e">
        <f t="shared" si="24"/>
        <v>#VALUE!</v>
      </c>
      <c r="CV27" s="7" t="e">
        <f t="shared" si="25"/>
        <v>#VALUE!</v>
      </c>
      <c r="CW27" s="7" t="e">
        <f t="shared" si="26"/>
        <v>#VALUE!</v>
      </c>
      <c r="CX27" s="7" t="e">
        <f t="shared" si="27"/>
        <v>#VALUE!</v>
      </c>
      <c r="CY27" s="7" t="e">
        <f t="shared" si="28"/>
        <v>#VALUE!</v>
      </c>
      <c r="CZ27" s="7" t="e">
        <f t="shared" si="29"/>
        <v>#VALUE!</v>
      </c>
    </row>
    <row r="28" spans="2:104" s="7" customFormat="1" x14ac:dyDescent="0.15">
      <c r="B28" s="118"/>
      <c r="C28" s="118"/>
      <c r="D28" s="118"/>
      <c r="E28" s="30"/>
      <c r="F28" s="78"/>
      <c r="G28" s="78"/>
      <c r="H28" s="78"/>
      <c r="I28" s="78"/>
      <c r="J28" s="78"/>
      <c r="K28" s="78"/>
      <c r="L28" s="30"/>
      <c r="M28" s="78"/>
      <c r="N28" s="78"/>
      <c r="O28" s="78"/>
      <c r="P28" s="78"/>
      <c r="Q28" s="2" t="str">
        <f t="shared" si="30"/>
        <v/>
      </c>
      <c r="R28" s="11" t="str">
        <f t="shared" si="31"/>
        <v/>
      </c>
      <c r="S28" s="2" t="str">
        <f t="shared" si="32"/>
        <v/>
      </c>
      <c r="T28" s="11" t="str">
        <f t="shared" si="33"/>
        <v/>
      </c>
      <c r="U28" s="2" t="str">
        <f t="shared" si="34"/>
        <v/>
      </c>
      <c r="V28" s="11" t="str">
        <f t="shared" si="35"/>
        <v/>
      </c>
      <c r="W28" s="79" t="str">
        <f t="shared" si="61"/>
        <v/>
      </c>
      <c r="X28" s="79" t="str">
        <f t="shared" si="62"/>
        <v/>
      </c>
      <c r="Y28" s="2" t="str">
        <f t="shared" si="38"/>
        <v/>
      </c>
      <c r="Z28" s="11" t="str">
        <f t="shared" si="0"/>
        <v/>
      </c>
      <c r="AA28" s="2" t="str">
        <f t="shared" si="1"/>
        <v/>
      </c>
      <c r="AB28" s="11" t="str">
        <f t="shared" si="2"/>
        <v/>
      </c>
      <c r="AC28" s="2" t="str">
        <f t="shared" si="3"/>
        <v/>
      </c>
      <c r="AD28" s="11" t="str">
        <f t="shared" si="4"/>
        <v/>
      </c>
      <c r="AE28" s="11" t="str">
        <f t="shared" si="5"/>
        <v/>
      </c>
      <c r="AF28" s="2" t="str">
        <f t="shared" si="39"/>
        <v/>
      </c>
      <c r="AG28" s="2" t="str">
        <f t="shared" si="6"/>
        <v/>
      </c>
      <c r="AH28" s="2" t="str">
        <f t="shared" si="40"/>
        <v/>
      </c>
      <c r="AI28" s="11" t="str">
        <f t="shared" si="41"/>
        <v/>
      </c>
      <c r="AJ28" s="2" t="str">
        <f t="shared" si="42"/>
        <v/>
      </c>
      <c r="AK28" s="11" t="str">
        <f t="shared" si="43"/>
        <v/>
      </c>
      <c r="AL28" s="11" t="str">
        <f t="shared" si="44"/>
        <v/>
      </c>
      <c r="AM28" s="2" t="str">
        <f t="shared" si="45"/>
        <v/>
      </c>
      <c r="AN28" s="11" t="str">
        <f t="shared" si="46"/>
        <v/>
      </c>
      <c r="AO28" s="175" t="str">
        <f t="shared" si="47"/>
        <v/>
      </c>
      <c r="AP28" s="11" t="str">
        <f t="shared" si="48"/>
        <v/>
      </c>
      <c r="AQ28" s="33"/>
      <c r="AR28" s="33"/>
      <c r="AS28" s="33"/>
      <c r="AT28" s="33"/>
      <c r="AU28" s="33"/>
      <c r="AV28" s="33"/>
      <c r="AW28" s="33"/>
      <c r="AX28" s="33"/>
      <c r="AY28" s="33"/>
      <c r="AZ28" s="33"/>
      <c r="BA28" s="33"/>
      <c r="BB28" s="33"/>
      <c r="BC28" s="33"/>
      <c r="BD28" s="33"/>
      <c r="BE28" s="33"/>
      <c r="BF28" s="33"/>
      <c r="BG28" s="33"/>
      <c r="BH28" s="33"/>
      <c r="BI28" s="31"/>
      <c r="BJ28" s="31"/>
      <c r="BK28" s="136"/>
      <c r="BL28" s="139">
        <f t="shared" si="49"/>
        <v>0</v>
      </c>
      <c r="BM28" s="31">
        <f t="shared" si="50"/>
        <v>0</v>
      </c>
      <c r="BN28" s="31"/>
      <c r="BO28" s="140">
        <f t="shared" si="51"/>
        <v>0</v>
      </c>
      <c r="BP28" s="12"/>
      <c r="BQ28" s="8">
        <f t="shared" si="63"/>
        <v>9.0359999999999996</v>
      </c>
      <c r="BR28" s="8">
        <f t="shared" si="64"/>
        <v>-184.49199999999999</v>
      </c>
      <c r="BS28" s="8"/>
      <c r="BT28" s="8">
        <f t="shared" si="9"/>
        <v>0</v>
      </c>
      <c r="BU28"/>
      <c r="BV28">
        <f>IF(D28="M",IF(BY28&lt;78,LMS!$D$5*BY28^3+LMS!$E$5*BY28^2+LMS!$F$5*BY28+LMS!$G$5,IF(BY28&lt;150,LMS!$D$6*BY28^3+LMS!$E$6*BY28^2+LMS!$F$6*BY28+LMS!$G$6,LMS!$D$7*BY28^3+LMS!$E$7*BY28^2+LMS!$F$7*BY28+LMS!$G$7)),IF(BY28&lt;69,LMS!$D$9*BY28^3+LMS!$E$9*BY28^2+LMS!$F$9*BY28+LMS!$G$9,IF(BY28&lt;150,LMS!$D$10*BY28^3+LMS!$E$10*BY28^2+LMS!$F$10*BY28+LMS!$G$10,LMS!$D$11*BY28^3+LMS!$E$11*BY28^2+LMS!$F$11*BY28+LMS!$G$11)))</f>
        <v>0.79584630099999998</v>
      </c>
      <c r="BW28">
        <f>IF(D28="M",(IF(BY28&lt;2.5,LMS!$D$21*BY28^3+LMS!$E$21*BY28^2+LMS!$F$21*BY28+LMS!$G$21,IF(BY28&lt;9.5,LMS!$D$22*BY28^3+LMS!$E$22*BY28^2+LMS!$F$22*BY28+LMS!$G$22,IF(BY28&lt;26.75,LMS!$D$23*BY28^3+LMS!$E$23*BY28^2+LMS!$F$23*BY28+LMS!$G$23,IF(BY28&lt;90,LMS!$D$24*BY28^3+LMS!$E$24*BY28^2+LMS!$F$24*BY28+LMS!$G$24,LMS!$D$25*BY28^3+LMS!$E$25*BY28^2+LMS!$F$25*BY28+LMS!$G$25))))),(IF(BY28&lt;2.5,LMS!$D$27*BY28^3+LMS!$E$27*BY28^2+LMS!$F$27*BY28+LMS!$G$27,IF(BY28&lt;9.5,LMS!$D$28*BY28^3+LMS!$E$28*BY28^2+LMS!$F$28*BY28+LMS!$G$28,IF(BY28&lt;26.75,LMS!$D$29*BY28^3+LMS!$E$29*BY28^2+LMS!$F$29*BY28+LMS!$G$29,IF(BY28&lt;90,LMS!$D$30*BY28^3+LMS!$E$30*BY28^2+LMS!$F$30*BY28+LMS!$G$30,IF(BY28&lt;150,LMS!$D$31*BY28^3+LMS!$E$31*BY28^2+LMS!$F$31*BY28+LMS!$G$31,LMS!$D$32*BY28^3+LMS!$E$32*BY28^2+LMS!$F$32*BY28+LMS!$G$32)))))))</f>
        <v>12.568967990000001</v>
      </c>
      <c r="BX28">
        <f>IF(D28="M",(IF(BY28&lt;90,LMS!$D$14*BY28^3+LMS!$E$14*BY28^2+LMS!$F$14*BY28+LMS!$G$14,LMS!$D$15*BY28^3+LMS!$E$15*BY28^2+LMS!$F$15*BY28+LMS!$G$15)),(IF(BY28&lt;90,LMS!$D$17*BY28^3+LMS!$E$17*BY28^2+LMS!$F$17*BY28+LMS!$G$17,LMS!$D$18*BY28^3+LMS!$E$18*BY28^2+LMS!$F$18*BY28+LMS!$G$18)))</f>
        <v>8.8969350000000003E-2</v>
      </c>
      <c r="BY28" s="7">
        <f t="shared" si="53"/>
        <v>0</v>
      </c>
      <c r="CA28" s="143">
        <f>IF(D28="M",WeightSDS!P$5*$BY28^7+WeightSDS!Q$5*$BY28^6+WeightSDS!R$5*$BY28^5+WeightSDS!S$5*$BY28^4+WeightSDS!T$5*$BY28^3+WeightSDS!U$5*$BY28^2+WeightSDS!V$5*$BY28+WeightSDS!W$5,IF($BY28&lt;186,WeightSDS!P$8*$BY28^7+WeightSDS!Q$8*$BY28^6+WeightSDS!R$8*$BY28^5+WeightSDS!S$8*$BY28^4+WeightSDS!T$8*$BY28^3+WeightSDS!U$8*$BY28^2+WeightSDS!V$8*$BY28+WeightSDS!W$8,WeightSDS!$U$9+WeightSDS!$V$9*($BY28-WeightSDS!$W$9)))</f>
        <v>0.75407122999999998</v>
      </c>
      <c r="CB28" s="7">
        <f>IF(D28="M",IF($BY28&lt;45,WeightSDS!M$23*$BY28^10+WeightSDS!N$23*$BY28^9+WeightSDS!O$23*$BY28^8+WeightSDS!P$23*$BY28^7+WeightSDS!Q$23*$BY28^6+WeightSDS!R$23*$BY28^5+WeightSDS!S$23*$BY28^4+WeightSDS!T$23*$BY28^3+WeightSDS!U$23*$BY28^2+WeightSDS!V$23*$BY28+WeightSDS!W$23,IF($BY28&lt;153,WeightSDS!M$25*$BY28^10+WeightSDS!N$25*$BY28^9+WeightSDS!O$25*$BY28^8+WeightSDS!P$25*$BY28^7+WeightSDS!Q$25*$BY28^6+WeightSDS!R$25*$BY28^5+WeightSDS!S$25*$BY28^4+WeightSDS!T$25*$BY28^3+WeightSDS!U$25*$BY28^2+WeightSDS!V$25*$BY28+WeightSDS!W$25,WeightSDS!M$27+WeightSDS!N$27/(1+EXP(WeightSDS!O$27+WeightSDS!P$27*$BY28)))),IF($BY28&lt;43.8,WeightSDS!M$29*$BY28^10+WeightSDS!N$29*$BY28^9+WeightSDS!O$29*$BY28^8+WeightSDS!P$29*$BY28^7+WeightSDS!Q$29*$BY28^6+WeightSDS!R$29*$BY28^5+WeightSDS!S$29*$BY28^4+WeightSDS!T$29*$BY28^3+WeightSDS!U$29*$BY28^2+WeightSDS!V$29*$BY28+WeightSDS!W$29-0.010431*(1-$BY28/210),IF($BY28&lt;123,WeightSDS!M$30*$BY28^10+WeightSDS!N$30*$BY28^9+WeightSDS!O$30*$BY28^8+WeightSDS!P$30*$BY28^7+WeightSDS!Q$30*$BY28^6+WeightSDS!R$30*$BY28^5+WeightSDS!S$30*$BY28^4+WeightSDS!T$30*$BY28^3+WeightSDS!U$30*$BY28^2+WeightSDS!V$30*$BY28+WeightSDS!W$30-0.010431*(1-1/$BY28),WeightSDS!M$32+WeightSDS!N$32/(1+EXP(WeightSDS!O$32+WeightSDS!P$32*$BY28))-0.010431*(1-$BY28/210))))</f>
        <v>2.9500001032655536</v>
      </c>
      <c r="CC28" s="7">
        <f>IF(D28="M",IF($BY28&lt;162,WeightSDS!P$12*$BY28^7+WeightSDS!Q$12*$BY28^6+WeightSDS!R$12*$BY28^5+WeightSDS!S$12*$BY28^4+WeightSDS!T$12*$BY28^3+WeightSDS!U$12*$BY28^2+WeightSDS!V$12*$BY28+WeightSDS!W$12,WeightSDS!P$14*$BY28^7+WeightSDS!Q$14*$BY28^6+WeightSDS!R$14*$BY28^5+WeightSDS!S$14*$BY28^4+WeightSDS!T$14*$BY28^3+WeightSDS!U$14*$BY28^2+WeightSDS!V$14*$BY28+WeightSDS!W$14),IF($BY28&lt;156,WeightSDS!O$17*$BY28^8+WeightSDS!P$17*$BY28^7+WeightSDS!Q$17*$BY28^6+WeightSDS!R$17*$BY28^5+WeightSDS!S$17*$BY28^4+WeightSDS!T$17*$BY28^3+WeightSDS!U$17*$BY28^2+WeightSDS!V$17*$BY28+WeightSDS!W$17,IF($BY28&lt;186,WeightSDS!$U$18+(WeightSDS!$V$18-WeightSDS!$U$18)/24*($BY28-186)+WeightSDS!$W$18*(-$BY28+186)^2-0.005,WeightSDS!$U$18+(WeightSDS!$V$18-WeightSDS!$U$18)/24*($BY28-186)-0.005)))</f>
        <v>0.14604529399999999</v>
      </c>
      <c r="CE28">
        <f t="shared" si="10"/>
        <v>0.56299999999999994</v>
      </c>
      <c r="CF28">
        <f t="shared" si="11"/>
        <v>69</v>
      </c>
      <c r="CG28">
        <f t="shared" si="12"/>
        <v>0.51</v>
      </c>
      <c r="CH28" s="7" t="e">
        <f t="shared" si="60"/>
        <v>#VALUE!</v>
      </c>
      <c r="CI28" s="7" t="e">
        <f t="shared" si="13"/>
        <v>#VALUE!</v>
      </c>
      <c r="CJ28" s="7" t="e">
        <f t="shared" si="14"/>
        <v>#VALUE!</v>
      </c>
      <c r="CK28" s="7" t="e">
        <f t="shared" si="65"/>
        <v>#VALUE!</v>
      </c>
      <c r="CL28" s="7" t="e">
        <f t="shared" si="66"/>
        <v>#VALUE!</v>
      </c>
      <c r="CM28" s="7" t="e">
        <f t="shared" si="67"/>
        <v>#VALUE!</v>
      </c>
      <c r="CN28" s="7" t="e">
        <f t="shared" si="68"/>
        <v>#VALUE!</v>
      </c>
      <c r="CO28" s="7" t="e">
        <f t="shared" si="69"/>
        <v>#VALUE!</v>
      </c>
      <c r="CP28" s="7" t="e">
        <f t="shared" si="70"/>
        <v>#VALUE!</v>
      </c>
      <c r="CR28" s="7" t="e">
        <f t="shared" si="21"/>
        <v>#VALUE!</v>
      </c>
      <c r="CS28" s="7" t="e">
        <f t="shared" si="22"/>
        <v>#VALUE!</v>
      </c>
      <c r="CT28" s="7" t="e">
        <f t="shared" si="23"/>
        <v>#VALUE!</v>
      </c>
      <c r="CU28" s="7" t="e">
        <f t="shared" si="24"/>
        <v>#VALUE!</v>
      </c>
      <c r="CV28" s="7" t="e">
        <f t="shared" si="25"/>
        <v>#VALUE!</v>
      </c>
      <c r="CW28" s="7" t="e">
        <f t="shared" si="26"/>
        <v>#VALUE!</v>
      </c>
      <c r="CX28" s="7" t="e">
        <f t="shared" si="27"/>
        <v>#VALUE!</v>
      </c>
      <c r="CY28" s="7" t="e">
        <f t="shared" si="28"/>
        <v>#VALUE!</v>
      </c>
      <c r="CZ28" s="7" t="e">
        <f t="shared" si="29"/>
        <v>#VALUE!</v>
      </c>
    </row>
    <row r="29" spans="2:104" s="7" customFormat="1" x14ac:dyDescent="0.15">
      <c r="B29" s="118"/>
      <c r="C29" s="118"/>
      <c r="D29" s="118"/>
      <c r="E29" s="30"/>
      <c r="F29" s="78"/>
      <c r="G29" s="78"/>
      <c r="H29" s="78"/>
      <c r="I29" s="78"/>
      <c r="J29" s="78"/>
      <c r="K29" s="78"/>
      <c r="L29" s="30"/>
      <c r="M29" s="78"/>
      <c r="N29" s="78"/>
      <c r="O29" s="78"/>
      <c r="P29" s="78"/>
      <c r="Q29" s="2" t="str">
        <f t="shared" si="30"/>
        <v/>
      </c>
      <c r="R29" s="11" t="str">
        <f t="shared" si="31"/>
        <v/>
      </c>
      <c r="S29" s="2" t="str">
        <f t="shared" si="32"/>
        <v/>
      </c>
      <c r="T29" s="11" t="str">
        <f t="shared" si="33"/>
        <v/>
      </c>
      <c r="U29" s="2" t="str">
        <f t="shared" si="34"/>
        <v/>
      </c>
      <c r="V29" s="11" t="str">
        <f t="shared" si="35"/>
        <v/>
      </c>
      <c r="W29" s="79" t="str">
        <f t="shared" si="61"/>
        <v/>
      </c>
      <c r="X29" s="79" t="str">
        <f t="shared" si="62"/>
        <v/>
      </c>
      <c r="Y29" s="2" t="str">
        <f t="shared" si="38"/>
        <v/>
      </c>
      <c r="Z29" s="11" t="str">
        <f t="shared" si="0"/>
        <v/>
      </c>
      <c r="AA29" s="2" t="str">
        <f t="shared" si="1"/>
        <v/>
      </c>
      <c r="AB29" s="11" t="str">
        <f t="shared" si="2"/>
        <v/>
      </c>
      <c r="AC29" s="2" t="str">
        <f t="shared" si="3"/>
        <v/>
      </c>
      <c r="AD29" s="11" t="str">
        <f t="shared" si="4"/>
        <v/>
      </c>
      <c r="AE29" s="11" t="str">
        <f t="shared" si="5"/>
        <v/>
      </c>
      <c r="AF29" s="2" t="str">
        <f t="shared" si="39"/>
        <v/>
      </c>
      <c r="AG29" s="2" t="str">
        <f t="shared" si="6"/>
        <v/>
      </c>
      <c r="AH29" s="2" t="str">
        <f t="shared" si="40"/>
        <v/>
      </c>
      <c r="AI29" s="11" t="str">
        <f t="shared" si="41"/>
        <v/>
      </c>
      <c r="AJ29" s="2" t="str">
        <f t="shared" si="42"/>
        <v/>
      </c>
      <c r="AK29" s="11" t="str">
        <f t="shared" si="43"/>
        <v/>
      </c>
      <c r="AL29" s="11" t="str">
        <f t="shared" si="44"/>
        <v/>
      </c>
      <c r="AM29" s="2" t="str">
        <f t="shared" si="45"/>
        <v/>
      </c>
      <c r="AN29" s="11" t="str">
        <f t="shared" si="46"/>
        <v/>
      </c>
      <c r="AO29" s="175" t="str">
        <f t="shared" si="47"/>
        <v/>
      </c>
      <c r="AP29" s="11" t="str">
        <f t="shared" si="48"/>
        <v/>
      </c>
      <c r="AQ29" s="33"/>
      <c r="AR29" s="33"/>
      <c r="AS29" s="33"/>
      <c r="AT29" s="33"/>
      <c r="AU29" s="33"/>
      <c r="AV29" s="33"/>
      <c r="AW29" s="33"/>
      <c r="AX29" s="33"/>
      <c r="AY29" s="33"/>
      <c r="AZ29" s="33"/>
      <c r="BA29" s="33"/>
      <c r="BB29" s="33"/>
      <c r="BC29" s="33"/>
      <c r="BD29" s="33"/>
      <c r="BE29" s="33"/>
      <c r="BF29" s="33"/>
      <c r="BG29" s="33"/>
      <c r="BH29" s="33"/>
      <c r="BI29" s="31"/>
      <c r="BJ29" s="31"/>
      <c r="BK29" s="136"/>
      <c r="BL29" s="139">
        <f t="shared" si="49"/>
        <v>0</v>
      </c>
      <c r="BM29" s="31">
        <f t="shared" si="50"/>
        <v>0</v>
      </c>
      <c r="BN29" s="31"/>
      <c r="BO29" s="140">
        <f t="shared" si="51"/>
        <v>0</v>
      </c>
      <c r="BP29" s="12"/>
      <c r="BQ29" s="8">
        <f t="shared" si="63"/>
        <v>9.0359999999999996</v>
      </c>
      <c r="BR29" s="8">
        <f t="shared" si="64"/>
        <v>-184.49199999999999</v>
      </c>
      <c r="BS29" s="8"/>
      <c r="BT29" s="8">
        <f t="shared" si="9"/>
        <v>0</v>
      </c>
      <c r="BU29"/>
      <c r="BV29">
        <f>IF(D29="M",IF(BY29&lt;78,LMS!$D$5*BY29^3+LMS!$E$5*BY29^2+LMS!$F$5*BY29+LMS!$G$5,IF(BY29&lt;150,LMS!$D$6*BY29^3+LMS!$E$6*BY29^2+LMS!$F$6*BY29+LMS!$G$6,LMS!$D$7*BY29^3+LMS!$E$7*BY29^2+LMS!$F$7*BY29+LMS!$G$7)),IF(BY29&lt;69,LMS!$D$9*BY29^3+LMS!$E$9*BY29^2+LMS!$F$9*BY29+LMS!$G$9,IF(BY29&lt;150,LMS!$D$10*BY29^3+LMS!$E$10*BY29^2+LMS!$F$10*BY29+LMS!$G$10,LMS!$D$11*BY29^3+LMS!$E$11*BY29^2+LMS!$F$11*BY29+LMS!$G$11)))</f>
        <v>0.79584630099999998</v>
      </c>
      <c r="BW29">
        <f>IF(D29="M",(IF(BY29&lt;2.5,LMS!$D$21*BY29^3+LMS!$E$21*BY29^2+LMS!$F$21*BY29+LMS!$G$21,IF(BY29&lt;9.5,LMS!$D$22*BY29^3+LMS!$E$22*BY29^2+LMS!$F$22*BY29+LMS!$G$22,IF(BY29&lt;26.75,LMS!$D$23*BY29^3+LMS!$E$23*BY29^2+LMS!$F$23*BY29+LMS!$G$23,IF(BY29&lt;90,LMS!$D$24*BY29^3+LMS!$E$24*BY29^2+LMS!$F$24*BY29+LMS!$G$24,LMS!$D$25*BY29^3+LMS!$E$25*BY29^2+LMS!$F$25*BY29+LMS!$G$25))))),(IF(BY29&lt;2.5,LMS!$D$27*BY29^3+LMS!$E$27*BY29^2+LMS!$F$27*BY29+LMS!$G$27,IF(BY29&lt;9.5,LMS!$D$28*BY29^3+LMS!$E$28*BY29^2+LMS!$F$28*BY29+LMS!$G$28,IF(BY29&lt;26.75,LMS!$D$29*BY29^3+LMS!$E$29*BY29^2+LMS!$F$29*BY29+LMS!$G$29,IF(BY29&lt;90,LMS!$D$30*BY29^3+LMS!$E$30*BY29^2+LMS!$F$30*BY29+LMS!$G$30,IF(BY29&lt;150,LMS!$D$31*BY29^3+LMS!$E$31*BY29^2+LMS!$F$31*BY29+LMS!$G$31,LMS!$D$32*BY29^3+LMS!$E$32*BY29^2+LMS!$F$32*BY29+LMS!$G$32)))))))</f>
        <v>12.568967990000001</v>
      </c>
      <c r="BX29">
        <f>IF(D29="M",(IF(BY29&lt;90,LMS!$D$14*BY29^3+LMS!$E$14*BY29^2+LMS!$F$14*BY29+LMS!$G$14,LMS!$D$15*BY29^3+LMS!$E$15*BY29^2+LMS!$F$15*BY29+LMS!$G$15)),(IF(BY29&lt;90,LMS!$D$17*BY29^3+LMS!$E$17*BY29^2+LMS!$F$17*BY29+LMS!$G$17,LMS!$D$18*BY29^3+LMS!$E$18*BY29^2+LMS!$F$18*BY29+LMS!$G$18)))</f>
        <v>8.8969350000000003E-2</v>
      </c>
      <c r="BY29" s="7">
        <f t="shared" si="53"/>
        <v>0</v>
      </c>
      <c r="CA29" s="143">
        <f>IF(D29="M",WeightSDS!P$5*$BY29^7+WeightSDS!Q$5*$BY29^6+WeightSDS!R$5*$BY29^5+WeightSDS!S$5*$BY29^4+WeightSDS!T$5*$BY29^3+WeightSDS!U$5*$BY29^2+WeightSDS!V$5*$BY29+WeightSDS!W$5,IF($BY29&lt;186,WeightSDS!P$8*$BY29^7+WeightSDS!Q$8*$BY29^6+WeightSDS!R$8*$BY29^5+WeightSDS!S$8*$BY29^4+WeightSDS!T$8*$BY29^3+WeightSDS!U$8*$BY29^2+WeightSDS!V$8*$BY29+WeightSDS!W$8,WeightSDS!$U$9+WeightSDS!$V$9*($BY29-WeightSDS!$W$9)))</f>
        <v>0.75407122999999998</v>
      </c>
      <c r="CB29" s="7">
        <f>IF(D29="M",IF($BY29&lt;45,WeightSDS!M$23*$BY29^10+WeightSDS!N$23*$BY29^9+WeightSDS!O$23*$BY29^8+WeightSDS!P$23*$BY29^7+WeightSDS!Q$23*$BY29^6+WeightSDS!R$23*$BY29^5+WeightSDS!S$23*$BY29^4+WeightSDS!T$23*$BY29^3+WeightSDS!U$23*$BY29^2+WeightSDS!V$23*$BY29+WeightSDS!W$23,IF($BY29&lt;153,WeightSDS!M$25*$BY29^10+WeightSDS!N$25*$BY29^9+WeightSDS!O$25*$BY29^8+WeightSDS!P$25*$BY29^7+WeightSDS!Q$25*$BY29^6+WeightSDS!R$25*$BY29^5+WeightSDS!S$25*$BY29^4+WeightSDS!T$25*$BY29^3+WeightSDS!U$25*$BY29^2+WeightSDS!V$25*$BY29+WeightSDS!W$25,WeightSDS!M$27+WeightSDS!N$27/(1+EXP(WeightSDS!O$27+WeightSDS!P$27*$BY29)))),IF($BY29&lt;43.8,WeightSDS!M$29*$BY29^10+WeightSDS!N$29*$BY29^9+WeightSDS!O$29*$BY29^8+WeightSDS!P$29*$BY29^7+WeightSDS!Q$29*$BY29^6+WeightSDS!R$29*$BY29^5+WeightSDS!S$29*$BY29^4+WeightSDS!T$29*$BY29^3+WeightSDS!U$29*$BY29^2+WeightSDS!V$29*$BY29+WeightSDS!W$29-0.010431*(1-$BY29/210),IF($BY29&lt;123,WeightSDS!M$30*$BY29^10+WeightSDS!N$30*$BY29^9+WeightSDS!O$30*$BY29^8+WeightSDS!P$30*$BY29^7+WeightSDS!Q$30*$BY29^6+WeightSDS!R$30*$BY29^5+WeightSDS!S$30*$BY29^4+WeightSDS!T$30*$BY29^3+WeightSDS!U$30*$BY29^2+WeightSDS!V$30*$BY29+WeightSDS!W$30-0.010431*(1-1/$BY29),WeightSDS!M$32+WeightSDS!N$32/(1+EXP(WeightSDS!O$32+WeightSDS!P$32*$BY29))-0.010431*(1-$BY29/210))))</f>
        <v>2.9500001032655536</v>
      </c>
      <c r="CC29" s="7">
        <f>IF(D29="M",IF($BY29&lt;162,WeightSDS!P$12*$BY29^7+WeightSDS!Q$12*$BY29^6+WeightSDS!R$12*$BY29^5+WeightSDS!S$12*$BY29^4+WeightSDS!T$12*$BY29^3+WeightSDS!U$12*$BY29^2+WeightSDS!V$12*$BY29+WeightSDS!W$12,WeightSDS!P$14*$BY29^7+WeightSDS!Q$14*$BY29^6+WeightSDS!R$14*$BY29^5+WeightSDS!S$14*$BY29^4+WeightSDS!T$14*$BY29^3+WeightSDS!U$14*$BY29^2+WeightSDS!V$14*$BY29+WeightSDS!W$14),IF($BY29&lt;156,WeightSDS!O$17*$BY29^8+WeightSDS!P$17*$BY29^7+WeightSDS!Q$17*$BY29^6+WeightSDS!R$17*$BY29^5+WeightSDS!S$17*$BY29^4+WeightSDS!T$17*$BY29^3+WeightSDS!U$17*$BY29^2+WeightSDS!V$17*$BY29+WeightSDS!W$17,IF($BY29&lt;186,WeightSDS!$U$18+(WeightSDS!$V$18-WeightSDS!$U$18)/24*($BY29-186)+WeightSDS!$W$18*(-$BY29+186)^2-0.005,WeightSDS!$U$18+(WeightSDS!$V$18-WeightSDS!$U$18)/24*($BY29-186)-0.005)))</f>
        <v>0.14604529399999999</v>
      </c>
      <c r="CE29">
        <f t="shared" si="10"/>
        <v>0.56299999999999994</v>
      </c>
      <c r="CF29">
        <f t="shared" si="11"/>
        <v>69</v>
      </c>
      <c r="CG29">
        <f t="shared" si="12"/>
        <v>0.51</v>
      </c>
      <c r="CH29" s="7" t="e">
        <f t="shared" si="60"/>
        <v>#VALUE!</v>
      </c>
      <c r="CI29" s="7" t="e">
        <f t="shared" si="13"/>
        <v>#VALUE!</v>
      </c>
      <c r="CJ29" s="7" t="e">
        <f t="shared" si="14"/>
        <v>#VALUE!</v>
      </c>
      <c r="CK29" s="7" t="e">
        <f t="shared" si="65"/>
        <v>#VALUE!</v>
      </c>
      <c r="CL29" s="7" t="e">
        <f t="shared" si="66"/>
        <v>#VALUE!</v>
      </c>
      <c r="CM29" s="7" t="e">
        <f t="shared" si="67"/>
        <v>#VALUE!</v>
      </c>
      <c r="CN29" s="7" t="e">
        <f t="shared" si="68"/>
        <v>#VALUE!</v>
      </c>
      <c r="CO29" s="7" t="e">
        <f t="shared" si="69"/>
        <v>#VALUE!</v>
      </c>
      <c r="CP29" s="7" t="e">
        <f t="shared" si="70"/>
        <v>#VALUE!</v>
      </c>
      <c r="CR29" s="7" t="e">
        <f t="shared" si="21"/>
        <v>#VALUE!</v>
      </c>
      <c r="CS29" s="7" t="e">
        <f t="shared" si="22"/>
        <v>#VALUE!</v>
      </c>
      <c r="CT29" s="7" t="e">
        <f t="shared" si="23"/>
        <v>#VALUE!</v>
      </c>
      <c r="CU29" s="7" t="e">
        <f t="shared" si="24"/>
        <v>#VALUE!</v>
      </c>
      <c r="CV29" s="7" t="e">
        <f t="shared" si="25"/>
        <v>#VALUE!</v>
      </c>
      <c r="CW29" s="7" t="e">
        <f t="shared" si="26"/>
        <v>#VALUE!</v>
      </c>
      <c r="CX29" s="7" t="e">
        <f t="shared" si="27"/>
        <v>#VALUE!</v>
      </c>
      <c r="CY29" s="7" t="e">
        <f t="shared" si="28"/>
        <v>#VALUE!</v>
      </c>
      <c r="CZ29" s="7" t="e">
        <f t="shared" si="29"/>
        <v>#VALUE!</v>
      </c>
    </row>
    <row r="30" spans="2:104" s="7" customFormat="1" x14ac:dyDescent="0.15">
      <c r="B30" s="118"/>
      <c r="C30" s="118"/>
      <c r="D30" s="118"/>
      <c r="E30" s="30"/>
      <c r="F30" s="78"/>
      <c r="G30" s="78"/>
      <c r="H30" s="78"/>
      <c r="I30" s="78"/>
      <c r="J30" s="78"/>
      <c r="K30" s="78"/>
      <c r="L30" s="30"/>
      <c r="M30" s="78"/>
      <c r="N30" s="78"/>
      <c r="O30" s="78"/>
      <c r="P30" s="78"/>
      <c r="Q30" s="2" t="str">
        <f t="shared" si="30"/>
        <v/>
      </c>
      <c r="R30" s="11" t="str">
        <f t="shared" si="31"/>
        <v/>
      </c>
      <c r="S30" s="2" t="str">
        <f t="shared" si="32"/>
        <v/>
      </c>
      <c r="T30" s="11" t="str">
        <f t="shared" si="33"/>
        <v/>
      </c>
      <c r="U30" s="2" t="str">
        <f t="shared" si="34"/>
        <v/>
      </c>
      <c r="V30" s="11" t="str">
        <f t="shared" si="35"/>
        <v/>
      </c>
      <c r="W30" s="79" t="str">
        <f t="shared" si="61"/>
        <v/>
      </c>
      <c r="X30" s="79" t="str">
        <f t="shared" si="62"/>
        <v/>
      </c>
      <c r="Y30" s="2" t="str">
        <f t="shared" si="38"/>
        <v/>
      </c>
      <c r="Z30" s="11" t="str">
        <f t="shared" si="0"/>
        <v/>
      </c>
      <c r="AA30" s="2" t="str">
        <f t="shared" si="1"/>
        <v/>
      </c>
      <c r="AB30" s="11" t="str">
        <f t="shared" si="2"/>
        <v/>
      </c>
      <c r="AC30" s="2" t="str">
        <f t="shared" si="3"/>
        <v/>
      </c>
      <c r="AD30" s="11" t="str">
        <f t="shared" si="4"/>
        <v/>
      </c>
      <c r="AE30" s="11" t="str">
        <f t="shared" si="5"/>
        <v/>
      </c>
      <c r="AF30" s="2" t="str">
        <f t="shared" si="39"/>
        <v/>
      </c>
      <c r="AG30" s="2" t="str">
        <f t="shared" si="6"/>
        <v/>
      </c>
      <c r="AH30" s="2" t="str">
        <f t="shared" si="40"/>
        <v/>
      </c>
      <c r="AI30" s="11" t="str">
        <f t="shared" si="41"/>
        <v/>
      </c>
      <c r="AJ30" s="2" t="str">
        <f t="shared" si="42"/>
        <v/>
      </c>
      <c r="AK30" s="11" t="str">
        <f t="shared" si="43"/>
        <v/>
      </c>
      <c r="AL30" s="11" t="str">
        <f t="shared" si="44"/>
        <v/>
      </c>
      <c r="AM30" s="2" t="str">
        <f t="shared" si="45"/>
        <v/>
      </c>
      <c r="AN30" s="11" t="str">
        <f t="shared" si="46"/>
        <v/>
      </c>
      <c r="AO30" s="175" t="str">
        <f t="shared" si="47"/>
        <v/>
      </c>
      <c r="AP30" s="11" t="str">
        <f t="shared" si="48"/>
        <v/>
      </c>
      <c r="AQ30" s="33"/>
      <c r="AR30" s="33"/>
      <c r="AS30" s="33"/>
      <c r="AT30" s="33"/>
      <c r="AU30" s="33"/>
      <c r="AV30" s="33"/>
      <c r="AW30" s="33"/>
      <c r="AX30" s="33"/>
      <c r="AY30" s="33"/>
      <c r="AZ30" s="33"/>
      <c r="BA30" s="33"/>
      <c r="BB30" s="33"/>
      <c r="BC30" s="33"/>
      <c r="BD30" s="33"/>
      <c r="BE30" s="33"/>
      <c r="BF30" s="33"/>
      <c r="BG30" s="33"/>
      <c r="BH30" s="33"/>
      <c r="BI30" s="31"/>
      <c r="BJ30" s="31"/>
      <c r="BK30" s="136"/>
      <c r="BL30" s="139">
        <f t="shared" si="49"/>
        <v>0</v>
      </c>
      <c r="BM30" s="31">
        <f t="shared" si="50"/>
        <v>0</v>
      </c>
      <c r="BN30" s="31"/>
      <c r="BO30" s="140">
        <f t="shared" si="51"/>
        <v>0</v>
      </c>
      <c r="BP30" s="12"/>
      <c r="BQ30" s="8">
        <f t="shared" si="63"/>
        <v>9.0359999999999996</v>
      </c>
      <c r="BR30" s="8">
        <f t="shared" si="64"/>
        <v>-184.49199999999999</v>
      </c>
      <c r="BS30" s="8"/>
      <c r="BT30" s="8">
        <f t="shared" si="9"/>
        <v>0</v>
      </c>
      <c r="BU30"/>
      <c r="BV30">
        <f>IF(D30="M",IF(BY30&lt;78,LMS!$D$5*BY30^3+LMS!$E$5*BY30^2+LMS!$F$5*BY30+LMS!$G$5,IF(BY30&lt;150,LMS!$D$6*BY30^3+LMS!$E$6*BY30^2+LMS!$F$6*BY30+LMS!$G$6,LMS!$D$7*BY30^3+LMS!$E$7*BY30^2+LMS!$F$7*BY30+LMS!$G$7)),IF(BY30&lt;69,LMS!$D$9*BY30^3+LMS!$E$9*BY30^2+LMS!$F$9*BY30+LMS!$G$9,IF(BY30&lt;150,LMS!$D$10*BY30^3+LMS!$E$10*BY30^2+LMS!$F$10*BY30+LMS!$G$10,LMS!$D$11*BY30^3+LMS!$E$11*BY30^2+LMS!$F$11*BY30+LMS!$G$11)))</f>
        <v>0.79584630099999998</v>
      </c>
      <c r="BW30">
        <f>IF(D30="M",(IF(BY30&lt;2.5,LMS!$D$21*BY30^3+LMS!$E$21*BY30^2+LMS!$F$21*BY30+LMS!$G$21,IF(BY30&lt;9.5,LMS!$D$22*BY30^3+LMS!$E$22*BY30^2+LMS!$F$22*BY30+LMS!$G$22,IF(BY30&lt;26.75,LMS!$D$23*BY30^3+LMS!$E$23*BY30^2+LMS!$F$23*BY30+LMS!$G$23,IF(BY30&lt;90,LMS!$D$24*BY30^3+LMS!$E$24*BY30^2+LMS!$F$24*BY30+LMS!$G$24,LMS!$D$25*BY30^3+LMS!$E$25*BY30^2+LMS!$F$25*BY30+LMS!$G$25))))),(IF(BY30&lt;2.5,LMS!$D$27*BY30^3+LMS!$E$27*BY30^2+LMS!$F$27*BY30+LMS!$G$27,IF(BY30&lt;9.5,LMS!$D$28*BY30^3+LMS!$E$28*BY30^2+LMS!$F$28*BY30+LMS!$G$28,IF(BY30&lt;26.75,LMS!$D$29*BY30^3+LMS!$E$29*BY30^2+LMS!$F$29*BY30+LMS!$G$29,IF(BY30&lt;90,LMS!$D$30*BY30^3+LMS!$E$30*BY30^2+LMS!$F$30*BY30+LMS!$G$30,IF(BY30&lt;150,LMS!$D$31*BY30^3+LMS!$E$31*BY30^2+LMS!$F$31*BY30+LMS!$G$31,LMS!$D$32*BY30^3+LMS!$E$32*BY30^2+LMS!$F$32*BY30+LMS!$G$32)))))))</f>
        <v>12.568967990000001</v>
      </c>
      <c r="BX30">
        <f>IF(D30="M",(IF(BY30&lt;90,LMS!$D$14*BY30^3+LMS!$E$14*BY30^2+LMS!$F$14*BY30+LMS!$G$14,LMS!$D$15*BY30^3+LMS!$E$15*BY30^2+LMS!$F$15*BY30+LMS!$G$15)),(IF(BY30&lt;90,LMS!$D$17*BY30^3+LMS!$E$17*BY30^2+LMS!$F$17*BY30+LMS!$G$17,LMS!$D$18*BY30^3+LMS!$E$18*BY30^2+LMS!$F$18*BY30+LMS!$G$18)))</f>
        <v>8.8969350000000003E-2</v>
      </c>
      <c r="BY30" s="7">
        <f t="shared" si="53"/>
        <v>0</v>
      </c>
      <c r="CA30" s="143">
        <f>IF(D30="M",WeightSDS!P$5*$BY30^7+WeightSDS!Q$5*$BY30^6+WeightSDS!R$5*$BY30^5+WeightSDS!S$5*$BY30^4+WeightSDS!T$5*$BY30^3+WeightSDS!U$5*$BY30^2+WeightSDS!V$5*$BY30+WeightSDS!W$5,IF($BY30&lt;186,WeightSDS!P$8*$BY30^7+WeightSDS!Q$8*$BY30^6+WeightSDS!R$8*$BY30^5+WeightSDS!S$8*$BY30^4+WeightSDS!T$8*$BY30^3+WeightSDS!U$8*$BY30^2+WeightSDS!V$8*$BY30+WeightSDS!W$8,WeightSDS!$U$9+WeightSDS!$V$9*($BY30-WeightSDS!$W$9)))</f>
        <v>0.75407122999999998</v>
      </c>
      <c r="CB30" s="7">
        <f>IF(D30="M",IF($BY30&lt;45,WeightSDS!M$23*$BY30^10+WeightSDS!N$23*$BY30^9+WeightSDS!O$23*$BY30^8+WeightSDS!P$23*$BY30^7+WeightSDS!Q$23*$BY30^6+WeightSDS!R$23*$BY30^5+WeightSDS!S$23*$BY30^4+WeightSDS!T$23*$BY30^3+WeightSDS!U$23*$BY30^2+WeightSDS!V$23*$BY30+WeightSDS!W$23,IF($BY30&lt;153,WeightSDS!M$25*$BY30^10+WeightSDS!N$25*$BY30^9+WeightSDS!O$25*$BY30^8+WeightSDS!P$25*$BY30^7+WeightSDS!Q$25*$BY30^6+WeightSDS!R$25*$BY30^5+WeightSDS!S$25*$BY30^4+WeightSDS!T$25*$BY30^3+WeightSDS!U$25*$BY30^2+WeightSDS!V$25*$BY30+WeightSDS!W$25,WeightSDS!M$27+WeightSDS!N$27/(1+EXP(WeightSDS!O$27+WeightSDS!P$27*$BY30)))),IF($BY30&lt;43.8,WeightSDS!M$29*$BY30^10+WeightSDS!N$29*$BY30^9+WeightSDS!O$29*$BY30^8+WeightSDS!P$29*$BY30^7+WeightSDS!Q$29*$BY30^6+WeightSDS!R$29*$BY30^5+WeightSDS!S$29*$BY30^4+WeightSDS!T$29*$BY30^3+WeightSDS!U$29*$BY30^2+WeightSDS!V$29*$BY30+WeightSDS!W$29-0.010431*(1-$BY30/210),IF($BY30&lt;123,WeightSDS!M$30*$BY30^10+WeightSDS!N$30*$BY30^9+WeightSDS!O$30*$BY30^8+WeightSDS!P$30*$BY30^7+WeightSDS!Q$30*$BY30^6+WeightSDS!R$30*$BY30^5+WeightSDS!S$30*$BY30^4+WeightSDS!T$30*$BY30^3+WeightSDS!U$30*$BY30^2+WeightSDS!V$30*$BY30+WeightSDS!W$30-0.010431*(1-1/$BY30),WeightSDS!M$32+WeightSDS!N$32/(1+EXP(WeightSDS!O$32+WeightSDS!P$32*$BY30))-0.010431*(1-$BY30/210))))</f>
        <v>2.9500001032655536</v>
      </c>
      <c r="CC30" s="7">
        <f>IF(D30="M",IF($BY30&lt;162,WeightSDS!P$12*$BY30^7+WeightSDS!Q$12*$BY30^6+WeightSDS!R$12*$BY30^5+WeightSDS!S$12*$BY30^4+WeightSDS!T$12*$BY30^3+WeightSDS!U$12*$BY30^2+WeightSDS!V$12*$BY30+WeightSDS!W$12,WeightSDS!P$14*$BY30^7+WeightSDS!Q$14*$BY30^6+WeightSDS!R$14*$BY30^5+WeightSDS!S$14*$BY30^4+WeightSDS!T$14*$BY30^3+WeightSDS!U$14*$BY30^2+WeightSDS!V$14*$BY30+WeightSDS!W$14),IF($BY30&lt;156,WeightSDS!O$17*$BY30^8+WeightSDS!P$17*$BY30^7+WeightSDS!Q$17*$BY30^6+WeightSDS!R$17*$BY30^5+WeightSDS!S$17*$BY30^4+WeightSDS!T$17*$BY30^3+WeightSDS!U$17*$BY30^2+WeightSDS!V$17*$BY30+WeightSDS!W$17,IF($BY30&lt;186,WeightSDS!$U$18+(WeightSDS!$V$18-WeightSDS!$U$18)/24*($BY30-186)+WeightSDS!$W$18*(-$BY30+186)^2-0.005,WeightSDS!$U$18+(WeightSDS!$V$18-WeightSDS!$U$18)/24*($BY30-186)-0.005)))</f>
        <v>0.14604529399999999</v>
      </c>
      <c r="CE30">
        <f t="shared" si="10"/>
        <v>0.56299999999999994</v>
      </c>
      <c r="CF30">
        <f t="shared" si="11"/>
        <v>69</v>
      </c>
      <c r="CG30">
        <f t="shared" si="12"/>
        <v>0.51</v>
      </c>
      <c r="CH30" s="7" t="e">
        <f t="shared" si="60"/>
        <v>#VALUE!</v>
      </c>
      <c r="CI30" s="7" t="e">
        <f t="shared" si="13"/>
        <v>#VALUE!</v>
      </c>
      <c r="CJ30" s="7" t="e">
        <f t="shared" si="14"/>
        <v>#VALUE!</v>
      </c>
      <c r="CK30" s="7" t="e">
        <f t="shared" si="65"/>
        <v>#VALUE!</v>
      </c>
      <c r="CL30" s="7" t="e">
        <f t="shared" si="66"/>
        <v>#VALUE!</v>
      </c>
      <c r="CM30" s="7" t="e">
        <f t="shared" si="67"/>
        <v>#VALUE!</v>
      </c>
      <c r="CN30" s="7" t="e">
        <f t="shared" si="68"/>
        <v>#VALUE!</v>
      </c>
      <c r="CO30" s="7" t="e">
        <f t="shared" si="69"/>
        <v>#VALUE!</v>
      </c>
      <c r="CP30" s="7" t="e">
        <f t="shared" si="70"/>
        <v>#VALUE!</v>
      </c>
      <c r="CR30" s="7" t="e">
        <f t="shared" si="21"/>
        <v>#VALUE!</v>
      </c>
      <c r="CS30" s="7" t="e">
        <f t="shared" si="22"/>
        <v>#VALUE!</v>
      </c>
      <c r="CT30" s="7" t="e">
        <f t="shared" si="23"/>
        <v>#VALUE!</v>
      </c>
      <c r="CU30" s="7" t="e">
        <f t="shared" si="24"/>
        <v>#VALUE!</v>
      </c>
      <c r="CV30" s="7" t="e">
        <f t="shared" si="25"/>
        <v>#VALUE!</v>
      </c>
      <c r="CW30" s="7" t="e">
        <f t="shared" si="26"/>
        <v>#VALUE!</v>
      </c>
      <c r="CX30" s="7" t="e">
        <f t="shared" si="27"/>
        <v>#VALUE!</v>
      </c>
      <c r="CY30" s="7" t="e">
        <f t="shared" si="28"/>
        <v>#VALUE!</v>
      </c>
      <c r="CZ30" s="7" t="e">
        <f t="shared" si="29"/>
        <v>#VALUE!</v>
      </c>
    </row>
    <row r="31" spans="2:104" s="7" customFormat="1" x14ac:dyDescent="0.15">
      <c r="B31" s="118"/>
      <c r="C31" s="118"/>
      <c r="D31" s="118"/>
      <c r="E31" s="30"/>
      <c r="F31" s="78"/>
      <c r="G31" s="78"/>
      <c r="H31" s="78"/>
      <c r="I31" s="78"/>
      <c r="J31" s="78"/>
      <c r="K31" s="78"/>
      <c r="L31" s="30"/>
      <c r="M31" s="78"/>
      <c r="N31" s="78"/>
      <c r="O31" s="78"/>
      <c r="P31" s="78"/>
      <c r="Q31" s="2" t="str">
        <f t="shared" si="30"/>
        <v/>
      </c>
      <c r="R31" s="11" t="str">
        <f t="shared" si="31"/>
        <v/>
      </c>
      <c r="S31" s="2" t="str">
        <f t="shared" si="32"/>
        <v/>
      </c>
      <c r="T31" s="11" t="str">
        <f t="shared" si="33"/>
        <v/>
      </c>
      <c r="U31" s="2" t="str">
        <f t="shared" si="34"/>
        <v/>
      </c>
      <c r="V31" s="11" t="str">
        <f t="shared" si="35"/>
        <v/>
      </c>
      <c r="W31" s="79" t="str">
        <f t="shared" si="61"/>
        <v/>
      </c>
      <c r="X31" s="79" t="str">
        <f t="shared" si="62"/>
        <v/>
      </c>
      <c r="Y31" s="2" t="str">
        <f t="shared" si="38"/>
        <v/>
      </c>
      <c r="Z31" s="11" t="str">
        <f t="shared" si="0"/>
        <v/>
      </c>
      <c r="AA31" s="2" t="str">
        <f t="shared" si="1"/>
        <v/>
      </c>
      <c r="AB31" s="11" t="str">
        <f t="shared" si="2"/>
        <v/>
      </c>
      <c r="AC31" s="2" t="str">
        <f t="shared" si="3"/>
        <v/>
      </c>
      <c r="AD31" s="11" t="str">
        <f t="shared" si="4"/>
        <v/>
      </c>
      <c r="AE31" s="11" t="str">
        <f t="shared" si="5"/>
        <v/>
      </c>
      <c r="AF31" s="2" t="str">
        <f t="shared" si="39"/>
        <v/>
      </c>
      <c r="AG31" s="2" t="str">
        <f t="shared" si="6"/>
        <v/>
      </c>
      <c r="AH31" s="2" t="str">
        <f t="shared" si="40"/>
        <v/>
      </c>
      <c r="AI31" s="11" t="str">
        <f t="shared" si="41"/>
        <v/>
      </c>
      <c r="AJ31" s="2" t="str">
        <f t="shared" si="42"/>
        <v/>
      </c>
      <c r="AK31" s="11" t="str">
        <f t="shared" si="43"/>
        <v/>
      </c>
      <c r="AL31" s="11" t="str">
        <f t="shared" si="44"/>
        <v/>
      </c>
      <c r="AM31" s="2" t="str">
        <f t="shared" si="45"/>
        <v/>
      </c>
      <c r="AN31" s="11" t="str">
        <f t="shared" si="46"/>
        <v/>
      </c>
      <c r="AO31" s="175" t="str">
        <f t="shared" si="47"/>
        <v/>
      </c>
      <c r="AP31" s="11" t="str">
        <f t="shared" si="48"/>
        <v/>
      </c>
      <c r="AQ31" s="33"/>
      <c r="AR31" s="33"/>
      <c r="AS31" s="33"/>
      <c r="AT31" s="33"/>
      <c r="AU31" s="33"/>
      <c r="AV31" s="33"/>
      <c r="AW31" s="33"/>
      <c r="AX31" s="33"/>
      <c r="AY31" s="33"/>
      <c r="AZ31" s="33"/>
      <c r="BA31" s="33"/>
      <c r="BB31" s="33"/>
      <c r="BC31" s="33"/>
      <c r="BD31" s="33"/>
      <c r="BE31" s="33"/>
      <c r="BF31" s="33"/>
      <c r="BG31" s="33"/>
      <c r="BH31" s="33"/>
      <c r="BI31" s="31"/>
      <c r="BJ31" s="31"/>
      <c r="BK31" s="136"/>
      <c r="BL31" s="139">
        <f t="shared" si="49"/>
        <v>0</v>
      </c>
      <c r="BM31" s="31">
        <f t="shared" si="50"/>
        <v>0</v>
      </c>
      <c r="BN31" s="31"/>
      <c r="BO31" s="140">
        <f t="shared" si="51"/>
        <v>0</v>
      </c>
      <c r="BP31" s="12"/>
      <c r="BQ31" s="8">
        <f t="shared" si="63"/>
        <v>9.0359999999999996</v>
      </c>
      <c r="BR31" s="8">
        <f t="shared" si="64"/>
        <v>-184.49199999999999</v>
      </c>
      <c r="BS31" s="8"/>
      <c r="BT31" s="8">
        <f t="shared" si="9"/>
        <v>0</v>
      </c>
      <c r="BU31"/>
      <c r="BV31">
        <f>IF(D31="M",IF(BY31&lt;78,LMS!$D$5*BY31^3+LMS!$E$5*BY31^2+LMS!$F$5*BY31+LMS!$G$5,IF(BY31&lt;150,LMS!$D$6*BY31^3+LMS!$E$6*BY31^2+LMS!$F$6*BY31+LMS!$G$6,LMS!$D$7*BY31^3+LMS!$E$7*BY31^2+LMS!$F$7*BY31+LMS!$G$7)),IF(BY31&lt;69,LMS!$D$9*BY31^3+LMS!$E$9*BY31^2+LMS!$F$9*BY31+LMS!$G$9,IF(BY31&lt;150,LMS!$D$10*BY31^3+LMS!$E$10*BY31^2+LMS!$F$10*BY31+LMS!$G$10,LMS!$D$11*BY31^3+LMS!$E$11*BY31^2+LMS!$F$11*BY31+LMS!$G$11)))</f>
        <v>0.79584630099999998</v>
      </c>
      <c r="BW31">
        <f>IF(D31="M",(IF(BY31&lt;2.5,LMS!$D$21*BY31^3+LMS!$E$21*BY31^2+LMS!$F$21*BY31+LMS!$G$21,IF(BY31&lt;9.5,LMS!$D$22*BY31^3+LMS!$E$22*BY31^2+LMS!$F$22*BY31+LMS!$G$22,IF(BY31&lt;26.75,LMS!$D$23*BY31^3+LMS!$E$23*BY31^2+LMS!$F$23*BY31+LMS!$G$23,IF(BY31&lt;90,LMS!$D$24*BY31^3+LMS!$E$24*BY31^2+LMS!$F$24*BY31+LMS!$G$24,LMS!$D$25*BY31^3+LMS!$E$25*BY31^2+LMS!$F$25*BY31+LMS!$G$25))))),(IF(BY31&lt;2.5,LMS!$D$27*BY31^3+LMS!$E$27*BY31^2+LMS!$F$27*BY31+LMS!$G$27,IF(BY31&lt;9.5,LMS!$D$28*BY31^3+LMS!$E$28*BY31^2+LMS!$F$28*BY31+LMS!$G$28,IF(BY31&lt;26.75,LMS!$D$29*BY31^3+LMS!$E$29*BY31^2+LMS!$F$29*BY31+LMS!$G$29,IF(BY31&lt;90,LMS!$D$30*BY31^3+LMS!$E$30*BY31^2+LMS!$F$30*BY31+LMS!$G$30,IF(BY31&lt;150,LMS!$D$31*BY31^3+LMS!$E$31*BY31^2+LMS!$F$31*BY31+LMS!$G$31,LMS!$D$32*BY31^3+LMS!$E$32*BY31^2+LMS!$F$32*BY31+LMS!$G$32)))))))</f>
        <v>12.568967990000001</v>
      </c>
      <c r="BX31">
        <f>IF(D31="M",(IF(BY31&lt;90,LMS!$D$14*BY31^3+LMS!$E$14*BY31^2+LMS!$F$14*BY31+LMS!$G$14,LMS!$D$15*BY31^3+LMS!$E$15*BY31^2+LMS!$F$15*BY31+LMS!$G$15)),(IF(BY31&lt;90,LMS!$D$17*BY31^3+LMS!$E$17*BY31^2+LMS!$F$17*BY31+LMS!$G$17,LMS!$D$18*BY31^3+LMS!$E$18*BY31^2+LMS!$F$18*BY31+LMS!$G$18)))</f>
        <v>8.8969350000000003E-2</v>
      </c>
      <c r="BY31" s="7">
        <f t="shared" si="53"/>
        <v>0</v>
      </c>
      <c r="CA31" s="143">
        <f>IF(D31="M",WeightSDS!P$5*$BY31^7+WeightSDS!Q$5*$BY31^6+WeightSDS!R$5*$BY31^5+WeightSDS!S$5*$BY31^4+WeightSDS!T$5*$BY31^3+WeightSDS!U$5*$BY31^2+WeightSDS!V$5*$BY31+WeightSDS!W$5,IF($BY31&lt;186,WeightSDS!P$8*$BY31^7+WeightSDS!Q$8*$BY31^6+WeightSDS!R$8*$BY31^5+WeightSDS!S$8*$BY31^4+WeightSDS!T$8*$BY31^3+WeightSDS!U$8*$BY31^2+WeightSDS!V$8*$BY31+WeightSDS!W$8,WeightSDS!$U$9+WeightSDS!$V$9*($BY31-WeightSDS!$W$9)))</f>
        <v>0.75407122999999998</v>
      </c>
      <c r="CB31" s="7">
        <f>IF(D31="M",IF($BY31&lt;45,WeightSDS!M$23*$BY31^10+WeightSDS!N$23*$BY31^9+WeightSDS!O$23*$BY31^8+WeightSDS!P$23*$BY31^7+WeightSDS!Q$23*$BY31^6+WeightSDS!R$23*$BY31^5+WeightSDS!S$23*$BY31^4+WeightSDS!T$23*$BY31^3+WeightSDS!U$23*$BY31^2+WeightSDS!V$23*$BY31+WeightSDS!W$23,IF($BY31&lt;153,WeightSDS!M$25*$BY31^10+WeightSDS!N$25*$BY31^9+WeightSDS!O$25*$BY31^8+WeightSDS!P$25*$BY31^7+WeightSDS!Q$25*$BY31^6+WeightSDS!R$25*$BY31^5+WeightSDS!S$25*$BY31^4+WeightSDS!T$25*$BY31^3+WeightSDS!U$25*$BY31^2+WeightSDS!V$25*$BY31+WeightSDS!W$25,WeightSDS!M$27+WeightSDS!N$27/(1+EXP(WeightSDS!O$27+WeightSDS!P$27*$BY31)))),IF($BY31&lt;43.8,WeightSDS!M$29*$BY31^10+WeightSDS!N$29*$BY31^9+WeightSDS!O$29*$BY31^8+WeightSDS!P$29*$BY31^7+WeightSDS!Q$29*$BY31^6+WeightSDS!R$29*$BY31^5+WeightSDS!S$29*$BY31^4+WeightSDS!T$29*$BY31^3+WeightSDS!U$29*$BY31^2+WeightSDS!V$29*$BY31+WeightSDS!W$29-0.010431*(1-$BY31/210),IF($BY31&lt;123,WeightSDS!M$30*$BY31^10+WeightSDS!N$30*$BY31^9+WeightSDS!O$30*$BY31^8+WeightSDS!P$30*$BY31^7+WeightSDS!Q$30*$BY31^6+WeightSDS!R$30*$BY31^5+WeightSDS!S$30*$BY31^4+WeightSDS!T$30*$BY31^3+WeightSDS!U$30*$BY31^2+WeightSDS!V$30*$BY31+WeightSDS!W$30-0.010431*(1-1/$BY31),WeightSDS!M$32+WeightSDS!N$32/(1+EXP(WeightSDS!O$32+WeightSDS!P$32*$BY31))-0.010431*(1-$BY31/210))))</f>
        <v>2.9500001032655536</v>
      </c>
      <c r="CC31" s="7">
        <f>IF(D31="M",IF($BY31&lt;162,WeightSDS!P$12*$BY31^7+WeightSDS!Q$12*$BY31^6+WeightSDS!R$12*$BY31^5+WeightSDS!S$12*$BY31^4+WeightSDS!T$12*$BY31^3+WeightSDS!U$12*$BY31^2+WeightSDS!V$12*$BY31+WeightSDS!W$12,WeightSDS!P$14*$BY31^7+WeightSDS!Q$14*$BY31^6+WeightSDS!R$14*$BY31^5+WeightSDS!S$14*$BY31^4+WeightSDS!T$14*$BY31^3+WeightSDS!U$14*$BY31^2+WeightSDS!V$14*$BY31+WeightSDS!W$14),IF($BY31&lt;156,WeightSDS!O$17*$BY31^8+WeightSDS!P$17*$BY31^7+WeightSDS!Q$17*$BY31^6+WeightSDS!R$17*$BY31^5+WeightSDS!S$17*$BY31^4+WeightSDS!T$17*$BY31^3+WeightSDS!U$17*$BY31^2+WeightSDS!V$17*$BY31+WeightSDS!W$17,IF($BY31&lt;186,WeightSDS!$U$18+(WeightSDS!$V$18-WeightSDS!$U$18)/24*($BY31-186)+WeightSDS!$W$18*(-$BY31+186)^2-0.005,WeightSDS!$U$18+(WeightSDS!$V$18-WeightSDS!$U$18)/24*($BY31-186)-0.005)))</f>
        <v>0.14604529399999999</v>
      </c>
      <c r="CE31">
        <f t="shared" si="10"/>
        <v>0.56299999999999994</v>
      </c>
      <c r="CF31">
        <f t="shared" si="11"/>
        <v>69</v>
      </c>
      <c r="CG31">
        <f t="shared" si="12"/>
        <v>0.51</v>
      </c>
      <c r="CH31" s="7" t="e">
        <f t="shared" si="60"/>
        <v>#VALUE!</v>
      </c>
      <c r="CI31" s="7" t="e">
        <f t="shared" si="13"/>
        <v>#VALUE!</v>
      </c>
      <c r="CJ31" s="7" t="e">
        <f t="shared" si="14"/>
        <v>#VALUE!</v>
      </c>
      <c r="CK31" s="7" t="e">
        <f t="shared" si="65"/>
        <v>#VALUE!</v>
      </c>
      <c r="CL31" s="7" t="e">
        <f t="shared" si="66"/>
        <v>#VALUE!</v>
      </c>
      <c r="CM31" s="7" t="e">
        <f t="shared" si="67"/>
        <v>#VALUE!</v>
      </c>
      <c r="CN31" s="7" t="e">
        <f t="shared" si="68"/>
        <v>#VALUE!</v>
      </c>
      <c r="CO31" s="7" t="e">
        <f t="shared" si="69"/>
        <v>#VALUE!</v>
      </c>
      <c r="CP31" s="7" t="e">
        <f t="shared" si="70"/>
        <v>#VALUE!</v>
      </c>
      <c r="CR31" s="7" t="e">
        <f t="shared" si="21"/>
        <v>#VALUE!</v>
      </c>
      <c r="CS31" s="7" t="e">
        <f t="shared" si="22"/>
        <v>#VALUE!</v>
      </c>
      <c r="CT31" s="7" t="e">
        <f t="shared" si="23"/>
        <v>#VALUE!</v>
      </c>
      <c r="CU31" s="7" t="e">
        <f t="shared" si="24"/>
        <v>#VALUE!</v>
      </c>
      <c r="CV31" s="7" t="e">
        <f t="shared" si="25"/>
        <v>#VALUE!</v>
      </c>
      <c r="CW31" s="7" t="e">
        <f t="shared" si="26"/>
        <v>#VALUE!</v>
      </c>
      <c r="CX31" s="7" t="e">
        <f t="shared" si="27"/>
        <v>#VALUE!</v>
      </c>
      <c r="CY31" s="7" t="e">
        <f t="shared" si="28"/>
        <v>#VALUE!</v>
      </c>
      <c r="CZ31" s="7" t="e">
        <f t="shared" si="29"/>
        <v>#VALUE!</v>
      </c>
    </row>
    <row r="32" spans="2:104" s="7" customFormat="1" x14ac:dyDescent="0.15">
      <c r="B32" s="118"/>
      <c r="C32" s="118"/>
      <c r="D32" s="118"/>
      <c r="E32" s="30"/>
      <c r="F32" s="78"/>
      <c r="G32" s="78"/>
      <c r="H32" s="78"/>
      <c r="I32" s="78"/>
      <c r="J32" s="78"/>
      <c r="K32" s="78"/>
      <c r="L32" s="30"/>
      <c r="M32" s="78"/>
      <c r="N32" s="78"/>
      <c r="O32" s="78"/>
      <c r="P32" s="78"/>
      <c r="Q32" s="2" t="str">
        <f t="shared" si="30"/>
        <v/>
      </c>
      <c r="R32" s="11" t="str">
        <f t="shared" si="31"/>
        <v/>
      </c>
      <c r="S32" s="2" t="str">
        <f t="shared" si="32"/>
        <v/>
      </c>
      <c r="T32" s="11" t="str">
        <f t="shared" si="33"/>
        <v/>
      </c>
      <c r="U32" s="2" t="str">
        <f t="shared" si="34"/>
        <v/>
      </c>
      <c r="V32" s="11" t="str">
        <f t="shared" si="35"/>
        <v/>
      </c>
      <c r="W32" s="79" t="str">
        <f t="shared" si="61"/>
        <v/>
      </c>
      <c r="X32" s="79" t="str">
        <f t="shared" si="62"/>
        <v/>
      </c>
      <c r="Y32" s="2" t="str">
        <f t="shared" si="38"/>
        <v/>
      </c>
      <c r="Z32" s="11" t="str">
        <f t="shared" si="0"/>
        <v/>
      </c>
      <c r="AA32" s="2" t="str">
        <f t="shared" si="1"/>
        <v/>
      </c>
      <c r="AB32" s="11" t="str">
        <f t="shared" si="2"/>
        <v/>
      </c>
      <c r="AC32" s="2" t="str">
        <f t="shared" si="3"/>
        <v/>
      </c>
      <c r="AD32" s="11" t="str">
        <f t="shared" si="4"/>
        <v/>
      </c>
      <c r="AE32" s="11" t="str">
        <f t="shared" si="5"/>
        <v/>
      </c>
      <c r="AF32" s="2" t="str">
        <f t="shared" si="39"/>
        <v/>
      </c>
      <c r="AG32" s="2" t="str">
        <f t="shared" si="6"/>
        <v/>
      </c>
      <c r="AH32" s="2" t="str">
        <f t="shared" si="40"/>
        <v/>
      </c>
      <c r="AI32" s="11" t="str">
        <f t="shared" si="41"/>
        <v/>
      </c>
      <c r="AJ32" s="2" t="str">
        <f t="shared" si="42"/>
        <v/>
      </c>
      <c r="AK32" s="11" t="str">
        <f t="shared" si="43"/>
        <v/>
      </c>
      <c r="AL32" s="11" t="str">
        <f t="shared" si="44"/>
        <v/>
      </c>
      <c r="AM32" s="2" t="str">
        <f t="shared" si="45"/>
        <v/>
      </c>
      <c r="AN32" s="11" t="str">
        <f t="shared" si="46"/>
        <v/>
      </c>
      <c r="AO32" s="175" t="str">
        <f t="shared" si="47"/>
        <v/>
      </c>
      <c r="AP32" s="11" t="str">
        <f t="shared" si="48"/>
        <v/>
      </c>
      <c r="AQ32" s="33"/>
      <c r="AR32" s="33"/>
      <c r="AS32" s="33"/>
      <c r="AT32" s="33"/>
      <c r="AU32" s="33"/>
      <c r="AV32" s="33"/>
      <c r="AW32" s="33"/>
      <c r="AX32" s="33"/>
      <c r="AY32" s="33"/>
      <c r="AZ32" s="33"/>
      <c r="BA32" s="33"/>
      <c r="BB32" s="33"/>
      <c r="BC32" s="33"/>
      <c r="BD32" s="33"/>
      <c r="BE32" s="33"/>
      <c r="BF32" s="33"/>
      <c r="BG32" s="33"/>
      <c r="BH32" s="33"/>
      <c r="BI32" s="31"/>
      <c r="BJ32" s="31"/>
      <c r="BK32" s="136"/>
      <c r="BL32" s="139">
        <f t="shared" si="49"/>
        <v>0</v>
      </c>
      <c r="BM32" s="31">
        <f t="shared" si="50"/>
        <v>0</v>
      </c>
      <c r="BN32" s="31"/>
      <c r="BO32" s="140">
        <f t="shared" si="51"/>
        <v>0</v>
      </c>
      <c r="BP32" s="12"/>
      <c r="BQ32" s="8">
        <f t="shared" si="63"/>
        <v>9.0359999999999996</v>
      </c>
      <c r="BR32" s="8">
        <f t="shared" si="64"/>
        <v>-184.49199999999999</v>
      </c>
      <c r="BS32" s="8"/>
      <c r="BT32" s="8">
        <f t="shared" si="9"/>
        <v>0</v>
      </c>
      <c r="BU32"/>
      <c r="BV32">
        <f>IF(D32="M",IF(BY32&lt;78,LMS!$D$5*BY32^3+LMS!$E$5*BY32^2+LMS!$F$5*BY32+LMS!$G$5,IF(BY32&lt;150,LMS!$D$6*BY32^3+LMS!$E$6*BY32^2+LMS!$F$6*BY32+LMS!$G$6,LMS!$D$7*BY32^3+LMS!$E$7*BY32^2+LMS!$F$7*BY32+LMS!$G$7)),IF(BY32&lt;69,LMS!$D$9*BY32^3+LMS!$E$9*BY32^2+LMS!$F$9*BY32+LMS!$G$9,IF(BY32&lt;150,LMS!$D$10*BY32^3+LMS!$E$10*BY32^2+LMS!$F$10*BY32+LMS!$G$10,LMS!$D$11*BY32^3+LMS!$E$11*BY32^2+LMS!$F$11*BY32+LMS!$G$11)))</f>
        <v>0.79584630099999998</v>
      </c>
      <c r="BW32">
        <f>IF(D32="M",(IF(BY32&lt;2.5,LMS!$D$21*BY32^3+LMS!$E$21*BY32^2+LMS!$F$21*BY32+LMS!$G$21,IF(BY32&lt;9.5,LMS!$D$22*BY32^3+LMS!$E$22*BY32^2+LMS!$F$22*BY32+LMS!$G$22,IF(BY32&lt;26.75,LMS!$D$23*BY32^3+LMS!$E$23*BY32^2+LMS!$F$23*BY32+LMS!$G$23,IF(BY32&lt;90,LMS!$D$24*BY32^3+LMS!$E$24*BY32^2+LMS!$F$24*BY32+LMS!$G$24,LMS!$D$25*BY32^3+LMS!$E$25*BY32^2+LMS!$F$25*BY32+LMS!$G$25))))),(IF(BY32&lt;2.5,LMS!$D$27*BY32^3+LMS!$E$27*BY32^2+LMS!$F$27*BY32+LMS!$G$27,IF(BY32&lt;9.5,LMS!$D$28*BY32^3+LMS!$E$28*BY32^2+LMS!$F$28*BY32+LMS!$G$28,IF(BY32&lt;26.75,LMS!$D$29*BY32^3+LMS!$E$29*BY32^2+LMS!$F$29*BY32+LMS!$G$29,IF(BY32&lt;90,LMS!$D$30*BY32^3+LMS!$E$30*BY32^2+LMS!$F$30*BY32+LMS!$G$30,IF(BY32&lt;150,LMS!$D$31*BY32^3+LMS!$E$31*BY32^2+LMS!$F$31*BY32+LMS!$G$31,LMS!$D$32*BY32^3+LMS!$E$32*BY32^2+LMS!$F$32*BY32+LMS!$G$32)))))))</f>
        <v>12.568967990000001</v>
      </c>
      <c r="BX32">
        <f>IF(D32="M",(IF(BY32&lt;90,LMS!$D$14*BY32^3+LMS!$E$14*BY32^2+LMS!$F$14*BY32+LMS!$G$14,LMS!$D$15*BY32^3+LMS!$E$15*BY32^2+LMS!$F$15*BY32+LMS!$G$15)),(IF(BY32&lt;90,LMS!$D$17*BY32^3+LMS!$E$17*BY32^2+LMS!$F$17*BY32+LMS!$G$17,LMS!$D$18*BY32^3+LMS!$E$18*BY32^2+LMS!$F$18*BY32+LMS!$G$18)))</f>
        <v>8.8969350000000003E-2</v>
      </c>
      <c r="BY32" s="7">
        <f t="shared" si="53"/>
        <v>0</v>
      </c>
      <c r="CA32" s="143">
        <f>IF(D32="M",WeightSDS!P$5*$BY32^7+WeightSDS!Q$5*$BY32^6+WeightSDS!R$5*$BY32^5+WeightSDS!S$5*$BY32^4+WeightSDS!T$5*$BY32^3+WeightSDS!U$5*$BY32^2+WeightSDS!V$5*$BY32+WeightSDS!W$5,IF($BY32&lt;186,WeightSDS!P$8*$BY32^7+WeightSDS!Q$8*$BY32^6+WeightSDS!R$8*$BY32^5+WeightSDS!S$8*$BY32^4+WeightSDS!T$8*$BY32^3+WeightSDS!U$8*$BY32^2+WeightSDS!V$8*$BY32+WeightSDS!W$8,WeightSDS!$U$9+WeightSDS!$V$9*($BY32-WeightSDS!$W$9)))</f>
        <v>0.75407122999999998</v>
      </c>
      <c r="CB32" s="7">
        <f>IF(D32="M",IF($BY32&lt;45,WeightSDS!M$23*$BY32^10+WeightSDS!N$23*$BY32^9+WeightSDS!O$23*$BY32^8+WeightSDS!P$23*$BY32^7+WeightSDS!Q$23*$BY32^6+WeightSDS!R$23*$BY32^5+WeightSDS!S$23*$BY32^4+WeightSDS!T$23*$BY32^3+WeightSDS!U$23*$BY32^2+WeightSDS!V$23*$BY32+WeightSDS!W$23,IF($BY32&lt;153,WeightSDS!M$25*$BY32^10+WeightSDS!N$25*$BY32^9+WeightSDS!O$25*$BY32^8+WeightSDS!P$25*$BY32^7+WeightSDS!Q$25*$BY32^6+WeightSDS!R$25*$BY32^5+WeightSDS!S$25*$BY32^4+WeightSDS!T$25*$BY32^3+WeightSDS!U$25*$BY32^2+WeightSDS!V$25*$BY32+WeightSDS!W$25,WeightSDS!M$27+WeightSDS!N$27/(1+EXP(WeightSDS!O$27+WeightSDS!P$27*$BY32)))),IF($BY32&lt;43.8,WeightSDS!M$29*$BY32^10+WeightSDS!N$29*$BY32^9+WeightSDS!O$29*$BY32^8+WeightSDS!P$29*$BY32^7+WeightSDS!Q$29*$BY32^6+WeightSDS!R$29*$BY32^5+WeightSDS!S$29*$BY32^4+WeightSDS!T$29*$BY32^3+WeightSDS!U$29*$BY32^2+WeightSDS!V$29*$BY32+WeightSDS!W$29-0.010431*(1-$BY32/210),IF($BY32&lt;123,WeightSDS!M$30*$BY32^10+WeightSDS!N$30*$BY32^9+WeightSDS!O$30*$BY32^8+WeightSDS!P$30*$BY32^7+WeightSDS!Q$30*$BY32^6+WeightSDS!R$30*$BY32^5+WeightSDS!S$30*$BY32^4+WeightSDS!T$30*$BY32^3+WeightSDS!U$30*$BY32^2+WeightSDS!V$30*$BY32+WeightSDS!W$30-0.010431*(1-1/$BY32),WeightSDS!M$32+WeightSDS!N$32/(1+EXP(WeightSDS!O$32+WeightSDS!P$32*$BY32))-0.010431*(1-$BY32/210))))</f>
        <v>2.9500001032655536</v>
      </c>
      <c r="CC32" s="7">
        <f>IF(D32="M",IF($BY32&lt;162,WeightSDS!P$12*$BY32^7+WeightSDS!Q$12*$BY32^6+WeightSDS!R$12*$BY32^5+WeightSDS!S$12*$BY32^4+WeightSDS!T$12*$BY32^3+WeightSDS!U$12*$BY32^2+WeightSDS!V$12*$BY32+WeightSDS!W$12,WeightSDS!P$14*$BY32^7+WeightSDS!Q$14*$BY32^6+WeightSDS!R$14*$BY32^5+WeightSDS!S$14*$BY32^4+WeightSDS!T$14*$BY32^3+WeightSDS!U$14*$BY32^2+WeightSDS!V$14*$BY32+WeightSDS!W$14),IF($BY32&lt;156,WeightSDS!O$17*$BY32^8+WeightSDS!P$17*$BY32^7+WeightSDS!Q$17*$BY32^6+WeightSDS!R$17*$BY32^5+WeightSDS!S$17*$BY32^4+WeightSDS!T$17*$BY32^3+WeightSDS!U$17*$BY32^2+WeightSDS!V$17*$BY32+WeightSDS!W$17,IF($BY32&lt;186,WeightSDS!$U$18+(WeightSDS!$V$18-WeightSDS!$U$18)/24*($BY32-186)+WeightSDS!$W$18*(-$BY32+186)^2-0.005,WeightSDS!$U$18+(WeightSDS!$V$18-WeightSDS!$U$18)/24*($BY32-186)-0.005)))</f>
        <v>0.14604529399999999</v>
      </c>
      <c r="CE32">
        <f t="shared" si="10"/>
        <v>0.56299999999999994</v>
      </c>
      <c r="CF32">
        <f t="shared" si="11"/>
        <v>69</v>
      </c>
      <c r="CG32">
        <f t="shared" si="12"/>
        <v>0.51</v>
      </c>
      <c r="CH32" s="7" t="e">
        <f t="shared" si="60"/>
        <v>#VALUE!</v>
      </c>
      <c r="CI32" s="7" t="e">
        <f t="shared" si="13"/>
        <v>#VALUE!</v>
      </c>
      <c r="CJ32" s="7" t="e">
        <f t="shared" si="14"/>
        <v>#VALUE!</v>
      </c>
      <c r="CK32" s="7" t="e">
        <f t="shared" si="65"/>
        <v>#VALUE!</v>
      </c>
      <c r="CL32" s="7" t="e">
        <f t="shared" si="66"/>
        <v>#VALUE!</v>
      </c>
      <c r="CM32" s="7" t="e">
        <f t="shared" si="67"/>
        <v>#VALUE!</v>
      </c>
      <c r="CN32" s="7" t="e">
        <f t="shared" si="68"/>
        <v>#VALUE!</v>
      </c>
      <c r="CO32" s="7" t="e">
        <f t="shared" si="69"/>
        <v>#VALUE!</v>
      </c>
      <c r="CP32" s="7" t="e">
        <f t="shared" si="70"/>
        <v>#VALUE!</v>
      </c>
      <c r="CR32" s="7" t="e">
        <f t="shared" si="21"/>
        <v>#VALUE!</v>
      </c>
      <c r="CS32" s="7" t="e">
        <f t="shared" si="22"/>
        <v>#VALUE!</v>
      </c>
      <c r="CT32" s="7" t="e">
        <f t="shared" si="23"/>
        <v>#VALUE!</v>
      </c>
      <c r="CU32" s="7" t="e">
        <f t="shared" si="24"/>
        <v>#VALUE!</v>
      </c>
      <c r="CV32" s="7" t="e">
        <f t="shared" si="25"/>
        <v>#VALUE!</v>
      </c>
      <c r="CW32" s="7" t="e">
        <f t="shared" si="26"/>
        <v>#VALUE!</v>
      </c>
      <c r="CX32" s="7" t="e">
        <f t="shared" si="27"/>
        <v>#VALUE!</v>
      </c>
      <c r="CY32" s="7" t="e">
        <f t="shared" si="28"/>
        <v>#VALUE!</v>
      </c>
      <c r="CZ32" s="7" t="e">
        <f t="shared" si="29"/>
        <v>#VALUE!</v>
      </c>
    </row>
    <row r="33" spans="2:104" s="7" customFormat="1" x14ac:dyDescent="0.15">
      <c r="B33" s="118"/>
      <c r="C33" s="118"/>
      <c r="D33" s="118"/>
      <c r="E33" s="30"/>
      <c r="F33" s="78"/>
      <c r="G33" s="78"/>
      <c r="H33" s="78"/>
      <c r="I33" s="78"/>
      <c r="J33" s="78"/>
      <c r="K33" s="78"/>
      <c r="L33" s="30"/>
      <c r="M33" s="78"/>
      <c r="N33" s="78"/>
      <c r="O33" s="78"/>
      <c r="P33" s="78"/>
      <c r="Q33" s="2" t="str">
        <f t="shared" si="30"/>
        <v/>
      </c>
      <c r="R33" s="11" t="str">
        <f t="shared" si="31"/>
        <v/>
      </c>
      <c r="S33" s="2" t="str">
        <f t="shared" si="32"/>
        <v/>
      </c>
      <c r="T33" s="11" t="str">
        <f t="shared" si="33"/>
        <v/>
      </c>
      <c r="U33" s="2" t="str">
        <f t="shared" si="34"/>
        <v/>
      </c>
      <c r="V33" s="11" t="str">
        <f t="shared" si="35"/>
        <v/>
      </c>
      <c r="W33" s="79" t="str">
        <f t="shared" si="61"/>
        <v/>
      </c>
      <c r="X33" s="79" t="str">
        <f t="shared" si="62"/>
        <v/>
      </c>
      <c r="Y33" s="2" t="str">
        <f t="shared" si="38"/>
        <v/>
      </c>
      <c r="Z33" s="11" t="str">
        <f t="shared" si="0"/>
        <v/>
      </c>
      <c r="AA33" s="2" t="str">
        <f t="shared" si="1"/>
        <v/>
      </c>
      <c r="AB33" s="11" t="str">
        <f t="shared" si="2"/>
        <v/>
      </c>
      <c r="AC33" s="2" t="str">
        <f t="shared" si="3"/>
        <v/>
      </c>
      <c r="AD33" s="11" t="str">
        <f t="shared" si="4"/>
        <v/>
      </c>
      <c r="AE33" s="11" t="str">
        <f t="shared" si="5"/>
        <v/>
      </c>
      <c r="AF33" s="2" t="str">
        <f t="shared" si="39"/>
        <v/>
      </c>
      <c r="AG33" s="2" t="str">
        <f t="shared" si="6"/>
        <v/>
      </c>
      <c r="AH33" s="2" t="str">
        <f t="shared" si="40"/>
        <v/>
      </c>
      <c r="AI33" s="11" t="str">
        <f t="shared" si="41"/>
        <v/>
      </c>
      <c r="AJ33" s="2" t="str">
        <f t="shared" si="42"/>
        <v/>
      </c>
      <c r="AK33" s="11" t="str">
        <f t="shared" si="43"/>
        <v/>
      </c>
      <c r="AL33" s="11" t="str">
        <f t="shared" si="44"/>
        <v/>
      </c>
      <c r="AM33" s="2" t="str">
        <f t="shared" si="45"/>
        <v/>
      </c>
      <c r="AN33" s="11" t="str">
        <f t="shared" si="46"/>
        <v/>
      </c>
      <c r="AO33" s="175" t="str">
        <f t="shared" si="47"/>
        <v/>
      </c>
      <c r="AP33" s="11" t="str">
        <f t="shared" si="48"/>
        <v/>
      </c>
      <c r="AQ33" s="33"/>
      <c r="AR33" s="33"/>
      <c r="AS33" s="33"/>
      <c r="AT33" s="33"/>
      <c r="AU33" s="33"/>
      <c r="AV33" s="33"/>
      <c r="AW33" s="33"/>
      <c r="AX33" s="33"/>
      <c r="AY33" s="33"/>
      <c r="AZ33" s="33"/>
      <c r="BA33" s="33"/>
      <c r="BB33" s="33"/>
      <c r="BC33" s="33"/>
      <c r="BD33" s="33"/>
      <c r="BE33" s="33"/>
      <c r="BF33" s="33"/>
      <c r="BG33" s="33"/>
      <c r="BH33" s="33"/>
      <c r="BI33" s="31"/>
      <c r="BJ33" s="31"/>
      <c r="BK33" s="136"/>
      <c r="BL33" s="139">
        <f t="shared" si="49"/>
        <v>0</v>
      </c>
      <c r="BM33" s="31">
        <f t="shared" si="50"/>
        <v>0</v>
      </c>
      <c r="BN33" s="31"/>
      <c r="BO33" s="140">
        <f t="shared" si="51"/>
        <v>0</v>
      </c>
      <c r="BP33" s="12"/>
      <c r="BQ33" s="8">
        <f t="shared" si="63"/>
        <v>9.0359999999999996</v>
      </c>
      <c r="BR33" s="8">
        <f t="shared" si="64"/>
        <v>-184.49199999999999</v>
      </c>
      <c r="BS33" s="8"/>
      <c r="BT33" s="8">
        <f t="shared" si="9"/>
        <v>0</v>
      </c>
      <c r="BU33"/>
      <c r="BV33">
        <f>IF(D33="M",IF(BY33&lt;78,LMS!$D$5*BY33^3+LMS!$E$5*BY33^2+LMS!$F$5*BY33+LMS!$G$5,IF(BY33&lt;150,LMS!$D$6*BY33^3+LMS!$E$6*BY33^2+LMS!$F$6*BY33+LMS!$G$6,LMS!$D$7*BY33^3+LMS!$E$7*BY33^2+LMS!$F$7*BY33+LMS!$G$7)),IF(BY33&lt;69,LMS!$D$9*BY33^3+LMS!$E$9*BY33^2+LMS!$F$9*BY33+LMS!$G$9,IF(BY33&lt;150,LMS!$D$10*BY33^3+LMS!$E$10*BY33^2+LMS!$F$10*BY33+LMS!$G$10,LMS!$D$11*BY33^3+LMS!$E$11*BY33^2+LMS!$F$11*BY33+LMS!$G$11)))</f>
        <v>0.79584630099999998</v>
      </c>
      <c r="BW33">
        <f>IF(D33="M",(IF(BY33&lt;2.5,LMS!$D$21*BY33^3+LMS!$E$21*BY33^2+LMS!$F$21*BY33+LMS!$G$21,IF(BY33&lt;9.5,LMS!$D$22*BY33^3+LMS!$E$22*BY33^2+LMS!$F$22*BY33+LMS!$G$22,IF(BY33&lt;26.75,LMS!$D$23*BY33^3+LMS!$E$23*BY33^2+LMS!$F$23*BY33+LMS!$G$23,IF(BY33&lt;90,LMS!$D$24*BY33^3+LMS!$E$24*BY33^2+LMS!$F$24*BY33+LMS!$G$24,LMS!$D$25*BY33^3+LMS!$E$25*BY33^2+LMS!$F$25*BY33+LMS!$G$25))))),(IF(BY33&lt;2.5,LMS!$D$27*BY33^3+LMS!$E$27*BY33^2+LMS!$F$27*BY33+LMS!$G$27,IF(BY33&lt;9.5,LMS!$D$28*BY33^3+LMS!$E$28*BY33^2+LMS!$F$28*BY33+LMS!$G$28,IF(BY33&lt;26.75,LMS!$D$29*BY33^3+LMS!$E$29*BY33^2+LMS!$F$29*BY33+LMS!$G$29,IF(BY33&lt;90,LMS!$D$30*BY33^3+LMS!$E$30*BY33^2+LMS!$F$30*BY33+LMS!$G$30,IF(BY33&lt;150,LMS!$D$31*BY33^3+LMS!$E$31*BY33^2+LMS!$F$31*BY33+LMS!$G$31,LMS!$D$32*BY33^3+LMS!$E$32*BY33^2+LMS!$F$32*BY33+LMS!$G$32)))))))</f>
        <v>12.568967990000001</v>
      </c>
      <c r="BX33">
        <f>IF(D33="M",(IF(BY33&lt;90,LMS!$D$14*BY33^3+LMS!$E$14*BY33^2+LMS!$F$14*BY33+LMS!$G$14,LMS!$D$15*BY33^3+LMS!$E$15*BY33^2+LMS!$F$15*BY33+LMS!$G$15)),(IF(BY33&lt;90,LMS!$D$17*BY33^3+LMS!$E$17*BY33^2+LMS!$F$17*BY33+LMS!$G$17,LMS!$D$18*BY33^3+LMS!$E$18*BY33^2+LMS!$F$18*BY33+LMS!$G$18)))</f>
        <v>8.8969350000000003E-2</v>
      </c>
      <c r="BY33" s="7">
        <f t="shared" si="53"/>
        <v>0</v>
      </c>
      <c r="CA33" s="143">
        <f>IF(D33="M",WeightSDS!P$5*$BY33^7+WeightSDS!Q$5*$BY33^6+WeightSDS!R$5*$BY33^5+WeightSDS!S$5*$BY33^4+WeightSDS!T$5*$BY33^3+WeightSDS!U$5*$BY33^2+WeightSDS!V$5*$BY33+WeightSDS!W$5,IF($BY33&lt;186,WeightSDS!P$8*$BY33^7+WeightSDS!Q$8*$BY33^6+WeightSDS!R$8*$BY33^5+WeightSDS!S$8*$BY33^4+WeightSDS!T$8*$BY33^3+WeightSDS!U$8*$BY33^2+WeightSDS!V$8*$BY33+WeightSDS!W$8,WeightSDS!$U$9+WeightSDS!$V$9*($BY33-WeightSDS!$W$9)))</f>
        <v>0.75407122999999998</v>
      </c>
      <c r="CB33" s="7">
        <f>IF(D33="M",IF($BY33&lt;45,WeightSDS!M$23*$BY33^10+WeightSDS!N$23*$BY33^9+WeightSDS!O$23*$BY33^8+WeightSDS!P$23*$BY33^7+WeightSDS!Q$23*$BY33^6+WeightSDS!R$23*$BY33^5+WeightSDS!S$23*$BY33^4+WeightSDS!T$23*$BY33^3+WeightSDS!U$23*$BY33^2+WeightSDS!V$23*$BY33+WeightSDS!W$23,IF($BY33&lt;153,WeightSDS!M$25*$BY33^10+WeightSDS!N$25*$BY33^9+WeightSDS!O$25*$BY33^8+WeightSDS!P$25*$BY33^7+WeightSDS!Q$25*$BY33^6+WeightSDS!R$25*$BY33^5+WeightSDS!S$25*$BY33^4+WeightSDS!T$25*$BY33^3+WeightSDS!U$25*$BY33^2+WeightSDS!V$25*$BY33+WeightSDS!W$25,WeightSDS!M$27+WeightSDS!N$27/(1+EXP(WeightSDS!O$27+WeightSDS!P$27*$BY33)))),IF($BY33&lt;43.8,WeightSDS!M$29*$BY33^10+WeightSDS!N$29*$BY33^9+WeightSDS!O$29*$BY33^8+WeightSDS!P$29*$BY33^7+WeightSDS!Q$29*$BY33^6+WeightSDS!R$29*$BY33^5+WeightSDS!S$29*$BY33^4+WeightSDS!T$29*$BY33^3+WeightSDS!U$29*$BY33^2+WeightSDS!V$29*$BY33+WeightSDS!W$29-0.010431*(1-$BY33/210),IF($BY33&lt;123,WeightSDS!M$30*$BY33^10+WeightSDS!N$30*$BY33^9+WeightSDS!O$30*$BY33^8+WeightSDS!P$30*$BY33^7+WeightSDS!Q$30*$BY33^6+WeightSDS!R$30*$BY33^5+WeightSDS!S$30*$BY33^4+WeightSDS!T$30*$BY33^3+WeightSDS!U$30*$BY33^2+WeightSDS!V$30*$BY33+WeightSDS!W$30-0.010431*(1-1/$BY33),WeightSDS!M$32+WeightSDS!N$32/(1+EXP(WeightSDS!O$32+WeightSDS!P$32*$BY33))-0.010431*(1-$BY33/210))))</f>
        <v>2.9500001032655536</v>
      </c>
      <c r="CC33" s="7">
        <f>IF(D33="M",IF($BY33&lt;162,WeightSDS!P$12*$BY33^7+WeightSDS!Q$12*$BY33^6+WeightSDS!R$12*$BY33^5+WeightSDS!S$12*$BY33^4+WeightSDS!T$12*$BY33^3+WeightSDS!U$12*$BY33^2+WeightSDS!V$12*$BY33+WeightSDS!W$12,WeightSDS!P$14*$BY33^7+WeightSDS!Q$14*$BY33^6+WeightSDS!R$14*$BY33^5+WeightSDS!S$14*$BY33^4+WeightSDS!T$14*$BY33^3+WeightSDS!U$14*$BY33^2+WeightSDS!V$14*$BY33+WeightSDS!W$14),IF($BY33&lt;156,WeightSDS!O$17*$BY33^8+WeightSDS!P$17*$BY33^7+WeightSDS!Q$17*$BY33^6+WeightSDS!R$17*$BY33^5+WeightSDS!S$17*$BY33^4+WeightSDS!T$17*$BY33^3+WeightSDS!U$17*$BY33^2+WeightSDS!V$17*$BY33+WeightSDS!W$17,IF($BY33&lt;186,WeightSDS!$U$18+(WeightSDS!$V$18-WeightSDS!$U$18)/24*($BY33-186)+WeightSDS!$W$18*(-$BY33+186)^2-0.005,WeightSDS!$U$18+(WeightSDS!$V$18-WeightSDS!$U$18)/24*($BY33-186)-0.005)))</f>
        <v>0.14604529399999999</v>
      </c>
      <c r="CE33">
        <f t="shared" si="10"/>
        <v>0.56299999999999994</v>
      </c>
      <c r="CF33">
        <f t="shared" si="11"/>
        <v>69</v>
      </c>
      <c r="CG33">
        <f t="shared" si="12"/>
        <v>0.51</v>
      </c>
      <c r="CH33" s="7" t="e">
        <f t="shared" si="60"/>
        <v>#VALUE!</v>
      </c>
      <c r="CI33" s="7" t="e">
        <f t="shared" si="13"/>
        <v>#VALUE!</v>
      </c>
      <c r="CJ33" s="7" t="e">
        <f t="shared" si="14"/>
        <v>#VALUE!</v>
      </c>
      <c r="CK33" s="7" t="e">
        <f t="shared" si="65"/>
        <v>#VALUE!</v>
      </c>
      <c r="CL33" s="7" t="e">
        <f t="shared" si="66"/>
        <v>#VALUE!</v>
      </c>
      <c r="CM33" s="7" t="e">
        <f t="shared" si="67"/>
        <v>#VALUE!</v>
      </c>
      <c r="CN33" s="7" t="e">
        <f t="shared" si="68"/>
        <v>#VALUE!</v>
      </c>
      <c r="CO33" s="7" t="e">
        <f t="shared" si="69"/>
        <v>#VALUE!</v>
      </c>
      <c r="CP33" s="7" t="e">
        <f t="shared" si="70"/>
        <v>#VALUE!</v>
      </c>
      <c r="CR33" s="7" t="e">
        <f t="shared" si="21"/>
        <v>#VALUE!</v>
      </c>
      <c r="CS33" s="7" t="e">
        <f t="shared" si="22"/>
        <v>#VALUE!</v>
      </c>
      <c r="CT33" s="7" t="e">
        <f t="shared" si="23"/>
        <v>#VALUE!</v>
      </c>
      <c r="CU33" s="7" t="e">
        <f t="shared" si="24"/>
        <v>#VALUE!</v>
      </c>
      <c r="CV33" s="7" t="e">
        <f t="shared" si="25"/>
        <v>#VALUE!</v>
      </c>
      <c r="CW33" s="7" t="e">
        <f t="shared" si="26"/>
        <v>#VALUE!</v>
      </c>
      <c r="CX33" s="7" t="e">
        <f t="shared" si="27"/>
        <v>#VALUE!</v>
      </c>
      <c r="CY33" s="7" t="e">
        <f t="shared" si="28"/>
        <v>#VALUE!</v>
      </c>
      <c r="CZ33" s="7" t="e">
        <f t="shared" si="29"/>
        <v>#VALUE!</v>
      </c>
    </row>
    <row r="34" spans="2:104" s="7" customFormat="1" x14ac:dyDescent="0.15">
      <c r="B34" s="118"/>
      <c r="C34" s="118"/>
      <c r="D34" s="118"/>
      <c r="E34" s="30"/>
      <c r="F34" s="78"/>
      <c r="G34" s="78"/>
      <c r="H34" s="78"/>
      <c r="I34" s="78"/>
      <c r="J34" s="78"/>
      <c r="K34" s="78"/>
      <c r="L34" s="30"/>
      <c r="M34" s="78"/>
      <c r="N34" s="78"/>
      <c r="O34" s="78"/>
      <c r="P34" s="78"/>
      <c r="Q34" s="2" t="str">
        <f t="shared" si="30"/>
        <v/>
      </c>
      <c r="R34" s="11" t="str">
        <f t="shared" si="31"/>
        <v/>
      </c>
      <c r="S34" s="2" t="str">
        <f t="shared" si="32"/>
        <v/>
      </c>
      <c r="T34" s="11" t="str">
        <f t="shared" si="33"/>
        <v/>
      </c>
      <c r="U34" s="2" t="str">
        <f t="shared" si="34"/>
        <v/>
      </c>
      <c r="V34" s="11" t="str">
        <f t="shared" si="35"/>
        <v/>
      </c>
      <c r="W34" s="79" t="str">
        <f t="shared" si="61"/>
        <v/>
      </c>
      <c r="X34" s="79" t="str">
        <f t="shared" si="62"/>
        <v/>
      </c>
      <c r="Y34" s="2" t="str">
        <f t="shared" si="38"/>
        <v/>
      </c>
      <c r="Z34" s="11" t="str">
        <f t="shared" si="0"/>
        <v/>
      </c>
      <c r="AA34" s="2" t="str">
        <f t="shared" si="1"/>
        <v/>
      </c>
      <c r="AB34" s="11" t="str">
        <f t="shared" si="2"/>
        <v/>
      </c>
      <c r="AC34" s="2" t="str">
        <f t="shared" si="3"/>
        <v/>
      </c>
      <c r="AD34" s="11" t="str">
        <f t="shared" si="4"/>
        <v/>
      </c>
      <c r="AE34" s="11" t="str">
        <f t="shared" si="5"/>
        <v/>
      </c>
      <c r="AF34" s="2" t="str">
        <f t="shared" si="39"/>
        <v/>
      </c>
      <c r="AG34" s="2" t="str">
        <f t="shared" si="6"/>
        <v/>
      </c>
      <c r="AH34" s="2" t="str">
        <f t="shared" si="40"/>
        <v/>
      </c>
      <c r="AI34" s="11" t="str">
        <f t="shared" si="41"/>
        <v/>
      </c>
      <c r="AJ34" s="2" t="str">
        <f t="shared" si="42"/>
        <v/>
      </c>
      <c r="AK34" s="11" t="str">
        <f t="shared" si="43"/>
        <v/>
      </c>
      <c r="AL34" s="11" t="str">
        <f t="shared" si="44"/>
        <v/>
      </c>
      <c r="AM34" s="2" t="str">
        <f t="shared" si="45"/>
        <v/>
      </c>
      <c r="AN34" s="11" t="str">
        <f t="shared" si="46"/>
        <v/>
      </c>
      <c r="AO34" s="175" t="str">
        <f t="shared" si="47"/>
        <v/>
      </c>
      <c r="AP34" s="11" t="str">
        <f t="shared" si="48"/>
        <v/>
      </c>
      <c r="AQ34" s="33"/>
      <c r="AR34" s="33"/>
      <c r="AS34" s="33"/>
      <c r="AT34" s="33"/>
      <c r="AU34" s="33"/>
      <c r="AV34" s="33"/>
      <c r="AW34" s="33"/>
      <c r="AX34" s="33"/>
      <c r="AY34" s="33"/>
      <c r="AZ34" s="33"/>
      <c r="BA34" s="33"/>
      <c r="BB34" s="33"/>
      <c r="BC34" s="33"/>
      <c r="BD34" s="33"/>
      <c r="BE34" s="33"/>
      <c r="BF34" s="33"/>
      <c r="BG34" s="33"/>
      <c r="BH34" s="33"/>
      <c r="BI34" s="31"/>
      <c r="BJ34" s="31"/>
      <c r="BK34" s="136"/>
      <c r="BL34" s="139">
        <f t="shared" si="49"/>
        <v>0</v>
      </c>
      <c r="BM34" s="31">
        <f t="shared" si="50"/>
        <v>0</v>
      </c>
      <c r="BN34" s="31"/>
      <c r="BO34" s="140">
        <f t="shared" si="51"/>
        <v>0</v>
      </c>
      <c r="BP34" s="12"/>
      <c r="BQ34" s="8">
        <f t="shared" si="63"/>
        <v>9.0359999999999996</v>
      </c>
      <c r="BR34" s="8">
        <f t="shared" si="64"/>
        <v>-184.49199999999999</v>
      </c>
      <c r="BS34" s="8"/>
      <c r="BT34" s="8">
        <f t="shared" si="9"/>
        <v>0</v>
      </c>
      <c r="BU34"/>
      <c r="BV34">
        <f>IF(D34="M",IF(BY34&lt;78,LMS!$D$5*BY34^3+LMS!$E$5*BY34^2+LMS!$F$5*BY34+LMS!$G$5,IF(BY34&lt;150,LMS!$D$6*BY34^3+LMS!$E$6*BY34^2+LMS!$F$6*BY34+LMS!$G$6,LMS!$D$7*BY34^3+LMS!$E$7*BY34^2+LMS!$F$7*BY34+LMS!$G$7)),IF(BY34&lt;69,LMS!$D$9*BY34^3+LMS!$E$9*BY34^2+LMS!$F$9*BY34+LMS!$G$9,IF(BY34&lt;150,LMS!$D$10*BY34^3+LMS!$E$10*BY34^2+LMS!$F$10*BY34+LMS!$G$10,LMS!$D$11*BY34^3+LMS!$E$11*BY34^2+LMS!$F$11*BY34+LMS!$G$11)))</f>
        <v>0.79584630099999998</v>
      </c>
      <c r="BW34">
        <f>IF(D34="M",(IF(BY34&lt;2.5,LMS!$D$21*BY34^3+LMS!$E$21*BY34^2+LMS!$F$21*BY34+LMS!$G$21,IF(BY34&lt;9.5,LMS!$D$22*BY34^3+LMS!$E$22*BY34^2+LMS!$F$22*BY34+LMS!$G$22,IF(BY34&lt;26.75,LMS!$D$23*BY34^3+LMS!$E$23*BY34^2+LMS!$F$23*BY34+LMS!$G$23,IF(BY34&lt;90,LMS!$D$24*BY34^3+LMS!$E$24*BY34^2+LMS!$F$24*BY34+LMS!$G$24,LMS!$D$25*BY34^3+LMS!$E$25*BY34^2+LMS!$F$25*BY34+LMS!$G$25))))),(IF(BY34&lt;2.5,LMS!$D$27*BY34^3+LMS!$E$27*BY34^2+LMS!$F$27*BY34+LMS!$G$27,IF(BY34&lt;9.5,LMS!$D$28*BY34^3+LMS!$E$28*BY34^2+LMS!$F$28*BY34+LMS!$G$28,IF(BY34&lt;26.75,LMS!$D$29*BY34^3+LMS!$E$29*BY34^2+LMS!$F$29*BY34+LMS!$G$29,IF(BY34&lt;90,LMS!$D$30*BY34^3+LMS!$E$30*BY34^2+LMS!$F$30*BY34+LMS!$G$30,IF(BY34&lt;150,LMS!$D$31*BY34^3+LMS!$E$31*BY34^2+LMS!$F$31*BY34+LMS!$G$31,LMS!$D$32*BY34^3+LMS!$E$32*BY34^2+LMS!$F$32*BY34+LMS!$G$32)))))))</f>
        <v>12.568967990000001</v>
      </c>
      <c r="BX34">
        <f>IF(D34="M",(IF(BY34&lt;90,LMS!$D$14*BY34^3+LMS!$E$14*BY34^2+LMS!$F$14*BY34+LMS!$G$14,LMS!$D$15*BY34^3+LMS!$E$15*BY34^2+LMS!$F$15*BY34+LMS!$G$15)),(IF(BY34&lt;90,LMS!$D$17*BY34^3+LMS!$E$17*BY34^2+LMS!$F$17*BY34+LMS!$G$17,LMS!$D$18*BY34^3+LMS!$E$18*BY34^2+LMS!$F$18*BY34+LMS!$G$18)))</f>
        <v>8.8969350000000003E-2</v>
      </c>
      <c r="BY34" s="7">
        <f t="shared" si="53"/>
        <v>0</v>
      </c>
      <c r="CA34" s="143">
        <f>IF(D34="M",WeightSDS!P$5*$BY34^7+WeightSDS!Q$5*$BY34^6+WeightSDS!R$5*$BY34^5+WeightSDS!S$5*$BY34^4+WeightSDS!T$5*$BY34^3+WeightSDS!U$5*$BY34^2+WeightSDS!V$5*$BY34+WeightSDS!W$5,IF($BY34&lt;186,WeightSDS!P$8*$BY34^7+WeightSDS!Q$8*$BY34^6+WeightSDS!R$8*$BY34^5+WeightSDS!S$8*$BY34^4+WeightSDS!T$8*$BY34^3+WeightSDS!U$8*$BY34^2+WeightSDS!V$8*$BY34+WeightSDS!W$8,WeightSDS!$U$9+WeightSDS!$V$9*($BY34-WeightSDS!$W$9)))</f>
        <v>0.75407122999999998</v>
      </c>
      <c r="CB34" s="7">
        <f>IF(D34="M",IF($BY34&lt;45,WeightSDS!M$23*$BY34^10+WeightSDS!N$23*$BY34^9+WeightSDS!O$23*$BY34^8+WeightSDS!P$23*$BY34^7+WeightSDS!Q$23*$BY34^6+WeightSDS!R$23*$BY34^5+WeightSDS!S$23*$BY34^4+WeightSDS!T$23*$BY34^3+WeightSDS!U$23*$BY34^2+WeightSDS!V$23*$BY34+WeightSDS!W$23,IF($BY34&lt;153,WeightSDS!M$25*$BY34^10+WeightSDS!N$25*$BY34^9+WeightSDS!O$25*$BY34^8+WeightSDS!P$25*$BY34^7+WeightSDS!Q$25*$BY34^6+WeightSDS!R$25*$BY34^5+WeightSDS!S$25*$BY34^4+WeightSDS!T$25*$BY34^3+WeightSDS!U$25*$BY34^2+WeightSDS!V$25*$BY34+WeightSDS!W$25,WeightSDS!M$27+WeightSDS!N$27/(1+EXP(WeightSDS!O$27+WeightSDS!P$27*$BY34)))),IF($BY34&lt;43.8,WeightSDS!M$29*$BY34^10+WeightSDS!N$29*$BY34^9+WeightSDS!O$29*$BY34^8+WeightSDS!P$29*$BY34^7+WeightSDS!Q$29*$BY34^6+WeightSDS!R$29*$BY34^5+WeightSDS!S$29*$BY34^4+WeightSDS!T$29*$BY34^3+WeightSDS!U$29*$BY34^2+WeightSDS!V$29*$BY34+WeightSDS!W$29-0.010431*(1-$BY34/210),IF($BY34&lt;123,WeightSDS!M$30*$BY34^10+WeightSDS!N$30*$BY34^9+WeightSDS!O$30*$BY34^8+WeightSDS!P$30*$BY34^7+WeightSDS!Q$30*$BY34^6+WeightSDS!R$30*$BY34^5+WeightSDS!S$30*$BY34^4+WeightSDS!T$30*$BY34^3+WeightSDS!U$30*$BY34^2+WeightSDS!V$30*$BY34+WeightSDS!W$30-0.010431*(1-1/$BY34),WeightSDS!M$32+WeightSDS!N$32/(1+EXP(WeightSDS!O$32+WeightSDS!P$32*$BY34))-0.010431*(1-$BY34/210))))</f>
        <v>2.9500001032655536</v>
      </c>
      <c r="CC34" s="7">
        <f>IF(D34="M",IF($BY34&lt;162,WeightSDS!P$12*$BY34^7+WeightSDS!Q$12*$BY34^6+WeightSDS!R$12*$BY34^5+WeightSDS!S$12*$BY34^4+WeightSDS!T$12*$BY34^3+WeightSDS!U$12*$BY34^2+WeightSDS!V$12*$BY34+WeightSDS!W$12,WeightSDS!P$14*$BY34^7+WeightSDS!Q$14*$BY34^6+WeightSDS!R$14*$BY34^5+WeightSDS!S$14*$BY34^4+WeightSDS!T$14*$BY34^3+WeightSDS!U$14*$BY34^2+WeightSDS!V$14*$BY34+WeightSDS!W$14),IF($BY34&lt;156,WeightSDS!O$17*$BY34^8+WeightSDS!P$17*$BY34^7+WeightSDS!Q$17*$BY34^6+WeightSDS!R$17*$BY34^5+WeightSDS!S$17*$BY34^4+WeightSDS!T$17*$BY34^3+WeightSDS!U$17*$BY34^2+WeightSDS!V$17*$BY34+WeightSDS!W$17,IF($BY34&lt;186,WeightSDS!$U$18+(WeightSDS!$V$18-WeightSDS!$U$18)/24*($BY34-186)+WeightSDS!$W$18*(-$BY34+186)^2-0.005,WeightSDS!$U$18+(WeightSDS!$V$18-WeightSDS!$U$18)/24*($BY34-186)-0.005)))</f>
        <v>0.14604529399999999</v>
      </c>
      <c r="CE34">
        <f t="shared" si="10"/>
        <v>0.56299999999999994</v>
      </c>
      <c r="CF34">
        <f t="shared" si="11"/>
        <v>69</v>
      </c>
      <c r="CG34">
        <f t="shared" si="12"/>
        <v>0.51</v>
      </c>
      <c r="CH34" s="7" t="e">
        <f t="shared" si="60"/>
        <v>#VALUE!</v>
      </c>
      <c r="CI34" s="7" t="e">
        <f t="shared" si="13"/>
        <v>#VALUE!</v>
      </c>
      <c r="CJ34" s="7" t="e">
        <f t="shared" si="14"/>
        <v>#VALUE!</v>
      </c>
      <c r="CK34" s="7" t="e">
        <f t="shared" si="65"/>
        <v>#VALUE!</v>
      </c>
      <c r="CL34" s="7" t="e">
        <f t="shared" si="66"/>
        <v>#VALUE!</v>
      </c>
      <c r="CM34" s="7" t="e">
        <f t="shared" si="67"/>
        <v>#VALUE!</v>
      </c>
      <c r="CN34" s="7" t="e">
        <f t="shared" si="68"/>
        <v>#VALUE!</v>
      </c>
      <c r="CO34" s="7" t="e">
        <f t="shared" si="69"/>
        <v>#VALUE!</v>
      </c>
      <c r="CP34" s="7" t="e">
        <f t="shared" si="70"/>
        <v>#VALUE!</v>
      </c>
      <c r="CR34" s="7" t="e">
        <f t="shared" si="21"/>
        <v>#VALUE!</v>
      </c>
      <c r="CS34" s="7" t="e">
        <f t="shared" si="22"/>
        <v>#VALUE!</v>
      </c>
      <c r="CT34" s="7" t="e">
        <f t="shared" si="23"/>
        <v>#VALUE!</v>
      </c>
      <c r="CU34" s="7" t="e">
        <f t="shared" si="24"/>
        <v>#VALUE!</v>
      </c>
      <c r="CV34" s="7" t="e">
        <f t="shared" si="25"/>
        <v>#VALUE!</v>
      </c>
      <c r="CW34" s="7" t="e">
        <f t="shared" si="26"/>
        <v>#VALUE!</v>
      </c>
      <c r="CX34" s="7" t="e">
        <f t="shared" si="27"/>
        <v>#VALUE!</v>
      </c>
      <c r="CY34" s="7" t="e">
        <f t="shared" si="28"/>
        <v>#VALUE!</v>
      </c>
      <c r="CZ34" s="7" t="e">
        <f t="shared" si="29"/>
        <v>#VALUE!</v>
      </c>
    </row>
    <row r="35" spans="2:104" s="7" customFormat="1" x14ac:dyDescent="0.15">
      <c r="B35" s="118"/>
      <c r="C35" s="118"/>
      <c r="D35" s="118"/>
      <c r="E35" s="30"/>
      <c r="F35" s="78"/>
      <c r="G35" s="78"/>
      <c r="H35" s="78"/>
      <c r="I35" s="78"/>
      <c r="J35" s="78"/>
      <c r="K35" s="78"/>
      <c r="L35" s="30"/>
      <c r="M35" s="78"/>
      <c r="N35" s="78"/>
      <c r="O35" s="78"/>
      <c r="P35" s="78"/>
      <c r="Q35" s="2" t="str">
        <f t="shared" si="30"/>
        <v/>
      </c>
      <c r="R35" s="11" t="str">
        <f t="shared" si="31"/>
        <v/>
      </c>
      <c r="S35" s="2" t="str">
        <f t="shared" si="32"/>
        <v/>
      </c>
      <c r="T35" s="11" t="str">
        <f t="shared" si="33"/>
        <v/>
      </c>
      <c r="U35" s="2" t="str">
        <f t="shared" si="34"/>
        <v/>
      </c>
      <c r="V35" s="11" t="str">
        <f t="shared" si="35"/>
        <v/>
      </c>
      <c r="W35" s="79" t="str">
        <f t="shared" si="61"/>
        <v/>
      </c>
      <c r="X35" s="79" t="str">
        <f t="shared" si="62"/>
        <v/>
      </c>
      <c r="Y35" s="2" t="str">
        <f t="shared" ref="Y35:Y66" si="71">IF(COUNTA(D35:H35,M35)=6,IF(W35&gt;41,"*",IF(W35&lt;22,"*",NORMSDIST(((M35/CI35)^(CH35)-1)/CH35/CJ35)*100)),"")</f>
        <v/>
      </c>
      <c r="Z35" s="11" t="str">
        <f t="shared" ref="Z35:Z66" si="72">IF(COUNTA(D35:H35,M35)=6,IF(W35&gt;41,"*",IF(W35&lt;22,"*",((M35/CI35)^(CH35)-1)/CH35/CJ35)),"")</f>
        <v/>
      </c>
      <c r="AA35" s="2" t="str">
        <f t="shared" ref="AA35:AA66" si="73">IF(COUNTA(G35,H35,N35)=3,IF(W35&gt;41,"*",IF(W35&lt;22,"*",NORMSDIST(((N35/CL35)^(CK35)-1)/CK35/CM35)*100)),"")</f>
        <v/>
      </c>
      <c r="AB35" s="11" t="str">
        <f t="shared" ref="AB35:AB66" si="74">IF(COUNTA(G35,H35,N35)=3,IF(W35&gt;41,"*",IF(W35&lt;22,"*",((N35/CL35)^(CK35)-1)/CK35/CM35)),"")</f>
        <v/>
      </c>
      <c r="AC35" s="2" t="str">
        <f t="shared" ref="AC35:AC66" si="75">IF(COUNTA(G35,H35,O35)=3,IF(W35&gt;41,"*",IF(W35&lt;22,"*",NORMSDIST(((O35/CO35)^(CN35)-1)/CN35/CP35)*100)),"")</f>
        <v/>
      </c>
      <c r="AD35" s="11" t="str">
        <f t="shared" ref="AD35:AD66" si="76">IF(COUNTA(G35,H35,O35)=3,IF(W35&gt;41,"*",IF(W35&lt;22,"*",((O35/CO35)^(CN35)-1)/CN35/CP35)),"")</f>
        <v/>
      </c>
      <c r="AE35" s="11" t="str">
        <f t="shared" ref="AE35:AE66" si="77">IF(COUNTA(D35,E35,L35,N35)=4,IF(BL35+BM35/12&gt;17.583,"*",(N35-(INDEX(IF(D35="F",Hfemalemean,Hmalemean),BM35+1,INT(AO35)+1))))/(INDEX(IF(D35="F",Hfemalesd,Hmalesd),BM35+1,INT(AO35)+1)),"")</f>
        <v/>
      </c>
      <c r="AF35" s="2" t="str">
        <f t="shared" si="39"/>
        <v/>
      </c>
      <c r="AG35" s="2" t="str">
        <f t="shared" ref="AG35:AG66" si="78">IF(COUNTA(D35,E35,L35,N35,M35)&lt;5,"",IF(AO35&lt;6,"*",IF(BL35&gt;17,"*",(BT35-N35*INDEX(IF(D35="F",muratafemale,muratamale),INT(AO35)-4,1)-INDEX(IF(D35="F",muratafemale,muratamale),INT(AO35)-4,2))/(N35*INDEX(IF(D35="F",muratafemale,muratamale),INT(AO35)-4,1)+INDEX(IF(D35="F",muratafemale,muratamale),INT(AO35)-4,2))*100)))</f>
        <v/>
      </c>
      <c r="AH35" s="2" t="str">
        <f t="shared" si="40"/>
        <v/>
      </c>
      <c r="AI35" s="11" t="str">
        <f t="shared" si="41"/>
        <v/>
      </c>
      <c r="AJ35" s="2" t="str">
        <f t="shared" si="42"/>
        <v/>
      </c>
      <c r="AK35" s="11" t="str">
        <f t="shared" si="43"/>
        <v/>
      </c>
      <c r="AL35" s="11" t="str">
        <f t="shared" si="44"/>
        <v/>
      </c>
      <c r="AM35" s="2" t="str">
        <f t="shared" si="45"/>
        <v/>
      </c>
      <c r="AN35" s="11" t="str">
        <f t="shared" si="46"/>
        <v/>
      </c>
      <c r="AO35" s="175" t="str">
        <f t="shared" si="47"/>
        <v/>
      </c>
      <c r="AP35" s="11" t="str">
        <f t="shared" si="48"/>
        <v/>
      </c>
      <c r="AQ35" s="33"/>
      <c r="AR35" s="33"/>
      <c r="AS35" s="33"/>
      <c r="AT35" s="33"/>
      <c r="AU35" s="33"/>
      <c r="AV35" s="33"/>
      <c r="AW35" s="33"/>
      <c r="AX35" s="33"/>
      <c r="AY35" s="33"/>
      <c r="AZ35" s="33"/>
      <c r="BA35" s="33"/>
      <c r="BB35" s="33"/>
      <c r="BC35" s="33"/>
      <c r="BD35" s="33"/>
      <c r="BE35" s="33"/>
      <c r="BF35" s="33"/>
      <c r="BG35" s="33"/>
      <c r="BH35" s="33"/>
      <c r="BI35" s="31"/>
      <c r="BJ35" s="31"/>
      <c r="BK35" s="136"/>
      <c r="BL35" s="139">
        <f t="shared" si="49"/>
        <v>0</v>
      </c>
      <c r="BM35" s="31">
        <f t="shared" si="50"/>
        <v>0</v>
      </c>
      <c r="BN35" s="31"/>
      <c r="BO35" s="140">
        <f t="shared" si="51"/>
        <v>0</v>
      </c>
      <c r="BP35" s="12"/>
      <c r="BQ35" s="8">
        <f t="shared" si="63"/>
        <v>9.0359999999999996</v>
      </c>
      <c r="BR35" s="8">
        <f t="shared" si="64"/>
        <v>-184.49199999999999</v>
      </c>
      <c r="BS35" s="8"/>
      <c r="BT35" s="8">
        <f t="shared" ref="BT35:BT66" si="79">IF(M35&gt;=200,M35/1000,M35)</f>
        <v>0</v>
      </c>
      <c r="BU35"/>
      <c r="BV35">
        <f>IF(D35="M",IF(BY35&lt;78,LMS!$D$5*BY35^3+LMS!$E$5*BY35^2+LMS!$F$5*BY35+LMS!$G$5,IF(BY35&lt;150,LMS!$D$6*BY35^3+LMS!$E$6*BY35^2+LMS!$F$6*BY35+LMS!$G$6,LMS!$D$7*BY35^3+LMS!$E$7*BY35^2+LMS!$F$7*BY35+LMS!$G$7)),IF(BY35&lt;69,LMS!$D$9*BY35^3+LMS!$E$9*BY35^2+LMS!$F$9*BY35+LMS!$G$9,IF(BY35&lt;150,LMS!$D$10*BY35^3+LMS!$E$10*BY35^2+LMS!$F$10*BY35+LMS!$G$10,LMS!$D$11*BY35^3+LMS!$E$11*BY35^2+LMS!$F$11*BY35+LMS!$G$11)))</f>
        <v>0.79584630099999998</v>
      </c>
      <c r="BW35">
        <f>IF(D35="M",(IF(BY35&lt;2.5,LMS!$D$21*BY35^3+LMS!$E$21*BY35^2+LMS!$F$21*BY35+LMS!$G$21,IF(BY35&lt;9.5,LMS!$D$22*BY35^3+LMS!$E$22*BY35^2+LMS!$F$22*BY35+LMS!$G$22,IF(BY35&lt;26.75,LMS!$D$23*BY35^3+LMS!$E$23*BY35^2+LMS!$F$23*BY35+LMS!$G$23,IF(BY35&lt;90,LMS!$D$24*BY35^3+LMS!$E$24*BY35^2+LMS!$F$24*BY35+LMS!$G$24,LMS!$D$25*BY35^3+LMS!$E$25*BY35^2+LMS!$F$25*BY35+LMS!$G$25))))),(IF(BY35&lt;2.5,LMS!$D$27*BY35^3+LMS!$E$27*BY35^2+LMS!$F$27*BY35+LMS!$G$27,IF(BY35&lt;9.5,LMS!$D$28*BY35^3+LMS!$E$28*BY35^2+LMS!$F$28*BY35+LMS!$G$28,IF(BY35&lt;26.75,LMS!$D$29*BY35^3+LMS!$E$29*BY35^2+LMS!$F$29*BY35+LMS!$G$29,IF(BY35&lt;90,LMS!$D$30*BY35^3+LMS!$E$30*BY35^2+LMS!$F$30*BY35+LMS!$G$30,IF(BY35&lt;150,LMS!$D$31*BY35^3+LMS!$E$31*BY35^2+LMS!$F$31*BY35+LMS!$G$31,LMS!$D$32*BY35^3+LMS!$E$32*BY35^2+LMS!$F$32*BY35+LMS!$G$32)))))))</f>
        <v>12.568967990000001</v>
      </c>
      <c r="BX35">
        <f>IF(D35="M",(IF(BY35&lt;90,LMS!$D$14*BY35^3+LMS!$E$14*BY35^2+LMS!$F$14*BY35+LMS!$G$14,LMS!$D$15*BY35^3+LMS!$E$15*BY35^2+LMS!$F$15*BY35+LMS!$G$15)),(IF(BY35&lt;90,LMS!$D$17*BY35^3+LMS!$E$17*BY35^2+LMS!$F$17*BY35+LMS!$G$17,LMS!$D$18*BY35^3+LMS!$E$18*BY35^2+LMS!$F$18*BY35+LMS!$G$18)))</f>
        <v>8.8969350000000003E-2</v>
      </c>
      <c r="BY35" s="7">
        <f t="shared" si="53"/>
        <v>0</v>
      </c>
      <c r="CA35" s="143">
        <f>IF(D35="M",WeightSDS!P$5*$BY35^7+WeightSDS!Q$5*$BY35^6+WeightSDS!R$5*$BY35^5+WeightSDS!S$5*$BY35^4+WeightSDS!T$5*$BY35^3+WeightSDS!U$5*$BY35^2+WeightSDS!V$5*$BY35+WeightSDS!W$5,IF($BY35&lt;186,WeightSDS!P$8*$BY35^7+WeightSDS!Q$8*$BY35^6+WeightSDS!R$8*$BY35^5+WeightSDS!S$8*$BY35^4+WeightSDS!T$8*$BY35^3+WeightSDS!U$8*$BY35^2+WeightSDS!V$8*$BY35+WeightSDS!W$8,WeightSDS!$U$9+WeightSDS!$V$9*($BY35-WeightSDS!$W$9)))</f>
        <v>0.75407122999999998</v>
      </c>
      <c r="CB35" s="7">
        <f>IF(D35="M",IF($BY35&lt;45,WeightSDS!M$23*$BY35^10+WeightSDS!N$23*$BY35^9+WeightSDS!O$23*$BY35^8+WeightSDS!P$23*$BY35^7+WeightSDS!Q$23*$BY35^6+WeightSDS!R$23*$BY35^5+WeightSDS!S$23*$BY35^4+WeightSDS!T$23*$BY35^3+WeightSDS!U$23*$BY35^2+WeightSDS!V$23*$BY35+WeightSDS!W$23,IF($BY35&lt;153,WeightSDS!M$25*$BY35^10+WeightSDS!N$25*$BY35^9+WeightSDS!O$25*$BY35^8+WeightSDS!P$25*$BY35^7+WeightSDS!Q$25*$BY35^6+WeightSDS!R$25*$BY35^5+WeightSDS!S$25*$BY35^4+WeightSDS!T$25*$BY35^3+WeightSDS!U$25*$BY35^2+WeightSDS!V$25*$BY35+WeightSDS!W$25,WeightSDS!M$27+WeightSDS!N$27/(1+EXP(WeightSDS!O$27+WeightSDS!P$27*$BY35)))),IF($BY35&lt;43.8,WeightSDS!M$29*$BY35^10+WeightSDS!N$29*$BY35^9+WeightSDS!O$29*$BY35^8+WeightSDS!P$29*$BY35^7+WeightSDS!Q$29*$BY35^6+WeightSDS!R$29*$BY35^5+WeightSDS!S$29*$BY35^4+WeightSDS!T$29*$BY35^3+WeightSDS!U$29*$BY35^2+WeightSDS!V$29*$BY35+WeightSDS!W$29-0.010431*(1-$BY35/210),IF($BY35&lt;123,WeightSDS!M$30*$BY35^10+WeightSDS!N$30*$BY35^9+WeightSDS!O$30*$BY35^8+WeightSDS!P$30*$BY35^7+WeightSDS!Q$30*$BY35^6+WeightSDS!R$30*$BY35^5+WeightSDS!S$30*$BY35^4+WeightSDS!T$30*$BY35^3+WeightSDS!U$30*$BY35^2+WeightSDS!V$30*$BY35+WeightSDS!W$30-0.010431*(1-1/$BY35),WeightSDS!M$32+WeightSDS!N$32/(1+EXP(WeightSDS!O$32+WeightSDS!P$32*$BY35))-0.010431*(1-$BY35/210))))</f>
        <v>2.9500001032655536</v>
      </c>
      <c r="CC35" s="7">
        <f>IF(D35="M",IF($BY35&lt;162,WeightSDS!P$12*$BY35^7+WeightSDS!Q$12*$BY35^6+WeightSDS!R$12*$BY35^5+WeightSDS!S$12*$BY35^4+WeightSDS!T$12*$BY35^3+WeightSDS!U$12*$BY35^2+WeightSDS!V$12*$BY35+WeightSDS!W$12,WeightSDS!P$14*$BY35^7+WeightSDS!Q$14*$BY35^6+WeightSDS!R$14*$BY35^5+WeightSDS!S$14*$BY35^4+WeightSDS!T$14*$BY35^3+WeightSDS!U$14*$BY35^2+WeightSDS!V$14*$BY35+WeightSDS!W$14),IF($BY35&lt;156,WeightSDS!O$17*$BY35^8+WeightSDS!P$17*$BY35^7+WeightSDS!Q$17*$BY35^6+WeightSDS!R$17*$BY35^5+WeightSDS!S$17*$BY35^4+WeightSDS!T$17*$BY35^3+WeightSDS!U$17*$BY35^2+WeightSDS!V$17*$BY35+WeightSDS!W$17,IF($BY35&lt;186,WeightSDS!$U$18+(WeightSDS!$V$18-WeightSDS!$U$18)/24*($BY35-186)+WeightSDS!$W$18*(-$BY35+186)^2-0.005,WeightSDS!$U$18+(WeightSDS!$V$18-WeightSDS!$U$18)/24*($BY35-186)-0.005)))</f>
        <v>0.14604529399999999</v>
      </c>
      <c r="CE35">
        <f t="shared" ref="CE35:CE66" si="80">INDEX(IF(D35="M",IGFmale, IGFfemale), BL35+1,1)</f>
        <v>0.56299999999999994</v>
      </c>
      <c r="CF35">
        <f t="shared" ref="CF35:CF66" si="81">INDEX(IF(D35="M",IGFmale, IGFfemale), BL35+1,2)</f>
        <v>69</v>
      </c>
      <c r="CG35">
        <f t="shared" ref="CG35:CG66" si="82">INDEX(IF(D35="M",IGFmale, IGFfemale), BL35+1,3)</f>
        <v>0.51</v>
      </c>
      <c r="CH35" s="7" t="e">
        <f t="shared" ref="CH35:CH66" si="83">INDEX(IF(D35="M",(IF(F35=1,maleFB,IF(F35=2,maleSB,"error"))),IF(D35="F",IF(F35=1,femaleFB,IF(F35=2,femaleSB,"error")),"")),(W35-22)*7+X35+1,1)</f>
        <v>#VALUE!</v>
      </c>
      <c r="CI35" s="7" t="e">
        <f t="shared" ref="CI35:CI66" si="84">INDEX(IF(D35="M",(IF(F35=1,maleFB,IF(F35=2,maleSB,"error"))),IF(D35="F",IF(F35=1,femaleFB,IF(F35=2,femaleSB,"error")),"")),(W35-22)*7+X35+1,2)</f>
        <v>#VALUE!</v>
      </c>
      <c r="CJ35" s="7" t="e">
        <f t="shared" ref="CJ35:CJ66" si="85">INDEX(IF(D35="M",(IF(F35=1,maleFB,IF(F35=2,maleSB,"error"))),IF(D35="F",IF(F35=1,femaleFB,IF(F35=2,femaleSB,"error")),"")),(W35-22)*7+X35+1,3)</f>
        <v>#VALUE!</v>
      </c>
      <c r="CK35" s="7" t="e">
        <f t="shared" si="65"/>
        <v>#VALUE!</v>
      </c>
      <c r="CL35" s="7" t="e">
        <f t="shared" si="66"/>
        <v>#VALUE!</v>
      </c>
      <c r="CM35" s="7" t="e">
        <f t="shared" si="67"/>
        <v>#VALUE!</v>
      </c>
      <c r="CN35" s="7" t="e">
        <f t="shared" si="68"/>
        <v>#VALUE!</v>
      </c>
      <c r="CO35" s="7" t="e">
        <f t="shared" si="69"/>
        <v>#VALUE!</v>
      </c>
      <c r="CP35" s="7" t="e">
        <f t="shared" si="70"/>
        <v>#VALUE!</v>
      </c>
      <c r="CR35" s="7" t="e">
        <f t="shared" ref="CR35:CR66" si="86">INDEX(IF(D35="M",(IF(F35=1,maleFB,IF(F35=2,maleSB,"error"))),IF(D35="F",IF(F35=1,femaleFB,IF(F35=2,femaleSB,"error")),"")),(G35-22)*7+H35+1,1)</f>
        <v>#VALUE!</v>
      </c>
      <c r="CS35" s="7" t="e">
        <f t="shared" ref="CS35:CS66" si="87">INDEX(IF(D35="M",(IF(F35=1,maleFB,IF(F35=2,maleSB,"error"))),IF(D35="F",IF(F35=1,femaleFB,IF(F35=2,femaleSB,"error")),"")),(G35-22)*7+H35+1,2)</f>
        <v>#VALUE!</v>
      </c>
      <c r="CT35" s="7" t="e">
        <f t="shared" ref="CT35:CT66" si="88">INDEX(IF(D35="M",(IF(F35=1,maleFB,IF(F35=2,maleSB,"error"))),IF(D35="F",IF(F35=1,femaleFB,IF(F35=2,femaleSB,"error")),"")),(G35-22)*7+H35+1,3)</f>
        <v>#VALUE!</v>
      </c>
      <c r="CU35" s="7" t="e">
        <f t="shared" ref="CU35:CU66" si="89">INDEX(birthH,(G35-22)*7+H35+1,1)</f>
        <v>#VALUE!</v>
      </c>
      <c r="CV35" s="7" t="e">
        <f t="shared" ref="CV35:CV66" si="90">INDEX(birthH,(G35-22)*7+H35+1,2)</f>
        <v>#VALUE!</v>
      </c>
      <c r="CW35" s="7" t="e">
        <f t="shared" ref="CW35:CW66" si="91">INDEX(birthH,(G35-22)*7+H35+1,3)</f>
        <v>#VALUE!</v>
      </c>
      <c r="CX35" s="7" t="e">
        <f t="shared" ref="CX35:CX66" si="92">INDEX(head,(G35-22)*7+H35+1,1)</f>
        <v>#VALUE!</v>
      </c>
      <c r="CY35" s="7" t="e">
        <f t="shared" ref="CY35:CY66" si="93">INDEX(head,(G35-22)*7+H35+1,2)</f>
        <v>#VALUE!</v>
      </c>
      <c r="CZ35" s="7" t="e">
        <f t="shared" ref="CZ35:CZ66" si="94">INDEX(head,(G35-22)*7+H35+1,3)</f>
        <v>#VALUE!</v>
      </c>
    </row>
    <row r="36" spans="2:104" s="7" customFormat="1" x14ac:dyDescent="0.15">
      <c r="B36" s="118"/>
      <c r="C36" s="118"/>
      <c r="D36" s="118"/>
      <c r="E36" s="30"/>
      <c r="F36" s="78"/>
      <c r="G36" s="78"/>
      <c r="H36" s="78"/>
      <c r="I36" s="78"/>
      <c r="J36" s="78"/>
      <c r="K36" s="78"/>
      <c r="L36" s="30"/>
      <c r="M36" s="78"/>
      <c r="N36" s="78"/>
      <c r="O36" s="78"/>
      <c r="P36" s="78"/>
      <c r="Q36" s="2" t="str">
        <f t="shared" si="30"/>
        <v/>
      </c>
      <c r="R36" s="11" t="str">
        <f t="shared" si="31"/>
        <v/>
      </c>
      <c r="S36" s="2" t="str">
        <f t="shared" si="32"/>
        <v/>
      </c>
      <c r="T36" s="11" t="str">
        <f t="shared" si="33"/>
        <v/>
      </c>
      <c r="U36" s="2" t="str">
        <f t="shared" si="34"/>
        <v/>
      </c>
      <c r="V36" s="11" t="str">
        <f t="shared" si="35"/>
        <v/>
      </c>
      <c r="W36" s="79" t="str">
        <f t="shared" si="61"/>
        <v/>
      </c>
      <c r="X36" s="79" t="str">
        <f t="shared" si="62"/>
        <v/>
      </c>
      <c r="Y36" s="2" t="str">
        <f t="shared" si="71"/>
        <v/>
      </c>
      <c r="Z36" s="11" t="str">
        <f t="shared" si="72"/>
        <v/>
      </c>
      <c r="AA36" s="2" t="str">
        <f t="shared" si="73"/>
        <v/>
      </c>
      <c r="AB36" s="11" t="str">
        <f t="shared" si="74"/>
        <v/>
      </c>
      <c r="AC36" s="2" t="str">
        <f t="shared" si="75"/>
        <v/>
      </c>
      <c r="AD36" s="11" t="str">
        <f t="shared" si="76"/>
        <v/>
      </c>
      <c r="AE36" s="11" t="str">
        <f t="shared" si="77"/>
        <v/>
      </c>
      <c r="AF36" s="2" t="str">
        <f t="shared" si="39"/>
        <v/>
      </c>
      <c r="AG36" s="2" t="str">
        <f t="shared" si="78"/>
        <v/>
      </c>
      <c r="AH36" s="2" t="str">
        <f t="shared" si="40"/>
        <v/>
      </c>
      <c r="AI36" s="11" t="str">
        <f t="shared" si="41"/>
        <v/>
      </c>
      <c r="AJ36" s="2" t="str">
        <f t="shared" si="42"/>
        <v/>
      </c>
      <c r="AK36" s="11" t="str">
        <f t="shared" si="43"/>
        <v/>
      </c>
      <c r="AL36" s="11" t="str">
        <f t="shared" si="44"/>
        <v/>
      </c>
      <c r="AM36" s="2" t="str">
        <f t="shared" si="45"/>
        <v/>
      </c>
      <c r="AN36" s="11" t="str">
        <f t="shared" si="46"/>
        <v/>
      </c>
      <c r="AO36" s="175" t="str">
        <f t="shared" si="47"/>
        <v/>
      </c>
      <c r="AP36" s="11" t="str">
        <f t="shared" si="48"/>
        <v/>
      </c>
      <c r="AQ36" s="33"/>
      <c r="AR36" s="33"/>
      <c r="AS36" s="33"/>
      <c r="AT36" s="33"/>
      <c r="AU36" s="33"/>
      <c r="AV36" s="33"/>
      <c r="AW36" s="33"/>
      <c r="AX36" s="33"/>
      <c r="AY36" s="33"/>
      <c r="AZ36" s="33"/>
      <c r="BA36" s="33"/>
      <c r="BB36" s="33"/>
      <c r="BC36" s="33"/>
      <c r="BD36" s="33"/>
      <c r="BE36" s="33"/>
      <c r="BF36" s="33"/>
      <c r="BG36" s="33"/>
      <c r="BH36" s="33"/>
      <c r="BI36" s="31"/>
      <c r="BJ36" s="31"/>
      <c r="BK36" s="136"/>
      <c r="BL36" s="139">
        <f t="shared" si="49"/>
        <v>0</v>
      </c>
      <c r="BM36" s="31">
        <f t="shared" si="50"/>
        <v>0</v>
      </c>
      <c r="BN36" s="31"/>
      <c r="BO36" s="140">
        <f t="shared" si="51"/>
        <v>0</v>
      </c>
      <c r="BP36" s="12"/>
      <c r="BQ36" s="8">
        <f t="shared" si="63"/>
        <v>9.0359999999999996</v>
      </c>
      <c r="BR36" s="8">
        <f t="shared" si="64"/>
        <v>-184.49199999999999</v>
      </c>
      <c r="BS36" s="8"/>
      <c r="BT36" s="8">
        <f t="shared" si="79"/>
        <v>0</v>
      </c>
      <c r="BU36"/>
      <c r="BV36">
        <f>IF(D36="M",IF(BY36&lt;78,LMS!$D$5*BY36^3+LMS!$E$5*BY36^2+LMS!$F$5*BY36+LMS!$G$5,IF(BY36&lt;150,LMS!$D$6*BY36^3+LMS!$E$6*BY36^2+LMS!$F$6*BY36+LMS!$G$6,LMS!$D$7*BY36^3+LMS!$E$7*BY36^2+LMS!$F$7*BY36+LMS!$G$7)),IF(BY36&lt;69,LMS!$D$9*BY36^3+LMS!$E$9*BY36^2+LMS!$F$9*BY36+LMS!$G$9,IF(BY36&lt;150,LMS!$D$10*BY36^3+LMS!$E$10*BY36^2+LMS!$F$10*BY36+LMS!$G$10,LMS!$D$11*BY36^3+LMS!$E$11*BY36^2+LMS!$F$11*BY36+LMS!$G$11)))</f>
        <v>0.79584630099999998</v>
      </c>
      <c r="BW36">
        <f>IF(D36="M",(IF(BY36&lt;2.5,LMS!$D$21*BY36^3+LMS!$E$21*BY36^2+LMS!$F$21*BY36+LMS!$G$21,IF(BY36&lt;9.5,LMS!$D$22*BY36^3+LMS!$E$22*BY36^2+LMS!$F$22*BY36+LMS!$G$22,IF(BY36&lt;26.75,LMS!$D$23*BY36^3+LMS!$E$23*BY36^2+LMS!$F$23*BY36+LMS!$G$23,IF(BY36&lt;90,LMS!$D$24*BY36^3+LMS!$E$24*BY36^2+LMS!$F$24*BY36+LMS!$G$24,LMS!$D$25*BY36^3+LMS!$E$25*BY36^2+LMS!$F$25*BY36+LMS!$G$25))))),(IF(BY36&lt;2.5,LMS!$D$27*BY36^3+LMS!$E$27*BY36^2+LMS!$F$27*BY36+LMS!$G$27,IF(BY36&lt;9.5,LMS!$D$28*BY36^3+LMS!$E$28*BY36^2+LMS!$F$28*BY36+LMS!$G$28,IF(BY36&lt;26.75,LMS!$D$29*BY36^3+LMS!$E$29*BY36^2+LMS!$F$29*BY36+LMS!$G$29,IF(BY36&lt;90,LMS!$D$30*BY36^3+LMS!$E$30*BY36^2+LMS!$F$30*BY36+LMS!$G$30,IF(BY36&lt;150,LMS!$D$31*BY36^3+LMS!$E$31*BY36^2+LMS!$F$31*BY36+LMS!$G$31,LMS!$D$32*BY36^3+LMS!$E$32*BY36^2+LMS!$F$32*BY36+LMS!$G$32)))))))</f>
        <v>12.568967990000001</v>
      </c>
      <c r="BX36">
        <f>IF(D36="M",(IF(BY36&lt;90,LMS!$D$14*BY36^3+LMS!$E$14*BY36^2+LMS!$F$14*BY36+LMS!$G$14,LMS!$D$15*BY36^3+LMS!$E$15*BY36^2+LMS!$F$15*BY36+LMS!$G$15)),(IF(BY36&lt;90,LMS!$D$17*BY36^3+LMS!$E$17*BY36^2+LMS!$F$17*BY36+LMS!$G$17,LMS!$D$18*BY36^3+LMS!$E$18*BY36^2+LMS!$F$18*BY36+LMS!$G$18)))</f>
        <v>8.8969350000000003E-2</v>
      </c>
      <c r="BY36" s="7">
        <f t="shared" si="53"/>
        <v>0</v>
      </c>
      <c r="CA36" s="143">
        <f>IF(D36="M",WeightSDS!P$5*$BY36^7+WeightSDS!Q$5*$BY36^6+WeightSDS!R$5*$BY36^5+WeightSDS!S$5*$BY36^4+WeightSDS!T$5*$BY36^3+WeightSDS!U$5*$BY36^2+WeightSDS!V$5*$BY36+WeightSDS!W$5,IF($BY36&lt;186,WeightSDS!P$8*$BY36^7+WeightSDS!Q$8*$BY36^6+WeightSDS!R$8*$BY36^5+WeightSDS!S$8*$BY36^4+WeightSDS!T$8*$BY36^3+WeightSDS!U$8*$BY36^2+WeightSDS!V$8*$BY36+WeightSDS!W$8,WeightSDS!$U$9+WeightSDS!$V$9*($BY36-WeightSDS!$W$9)))</f>
        <v>0.75407122999999998</v>
      </c>
      <c r="CB36" s="7">
        <f>IF(D36="M",IF($BY36&lt;45,WeightSDS!M$23*$BY36^10+WeightSDS!N$23*$BY36^9+WeightSDS!O$23*$BY36^8+WeightSDS!P$23*$BY36^7+WeightSDS!Q$23*$BY36^6+WeightSDS!R$23*$BY36^5+WeightSDS!S$23*$BY36^4+WeightSDS!T$23*$BY36^3+WeightSDS!U$23*$BY36^2+WeightSDS!V$23*$BY36+WeightSDS!W$23,IF($BY36&lt;153,WeightSDS!M$25*$BY36^10+WeightSDS!N$25*$BY36^9+WeightSDS!O$25*$BY36^8+WeightSDS!P$25*$BY36^7+WeightSDS!Q$25*$BY36^6+WeightSDS!R$25*$BY36^5+WeightSDS!S$25*$BY36^4+WeightSDS!T$25*$BY36^3+WeightSDS!U$25*$BY36^2+WeightSDS!V$25*$BY36+WeightSDS!W$25,WeightSDS!M$27+WeightSDS!N$27/(1+EXP(WeightSDS!O$27+WeightSDS!P$27*$BY36)))),IF($BY36&lt;43.8,WeightSDS!M$29*$BY36^10+WeightSDS!N$29*$BY36^9+WeightSDS!O$29*$BY36^8+WeightSDS!P$29*$BY36^7+WeightSDS!Q$29*$BY36^6+WeightSDS!R$29*$BY36^5+WeightSDS!S$29*$BY36^4+WeightSDS!T$29*$BY36^3+WeightSDS!U$29*$BY36^2+WeightSDS!V$29*$BY36+WeightSDS!W$29-0.010431*(1-$BY36/210),IF($BY36&lt;123,WeightSDS!M$30*$BY36^10+WeightSDS!N$30*$BY36^9+WeightSDS!O$30*$BY36^8+WeightSDS!P$30*$BY36^7+WeightSDS!Q$30*$BY36^6+WeightSDS!R$30*$BY36^5+WeightSDS!S$30*$BY36^4+WeightSDS!T$30*$BY36^3+WeightSDS!U$30*$BY36^2+WeightSDS!V$30*$BY36+WeightSDS!W$30-0.010431*(1-1/$BY36),WeightSDS!M$32+WeightSDS!N$32/(1+EXP(WeightSDS!O$32+WeightSDS!P$32*$BY36))-0.010431*(1-$BY36/210))))</f>
        <v>2.9500001032655536</v>
      </c>
      <c r="CC36" s="7">
        <f>IF(D36="M",IF($BY36&lt;162,WeightSDS!P$12*$BY36^7+WeightSDS!Q$12*$BY36^6+WeightSDS!R$12*$BY36^5+WeightSDS!S$12*$BY36^4+WeightSDS!T$12*$BY36^3+WeightSDS!U$12*$BY36^2+WeightSDS!V$12*$BY36+WeightSDS!W$12,WeightSDS!P$14*$BY36^7+WeightSDS!Q$14*$BY36^6+WeightSDS!R$14*$BY36^5+WeightSDS!S$14*$BY36^4+WeightSDS!T$14*$BY36^3+WeightSDS!U$14*$BY36^2+WeightSDS!V$14*$BY36+WeightSDS!W$14),IF($BY36&lt;156,WeightSDS!O$17*$BY36^8+WeightSDS!P$17*$BY36^7+WeightSDS!Q$17*$BY36^6+WeightSDS!R$17*$BY36^5+WeightSDS!S$17*$BY36^4+WeightSDS!T$17*$BY36^3+WeightSDS!U$17*$BY36^2+WeightSDS!V$17*$BY36+WeightSDS!W$17,IF($BY36&lt;186,WeightSDS!$U$18+(WeightSDS!$V$18-WeightSDS!$U$18)/24*($BY36-186)+WeightSDS!$W$18*(-$BY36+186)^2-0.005,WeightSDS!$U$18+(WeightSDS!$V$18-WeightSDS!$U$18)/24*($BY36-186)-0.005)))</f>
        <v>0.14604529399999999</v>
      </c>
      <c r="CE36">
        <f t="shared" si="80"/>
        <v>0.56299999999999994</v>
      </c>
      <c r="CF36">
        <f t="shared" si="81"/>
        <v>69</v>
      </c>
      <c r="CG36">
        <f t="shared" si="82"/>
        <v>0.51</v>
      </c>
      <c r="CH36" s="7" t="e">
        <f t="shared" si="83"/>
        <v>#VALUE!</v>
      </c>
      <c r="CI36" s="7" t="e">
        <f t="shared" si="84"/>
        <v>#VALUE!</v>
      </c>
      <c r="CJ36" s="7" t="e">
        <f t="shared" si="85"/>
        <v>#VALUE!</v>
      </c>
      <c r="CK36" s="7" t="e">
        <f t="shared" si="65"/>
        <v>#VALUE!</v>
      </c>
      <c r="CL36" s="7" t="e">
        <f t="shared" si="66"/>
        <v>#VALUE!</v>
      </c>
      <c r="CM36" s="7" t="e">
        <f t="shared" si="67"/>
        <v>#VALUE!</v>
      </c>
      <c r="CN36" s="7" t="e">
        <f t="shared" si="68"/>
        <v>#VALUE!</v>
      </c>
      <c r="CO36" s="7" t="e">
        <f t="shared" si="69"/>
        <v>#VALUE!</v>
      </c>
      <c r="CP36" s="7" t="e">
        <f t="shared" si="70"/>
        <v>#VALUE!</v>
      </c>
      <c r="CR36" s="7" t="e">
        <f t="shared" si="86"/>
        <v>#VALUE!</v>
      </c>
      <c r="CS36" s="7" t="e">
        <f t="shared" si="87"/>
        <v>#VALUE!</v>
      </c>
      <c r="CT36" s="7" t="e">
        <f t="shared" si="88"/>
        <v>#VALUE!</v>
      </c>
      <c r="CU36" s="7" t="e">
        <f t="shared" si="89"/>
        <v>#VALUE!</v>
      </c>
      <c r="CV36" s="7" t="e">
        <f t="shared" si="90"/>
        <v>#VALUE!</v>
      </c>
      <c r="CW36" s="7" t="e">
        <f t="shared" si="91"/>
        <v>#VALUE!</v>
      </c>
      <c r="CX36" s="7" t="e">
        <f t="shared" si="92"/>
        <v>#VALUE!</v>
      </c>
      <c r="CY36" s="7" t="e">
        <f t="shared" si="93"/>
        <v>#VALUE!</v>
      </c>
      <c r="CZ36" s="7" t="e">
        <f t="shared" si="94"/>
        <v>#VALUE!</v>
      </c>
    </row>
    <row r="37" spans="2:104" s="7" customFormat="1" x14ac:dyDescent="0.15">
      <c r="B37" s="118"/>
      <c r="C37" s="118"/>
      <c r="D37" s="118"/>
      <c r="E37" s="30"/>
      <c r="F37" s="78"/>
      <c r="G37" s="78"/>
      <c r="H37" s="78"/>
      <c r="I37" s="78"/>
      <c r="J37" s="78"/>
      <c r="K37" s="78"/>
      <c r="L37" s="30"/>
      <c r="M37" s="78"/>
      <c r="N37" s="78"/>
      <c r="O37" s="78"/>
      <c r="P37" s="78"/>
      <c r="Q37" s="2" t="str">
        <f t="shared" si="30"/>
        <v/>
      </c>
      <c r="R37" s="11" t="str">
        <f t="shared" si="31"/>
        <v/>
      </c>
      <c r="S37" s="2" t="str">
        <f t="shared" si="32"/>
        <v/>
      </c>
      <c r="T37" s="11" t="str">
        <f t="shared" si="33"/>
        <v/>
      </c>
      <c r="U37" s="2" t="str">
        <f t="shared" si="34"/>
        <v/>
      </c>
      <c r="V37" s="11" t="str">
        <f t="shared" si="35"/>
        <v/>
      </c>
      <c r="W37" s="79" t="str">
        <f t="shared" si="61"/>
        <v/>
      </c>
      <c r="X37" s="79" t="str">
        <f t="shared" si="62"/>
        <v/>
      </c>
      <c r="Y37" s="2" t="str">
        <f t="shared" si="71"/>
        <v/>
      </c>
      <c r="Z37" s="11" t="str">
        <f t="shared" si="72"/>
        <v/>
      </c>
      <c r="AA37" s="2" t="str">
        <f t="shared" si="73"/>
        <v/>
      </c>
      <c r="AB37" s="11" t="str">
        <f t="shared" si="74"/>
        <v/>
      </c>
      <c r="AC37" s="2" t="str">
        <f t="shared" si="75"/>
        <v/>
      </c>
      <c r="AD37" s="11" t="str">
        <f t="shared" si="76"/>
        <v/>
      </c>
      <c r="AE37" s="11" t="str">
        <f t="shared" si="77"/>
        <v/>
      </c>
      <c r="AF37" s="2" t="str">
        <f t="shared" si="39"/>
        <v/>
      </c>
      <c r="AG37" s="2" t="str">
        <f t="shared" si="78"/>
        <v/>
      </c>
      <c r="AH37" s="2" t="str">
        <f t="shared" si="40"/>
        <v/>
      </c>
      <c r="AI37" s="11" t="str">
        <f t="shared" si="41"/>
        <v/>
      </c>
      <c r="AJ37" s="2" t="str">
        <f t="shared" si="42"/>
        <v/>
      </c>
      <c r="AK37" s="11" t="str">
        <f t="shared" si="43"/>
        <v/>
      </c>
      <c r="AL37" s="11" t="str">
        <f t="shared" si="44"/>
        <v/>
      </c>
      <c r="AM37" s="2" t="str">
        <f t="shared" si="45"/>
        <v/>
      </c>
      <c r="AN37" s="11" t="str">
        <f t="shared" si="46"/>
        <v/>
      </c>
      <c r="AO37" s="175" t="str">
        <f t="shared" si="47"/>
        <v/>
      </c>
      <c r="AP37" s="11" t="str">
        <f t="shared" si="48"/>
        <v/>
      </c>
      <c r="AQ37" s="33"/>
      <c r="AR37" s="33"/>
      <c r="AS37" s="33"/>
      <c r="AT37" s="33"/>
      <c r="AU37" s="33"/>
      <c r="AV37" s="33"/>
      <c r="AW37" s="33"/>
      <c r="AX37" s="33"/>
      <c r="AY37" s="33"/>
      <c r="AZ37" s="33"/>
      <c r="BA37" s="33"/>
      <c r="BB37" s="33"/>
      <c r="BC37" s="33"/>
      <c r="BD37" s="33"/>
      <c r="BE37" s="33"/>
      <c r="BF37" s="33"/>
      <c r="BG37" s="33"/>
      <c r="BH37" s="33"/>
      <c r="BI37" s="31"/>
      <c r="BJ37" s="31"/>
      <c r="BK37" s="136"/>
      <c r="BL37" s="139">
        <f t="shared" si="49"/>
        <v>0</v>
      </c>
      <c r="BM37" s="31">
        <f t="shared" si="50"/>
        <v>0</v>
      </c>
      <c r="BN37" s="31"/>
      <c r="BO37" s="140">
        <f t="shared" si="51"/>
        <v>0</v>
      </c>
      <c r="BP37" s="12"/>
      <c r="BQ37" s="8">
        <f t="shared" si="63"/>
        <v>9.0359999999999996</v>
      </c>
      <c r="BR37" s="8">
        <f t="shared" si="64"/>
        <v>-184.49199999999999</v>
      </c>
      <c r="BS37" s="8"/>
      <c r="BT37" s="8">
        <f t="shared" si="79"/>
        <v>0</v>
      </c>
      <c r="BU37"/>
      <c r="BV37">
        <f>IF(D37="M",IF(BY37&lt;78,LMS!$D$5*BY37^3+LMS!$E$5*BY37^2+LMS!$F$5*BY37+LMS!$G$5,IF(BY37&lt;150,LMS!$D$6*BY37^3+LMS!$E$6*BY37^2+LMS!$F$6*BY37+LMS!$G$6,LMS!$D$7*BY37^3+LMS!$E$7*BY37^2+LMS!$F$7*BY37+LMS!$G$7)),IF(BY37&lt;69,LMS!$D$9*BY37^3+LMS!$E$9*BY37^2+LMS!$F$9*BY37+LMS!$G$9,IF(BY37&lt;150,LMS!$D$10*BY37^3+LMS!$E$10*BY37^2+LMS!$F$10*BY37+LMS!$G$10,LMS!$D$11*BY37^3+LMS!$E$11*BY37^2+LMS!$F$11*BY37+LMS!$G$11)))</f>
        <v>0.79584630099999998</v>
      </c>
      <c r="BW37">
        <f>IF(D37="M",(IF(BY37&lt;2.5,LMS!$D$21*BY37^3+LMS!$E$21*BY37^2+LMS!$F$21*BY37+LMS!$G$21,IF(BY37&lt;9.5,LMS!$D$22*BY37^3+LMS!$E$22*BY37^2+LMS!$F$22*BY37+LMS!$G$22,IF(BY37&lt;26.75,LMS!$D$23*BY37^3+LMS!$E$23*BY37^2+LMS!$F$23*BY37+LMS!$G$23,IF(BY37&lt;90,LMS!$D$24*BY37^3+LMS!$E$24*BY37^2+LMS!$F$24*BY37+LMS!$G$24,LMS!$D$25*BY37^3+LMS!$E$25*BY37^2+LMS!$F$25*BY37+LMS!$G$25))))),(IF(BY37&lt;2.5,LMS!$D$27*BY37^3+LMS!$E$27*BY37^2+LMS!$F$27*BY37+LMS!$G$27,IF(BY37&lt;9.5,LMS!$D$28*BY37^3+LMS!$E$28*BY37^2+LMS!$F$28*BY37+LMS!$G$28,IF(BY37&lt;26.75,LMS!$D$29*BY37^3+LMS!$E$29*BY37^2+LMS!$F$29*BY37+LMS!$G$29,IF(BY37&lt;90,LMS!$D$30*BY37^3+LMS!$E$30*BY37^2+LMS!$F$30*BY37+LMS!$G$30,IF(BY37&lt;150,LMS!$D$31*BY37^3+LMS!$E$31*BY37^2+LMS!$F$31*BY37+LMS!$G$31,LMS!$D$32*BY37^3+LMS!$E$32*BY37^2+LMS!$F$32*BY37+LMS!$G$32)))))))</f>
        <v>12.568967990000001</v>
      </c>
      <c r="BX37">
        <f>IF(D37="M",(IF(BY37&lt;90,LMS!$D$14*BY37^3+LMS!$E$14*BY37^2+LMS!$F$14*BY37+LMS!$G$14,LMS!$D$15*BY37^3+LMS!$E$15*BY37^2+LMS!$F$15*BY37+LMS!$G$15)),(IF(BY37&lt;90,LMS!$D$17*BY37^3+LMS!$E$17*BY37^2+LMS!$F$17*BY37+LMS!$G$17,LMS!$D$18*BY37^3+LMS!$E$18*BY37^2+LMS!$F$18*BY37+LMS!$G$18)))</f>
        <v>8.8969350000000003E-2</v>
      </c>
      <c r="BY37" s="7">
        <f t="shared" si="53"/>
        <v>0</v>
      </c>
      <c r="CA37" s="143">
        <f>IF(D37="M",WeightSDS!P$5*$BY37^7+WeightSDS!Q$5*$BY37^6+WeightSDS!R$5*$BY37^5+WeightSDS!S$5*$BY37^4+WeightSDS!T$5*$BY37^3+WeightSDS!U$5*$BY37^2+WeightSDS!V$5*$BY37+WeightSDS!W$5,IF($BY37&lt;186,WeightSDS!P$8*$BY37^7+WeightSDS!Q$8*$BY37^6+WeightSDS!R$8*$BY37^5+WeightSDS!S$8*$BY37^4+WeightSDS!T$8*$BY37^3+WeightSDS!U$8*$BY37^2+WeightSDS!V$8*$BY37+WeightSDS!W$8,WeightSDS!$U$9+WeightSDS!$V$9*($BY37-WeightSDS!$W$9)))</f>
        <v>0.75407122999999998</v>
      </c>
      <c r="CB37" s="7">
        <f>IF(D37="M",IF($BY37&lt;45,WeightSDS!M$23*$BY37^10+WeightSDS!N$23*$BY37^9+WeightSDS!O$23*$BY37^8+WeightSDS!P$23*$BY37^7+WeightSDS!Q$23*$BY37^6+WeightSDS!R$23*$BY37^5+WeightSDS!S$23*$BY37^4+WeightSDS!T$23*$BY37^3+WeightSDS!U$23*$BY37^2+WeightSDS!V$23*$BY37+WeightSDS!W$23,IF($BY37&lt;153,WeightSDS!M$25*$BY37^10+WeightSDS!N$25*$BY37^9+WeightSDS!O$25*$BY37^8+WeightSDS!P$25*$BY37^7+WeightSDS!Q$25*$BY37^6+WeightSDS!R$25*$BY37^5+WeightSDS!S$25*$BY37^4+WeightSDS!T$25*$BY37^3+WeightSDS!U$25*$BY37^2+WeightSDS!V$25*$BY37+WeightSDS!W$25,WeightSDS!M$27+WeightSDS!N$27/(1+EXP(WeightSDS!O$27+WeightSDS!P$27*$BY37)))),IF($BY37&lt;43.8,WeightSDS!M$29*$BY37^10+WeightSDS!N$29*$BY37^9+WeightSDS!O$29*$BY37^8+WeightSDS!P$29*$BY37^7+WeightSDS!Q$29*$BY37^6+WeightSDS!R$29*$BY37^5+WeightSDS!S$29*$BY37^4+WeightSDS!T$29*$BY37^3+WeightSDS!U$29*$BY37^2+WeightSDS!V$29*$BY37+WeightSDS!W$29-0.010431*(1-$BY37/210),IF($BY37&lt;123,WeightSDS!M$30*$BY37^10+WeightSDS!N$30*$BY37^9+WeightSDS!O$30*$BY37^8+WeightSDS!P$30*$BY37^7+WeightSDS!Q$30*$BY37^6+WeightSDS!R$30*$BY37^5+WeightSDS!S$30*$BY37^4+WeightSDS!T$30*$BY37^3+WeightSDS!U$30*$BY37^2+WeightSDS!V$30*$BY37+WeightSDS!W$30-0.010431*(1-1/$BY37),WeightSDS!M$32+WeightSDS!N$32/(1+EXP(WeightSDS!O$32+WeightSDS!P$32*$BY37))-0.010431*(1-$BY37/210))))</f>
        <v>2.9500001032655536</v>
      </c>
      <c r="CC37" s="7">
        <f>IF(D37="M",IF($BY37&lt;162,WeightSDS!P$12*$BY37^7+WeightSDS!Q$12*$BY37^6+WeightSDS!R$12*$BY37^5+WeightSDS!S$12*$BY37^4+WeightSDS!T$12*$BY37^3+WeightSDS!U$12*$BY37^2+WeightSDS!V$12*$BY37+WeightSDS!W$12,WeightSDS!P$14*$BY37^7+WeightSDS!Q$14*$BY37^6+WeightSDS!R$14*$BY37^5+WeightSDS!S$14*$BY37^4+WeightSDS!T$14*$BY37^3+WeightSDS!U$14*$BY37^2+WeightSDS!V$14*$BY37+WeightSDS!W$14),IF($BY37&lt;156,WeightSDS!O$17*$BY37^8+WeightSDS!P$17*$BY37^7+WeightSDS!Q$17*$BY37^6+WeightSDS!R$17*$BY37^5+WeightSDS!S$17*$BY37^4+WeightSDS!T$17*$BY37^3+WeightSDS!U$17*$BY37^2+WeightSDS!V$17*$BY37+WeightSDS!W$17,IF($BY37&lt;186,WeightSDS!$U$18+(WeightSDS!$V$18-WeightSDS!$U$18)/24*($BY37-186)+WeightSDS!$W$18*(-$BY37+186)^2-0.005,WeightSDS!$U$18+(WeightSDS!$V$18-WeightSDS!$U$18)/24*($BY37-186)-0.005)))</f>
        <v>0.14604529399999999</v>
      </c>
      <c r="CE37">
        <f t="shared" si="80"/>
        <v>0.56299999999999994</v>
      </c>
      <c r="CF37">
        <f t="shared" si="81"/>
        <v>69</v>
      </c>
      <c r="CG37">
        <f t="shared" si="82"/>
        <v>0.51</v>
      </c>
      <c r="CH37" s="7" t="e">
        <f t="shared" si="83"/>
        <v>#VALUE!</v>
      </c>
      <c r="CI37" s="7" t="e">
        <f t="shared" si="84"/>
        <v>#VALUE!</v>
      </c>
      <c r="CJ37" s="7" t="e">
        <f t="shared" si="85"/>
        <v>#VALUE!</v>
      </c>
      <c r="CK37" s="7" t="e">
        <f t="shared" si="65"/>
        <v>#VALUE!</v>
      </c>
      <c r="CL37" s="7" t="e">
        <f t="shared" si="66"/>
        <v>#VALUE!</v>
      </c>
      <c r="CM37" s="7" t="e">
        <f t="shared" si="67"/>
        <v>#VALUE!</v>
      </c>
      <c r="CN37" s="7" t="e">
        <f t="shared" si="68"/>
        <v>#VALUE!</v>
      </c>
      <c r="CO37" s="7" t="e">
        <f t="shared" si="69"/>
        <v>#VALUE!</v>
      </c>
      <c r="CP37" s="7" t="e">
        <f t="shared" si="70"/>
        <v>#VALUE!</v>
      </c>
      <c r="CR37" s="7" t="e">
        <f t="shared" si="86"/>
        <v>#VALUE!</v>
      </c>
      <c r="CS37" s="7" t="e">
        <f t="shared" si="87"/>
        <v>#VALUE!</v>
      </c>
      <c r="CT37" s="7" t="e">
        <f t="shared" si="88"/>
        <v>#VALUE!</v>
      </c>
      <c r="CU37" s="7" t="e">
        <f t="shared" si="89"/>
        <v>#VALUE!</v>
      </c>
      <c r="CV37" s="7" t="e">
        <f t="shared" si="90"/>
        <v>#VALUE!</v>
      </c>
      <c r="CW37" s="7" t="e">
        <f t="shared" si="91"/>
        <v>#VALUE!</v>
      </c>
      <c r="CX37" s="7" t="e">
        <f t="shared" si="92"/>
        <v>#VALUE!</v>
      </c>
      <c r="CY37" s="7" t="e">
        <f t="shared" si="93"/>
        <v>#VALUE!</v>
      </c>
      <c r="CZ37" s="7" t="e">
        <f t="shared" si="94"/>
        <v>#VALUE!</v>
      </c>
    </row>
    <row r="38" spans="2:104" s="7" customFormat="1" x14ac:dyDescent="0.15">
      <c r="B38" s="118"/>
      <c r="C38" s="118"/>
      <c r="D38" s="118"/>
      <c r="E38" s="30"/>
      <c r="F38" s="78"/>
      <c r="G38" s="78"/>
      <c r="H38" s="78"/>
      <c r="I38" s="78"/>
      <c r="J38" s="78"/>
      <c r="K38" s="78"/>
      <c r="L38" s="30"/>
      <c r="M38" s="78"/>
      <c r="N38" s="78"/>
      <c r="O38" s="78"/>
      <c r="P38" s="78"/>
      <c r="Q38" s="2" t="str">
        <f t="shared" si="30"/>
        <v/>
      </c>
      <c r="R38" s="11" t="str">
        <f t="shared" si="31"/>
        <v/>
      </c>
      <c r="S38" s="2" t="str">
        <f t="shared" si="32"/>
        <v/>
      </c>
      <c r="T38" s="11" t="str">
        <f t="shared" si="33"/>
        <v/>
      </c>
      <c r="U38" s="2" t="str">
        <f t="shared" si="34"/>
        <v/>
      </c>
      <c r="V38" s="11" t="str">
        <f t="shared" si="35"/>
        <v/>
      </c>
      <c r="W38" s="79" t="str">
        <f t="shared" si="61"/>
        <v/>
      </c>
      <c r="X38" s="79" t="str">
        <f t="shared" si="62"/>
        <v/>
      </c>
      <c r="Y38" s="2" t="str">
        <f t="shared" si="71"/>
        <v/>
      </c>
      <c r="Z38" s="11" t="str">
        <f t="shared" si="72"/>
        <v/>
      </c>
      <c r="AA38" s="2" t="str">
        <f t="shared" si="73"/>
        <v/>
      </c>
      <c r="AB38" s="11" t="str">
        <f t="shared" si="74"/>
        <v/>
      </c>
      <c r="AC38" s="2" t="str">
        <f t="shared" si="75"/>
        <v/>
      </c>
      <c r="AD38" s="11" t="str">
        <f t="shared" si="76"/>
        <v/>
      </c>
      <c r="AE38" s="11" t="str">
        <f t="shared" si="77"/>
        <v/>
      </c>
      <c r="AF38" s="2" t="str">
        <f t="shared" si="39"/>
        <v/>
      </c>
      <c r="AG38" s="2" t="str">
        <f t="shared" si="78"/>
        <v/>
      </c>
      <c r="AH38" s="2" t="str">
        <f t="shared" si="40"/>
        <v/>
      </c>
      <c r="AI38" s="11" t="str">
        <f t="shared" si="41"/>
        <v/>
      </c>
      <c r="AJ38" s="2" t="str">
        <f t="shared" si="42"/>
        <v/>
      </c>
      <c r="AK38" s="11" t="str">
        <f t="shared" si="43"/>
        <v/>
      </c>
      <c r="AL38" s="11" t="str">
        <f t="shared" si="44"/>
        <v/>
      </c>
      <c r="AM38" s="2" t="str">
        <f t="shared" si="45"/>
        <v/>
      </c>
      <c r="AN38" s="11" t="str">
        <f t="shared" si="46"/>
        <v/>
      </c>
      <c r="AO38" s="175" t="str">
        <f t="shared" si="47"/>
        <v/>
      </c>
      <c r="AP38" s="11" t="str">
        <f t="shared" si="48"/>
        <v/>
      </c>
      <c r="AQ38" s="33"/>
      <c r="AR38" s="33"/>
      <c r="AS38" s="33"/>
      <c r="AT38" s="33"/>
      <c r="AU38" s="33"/>
      <c r="AV38" s="33"/>
      <c r="AW38" s="33"/>
      <c r="AX38" s="33"/>
      <c r="AY38" s="33"/>
      <c r="AZ38" s="33"/>
      <c r="BA38" s="33"/>
      <c r="BB38" s="33"/>
      <c r="BC38" s="33"/>
      <c r="BD38" s="33"/>
      <c r="BE38" s="33"/>
      <c r="BF38" s="33"/>
      <c r="BG38" s="33"/>
      <c r="BH38" s="33"/>
      <c r="BI38" s="31"/>
      <c r="BJ38" s="31"/>
      <c r="BK38" s="136"/>
      <c r="BL38" s="139">
        <f t="shared" si="49"/>
        <v>0</v>
      </c>
      <c r="BM38" s="31">
        <f t="shared" si="50"/>
        <v>0</v>
      </c>
      <c r="BN38" s="31"/>
      <c r="BO38" s="140">
        <f t="shared" si="51"/>
        <v>0</v>
      </c>
      <c r="BP38" s="12"/>
      <c r="BQ38" s="8">
        <f t="shared" si="63"/>
        <v>9.0359999999999996</v>
      </c>
      <c r="BR38" s="8">
        <f t="shared" si="64"/>
        <v>-184.49199999999999</v>
      </c>
      <c r="BS38" s="8"/>
      <c r="BT38" s="8">
        <f t="shared" si="79"/>
        <v>0</v>
      </c>
      <c r="BU38"/>
      <c r="BV38">
        <f>IF(D38="M",IF(BY38&lt;78,LMS!$D$5*BY38^3+LMS!$E$5*BY38^2+LMS!$F$5*BY38+LMS!$G$5,IF(BY38&lt;150,LMS!$D$6*BY38^3+LMS!$E$6*BY38^2+LMS!$F$6*BY38+LMS!$G$6,LMS!$D$7*BY38^3+LMS!$E$7*BY38^2+LMS!$F$7*BY38+LMS!$G$7)),IF(BY38&lt;69,LMS!$D$9*BY38^3+LMS!$E$9*BY38^2+LMS!$F$9*BY38+LMS!$G$9,IF(BY38&lt;150,LMS!$D$10*BY38^3+LMS!$E$10*BY38^2+LMS!$F$10*BY38+LMS!$G$10,LMS!$D$11*BY38^3+LMS!$E$11*BY38^2+LMS!$F$11*BY38+LMS!$G$11)))</f>
        <v>0.79584630099999998</v>
      </c>
      <c r="BW38">
        <f>IF(D38="M",(IF(BY38&lt;2.5,LMS!$D$21*BY38^3+LMS!$E$21*BY38^2+LMS!$F$21*BY38+LMS!$G$21,IF(BY38&lt;9.5,LMS!$D$22*BY38^3+LMS!$E$22*BY38^2+LMS!$F$22*BY38+LMS!$G$22,IF(BY38&lt;26.75,LMS!$D$23*BY38^3+LMS!$E$23*BY38^2+LMS!$F$23*BY38+LMS!$G$23,IF(BY38&lt;90,LMS!$D$24*BY38^3+LMS!$E$24*BY38^2+LMS!$F$24*BY38+LMS!$G$24,LMS!$D$25*BY38^3+LMS!$E$25*BY38^2+LMS!$F$25*BY38+LMS!$G$25))))),(IF(BY38&lt;2.5,LMS!$D$27*BY38^3+LMS!$E$27*BY38^2+LMS!$F$27*BY38+LMS!$G$27,IF(BY38&lt;9.5,LMS!$D$28*BY38^3+LMS!$E$28*BY38^2+LMS!$F$28*BY38+LMS!$G$28,IF(BY38&lt;26.75,LMS!$D$29*BY38^3+LMS!$E$29*BY38^2+LMS!$F$29*BY38+LMS!$G$29,IF(BY38&lt;90,LMS!$D$30*BY38^3+LMS!$E$30*BY38^2+LMS!$F$30*BY38+LMS!$G$30,IF(BY38&lt;150,LMS!$D$31*BY38^3+LMS!$E$31*BY38^2+LMS!$F$31*BY38+LMS!$G$31,LMS!$D$32*BY38^3+LMS!$E$32*BY38^2+LMS!$F$32*BY38+LMS!$G$32)))))))</f>
        <v>12.568967990000001</v>
      </c>
      <c r="BX38">
        <f>IF(D38="M",(IF(BY38&lt;90,LMS!$D$14*BY38^3+LMS!$E$14*BY38^2+LMS!$F$14*BY38+LMS!$G$14,LMS!$D$15*BY38^3+LMS!$E$15*BY38^2+LMS!$F$15*BY38+LMS!$G$15)),(IF(BY38&lt;90,LMS!$D$17*BY38^3+LMS!$E$17*BY38^2+LMS!$F$17*BY38+LMS!$G$17,LMS!$D$18*BY38^3+LMS!$E$18*BY38^2+LMS!$F$18*BY38+LMS!$G$18)))</f>
        <v>8.8969350000000003E-2</v>
      </c>
      <c r="BY38" s="7">
        <f t="shared" si="53"/>
        <v>0</v>
      </c>
      <c r="CA38" s="143">
        <f>IF(D38="M",WeightSDS!P$5*$BY38^7+WeightSDS!Q$5*$BY38^6+WeightSDS!R$5*$BY38^5+WeightSDS!S$5*$BY38^4+WeightSDS!T$5*$BY38^3+WeightSDS!U$5*$BY38^2+WeightSDS!V$5*$BY38+WeightSDS!W$5,IF($BY38&lt;186,WeightSDS!P$8*$BY38^7+WeightSDS!Q$8*$BY38^6+WeightSDS!R$8*$BY38^5+WeightSDS!S$8*$BY38^4+WeightSDS!T$8*$BY38^3+WeightSDS!U$8*$BY38^2+WeightSDS!V$8*$BY38+WeightSDS!W$8,WeightSDS!$U$9+WeightSDS!$V$9*($BY38-WeightSDS!$W$9)))</f>
        <v>0.75407122999999998</v>
      </c>
      <c r="CB38" s="7">
        <f>IF(D38="M",IF($BY38&lt;45,WeightSDS!M$23*$BY38^10+WeightSDS!N$23*$BY38^9+WeightSDS!O$23*$BY38^8+WeightSDS!P$23*$BY38^7+WeightSDS!Q$23*$BY38^6+WeightSDS!R$23*$BY38^5+WeightSDS!S$23*$BY38^4+WeightSDS!T$23*$BY38^3+WeightSDS!U$23*$BY38^2+WeightSDS!V$23*$BY38+WeightSDS!W$23,IF($BY38&lt;153,WeightSDS!M$25*$BY38^10+WeightSDS!N$25*$BY38^9+WeightSDS!O$25*$BY38^8+WeightSDS!P$25*$BY38^7+WeightSDS!Q$25*$BY38^6+WeightSDS!R$25*$BY38^5+WeightSDS!S$25*$BY38^4+WeightSDS!T$25*$BY38^3+WeightSDS!U$25*$BY38^2+WeightSDS!V$25*$BY38+WeightSDS!W$25,WeightSDS!M$27+WeightSDS!N$27/(1+EXP(WeightSDS!O$27+WeightSDS!P$27*$BY38)))),IF($BY38&lt;43.8,WeightSDS!M$29*$BY38^10+WeightSDS!N$29*$BY38^9+WeightSDS!O$29*$BY38^8+WeightSDS!P$29*$BY38^7+WeightSDS!Q$29*$BY38^6+WeightSDS!R$29*$BY38^5+WeightSDS!S$29*$BY38^4+WeightSDS!T$29*$BY38^3+WeightSDS!U$29*$BY38^2+WeightSDS!V$29*$BY38+WeightSDS!W$29-0.010431*(1-$BY38/210),IF($BY38&lt;123,WeightSDS!M$30*$BY38^10+WeightSDS!N$30*$BY38^9+WeightSDS!O$30*$BY38^8+WeightSDS!P$30*$BY38^7+WeightSDS!Q$30*$BY38^6+WeightSDS!R$30*$BY38^5+WeightSDS!S$30*$BY38^4+WeightSDS!T$30*$BY38^3+WeightSDS!U$30*$BY38^2+WeightSDS!V$30*$BY38+WeightSDS!W$30-0.010431*(1-1/$BY38),WeightSDS!M$32+WeightSDS!N$32/(1+EXP(WeightSDS!O$32+WeightSDS!P$32*$BY38))-0.010431*(1-$BY38/210))))</f>
        <v>2.9500001032655536</v>
      </c>
      <c r="CC38" s="7">
        <f>IF(D38="M",IF($BY38&lt;162,WeightSDS!P$12*$BY38^7+WeightSDS!Q$12*$BY38^6+WeightSDS!R$12*$BY38^5+WeightSDS!S$12*$BY38^4+WeightSDS!T$12*$BY38^3+WeightSDS!U$12*$BY38^2+WeightSDS!V$12*$BY38+WeightSDS!W$12,WeightSDS!P$14*$BY38^7+WeightSDS!Q$14*$BY38^6+WeightSDS!R$14*$BY38^5+WeightSDS!S$14*$BY38^4+WeightSDS!T$14*$BY38^3+WeightSDS!U$14*$BY38^2+WeightSDS!V$14*$BY38+WeightSDS!W$14),IF($BY38&lt;156,WeightSDS!O$17*$BY38^8+WeightSDS!P$17*$BY38^7+WeightSDS!Q$17*$BY38^6+WeightSDS!R$17*$BY38^5+WeightSDS!S$17*$BY38^4+WeightSDS!T$17*$BY38^3+WeightSDS!U$17*$BY38^2+WeightSDS!V$17*$BY38+WeightSDS!W$17,IF($BY38&lt;186,WeightSDS!$U$18+(WeightSDS!$V$18-WeightSDS!$U$18)/24*($BY38-186)+WeightSDS!$W$18*(-$BY38+186)^2-0.005,WeightSDS!$U$18+(WeightSDS!$V$18-WeightSDS!$U$18)/24*($BY38-186)-0.005)))</f>
        <v>0.14604529399999999</v>
      </c>
      <c r="CE38">
        <f t="shared" si="80"/>
        <v>0.56299999999999994</v>
      </c>
      <c r="CF38">
        <f t="shared" si="81"/>
        <v>69</v>
      </c>
      <c r="CG38">
        <f t="shared" si="82"/>
        <v>0.51</v>
      </c>
      <c r="CH38" s="7" t="e">
        <f t="shared" si="83"/>
        <v>#VALUE!</v>
      </c>
      <c r="CI38" s="7" t="e">
        <f t="shared" si="84"/>
        <v>#VALUE!</v>
      </c>
      <c r="CJ38" s="7" t="e">
        <f t="shared" si="85"/>
        <v>#VALUE!</v>
      </c>
      <c r="CK38" s="7" t="e">
        <f t="shared" si="65"/>
        <v>#VALUE!</v>
      </c>
      <c r="CL38" s="7" t="e">
        <f t="shared" si="66"/>
        <v>#VALUE!</v>
      </c>
      <c r="CM38" s="7" t="e">
        <f t="shared" si="67"/>
        <v>#VALUE!</v>
      </c>
      <c r="CN38" s="7" t="e">
        <f t="shared" si="68"/>
        <v>#VALUE!</v>
      </c>
      <c r="CO38" s="7" t="e">
        <f t="shared" si="69"/>
        <v>#VALUE!</v>
      </c>
      <c r="CP38" s="7" t="e">
        <f t="shared" si="70"/>
        <v>#VALUE!</v>
      </c>
      <c r="CR38" s="7" t="e">
        <f t="shared" si="86"/>
        <v>#VALUE!</v>
      </c>
      <c r="CS38" s="7" t="e">
        <f t="shared" si="87"/>
        <v>#VALUE!</v>
      </c>
      <c r="CT38" s="7" t="e">
        <f t="shared" si="88"/>
        <v>#VALUE!</v>
      </c>
      <c r="CU38" s="7" t="e">
        <f t="shared" si="89"/>
        <v>#VALUE!</v>
      </c>
      <c r="CV38" s="7" t="e">
        <f t="shared" si="90"/>
        <v>#VALUE!</v>
      </c>
      <c r="CW38" s="7" t="e">
        <f t="shared" si="91"/>
        <v>#VALUE!</v>
      </c>
      <c r="CX38" s="7" t="e">
        <f t="shared" si="92"/>
        <v>#VALUE!</v>
      </c>
      <c r="CY38" s="7" t="e">
        <f t="shared" si="93"/>
        <v>#VALUE!</v>
      </c>
      <c r="CZ38" s="7" t="e">
        <f t="shared" si="94"/>
        <v>#VALUE!</v>
      </c>
    </row>
    <row r="39" spans="2:104" s="7" customFormat="1" x14ac:dyDescent="0.15">
      <c r="B39" s="118"/>
      <c r="C39" s="118"/>
      <c r="D39" s="118"/>
      <c r="E39" s="30"/>
      <c r="F39" s="78"/>
      <c r="G39" s="78"/>
      <c r="H39" s="78"/>
      <c r="I39" s="78"/>
      <c r="J39" s="78"/>
      <c r="K39" s="78"/>
      <c r="L39" s="30"/>
      <c r="M39" s="78"/>
      <c r="N39" s="78"/>
      <c r="O39" s="78"/>
      <c r="P39" s="78"/>
      <c r="Q39" s="2" t="str">
        <f t="shared" si="30"/>
        <v/>
      </c>
      <c r="R39" s="11" t="str">
        <f t="shared" si="31"/>
        <v/>
      </c>
      <c r="S39" s="2" t="str">
        <f t="shared" si="32"/>
        <v/>
      </c>
      <c r="T39" s="11" t="str">
        <f t="shared" si="33"/>
        <v/>
      </c>
      <c r="U39" s="2" t="str">
        <f t="shared" si="34"/>
        <v/>
      </c>
      <c r="V39" s="11" t="str">
        <f t="shared" si="35"/>
        <v/>
      </c>
      <c r="W39" s="79" t="str">
        <f t="shared" si="61"/>
        <v/>
      </c>
      <c r="X39" s="79" t="str">
        <f t="shared" si="62"/>
        <v/>
      </c>
      <c r="Y39" s="2" t="str">
        <f t="shared" si="71"/>
        <v/>
      </c>
      <c r="Z39" s="11" t="str">
        <f t="shared" si="72"/>
        <v/>
      </c>
      <c r="AA39" s="2" t="str">
        <f t="shared" si="73"/>
        <v/>
      </c>
      <c r="AB39" s="11" t="str">
        <f t="shared" si="74"/>
        <v/>
      </c>
      <c r="AC39" s="2" t="str">
        <f t="shared" si="75"/>
        <v/>
      </c>
      <c r="AD39" s="11" t="str">
        <f t="shared" si="76"/>
        <v/>
      </c>
      <c r="AE39" s="11" t="str">
        <f t="shared" si="77"/>
        <v/>
      </c>
      <c r="AF39" s="2" t="str">
        <f t="shared" si="39"/>
        <v/>
      </c>
      <c r="AG39" s="2" t="str">
        <f t="shared" si="78"/>
        <v/>
      </c>
      <c r="AH39" s="2" t="str">
        <f t="shared" si="40"/>
        <v/>
      </c>
      <c r="AI39" s="11" t="str">
        <f t="shared" si="41"/>
        <v/>
      </c>
      <c r="AJ39" s="2" t="str">
        <f t="shared" si="42"/>
        <v/>
      </c>
      <c r="AK39" s="11" t="str">
        <f t="shared" si="43"/>
        <v/>
      </c>
      <c r="AL39" s="11" t="str">
        <f t="shared" si="44"/>
        <v/>
      </c>
      <c r="AM39" s="2" t="str">
        <f t="shared" si="45"/>
        <v/>
      </c>
      <c r="AN39" s="11" t="str">
        <f t="shared" si="46"/>
        <v/>
      </c>
      <c r="AO39" s="175" t="str">
        <f t="shared" si="47"/>
        <v/>
      </c>
      <c r="AP39" s="11" t="str">
        <f t="shared" si="48"/>
        <v/>
      </c>
      <c r="AQ39" s="33"/>
      <c r="AR39" s="33"/>
      <c r="AS39" s="33"/>
      <c r="AT39" s="33"/>
      <c r="AU39" s="33"/>
      <c r="AV39" s="33"/>
      <c r="AW39" s="33"/>
      <c r="AX39" s="33"/>
      <c r="AY39" s="33"/>
      <c r="AZ39" s="33"/>
      <c r="BA39" s="33"/>
      <c r="BB39" s="33"/>
      <c r="BC39" s="33"/>
      <c r="BD39" s="33"/>
      <c r="BE39" s="33"/>
      <c r="BF39" s="33"/>
      <c r="BG39" s="33"/>
      <c r="BH39" s="33"/>
      <c r="BI39" s="31"/>
      <c r="BJ39" s="31"/>
      <c r="BK39" s="136"/>
      <c r="BL39" s="139">
        <f t="shared" si="49"/>
        <v>0</v>
      </c>
      <c r="BM39" s="31">
        <f t="shared" si="50"/>
        <v>0</v>
      </c>
      <c r="BN39" s="31"/>
      <c r="BO39" s="140">
        <f t="shared" si="51"/>
        <v>0</v>
      </c>
      <c r="BP39" s="12"/>
      <c r="BQ39" s="8">
        <f t="shared" si="63"/>
        <v>9.0359999999999996</v>
      </c>
      <c r="BR39" s="8">
        <f t="shared" si="64"/>
        <v>-184.49199999999999</v>
      </c>
      <c r="BS39" s="8"/>
      <c r="BT39" s="8">
        <f t="shared" si="79"/>
        <v>0</v>
      </c>
      <c r="BU39"/>
      <c r="BV39">
        <f>IF(D39="M",IF(BY39&lt;78,LMS!$D$5*BY39^3+LMS!$E$5*BY39^2+LMS!$F$5*BY39+LMS!$G$5,IF(BY39&lt;150,LMS!$D$6*BY39^3+LMS!$E$6*BY39^2+LMS!$F$6*BY39+LMS!$G$6,LMS!$D$7*BY39^3+LMS!$E$7*BY39^2+LMS!$F$7*BY39+LMS!$G$7)),IF(BY39&lt;69,LMS!$D$9*BY39^3+LMS!$E$9*BY39^2+LMS!$F$9*BY39+LMS!$G$9,IF(BY39&lt;150,LMS!$D$10*BY39^3+LMS!$E$10*BY39^2+LMS!$F$10*BY39+LMS!$G$10,LMS!$D$11*BY39^3+LMS!$E$11*BY39^2+LMS!$F$11*BY39+LMS!$G$11)))</f>
        <v>0.79584630099999998</v>
      </c>
      <c r="BW39">
        <f>IF(D39="M",(IF(BY39&lt;2.5,LMS!$D$21*BY39^3+LMS!$E$21*BY39^2+LMS!$F$21*BY39+LMS!$G$21,IF(BY39&lt;9.5,LMS!$D$22*BY39^3+LMS!$E$22*BY39^2+LMS!$F$22*BY39+LMS!$G$22,IF(BY39&lt;26.75,LMS!$D$23*BY39^3+LMS!$E$23*BY39^2+LMS!$F$23*BY39+LMS!$G$23,IF(BY39&lt;90,LMS!$D$24*BY39^3+LMS!$E$24*BY39^2+LMS!$F$24*BY39+LMS!$G$24,LMS!$D$25*BY39^3+LMS!$E$25*BY39^2+LMS!$F$25*BY39+LMS!$G$25))))),(IF(BY39&lt;2.5,LMS!$D$27*BY39^3+LMS!$E$27*BY39^2+LMS!$F$27*BY39+LMS!$G$27,IF(BY39&lt;9.5,LMS!$D$28*BY39^3+LMS!$E$28*BY39^2+LMS!$F$28*BY39+LMS!$G$28,IF(BY39&lt;26.75,LMS!$D$29*BY39^3+LMS!$E$29*BY39^2+LMS!$F$29*BY39+LMS!$G$29,IF(BY39&lt;90,LMS!$D$30*BY39^3+LMS!$E$30*BY39^2+LMS!$F$30*BY39+LMS!$G$30,IF(BY39&lt;150,LMS!$D$31*BY39^3+LMS!$E$31*BY39^2+LMS!$F$31*BY39+LMS!$G$31,LMS!$D$32*BY39^3+LMS!$E$32*BY39^2+LMS!$F$32*BY39+LMS!$G$32)))))))</f>
        <v>12.568967990000001</v>
      </c>
      <c r="BX39">
        <f>IF(D39="M",(IF(BY39&lt;90,LMS!$D$14*BY39^3+LMS!$E$14*BY39^2+LMS!$F$14*BY39+LMS!$G$14,LMS!$D$15*BY39^3+LMS!$E$15*BY39^2+LMS!$F$15*BY39+LMS!$G$15)),(IF(BY39&lt;90,LMS!$D$17*BY39^3+LMS!$E$17*BY39^2+LMS!$F$17*BY39+LMS!$G$17,LMS!$D$18*BY39^3+LMS!$E$18*BY39^2+LMS!$F$18*BY39+LMS!$G$18)))</f>
        <v>8.8969350000000003E-2</v>
      </c>
      <c r="BY39" s="7">
        <f t="shared" si="53"/>
        <v>0</v>
      </c>
      <c r="CA39" s="143">
        <f>IF(D39="M",WeightSDS!P$5*$BY39^7+WeightSDS!Q$5*$BY39^6+WeightSDS!R$5*$BY39^5+WeightSDS!S$5*$BY39^4+WeightSDS!T$5*$BY39^3+WeightSDS!U$5*$BY39^2+WeightSDS!V$5*$BY39+WeightSDS!W$5,IF($BY39&lt;186,WeightSDS!P$8*$BY39^7+WeightSDS!Q$8*$BY39^6+WeightSDS!R$8*$BY39^5+WeightSDS!S$8*$BY39^4+WeightSDS!T$8*$BY39^3+WeightSDS!U$8*$BY39^2+WeightSDS!V$8*$BY39+WeightSDS!W$8,WeightSDS!$U$9+WeightSDS!$V$9*($BY39-WeightSDS!$W$9)))</f>
        <v>0.75407122999999998</v>
      </c>
      <c r="CB39" s="7">
        <f>IF(D39="M",IF($BY39&lt;45,WeightSDS!M$23*$BY39^10+WeightSDS!N$23*$BY39^9+WeightSDS!O$23*$BY39^8+WeightSDS!P$23*$BY39^7+WeightSDS!Q$23*$BY39^6+WeightSDS!R$23*$BY39^5+WeightSDS!S$23*$BY39^4+WeightSDS!T$23*$BY39^3+WeightSDS!U$23*$BY39^2+WeightSDS!V$23*$BY39+WeightSDS!W$23,IF($BY39&lt;153,WeightSDS!M$25*$BY39^10+WeightSDS!N$25*$BY39^9+WeightSDS!O$25*$BY39^8+WeightSDS!P$25*$BY39^7+WeightSDS!Q$25*$BY39^6+WeightSDS!R$25*$BY39^5+WeightSDS!S$25*$BY39^4+WeightSDS!T$25*$BY39^3+WeightSDS!U$25*$BY39^2+WeightSDS!V$25*$BY39+WeightSDS!W$25,WeightSDS!M$27+WeightSDS!N$27/(1+EXP(WeightSDS!O$27+WeightSDS!P$27*$BY39)))),IF($BY39&lt;43.8,WeightSDS!M$29*$BY39^10+WeightSDS!N$29*$BY39^9+WeightSDS!O$29*$BY39^8+WeightSDS!P$29*$BY39^7+WeightSDS!Q$29*$BY39^6+WeightSDS!R$29*$BY39^5+WeightSDS!S$29*$BY39^4+WeightSDS!T$29*$BY39^3+WeightSDS!U$29*$BY39^2+WeightSDS!V$29*$BY39+WeightSDS!W$29-0.010431*(1-$BY39/210),IF($BY39&lt;123,WeightSDS!M$30*$BY39^10+WeightSDS!N$30*$BY39^9+WeightSDS!O$30*$BY39^8+WeightSDS!P$30*$BY39^7+WeightSDS!Q$30*$BY39^6+WeightSDS!R$30*$BY39^5+WeightSDS!S$30*$BY39^4+WeightSDS!T$30*$BY39^3+WeightSDS!U$30*$BY39^2+WeightSDS!V$30*$BY39+WeightSDS!W$30-0.010431*(1-1/$BY39),WeightSDS!M$32+WeightSDS!N$32/(1+EXP(WeightSDS!O$32+WeightSDS!P$32*$BY39))-0.010431*(1-$BY39/210))))</f>
        <v>2.9500001032655536</v>
      </c>
      <c r="CC39" s="7">
        <f>IF(D39="M",IF($BY39&lt;162,WeightSDS!P$12*$BY39^7+WeightSDS!Q$12*$BY39^6+WeightSDS!R$12*$BY39^5+WeightSDS!S$12*$BY39^4+WeightSDS!T$12*$BY39^3+WeightSDS!U$12*$BY39^2+WeightSDS!V$12*$BY39+WeightSDS!W$12,WeightSDS!P$14*$BY39^7+WeightSDS!Q$14*$BY39^6+WeightSDS!R$14*$BY39^5+WeightSDS!S$14*$BY39^4+WeightSDS!T$14*$BY39^3+WeightSDS!U$14*$BY39^2+WeightSDS!V$14*$BY39+WeightSDS!W$14),IF($BY39&lt;156,WeightSDS!O$17*$BY39^8+WeightSDS!P$17*$BY39^7+WeightSDS!Q$17*$BY39^6+WeightSDS!R$17*$BY39^5+WeightSDS!S$17*$BY39^4+WeightSDS!T$17*$BY39^3+WeightSDS!U$17*$BY39^2+WeightSDS!V$17*$BY39+WeightSDS!W$17,IF($BY39&lt;186,WeightSDS!$U$18+(WeightSDS!$V$18-WeightSDS!$U$18)/24*($BY39-186)+WeightSDS!$W$18*(-$BY39+186)^2-0.005,WeightSDS!$U$18+(WeightSDS!$V$18-WeightSDS!$U$18)/24*($BY39-186)-0.005)))</f>
        <v>0.14604529399999999</v>
      </c>
      <c r="CE39">
        <f t="shared" si="80"/>
        <v>0.56299999999999994</v>
      </c>
      <c r="CF39">
        <f t="shared" si="81"/>
        <v>69</v>
      </c>
      <c r="CG39">
        <f t="shared" si="82"/>
        <v>0.51</v>
      </c>
      <c r="CH39" s="7" t="e">
        <f t="shared" si="83"/>
        <v>#VALUE!</v>
      </c>
      <c r="CI39" s="7" t="e">
        <f t="shared" si="84"/>
        <v>#VALUE!</v>
      </c>
      <c r="CJ39" s="7" t="e">
        <f t="shared" si="85"/>
        <v>#VALUE!</v>
      </c>
      <c r="CK39" s="7" t="e">
        <f t="shared" si="65"/>
        <v>#VALUE!</v>
      </c>
      <c r="CL39" s="7" t="e">
        <f t="shared" si="66"/>
        <v>#VALUE!</v>
      </c>
      <c r="CM39" s="7" t="e">
        <f t="shared" si="67"/>
        <v>#VALUE!</v>
      </c>
      <c r="CN39" s="7" t="e">
        <f t="shared" si="68"/>
        <v>#VALUE!</v>
      </c>
      <c r="CO39" s="7" t="e">
        <f t="shared" si="69"/>
        <v>#VALUE!</v>
      </c>
      <c r="CP39" s="7" t="e">
        <f t="shared" si="70"/>
        <v>#VALUE!</v>
      </c>
      <c r="CR39" s="7" t="e">
        <f t="shared" si="86"/>
        <v>#VALUE!</v>
      </c>
      <c r="CS39" s="7" t="e">
        <f t="shared" si="87"/>
        <v>#VALUE!</v>
      </c>
      <c r="CT39" s="7" t="e">
        <f t="shared" si="88"/>
        <v>#VALUE!</v>
      </c>
      <c r="CU39" s="7" t="e">
        <f t="shared" si="89"/>
        <v>#VALUE!</v>
      </c>
      <c r="CV39" s="7" t="e">
        <f t="shared" si="90"/>
        <v>#VALUE!</v>
      </c>
      <c r="CW39" s="7" t="e">
        <f t="shared" si="91"/>
        <v>#VALUE!</v>
      </c>
      <c r="CX39" s="7" t="e">
        <f t="shared" si="92"/>
        <v>#VALUE!</v>
      </c>
      <c r="CY39" s="7" t="e">
        <f t="shared" si="93"/>
        <v>#VALUE!</v>
      </c>
      <c r="CZ39" s="7" t="e">
        <f t="shared" si="94"/>
        <v>#VALUE!</v>
      </c>
    </row>
    <row r="40" spans="2:104" s="7" customFormat="1" x14ac:dyDescent="0.15">
      <c r="B40" s="118"/>
      <c r="C40" s="118"/>
      <c r="D40" s="118"/>
      <c r="E40" s="30"/>
      <c r="F40" s="78"/>
      <c r="G40" s="78"/>
      <c r="H40" s="78"/>
      <c r="I40" s="78"/>
      <c r="J40" s="78"/>
      <c r="K40" s="78"/>
      <c r="L40" s="30"/>
      <c r="M40" s="78"/>
      <c r="N40" s="78"/>
      <c r="O40" s="78"/>
      <c r="P40" s="78"/>
      <c r="Q40" s="2" t="str">
        <f t="shared" si="30"/>
        <v/>
      </c>
      <c r="R40" s="11" t="str">
        <f t="shared" si="31"/>
        <v/>
      </c>
      <c r="S40" s="2" t="str">
        <f t="shared" si="32"/>
        <v/>
      </c>
      <c r="T40" s="11" t="str">
        <f t="shared" si="33"/>
        <v/>
      </c>
      <c r="U40" s="2" t="str">
        <f t="shared" si="34"/>
        <v/>
      </c>
      <c r="V40" s="11" t="str">
        <f t="shared" si="35"/>
        <v/>
      </c>
      <c r="W40" s="79" t="str">
        <f t="shared" si="61"/>
        <v/>
      </c>
      <c r="X40" s="79" t="str">
        <f t="shared" si="62"/>
        <v/>
      </c>
      <c r="Y40" s="2" t="str">
        <f t="shared" si="71"/>
        <v/>
      </c>
      <c r="Z40" s="11" t="str">
        <f t="shared" si="72"/>
        <v/>
      </c>
      <c r="AA40" s="2" t="str">
        <f t="shared" si="73"/>
        <v/>
      </c>
      <c r="AB40" s="11" t="str">
        <f t="shared" si="74"/>
        <v/>
      </c>
      <c r="AC40" s="2" t="str">
        <f t="shared" si="75"/>
        <v/>
      </c>
      <c r="AD40" s="11" t="str">
        <f t="shared" si="76"/>
        <v/>
      </c>
      <c r="AE40" s="11" t="str">
        <f t="shared" si="77"/>
        <v/>
      </c>
      <c r="AF40" s="2" t="str">
        <f t="shared" si="39"/>
        <v/>
      </c>
      <c r="AG40" s="2" t="str">
        <f t="shared" si="78"/>
        <v/>
      </c>
      <c r="AH40" s="2" t="str">
        <f t="shared" si="40"/>
        <v/>
      </c>
      <c r="AI40" s="11" t="str">
        <f t="shared" si="41"/>
        <v/>
      </c>
      <c r="AJ40" s="2" t="str">
        <f t="shared" si="42"/>
        <v/>
      </c>
      <c r="AK40" s="11" t="str">
        <f t="shared" si="43"/>
        <v/>
      </c>
      <c r="AL40" s="11" t="str">
        <f t="shared" si="44"/>
        <v/>
      </c>
      <c r="AM40" s="2" t="str">
        <f t="shared" si="45"/>
        <v/>
      </c>
      <c r="AN40" s="11" t="str">
        <f t="shared" si="46"/>
        <v/>
      </c>
      <c r="AO40" s="175" t="str">
        <f t="shared" si="47"/>
        <v/>
      </c>
      <c r="AP40" s="11" t="str">
        <f t="shared" si="48"/>
        <v/>
      </c>
      <c r="AQ40" s="33"/>
      <c r="AR40" s="33"/>
      <c r="AS40" s="33"/>
      <c r="AT40" s="33"/>
      <c r="AU40" s="33"/>
      <c r="AV40" s="33"/>
      <c r="AW40" s="33"/>
      <c r="AX40" s="33"/>
      <c r="AY40" s="33"/>
      <c r="AZ40" s="33"/>
      <c r="BA40" s="33"/>
      <c r="BB40" s="33"/>
      <c r="BC40" s="33"/>
      <c r="BD40" s="33"/>
      <c r="BE40" s="33"/>
      <c r="BF40" s="33"/>
      <c r="BG40" s="33"/>
      <c r="BH40" s="33"/>
      <c r="BI40" s="31"/>
      <c r="BJ40" s="31"/>
      <c r="BK40" s="136"/>
      <c r="BL40" s="139">
        <f t="shared" si="49"/>
        <v>0</v>
      </c>
      <c r="BM40" s="31">
        <f t="shared" si="50"/>
        <v>0</v>
      </c>
      <c r="BN40" s="31"/>
      <c r="BO40" s="140">
        <f t="shared" si="51"/>
        <v>0</v>
      </c>
      <c r="BP40" s="12"/>
      <c r="BQ40" s="8">
        <f t="shared" si="63"/>
        <v>9.0359999999999996</v>
      </c>
      <c r="BR40" s="8">
        <f t="shared" si="64"/>
        <v>-184.49199999999999</v>
      </c>
      <c r="BS40" s="8"/>
      <c r="BT40" s="8">
        <f t="shared" si="79"/>
        <v>0</v>
      </c>
      <c r="BU40"/>
      <c r="BV40">
        <f>IF(D40="M",IF(BY40&lt;78,LMS!$D$5*BY40^3+LMS!$E$5*BY40^2+LMS!$F$5*BY40+LMS!$G$5,IF(BY40&lt;150,LMS!$D$6*BY40^3+LMS!$E$6*BY40^2+LMS!$F$6*BY40+LMS!$G$6,LMS!$D$7*BY40^3+LMS!$E$7*BY40^2+LMS!$F$7*BY40+LMS!$G$7)),IF(BY40&lt;69,LMS!$D$9*BY40^3+LMS!$E$9*BY40^2+LMS!$F$9*BY40+LMS!$G$9,IF(BY40&lt;150,LMS!$D$10*BY40^3+LMS!$E$10*BY40^2+LMS!$F$10*BY40+LMS!$G$10,LMS!$D$11*BY40^3+LMS!$E$11*BY40^2+LMS!$F$11*BY40+LMS!$G$11)))</f>
        <v>0.79584630099999998</v>
      </c>
      <c r="BW40">
        <f>IF(D40="M",(IF(BY40&lt;2.5,LMS!$D$21*BY40^3+LMS!$E$21*BY40^2+LMS!$F$21*BY40+LMS!$G$21,IF(BY40&lt;9.5,LMS!$D$22*BY40^3+LMS!$E$22*BY40^2+LMS!$F$22*BY40+LMS!$G$22,IF(BY40&lt;26.75,LMS!$D$23*BY40^3+LMS!$E$23*BY40^2+LMS!$F$23*BY40+LMS!$G$23,IF(BY40&lt;90,LMS!$D$24*BY40^3+LMS!$E$24*BY40^2+LMS!$F$24*BY40+LMS!$G$24,LMS!$D$25*BY40^3+LMS!$E$25*BY40^2+LMS!$F$25*BY40+LMS!$G$25))))),(IF(BY40&lt;2.5,LMS!$D$27*BY40^3+LMS!$E$27*BY40^2+LMS!$F$27*BY40+LMS!$G$27,IF(BY40&lt;9.5,LMS!$D$28*BY40^3+LMS!$E$28*BY40^2+LMS!$F$28*BY40+LMS!$G$28,IF(BY40&lt;26.75,LMS!$D$29*BY40^3+LMS!$E$29*BY40^2+LMS!$F$29*BY40+LMS!$G$29,IF(BY40&lt;90,LMS!$D$30*BY40^3+LMS!$E$30*BY40^2+LMS!$F$30*BY40+LMS!$G$30,IF(BY40&lt;150,LMS!$D$31*BY40^3+LMS!$E$31*BY40^2+LMS!$F$31*BY40+LMS!$G$31,LMS!$D$32*BY40^3+LMS!$E$32*BY40^2+LMS!$F$32*BY40+LMS!$G$32)))))))</f>
        <v>12.568967990000001</v>
      </c>
      <c r="BX40">
        <f>IF(D40="M",(IF(BY40&lt;90,LMS!$D$14*BY40^3+LMS!$E$14*BY40^2+LMS!$F$14*BY40+LMS!$G$14,LMS!$D$15*BY40^3+LMS!$E$15*BY40^2+LMS!$F$15*BY40+LMS!$G$15)),(IF(BY40&lt;90,LMS!$D$17*BY40^3+LMS!$E$17*BY40^2+LMS!$F$17*BY40+LMS!$G$17,LMS!$D$18*BY40^3+LMS!$E$18*BY40^2+LMS!$F$18*BY40+LMS!$G$18)))</f>
        <v>8.8969350000000003E-2</v>
      </c>
      <c r="BY40" s="7">
        <f t="shared" si="53"/>
        <v>0</v>
      </c>
      <c r="CA40" s="143">
        <f>IF(D40="M",WeightSDS!P$5*$BY40^7+WeightSDS!Q$5*$BY40^6+WeightSDS!R$5*$BY40^5+WeightSDS!S$5*$BY40^4+WeightSDS!T$5*$BY40^3+WeightSDS!U$5*$BY40^2+WeightSDS!V$5*$BY40+WeightSDS!W$5,IF($BY40&lt;186,WeightSDS!P$8*$BY40^7+WeightSDS!Q$8*$BY40^6+WeightSDS!R$8*$BY40^5+WeightSDS!S$8*$BY40^4+WeightSDS!T$8*$BY40^3+WeightSDS!U$8*$BY40^2+WeightSDS!V$8*$BY40+WeightSDS!W$8,WeightSDS!$U$9+WeightSDS!$V$9*($BY40-WeightSDS!$W$9)))</f>
        <v>0.75407122999999998</v>
      </c>
      <c r="CB40" s="7">
        <f>IF(D40="M",IF($BY40&lt;45,WeightSDS!M$23*$BY40^10+WeightSDS!N$23*$BY40^9+WeightSDS!O$23*$BY40^8+WeightSDS!P$23*$BY40^7+WeightSDS!Q$23*$BY40^6+WeightSDS!R$23*$BY40^5+WeightSDS!S$23*$BY40^4+WeightSDS!T$23*$BY40^3+WeightSDS!U$23*$BY40^2+WeightSDS!V$23*$BY40+WeightSDS!W$23,IF($BY40&lt;153,WeightSDS!M$25*$BY40^10+WeightSDS!N$25*$BY40^9+WeightSDS!O$25*$BY40^8+WeightSDS!P$25*$BY40^7+WeightSDS!Q$25*$BY40^6+WeightSDS!R$25*$BY40^5+WeightSDS!S$25*$BY40^4+WeightSDS!T$25*$BY40^3+WeightSDS!U$25*$BY40^2+WeightSDS!V$25*$BY40+WeightSDS!W$25,WeightSDS!M$27+WeightSDS!N$27/(1+EXP(WeightSDS!O$27+WeightSDS!P$27*$BY40)))),IF($BY40&lt;43.8,WeightSDS!M$29*$BY40^10+WeightSDS!N$29*$BY40^9+WeightSDS!O$29*$BY40^8+WeightSDS!P$29*$BY40^7+WeightSDS!Q$29*$BY40^6+WeightSDS!R$29*$BY40^5+WeightSDS!S$29*$BY40^4+WeightSDS!T$29*$BY40^3+WeightSDS!U$29*$BY40^2+WeightSDS!V$29*$BY40+WeightSDS!W$29-0.010431*(1-$BY40/210),IF($BY40&lt;123,WeightSDS!M$30*$BY40^10+WeightSDS!N$30*$BY40^9+WeightSDS!O$30*$BY40^8+WeightSDS!P$30*$BY40^7+WeightSDS!Q$30*$BY40^6+WeightSDS!R$30*$BY40^5+WeightSDS!S$30*$BY40^4+WeightSDS!T$30*$BY40^3+WeightSDS!U$30*$BY40^2+WeightSDS!V$30*$BY40+WeightSDS!W$30-0.010431*(1-1/$BY40),WeightSDS!M$32+WeightSDS!N$32/(1+EXP(WeightSDS!O$32+WeightSDS!P$32*$BY40))-0.010431*(1-$BY40/210))))</f>
        <v>2.9500001032655536</v>
      </c>
      <c r="CC40" s="7">
        <f>IF(D40="M",IF($BY40&lt;162,WeightSDS!P$12*$BY40^7+WeightSDS!Q$12*$BY40^6+WeightSDS!R$12*$BY40^5+WeightSDS!S$12*$BY40^4+WeightSDS!T$12*$BY40^3+WeightSDS!U$12*$BY40^2+WeightSDS!V$12*$BY40+WeightSDS!W$12,WeightSDS!P$14*$BY40^7+WeightSDS!Q$14*$BY40^6+WeightSDS!R$14*$BY40^5+WeightSDS!S$14*$BY40^4+WeightSDS!T$14*$BY40^3+WeightSDS!U$14*$BY40^2+WeightSDS!V$14*$BY40+WeightSDS!W$14),IF($BY40&lt;156,WeightSDS!O$17*$BY40^8+WeightSDS!P$17*$BY40^7+WeightSDS!Q$17*$BY40^6+WeightSDS!R$17*$BY40^5+WeightSDS!S$17*$BY40^4+WeightSDS!T$17*$BY40^3+WeightSDS!U$17*$BY40^2+WeightSDS!V$17*$BY40+WeightSDS!W$17,IF($BY40&lt;186,WeightSDS!$U$18+(WeightSDS!$V$18-WeightSDS!$U$18)/24*($BY40-186)+WeightSDS!$W$18*(-$BY40+186)^2-0.005,WeightSDS!$U$18+(WeightSDS!$V$18-WeightSDS!$U$18)/24*($BY40-186)-0.005)))</f>
        <v>0.14604529399999999</v>
      </c>
      <c r="CE40">
        <f t="shared" si="80"/>
        <v>0.56299999999999994</v>
      </c>
      <c r="CF40">
        <f t="shared" si="81"/>
        <v>69</v>
      </c>
      <c r="CG40">
        <f t="shared" si="82"/>
        <v>0.51</v>
      </c>
      <c r="CH40" s="7" t="e">
        <f t="shared" si="83"/>
        <v>#VALUE!</v>
      </c>
      <c r="CI40" s="7" t="e">
        <f t="shared" si="84"/>
        <v>#VALUE!</v>
      </c>
      <c r="CJ40" s="7" t="e">
        <f t="shared" si="85"/>
        <v>#VALUE!</v>
      </c>
      <c r="CK40" s="7" t="e">
        <f t="shared" si="65"/>
        <v>#VALUE!</v>
      </c>
      <c r="CL40" s="7" t="e">
        <f t="shared" si="66"/>
        <v>#VALUE!</v>
      </c>
      <c r="CM40" s="7" t="e">
        <f t="shared" si="67"/>
        <v>#VALUE!</v>
      </c>
      <c r="CN40" s="7" t="e">
        <f t="shared" si="68"/>
        <v>#VALUE!</v>
      </c>
      <c r="CO40" s="7" t="e">
        <f t="shared" si="69"/>
        <v>#VALUE!</v>
      </c>
      <c r="CP40" s="7" t="e">
        <f t="shared" si="70"/>
        <v>#VALUE!</v>
      </c>
      <c r="CR40" s="7" t="e">
        <f t="shared" si="86"/>
        <v>#VALUE!</v>
      </c>
      <c r="CS40" s="7" t="e">
        <f t="shared" si="87"/>
        <v>#VALUE!</v>
      </c>
      <c r="CT40" s="7" t="e">
        <f t="shared" si="88"/>
        <v>#VALUE!</v>
      </c>
      <c r="CU40" s="7" t="e">
        <f t="shared" si="89"/>
        <v>#VALUE!</v>
      </c>
      <c r="CV40" s="7" t="e">
        <f t="shared" si="90"/>
        <v>#VALUE!</v>
      </c>
      <c r="CW40" s="7" t="e">
        <f t="shared" si="91"/>
        <v>#VALUE!</v>
      </c>
      <c r="CX40" s="7" t="e">
        <f t="shared" si="92"/>
        <v>#VALUE!</v>
      </c>
      <c r="CY40" s="7" t="e">
        <f t="shared" si="93"/>
        <v>#VALUE!</v>
      </c>
      <c r="CZ40" s="7" t="e">
        <f t="shared" si="94"/>
        <v>#VALUE!</v>
      </c>
    </row>
    <row r="41" spans="2:104" s="7" customFormat="1" x14ac:dyDescent="0.15">
      <c r="B41" s="118"/>
      <c r="C41" s="118"/>
      <c r="D41" s="118"/>
      <c r="E41" s="30"/>
      <c r="F41" s="78"/>
      <c r="G41" s="78"/>
      <c r="H41" s="78"/>
      <c r="I41" s="78"/>
      <c r="J41" s="78"/>
      <c r="K41" s="78"/>
      <c r="L41" s="30"/>
      <c r="M41" s="78"/>
      <c r="N41" s="78"/>
      <c r="O41" s="78"/>
      <c r="P41" s="78"/>
      <c r="Q41" s="2" t="str">
        <f t="shared" si="30"/>
        <v/>
      </c>
      <c r="R41" s="11" t="str">
        <f t="shared" si="31"/>
        <v/>
      </c>
      <c r="S41" s="2" t="str">
        <f t="shared" si="32"/>
        <v/>
      </c>
      <c r="T41" s="11" t="str">
        <f t="shared" si="33"/>
        <v/>
      </c>
      <c r="U41" s="2" t="str">
        <f t="shared" si="34"/>
        <v/>
      </c>
      <c r="V41" s="11" t="str">
        <f t="shared" si="35"/>
        <v/>
      </c>
      <c r="W41" s="79" t="str">
        <f t="shared" si="61"/>
        <v/>
      </c>
      <c r="X41" s="79" t="str">
        <f t="shared" si="62"/>
        <v/>
      </c>
      <c r="Y41" s="2" t="str">
        <f t="shared" si="71"/>
        <v/>
      </c>
      <c r="Z41" s="11" t="str">
        <f t="shared" si="72"/>
        <v/>
      </c>
      <c r="AA41" s="2" t="str">
        <f t="shared" si="73"/>
        <v/>
      </c>
      <c r="AB41" s="11" t="str">
        <f t="shared" si="74"/>
        <v/>
      </c>
      <c r="AC41" s="2" t="str">
        <f t="shared" si="75"/>
        <v/>
      </c>
      <c r="AD41" s="11" t="str">
        <f t="shared" si="76"/>
        <v/>
      </c>
      <c r="AE41" s="11" t="str">
        <f t="shared" si="77"/>
        <v/>
      </c>
      <c r="AF41" s="2" t="str">
        <f t="shared" si="39"/>
        <v/>
      </c>
      <c r="AG41" s="2" t="str">
        <f t="shared" si="78"/>
        <v/>
      </c>
      <c r="AH41" s="2" t="str">
        <f t="shared" si="40"/>
        <v/>
      </c>
      <c r="AI41" s="11" t="str">
        <f t="shared" si="41"/>
        <v/>
      </c>
      <c r="AJ41" s="2" t="str">
        <f t="shared" si="42"/>
        <v/>
      </c>
      <c r="AK41" s="11" t="str">
        <f t="shared" si="43"/>
        <v/>
      </c>
      <c r="AL41" s="11" t="str">
        <f t="shared" si="44"/>
        <v/>
      </c>
      <c r="AM41" s="2" t="str">
        <f t="shared" si="45"/>
        <v/>
      </c>
      <c r="AN41" s="11" t="str">
        <f t="shared" si="46"/>
        <v/>
      </c>
      <c r="AO41" s="175" t="str">
        <f t="shared" si="47"/>
        <v/>
      </c>
      <c r="AP41" s="11" t="str">
        <f t="shared" si="48"/>
        <v/>
      </c>
      <c r="AQ41" s="33"/>
      <c r="AR41" s="33"/>
      <c r="AS41" s="33"/>
      <c r="AT41" s="33"/>
      <c r="AU41" s="33"/>
      <c r="AV41" s="33"/>
      <c r="AW41" s="33"/>
      <c r="AX41" s="33"/>
      <c r="AY41" s="33"/>
      <c r="AZ41" s="33"/>
      <c r="BA41" s="33"/>
      <c r="BB41" s="33"/>
      <c r="BC41" s="33"/>
      <c r="BD41" s="33"/>
      <c r="BE41" s="33"/>
      <c r="BF41" s="33"/>
      <c r="BG41" s="33"/>
      <c r="BH41" s="33"/>
      <c r="BI41" s="31"/>
      <c r="BJ41" s="31"/>
      <c r="BK41" s="136"/>
      <c r="BL41" s="139">
        <f t="shared" si="49"/>
        <v>0</v>
      </c>
      <c r="BM41" s="31">
        <f t="shared" si="50"/>
        <v>0</v>
      </c>
      <c r="BN41" s="31"/>
      <c r="BO41" s="140">
        <f t="shared" si="51"/>
        <v>0</v>
      </c>
      <c r="BP41" s="12"/>
      <c r="BQ41" s="8">
        <f t="shared" si="63"/>
        <v>9.0359999999999996</v>
      </c>
      <c r="BR41" s="8">
        <f t="shared" si="64"/>
        <v>-184.49199999999999</v>
      </c>
      <c r="BS41" s="8"/>
      <c r="BT41" s="8">
        <f t="shared" si="79"/>
        <v>0</v>
      </c>
      <c r="BU41"/>
      <c r="BV41">
        <f>IF(D41="M",IF(BY41&lt;78,LMS!$D$5*BY41^3+LMS!$E$5*BY41^2+LMS!$F$5*BY41+LMS!$G$5,IF(BY41&lt;150,LMS!$D$6*BY41^3+LMS!$E$6*BY41^2+LMS!$F$6*BY41+LMS!$G$6,LMS!$D$7*BY41^3+LMS!$E$7*BY41^2+LMS!$F$7*BY41+LMS!$G$7)),IF(BY41&lt;69,LMS!$D$9*BY41^3+LMS!$E$9*BY41^2+LMS!$F$9*BY41+LMS!$G$9,IF(BY41&lt;150,LMS!$D$10*BY41^3+LMS!$E$10*BY41^2+LMS!$F$10*BY41+LMS!$G$10,LMS!$D$11*BY41^3+LMS!$E$11*BY41^2+LMS!$F$11*BY41+LMS!$G$11)))</f>
        <v>0.79584630099999998</v>
      </c>
      <c r="BW41">
        <f>IF(D41="M",(IF(BY41&lt;2.5,LMS!$D$21*BY41^3+LMS!$E$21*BY41^2+LMS!$F$21*BY41+LMS!$G$21,IF(BY41&lt;9.5,LMS!$D$22*BY41^3+LMS!$E$22*BY41^2+LMS!$F$22*BY41+LMS!$G$22,IF(BY41&lt;26.75,LMS!$D$23*BY41^3+LMS!$E$23*BY41^2+LMS!$F$23*BY41+LMS!$G$23,IF(BY41&lt;90,LMS!$D$24*BY41^3+LMS!$E$24*BY41^2+LMS!$F$24*BY41+LMS!$G$24,LMS!$D$25*BY41^3+LMS!$E$25*BY41^2+LMS!$F$25*BY41+LMS!$G$25))))),(IF(BY41&lt;2.5,LMS!$D$27*BY41^3+LMS!$E$27*BY41^2+LMS!$F$27*BY41+LMS!$G$27,IF(BY41&lt;9.5,LMS!$D$28*BY41^3+LMS!$E$28*BY41^2+LMS!$F$28*BY41+LMS!$G$28,IF(BY41&lt;26.75,LMS!$D$29*BY41^3+LMS!$E$29*BY41^2+LMS!$F$29*BY41+LMS!$G$29,IF(BY41&lt;90,LMS!$D$30*BY41^3+LMS!$E$30*BY41^2+LMS!$F$30*BY41+LMS!$G$30,IF(BY41&lt;150,LMS!$D$31*BY41^3+LMS!$E$31*BY41^2+LMS!$F$31*BY41+LMS!$G$31,LMS!$D$32*BY41^3+LMS!$E$32*BY41^2+LMS!$F$32*BY41+LMS!$G$32)))))))</f>
        <v>12.568967990000001</v>
      </c>
      <c r="BX41">
        <f>IF(D41="M",(IF(BY41&lt;90,LMS!$D$14*BY41^3+LMS!$E$14*BY41^2+LMS!$F$14*BY41+LMS!$G$14,LMS!$D$15*BY41^3+LMS!$E$15*BY41^2+LMS!$F$15*BY41+LMS!$G$15)),(IF(BY41&lt;90,LMS!$D$17*BY41^3+LMS!$E$17*BY41^2+LMS!$F$17*BY41+LMS!$G$17,LMS!$D$18*BY41^3+LMS!$E$18*BY41^2+LMS!$F$18*BY41+LMS!$G$18)))</f>
        <v>8.8969350000000003E-2</v>
      </c>
      <c r="BY41" s="7">
        <f t="shared" si="53"/>
        <v>0</v>
      </c>
      <c r="CA41" s="143">
        <f>IF(D41="M",WeightSDS!P$5*$BY41^7+WeightSDS!Q$5*$BY41^6+WeightSDS!R$5*$BY41^5+WeightSDS!S$5*$BY41^4+WeightSDS!T$5*$BY41^3+WeightSDS!U$5*$BY41^2+WeightSDS!V$5*$BY41+WeightSDS!W$5,IF($BY41&lt;186,WeightSDS!P$8*$BY41^7+WeightSDS!Q$8*$BY41^6+WeightSDS!R$8*$BY41^5+WeightSDS!S$8*$BY41^4+WeightSDS!T$8*$BY41^3+WeightSDS!U$8*$BY41^2+WeightSDS!V$8*$BY41+WeightSDS!W$8,WeightSDS!$U$9+WeightSDS!$V$9*($BY41-WeightSDS!$W$9)))</f>
        <v>0.75407122999999998</v>
      </c>
      <c r="CB41" s="7">
        <f>IF(D41="M",IF($BY41&lt;45,WeightSDS!M$23*$BY41^10+WeightSDS!N$23*$BY41^9+WeightSDS!O$23*$BY41^8+WeightSDS!P$23*$BY41^7+WeightSDS!Q$23*$BY41^6+WeightSDS!R$23*$BY41^5+WeightSDS!S$23*$BY41^4+WeightSDS!T$23*$BY41^3+WeightSDS!U$23*$BY41^2+WeightSDS!V$23*$BY41+WeightSDS!W$23,IF($BY41&lt;153,WeightSDS!M$25*$BY41^10+WeightSDS!N$25*$BY41^9+WeightSDS!O$25*$BY41^8+WeightSDS!P$25*$BY41^7+WeightSDS!Q$25*$BY41^6+WeightSDS!R$25*$BY41^5+WeightSDS!S$25*$BY41^4+WeightSDS!T$25*$BY41^3+WeightSDS!U$25*$BY41^2+WeightSDS!V$25*$BY41+WeightSDS!W$25,WeightSDS!M$27+WeightSDS!N$27/(1+EXP(WeightSDS!O$27+WeightSDS!P$27*$BY41)))),IF($BY41&lt;43.8,WeightSDS!M$29*$BY41^10+WeightSDS!N$29*$BY41^9+WeightSDS!O$29*$BY41^8+WeightSDS!P$29*$BY41^7+WeightSDS!Q$29*$BY41^6+WeightSDS!R$29*$BY41^5+WeightSDS!S$29*$BY41^4+WeightSDS!T$29*$BY41^3+WeightSDS!U$29*$BY41^2+WeightSDS!V$29*$BY41+WeightSDS!W$29-0.010431*(1-$BY41/210),IF($BY41&lt;123,WeightSDS!M$30*$BY41^10+WeightSDS!N$30*$BY41^9+WeightSDS!O$30*$BY41^8+WeightSDS!P$30*$BY41^7+WeightSDS!Q$30*$BY41^6+WeightSDS!R$30*$BY41^5+WeightSDS!S$30*$BY41^4+WeightSDS!T$30*$BY41^3+WeightSDS!U$30*$BY41^2+WeightSDS!V$30*$BY41+WeightSDS!W$30-0.010431*(1-1/$BY41),WeightSDS!M$32+WeightSDS!N$32/(1+EXP(WeightSDS!O$32+WeightSDS!P$32*$BY41))-0.010431*(1-$BY41/210))))</f>
        <v>2.9500001032655536</v>
      </c>
      <c r="CC41" s="7">
        <f>IF(D41="M",IF($BY41&lt;162,WeightSDS!P$12*$BY41^7+WeightSDS!Q$12*$BY41^6+WeightSDS!R$12*$BY41^5+WeightSDS!S$12*$BY41^4+WeightSDS!T$12*$BY41^3+WeightSDS!U$12*$BY41^2+WeightSDS!V$12*$BY41+WeightSDS!W$12,WeightSDS!P$14*$BY41^7+WeightSDS!Q$14*$BY41^6+WeightSDS!R$14*$BY41^5+WeightSDS!S$14*$BY41^4+WeightSDS!T$14*$BY41^3+WeightSDS!U$14*$BY41^2+WeightSDS!V$14*$BY41+WeightSDS!W$14),IF($BY41&lt;156,WeightSDS!O$17*$BY41^8+WeightSDS!P$17*$BY41^7+WeightSDS!Q$17*$BY41^6+WeightSDS!R$17*$BY41^5+WeightSDS!S$17*$BY41^4+WeightSDS!T$17*$BY41^3+WeightSDS!U$17*$BY41^2+WeightSDS!V$17*$BY41+WeightSDS!W$17,IF($BY41&lt;186,WeightSDS!$U$18+(WeightSDS!$V$18-WeightSDS!$U$18)/24*($BY41-186)+WeightSDS!$W$18*(-$BY41+186)^2-0.005,WeightSDS!$U$18+(WeightSDS!$V$18-WeightSDS!$U$18)/24*($BY41-186)-0.005)))</f>
        <v>0.14604529399999999</v>
      </c>
      <c r="CE41">
        <f t="shared" si="80"/>
        <v>0.56299999999999994</v>
      </c>
      <c r="CF41">
        <f t="shared" si="81"/>
        <v>69</v>
      </c>
      <c r="CG41">
        <f t="shared" si="82"/>
        <v>0.51</v>
      </c>
      <c r="CH41" s="7" t="e">
        <f t="shared" si="83"/>
        <v>#VALUE!</v>
      </c>
      <c r="CI41" s="7" t="e">
        <f t="shared" si="84"/>
        <v>#VALUE!</v>
      </c>
      <c r="CJ41" s="7" t="e">
        <f t="shared" si="85"/>
        <v>#VALUE!</v>
      </c>
      <c r="CK41" s="7" t="e">
        <f t="shared" si="65"/>
        <v>#VALUE!</v>
      </c>
      <c r="CL41" s="7" t="e">
        <f t="shared" si="66"/>
        <v>#VALUE!</v>
      </c>
      <c r="CM41" s="7" t="e">
        <f t="shared" si="67"/>
        <v>#VALUE!</v>
      </c>
      <c r="CN41" s="7" t="e">
        <f t="shared" si="68"/>
        <v>#VALUE!</v>
      </c>
      <c r="CO41" s="7" t="e">
        <f t="shared" si="69"/>
        <v>#VALUE!</v>
      </c>
      <c r="CP41" s="7" t="e">
        <f t="shared" si="70"/>
        <v>#VALUE!</v>
      </c>
      <c r="CR41" s="7" t="e">
        <f t="shared" si="86"/>
        <v>#VALUE!</v>
      </c>
      <c r="CS41" s="7" t="e">
        <f t="shared" si="87"/>
        <v>#VALUE!</v>
      </c>
      <c r="CT41" s="7" t="e">
        <f t="shared" si="88"/>
        <v>#VALUE!</v>
      </c>
      <c r="CU41" s="7" t="e">
        <f t="shared" si="89"/>
        <v>#VALUE!</v>
      </c>
      <c r="CV41" s="7" t="e">
        <f t="shared" si="90"/>
        <v>#VALUE!</v>
      </c>
      <c r="CW41" s="7" t="e">
        <f t="shared" si="91"/>
        <v>#VALUE!</v>
      </c>
      <c r="CX41" s="7" t="e">
        <f t="shared" si="92"/>
        <v>#VALUE!</v>
      </c>
      <c r="CY41" s="7" t="e">
        <f t="shared" si="93"/>
        <v>#VALUE!</v>
      </c>
      <c r="CZ41" s="7" t="e">
        <f t="shared" si="94"/>
        <v>#VALUE!</v>
      </c>
    </row>
    <row r="42" spans="2:104" s="7" customFormat="1" x14ac:dyDescent="0.15">
      <c r="B42" s="118"/>
      <c r="C42" s="118"/>
      <c r="D42" s="118"/>
      <c r="E42" s="30"/>
      <c r="F42" s="78"/>
      <c r="G42" s="78"/>
      <c r="H42" s="78"/>
      <c r="I42" s="78"/>
      <c r="J42" s="78"/>
      <c r="K42" s="78"/>
      <c r="L42" s="30"/>
      <c r="M42" s="78"/>
      <c r="N42" s="78"/>
      <c r="O42" s="78"/>
      <c r="P42" s="78"/>
      <c r="Q42" s="2" t="str">
        <f t="shared" si="30"/>
        <v/>
      </c>
      <c r="R42" s="11" t="str">
        <f t="shared" si="31"/>
        <v/>
      </c>
      <c r="S42" s="2" t="str">
        <f t="shared" si="32"/>
        <v/>
      </c>
      <c r="T42" s="11" t="str">
        <f t="shared" si="33"/>
        <v/>
      </c>
      <c r="U42" s="2" t="str">
        <f t="shared" si="34"/>
        <v/>
      </c>
      <c r="V42" s="11" t="str">
        <f t="shared" si="35"/>
        <v/>
      </c>
      <c r="W42" s="79" t="str">
        <f t="shared" si="61"/>
        <v/>
      </c>
      <c r="X42" s="79" t="str">
        <f t="shared" si="62"/>
        <v/>
      </c>
      <c r="Y42" s="2" t="str">
        <f t="shared" si="71"/>
        <v/>
      </c>
      <c r="Z42" s="11" t="str">
        <f t="shared" si="72"/>
        <v/>
      </c>
      <c r="AA42" s="2" t="str">
        <f t="shared" si="73"/>
        <v/>
      </c>
      <c r="AB42" s="11" t="str">
        <f t="shared" si="74"/>
        <v/>
      </c>
      <c r="AC42" s="2" t="str">
        <f t="shared" si="75"/>
        <v/>
      </c>
      <c r="AD42" s="11" t="str">
        <f t="shared" si="76"/>
        <v/>
      </c>
      <c r="AE42" s="11" t="str">
        <f t="shared" si="77"/>
        <v/>
      </c>
      <c r="AF42" s="2" t="str">
        <f t="shared" si="39"/>
        <v/>
      </c>
      <c r="AG42" s="2" t="str">
        <f t="shared" si="78"/>
        <v/>
      </c>
      <c r="AH42" s="2" t="str">
        <f t="shared" si="40"/>
        <v/>
      </c>
      <c r="AI42" s="11" t="str">
        <f t="shared" si="41"/>
        <v/>
      </c>
      <c r="AJ42" s="2" t="str">
        <f t="shared" si="42"/>
        <v/>
      </c>
      <c r="AK42" s="11" t="str">
        <f t="shared" si="43"/>
        <v/>
      </c>
      <c r="AL42" s="11" t="str">
        <f t="shared" si="44"/>
        <v/>
      </c>
      <c r="AM42" s="2" t="str">
        <f t="shared" si="45"/>
        <v/>
      </c>
      <c r="AN42" s="11" t="str">
        <f t="shared" si="46"/>
        <v/>
      </c>
      <c r="AO42" s="175" t="str">
        <f t="shared" si="47"/>
        <v/>
      </c>
      <c r="AP42" s="11" t="str">
        <f t="shared" si="48"/>
        <v/>
      </c>
      <c r="AQ42" s="33"/>
      <c r="AR42" s="33"/>
      <c r="AS42" s="33"/>
      <c r="AT42" s="33"/>
      <c r="AU42" s="33"/>
      <c r="AV42" s="33"/>
      <c r="AW42" s="33"/>
      <c r="AX42" s="33"/>
      <c r="AY42" s="33"/>
      <c r="AZ42" s="33"/>
      <c r="BA42" s="33"/>
      <c r="BB42" s="33"/>
      <c r="BC42" s="33"/>
      <c r="BD42" s="33"/>
      <c r="BE42" s="33"/>
      <c r="BF42" s="33"/>
      <c r="BG42" s="33"/>
      <c r="BH42" s="33"/>
      <c r="BI42" s="31"/>
      <c r="BJ42" s="31"/>
      <c r="BK42" s="136"/>
      <c r="BL42" s="139">
        <f t="shared" si="49"/>
        <v>0</v>
      </c>
      <c r="BM42" s="31">
        <f t="shared" si="50"/>
        <v>0</v>
      </c>
      <c r="BN42" s="31"/>
      <c r="BO42" s="140">
        <f t="shared" si="51"/>
        <v>0</v>
      </c>
      <c r="BP42" s="12"/>
      <c r="BQ42" s="8">
        <f t="shared" si="63"/>
        <v>9.0359999999999996</v>
      </c>
      <c r="BR42" s="8">
        <f t="shared" si="64"/>
        <v>-184.49199999999999</v>
      </c>
      <c r="BS42" s="8"/>
      <c r="BT42" s="8">
        <f t="shared" si="79"/>
        <v>0</v>
      </c>
      <c r="BU42"/>
      <c r="BV42">
        <f>IF(D42="M",IF(BY42&lt;78,LMS!$D$5*BY42^3+LMS!$E$5*BY42^2+LMS!$F$5*BY42+LMS!$G$5,IF(BY42&lt;150,LMS!$D$6*BY42^3+LMS!$E$6*BY42^2+LMS!$F$6*BY42+LMS!$G$6,LMS!$D$7*BY42^3+LMS!$E$7*BY42^2+LMS!$F$7*BY42+LMS!$G$7)),IF(BY42&lt;69,LMS!$D$9*BY42^3+LMS!$E$9*BY42^2+LMS!$F$9*BY42+LMS!$G$9,IF(BY42&lt;150,LMS!$D$10*BY42^3+LMS!$E$10*BY42^2+LMS!$F$10*BY42+LMS!$G$10,LMS!$D$11*BY42^3+LMS!$E$11*BY42^2+LMS!$F$11*BY42+LMS!$G$11)))</f>
        <v>0.79584630099999998</v>
      </c>
      <c r="BW42">
        <f>IF(D42="M",(IF(BY42&lt;2.5,LMS!$D$21*BY42^3+LMS!$E$21*BY42^2+LMS!$F$21*BY42+LMS!$G$21,IF(BY42&lt;9.5,LMS!$D$22*BY42^3+LMS!$E$22*BY42^2+LMS!$F$22*BY42+LMS!$G$22,IF(BY42&lt;26.75,LMS!$D$23*BY42^3+LMS!$E$23*BY42^2+LMS!$F$23*BY42+LMS!$G$23,IF(BY42&lt;90,LMS!$D$24*BY42^3+LMS!$E$24*BY42^2+LMS!$F$24*BY42+LMS!$G$24,LMS!$D$25*BY42^3+LMS!$E$25*BY42^2+LMS!$F$25*BY42+LMS!$G$25))))),(IF(BY42&lt;2.5,LMS!$D$27*BY42^3+LMS!$E$27*BY42^2+LMS!$F$27*BY42+LMS!$G$27,IF(BY42&lt;9.5,LMS!$D$28*BY42^3+LMS!$E$28*BY42^2+LMS!$F$28*BY42+LMS!$G$28,IF(BY42&lt;26.75,LMS!$D$29*BY42^3+LMS!$E$29*BY42^2+LMS!$F$29*BY42+LMS!$G$29,IF(BY42&lt;90,LMS!$D$30*BY42^3+LMS!$E$30*BY42^2+LMS!$F$30*BY42+LMS!$G$30,IF(BY42&lt;150,LMS!$D$31*BY42^3+LMS!$E$31*BY42^2+LMS!$F$31*BY42+LMS!$G$31,LMS!$D$32*BY42^3+LMS!$E$32*BY42^2+LMS!$F$32*BY42+LMS!$G$32)))))))</f>
        <v>12.568967990000001</v>
      </c>
      <c r="BX42">
        <f>IF(D42="M",(IF(BY42&lt;90,LMS!$D$14*BY42^3+LMS!$E$14*BY42^2+LMS!$F$14*BY42+LMS!$G$14,LMS!$D$15*BY42^3+LMS!$E$15*BY42^2+LMS!$F$15*BY42+LMS!$G$15)),(IF(BY42&lt;90,LMS!$D$17*BY42^3+LMS!$E$17*BY42^2+LMS!$F$17*BY42+LMS!$G$17,LMS!$D$18*BY42^3+LMS!$E$18*BY42^2+LMS!$F$18*BY42+LMS!$G$18)))</f>
        <v>8.8969350000000003E-2</v>
      </c>
      <c r="BY42" s="7">
        <f t="shared" si="53"/>
        <v>0</v>
      </c>
      <c r="CA42" s="143">
        <f>IF(D42="M",WeightSDS!P$5*$BY42^7+WeightSDS!Q$5*$BY42^6+WeightSDS!R$5*$BY42^5+WeightSDS!S$5*$BY42^4+WeightSDS!T$5*$BY42^3+WeightSDS!U$5*$BY42^2+WeightSDS!V$5*$BY42+WeightSDS!W$5,IF($BY42&lt;186,WeightSDS!P$8*$BY42^7+WeightSDS!Q$8*$BY42^6+WeightSDS!R$8*$BY42^5+WeightSDS!S$8*$BY42^4+WeightSDS!T$8*$BY42^3+WeightSDS!U$8*$BY42^2+WeightSDS!V$8*$BY42+WeightSDS!W$8,WeightSDS!$U$9+WeightSDS!$V$9*($BY42-WeightSDS!$W$9)))</f>
        <v>0.75407122999999998</v>
      </c>
      <c r="CB42" s="7">
        <f>IF(D42="M",IF($BY42&lt;45,WeightSDS!M$23*$BY42^10+WeightSDS!N$23*$BY42^9+WeightSDS!O$23*$BY42^8+WeightSDS!P$23*$BY42^7+WeightSDS!Q$23*$BY42^6+WeightSDS!R$23*$BY42^5+WeightSDS!S$23*$BY42^4+WeightSDS!T$23*$BY42^3+WeightSDS!U$23*$BY42^2+WeightSDS!V$23*$BY42+WeightSDS!W$23,IF($BY42&lt;153,WeightSDS!M$25*$BY42^10+WeightSDS!N$25*$BY42^9+WeightSDS!O$25*$BY42^8+WeightSDS!P$25*$BY42^7+WeightSDS!Q$25*$BY42^6+WeightSDS!R$25*$BY42^5+WeightSDS!S$25*$BY42^4+WeightSDS!T$25*$BY42^3+WeightSDS!U$25*$BY42^2+WeightSDS!V$25*$BY42+WeightSDS!W$25,WeightSDS!M$27+WeightSDS!N$27/(1+EXP(WeightSDS!O$27+WeightSDS!P$27*$BY42)))),IF($BY42&lt;43.8,WeightSDS!M$29*$BY42^10+WeightSDS!N$29*$BY42^9+WeightSDS!O$29*$BY42^8+WeightSDS!P$29*$BY42^7+WeightSDS!Q$29*$BY42^6+WeightSDS!R$29*$BY42^5+WeightSDS!S$29*$BY42^4+WeightSDS!T$29*$BY42^3+WeightSDS!U$29*$BY42^2+WeightSDS!V$29*$BY42+WeightSDS!W$29-0.010431*(1-$BY42/210),IF($BY42&lt;123,WeightSDS!M$30*$BY42^10+WeightSDS!N$30*$BY42^9+WeightSDS!O$30*$BY42^8+WeightSDS!P$30*$BY42^7+WeightSDS!Q$30*$BY42^6+WeightSDS!R$30*$BY42^5+WeightSDS!S$30*$BY42^4+WeightSDS!T$30*$BY42^3+WeightSDS!U$30*$BY42^2+WeightSDS!V$30*$BY42+WeightSDS!W$30-0.010431*(1-1/$BY42),WeightSDS!M$32+WeightSDS!N$32/(1+EXP(WeightSDS!O$32+WeightSDS!P$32*$BY42))-0.010431*(1-$BY42/210))))</f>
        <v>2.9500001032655536</v>
      </c>
      <c r="CC42" s="7">
        <f>IF(D42="M",IF($BY42&lt;162,WeightSDS!P$12*$BY42^7+WeightSDS!Q$12*$BY42^6+WeightSDS!R$12*$BY42^5+WeightSDS!S$12*$BY42^4+WeightSDS!T$12*$BY42^3+WeightSDS!U$12*$BY42^2+WeightSDS!V$12*$BY42+WeightSDS!W$12,WeightSDS!P$14*$BY42^7+WeightSDS!Q$14*$BY42^6+WeightSDS!R$14*$BY42^5+WeightSDS!S$14*$BY42^4+WeightSDS!T$14*$BY42^3+WeightSDS!U$14*$BY42^2+WeightSDS!V$14*$BY42+WeightSDS!W$14),IF($BY42&lt;156,WeightSDS!O$17*$BY42^8+WeightSDS!P$17*$BY42^7+WeightSDS!Q$17*$BY42^6+WeightSDS!R$17*$BY42^5+WeightSDS!S$17*$BY42^4+WeightSDS!T$17*$BY42^3+WeightSDS!U$17*$BY42^2+WeightSDS!V$17*$BY42+WeightSDS!W$17,IF($BY42&lt;186,WeightSDS!$U$18+(WeightSDS!$V$18-WeightSDS!$U$18)/24*($BY42-186)+WeightSDS!$W$18*(-$BY42+186)^2-0.005,WeightSDS!$U$18+(WeightSDS!$V$18-WeightSDS!$U$18)/24*($BY42-186)-0.005)))</f>
        <v>0.14604529399999999</v>
      </c>
      <c r="CE42">
        <f t="shared" si="80"/>
        <v>0.56299999999999994</v>
      </c>
      <c r="CF42">
        <f t="shared" si="81"/>
        <v>69</v>
      </c>
      <c r="CG42">
        <f t="shared" si="82"/>
        <v>0.51</v>
      </c>
      <c r="CH42" s="7" t="e">
        <f t="shared" si="83"/>
        <v>#VALUE!</v>
      </c>
      <c r="CI42" s="7" t="e">
        <f t="shared" si="84"/>
        <v>#VALUE!</v>
      </c>
      <c r="CJ42" s="7" t="e">
        <f t="shared" si="85"/>
        <v>#VALUE!</v>
      </c>
      <c r="CK42" s="7" t="e">
        <f t="shared" si="65"/>
        <v>#VALUE!</v>
      </c>
      <c r="CL42" s="7" t="e">
        <f t="shared" si="66"/>
        <v>#VALUE!</v>
      </c>
      <c r="CM42" s="7" t="e">
        <f t="shared" si="67"/>
        <v>#VALUE!</v>
      </c>
      <c r="CN42" s="7" t="e">
        <f t="shared" si="68"/>
        <v>#VALUE!</v>
      </c>
      <c r="CO42" s="7" t="e">
        <f t="shared" si="69"/>
        <v>#VALUE!</v>
      </c>
      <c r="CP42" s="7" t="e">
        <f t="shared" si="70"/>
        <v>#VALUE!</v>
      </c>
      <c r="CR42" s="7" t="e">
        <f t="shared" si="86"/>
        <v>#VALUE!</v>
      </c>
      <c r="CS42" s="7" t="e">
        <f t="shared" si="87"/>
        <v>#VALUE!</v>
      </c>
      <c r="CT42" s="7" t="e">
        <f t="shared" si="88"/>
        <v>#VALUE!</v>
      </c>
      <c r="CU42" s="7" t="e">
        <f t="shared" si="89"/>
        <v>#VALUE!</v>
      </c>
      <c r="CV42" s="7" t="e">
        <f t="shared" si="90"/>
        <v>#VALUE!</v>
      </c>
      <c r="CW42" s="7" t="e">
        <f t="shared" si="91"/>
        <v>#VALUE!</v>
      </c>
      <c r="CX42" s="7" t="e">
        <f t="shared" si="92"/>
        <v>#VALUE!</v>
      </c>
      <c r="CY42" s="7" t="e">
        <f t="shared" si="93"/>
        <v>#VALUE!</v>
      </c>
      <c r="CZ42" s="7" t="e">
        <f t="shared" si="94"/>
        <v>#VALUE!</v>
      </c>
    </row>
    <row r="43" spans="2:104" s="7" customFormat="1" x14ac:dyDescent="0.15">
      <c r="B43" s="118"/>
      <c r="C43" s="118"/>
      <c r="D43" s="118"/>
      <c r="E43" s="30"/>
      <c r="F43" s="78"/>
      <c r="G43" s="78"/>
      <c r="H43" s="78"/>
      <c r="I43" s="78"/>
      <c r="J43" s="78"/>
      <c r="K43" s="78"/>
      <c r="L43" s="30"/>
      <c r="M43" s="78"/>
      <c r="N43" s="78"/>
      <c r="O43" s="78"/>
      <c r="P43" s="78"/>
      <c r="Q43" s="2" t="str">
        <f t="shared" si="30"/>
        <v/>
      </c>
      <c r="R43" s="11" t="str">
        <f t="shared" si="31"/>
        <v/>
      </c>
      <c r="S43" s="2" t="str">
        <f t="shared" si="32"/>
        <v/>
      </c>
      <c r="T43" s="11" t="str">
        <f t="shared" si="33"/>
        <v/>
      </c>
      <c r="U43" s="2" t="str">
        <f t="shared" si="34"/>
        <v/>
      </c>
      <c r="V43" s="11" t="str">
        <f t="shared" si="35"/>
        <v/>
      </c>
      <c r="W43" s="79" t="str">
        <f t="shared" si="61"/>
        <v/>
      </c>
      <c r="X43" s="79" t="str">
        <f t="shared" si="62"/>
        <v/>
      </c>
      <c r="Y43" s="2" t="str">
        <f t="shared" si="71"/>
        <v/>
      </c>
      <c r="Z43" s="11" t="str">
        <f t="shared" si="72"/>
        <v/>
      </c>
      <c r="AA43" s="2" t="str">
        <f t="shared" si="73"/>
        <v/>
      </c>
      <c r="AB43" s="11" t="str">
        <f t="shared" si="74"/>
        <v/>
      </c>
      <c r="AC43" s="2" t="str">
        <f t="shared" si="75"/>
        <v/>
      </c>
      <c r="AD43" s="11" t="str">
        <f t="shared" si="76"/>
        <v/>
      </c>
      <c r="AE43" s="11" t="str">
        <f t="shared" si="77"/>
        <v/>
      </c>
      <c r="AF43" s="2" t="str">
        <f t="shared" si="39"/>
        <v/>
      </c>
      <c r="AG43" s="2" t="str">
        <f t="shared" si="78"/>
        <v/>
      </c>
      <c r="AH43" s="2" t="str">
        <f t="shared" si="40"/>
        <v/>
      </c>
      <c r="AI43" s="11" t="str">
        <f t="shared" si="41"/>
        <v/>
      </c>
      <c r="AJ43" s="2" t="str">
        <f t="shared" si="42"/>
        <v/>
      </c>
      <c r="AK43" s="11" t="str">
        <f t="shared" si="43"/>
        <v/>
      </c>
      <c r="AL43" s="11" t="str">
        <f t="shared" si="44"/>
        <v/>
      </c>
      <c r="AM43" s="2" t="str">
        <f t="shared" si="45"/>
        <v/>
      </c>
      <c r="AN43" s="11" t="str">
        <f t="shared" si="46"/>
        <v/>
      </c>
      <c r="AO43" s="175" t="str">
        <f t="shared" si="47"/>
        <v/>
      </c>
      <c r="AP43" s="11" t="str">
        <f t="shared" si="48"/>
        <v/>
      </c>
      <c r="AQ43" s="33"/>
      <c r="AR43" s="33"/>
      <c r="AS43" s="33"/>
      <c r="AT43" s="33"/>
      <c r="AU43" s="33"/>
      <c r="AV43" s="33"/>
      <c r="AW43" s="33"/>
      <c r="AX43" s="33"/>
      <c r="AY43" s="33"/>
      <c r="AZ43" s="33"/>
      <c r="BA43" s="33"/>
      <c r="BB43" s="33"/>
      <c r="BC43" s="33"/>
      <c r="BD43" s="33"/>
      <c r="BE43" s="33"/>
      <c r="BF43" s="33"/>
      <c r="BG43" s="33"/>
      <c r="BH43" s="33"/>
      <c r="BI43" s="31"/>
      <c r="BJ43" s="31"/>
      <c r="BK43" s="136"/>
      <c r="BL43" s="139">
        <f t="shared" si="49"/>
        <v>0</v>
      </c>
      <c r="BM43" s="31">
        <f t="shared" si="50"/>
        <v>0</v>
      </c>
      <c r="BN43" s="31"/>
      <c r="BO43" s="140">
        <f t="shared" si="51"/>
        <v>0</v>
      </c>
      <c r="BP43" s="12"/>
      <c r="BQ43" s="8">
        <f t="shared" si="63"/>
        <v>9.0359999999999996</v>
      </c>
      <c r="BR43" s="8">
        <f t="shared" si="64"/>
        <v>-184.49199999999999</v>
      </c>
      <c r="BS43" s="8"/>
      <c r="BT43" s="8">
        <f t="shared" si="79"/>
        <v>0</v>
      </c>
      <c r="BU43"/>
      <c r="BV43">
        <f>IF(D43="M",IF(BY43&lt;78,LMS!$D$5*BY43^3+LMS!$E$5*BY43^2+LMS!$F$5*BY43+LMS!$G$5,IF(BY43&lt;150,LMS!$D$6*BY43^3+LMS!$E$6*BY43^2+LMS!$F$6*BY43+LMS!$G$6,LMS!$D$7*BY43^3+LMS!$E$7*BY43^2+LMS!$F$7*BY43+LMS!$G$7)),IF(BY43&lt;69,LMS!$D$9*BY43^3+LMS!$E$9*BY43^2+LMS!$F$9*BY43+LMS!$G$9,IF(BY43&lt;150,LMS!$D$10*BY43^3+LMS!$E$10*BY43^2+LMS!$F$10*BY43+LMS!$G$10,LMS!$D$11*BY43^3+LMS!$E$11*BY43^2+LMS!$F$11*BY43+LMS!$G$11)))</f>
        <v>0.79584630099999998</v>
      </c>
      <c r="BW43">
        <f>IF(D43="M",(IF(BY43&lt;2.5,LMS!$D$21*BY43^3+LMS!$E$21*BY43^2+LMS!$F$21*BY43+LMS!$G$21,IF(BY43&lt;9.5,LMS!$D$22*BY43^3+LMS!$E$22*BY43^2+LMS!$F$22*BY43+LMS!$G$22,IF(BY43&lt;26.75,LMS!$D$23*BY43^3+LMS!$E$23*BY43^2+LMS!$F$23*BY43+LMS!$G$23,IF(BY43&lt;90,LMS!$D$24*BY43^3+LMS!$E$24*BY43^2+LMS!$F$24*BY43+LMS!$G$24,LMS!$D$25*BY43^3+LMS!$E$25*BY43^2+LMS!$F$25*BY43+LMS!$G$25))))),(IF(BY43&lt;2.5,LMS!$D$27*BY43^3+LMS!$E$27*BY43^2+LMS!$F$27*BY43+LMS!$G$27,IF(BY43&lt;9.5,LMS!$D$28*BY43^3+LMS!$E$28*BY43^2+LMS!$F$28*BY43+LMS!$G$28,IF(BY43&lt;26.75,LMS!$D$29*BY43^3+LMS!$E$29*BY43^2+LMS!$F$29*BY43+LMS!$G$29,IF(BY43&lt;90,LMS!$D$30*BY43^3+LMS!$E$30*BY43^2+LMS!$F$30*BY43+LMS!$G$30,IF(BY43&lt;150,LMS!$D$31*BY43^3+LMS!$E$31*BY43^2+LMS!$F$31*BY43+LMS!$G$31,LMS!$D$32*BY43^3+LMS!$E$32*BY43^2+LMS!$F$32*BY43+LMS!$G$32)))))))</f>
        <v>12.568967990000001</v>
      </c>
      <c r="BX43">
        <f>IF(D43="M",(IF(BY43&lt;90,LMS!$D$14*BY43^3+LMS!$E$14*BY43^2+LMS!$F$14*BY43+LMS!$G$14,LMS!$D$15*BY43^3+LMS!$E$15*BY43^2+LMS!$F$15*BY43+LMS!$G$15)),(IF(BY43&lt;90,LMS!$D$17*BY43^3+LMS!$E$17*BY43^2+LMS!$F$17*BY43+LMS!$G$17,LMS!$D$18*BY43^3+LMS!$E$18*BY43^2+LMS!$F$18*BY43+LMS!$G$18)))</f>
        <v>8.8969350000000003E-2</v>
      </c>
      <c r="BY43" s="7">
        <f t="shared" si="53"/>
        <v>0</v>
      </c>
      <c r="CA43" s="143">
        <f>IF(D43="M",WeightSDS!P$5*$BY43^7+WeightSDS!Q$5*$BY43^6+WeightSDS!R$5*$BY43^5+WeightSDS!S$5*$BY43^4+WeightSDS!T$5*$BY43^3+WeightSDS!U$5*$BY43^2+WeightSDS!V$5*$BY43+WeightSDS!W$5,IF($BY43&lt;186,WeightSDS!P$8*$BY43^7+WeightSDS!Q$8*$BY43^6+WeightSDS!R$8*$BY43^5+WeightSDS!S$8*$BY43^4+WeightSDS!T$8*$BY43^3+WeightSDS!U$8*$BY43^2+WeightSDS!V$8*$BY43+WeightSDS!W$8,WeightSDS!$U$9+WeightSDS!$V$9*($BY43-WeightSDS!$W$9)))</f>
        <v>0.75407122999999998</v>
      </c>
      <c r="CB43" s="7">
        <f>IF(D43="M",IF($BY43&lt;45,WeightSDS!M$23*$BY43^10+WeightSDS!N$23*$BY43^9+WeightSDS!O$23*$BY43^8+WeightSDS!P$23*$BY43^7+WeightSDS!Q$23*$BY43^6+WeightSDS!R$23*$BY43^5+WeightSDS!S$23*$BY43^4+WeightSDS!T$23*$BY43^3+WeightSDS!U$23*$BY43^2+WeightSDS!V$23*$BY43+WeightSDS!W$23,IF($BY43&lt;153,WeightSDS!M$25*$BY43^10+WeightSDS!N$25*$BY43^9+WeightSDS!O$25*$BY43^8+WeightSDS!P$25*$BY43^7+WeightSDS!Q$25*$BY43^6+WeightSDS!R$25*$BY43^5+WeightSDS!S$25*$BY43^4+WeightSDS!T$25*$BY43^3+WeightSDS!U$25*$BY43^2+WeightSDS!V$25*$BY43+WeightSDS!W$25,WeightSDS!M$27+WeightSDS!N$27/(1+EXP(WeightSDS!O$27+WeightSDS!P$27*$BY43)))),IF($BY43&lt;43.8,WeightSDS!M$29*$BY43^10+WeightSDS!N$29*$BY43^9+WeightSDS!O$29*$BY43^8+WeightSDS!P$29*$BY43^7+WeightSDS!Q$29*$BY43^6+WeightSDS!R$29*$BY43^5+WeightSDS!S$29*$BY43^4+WeightSDS!T$29*$BY43^3+WeightSDS!U$29*$BY43^2+WeightSDS!V$29*$BY43+WeightSDS!W$29-0.010431*(1-$BY43/210),IF($BY43&lt;123,WeightSDS!M$30*$BY43^10+WeightSDS!N$30*$BY43^9+WeightSDS!O$30*$BY43^8+WeightSDS!P$30*$BY43^7+WeightSDS!Q$30*$BY43^6+WeightSDS!R$30*$BY43^5+WeightSDS!S$30*$BY43^4+WeightSDS!T$30*$BY43^3+WeightSDS!U$30*$BY43^2+WeightSDS!V$30*$BY43+WeightSDS!W$30-0.010431*(1-1/$BY43),WeightSDS!M$32+WeightSDS!N$32/(1+EXP(WeightSDS!O$32+WeightSDS!P$32*$BY43))-0.010431*(1-$BY43/210))))</f>
        <v>2.9500001032655536</v>
      </c>
      <c r="CC43" s="7">
        <f>IF(D43="M",IF($BY43&lt;162,WeightSDS!P$12*$BY43^7+WeightSDS!Q$12*$BY43^6+WeightSDS!R$12*$BY43^5+WeightSDS!S$12*$BY43^4+WeightSDS!T$12*$BY43^3+WeightSDS!U$12*$BY43^2+WeightSDS!V$12*$BY43+WeightSDS!W$12,WeightSDS!P$14*$BY43^7+WeightSDS!Q$14*$BY43^6+WeightSDS!R$14*$BY43^5+WeightSDS!S$14*$BY43^4+WeightSDS!T$14*$BY43^3+WeightSDS!U$14*$BY43^2+WeightSDS!V$14*$BY43+WeightSDS!W$14),IF($BY43&lt;156,WeightSDS!O$17*$BY43^8+WeightSDS!P$17*$BY43^7+WeightSDS!Q$17*$BY43^6+WeightSDS!R$17*$BY43^5+WeightSDS!S$17*$BY43^4+WeightSDS!T$17*$BY43^3+WeightSDS!U$17*$BY43^2+WeightSDS!V$17*$BY43+WeightSDS!W$17,IF($BY43&lt;186,WeightSDS!$U$18+(WeightSDS!$V$18-WeightSDS!$U$18)/24*($BY43-186)+WeightSDS!$W$18*(-$BY43+186)^2-0.005,WeightSDS!$U$18+(WeightSDS!$V$18-WeightSDS!$U$18)/24*($BY43-186)-0.005)))</f>
        <v>0.14604529399999999</v>
      </c>
      <c r="CE43">
        <f t="shared" si="80"/>
        <v>0.56299999999999994</v>
      </c>
      <c r="CF43">
        <f t="shared" si="81"/>
        <v>69</v>
      </c>
      <c r="CG43">
        <f t="shared" si="82"/>
        <v>0.51</v>
      </c>
      <c r="CH43" s="7" t="e">
        <f t="shared" si="83"/>
        <v>#VALUE!</v>
      </c>
      <c r="CI43" s="7" t="e">
        <f t="shared" si="84"/>
        <v>#VALUE!</v>
      </c>
      <c r="CJ43" s="7" t="e">
        <f t="shared" si="85"/>
        <v>#VALUE!</v>
      </c>
      <c r="CK43" s="7" t="e">
        <f t="shared" si="65"/>
        <v>#VALUE!</v>
      </c>
      <c r="CL43" s="7" t="e">
        <f t="shared" si="66"/>
        <v>#VALUE!</v>
      </c>
      <c r="CM43" s="7" t="e">
        <f t="shared" si="67"/>
        <v>#VALUE!</v>
      </c>
      <c r="CN43" s="7" t="e">
        <f t="shared" si="68"/>
        <v>#VALUE!</v>
      </c>
      <c r="CO43" s="7" t="e">
        <f t="shared" si="69"/>
        <v>#VALUE!</v>
      </c>
      <c r="CP43" s="7" t="e">
        <f t="shared" si="70"/>
        <v>#VALUE!</v>
      </c>
      <c r="CR43" s="7" t="e">
        <f t="shared" si="86"/>
        <v>#VALUE!</v>
      </c>
      <c r="CS43" s="7" t="e">
        <f t="shared" si="87"/>
        <v>#VALUE!</v>
      </c>
      <c r="CT43" s="7" t="e">
        <f t="shared" si="88"/>
        <v>#VALUE!</v>
      </c>
      <c r="CU43" s="7" t="e">
        <f t="shared" si="89"/>
        <v>#VALUE!</v>
      </c>
      <c r="CV43" s="7" t="e">
        <f t="shared" si="90"/>
        <v>#VALUE!</v>
      </c>
      <c r="CW43" s="7" t="e">
        <f t="shared" si="91"/>
        <v>#VALUE!</v>
      </c>
      <c r="CX43" s="7" t="e">
        <f t="shared" si="92"/>
        <v>#VALUE!</v>
      </c>
      <c r="CY43" s="7" t="e">
        <f t="shared" si="93"/>
        <v>#VALUE!</v>
      </c>
      <c r="CZ43" s="7" t="e">
        <f t="shared" si="94"/>
        <v>#VALUE!</v>
      </c>
    </row>
    <row r="44" spans="2:104" s="7" customFormat="1" x14ac:dyDescent="0.15">
      <c r="B44" s="118"/>
      <c r="C44" s="118"/>
      <c r="D44" s="118"/>
      <c r="E44" s="30"/>
      <c r="F44" s="78"/>
      <c r="G44" s="78"/>
      <c r="H44" s="78"/>
      <c r="I44" s="78"/>
      <c r="J44" s="78"/>
      <c r="K44" s="78"/>
      <c r="L44" s="30"/>
      <c r="M44" s="78"/>
      <c r="N44" s="78"/>
      <c r="O44" s="78"/>
      <c r="P44" s="78"/>
      <c r="Q44" s="2" t="str">
        <f t="shared" si="30"/>
        <v/>
      </c>
      <c r="R44" s="11" t="str">
        <f t="shared" si="31"/>
        <v/>
      </c>
      <c r="S44" s="2" t="str">
        <f t="shared" si="32"/>
        <v/>
      </c>
      <c r="T44" s="11" t="str">
        <f t="shared" si="33"/>
        <v/>
      </c>
      <c r="U44" s="2" t="str">
        <f t="shared" si="34"/>
        <v/>
      </c>
      <c r="V44" s="11" t="str">
        <f t="shared" si="35"/>
        <v/>
      </c>
      <c r="W44" s="79" t="str">
        <f t="shared" si="61"/>
        <v/>
      </c>
      <c r="X44" s="79" t="str">
        <f t="shared" si="62"/>
        <v/>
      </c>
      <c r="Y44" s="2" t="str">
        <f t="shared" si="71"/>
        <v/>
      </c>
      <c r="Z44" s="11" t="str">
        <f t="shared" si="72"/>
        <v/>
      </c>
      <c r="AA44" s="2" t="str">
        <f t="shared" si="73"/>
        <v/>
      </c>
      <c r="AB44" s="11" t="str">
        <f t="shared" si="74"/>
        <v/>
      </c>
      <c r="AC44" s="2" t="str">
        <f t="shared" si="75"/>
        <v/>
      </c>
      <c r="AD44" s="11" t="str">
        <f t="shared" si="76"/>
        <v/>
      </c>
      <c r="AE44" s="11" t="str">
        <f t="shared" si="77"/>
        <v/>
      </c>
      <c r="AF44" s="2" t="str">
        <f t="shared" si="39"/>
        <v/>
      </c>
      <c r="AG44" s="2" t="str">
        <f t="shared" si="78"/>
        <v/>
      </c>
      <c r="AH44" s="2" t="str">
        <f t="shared" si="40"/>
        <v/>
      </c>
      <c r="AI44" s="11" t="str">
        <f t="shared" si="41"/>
        <v/>
      </c>
      <c r="AJ44" s="2" t="str">
        <f t="shared" si="42"/>
        <v/>
      </c>
      <c r="AK44" s="11" t="str">
        <f t="shared" si="43"/>
        <v/>
      </c>
      <c r="AL44" s="11" t="str">
        <f t="shared" si="44"/>
        <v/>
      </c>
      <c r="AM44" s="2" t="str">
        <f t="shared" si="45"/>
        <v/>
      </c>
      <c r="AN44" s="11" t="str">
        <f t="shared" si="46"/>
        <v/>
      </c>
      <c r="AO44" s="175" t="str">
        <f t="shared" si="47"/>
        <v/>
      </c>
      <c r="AP44" s="11" t="str">
        <f t="shared" si="48"/>
        <v/>
      </c>
      <c r="AQ44" s="33"/>
      <c r="AR44" s="33"/>
      <c r="AS44" s="33"/>
      <c r="AT44" s="33"/>
      <c r="AU44" s="33"/>
      <c r="AV44" s="33"/>
      <c r="AW44" s="33"/>
      <c r="AX44" s="33"/>
      <c r="AY44" s="33"/>
      <c r="AZ44" s="33"/>
      <c r="BA44" s="33"/>
      <c r="BB44" s="33"/>
      <c r="BC44" s="33"/>
      <c r="BD44" s="33"/>
      <c r="BE44" s="33"/>
      <c r="BF44" s="33"/>
      <c r="BG44" s="33"/>
      <c r="BH44" s="33"/>
      <c r="BI44" s="31"/>
      <c r="BJ44" s="31"/>
      <c r="BK44" s="136"/>
      <c r="BL44" s="139">
        <f t="shared" si="49"/>
        <v>0</v>
      </c>
      <c r="BM44" s="31">
        <f t="shared" si="50"/>
        <v>0</v>
      </c>
      <c r="BN44" s="31"/>
      <c r="BO44" s="140">
        <f t="shared" si="51"/>
        <v>0</v>
      </c>
      <c r="BP44" s="12"/>
      <c r="BQ44" s="8">
        <f t="shared" si="63"/>
        <v>9.0359999999999996</v>
      </c>
      <c r="BR44" s="8">
        <f t="shared" si="64"/>
        <v>-184.49199999999999</v>
      </c>
      <c r="BS44" s="8"/>
      <c r="BT44" s="8">
        <f t="shared" si="79"/>
        <v>0</v>
      </c>
      <c r="BU44"/>
      <c r="BV44">
        <f>IF(D44="M",IF(BY44&lt;78,LMS!$D$5*BY44^3+LMS!$E$5*BY44^2+LMS!$F$5*BY44+LMS!$G$5,IF(BY44&lt;150,LMS!$D$6*BY44^3+LMS!$E$6*BY44^2+LMS!$F$6*BY44+LMS!$G$6,LMS!$D$7*BY44^3+LMS!$E$7*BY44^2+LMS!$F$7*BY44+LMS!$G$7)),IF(BY44&lt;69,LMS!$D$9*BY44^3+LMS!$E$9*BY44^2+LMS!$F$9*BY44+LMS!$G$9,IF(BY44&lt;150,LMS!$D$10*BY44^3+LMS!$E$10*BY44^2+LMS!$F$10*BY44+LMS!$G$10,LMS!$D$11*BY44^3+LMS!$E$11*BY44^2+LMS!$F$11*BY44+LMS!$G$11)))</f>
        <v>0.79584630099999998</v>
      </c>
      <c r="BW44">
        <f>IF(D44="M",(IF(BY44&lt;2.5,LMS!$D$21*BY44^3+LMS!$E$21*BY44^2+LMS!$F$21*BY44+LMS!$G$21,IF(BY44&lt;9.5,LMS!$D$22*BY44^3+LMS!$E$22*BY44^2+LMS!$F$22*BY44+LMS!$G$22,IF(BY44&lt;26.75,LMS!$D$23*BY44^3+LMS!$E$23*BY44^2+LMS!$F$23*BY44+LMS!$G$23,IF(BY44&lt;90,LMS!$D$24*BY44^3+LMS!$E$24*BY44^2+LMS!$F$24*BY44+LMS!$G$24,LMS!$D$25*BY44^3+LMS!$E$25*BY44^2+LMS!$F$25*BY44+LMS!$G$25))))),(IF(BY44&lt;2.5,LMS!$D$27*BY44^3+LMS!$E$27*BY44^2+LMS!$F$27*BY44+LMS!$G$27,IF(BY44&lt;9.5,LMS!$D$28*BY44^3+LMS!$E$28*BY44^2+LMS!$F$28*BY44+LMS!$G$28,IF(BY44&lt;26.75,LMS!$D$29*BY44^3+LMS!$E$29*BY44^2+LMS!$F$29*BY44+LMS!$G$29,IF(BY44&lt;90,LMS!$D$30*BY44^3+LMS!$E$30*BY44^2+LMS!$F$30*BY44+LMS!$G$30,IF(BY44&lt;150,LMS!$D$31*BY44^3+LMS!$E$31*BY44^2+LMS!$F$31*BY44+LMS!$G$31,LMS!$D$32*BY44^3+LMS!$E$32*BY44^2+LMS!$F$32*BY44+LMS!$G$32)))))))</f>
        <v>12.568967990000001</v>
      </c>
      <c r="BX44">
        <f>IF(D44="M",(IF(BY44&lt;90,LMS!$D$14*BY44^3+LMS!$E$14*BY44^2+LMS!$F$14*BY44+LMS!$G$14,LMS!$D$15*BY44^3+LMS!$E$15*BY44^2+LMS!$F$15*BY44+LMS!$G$15)),(IF(BY44&lt;90,LMS!$D$17*BY44^3+LMS!$E$17*BY44^2+LMS!$F$17*BY44+LMS!$G$17,LMS!$D$18*BY44^3+LMS!$E$18*BY44^2+LMS!$F$18*BY44+LMS!$G$18)))</f>
        <v>8.8969350000000003E-2</v>
      </c>
      <c r="BY44" s="7">
        <f t="shared" si="53"/>
        <v>0</v>
      </c>
      <c r="CA44" s="143">
        <f>IF(D44="M",WeightSDS!P$5*$BY44^7+WeightSDS!Q$5*$BY44^6+WeightSDS!R$5*$BY44^5+WeightSDS!S$5*$BY44^4+WeightSDS!T$5*$BY44^3+WeightSDS!U$5*$BY44^2+WeightSDS!V$5*$BY44+WeightSDS!W$5,IF($BY44&lt;186,WeightSDS!P$8*$BY44^7+WeightSDS!Q$8*$BY44^6+WeightSDS!R$8*$BY44^5+WeightSDS!S$8*$BY44^4+WeightSDS!T$8*$BY44^3+WeightSDS!U$8*$BY44^2+WeightSDS!V$8*$BY44+WeightSDS!W$8,WeightSDS!$U$9+WeightSDS!$V$9*($BY44-WeightSDS!$W$9)))</f>
        <v>0.75407122999999998</v>
      </c>
      <c r="CB44" s="7">
        <f>IF(D44="M",IF($BY44&lt;45,WeightSDS!M$23*$BY44^10+WeightSDS!N$23*$BY44^9+WeightSDS!O$23*$BY44^8+WeightSDS!P$23*$BY44^7+WeightSDS!Q$23*$BY44^6+WeightSDS!R$23*$BY44^5+WeightSDS!S$23*$BY44^4+WeightSDS!T$23*$BY44^3+WeightSDS!U$23*$BY44^2+WeightSDS!V$23*$BY44+WeightSDS!W$23,IF($BY44&lt;153,WeightSDS!M$25*$BY44^10+WeightSDS!N$25*$BY44^9+WeightSDS!O$25*$BY44^8+WeightSDS!P$25*$BY44^7+WeightSDS!Q$25*$BY44^6+WeightSDS!R$25*$BY44^5+WeightSDS!S$25*$BY44^4+WeightSDS!T$25*$BY44^3+WeightSDS!U$25*$BY44^2+WeightSDS!V$25*$BY44+WeightSDS!W$25,WeightSDS!M$27+WeightSDS!N$27/(1+EXP(WeightSDS!O$27+WeightSDS!P$27*$BY44)))),IF($BY44&lt;43.8,WeightSDS!M$29*$BY44^10+WeightSDS!N$29*$BY44^9+WeightSDS!O$29*$BY44^8+WeightSDS!P$29*$BY44^7+WeightSDS!Q$29*$BY44^6+WeightSDS!R$29*$BY44^5+WeightSDS!S$29*$BY44^4+WeightSDS!T$29*$BY44^3+WeightSDS!U$29*$BY44^2+WeightSDS!V$29*$BY44+WeightSDS!W$29-0.010431*(1-$BY44/210),IF($BY44&lt;123,WeightSDS!M$30*$BY44^10+WeightSDS!N$30*$BY44^9+WeightSDS!O$30*$BY44^8+WeightSDS!P$30*$BY44^7+WeightSDS!Q$30*$BY44^6+WeightSDS!R$30*$BY44^5+WeightSDS!S$30*$BY44^4+WeightSDS!T$30*$BY44^3+WeightSDS!U$30*$BY44^2+WeightSDS!V$30*$BY44+WeightSDS!W$30-0.010431*(1-1/$BY44),WeightSDS!M$32+WeightSDS!N$32/(1+EXP(WeightSDS!O$32+WeightSDS!P$32*$BY44))-0.010431*(1-$BY44/210))))</f>
        <v>2.9500001032655536</v>
      </c>
      <c r="CC44" s="7">
        <f>IF(D44="M",IF($BY44&lt;162,WeightSDS!P$12*$BY44^7+WeightSDS!Q$12*$BY44^6+WeightSDS!R$12*$BY44^5+WeightSDS!S$12*$BY44^4+WeightSDS!T$12*$BY44^3+WeightSDS!U$12*$BY44^2+WeightSDS!V$12*$BY44+WeightSDS!W$12,WeightSDS!P$14*$BY44^7+WeightSDS!Q$14*$BY44^6+WeightSDS!R$14*$BY44^5+WeightSDS!S$14*$BY44^4+WeightSDS!T$14*$BY44^3+WeightSDS!U$14*$BY44^2+WeightSDS!V$14*$BY44+WeightSDS!W$14),IF($BY44&lt;156,WeightSDS!O$17*$BY44^8+WeightSDS!P$17*$BY44^7+WeightSDS!Q$17*$BY44^6+WeightSDS!R$17*$BY44^5+WeightSDS!S$17*$BY44^4+WeightSDS!T$17*$BY44^3+WeightSDS!U$17*$BY44^2+WeightSDS!V$17*$BY44+WeightSDS!W$17,IF($BY44&lt;186,WeightSDS!$U$18+(WeightSDS!$V$18-WeightSDS!$U$18)/24*($BY44-186)+WeightSDS!$W$18*(-$BY44+186)^2-0.005,WeightSDS!$U$18+(WeightSDS!$V$18-WeightSDS!$U$18)/24*($BY44-186)-0.005)))</f>
        <v>0.14604529399999999</v>
      </c>
      <c r="CE44">
        <f t="shared" si="80"/>
        <v>0.56299999999999994</v>
      </c>
      <c r="CF44">
        <f t="shared" si="81"/>
        <v>69</v>
      </c>
      <c r="CG44">
        <f t="shared" si="82"/>
        <v>0.51</v>
      </c>
      <c r="CH44" s="7" t="e">
        <f t="shared" si="83"/>
        <v>#VALUE!</v>
      </c>
      <c r="CI44" s="7" t="e">
        <f t="shared" si="84"/>
        <v>#VALUE!</v>
      </c>
      <c r="CJ44" s="7" t="e">
        <f t="shared" si="85"/>
        <v>#VALUE!</v>
      </c>
      <c r="CK44" s="7" t="e">
        <f t="shared" si="65"/>
        <v>#VALUE!</v>
      </c>
      <c r="CL44" s="7" t="e">
        <f t="shared" si="66"/>
        <v>#VALUE!</v>
      </c>
      <c r="CM44" s="7" t="e">
        <f t="shared" si="67"/>
        <v>#VALUE!</v>
      </c>
      <c r="CN44" s="7" t="e">
        <f t="shared" si="68"/>
        <v>#VALUE!</v>
      </c>
      <c r="CO44" s="7" t="e">
        <f t="shared" si="69"/>
        <v>#VALUE!</v>
      </c>
      <c r="CP44" s="7" t="e">
        <f t="shared" si="70"/>
        <v>#VALUE!</v>
      </c>
      <c r="CR44" s="7" t="e">
        <f t="shared" si="86"/>
        <v>#VALUE!</v>
      </c>
      <c r="CS44" s="7" t="e">
        <f t="shared" si="87"/>
        <v>#VALUE!</v>
      </c>
      <c r="CT44" s="7" t="e">
        <f t="shared" si="88"/>
        <v>#VALUE!</v>
      </c>
      <c r="CU44" s="7" t="e">
        <f t="shared" si="89"/>
        <v>#VALUE!</v>
      </c>
      <c r="CV44" s="7" t="e">
        <f t="shared" si="90"/>
        <v>#VALUE!</v>
      </c>
      <c r="CW44" s="7" t="e">
        <f t="shared" si="91"/>
        <v>#VALUE!</v>
      </c>
      <c r="CX44" s="7" t="e">
        <f t="shared" si="92"/>
        <v>#VALUE!</v>
      </c>
      <c r="CY44" s="7" t="e">
        <f t="shared" si="93"/>
        <v>#VALUE!</v>
      </c>
      <c r="CZ44" s="7" t="e">
        <f t="shared" si="94"/>
        <v>#VALUE!</v>
      </c>
    </row>
    <row r="45" spans="2:104" s="7" customFormat="1" x14ac:dyDescent="0.15">
      <c r="B45" s="118"/>
      <c r="C45" s="118"/>
      <c r="D45" s="118"/>
      <c r="E45" s="30"/>
      <c r="F45" s="78"/>
      <c r="G45" s="78"/>
      <c r="H45" s="78"/>
      <c r="I45" s="78"/>
      <c r="J45" s="78"/>
      <c r="K45" s="78"/>
      <c r="L45" s="30"/>
      <c r="M45" s="78"/>
      <c r="N45" s="78"/>
      <c r="O45" s="78"/>
      <c r="P45" s="78"/>
      <c r="Q45" s="2" t="str">
        <f t="shared" si="30"/>
        <v/>
      </c>
      <c r="R45" s="11" t="str">
        <f t="shared" si="31"/>
        <v/>
      </c>
      <c r="S45" s="2" t="str">
        <f t="shared" si="32"/>
        <v/>
      </c>
      <c r="T45" s="11" t="str">
        <f t="shared" si="33"/>
        <v/>
      </c>
      <c r="U45" s="2" t="str">
        <f t="shared" si="34"/>
        <v/>
      </c>
      <c r="V45" s="11" t="str">
        <f t="shared" si="35"/>
        <v/>
      </c>
      <c r="W45" s="79" t="str">
        <f t="shared" si="61"/>
        <v/>
      </c>
      <c r="X45" s="79" t="str">
        <f t="shared" si="62"/>
        <v/>
      </c>
      <c r="Y45" s="2" t="str">
        <f t="shared" si="71"/>
        <v/>
      </c>
      <c r="Z45" s="11" t="str">
        <f t="shared" si="72"/>
        <v/>
      </c>
      <c r="AA45" s="2" t="str">
        <f t="shared" si="73"/>
        <v/>
      </c>
      <c r="AB45" s="11" t="str">
        <f t="shared" si="74"/>
        <v/>
      </c>
      <c r="AC45" s="2" t="str">
        <f t="shared" si="75"/>
        <v/>
      </c>
      <c r="AD45" s="11" t="str">
        <f t="shared" si="76"/>
        <v/>
      </c>
      <c r="AE45" s="11" t="str">
        <f t="shared" si="77"/>
        <v/>
      </c>
      <c r="AF45" s="2" t="str">
        <f t="shared" si="39"/>
        <v/>
      </c>
      <c r="AG45" s="2" t="str">
        <f t="shared" si="78"/>
        <v/>
      </c>
      <c r="AH45" s="2" t="str">
        <f t="shared" si="40"/>
        <v/>
      </c>
      <c r="AI45" s="11" t="str">
        <f t="shared" si="41"/>
        <v/>
      </c>
      <c r="AJ45" s="2" t="str">
        <f t="shared" si="42"/>
        <v/>
      </c>
      <c r="AK45" s="11" t="str">
        <f t="shared" si="43"/>
        <v/>
      </c>
      <c r="AL45" s="11" t="str">
        <f t="shared" si="44"/>
        <v/>
      </c>
      <c r="AM45" s="2" t="str">
        <f t="shared" si="45"/>
        <v/>
      </c>
      <c r="AN45" s="11" t="str">
        <f t="shared" si="46"/>
        <v/>
      </c>
      <c r="AO45" s="175" t="str">
        <f t="shared" si="47"/>
        <v/>
      </c>
      <c r="AP45" s="11" t="str">
        <f t="shared" si="48"/>
        <v/>
      </c>
      <c r="AQ45" s="33"/>
      <c r="AR45" s="33"/>
      <c r="AS45" s="33"/>
      <c r="AT45" s="33"/>
      <c r="AU45" s="33"/>
      <c r="AV45" s="33"/>
      <c r="AW45" s="33"/>
      <c r="AX45" s="33"/>
      <c r="AY45" s="33"/>
      <c r="AZ45" s="33"/>
      <c r="BA45" s="33"/>
      <c r="BB45" s="33"/>
      <c r="BC45" s="33"/>
      <c r="BD45" s="33"/>
      <c r="BE45" s="33"/>
      <c r="BF45" s="33"/>
      <c r="BG45" s="33"/>
      <c r="BH45" s="33"/>
      <c r="BI45" s="31"/>
      <c r="BJ45" s="31"/>
      <c r="BK45" s="136"/>
      <c r="BL45" s="139">
        <f t="shared" si="49"/>
        <v>0</v>
      </c>
      <c r="BM45" s="31">
        <f t="shared" si="50"/>
        <v>0</v>
      </c>
      <c r="BN45" s="31"/>
      <c r="BO45" s="140">
        <f t="shared" si="51"/>
        <v>0</v>
      </c>
      <c r="BP45" s="12"/>
      <c r="BQ45" s="8">
        <f t="shared" si="63"/>
        <v>9.0359999999999996</v>
      </c>
      <c r="BR45" s="8">
        <f t="shared" si="64"/>
        <v>-184.49199999999999</v>
      </c>
      <c r="BS45" s="8"/>
      <c r="BT45" s="8">
        <f t="shared" si="79"/>
        <v>0</v>
      </c>
      <c r="BU45"/>
      <c r="BV45">
        <f>IF(D45="M",IF(BY45&lt;78,LMS!$D$5*BY45^3+LMS!$E$5*BY45^2+LMS!$F$5*BY45+LMS!$G$5,IF(BY45&lt;150,LMS!$D$6*BY45^3+LMS!$E$6*BY45^2+LMS!$F$6*BY45+LMS!$G$6,LMS!$D$7*BY45^3+LMS!$E$7*BY45^2+LMS!$F$7*BY45+LMS!$G$7)),IF(BY45&lt;69,LMS!$D$9*BY45^3+LMS!$E$9*BY45^2+LMS!$F$9*BY45+LMS!$G$9,IF(BY45&lt;150,LMS!$D$10*BY45^3+LMS!$E$10*BY45^2+LMS!$F$10*BY45+LMS!$G$10,LMS!$D$11*BY45^3+LMS!$E$11*BY45^2+LMS!$F$11*BY45+LMS!$G$11)))</f>
        <v>0.79584630099999998</v>
      </c>
      <c r="BW45">
        <f>IF(D45="M",(IF(BY45&lt;2.5,LMS!$D$21*BY45^3+LMS!$E$21*BY45^2+LMS!$F$21*BY45+LMS!$G$21,IF(BY45&lt;9.5,LMS!$D$22*BY45^3+LMS!$E$22*BY45^2+LMS!$F$22*BY45+LMS!$G$22,IF(BY45&lt;26.75,LMS!$D$23*BY45^3+LMS!$E$23*BY45^2+LMS!$F$23*BY45+LMS!$G$23,IF(BY45&lt;90,LMS!$D$24*BY45^3+LMS!$E$24*BY45^2+LMS!$F$24*BY45+LMS!$G$24,LMS!$D$25*BY45^3+LMS!$E$25*BY45^2+LMS!$F$25*BY45+LMS!$G$25))))),(IF(BY45&lt;2.5,LMS!$D$27*BY45^3+LMS!$E$27*BY45^2+LMS!$F$27*BY45+LMS!$G$27,IF(BY45&lt;9.5,LMS!$D$28*BY45^3+LMS!$E$28*BY45^2+LMS!$F$28*BY45+LMS!$G$28,IF(BY45&lt;26.75,LMS!$D$29*BY45^3+LMS!$E$29*BY45^2+LMS!$F$29*BY45+LMS!$G$29,IF(BY45&lt;90,LMS!$D$30*BY45^3+LMS!$E$30*BY45^2+LMS!$F$30*BY45+LMS!$G$30,IF(BY45&lt;150,LMS!$D$31*BY45^3+LMS!$E$31*BY45^2+LMS!$F$31*BY45+LMS!$G$31,LMS!$D$32*BY45^3+LMS!$E$32*BY45^2+LMS!$F$32*BY45+LMS!$G$32)))))))</f>
        <v>12.568967990000001</v>
      </c>
      <c r="BX45">
        <f>IF(D45="M",(IF(BY45&lt;90,LMS!$D$14*BY45^3+LMS!$E$14*BY45^2+LMS!$F$14*BY45+LMS!$G$14,LMS!$D$15*BY45^3+LMS!$E$15*BY45^2+LMS!$F$15*BY45+LMS!$G$15)),(IF(BY45&lt;90,LMS!$D$17*BY45^3+LMS!$E$17*BY45^2+LMS!$F$17*BY45+LMS!$G$17,LMS!$D$18*BY45^3+LMS!$E$18*BY45^2+LMS!$F$18*BY45+LMS!$G$18)))</f>
        <v>8.8969350000000003E-2</v>
      </c>
      <c r="BY45" s="7">
        <f t="shared" si="53"/>
        <v>0</v>
      </c>
      <c r="CA45" s="143">
        <f>IF(D45="M",WeightSDS!P$5*$BY45^7+WeightSDS!Q$5*$BY45^6+WeightSDS!R$5*$BY45^5+WeightSDS!S$5*$BY45^4+WeightSDS!T$5*$BY45^3+WeightSDS!U$5*$BY45^2+WeightSDS!V$5*$BY45+WeightSDS!W$5,IF($BY45&lt;186,WeightSDS!P$8*$BY45^7+WeightSDS!Q$8*$BY45^6+WeightSDS!R$8*$BY45^5+WeightSDS!S$8*$BY45^4+WeightSDS!T$8*$BY45^3+WeightSDS!U$8*$BY45^2+WeightSDS!V$8*$BY45+WeightSDS!W$8,WeightSDS!$U$9+WeightSDS!$V$9*($BY45-WeightSDS!$W$9)))</f>
        <v>0.75407122999999998</v>
      </c>
      <c r="CB45" s="7">
        <f>IF(D45="M",IF($BY45&lt;45,WeightSDS!M$23*$BY45^10+WeightSDS!N$23*$BY45^9+WeightSDS!O$23*$BY45^8+WeightSDS!P$23*$BY45^7+WeightSDS!Q$23*$BY45^6+WeightSDS!R$23*$BY45^5+WeightSDS!S$23*$BY45^4+WeightSDS!T$23*$BY45^3+WeightSDS!U$23*$BY45^2+WeightSDS!V$23*$BY45+WeightSDS!W$23,IF($BY45&lt;153,WeightSDS!M$25*$BY45^10+WeightSDS!N$25*$BY45^9+WeightSDS!O$25*$BY45^8+WeightSDS!P$25*$BY45^7+WeightSDS!Q$25*$BY45^6+WeightSDS!R$25*$BY45^5+WeightSDS!S$25*$BY45^4+WeightSDS!T$25*$BY45^3+WeightSDS!U$25*$BY45^2+WeightSDS!V$25*$BY45+WeightSDS!W$25,WeightSDS!M$27+WeightSDS!N$27/(1+EXP(WeightSDS!O$27+WeightSDS!P$27*$BY45)))),IF($BY45&lt;43.8,WeightSDS!M$29*$BY45^10+WeightSDS!N$29*$BY45^9+WeightSDS!O$29*$BY45^8+WeightSDS!P$29*$BY45^7+WeightSDS!Q$29*$BY45^6+WeightSDS!R$29*$BY45^5+WeightSDS!S$29*$BY45^4+WeightSDS!T$29*$BY45^3+WeightSDS!U$29*$BY45^2+WeightSDS!V$29*$BY45+WeightSDS!W$29-0.010431*(1-$BY45/210),IF($BY45&lt;123,WeightSDS!M$30*$BY45^10+WeightSDS!N$30*$BY45^9+WeightSDS!O$30*$BY45^8+WeightSDS!P$30*$BY45^7+WeightSDS!Q$30*$BY45^6+WeightSDS!R$30*$BY45^5+WeightSDS!S$30*$BY45^4+WeightSDS!T$30*$BY45^3+WeightSDS!U$30*$BY45^2+WeightSDS!V$30*$BY45+WeightSDS!W$30-0.010431*(1-1/$BY45),WeightSDS!M$32+WeightSDS!N$32/(1+EXP(WeightSDS!O$32+WeightSDS!P$32*$BY45))-0.010431*(1-$BY45/210))))</f>
        <v>2.9500001032655536</v>
      </c>
      <c r="CC45" s="7">
        <f>IF(D45="M",IF($BY45&lt;162,WeightSDS!P$12*$BY45^7+WeightSDS!Q$12*$BY45^6+WeightSDS!R$12*$BY45^5+WeightSDS!S$12*$BY45^4+WeightSDS!T$12*$BY45^3+WeightSDS!U$12*$BY45^2+WeightSDS!V$12*$BY45+WeightSDS!W$12,WeightSDS!P$14*$BY45^7+WeightSDS!Q$14*$BY45^6+WeightSDS!R$14*$BY45^5+WeightSDS!S$14*$BY45^4+WeightSDS!T$14*$BY45^3+WeightSDS!U$14*$BY45^2+WeightSDS!V$14*$BY45+WeightSDS!W$14),IF($BY45&lt;156,WeightSDS!O$17*$BY45^8+WeightSDS!P$17*$BY45^7+WeightSDS!Q$17*$BY45^6+WeightSDS!R$17*$BY45^5+WeightSDS!S$17*$BY45^4+WeightSDS!T$17*$BY45^3+WeightSDS!U$17*$BY45^2+WeightSDS!V$17*$BY45+WeightSDS!W$17,IF($BY45&lt;186,WeightSDS!$U$18+(WeightSDS!$V$18-WeightSDS!$U$18)/24*($BY45-186)+WeightSDS!$W$18*(-$BY45+186)^2-0.005,WeightSDS!$U$18+(WeightSDS!$V$18-WeightSDS!$U$18)/24*($BY45-186)-0.005)))</f>
        <v>0.14604529399999999</v>
      </c>
      <c r="CE45">
        <f t="shared" si="80"/>
        <v>0.56299999999999994</v>
      </c>
      <c r="CF45">
        <f t="shared" si="81"/>
        <v>69</v>
      </c>
      <c r="CG45">
        <f t="shared" si="82"/>
        <v>0.51</v>
      </c>
      <c r="CH45" s="7" t="e">
        <f t="shared" si="83"/>
        <v>#VALUE!</v>
      </c>
      <c r="CI45" s="7" t="e">
        <f t="shared" si="84"/>
        <v>#VALUE!</v>
      </c>
      <c r="CJ45" s="7" t="e">
        <f t="shared" si="85"/>
        <v>#VALUE!</v>
      </c>
      <c r="CK45" s="7" t="e">
        <f t="shared" si="65"/>
        <v>#VALUE!</v>
      </c>
      <c r="CL45" s="7" t="e">
        <f t="shared" si="66"/>
        <v>#VALUE!</v>
      </c>
      <c r="CM45" s="7" t="e">
        <f t="shared" si="67"/>
        <v>#VALUE!</v>
      </c>
      <c r="CN45" s="7" t="e">
        <f t="shared" si="68"/>
        <v>#VALUE!</v>
      </c>
      <c r="CO45" s="7" t="e">
        <f t="shared" si="69"/>
        <v>#VALUE!</v>
      </c>
      <c r="CP45" s="7" t="e">
        <f t="shared" si="70"/>
        <v>#VALUE!</v>
      </c>
      <c r="CR45" s="7" t="e">
        <f t="shared" si="86"/>
        <v>#VALUE!</v>
      </c>
      <c r="CS45" s="7" t="e">
        <f t="shared" si="87"/>
        <v>#VALUE!</v>
      </c>
      <c r="CT45" s="7" t="e">
        <f t="shared" si="88"/>
        <v>#VALUE!</v>
      </c>
      <c r="CU45" s="7" t="e">
        <f t="shared" si="89"/>
        <v>#VALUE!</v>
      </c>
      <c r="CV45" s="7" t="e">
        <f t="shared" si="90"/>
        <v>#VALUE!</v>
      </c>
      <c r="CW45" s="7" t="e">
        <f t="shared" si="91"/>
        <v>#VALUE!</v>
      </c>
      <c r="CX45" s="7" t="e">
        <f t="shared" si="92"/>
        <v>#VALUE!</v>
      </c>
      <c r="CY45" s="7" t="e">
        <f t="shared" si="93"/>
        <v>#VALUE!</v>
      </c>
      <c r="CZ45" s="7" t="e">
        <f t="shared" si="94"/>
        <v>#VALUE!</v>
      </c>
    </row>
    <row r="46" spans="2:104" s="7" customFormat="1" x14ac:dyDescent="0.15">
      <c r="B46" s="118"/>
      <c r="C46" s="118"/>
      <c r="D46" s="118"/>
      <c r="E46" s="30"/>
      <c r="F46" s="78"/>
      <c r="G46" s="78"/>
      <c r="H46" s="78"/>
      <c r="I46" s="78"/>
      <c r="J46" s="78"/>
      <c r="K46" s="78"/>
      <c r="L46" s="30"/>
      <c r="M46" s="78"/>
      <c r="N46" s="78"/>
      <c r="O46" s="78"/>
      <c r="P46" s="78"/>
      <c r="Q46" s="2" t="str">
        <f t="shared" si="30"/>
        <v/>
      </c>
      <c r="R46" s="11" t="str">
        <f t="shared" si="31"/>
        <v/>
      </c>
      <c r="S46" s="2" t="str">
        <f t="shared" si="32"/>
        <v/>
      </c>
      <c r="T46" s="11" t="str">
        <f t="shared" si="33"/>
        <v/>
      </c>
      <c r="U46" s="2" t="str">
        <f t="shared" si="34"/>
        <v/>
      </c>
      <c r="V46" s="11" t="str">
        <f t="shared" si="35"/>
        <v/>
      </c>
      <c r="W46" s="79" t="str">
        <f t="shared" si="61"/>
        <v/>
      </c>
      <c r="X46" s="79" t="str">
        <f t="shared" si="62"/>
        <v/>
      </c>
      <c r="Y46" s="2" t="str">
        <f t="shared" si="71"/>
        <v/>
      </c>
      <c r="Z46" s="11" t="str">
        <f t="shared" si="72"/>
        <v/>
      </c>
      <c r="AA46" s="2" t="str">
        <f t="shared" si="73"/>
        <v/>
      </c>
      <c r="AB46" s="11" t="str">
        <f t="shared" si="74"/>
        <v/>
      </c>
      <c r="AC46" s="2" t="str">
        <f t="shared" si="75"/>
        <v/>
      </c>
      <c r="AD46" s="11" t="str">
        <f t="shared" si="76"/>
        <v/>
      </c>
      <c r="AE46" s="11" t="str">
        <f t="shared" si="77"/>
        <v/>
      </c>
      <c r="AF46" s="2" t="str">
        <f t="shared" si="39"/>
        <v/>
      </c>
      <c r="AG46" s="2" t="str">
        <f t="shared" si="78"/>
        <v/>
      </c>
      <c r="AH46" s="2" t="str">
        <f t="shared" si="40"/>
        <v/>
      </c>
      <c r="AI46" s="11" t="str">
        <f t="shared" si="41"/>
        <v/>
      </c>
      <c r="AJ46" s="2" t="str">
        <f t="shared" si="42"/>
        <v/>
      </c>
      <c r="AK46" s="11" t="str">
        <f t="shared" si="43"/>
        <v/>
      </c>
      <c r="AL46" s="11" t="str">
        <f t="shared" si="44"/>
        <v/>
      </c>
      <c r="AM46" s="2" t="str">
        <f t="shared" si="45"/>
        <v/>
      </c>
      <c r="AN46" s="11" t="str">
        <f t="shared" si="46"/>
        <v/>
      </c>
      <c r="AO46" s="175" t="str">
        <f t="shared" si="47"/>
        <v/>
      </c>
      <c r="AP46" s="11" t="str">
        <f t="shared" si="48"/>
        <v/>
      </c>
      <c r="AQ46" s="33"/>
      <c r="AR46" s="33"/>
      <c r="AS46" s="33"/>
      <c r="AT46" s="33"/>
      <c r="AU46" s="33"/>
      <c r="AV46" s="33"/>
      <c r="AW46" s="33"/>
      <c r="AX46" s="33"/>
      <c r="AY46" s="33"/>
      <c r="AZ46" s="33"/>
      <c r="BA46" s="33"/>
      <c r="BB46" s="33"/>
      <c r="BC46" s="33"/>
      <c r="BD46" s="33"/>
      <c r="BE46" s="33"/>
      <c r="BF46" s="33"/>
      <c r="BG46" s="33"/>
      <c r="BH46" s="33"/>
      <c r="BI46" s="31"/>
      <c r="BJ46" s="31"/>
      <c r="BK46" s="136"/>
      <c r="BL46" s="139">
        <f t="shared" si="49"/>
        <v>0</v>
      </c>
      <c r="BM46" s="31">
        <f t="shared" si="50"/>
        <v>0</v>
      </c>
      <c r="BN46" s="31"/>
      <c r="BO46" s="140">
        <f t="shared" si="51"/>
        <v>0</v>
      </c>
      <c r="BP46" s="12"/>
      <c r="BQ46" s="8">
        <f t="shared" si="63"/>
        <v>9.0359999999999996</v>
      </c>
      <c r="BR46" s="8">
        <f t="shared" si="64"/>
        <v>-184.49199999999999</v>
      </c>
      <c r="BS46" s="8"/>
      <c r="BT46" s="8">
        <f t="shared" si="79"/>
        <v>0</v>
      </c>
      <c r="BU46"/>
      <c r="BV46">
        <f>IF(D46="M",IF(BY46&lt;78,LMS!$D$5*BY46^3+LMS!$E$5*BY46^2+LMS!$F$5*BY46+LMS!$G$5,IF(BY46&lt;150,LMS!$D$6*BY46^3+LMS!$E$6*BY46^2+LMS!$F$6*BY46+LMS!$G$6,LMS!$D$7*BY46^3+LMS!$E$7*BY46^2+LMS!$F$7*BY46+LMS!$G$7)),IF(BY46&lt;69,LMS!$D$9*BY46^3+LMS!$E$9*BY46^2+LMS!$F$9*BY46+LMS!$G$9,IF(BY46&lt;150,LMS!$D$10*BY46^3+LMS!$E$10*BY46^2+LMS!$F$10*BY46+LMS!$G$10,LMS!$D$11*BY46^3+LMS!$E$11*BY46^2+LMS!$F$11*BY46+LMS!$G$11)))</f>
        <v>0.79584630099999998</v>
      </c>
      <c r="BW46">
        <f>IF(D46="M",(IF(BY46&lt;2.5,LMS!$D$21*BY46^3+LMS!$E$21*BY46^2+LMS!$F$21*BY46+LMS!$G$21,IF(BY46&lt;9.5,LMS!$D$22*BY46^3+LMS!$E$22*BY46^2+LMS!$F$22*BY46+LMS!$G$22,IF(BY46&lt;26.75,LMS!$D$23*BY46^3+LMS!$E$23*BY46^2+LMS!$F$23*BY46+LMS!$G$23,IF(BY46&lt;90,LMS!$D$24*BY46^3+LMS!$E$24*BY46^2+LMS!$F$24*BY46+LMS!$G$24,LMS!$D$25*BY46^3+LMS!$E$25*BY46^2+LMS!$F$25*BY46+LMS!$G$25))))),(IF(BY46&lt;2.5,LMS!$D$27*BY46^3+LMS!$E$27*BY46^2+LMS!$F$27*BY46+LMS!$G$27,IF(BY46&lt;9.5,LMS!$D$28*BY46^3+LMS!$E$28*BY46^2+LMS!$F$28*BY46+LMS!$G$28,IF(BY46&lt;26.75,LMS!$D$29*BY46^3+LMS!$E$29*BY46^2+LMS!$F$29*BY46+LMS!$G$29,IF(BY46&lt;90,LMS!$D$30*BY46^3+LMS!$E$30*BY46^2+LMS!$F$30*BY46+LMS!$G$30,IF(BY46&lt;150,LMS!$D$31*BY46^3+LMS!$E$31*BY46^2+LMS!$F$31*BY46+LMS!$G$31,LMS!$D$32*BY46^3+LMS!$E$32*BY46^2+LMS!$F$32*BY46+LMS!$G$32)))))))</f>
        <v>12.568967990000001</v>
      </c>
      <c r="BX46">
        <f>IF(D46="M",(IF(BY46&lt;90,LMS!$D$14*BY46^3+LMS!$E$14*BY46^2+LMS!$F$14*BY46+LMS!$G$14,LMS!$D$15*BY46^3+LMS!$E$15*BY46^2+LMS!$F$15*BY46+LMS!$G$15)),(IF(BY46&lt;90,LMS!$D$17*BY46^3+LMS!$E$17*BY46^2+LMS!$F$17*BY46+LMS!$G$17,LMS!$D$18*BY46^3+LMS!$E$18*BY46^2+LMS!$F$18*BY46+LMS!$G$18)))</f>
        <v>8.8969350000000003E-2</v>
      </c>
      <c r="BY46" s="7">
        <f t="shared" si="53"/>
        <v>0</v>
      </c>
      <c r="CA46" s="143">
        <f>IF(D46="M",WeightSDS!P$5*$BY46^7+WeightSDS!Q$5*$BY46^6+WeightSDS!R$5*$BY46^5+WeightSDS!S$5*$BY46^4+WeightSDS!T$5*$BY46^3+WeightSDS!U$5*$BY46^2+WeightSDS!V$5*$BY46+WeightSDS!W$5,IF($BY46&lt;186,WeightSDS!P$8*$BY46^7+WeightSDS!Q$8*$BY46^6+WeightSDS!R$8*$BY46^5+WeightSDS!S$8*$BY46^4+WeightSDS!T$8*$BY46^3+WeightSDS!U$8*$BY46^2+WeightSDS!V$8*$BY46+WeightSDS!W$8,WeightSDS!$U$9+WeightSDS!$V$9*($BY46-WeightSDS!$W$9)))</f>
        <v>0.75407122999999998</v>
      </c>
      <c r="CB46" s="7">
        <f>IF(D46="M",IF($BY46&lt;45,WeightSDS!M$23*$BY46^10+WeightSDS!N$23*$BY46^9+WeightSDS!O$23*$BY46^8+WeightSDS!P$23*$BY46^7+WeightSDS!Q$23*$BY46^6+WeightSDS!R$23*$BY46^5+WeightSDS!S$23*$BY46^4+WeightSDS!T$23*$BY46^3+WeightSDS!U$23*$BY46^2+WeightSDS!V$23*$BY46+WeightSDS!W$23,IF($BY46&lt;153,WeightSDS!M$25*$BY46^10+WeightSDS!N$25*$BY46^9+WeightSDS!O$25*$BY46^8+WeightSDS!P$25*$BY46^7+WeightSDS!Q$25*$BY46^6+WeightSDS!R$25*$BY46^5+WeightSDS!S$25*$BY46^4+WeightSDS!T$25*$BY46^3+WeightSDS!U$25*$BY46^2+WeightSDS!V$25*$BY46+WeightSDS!W$25,WeightSDS!M$27+WeightSDS!N$27/(1+EXP(WeightSDS!O$27+WeightSDS!P$27*$BY46)))),IF($BY46&lt;43.8,WeightSDS!M$29*$BY46^10+WeightSDS!N$29*$BY46^9+WeightSDS!O$29*$BY46^8+WeightSDS!P$29*$BY46^7+WeightSDS!Q$29*$BY46^6+WeightSDS!R$29*$BY46^5+WeightSDS!S$29*$BY46^4+WeightSDS!T$29*$BY46^3+WeightSDS!U$29*$BY46^2+WeightSDS!V$29*$BY46+WeightSDS!W$29-0.010431*(1-$BY46/210),IF($BY46&lt;123,WeightSDS!M$30*$BY46^10+WeightSDS!N$30*$BY46^9+WeightSDS!O$30*$BY46^8+WeightSDS!P$30*$BY46^7+WeightSDS!Q$30*$BY46^6+WeightSDS!R$30*$BY46^5+WeightSDS!S$30*$BY46^4+WeightSDS!T$30*$BY46^3+WeightSDS!U$30*$BY46^2+WeightSDS!V$30*$BY46+WeightSDS!W$30-0.010431*(1-1/$BY46),WeightSDS!M$32+WeightSDS!N$32/(1+EXP(WeightSDS!O$32+WeightSDS!P$32*$BY46))-0.010431*(1-$BY46/210))))</f>
        <v>2.9500001032655536</v>
      </c>
      <c r="CC46" s="7">
        <f>IF(D46="M",IF($BY46&lt;162,WeightSDS!P$12*$BY46^7+WeightSDS!Q$12*$BY46^6+WeightSDS!R$12*$BY46^5+WeightSDS!S$12*$BY46^4+WeightSDS!T$12*$BY46^3+WeightSDS!U$12*$BY46^2+WeightSDS!V$12*$BY46+WeightSDS!W$12,WeightSDS!P$14*$BY46^7+WeightSDS!Q$14*$BY46^6+WeightSDS!R$14*$BY46^5+WeightSDS!S$14*$BY46^4+WeightSDS!T$14*$BY46^3+WeightSDS!U$14*$BY46^2+WeightSDS!V$14*$BY46+WeightSDS!W$14),IF($BY46&lt;156,WeightSDS!O$17*$BY46^8+WeightSDS!P$17*$BY46^7+WeightSDS!Q$17*$BY46^6+WeightSDS!R$17*$BY46^5+WeightSDS!S$17*$BY46^4+WeightSDS!T$17*$BY46^3+WeightSDS!U$17*$BY46^2+WeightSDS!V$17*$BY46+WeightSDS!W$17,IF($BY46&lt;186,WeightSDS!$U$18+(WeightSDS!$V$18-WeightSDS!$U$18)/24*($BY46-186)+WeightSDS!$W$18*(-$BY46+186)^2-0.005,WeightSDS!$U$18+(WeightSDS!$V$18-WeightSDS!$U$18)/24*($BY46-186)-0.005)))</f>
        <v>0.14604529399999999</v>
      </c>
      <c r="CE46">
        <f t="shared" si="80"/>
        <v>0.56299999999999994</v>
      </c>
      <c r="CF46">
        <f t="shared" si="81"/>
        <v>69</v>
      </c>
      <c r="CG46">
        <f t="shared" si="82"/>
        <v>0.51</v>
      </c>
      <c r="CH46" s="7" t="e">
        <f t="shared" si="83"/>
        <v>#VALUE!</v>
      </c>
      <c r="CI46" s="7" t="e">
        <f t="shared" si="84"/>
        <v>#VALUE!</v>
      </c>
      <c r="CJ46" s="7" t="e">
        <f t="shared" si="85"/>
        <v>#VALUE!</v>
      </c>
      <c r="CK46" s="7" t="e">
        <f t="shared" si="65"/>
        <v>#VALUE!</v>
      </c>
      <c r="CL46" s="7" t="e">
        <f t="shared" si="66"/>
        <v>#VALUE!</v>
      </c>
      <c r="CM46" s="7" t="e">
        <f t="shared" si="67"/>
        <v>#VALUE!</v>
      </c>
      <c r="CN46" s="7" t="e">
        <f t="shared" si="68"/>
        <v>#VALUE!</v>
      </c>
      <c r="CO46" s="7" t="e">
        <f t="shared" si="69"/>
        <v>#VALUE!</v>
      </c>
      <c r="CP46" s="7" t="e">
        <f t="shared" si="70"/>
        <v>#VALUE!</v>
      </c>
      <c r="CR46" s="7" t="e">
        <f t="shared" si="86"/>
        <v>#VALUE!</v>
      </c>
      <c r="CS46" s="7" t="e">
        <f t="shared" si="87"/>
        <v>#VALUE!</v>
      </c>
      <c r="CT46" s="7" t="e">
        <f t="shared" si="88"/>
        <v>#VALUE!</v>
      </c>
      <c r="CU46" s="7" t="e">
        <f t="shared" si="89"/>
        <v>#VALUE!</v>
      </c>
      <c r="CV46" s="7" t="e">
        <f t="shared" si="90"/>
        <v>#VALUE!</v>
      </c>
      <c r="CW46" s="7" t="e">
        <f t="shared" si="91"/>
        <v>#VALUE!</v>
      </c>
      <c r="CX46" s="7" t="e">
        <f t="shared" si="92"/>
        <v>#VALUE!</v>
      </c>
      <c r="CY46" s="7" t="e">
        <f t="shared" si="93"/>
        <v>#VALUE!</v>
      </c>
      <c r="CZ46" s="7" t="e">
        <f t="shared" si="94"/>
        <v>#VALUE!</v>
      </c>
    </row>
    <row r="47" spans="2:104" s="7" customFormat="1" x14ac:dyDescent="0.15">
      <c r="B47" s="118"/>
      <c r="C47" s="118"/>
      <c r="D47" s="118"/>
      <c r="E47" s="30"/>
      <c r="F47" s="78"/>
      <c r="G47" s="78"/>
      <c r="H47" s="78"/>
      <c r="I47" s="78"/>
      <c r="J47" s="78"/>
      <c r="K47" s="78"/>
      <c r="L47" s="30"/>
      <c r="M47" s="78"/>
      <c r="N47" s="78"/>
      <c r="O47" s="78"/>
      <c r="P47" s="78"/>
      <c r="Q47" s="2" t="str">
        <f t="shared" si="30"/>
        <v/>
      </c>
      <c r="R47" s="11" t="str">
        <f t="shared" si="31"/>
        <v/>
      </c>
      <c r="S47" s="2" t="str">
        <f t="shared" si="32"/>
        <v/>
      </c>
      <c r="T47" s="11" t="str">
        <f t="shared" si="33"/>
        <v/>
      </c>
      <c r="U47" s="2" t="str">
        <f t="shared" si="34"/>
        <v/>
      </c>
      <c r="V47" s="11" t="str">
        <f t="shared" si="35"/>
        <v/>
      </c>
      <c r="W47" s="79" t="str">
        <f t="shared" si="61"/>
        <v/>
      </c>
      <c r="X47" s="79" t="str">
        <f t="shared" si="62"/>
        <v/>
      </c>
      <c r="Y47" s="2" t="str">
        <f t="shared" si="71"/>
        <v/>
      </c>
      <c r="Z47" s="11" t="str">
        <f t="shared" si="72"/>
        <v/>
      </c>
      <c r="AA47" s="2" t="str">
        <f t="shared" si="73"/>
        <v/>
      </c>
      <c r="AB47" s="11" t="str">
        <f t="shared" si="74"/>
        <v/>
      </c>
      <c r="AC47" s="2" t="str">
        <f t="shared" si="75"/>
        <v/>
      </c>
      <c r="AD47" s="11" t="str">
        <f t="shared" si="76"/>
        <v/>
      </c>
      <c r="AE47" s="11" t="str">
        <f t="shared" si="77"/>
        <v/>
      </c>
      <c r="AF47" s="2" t="str">
        <f t="shared" si="39"/>
        <v/>
      </c>
      <c r="AG47" s="2" t="str">
        <f t="shared" si="78"/>
        <v/>
      </c>
      <c r="AH47" s="2" t="str">
        <f t="shared" si="40"/>
        <v/>
      </c>
      <c r="AI47" s="11" t="str">
        <f t="shared" si="41"/>
        <v/>
      </c>
      <c r="AJ47" s="2" t="str">
        <f t="shared" si="42"/>
        <v/>
      </c>
      <c r="AK47" s="11" t="str">
        <f t="shared" si="43"/>
        <v/>
      </c>
      <c r="AL47" s="11" t="str">
        <f t="shared" si="44"/>
        <v/>
      </c>
      <c r="AM47" s="2" t="str">
        <f t="shared" si="45"/>
        <v/>
      </c>
      <c r="AN47" s="11" t="str">
        <f t="shared" si="46"/>
        <v/>
      </c>
      <c r="AO47" s="175" t="str">
        <f t="shared" si="47"/>
        <v/>
      </c>
      <c r="AP47" s="11" t="str">
        <f t="shared" si="48"/>
        <v/>
      </c>
      <c r="AQ47" s="33"/>
      <c r="AR47" s="33"/>
      <c r="AS47" s="33"/>
      <c r="AT47" s="33"/>
      <c r="AU47" s="33"/>
      <c r="AV47" s="33"/>
      <c r="AW47" s="33"/>
      <c r="AX47" s="33"/>
      <c r="AY47" s="33"/>
      <c r="AZ47" s="33"/>
      <c r="BA47" s="33"/>
      <c r="BB47" s="33"/>
      <c r="BC47" s="33"/>
      <c r="BD47" s="33"/>
      <c r="BE47" s="33"/>
      <c r="BF47" s="33"/>
      <c r="BG47" s="33"/>
      <c r="BH47" s="33"/>
      <c r="BI47" s="31"/>
      <c r="BJ47" s="31"/>
      <c r="BK47" s="136"/>
      <c r="BL47" s="139">
        <f t="shared" si="49"/>
        <v>0</v>
      </c>
      <c r="BM47" s="31">
        <f t="shared" si="50"/>
        <v>0</v>
      </c>
      <c r="BN47" s="31"/>
      <c r="BO47" s="140">
        <f t="shared" si="51"/>
        <v>0</v>
      </c>
      <c r="BP47" s="12"/>
      <c r="BQ47" s="8">
        <f t="shared" si="63"/>
        <v>9.0359999999999996</v>
      </c>
      <c r="BR47" s="8">
        <f t="shared" si="64"/>
        <v>-184.49199999999999</v>
      </c>
      <c r="BS47" s="8"/>
      <c r="BT47" s="8">
        <f t="shared" si="79"/>
        <v>0</v>
      </c>
      <c r="BU47"/>
      <c r="BV47">
        <f>IF(D47="M",IF(BY47&lt;78,LMS!$D$5*BY47^3+LMS!$E$5*BY47^2+LMS!$F$5*BY47+LMS!$G$5,IF(BY47&lt;150,LMS!$D$6*BY47^3+LMS!$E$6*BY47^2+LMS!$F$6*BY47+LMS!$G$6,LMS!$D$7*BY47^3+LMS!$E$7*BY47^2+LMS!$F$7*BY47+LMS!$G$7)),IF(BY47&lt;69,LMS!$D$9*BY47^3+LMS!$E$9*BY47^2+LMS!$F$9*BY47+LMS!$G$9,IF(BY47&lt;150,LMS!$D$10*BY47^3+LMS!$E$10*BY47^2+LMS!$F$10*BY47+LMS!$G$10,LMS!$D$11*BY47^3+LMS!$E$11*BY47^2+LMS!$F$11*BY47+LMS!$G$11)))</f>
        <v>0.79584630099999998</v>
      </c>
      <c r="BW47">
        <f>IF(D47="M",(IF(BY47&lt;2.5,LMS!$D$21*BY47^3+LMS!$E$21*BY47^2+LMS!$F$21*BY47+LMS!$G$21,IF(BY47&lt;9.5,LMS!$D$22*BY47^3+LMS!$E$22*BY47^2+LMS!$F$22*BY47+LMS!$G$22,IF(BY47&lt;26.75,LMS!$D$23*BY47^3+LMS!$E$23*BY47^2+LMS!$F$23*BY47+LMS!$G$23,IF(BY47&lt;90,LMS!$D$24*BY47^3+LMS!$E$24*BY47^2+LMS!$F$24*BY47+LMS!$G$24,LMS!$D$25*BY47^3+LMS!$E$25*BY47^2+LMS!$F$25*BY47+LMS!$G$25))))),(IF(BY47&lt;2.5,LMS!$D$27*BY47^3+LMS!$E$27*BY47^2+LMS!$F$27*BY47+LMS!$G$27,IF(BY47&lt;9.5,LMS!$D$28*BY47^3+LMS!$E$28*BY47^2+LMS!$F$28*BY47+LMS!$G$28,IF(BY47&lt;26.75,LMS!$D$29*BY47^3+LMS!$E$29*BY47^2+LMS!$F$29*BY47+LMS!$G$29,IF(BY47&lt;90,LMS!$D$30*BY47^3+LMS!$E$30*BY47^2+LMS!$F$30*BY47+LMS!$G$30,IF(BY47&lt;150,LMS!$D$31*BY47^3+LMS!$E$31*BY47^2+LMS!$F$31*BY47+LMS!$G$31,LMS!$D$32*BY47^3+LMS!$E$32*BY47^2+LMS!$F$32*BY47+LMS!$G$32)))))))</f>
        <v>12.568967990000001</v>
      </c>
      <c r="BX47">
        <f>IF(D47="M",(IF(BY47&lt;90,LMS!$D$14*BY47^3+LMS!$E$14*BY47^2+LMS!$F$14*BY47+LMS!$G$14,LMS!$D$15*BY47^3+LMS!$E$15*BY47^2+LMS!$F$15*BY47+LMS!$G$15)),(IF(BY47&lt;90,LMS!$D$17*BY47^3+LMS!$E$17*BY47^2+LMS!$F$17*BY47+LMS!$G$17,LMS!$D$18*BY47^3+LMS!$E$18*BY47^2+LMS!$F$18*BY47+LMS!$G$18)))</f>
        <v>8.8969350000000003E-2</v>
      </c>
      <c r="BY47" s="7">
        <f t="shared" si="53"/>
        <v>0</v>
      </c>
      <c r="CA47" s="143">
        <f>IF(D47="M",WeightSDS!P$5*$BY47^7+WeightSDS!Q$5*$BY47^6+WeightSDS!R$5*$BY47^5+WeightSDS!S$5*$BY47^4+WeightSDS!T$5*$BY47^3+WeightSDS!U$5*$BY47^2+WeightSDS!V$5*$BY47+WeightSDS!W$5,IF($BY47&lt;186,WeightSDS!P$8*$BY47^7+WeightSDS!Q$8*$BY47^6+WeightSDS!R$8*$BY47^5+WeightSDS!S$8*$BY47^4+WeightSDS!T$8*$BY47^3+WeightSDS!U$8*$BY47^2+WeightSDS!V$8*$BY47+WeightSDS!W$8,WeightSDS!$U$9+WeightSDS!$V$9*($BY47-WeightSDS!$W$9)))</f>
        <v>0.75407122999999998</v>
      </c>
      <c r="CB47" s="7">
        <f>IF(D47="M",IF($BY47&lt;45,WeightSDS!M$23*$BY47^10+WeightSDS!N$23*$BY47^9+WeightSDS!O$23*$BY47^8+WeightSDS!P$23*$BY47^7+WeightSDS!Q$23*$BY47^6+WeightSDS!R$23*$BY47^5+WeightSDS!S$23*$BY47^4+WeightSDS!T$23*$BY47^3+WeightSDS!U$23*$BY47^2+WeightSDS!V$23*$BY47+WeightSDS!W$23,IF($BY47&lt;153,WeightSDS!M$25*$BY47^10+WeightSDS!N$25*$BY47^9+WeightSDS!O$25*$BY47^8+WeightSDS!P$25*$BY47^7+WeightSDS!Q$25*$BY47^6+WeightSDS!R$25*$BY47^5+WeightSDS!S$25*$BY47^4+WeightSDS!T$25*$BY47^3+WeightSDS!U$25*$BY47^2+WeightSDS!V$25*$BY47+WeightSDS!W$25,WeightSDS!M$27+WeightSDS!N$27/(1+EXP(WeightSDS!O$27+WeightSDS!P$27*$BY47)))),IF($BY47&lt;43.8,WeightSDS!M$29*$BY47^10+WeightSDS!N$29*$BY47^9+WeightSDS!O$29*$BY47^8+WeightSDS!P$29*$BY47^7+WeightSDS!Q$29*$BY47^6+WeightSDS!R$29*$BY47^5+WeightSDS!S$29*$BY47^4+WeightSDS!T$29*$BY47^3+WeightSDS!U$29*$BY47^2+WeightSDS!V$29*$BY47+WeightSDS!W$29-0.010431*(1-$BY47/210),IF($BY47&lt;123,WeightSDS!M$30*$BY47^10+WeightSDS!N$30*$BY47^9+WeightSDS!O$30*$BY47^8+WeightSDS!P$30*$BY47^7+WeightSDS!Q$30*$BY47^6+WeightSDS!R$30*$BY47^5+WeightSDS!S$30*$BY47^4+WeightSDS!T$30*$BY47^3+WeightSDS!U$30*$BY47^2+WeightSDS!V$30*$BY47+WeightSDS!W$30-0.010431*(1-1/$BY47),WeightSDS!M$32+WeightSDS!N$32/(1+EXP(WeightSDS!O$32+WeightSDS!P$32*$BY47))-0.010431*(1-$BY47/210))))</f>
        <v>2.9500001032655536</v>
      </c>
      <c r="CC47" s="7">
        <f>IF(D47="M",IF($BY47&lt;162,WeightSDS!P$12*$BY47^7+WeightSDS!Q$12*$BY47^6+WeightSDS!R$12*$BY47^5+WeightSDS!S$12*$BY47^4+WeightSDS!T$12*$BY47^3+WeightSDS!U$12*$BY47^2+WeightSDS!V$12*$BY47+WeightSDS!W$12,WeightSDS!P$14*$BY47^7+WeightSDS!Q$14*$BY47^6+WeightSDS!R$14*$BY47^5+WeightSDS!S$14*$BY47^4+WeightSDS!T$14*$BY47^3+WeightSDS!U$14*$BY47^2+WeightSDS!V$14*$BY47+WeightSDS!W$14),IF($BY47&lt;156,WeightSDS!O$17*$BY47^8+WeightSDS!P$17*$BY47^7+WeightSDS!Q$17*$BY47^6+WeightSDS!R$17*$BY47^5+WeightSDS!S$17*$BY47^4+WeightSDS!T$17*$BY47^3+WeightSDS!U$17*$BY47^2+WeightSDS!V$17*$BY47+WeightSDS!W$17,IF($BY47&lt;186,WeightSDS!$U$18+(WeightSDS!$V$18-WeightSDS!$U$18)/24*($BY47-186)+WeightSDS!$W$18*(-$BY47+186)^2-0.005,WeightSDS!$U$18+(WeightSDS!$V$18-WeightSDS!$U$18)/24*($BY47-186)-0.005)))</f>
        <v>0.14604529399999999</v>
      </c>
      <c r="CE47">
        <f t="shared" si="80"/>
        <v>0.56299999999999994</v>
      </c>
      <c r="CF47">
        <f t="shared" si="81"/>
        <v>69</v>
      </c>
      <c r="CG47">
        <f t="shared" si="82"/>
        <v>0.51</v>
      </c>
      <c r="CH47" s="7" t="e">
        <f t="shared" si="83"/>
        <v>#VALUE!</v>
      </c>
      <c r="CI47" s="7" t="e">
        <f t="shared" si="84"/>
        <v>#VALUE!</v>
      </c>
      <c r="CJ47" s="7" t="e">
        <f t="shared" si="85"/>
        <v>#VALUE!</v>
      </c>
      <c r="CK47" s="7" t="e">
        <f t="shared" si="65"/>
        <v>#VALUE!</v>
      </c>
      <c r="CL47" s="7" t="e">
        <f t="shared" si="66"/>
        <v>#VALUE!</v>
      </c>
      <c r="CM47" s="7" t="e">
        <f t="shared" si="67"/>
        <v>#VALUE!</v>
      </c>
      <c r="CN47" s="7" t="e">
        <f t="shared" si="68"/>
        <v>#VALUE!</v>
      </c>
      <c r="CO47" s="7" t="e">
        <f t="shared" si="69"/>
        <v>#VALUE!</v>
      </c>
      <c r="CP47" s="7" t="e">
        <f t="shared" si="70"/>
        <v>#VALUE!</v>
      </c>
      <c r="CR47" s="7" t="e">
        <f t="shared" si="86"/>
        <v>#VALUE!</v>
      </c>
      <c r="CS47" s="7" t="e">
        <f t="shared" si="87"/>
        <v>#VALUE!</v>
      </c>
      <c r="CT47" s="7" t="e">
        <f t="shared" si="88"/>
        <v>#VALUE!</v>
      </c>
      <c r="CU47" s="7" t="e">
        <f t="shared" si="89"/>
        <v>#VALUE!</v>
      </c>
      <c r="CV47" s="7" t="e">
        <f t="shared" si="90"/>
        <v>#VALUE!</v>
      </c>
      <c r="CW47" s="7" t="e">
        <f t="shared" si="91"/>
        <v>#VALUE!</v>
      </c>
      <c r="CX47" s="7" t="e">
        <f t="shared" si="92"/>
        <v>#VALUE!</v>
      </c>
      <c r="CY47" s="7" t="e">
        <f t="shared" si="93"/>
        <v>#VALUE!</v>
      </c>
      <c r="CZ47" s="7" t="e">
        <f t="shared" si="94"/>
        <v>#VALUE!</v>
      </c>
    </row>
    <row r="48" spans="2:104" s="7" customFormat="1" x14ac:dyDescent="0.15">
      <c r="B48" s="118"/>
      <c r="C48" s="118"/>
      <c r="D48" s="118"/>
      <c r="E48" s="30"/>
      <c r="F48" s="78"/>
      <c r="G48" s="78"/>
      <c r="H48" s="78"/>
      <c r="I48" s="78"/>
      <c r="J48" s="78"/>
      <c r="K48" s="78"/>
      <c r="L48" s="30"/>
      <c r="M48" s="78"/>
      <c r="N48" s="78"/>
      <c r="O48" s="78"/>
      <c r="P48" s="78"/>
      <c r="Q48" s="2" t="str">
        <f t="shared" si="30"/>
        <v/>
      </c>
      <c r="R48" s="11" t="str">
        <f t="shared" si="31"/>
        <v/>
      </c>
      <c r="S48" s="2" t="str">
        <f t="shared" si="32"/>
        <v/>
      </c>
      <c r="T48" s="11" t="str">
        <f t="shared" si="33"/>
        <v/>
      </c>
      <c r="U48" s="2" t="str">
        <f t="shared" si="34"/>
        <v/>
      </c>
      <c r="V48" s="11" t="str">
        <f t="shared" si="35"/>
        <v/>
      </c>
      <c r="W48" s="79" t="str">
        <f t="shared" si="61"/>
        <v/>
      </c>
      <c r="X48" s="79" t="str">
        <f t="shared" si="62"/>
        <v/>
      </c>
      <c r="Y48" s="2" t="str">
        <f t="shared" si="71"/>
        <v/>
      </c>
      <c r="Z48" s="11" t="str">
        <f t="shared" si="72"/>
        <v/>
      </c>
      <c r="AA48" s="2" t="str">
        <f t="shared" si="73"/>
        <v/>
      </c>
      <c r="AB48" s="11" t="str">
        <f t="shared" si="74"/>
        <v/>
      </c>
      <c r="AC48" s="2" t="str">
        <f t="shared" si="75"/>
        <v/>
      </c>
      <c r="AD48" s="11" t="str">
        <f t="shared" si="76"/>
        <v/>
      </c>
      <c r="AE48" s="11" t="str">
        <f t="shared" si="77"/>
        <v/>
      </c>
      <c r="AF48" s="2" t="str">
        <f t="shared" si="39"/>
        <v/>
      </c>
      <c r="AG48" s="2" t="str">
        <f t="shared" si="78"/>
        <v/>
      </c>
      <c r="AH48" s="2" t="str">
        <f t="shared" si="40"/>
        <v/>
      </c>
      <c r="AI48" s="11" t="str">
        <f t="shared" si="41"/>
        <v/>
      </c>
      <c r="AJ48" s="2" t="str">
        <f t="shared" si="42"/>
        <v/>
      </c>
      <c r="AK48" s="11" t="str">
        <f t="shared" si="43"/>
        <v/>
      </c>
      <c r="AL48" s="11" t="str">
        <f t="shared" si="44"/>
        <v/>
      </c>
      <c r="AM48" s="2" t="str">
        <f t="shared" si="45"/>
        <v/>
      </c>
      <c r="AN48" s="11" t="str">
        <f t="shared" si="46"/>
        <v/>
      </c>
      <c r="AO48" s="175" t="str">
        <f t="shared" si="47"/>
        <v/>
      </c>
      <c r="AP48" s="11" t="str">
        <f t="shared" si="48"/>
        <v/>
      </c>
      <c r="AQ48" s="33"/>
      <c r="AR48" s="33"/>
      <c r="AS48" s="33"/>
      <c r="AT48" s="33"/>
      <c r="AU48" s="33"/>
      <c r="AV48" s="33"/>
      <c r="AW48" s="33"/>
      <c r="AX48" s="33"/>
      <c r="AY48" s="33"/>
      <c r="AZ48" s="33"/>
      <c r="BA48" s="33"/>
      <c r="BB48" s="33"/>
      <c r="BC48" s="33"/>
      <c r="BD48" s="33"/>
      <c r="BE48" s="33"/>
      <c r="BF48" s="33"/>
      <c r="BG48" s="33"/>
      <c r="BH48" s="33"/>
      <c r="BI48" s="31"/>
      <c r="BJ48" s="31"/>
      <c r="BK48" s="136"/>
      <c r="BL48" s="139">
        <f t="shared" si="49"/>
        <v>0</v>
      </c>
      <c r="BM48" s="31">
        <f t="shared" si="50"/>
        <v>0</v>
      </c>
      <c r="BN48" s="31"/>
      <c r="BO48" s="140">
        <f t="shared" si="51"/>
        <v>0</v>
      </c>
      <c r="BP48" s="12"/>
      <c r="BQ48" s="8">
        <f t="shared" si="63"/>
        <v>9.0359999999999996</v>
      </c>
      <c r="BR48" s="8">
        <f t="shared" si="64"/>
        <v>-184.49199999999999</v>
      </c>
      <c r="BS48" s="8"/>
      <c r="BT48" s="8">
        <f t="shared" si="79"/>
        <v>0</v>
      </c>
      <c r="BU48"/>
      <c r="BV48">
        <f>IF(D48="M",IF(BY48&lt;78,LMS!$D$5*BY48^3+LMS!$E$5*BY48^2+LMS!$F$5*BY48+LMS!$G$5,IF(BY48&lt;150,LMS!$D$6*BY48^3+LMS!$E$6*BY48^2+LMS!$F$6*BY48+LMS!$G$6,LMS!$D$7*BY48^3+LMS!$E$7*BY48^2+LMS!$F$7*BY48+LMS!$G$7)),IF(BY48&lt;69,LMS!$D$9*BY48^3+LMS!$E$9*BY48^2+LMS!$F$9*BY48+LMS!$G$9,IF(BY48&lt;150,LMS!$D$10*BY48^3+LMS!$E$10*BY48^2+LMS!$F$10*BY48+LMS!$G$10,LMS!$D$11*BY48^3+LMS!$E$11*BY48^2+LMS!$F$11*BY48+LMS!$G$11)))</f>
        <v>0.79584630099999998</v>
      </c>
      <c r="BW48">
        <f>IF(D48="M",(IF(BY48&lt;2.5,LMS!$D$21*BY48^3+LMS!$E$21*BY48^2+LMS!$F$21*BY48+LMS!$G$21,IF(BY48&lt;9.5,LMS!$D$22*BY48^3+LMS!$E$22*BY48^2+LMS!$F$22*BY48+LMS!$G$22,IF(BY48&lt;26.75,LMS!$D$23*BY48^3+LMS!$E$23*BY48^2+LMS!$F$23*BY48+LMS!$G$23,IF(BY48&lt;90,LMS!$D$24*BY48^3+LMS!$E$24*BY48^2+LMS!$F$24*BY48+LMS!$G$24,LMS!$D$25*BY48^3+LMS!$E$25*BY48^2+LMS!$F$25*BY48+LMS!$G$25))))),(IF(BY48&lt;2.5,LMS!$D$27*BY48^3+LMS!$E$27*BY48^2+LMS!$F$27*BY48+LMS!$G$27,IF(BY48&lt;9.5,LMS!$D$28*BY48^3+LMS!$E$28*BY48^2+LMS!$F$28*BY48+LMS!$G$28,IF(BY48&lt;26.75,LMS!$D$29*BY48^3+LMS!$E$29*BY48^2+LMS!$F$29*BY48+LMS!$G$29,IF(BY48&lt;90,LMS!$D$30*BY48^3+LMS!$E$30*BY48^2+LMS!$F$30*BY48+LMS!$G$30,IF(BY48&lt;150,LMS!$D$31*BY48^3+LMS!$E$31*BY48^2+LMS!$F$31*BY48+LMS!$G$31,LMS!$D$32*BY48^3+LMS!$E$32*BY48^2+LMS!$F$32*BY48+LMS!$G$32)))))))</f>
        <v>12.568967990000001</v>
      </c>
      <c r="BX48">
        <f>IF(D48="M",(IF(BY48&lt;90,LMS!$D$14*BY48^3+LMS!$E$14*BY48^2+LMS!$F$14*BY48+LMS!$G$14,LMS!$D$15*BY48^3+LMS!$E$15*BY48^2+LMS!$F$15*BY48+LMS!$G$15)),(IF(BY48&lt;90,LMS!$D$17*BY48^3+LMS!$E$17*BY48^2+LMS!$F$17*BY48+LMS!$G$17,LMS!$D$18*BY48^3+LMS!$E$18*BY48^2+LMS!$F$18*BY48+LMS!$G$18)))</f>
        <v>8.8969350000000003E-2</v>
      </c>
      <c r="BY48" s="7">
        <f t="shared" si="53"/>
        <v>0</v>
      </c>
      <c r="CA48" s="143">
        <f>IF(D48="M",WeightSDS!P$5*$BY48^7+WeightSDS!Q$5*$BY48^6+WeightSDS!R$5*$BY48^5+WeightSDS!S$5*$BY48^4+WeightSDS!T$5*$BY48^3+WeightSDS!U$5*$BY48^2+WeightSDS!V$5*$BY48+WeightSDS!W$5,IF($BY48&lt;186,WeightSDS!P$8*$BY48^7+WeightSDS!Q$8*$BY48^6+WeightSDS!R$8*$BY48^5+WeightSDS!S$8*$BY48^4+WeightSDS!T$8*$BY48^3+WeightSDS!U$8*$BY48^2+WeightSDS!V$8*$BY48+WeightSDS!W$8,WeightSDS!$U$9+WeightSDS!$V$9*($BY48-WeightSDS!$W$9)))</f>
        <v>0.75407122999999998</v>
      </c>
      <c r="CB48" s="7">
        <f>IF(D48="M",IF($BY48&lt;45,WeightSDS!M$23*$BY48^10+WeightSDS!N$23*$BY48^9+WeightSDS!O$23*$BY48^8+WeightSDS!P$23*$BY48^7+WeightSDS!Q$23*$BY48^6+WeightSDS!R$23*$BY48^5+WeightSDS!S$23*$BY48^4+WeightSDS!T$23*$BY48^3+WeightSDS!U$23*$BY48^2+WeightSDS!V$23*$BY48+WeightSDS!W$23,IF($BY48&lt;153,WeightSDS!M$25*$BY48^10+WeightSDS!N$25*$BY48^9+WeightSDS!O$25*$BY48^8+WeightSDS!P$25*$BY48^7+WeightSDS!Q$25*$BY48^6+WeightSDS!R$25*$BY48^5+WeightSDS!S$25*$BY48^4+WeightSDS!T$25*$BY48^3+WeightSDS!U$25*$BY48^2+WeightSDS!V$25*$BY48+WeightSDS!W$25,WeightSDS!M$27+WeightSDS!N$27/(1+EXP(WeightSDS!O$27+WeightSDS!P$27*$BY48)))),IF($BY48&lt;43.8,WeightSDS!M$29*$BY48^10+WeightSDS!N$29*$BY48^9+WeightSDS!O$29*$BY48^8+WeightSDS!P$29*$BY48^7+WeightSDS!Q$29*$BY48^6+WeightSDS!R$29*$BY48^5+WeightSDS!S$29*$BY48^4+WeightSDS!T$29*$BY48^3+WeightSDS!U$29*$BY48^2+WeightSDS!V$29*$BY48+WeightSDS!W$29-0.010431*(1-$BY48/210),IF($BY48&lt;123,WeightSDS!M$30*$BY48^10+WeightSDS!N$30*$BY48^9+WeightSDS!O$30*$BY48^8+WeightSDS!P$30*$BY48^7+WeightSDS!Q$30*$BY48^6+WeightSDS!R$30*$BY48^5+WeightSDS!S$30*$BY48^4+WeightSDS!T$30*$BY48^3+WeightSDS!U$30*$BY48^2+WeightSDS!V$30*$BY48+WeightSDS!W$30-0.010431*(1-1/$BY48),WeightSDS!M$32+WeightSDS!N$32/(1+EXP(WeightSDS!O$32+WeightSDS!P$32*$BY48))-0.010431*(1-$BY48/210))))</f>
        <v>2.9500001032655536</v>
      </c>
      <c r="CC48" s="7">
        <f>IF(D48="M",IF($BY48&lt;162,WeightSDS!P$12*$BY48^7+WeightSDS!Q$12*$BY48^6+WeightSDS!R$12*$BY48^5+WeightSDS!S$12*$BY48^4+WeightSDS!T$12*$BY48^3+WeightSDS!U$12*$BY48^2+WeightSDS!V$12*$BY48+WeightSDS!W$12,WeightSDS!P$14*$BY48^7+WeightSDS!Q$14*$BY48^6+WeightSDS!R$14*$BY48^5+WeightSDS!S$14*$BY48^4+WeightSDS!T$14*$BY48^3+WeightSDS!U$14*$BY48^2+WeightSDS!V$14*$BY48+WeightSDS!W$14),IF($BY48&lt;156,WeightSDS!O$17*$BY48^8+WeightSDS!P$17*$BY48^7+WeightSDS!Q$17*$BY48^6+WeightSDS!R$17*$BY48^5+WeightSDS!S$17*$BY48^4+WeightSDS!T$17*$BY48^3+WeightSDS!U$17*$BY48^2+WeightSDS!V$17*$BY48+WeightSDS!W$17,IF($BY48&lt;186,WeightSDS!$U$18+(WeightSDS!$V$18-WeightSDS!$U$18)/24*($BY48-186)+WeightSDS!$W$18*(-$BY48+186)^2-0.005,WeightSDS!$U$18+(WeightSDS!$V$18-WeightSDS!$U$18)/24*($BY48-186)-0.005)))</f>
        <v>0.14604529399999999</v>
      </c>
      <c r="CE48">
        <f t="shared" si="80"/>
        <v>0.56299999999999994</v>
      </c>
      <c r="CF48">
        <f t="shared" si="81"/>
        <v>69</v>
      </c>
      <c r="CG48">
        <f t="shared" si="82"/>
        <v>0.51</v>
      </c>
      <c r="CH48" s="7" t="e">
        <f t="shared" si="83"/>
        <v>#VALUE!</v>
      </c>
      <c r="CI48" s="7" t="e">
        <f t="shared" si="84"/>
        <v>#VALUE!</v>
      </c>
      <c r="CJ48" s="7" t="e">
        <f t="shared" si="85"/>
        <v>#VALUE!</v>
      </c>
      <c r="CK48" s="7" t="e">
        <f t="shared" si="65"/>
        <v>#VALUE!</v>
      </c>
      <c r="CL48" s="7" t="e">
        <f t="shared" si="66"/>
        <v>#VALUE!</v>
      </c>
      <c r="CM48" s="7" t="e">
        <f t="shared" si="67"/>
        <v>#VALUE!</v>
      </c>
      <c r="CN48" s="7" t="e">
        <f t="shared" si="68"/>
        <v>#VALUE!</v>
      </c>
      <c r="CO48" s="7" t="e">
        <f t="shared" si="69"/>
        <v>#VALUE!</v>
      </c>
      <c r="CP48" s="7" t="e">
        <f t="shared" si="70"/>
        <v>#VALUE!</v>
      </c>
      <c r="CR48" s="7" t="e">
        <f t="shared" si="86"/>
        <v>#VALUE!</v>
      </c>
      <c r="CS48" s="7" t="e">
        <f t="shared" si="87"/>
        <v>#VALUE!</v>
      </c>
      <c r="CT48" s="7" t="e">
        <f t="shared" si="88"/>
        <v>#VALUE!</v>
      </c>
      <c r="CU48" s="7" t="e">
        <f t="shared" si="89"/>
        <v>#VALUE!</v>
      </c>
      <c r="CV48" s="7" t="e">
        <f t="shared" si="90"/>
        <v>#VALUE!</v>
      </c>
      <c r="CW48" s="7" t="e">
        <f t="shared" si="91"/>
        <v>#VALUE!</v>
      </c>
      <c r="CX48" s="7" t="e">
        <f t="shared" si="92"/>
        <v>#VALUE!</v>
      </c>
      <c r="CY48" s="7" t="e">
        <f t="shared" si="93"/>
        <v>#VALUE!</v>
      </c>
      <c r="CZ48" s="7" t="e">
        <f t="shared" si="94"/>
        <v>#VALUE!</v>
      </c>
    </row>
    <row r="49" spans="2:104" s="7" customFormat="1" x14ac:dyDescent="0.15">
      <c r="B49" s="118"/>
      <c r="C49" s="118"/>
      <c r="D49" s="118"/>
      <c r="E49" s="30"/>
      <c r="F49" s="78"/>
      <c r="G49" s="78"/>
      <c r="H49" s="78"/>
      <c r="I49" s="78"/>
      <c r="J49" s="78"/>
      <c r="K49" s="78"/>
      <c r="L49" s="30"/>
      <c r="M49" s="78"/>
      <c r="N49" s="78"/>
      <c r="O49" s="78"/>
      <c r="P49" s="78"/>
      <c r="Q49" s="2" t="str">
        <f t="shared" si="30"/>
        <v/>
      </c>
      <c r="R49" s="11" t="str">
        <f t="shared" si="31"/>
        <v/>
      </c>
      <c r="S49" s="2" t="str">
        <f t="shared" si="32"/>
        <v/>
      </c>
      <c r="T49" s="11" t="str">
        <f t="shared" si="33"/>
        <v/>
      </c>
      <c r="U49" s="2" t="str">
        <f t="shared" si="34"/>
        <v/>
      </c>
      <c r="V49" s="11" t="str">
        <f t="shared" si="35"/>
        <v/>
      </c>
      <c r="W49" s="79" t="str">
        <f t="shared" si="61"/>
        <v/>
      </c>
      <c r="X49" s="79" t="str">
        <f t="shared" si="62"/>
        <v/>
      </c>
      <c r="Y49" s="2" t="str">
        <f t="shared" si="71"/>
        <v/>
      </c>
      <c r="Z49" s="11" t="str">
        <f t="shared" si="72"/>
        <v/>
      </c>
      <c r="AA49" s="2" t="str">
        <f t="shared" si="73"/>
        <v/>
      </c>
      <c r="AB49" s="11" t="str">
        <f t="shared" si="74"/>
        <v/>
      </c>
      <c r="AC49" s="2" t="str">
        <f t="shared" si="75"/>
        <v/>
      </c>
      <c r="AD49" s="11" t="str">
        <f t="shared" si="76"/>
        <v/>
      </c>
      <c r="AE49" s="11" t="str">
        <f t="shared" si="77"/>
        <v/>
      </c>
      <c r="AF49" s="2" t="str">
        <f t="shared" si="39"/>
        <v/>
      </c>
      <c r="AG49" s="2" t="str">
        <f t="shared" si="78"/>
        <v/>
      </c>
      <c r="AH49" s="2" t="str">
        <f t="shared" si="40"/>
        <v/>
      </c>
      <c r="AI49" s="11" t="str">
        <f t="shared" si="41"/>
        <v/>
      </c>
      <c r="AJ49" s="2" t="str">
        <f t="shared" si="42"/>
        <v/>
      </c>
      <c r="AK49" s="11" t="str">
        <f t="shared" si="43"/>
        <v/>
      </c>
      <c r="AL49" s="11" t="str">
        <f t="shared" si="44"/>
        <v/>
      </c>
      <c r="AM49" s="2" t="str">
        <f t="shared" si="45"/>
        <v/>
      </c>
      <c r="AN49" s="11" t="str">
        <f t="shared" si="46"/>
        <v/>
      </c>
      <c r="AO49" s="175" t="str">
        <f t="shared" si="47"/>
        <v/>
      </c>
      <c r="AP49" s="11" t="str">
        <f t="shared" si="48"/>
        <v/>
      </c>
      <c r="AQ49" s="33"/>
      <c r="AR49" s="33"/>
      <c r="AS49" s="33"/>
      <c r="AT49" s="33"/>
      <c r="AU49" s="33"/>
      <c r="AV49" s="33"/>
      <c r="AW49" s="33"/>
      <c r="AX49" s="33"/>
      <c r="AY49" s="33"/>
      <c r="AZ49" s="33"/>
      <c r="BA49" s="33"/>
      <c r="BB49" s="33"/>
      <c r="BC49" s="33"/>
      <c r="BD49" s="33"/>
      <c r="BE49" s="33"/>
      <c r="BF49" s="33"/>
      <c r="BG49" s="33"/>
      <c r="BH49" s="33"/>
      <c r="BI49" s="31"/>
      <c r="BJ49" s="31"/>
      <c r="BK49" s="136"/>
      <c r="BL49" s="139">
        <f t="shared" si="49"/>
        <v>0</v>
      </c>
      <c r="BM49" s="31">
        <f t="shared" si="50"/>
        <v>0</v>
      </c>
      <c r="BN49" s="31"/>
      <c r="BO49" s="140">
        <f t="shared" si="51"/>
        <v>0</v>
      </c>
      <c r="BP49" s="12"/>
      <c r="BQ49" s="8">
        <f t="shared" si="63"/>
        <v>9.0359999999999996</v>
      </c>
      <c r="BR49" s="8">
        <f t="shared" si="64"/>
        <v>-184.49199999999999</v>
      </c>
      <c r="BS49" s="8"/>
      <c r="BT49" s="8">
        <f t="shared" si="79"/>
        <v>0</v>
      </c>
      <c r="BU49"/>
      <c r="BV49">
        <f>IF(D49="M",IF(BY49&lt;78,LMS!$D$5*BY49^3+LMS!$E$5*BY49^2+LMS!$F$5*BY49+LMS!$G$5,IF(BY49&lt;150,LMS!$D$6*BY49^3+LMS!$E$6*BY49^2+LMS!$F$6*BY49+LMS!$G$6,LMS!$D$7*BY49^3+LMS!$E$7*BY49^2+LMS!$F$7*BY49+LMS!$G$7)),IF(BY49&lt;69,LMS!$D$9*BY49^3+LMS!$E$9*BY49^2+LMS!$F$9*BY49+LMS!$G$9,IF(BY49&lt;150,LMS!$D$10*BY49^3+LMS!$E$10*BY49^2+LMS!$F$10*BY49+LMS!$G$10,LMS!$D$11*BY49^3+LMS!$E$11*BY49^2+LMS!$F$11*BY49+LMS!$G$11)))</f>
        <v>0.79584630099999998</v>
      </c>
      <c r="BW49">
        <f>IF(D49="M",(IF(BY49&lt;2.5,LMS!$D$21*BY49^3+LMS!$E$21*BY49^2+LMS!$F$21*BY49+LMS!$G$21,IF(BY49&lt;9.5,LMS!$D$22*BY49^3+LMS!$E$22*BY49^2+LMS!$F$22*BY49+LMS!$G$22,IF(BY49&lt;26.75,LMS!$D$23*BY49^3+LMS!$E$23*BY49^2+LMS!$F$23*BY49+LMS!$G$23,IF(BY49&lt;90,LMS!$D$24*BY49^3+LMS!$E$24*BY49^2+LMS!$F$24*BY49+LMS!$G$24,LMS!$D$25*BY49^3+LMS!$E$25*BY49^2+LMS!$F$25*BY49+LMS!$G$25))))),(IF(BY49&lt;2.5,LMS!$D$27*BY49^3+LMS!$E$27*BY49^2+LMS!$F$27*BY49+LMS!$G$27,IF(BY49&lt;9.5,LMS!$D$28*BY49^3+LMS!$E$28*BY49^2+LMS!$F$28*BY49+LMS!$G$28,IF(BY49&lt;26.75,LMS!$D$29*BY49^3+LMS!$E$29*BY49^2+LMS!$F$29*BY49+LMS!$G$29,IF(BY49&lt;90,LMS!$D$30*BY49^3+LMS!$E$30*BY49^2+LMS!$F$30*BY49+LMS!$G$30,IF(BY49&lt;150,LMS!$D$31*BY49^3+LMS!$E$31*BY49^2+LMS!$F$31*BY49+LMS!$G$31,LMS!$D$32*BY49^3+LMS!$E$32*BY49^2+LMS!$F$32*BY49+LMS!$G$32)))))))</f>
        <v>12.568967990000001</v>
      </c>
      <c r="BX49">
        <f>IF(D49="M",(IF(BY49&lt;90,LMS!$D$14*BY49^3+LMS!$E$14*BY49^2+LMS!$F$14*BY49+LMS!$G$14,LMS!$D$15*BY49^3+LMS!$E$15*BY49^2+LMS!$F$15*BY49+LMS!$G$15)),(IF(BY49&lt;90,LMS!$D$17*BY49^3+LMS!$E$17*BY49^2+LMS!$F$17*BY49+LMS!$G$17,LMS!$D$18*BY49^3+LMS!$E$18*BY49^2+LMS!$F$18*BY49+LMS!$G$18)))</f>
        <v>8.8969350000000003E-2</v>
      </c>
      <c r="BY49" s="7">
        <f t="shared" si="53"/>
        <v>0</v>
      </c>
      <c r="CA49" s="143">
        <f>IF(D49="M",WeightSDS!P$5*$BY49^7+WeightSDS!Q$5*$BY49^6+WeightSDS!R$5*$BY49^5+WeightSDS!S$5*$BY49^4+WeightSDS!T$5*$BY49^3+WeightSDS!U$5*$BY49^2+WeightSDS!V$5*$BY49+WeightSDS!W$5,IF($BY49&lt;186,WeightSDS!P$8*$BY49^7+WeightSDS!Q$8*$BY49^6+WeightSDS!R$8*$BY49^5+WeightSDS!S$8*$BY49^4+WeightSDS!T$8*$BY49^3+WeightSDS!U$8*$BY49^2+WeightSDS!V$8*$BY49+WeightSDS!W$8,WeightSDS!$U$9+WeightSDS!$V$9*($BY49-WeightSDS!$W$9)))</f>
        <v>0.75407122999999998</v>
      </c>
      <c r="CB49" s="7">
        <f>IF(D49="M",IF($BY49&lt;45,WeightSDS!M$23*$BY49^10+WeightSDS!N$23*$BY49^9+WeightSDS!O$23*$BY49^8+WeightSDS!P$23*$BY49^7+WeightSDS!Q$23*$BY49^6+WeightSDS!R$23*$BY49^5+WeightSDS!S$23*$BY49^4+WeightSDS!T$23*$BY49^3+WeightSDS!U$23*$BY49^2+WeightSDS!V$23*$BY49+WeightSDS!W$23,IF($BY49&lt;153,WeightSDS!M$25*$BY49^10+WeightSDS!N$25*$BY49^9+WeightSDS!O$25*$BY49^8+WeightSDS!P$25*$BY49^7+WeightSDS!Q$25*$BY49^6+WeightSDS!R$25*$BY49^5+WeightSDS!S$25*$BY49^4+WeightSDS!T$25*$BY49^3+WeightSDS!U$25*$BY49^2+WeightSDS!V$25*$BY49+WeightSDS!W$25,WeightSDS!M$27+WeightSDS!N$27/(1+EXP(WeightSDS!O$27+WeightSDS!P$27*$BY49)))),IF($BY49&lt;43.8,WeightSDS!M$29*$BY49^10+WeightSDS!N$29*$BY49^9+WeightSDS!O$29*$BY49^8+WeightSDS!P$29*$BY49^7+WeightSDS!Q$29*$BY49^6+WeightSDS!R$29*$BY49^5+WeightSDS!S$29*$BY49^4+WeightSDS!T$29*$BY49^3+WeightSDS!U$29*$BY49^2+WeightSDS!V$29*$BY49+WeightSDS!W$29-0.010431*(1-$BY49/210),IF($BY49&lt;123,WeightSDS!M$30*$BY49^10+WeightSDS!N$30*$BY49^9+WeightSDS!O$30*$BY49^8+WeightSDS!P$30*$BY49^7+WeightSDS!Q$30*$BY49^6+WeightSDS!R$30*$BY49^5+WeightSDS!S$30*$BY49^4+WeightSDS!T$30*$BY49^3+WeightSDS!U$30*$BY49^2+WeightSDS!V$30*$BY49+WeightSDS!W$30-0.010431*(1-1/$BY49),WeightSDS!M$32+WeightSDS!N$32/(1+EXP(WeightSDS!O$32+WeightSDS!P$32*$BY49))-0.010431*(1-$BY49/210))))</f>
        <v>2.9500001032655536</v>
      </c>
      <c r="CC49" s="7">
        <f>IF(D49="M",IF($BY49&lt;162,WeightSDS!P$12*$BY49^7+WeightSDS!Q$12*$BY49^6+WeightSDS!R$12*$BY49^5+WeightSDS!S$12*$BY49^4+WeightSDS!T$12*$BY49^3+WeightSDS!U$12*$BY49^2+WeightSDS!V$12*$BY49+WeightSDS!W$12,WeightSDS!P$14*$BY49^7+WeightSDS!Q$14*$BY49^6+WeightSDS!R$14*$BY49^5+WeightSDS!S$14*$BY49^4+WeightSDS!T$14*$BY49^3+WeightSDS!U$14*$BY49^2+WeightSDS!V$14*$BY49+WeightSDS!W$14),IF($BY49&lt;156,WeightSDS!O$17*$BY49^8+WeightSDS!P$17*$BY49^7+WeightSDS!Q$17*$BY49^6+WeightSDS!R$17*$BY49^5+WeightSDS!S$17*$BY49^4+WeightSDS!T$17*$BY49^3+WeightSDS!U$17*$BY49^2+WeightSDS!V$17*$BY49+WeightSDS!W$17,IF($BY49&lt;186,WeightSDS!$U$18+(WeightSDS!$V$18-WeightSDS!$U$18)/24*($BY49-186)+WeightSDS!$W$18*(-$BY49+186)^2-0.005,WeightSDS!$U$18+(WeightSDS!$V$18-WeightSDS!$U$18)/24*($BY49-186)-0.005)))</f>
        <v>0.14604529399999999</v>
      </c>
      <c r="CE49">
        <f t="shared" si="80"/>
        <v>0.56299999999999994</v>
      </c>
      <c r="CF49">
        <f t="shared" si="81"/>
        <v>69</v>
      </c>
      <c r="CG49">
        <f t="shared" si="82"/>
        <v>0.51</v>
      </c>
      <c r="CH49" s="7" t="e">
        <f t="shared" si="83"/>
        <v>#VALUE!</v>
      </c>
      <c r="CI49" s="7" t="e">
        <f t="shared" si="84"/>
        <v>#VALUE!</v>
      </c>
      <c r="CJ49" s="7" t="e">
        <f t="shared" si="85"/>
        <v>#VALUE!</v>
      </c>
      <c r="CK49" s="7" t="e">
        <f t="shared" si="65"/>
        <v>#VALUE!</v>
      </c>
      <c r="CL49" s="7" t="e">
        <f t="shared" si="66"/>
        <v>#VALUE!</v>
      </c>
      <c r="CM49" s="7" t="e">
        <f t="shared" si="67"/>
        <v>#VALUE!</v>
      </c>
      <c r="CN49" s="7" t="e">
        <f t="shared" si="68"/>
        <v>#VALUE!</v>
      </c>
      <c r="CO49" s="7" t="e">
        <f t="shared" si="69"/>
        <v>#VALUE!</v>
      </c>
      <c r="CP49" s="7" t="e">
        <f t="shared" si="70"/>
        <v>#VALUE!</v>
      </c>
      <c r="CR49" s="7" t="e">
        <f t="shared" si="86"/>
        <v>#VALUE!</v>
      </c>
      <c r="CS49" s="7" t="e">
        <f t="shared" si="87"/>
        <v>#VALUE!</v>
      </c>
      <c r="CT49" s="7" t="e">
        <f t="shared" si="88"/>
        <v>#VALUE!</v>
      </c>
      <c r="CU49" s="7" t="e">
        <f t="shared" si="89"/>
        <v>#VALUE!</v>
      </c>
      <c r="CV49" s="7" t="e">
        <f t="shared" si="90"/>
        <v>#VALUE!</v>
      </c>
      <c r="CW49" s="7" t="e">
        <f t="shared" si="91"/>
        <v>#VALUE!</v>
      </c>
      <c r="CX49" s="7" t="e">
        <f t="shared" si="92"/>
        <v>#VALUE!</v>
      </c>
      <c r="CY49" s="7" t="e">
        <f t="shared" si="93"/>
        <v>#VALUE!</v>
      </c>
      <c r="CZ49" s="7" t="e">
        <f t="shared" si="94"/>
        <v>#VALUE!</v>
      </c>
    </row>
    <row r="50" spans="2:104" s="7" customFormat="1" x14ac:dyDescent="0.15">
      <c r="B50" s="118"/>
      <c r="C50" s="118"/>
      <c r="D50" s="118"/>
      <c r="E50" s="30"/>
      <c r="F50" s="78"/>
      <c r="G50" s="78"/>
      <c r="H50" s="78"/>
      <c r="I50" s="78"/>
      <c r="J50" s="78"/>
      <c r="K50" s="78"/>
      <c r="L50" s="30"/>
      <c r="M50" s="78"/>
      <c r="N50" s="78"/>
      <c r="O50" s="78"/>
      <c r="P50" s="78"/>
      <c r="Q50" s="2" t="str">
        <f t="shared" si="30"/>
        <v/>
      </c>
      <c r="R50" s="11" t="str">
        <f t="shared" si="31"/>
        <v/>
      </c>
      <c r="S50" s="2" t="str">
        <f t="shared" si="32"/>
        <v/>
      </c>
      <c r="T50" s="11" t="str">
        <f t="shared" si="33"/>
        <v/>
      </c>
      <c r="U50" s="2" t="str">
        <f t="shared" si="34"/>
        <v/>
      </c>
      <c r="V50" s="11" t="str">
        <f t="shared" si="35"/>
        <v/>
      </c>
      <c r="W50" s="79" t="str">
        <f t="shared" si="61"/>
        <v/>
      </c>
      <c r="X50" s="79" t="str">
        <f t="shared" si="62"/>
        <v/>
      </c>
      <c r="Y50" s="2" t="str">
        <f t="shared" si="71"/>
        <v/>
      </c>
      <c r="Z50" s="11" t="str">
        <f t="shared" si="72"/>
        <v/>
      </c>
      <c r="AA50" s="2" t="str">
        <f t="shared" si="73"/>
        <v/>
      </c>
      <c r="AB50" s="11" t="str">
        <f t="shared" si="74"/>
        <v/>
      </c>
      <c r="AC50" s="2" t="str">
        <f t="shared" si="75"/>
        <v/>
      </c>
      <c r="AD50" s="11" t="str">
        <f t="shared" si="76"/>
        <v/>
      </c>
      <c r="AE50" s="11" t="str">
        <f t="shared" si="77"/>
        <v/>
      </c>
      <c r="AF50" s="2" t="str">
        <f t="shared" si="39"/>
        <v/>
      </c>
      <c r="AG50" s="2" t="str">
        <f t="shared" si="78"/>
        <v/>
      </c>
      <c r="AH50" s="2" t="str">
        <f t="shared" si="40"/>
        <v/>
      </c>
      <c r="AI50" s="11" t="str">
        <f t="shared" si="41"/>
        <v/>
      </c>
      <c r="AJ50" s="2" t="str">
        <f t="shared" si="42"/>
        <v/>
      </c>
      <c r="AK50" s="11" t="str">
        <f t="shared" si="43"/>
        <v/>
      </c>
      <c r="AL50" s="11" t="str">
        <f t="shared" si="44"/>
        <v/>
      </c>
      <c r="AM50" s="2" t="str">
        <f t="shared" si="45"/>
        <v/>
      </c>
      <c r="AN50" s="11" t="str">
        <f t="shared" si="46"/>
        <v/>
      </c>
      <c r="AO50" s="175" t="str">
        <f t="shared" si="47"/>
        <v/>
      </c>
      <c r="AP50" s="11" t="str">
        <f t="shared" si="48"/>
        <v/>
      </c>
      <c r="AQ50" s="33"/>
      <c r="AR50" s="33"/>
      <c r="AS50" s="33"/>
      <c r="AT50" s="33"/>
      <c r="AU50" s="33"/>
      <c r="AV50" s="33"/>
      <c r="AW50" s="33"/>
      <c r="AX50" s="33"/>
      <c r="AY50" s="33"/>
      <c r="AZ50" s="33"/>
      <c r="BA50" s="33"/>
      <c r="BB50" s="33"/>
      <c r="BC50" s="33"/>
      <c r="BD50" s="33"/>
      <c r="BE50" s="33"/>
      <c r="BF50" s="33"/>
      <c r="BG50" s="33"/>
      <c r="BH50" s="33"/>
      <c r="BI50" s="31"/>
      <c r="BJ50" s="31"/>
      <c r="BK50" s="136"/>
      <c r="BL50" s="139">
        <f t="shared" si="49"/>
        <v>0</v>
      </c>
      <c r="BM50" s="31">
        <f t="shared" si="50"/>
        <v>0</v>
      </c>
      <c r="BN50" s="31"/>
      <c r="BO50" s="140">
        <f t="shared" si="51"/>
        <v>0</v>
      </c>
      <c r="BP50" s="12"/>
      <c r="BQ50" s="8">
        <f t="shared" si="63"/>
        <v>9.0359999999999996</v>
      </c>
      <c r="BR50" s="8">
        <f t="shared" si="64"/>
        <v>-184.49199999999999</v>
      </c>
      <c r="BS50" s="8"/>
      <c r="BT50" s="8">
        <f t="shared" si="79"/>
        <v>0</v>
      </c>
      <c r="BU50"/>
      <c r="BV50">
        <f>IF(D50="M",IF(BY50&lt;78,LMS!$D$5*BY50^3+LMS!$E$5*BY50^2+LMS!$F$5*BY50+LMS!$G$5,IF(BY50&lt;150,LMS!$D$6*BY50^3+LMS!$E$6*BY50^2+LMS!$F$6*BY50+LMS!$G$6,LMS!$D$7*BY50^3+LMS!$E$7*BY50^2+LMS!$F$7*BY50+LMS!$G$7)),IF(BY50&lt;69,LMS!$D$9*BY50^3+LMS!$E$9*BY50^2+LMS!$F$9*BY50+LMS!$G$9,IF(BY50&lt;150,LMS!$D$10*BY50^3+LMS!$E$10*BY50^2+LMS!$F$10*BY50+LMS!$G$10,LMS!$D$11*BY50^3+LMS!$E$11*BY50^2+LMS!$F$11*BY50+LMS!$G$11)))</f>
        <v>0.79584630099999998</v>
      </c>
      <c r="BW50">
        <f>IF(D50="M",(IF(BY50&lt;2.5,LMS!$D$21*BY50^3+LMS!$E$21*BY50^2+LMS!$F$21*BY50+LMS!$G$21,IF(BY50&lt;9.5,LMS!$D$22*BY50^3+LMS!$E$22*BY50^2+LMS!$F$22*BY50+LMS!$G$22,IF(BY50&lt;26.75,LMS!$D$23*BY50^3+LMS!$E$23*BY50^2+LMS!$F$23*BY50+LMS!$G$23,IF(BY50&lt;90,LMS!$D$24*BY50^3+LMS!$E$24*BY50^2+LMS!$F$24*BY50+LMS!$G$24,LMS!$D$25*BY50^3+LMS!$E$25*BY50^2+LMS!$F$25*BY50+LMS!$G$25))))),(IF(BY50&lt;2.5,LMS!$D$27*BY50^3+LMS!$E$27*BY50^2+LMS!$F$27*BY50+LMS!$G$27,IF(BY50&lt;9.5,LMS!$D$28*BY50^3+LMS!$E$28*BY50^2+LMS!$F$28*BY50+LMS!$G$28,IF(BY50&lt;26.75,LMS!$D$29*BY50^3+LMS!$E$29*BY50^2+LMS!$F$29*BY50+LMS!$G$29,IF(BY50&lt;90,LMS!$D$30*BY50^3+LMS!$E$30*BY50^2+LMS!$F$30*BY50+LMS!$G$30,IF(BY50&lt;150,LMS!$D$31*BY50^3+LMS!$E$31*BY50^2+LMS!$F$31*BY50+LMS!$G$31,LMS!$D$32*BY50^3+LMS!$E$32*BY50^2+LMS!$F$32*BY50+LMS!$G$32)))))))</f>
        <v>12.568967990000001</v>
      </c>
      <c r="BX50">
        <f>IF(D50="M",(IF(BY50&lt;90,LMS!$D$14*BY50^3+LMS!$E$14*BY50^2+LMS!$F$14*BY50+LMS!$G$14,LMS!$D$15*BY50^3+LMS!$E$15*BY50^2+LMS!$F$15*BY50+LMS!$G$15)),(IF(BY50&lt;90,LMS!$D$17*BY50^3+LMS!$E$17*BY50^2+LMS!$F$17*BY50+LMS!$G$17,LMS!$D$18*BY50^3+LMS!$E$18*BY50^2+LMS!$F$18*BY50+LMS!$G$18)))</f>
        <v>8.8969350000000003E-2</v>
      </c>
      <c r="BY50" s="7">
        <f t="shared" si="53"/>
        <v>0</v>
      </c>
      <c r="CA50" s="143">
        <f>IF(D50="M",WeightSDS!P$5*$BY50^7+WeightSDS!Q$5*$BY50^6+WeightSDS!R$5*$BY50^5+WeightSDS!S$5*$BY50^4+WeightSDS!T$5*$BY50^3+WeightSDS!U$5*$BY50^2+WeightSDS!V$5*$BY50+WeightSDS!W$5,IF($BY50&lt;186,WeightSDS!P$8*$BY50^7+WeightSDS!Q$8*$BY50^6+WeightSDS!R$8*$BY50^5+WeightSDS!S$8*$BY50^4+WeightSDS!T$8*$BY50^3+WeightSDS!U$8*$BY50^2+WeightSDS!V$8*$BY50+WeightSDS!W$8,WeightSDS!$U$9+WeightSDS!$V$9*($BY50-WeightSDS!$W$9)))</f>
        <v>0.75407122999999998</v>
      </c>
      <c r="CB50" s="7">
        <f>IF(D50="M",IF($BY50&lt;45,WeightSDS!M$23*$BY50^10+WeightSDS!N$23*$BY50^9+WeightSDS!O$23*$BY50^8+WeightSDS!P$23*$BY50^7+WeightSDS!Q$23*$BY50^6+WeightSDS!R$23*$BY50^5+WeightSDS!S$23*$BY50^4+WeightSDS!T$23*$BY50^3+WeightSDS!U$23*$BY50^2+WeightSDS!V$23*$BY50+WeightSDS!W$23,IF($BY50&lt;153,WeightSDS!M$25*$BY50^10+WeightSDS!N$25*$BY50^9+WeightSDS!O$25*$BY50^8+WeightSDS!P$25*$BY50^7+WeightSDS!Q$25*$BY50^6+WeightSDS!R$25*$BY50^5+WeightSDS!S$25*$BY50^4+WeightSDS!T$25*$BY50^3+WeightSDS!U$25*$BY50^2+WeightSDS!V$25*$BY50+WeightSDS!W$25,WeightSDS!M$27+WeightSDS!N$27/(1+EXP(WeightSDS!O$27+WeightSDS!P$27*$BY50)))),IF($BY50&lt;43.8,WeightSDS!M$29*$BY50^10+WeightSDS!N$29*$BY50^9+WeightSDS!O$29*$BY50^8+WeightSDS!P$29*$BY50^7+WeightSDS!Q$29*$BY50^6+WeightSDS!R$29*$BY50^5+WeightSDS!S$29*$BY50^4+WeightSDS!T$29*$BY50^3+WeightSDS!U$29*$BY50^2+WeightSDS!V$29*$BY50+WeightSDS!W$29-0.010431*(1-$BY50/210),IF($BY50&lt;123,WeightSDS!M$30*$BY50^10+WeightSDS!N$30*$BY50^9+WeightSDS!O$30*$BY50^8+WeightSDS!P$30*$BY50^7+WeightSDS!Q$30*$BY50^6+WeightSDS!R$30*$BY50^5+WeightSDS!S$30*$BY50^4+WeightSDS!T$30*$BY50^3+WeightSDS!U$30*$BY50^2+WeightSDS!V$30*$BY50+WeightSDS!W$30-0.010431*(1-1/$BY50),WeightSDS!M$32+WeightSDS!N$32/(1+EXP(WeightSDS!O$32+WeightSDS!P$32*$BY50))-0.010431*(1-$BY50/210))))</f>
        <v>2.9500001032655536</v>
      </c>
      <c r="CC50" s="7">
        <f>IF(D50="M",IF($BY50&lt;162,WeightSDS!P$12*$BY50^7+WeightSDS!Q$12*$BY50^6+WeightSDS!R$12*$BY50^5+WeightSDS!S$12*$BY50^4+WeightSDS!T$12*$BY50^3+WeightSDS!U$12*$BY50^2+WeightSDS!V$12*$BY50+WeightSDS!W$12,WeightSDS!P$14*$BY50^7+WeightSDS!Q$14*$BY50^6+WeightSDS!R$14*$BY50^5+WeightSDS!S$14*$BY50^4+WeightSDS!T$14*$BY50^3+WeightSDS!U$14*$BY50^2+WeightSDS!V$14*$BY50+WeightSDS!W$14),IF($BY50&lt;156,WeightSDS!O$17*$BY50^8+WeightSDS!P$17*$BY50^7+WeightSDS!Q$17*$BY50^6+WeightSDS!R$17*$BY50^5+WeightSDS!S$17*$BY50^4+WeightSDS!T$17*$BY50^3+WeightSDS!U$17*$BY50^2+WeightSDS!V$17*$BY50+WeightSDS!W$17,IF($BY50&lt;186,WeightSDS!$U$18+(WeightSDS!$V$18-WeightSDS!$U$18)/24*($BY50-186)+WeightSDS!$W$18*(-$BY50+186)^2-0.005,WeightSDS!$U$18+(WeightSDS!$V$18-WeightSDS!$U$18)/24*($BY50-186)-0.005)))</f>
        <v>0.14604529399999999</v>
      </c>
      <c r="CE50">
        <f t="shared" si="80"/>
        <v>0.56299999999999994</v>
      </c>
      <c r="CF50">
        <f t="shared" si="81"/>
        <v>69</v>
      </c>
      <c r="CG50">
        <f t="shared" si="82"/>
        <v>0.51</v>
      </c>
      <c r="CH50" s="7" t="e">
        <f t="shared" si="83"/>
        <v>#VALUE!</v>
      </c>
      <c r="CI50" s="7" t="e">
        <f t="shared" si="84"/>
        <v>#VALUE!</v>
      </c>
      <c r="CJ50" s="7" t="e">
        <f t="shared" si="85"/>
        <v>#VALUE!</v>
      </c>
      <c r="CK50" s="7" t="e">
        <f t="shared" si="65"/>
        <v>#VALUE!</v>
      </c>
      <c r="CL50" s="7" t="e">
        <f t="shared" si="66"/>
        <v>#VALUE!</v>
      </c>
      <c r="CM50" s="7" t="e">
        <f t="shared" si="67"/>
        <v>#VALUE!</v>
      </c>
      <c r="CN50" s="7" t="e">
        <f t="shared" si="68"/>
        <v>#VALUE!</v>
      </c>
      <c r="CO50" s="7" t="e">
        <f t="shared" si="69"/>
        <v>#VALUE!</v>
      </c>
      <c r="CP50" s="7" t="e">
        <f t="shared" si="70"/>
        <v>#VALUE!</v>
      </c>
      <c r="CR50" s="7" t="e">
        <f t="shared" si="86"/>
        <v>#VALUE!</v>
      </c>
      <c r="CS50" s="7" t="e">
        <f t="shared" si="87"/>
        <v>#VALUE!</v>
      </c>
      <c r="CT50" s="7" t="e">
        <f t="shared" si="88"/>
        <v>#VALUE!</v>
      </c>
      <c r="CU50" s="7" t="e">
        <f t="shared" si="89"/>
        <v>#VALUE!</v>
      </c>
      <c r="CV50" s="7" t="e">
        <f t="shared" si="90"/>
        <v>#VALUE!</v>
      </c>
      <c r="CW50" s="7" t="e">
        <f t="shared" si="91"/>
        <v>#VALUE!</v>
      </c>
      <c r="CX50" s="7" t="e">
        <f t="shared" si="92"/>
        <v>#VALUE!</v>
      </c>
      <c r="CY50" s="7" t="e">
        <f t="shared" si="93"/>
        <v>#VALUE!</v>
      </c>
      <c r="CZ50" s="7" t="e">
        <f t="shared" si="94"/>
        <v>#VALUE!</v>
      </c>
    </row>
    <row r="51" spans="2:104" s="7" customFormat="1" x14ac:dyDescent="0.15">
      <c r="B51" s="118"/>
      <c r="C51" s="118"/>
      <c r="D51" s="118"/>
      <c r="E51" s="30"/>
      <c r="F51" s="78"/>
      <c r="G51" s="78"/>
      <c r="H51" s="78"/>
      <c r="I51" s="78"/>
      <c r="J51" s="78"/>
      <c r="K51" s="78"/>
      <c r="L51" s="30"/>
      <c r="M51" s="78"/>
      <c r="N51" s="78"/>
      <c r="O51" s="78"/>
      <c r="P51" s="78"/>
      <c r="Q51" s="2" t="str">
        <f t="shared" si="30"/>
        <v/>
      </c>
      <c r="R51" s="11" t="str">
        <f t="shared" si="31"/>
        <v/>
      </c>
      <c r="S51" s="2" t="str">
        <f t="shared" si="32"/>
        <v/>
      </c>
      <c r="T51" s="11" t="str">
        <f t="shared" si="33"/>
        <v/>
      </c>
      <c r="U51" s="2" t="str">
        <f t="shared" si="34"/>
        <v/>
      </c>
      <c r="V51" s="11" t="str">
        <f t="shared" si="35"/>
        <v/>
      </c>
      <c r="W51" s="79" t="str">
        <f t="shared" si="61"/>
        <v/>
      </c>
      <c r="X51" s="79" t="str">
        <f t="shared" si="62"/>
        <v/>
      </c>
      <c r="Y51" s="2" t="str">
        <f t="shared" si="71"/>
        <v/>
      </c>
      <c r="Z51" s="11" t="str">
        <f t="shared" si="72"/>
        <v/>
      </c>
      <c r="AA51" s="2" t="str">
        <f t="shared" si="73"/>
        <v/>
      </c>
      <c r="AB51" s="11" t="str">
        <f t="shared" si="74"/>
        <v/>
      </c>
      <c r="AC51" s="2" t="str">
        <f t="shared" si="75"/>
        <v/>
      </c>
      <c r="AD51" s="11" t="str">
        <f t="shared" si="76"/>
        <v/>
      </c>
      <c r="AE51" s="11" t="str">
        <f t="shared" si="77"/>
        <v/>
      </c>
      <c r="AF51" s="2" t="str">
        <f t="shared" si="39"/>
        <v/>
      </c>
      <c r="AG51" s="2" t="str">
        <f t="shared" si="78"/>
        <v/>
      </c>
      <c r="AH51" s="2" t="str">
        <f t="shared" si="40"/>
        <v/>
      </c>
      <c r="AI51" s="11" t="str">
        <f t="shared" si="41"/>
        <v/>
      </c>
      <c r="AJ51" s="2" t="str">
        <f t="shared" si="42"/>
        <v/>
      </c>
      <c r="AK51" s="11" t="str">
        <f t="shared" si="43"/>
        <v/>
      </c>
      <c r="AL51" s="11" t="str">
        <f t="shared" si="44"/>
        <v/>
      </c>
      <c r="AM51" s="2" t="str">
        <f t="shared" si="45"/>
        <v/>
      </c>
      <c r="AN51" s="11" t="str">
        <f t="shared" si="46"/>
        <v/>
      </c>
      <c r="AO51" s="175" t="str">
        <f t="shared" si="47"/>
        <v/>
      </c>
      <c r="AP51" s="11" t="str">
        <f t="shared" si="48"/>
        <v/>
      </c>
      <c r="AQ51" s="33"/>
      <c r="AR51" s="33"/>
      <c r="AS51" s="33"/>
      <c r="AT51" s="33"/>
      <c r="AU51" s="33"/>
      <c r="AV51" s="33"/>
      <c r="AW51" s="33"/>
      <c r="AX51" s="33"/>
      <c r="AY51" s="33"/>
      <c r="AZ51" s="33"/>
      <c r="BA51" s="33"/>
      <c r="BB51" s="33"/>
      <c r="BC51" s="33"/>
      <c r="BD51" s="33"/>
      <c r="BE51" s="33"/>
      <c r="BF51" s="33"/>
      <c r="BG51" s="33"/>
      <c r="BH51" s="33"/>
      <c r="BI51" s="31"/>
      <c r="BJ51" s="31"/>
      <c r="BK51" s="136"/>
      <c r="BL51" s="139">
        <f t="shared" si="49"/>
        <v>0</v>
      </c>
      <c r="BM51" s="31">
        <f t="shared" si="50"/>
        <v>0</v>
      </c>
      <c r="BN51" s="31"/>
      <c r="BO51" s="140">
        <f t="shared" si="51"/>
        <v>0</v>
      </c>
      <c r="BP51" s="12"/>
      <c r="BQ51" s="8">
        <f t="shared" si="63"/>
        <v>9.0359999999999996</v>
      </c>
      <c r="BR51" s="8">
        <f t="shared" si="64"/>
        <v>-184.49199999999999</v>
      </c>
      <c r="BS51" s="8"/>
      <c r="BT51" s="8">
        <f t="shared" si="79"/>
        <v>0</v>
      </c>
      <c r="BU51"/>
      <c r="BV51">
        <f>IF(D51="M",IF(BY51&lt;78,LMS!$D$5*BY51^3+LMS!$E$5*BY51^2+LMS!$F$5*BY51+LMS!$G$5,IF(BY51&lt;150,LMS!$D$6*BY51^3+LMS!$E$6*BY51^2+LMS!$F$6*BY51+LMS!$G$6,LMS!$D$7*BY51^3+LMS!$E$7*BY51^2+LMS!$F$7*BY51+LMS!$G$7)),IF(BY51&lt;69,LMS!$D$9*BY51^3+LMS!$E$9*BY51^2+LMS!$F$9*BY51+LMS!$G$9,IF(BY51&lt;150,LMS!$D$10*BY51^3+LMS!$E$10*BY51^2+LMS!$F$10*BY51+LMS!$G$10,LMS!$D$11*BY51^3+LMS!$E$11*BY51^2+LMS!$F$11*BY51+LMS!$G$11)))</f>
        <v>0.79584630099999998</v>
      </c>
      <c r="BW51">
        <f>IF(D51="M",(IF(BY51&lt;2.5,LMS!$D$21*BY51^3+LMS!$E$21*BY51^2+LMS!$F$21*BY51+LMS!$G$21,IF(BY51&lt;9.5,LMS!$D$22*BY51^3+LMS!$E$22*BY51^2+LMS!$F$22*BY51+LMS!$G$22,IF(BY51&lt;26.75,LMS!$D$23*BY51^3+LMS!$E$23*BY51^2+LMS!$F$23*BY51+LMS!$G$23,IF(BY51&lt;90,LMS!$D$24*BY51^3+LMS!$E$24*BY51^2+LMS!$F$24*BY51+LMS!$G$24,LMS!$D$25*BY51^3+LMS!$E$25*BY51^2+LMS!$F$25*BY51+LMS!$G$25))))),(IF(BY51&lt;2.5,LMS!$D$27*BY51^3+LMS!$E$27*BY51^2+LMS!$F$27*BY51+LMS!$G$27,IF(BY51&lt;9.5,LMS!$D$28*BY51^3+LMS!$E$28*BY51^2+LMS!$F$28*BY51+LMS!$G$28,IF(BY51&lt;26.75,LMS!$D$29*BY51^3+LMS!$E$29*BY51^2+LMS!$F$29*BY51+LMS!$G$29,IF(BY51&lt;90,LMS!$D$30*BY51^3+LMS!$E$30*BY51^2+LMS!$F$30*BY51+LMS!$G$30,IF(BY51&lt;150,LMS!$D$31*BY51^3+LMS!$E$31*BY51^2+LMS!$F$31*BY51+LMS!$G$31,LMS!$D$32*BY51^3+LMS!$E$32*BY51^2+LMS!$F$32*BY51+LMS!$G$32)))))))</f>
        <v>12.568967990000001</v>
      </c>
      <c r="BX51">
        <f>IF(D51="M",(IF(BY51&lt;90,LMS!$D$14*BY51^3+LMS!$E$14*BY51^2+LMS!$F$14*BY51+LMS!$G$14,LMS!$D$15*BY51^3+LMS!$E$15*BY51^2+LMS!$F$15*BY51+LMS!$G$15)),(IF(BY51&lt;90,LMS!$D$17*BY51^3+LMS!$E$17*BY51^2+LMS!$F$17*BY51+LMS!$G$17,LMS!$D$18*BY51^3+LMS!$E$18*BY51^2+LMS!$F$18*BY51+LMS!$G$18)))</f>
        <v>8.8969350000000003E-2</v>
      </c>
      <c r="BY51" s="7">
        <f t="shared" si="53"/>
        <v>0</v>
      </c>
      <c r="CA51" s="143">
        <f>IF(D51="M",WeightSDS!P$5*$BY51^7+WeightSDS!Q$5*$BY51^6+WeightSDS!R$5*$BY51^5+WeightSDS!S$5*$BY51^4+WeightSDS!T$5*$BY51^3+WeightSDS!U$5*$BY51^2+WeightSDS!V$5*$BY51+WeightSDS!W$5,IF($BY51&lt;186,WeightSDS!P$8*$BY51^7+WeightSDS!Q$8*$BY51^6+WeightSDS!R$8*$BY51^5+WeightSDS!S$8*$BY51^4+WeightSDS!T$8*$BY51^3+WeightSDS!U$8*$BY51^2+WeightSDS!V$8*$BY51+WeightSDS!W$8,WeightSDS!$U$9+WeightSDS!$V$9*($BY51-WeightSDS!$W$9)))</f>
        <v>0.75407122999999998</v>
      </c>
      <c r="CB51" s="7">
        <f>IF(D51="M",IF($BY51&lt;45,WeightSDS!M$23*$BY51^10+WeightSDS!N$23*$BY51^9+WeightSDS!O$23*$BY51^8+WeightSDS!P$23*$BY51^7+WeightSDS!Q$23*$BY51^6+WeightSDS!R$23*$BY51^5+WeightSDS!S$23*$BY51^4+WeightSDS!T$23*$BY51^3+WeightSDS!U$23*$BY51^2+WeightSDS!V$23*$BY51+WeightSDS!W$23,IF($BY51&lt;153,WeightSDS!M$25*$BY51^10+WeightSDS!N$25*$BY51^9+WeightSDS!O$25*$BY51^8+WeightSDS!P$25*$BY51^7+WeightSDS!Q$25*$BY51^6+WeightSDS!R$25*$BY51^5+WeightSDS!S$25*$BY51^4+WeightSDS!T$25*$BY51^3+WeightSDS!U$25*$BY51^2+WeightSDS!V$25*$BY51+WeightSDS!W$25,WeightSDS!M$27+WeightSDS!N$27/(1+EXP(WeightSDS!O$27+WeightSDS!P$27*$BY51)))),IF($BY51&lt;43.8,WeightSDS!M$29*$BY51^10+WeightSDS!N$29*$BY51^9+WeightSDS!O$29*$BY51^8+WeightSDS!P$29*$BY51^7+WeightSDS!Q$29*$BY51^6+WeightSDS!R$29*$BY51^5+WeightSDS!S$29*$BY51^4+WeightSDS!T$29*$BY51^3+WeightSDS!U$29*$BY51^2+WeightSDS!V$29*$BY51+WeightSDS!W$29-0.010431*(1-$BY51/210),IF($BY51&lt;123,WeightSDS!M$30*$BY51^10+WeightSDS!N$30*$BY51^9+WeightSDS!O$30*$BY51^8+WeightSDS!P$30*$BY51^7+WeightSDS!Q$30*$BY51^6+WeightSDS!R$30*$BY51^5+WeightSDS!S$30*$BY51^4+WeightSDS!T$30*$BY51^3+WeightSDS!U$30*$BY51^2+WeightSDS!V$30*$BY51+WeightSDS!W$30-0.010431*(1-1/$BY51),WeightSDS!M$32+WeightSDS!N$32/(1+EXP(WeightSDS!O$32+WeightSDS!P$32*$BY51))-0.010431*(1-$BY51/210))))</f>
        <v>2.9500001032655536</v>
      </c>
      <c r="CC51" s="7">
        <f>IF(D51="M",IF($BY51&lt;162,WeightSDS!P$12*$BY51^7+WeightSDS!Q$12*$BY51^6+WeightSDS!R$12*$BY51^5+WeightSDS!S$12*$BY51^4+WeightSDS!T$12*$BY51^3+WeightSDS!U$12*$BY51^2+WeightSDS!V$12*$BY51+WeightSDS!W$12,WeightSDS!P$14*$BY51^7+WeightSDS!Q$14*$BY51^6+WeightSDS!R$14*$BY51^5+WeightSDS!S$14*$BY51^4+WeightSDS!T$14*$BY51^3+WeightSDS!U$14*$BY51^2+WeightSDS!V$14*$BY51+WeightSDS!W$14),IF($BY51&lt;156,WeightSDS!O$17*$BY51^8+WeightSDS!P$17*$BY51^7+WeightSDS!Q$17*$BY51^6+WeightSDS!R$17*$BY51^5+WeightSDS!S$17*$BY51^4+WeightSDS!T$17*$BY51^3+WeightSDS!U$17*$BY51^2+WeightSDS!V$17*$BY51+WeightSDS!W$17,IF($BY51&lt;186,WeightSDS!$U$18+(WeightSDS!$V$18-WeightSDS!$U$18)/24*($BY51-186)+WeightSDS!$W$18*(-$BY51+186)^2-0.005,WeightSDS!$U$18+(WeightSDS!$V$18-WeightSDS!$U$18)/24*($BY51-186)-0.005)))</f>
        <v>0.14604529399999999</v>
      </c>
      <c r="CE51">
        <f t="shared" si="80"/>
        <v>0.56299999999999994</v>
      </c>
      <c r="CF51">
        <f t="shared" si="81"/>
        <v>69</v>
      </c>
      <c r="CG51">
        <f t="shared" si="82"/>
        <v>0.51</v>
      </c>
      <c r="CH51" s="7" t="e">
        <f t="shared" si="83"/>
        <v>#VALUE!</v>
      </c>
      <c r="CI51" s="7" t="e">
        <f t="shared" si="84"/>
        <v>#VALUE!</v>
      </c>
      <c r="CJ51" s="7" t="e">
        <f t="shared" si="85"/>
        <v>#VALUE!</v>
      </c>
      <c r="CK51" s="7" t="e">
        <f t="shared" si="65"/>
        <v>#VALUE!</v>
      </c>
      <c r="CL51" s="7" t="e">
        <f t="shared" si="66"/>
        <v>#VALUE!</v>
      </c>
      <c r="CM51" s="7" t="e">
        <f t="shared" si="67"/>
        <v>#VALUE!</v>
      </c>
      <c r="CN51" s="7" t="e">
        <f t="shared" si="68"/>
        <v>#VALUE!</v>
      </c>
      <c r="CO51" s="7" t="e">
        <f t="shared" si="69"/>
        <v>#VALUE!</v>
      </c>
      <c r="CP51" s="7" t="e">
        <f t="shared" si="70"/>
        <v>#VALUE!</v>
      </c>
      <c r="CR51" s="7" t="e">
        <f t="shared" si="86"/>
        <v>#VALUE!</v>
      </c>
      <c r="CS51" s="7" t="e">
        <f t="shared" si="87"/>
        <v>#VALUE!</v>
      </c>
      <c r="CT51" s="7" t="e">
        <f t="shared" si="88"/>
        <v>#VALUE!</v>
      </c>
      <c r="CU51" s="7" t="e">
        <f t="shared" si="89"/>
        <v>#VALUE!</v>
      </c>
      <c r="CV51" s="7" t="e">
        <f t="shared" si="90"/>
        <v>#VALUE!</v>
      </c>
      <c r="CW51" s="7" t="e">
        <f t="shared" si="91"/>
        <v>#VALUE!</v>
      </c>
      <c r="CX51" s="7" t="e">
        <f t="shared" si="92"/>
        <v>#VALUE!</v>
      </c>
      <c r="CY51" s="7" t="e">
        <f t="shared" si="93"/>
        <v>#VALUE!</v>
      </c>
      <c r="CZ51" s="7" t="e">
        <f t="shared" si="94"/>
        <v>#VALUE!</v>
      </c>
    </row>
    <row r="52" spans="2:104" s="7" customFormat="1" x14ac:dyDescent="0.15">
      <c r="B52" s="118"/>
      <c r="C52" s="118"/>
      <c r="D52" s="118"/>
      <c r="E52" s="30"/>
      <c r="F52" s="78"/>
      <c r="G52" s="78"/>
      <c r="H52" s="78"/>
      <c r="I52" s="78"/>
      <c r="J52" s="78"/>
      <c r="K52" s="78"/>
      <c r="L52" s="30"/>
      <c r="M52" s="78"/>
      <c r="N52" s="78"/>
      <c r="O52" s="78"/>
      <c r="P52" s="78"/>
      <c r="Q52" s="2" t="str">
        <f t="shared" si="30"/>
        <v/>
      </c>
      <c r="R52" s="11" t="str">
        <f t="shared" si="31"/>
        <v/>
      </c>
      <c r="S52" s="2" t="str">
        <f t="shared" si="32"/>
        <v/>
      </c>
      <c r="T52" s="11" t="str">
        <f t="shared" si="33"/>
        <v/>
      </c>
      <c r="U52" s="2" t="str">
        <f t="shared" si="34"/>
        <v/>
      </c>
      <c r="V52" s="11" t="str">
        <f t="shared" si="35"/>
        <v/>
      </c>
      <c r="W52" s="79" t="str">
        <f t="shared" si="61"/>
        <v/>
      </c>
      <c r="X52" s="79" t="str">
        <f t="shared" si="62"/>
        <v/>
      </c>
      <c r="Y52" s="2" t="str">
        <f t="shared" si="71"/>
        <v/>
      </c>
      <c r="Z52" s="11" t="str">
        <f t="shared" si="72"/>
        <v/>
      </c>
      <c r="AA52" s="2" t="str">
        <f t="shared" si="73"/>
        <v/>
      </c>
      <c r="AB52" s="11" t="str">
        <f t="shared" si="74"/>
        <v/>
      </c>
      <c r="AC52" s="2" t="str">
        <f t="shared" si="75"/>
        <v/>
      </c>
      <c r="AD52" s="11" t="str">
        <f t="shared" si="76"/>
        <v/>
      </c>
      <c r="AE52" s="11" t="str">
        <f t="shared" si="77"/>
        <v/>
      </c>
      <c r="AF52" s="2" t="str">
        <f t="shared" si="39"/>
        <v/>
      </c>
      <c r="AG52" s="2" t="str">
        <f t="shared" si="78"/>
        <v/>
      </c>
      <c r="AH52" s="2" t="str">
        <f t="shared" si="40"/>
        <v/>
      </c>
      <c r="AI52" s="11" t="str">
        <f t="shared" si="41"/>
        <v/>
      </c>
      <c r="AJ52" s="2" t="str">
        <f t="shared" si="42"/>
        <v/>
      </c>
      <c r="AK52" s="11" t="str">
        <f t="shared" si="43"/>
        <v/>
      </c>
      <c r="AL52" s="11" t="str">
        <f t="shared" si="44"/>
        <v/>
      </c>
      <c r="AM52" s="2" t="str">
        <f t="shared" si="45"/>
        <v/>
      </c>
      <c r="AN52" s="11" t="str">
        <f t="shared" si="46"/>
        <v/>
      </c>
      <c r="AO52" s="175" t="str">
        <f t="shared" si="47"/>
        <v/>
      </c>
      <c r="AP52" s="11" t="str">
        <f t="shared" si="48"/>
        <v/>
      </c>
      <c r="AQ52" s="33"/>
      <c r="AR52" s="33"/>
      <c r="AS52" s="33"/>
      <c r="AT52" s="33"/>
      <c r="AU52" s="33"/>
      <c r="AV52" s="33"/>
      <c r="AW52" s="33"/>
      <c r="AX52" s="33"/>
      <c r="AY52" s="33"/>
      <c r="AZ52" s="33"/>
      <c r="BA52" s="33"/>
      <c r="BB52" s="33"/>
      <c r="BC52" s="33"/>
      <c r="BD52" s="33"/>
      <c r="BE52" s="33"/>
      <c r="BF52" s="33"/>
      <c r="BG52" s="33"/>
      <c r="BH52" s="33"/>
      <c r="BI52" s="31"/>
      <c r="BJ52" s="31"/>
      <c r="BK52" s="136"/>
      <c r="BL52" s="139">
        <f t="shared" si="49"/>
        <v>0</v>
      </c>
      <c r="BM52" s="31">
        <f t="shared" si="50"/>
        <v>0</v>
      </c>
      <c r="BN52" s="31"/>
      <c r="BO52" s="140">
        <f t="shared" si="51"/>
        <v>0</v>
      </c>
      <c r="BP52" s="12"/>
      <c r="BQ52" s="8">
        <f t="shared" si="63"/>
        <v>9.0359999999999996</v>
      </c>
      <c r="BR52" s="8">
        <f t="shared" si="64"/>
        <v>-184.49199999999999</v>
      </c>
      <c r="BS52" s="8"/>
      <c r="BT52" s="8">
        <f t="shared" si="79"/>
        <v>0</v>
      </c>
      <c r="BU52"/>
      <c r="BV52">
        <f>IF(D52="M",IF(BY52&lt;78,LMS!$D$5*BY52^3+LMS!$E$5*BY52^2+LMS!$F$5*BY52+LMS!$G$5,IF(BY52&lt;150,LMS!$D$6*BY52^3+LMS!$E$6*BY52^2+LMS!$F$6*BY52+LMS!$G$6,LMS!$D$7*BY52^3+LMS!$E$7*BY52^2+LMS!$F$7*BY52+LMS!$G$7)),IF(BY52&lt;69,LMS!$D$9*BY52^3+LMS!$E$9*BY52^2+LMS!$F$9*BY52+LMS!$G$9,IF(BY52&lt;150,LMS!$D$10*BY52^3+LMS!$E$10*BY52^2+LMS!$F$10*BY52+LMS!$G$10,LMS!$D$11*BY52^3+LMS!$E$11*BY52^2+LMS!$F$11*BY52+LMS!$G$11)))</f>
        <v>0.79584630099999998</v>
      </c>
      <c r="BW52">
        <f>IF(D52="M",(IF(BY52&lt;2.5,LMS!$D$21*BY52^3+LMS!$E$21*BY52^2+LMS!$F$21*BY52+LMS!$G$21,IF(BY52&lt;9.5,LMS!$D$22*BY52^3+LMS!$E$22*BY52^2+LMS!$F$22*BY52+LMS!$G$22,IF(BY52&lt;26.75,LMS!$D$23*BY52^3+LMS!$E$23*BY52^2+LMS!$F$23*BY52+LMS!$G$23,IF(BY52&lt;90,LMS!$D$24*BY52^3+LMS!$E$24*BY52^2+LMS!$F$24*BY52+LMS!$G$24,LMS!$D$25*BY52^3+LMS!$E$25*BY52^2+LMS!$F$25*BY52+LMS!$G$25))))),(IF(BY52&lt;2.5,LMS!$D$27*BY52^3+LMS!$E$27*BY52^2+LMS!$F$27*BY52+LMS!$G$27,IF(BY52&lt;9.5,LMS!$D$28*BY52^3+LMS!$E$28*BY52^2+LMS!$F$28*BY52+LMS!$G$28,IF(BY52&lt;26.75,LMS!$D$29*BY52^3+LMS!$E$29*BY52^2+LMS!$F$29*BY52+LMS!$G$29,IF(BY52&lt;90,LMS!$D$30*BY52^3+LMS!$E$30*BY52^2+LMS!$F$30*BY52+LMS!$G$30,IF(BY52&lt;150,LMS!$D$31*BY52^3+LMS!$E$31*BY52^2+LMS!$F$31*BY52+LMS!$G$31,LMS!$D$32*BY52^3+LMS!$E$32*BY52^2+LMS!$F$32*BY52+LMS!$G$32)))))))</f>
        <v>12.568967990000001</v>
      </c>
      <c r="BX52">
        <f>IF(D52="M",(IF(BY52&lt;90,LMS!$D$14*BY52^3+LMS!$E$14*BY52^2+LMS!$F$14*BY52+LMS!$G$14,LMS!$D$15*BY52^3+LMS!$E$15*BY52^2+LMS!$F$15*BY52+LMS!$G$15)),(IF(BY52&lt;90,LMS!$D$17*BY52^3+LMS!$E$17*BY52^2+LMS!$F$17*BY52+LMS!$G$17,LMS!$D$18*BY52^3+LMS!$E$18*BY52^2+LMS!$F$18*BY52+LMS!$G$18)))</f>
        <v>8.8969350000000003E-2</v>
      </c>
      <c r="BY52" s="7">
        <f t="shared" si="53"/>
        <v>0</v>
      </c>
      <c r="CA52" s="143">
        <f>IF(D52="M",WeightSDS!P$5*$BY52^7+WeightSDS!Q$5*$BY52^6+WeightSDS!R$5*$BY52^5+WeightSDS!S$5*$BY52^4+WeightSDS!T$5*$BY52^3+WeightSDS!U$5*$BY52^2+WeightSDS!V$5*$BY52+WeightSDS!W$5,IF($BY52&lt;186,WeightSDS!P$8*$BY52^7+WeightSDS!Q$8*$BY52^6+WeightSDS!R$8*$BY52^5+WeightSDS!S$8*$BY52^4+WeightSDS!T$8*$BY52^3+WeightSDS!U$8*$BY52^2+WeightSDS!V$8*$BY52+WeightSDS!W$8,WeightSDS!$U$9+WeightSDS!$V$9*($BY52-WeightSDS!$W$9)))</f>
        <v>0.75407122999999998</v>
      </c>
      <c r="CB52" s="7">
        <f>IF(D52="M",IF($BY52&lt;45,WeightSDS!M$23*$BY52^10+WeightSDS!N$23*$BY52^9+WeightSDS!O$23*$BY52^8+WeightSDS!P$23*$BY52^7+WeightSDS!Q$23*$BY52^6+WeightSDS!R$23*$BY52^5+WeightSDS!S$23*$BY52^4+WeightSDS!T$23*$BY52^3+WeightSDS!U$23*$BY52^2+WeightSDS!V$23*$BY52+WeightSDS!W$23,IF($BY52&lt;153,WeightSDS!M$25*$BY52^10+WeightSDS!N$25*$BY52^9+WeightSDS!O$25*$BY52^8+WeightSDS!P$25*$BY52^7+WeightSDS!Q$25*$BY52^6+WeightSDS!R$25*$BY52^5+WeightSDS!S$25*$BY52^4+WeightSDS!T$25*$BY52^3+WeightSDS!U$25*$BY52^2+WeightSDS!V$25*$BY52+WeightSDS!W$25,WeightSDS!M$27+WeightSDS!N$27/(1+EXP(WeightSDS!O$27+WeightSDS!P$27*$BY52)))),IF($BY52&lt;43.8,WeightSDS!M$29*$BY52^10+WeightSDS!N$29*$BY52^9+WeightSDS!O$29*$BY52^8+WeightSDS!P$29*$BY52^7+WeightSDS!Q$29*$BY52^6+WeightSDS!R$29*$BY52^5+WeightSDS!S$29*$BY52^4+WeightSDS!T$29*$BY52^3+WeightSDS!U$29*$BY52^2+WeightSDS!V$29*$BY52+WeightSDS!W$29-0.010431*(1-$BY52/210),IF($BY52&lt;123,WeightSDS!M$30*$BY52^10+WeightSDS!N$30*$BY52^9+WeightSDS!O$30*$BY52^8+WeightSDS!P$30*$BY52^7+WeightSDS!Q$30*$BY52^6+WeightSDS!R$30*$BY52^5+WeightSDS!S$30*$BY52^4+WeightSDS!T$30*$BY52^3+WeightSDS!U$30*$BY52^2+WeightSDS!V$30*$BY52+WeightSDS!W$30-0.010431*(1-1/$BY52),WeightSDS!M$32+WeightSDS!N$32/(1+EXP(WeightSDS!O$32+WeightSDS!P$32*$BY52))-0.010431*(1-$BY52/210))))</f>
        <v>2.9500001032655536</v>
      </c>
      <c r="CC52" s="7">
        <f>IF(D52="M",IF($BY52&lt;162,WeightSDS!P$12*$BY52^7+WeightSDS!Q$12*$BY52^6+WeightSDS!R$12*$BY52^5+WeightSDS!S$12*$BY52^4+WeightSDS!T$12*$BY52^3+WeightSDS!U$12*$BY52^2+WeightSDS!V$12*$BY52+WeightSDS!W$12,WeightSDS!P$14*$BY52^7+WeightSDS!Q$14*$BY52^6+WeightSDS!R$14*$BY52^5+WeightSDS!S$14*$BY52^4+WeightSDS!T$14*$BY52^3+WeightSDS!U$14*$BY52^2+WeightSDS!V$14*$BY52+WeightSDS!W$14),IF($BY52&lt;156,WeightSDS!O$17*$BY52^8+WeightSDS!P$17*$BY52^7+WeightSDS!Q$17*$BY52^6+WeightSDS!R$17*$BY52^5+WeightSDS!S$17*$BY52^4+WeightSDS!T$17*$BY52^3+WeightSDS!U$17*$BY52^2+WeightSDS!V$17*$BY52+WeightSDS!W$17,IF($BY52&lt;186,WeightSDS!$U$18+(WeightSDS!$V$18-WeightSDS!$U$18)/24*($BY52-186)+WeightSDS!$W$18*(-$BY52+186)^2-0.005,WeightSDS!$U$18+(WeightSDS!$V$18-WeightSDS!$U$18)/24*($BY52-186)-0.005)))</f>
        <v>0.14604529399999999</v>
      </c>
      <c r="CE52">
        <f t="shared" si="80"/>
        <v>0.56299999999999994</v>
      </c>
      <c r="CF52">
        <f t="shared" si="81"/>
        <v>69</v>
      </c>
      <c r="CG52">
        <f t="shared" si="82"/>
        <v>0.51</v>
      </c>
      <c r="CH52" s="7" t="e">
        <f t="shared" si="83"/>
        <v>#VALUE!</v>
      </c>
      <c r="CI52" s="7" t="e">
        <f t="shared" si="84"/>
        <v>#VALUE!</v>
      </c>
      <c r="CJ52" s="7" t="e">
        <f t="shared" si="85"/>
        <v>#VALUE!</v>
      </c>
      <c r="CK52" s="7" t="e">
        <f t="shared" si="65"/>
        <v>#VALUE!</v>
      </c>
      <c r="CL52" s="7" t="e">
        <f t="shared" si="66"/>
        <v>#VALUE!</v>
      </c>
      <c r="CM52" s="7" t="e">
        <f t="shared" si="67"/>
        <v>#VALUE!</v>
      </c>
      <c r="CN52" s="7" t="e">
        <f t="shared" si="68"/>
        <v>#VALUE!</v>
      </c>
      <c r="CO52" s="7" t="e">
        <f t="shared" si="69"/>
        <v>#VALUE!</v>
      </c>
      <c r="CP52" s="7" t="e">
        <f t="shared" si="70"/>
        <v>#VALUE!</v>
      </c>
      <c r="CR52" s="7" t="e">
        <f t="shared" si="86"/>
        <v>#VALUE!</v>
      </c>
      <c r="CS52" s="7" t="e">
        <f t="shared" si="87"/>
        <v>#VALUE!</v>
      </c>
      <c r="CT52" s="7" t="e">
        <f t="shared" si="88"/>
        <v>#VALUE!</v>
      </c>
      <c r="CU52" s="7" t="e">
        <f t="shared" si="89"/>
        <v>#VALUE!</v>
      </c>
      <c r="CV52" s="7" t="e">
        <f t="shared" si="90"/>
        <v>#VALUE!</v>
      </c>
      <c r="CW52" s="7" t="e">
        <f t="shared" si="91"/>
        <v>#VALUE!</v>
      </c>
      <c r="CX52" s="7" t="e">
        <f t="shared" si="92"/>
        <v>#VALUE!</v>
      </c>
      <c r="CY52" s="7" t="e">
        <f t="shared" si="93"/>
        <v>#VALUE!</v>
      </c>
      <c r="CZ52" s="7" t="e">
        <f t="shared" si="94"/>
        <v>#VALUE!</v>
      </c>
    </row>
    <row r="53" spans="2:104" s="7" customFormat="1" x14ac:dyDescent="0.15">
      <c r="B53" s="118"/>
      <c r="C53" s="118"/>
      <c r="D53" s="118"/>
      <c r="E53" s="30"/>
      <c r="F53" s="78"/>
      <c r="G53" s="78"/>
      <c r="H53" s="78"/>
      <c r="I53" s="78"/>
      <c r="J53" s="78"/>
      <c r="K53" s="78"/>
      <c r="L53" s="30"/>
      <c r="M53" s="78"/>
      <c r="N53" s="78"/>
      <c r="O53" s="78"/>
      <c r="P53" s="78"/>
      <c r="Q53" s="2" t="str">
        <f t="shared" si="30"/>
        <v/>
      </c>
      <c r="R53" s="11" t="str">
        <f t="shared" si="31"/>
        <v/>
      </c>
      <c r="S53" s="2" t="str">
        <f t="shared" si="32"/>
        <v/>
      </c>
      <c r="T53" s="11" t="str">
        <f t="shared" si="33"/>
        <v/>
      </c>
      <c r="U53" s="2" t="str">
        <f t="shared" si="34"/>
        <v/>
      </c>
      <c r="V53" s="11" t="str">
        <f t="shared" si="35"/>
        <v/>
      </c>
      <c r="W53" s="79" t="str">
        <f t="shared" si="61"/>
        <v/>
      </c>
      <c r="X53" s="79" t="str">
        <f t="shared" si="62"/>
        <v/>
      </c>
      <c r="Y53" s="2" t="str">
        <f t="shared" si="71"/>
        <v/>
      </c>
      <c r="Z53" s="11" t="str">
        <f t="shared" si="72"/>
        <v/>
      </c>
      <c r="AA53" s="2" t="str">
        <f t="shared" si="73"/>
        <v/>
      </c>
      <c r="AB53" s="11" t="str">
        <f t="shared" si="74"/>
        <v/>
      </c>
      <c r="AC53" s="2" t="str">
        <f t="shared" si="75"/>
        <v/>
      </c>
      <c r="AD53" s="11" t="str">
        <f t="shared" si="76"/>
        <v/>
      </c>
      <c r="AE53" s="11" t="str">
        <f t="shared" si="77"/>
        <v/>
      </c>
      <c r="AF53" s="2" t="str">
        <f t="shared" si="39"/>
        <v/>
      </c>
      <c r="AG53" s="2" t="str">
        <f t="shared" si="78"/>
        <v/>
      </c>
      <c r="AH53" s="2" t="str">
        <f t="shared" si="40"/>
        <v/>
      </c>
      <c r="AI53" s="11" t="str">
        <f t="shared" si="41"/>
        <v/>
      </c>
      <c r="AJ53" s="2" t="str">
        <f t="shared" si="42"/>
        <v/>
      </c>
      <c r="AK53" s="11" t="str">
        <f t="shared" si="43"/>
        <v/>
      </c>
      <c r="AL53" s="11" t="str">
        <f t="shared" si="44"/>
        <v/>
      </c>
      <c r="AM53" s="2" t="str">
        <f t="shared" si="45"/>
        <v/>
      </c>
      <c r="AN53" s="11" t="str">
        <f t="shared" si="46"/>
        <v/>
      </c>
      <c r="AO53" s="175" t="str">
        <f t="shared" si="47"/>
        <v/>
      </c>
      <c r="AP53" s="11" t="str">
        <f t="shared" si="48"/>
        <v/>
      </c>
      <c r="AQ53" s="33"/>
      <c r="AR53" s="33"/>
      <c r="AS53" s="33"/>
      <c r="AT53" s="33"/>
      <c r="AU53" s="33"/>
      <c r="AV53" s="33"/>
      <c r="AW53" s="33"/>
      <c r="AX53" s="33"/>
      <c r="AY53" s="33"/>
      <c r="AZ53" s="33"/>
      <c r="BA53" s="33"/>
      <c r="BB53" s="33"/>
      <c r="BC53" s="33"/>
      <c r="BD53" s="33"/>
      <c r="BE53" s="33"/>
      <c r="BF53" s="33"/>
      <c r="BG53" s="33"/>
      <c r="BH53" s="33"/>
      <c r="BI53" s="31"/>
      <c r="BJ53" s="31"/>
      <c r="BK53" s="136"/>
      <c r="BL53" s="139">
        <f t="shared" si="49"/>
        <v>0</v>
      </c>
      <c r="BM53" s="31">
        <f t="shared" si="50"/>
        <v>0</v>
      </c>
      <c r="BN53" s="31"/>
      <c r="BO53" s="140">
        <f t="shared" si="51"/>
        <v>0</v>
      </c>
      <c r="BP53" s="12"/>
      <c r="BQ53" s="8">
        <f t="shared" si="63"/>
        <v>9.0359999999999996</v>
      </c>
      <c r="BR53" s="8">
        <f t="shared" si="64"/>
        <v>-184.49199999999999</v>
      </c>
      <c r="BS53" s="8"/>
      <c r="BT53" s="8">
        <f t="shared" si="79"/>
        <v>0</v>
      </c>
      <c r="BU53"/>
      <c r="BV53">
        <f>IF(D53="M",IF(BY53&lt;78,LMS!$D$5*BY53^3+LMS!$E$5*BY53^2+LMS!$F$5*BY53+LMS!$G$5,IF(BY53&lt;150,LMS!$D$6*BY53^3+LMS!$E$6*BY53^2+LMS!$F$6*BY53+LMS!$G$6,LMS!$D$7*BY53^3+LMS!$E$7*BY53^2+LMS!$F$7*BY53+LMS!$G$7)),IF(BY53&lt;69,LMS!$D$9*BY53^3+LMS!$E$9*BY53^2+LMS!$F$9*BY53+LMS!$G$9,IF(BY53&lt;150,LMS!$D$10*BY53^3+LMS!$E$10*BY53^2+LMS!$F$10*BY53+LMS!$G$10,LMS!$D$11*BY53^3+LMS!$E$11*BY53^2+LMS!$F$11*BY53+LMS!$G$11)))</f>
        <v>0.79584630099999998</v>
      </c>
      <c r="BW53">
        <f>IF(D53="M",(IF(BY53&lt;2.5,LMS!$D$21*BY53^3+LMS!$E$21*BY53^2+LMS!$F$21*BY53+LMS!$G$21,IF(BY53&lt;9.5,LMS!$D$22*BY53^3+LMS!$E$22*BY53^2+LMS!$F$22*BY53+LMS!$G$22,IF(BY53&lt;26.75,LMS!$D$23*BY53^3+LMS!$E$23*BY53^2+LMS!$F$23*BY53+LMS!$G$23,IF(BY53&lt;90,LMS!$D$24*BY53^3+LMS!$E$24*BY53^2+LMS!$F$24*BY53+LMS!$G$24,LMS!$D$25*BY53^3+LMS!$E$25*BY53^2+LMS!$F$25*BY53+LMS!$G$25))))),(IF(BY53&lt;2.5,LMS!$D$27*BY53^3+LMS!$E$27*BY53^2+LMS!$F$27*BY53+LMS!$G$27,IF(BY53&lt;9.5,LMS!$D$28*BY53^3+LMS!$E$28*BY53^2+LMS!$F$28*BY53+LMS!$G$28,IF(BY53&lt;26.75,LMS!$D$29*BY53^3+LMS!$E$29*BY53^2+LMS!$F$29*BY53+LMS!$G$29,IF(BY53&lt;90,LMS!$D$30*BY53^3+LMS!$E$30*BY53^2+LMS!$F$30*BY53+LMS!$G$30,IF(BY53&lt;150,LMS!$D$31*BY53^3+LMS!$E$31*BY53^2+LMS!$F$31*BY53+LMS!$G$31,LMS!$D$32*BY53^3+LMS!$E$32*BY53^2+LMS!$F$32*BY53+LMS!$G$32)))))))</f>
        <v>12.568967990000001</v>
      </c>
      <c r="BX53">
        <f>IF(D53="M",(IF(BY53&lt;90,LMS!$D$14*BY53^3+LMS!$E$14*BY53^2+LMS!$F$14*BY53+LMS!$G$14,LMS!$D$15*BY53^3+LMS!$E$15*BY53^2+LMS!$F$15*BY53+LMS!$G$15)),(IF(BY53&lt;90,LMS!$D$17*BY53^3+LMS!$E$17*BY53^2+LMS!$F$17*BY53+LMS!$G$17,LMS!$D$18*BY53^3+LMS!$E$18*BY53^2+LMS!$F$18*BY53+LMS!$G$18)))</f>
        <v>8.8969350000000003E-2</v>
      </c>
      <c r="BY53" s="7">
        <f t="shared" si="53"/>
        <v>0</v>
      </c>
      <c r="CA53" s="143">
        <f>IF(D53="M",WeightSDS!P$5*$BY53^7+WeightSDS!Q$5*$BY53^6+WeightSDS!R$5*$BY53^5+WeightSDS!S$5*$BY53^4+WeightSDS!T$5*$BY53^3+WeightSDS!U$5*$BY53^2+WeightSDS!V$5*$BY53+WeightSDS!W$5,IF($BY53&lt;186,WeightSDS!P$8*$BY53^7+WeightSDS!Q$8*$BY53^6+WeightSDS!R$8*$BY53^5+WeightSDS!S$8*$BY53^4+WeightSDS!T$8*$BY53^3+WeightSDS!U$8*$BY53^2+WeightSDS!V$8*$BY53+WeightSDS!W$8,WeightSDS!$U$9+WeightSDS!$V$9*($BY53-WeightSDS!$W$9)))</f>
        <v>0.75407122999999998</v>
      </c>
      <c r="CB53" s="7">
        <f>IF(D53="M",IF($BY53&lt;45,WeightSDS!M$23*$BY53^10+WeightSDS!N$23*$BY53^9+WeightSDS!O$23*$BY53^8+WeightSDS!P$23*$BY53^7+WeightSDS!Q$23*$BY53^6+WeightSDS!R$23*$BY53^5+WeightSDS!S$23*$BY53^4+WeightSDS!T$23*$BY53^3+WeightSDS!U$23*$BY53^2+WeightSDS!V$23*$BY53+WeightSDS!W$23,IF($BY53&lt;153,WeightSDS!M$25*$BY53^10+WeightSDS!N$25*$BY53^9+WeightSDS!O$25*$BY53^8+WeightSDS!P$25*$BY53^7+WeightSDS!Q$25*$BY53^6+WeightSDS!R$25*$BY53^5+WeightSDS!S$25*$BY53^4+WeightSDS!T$25*$BY53^3+WeightSDS!U$25*$BY53^2+WeightSDS!V$25*$BY53+WeightSDS!W$25,WeightSDS!M$27+WeightSDS!N$27/(1+EXP(WeightSDS!O$27+WeightSDS!P$27*$BY53)))),IF($BY53&lt;43.8,WeightSDS!M$29*$BY53^10+WeightSDS!N$29*$BY53^9+WeightSDS!O$29*$BY53^8+WeightSDS!P$29*$BY53^7+WeightSDS!Q$29*$BY53^6+WeightSDS!R$29*$BY53^5+WeightSDS!S$29*$BY53^4+WeightSDS!T$29*$BY53^3+WeightSDS!U$29*$BY53^2+WeightSDS!V$29*$BY53+WeightSDS!W$29-0.010431*(1-$BY53/210),IF($BY53&lt;123,WeightSDS!M$30*$BY53^10+WeightSDS!N$30*$BY53^9+WeightSDS!O$30*$BY53^8+WeightSDS!P$30*$BY53^7+WeightSDS!Q$30*$BY53^6+WeightSDS!R$30*$BY53^5+WeightSDS!S$30*$BY53^4+WeightSDS!T$30*$BY53^3+WeightSDS!U$30*$BY53^2+WeightSDS!V$30*$BY53+WeightSDS!W$30-0.010431*(1-1/$BY53),WeightSDS!M$32+WeightSDS!N$32/(1+EXP(WeightSDS!O$32+WeightSDS!P$32*$BY53))-0.010431*(1-$BY53/210))))</f>
        <v>2.9500001032655536</v>
      </c>
      <c r="CC53" s="7">
        <f>IF(D53="M",IF($BY53&lt;162,WeightSDS!P$12*$BY53^7+WeightSDS!Q$12*$BY53^6+WeightSDS!R$12*$BY53^5+WeightSDS!S$12*$BY53^4+WeightSDS!T$12*$BY53^3+WeightSDS!U$12*$BY53^2+WeightSDS!V$12*$BY53+WeightSDS!W$12,WeightSDS!P$14*$BY53^7+WeightSDS!Q$14*$BY53^6+WeightSDS!R$14*$BY53^5+WeightSDS!S$14*$BY53^4+WeightSDS!T$14*$BY53^3+WeightSDS!U$14*$BY53^2+WeightSDS!V$14*$BY53+WeightSDS!W$14),IF($BY53&lt;156,WeightSDS!O$17*$BY53^8+WeightSDS!P$17*$BY53^7+WeightSDS!Q$17*$BY53^6+WeightSDS!R$17*$BY53^5+WeightSDS!S$17*$BY53^4+WeightSDS!T$17*$BY53^3+WeightSDS!U$17*$BY53^2+WeightSDS!V$17*$BY53+WeightSDS!W$17,IF($BY53&lt;186,WeightSDS!$U$18+(WeightSDS!$V$18-WeightSDS!$U$18)/24*($BY53-186)+WeightSDS!$W$18*(-$BY53+186)^2-0.005,WeightSDS!$U$18+(WeightSDS!$V$18-WeightSDS!$U$18)/24*($BY53-186)-0.005)))</f>
        <v>0.14604529399999999</v>
      </c>
      <c r="CE53">
        <f t="shared" si="80"/>
        <v>0.56299999999999994</v>
      </c>
      <c r="CF53">
        <f t="shared" si="81"/>
        <v>69</v>
      </c>
      <c r="CG53">
        <f t="shared" si="82"/>
        <v>0.51</v>
      </c>
      <c r="CH53" s="7" t="e">
        <f t="shared" si="83"/>
        <v>#VALUE!</v>
      </c>
      <c r="CI53" s="7" t="e">
        <f t="shared" si="84"/>
        <v>#VALUE!</v>
      </c>
      <c r="CJ53" s="7" t="e">
        <f t="shared" si="85"/>
        <v>#VALUE!</v>
      </c>
      <c r="CK53" s="7" t="e">
        <f t="shared" si="65"/>
        <v>#VALUE!</v>
      </c>
      <c r="CL53" s="7" t="e">
        <f t="shared" si="66"/>
        <v>#VALUE!</v>
      </c>
      <c r="CM53" s="7" t="e">
        <f t="shared" si="67"/>
        <v>#VALUE!</v>
      </c>
      <c r="CN53" s="7" t="e">
        <f t="shared" si="68"/>
        <v>#VALUE!</v>
      </c>
      <c r="CO53" s="7" t="e">
        <f t="shared" si="69"/>
        <v>#VALUE!</v>
      </c>
      <c r="CP53" s="7" t="e">
        <f t="shared" si="70"/>
        <v>#VALUE!</v>
      </c>
      <c r="CR53" s="7" t="e">
        <f t="shared" si="86"/>
        <v>#VALUE!</v>
      </c>
      <c r="CS53" s="7" t="e">
        <f t="shared" si="87"/>
        <v>#VALUE!</v>
      </c>
      <c r="CT53" s="7" t="e">
        <f t="shared" si="88"/>
        <v>#VALUE!</v>
      </c>
      <c r="CU53" s="7" t="e">
        <f t="shared" si="89"/>
        <v>#VALUE!</v>
      </c>
      <c r="CV53" s="7" t="e">
        <f t="shared" si="90"/>
        <v>#VALUE!</v>
      </c>
      <c r="CW53" s="7" t="e">
        <f t="shared" si="91"/>
        <v>#VALUE!</v>
      </c>
      <c r="CX53" s="7" t="e">
        <f t="shared" si="92"/>
        <v>#VALUE!</v>
      </c>
      <c r="CY53" s="7" t="e">
        <f t="shared" si="93"/>
        <v>#VALUE!</v>
      </c>
      <c r="CZ53" s="7" t="e">
        <f t="shared" si="94"/>
        <v>#VALUE!</v>
      </c>
    </row>
    <row r="54" spans="2:104" s="7" customFormat="1" x14ac:dyDescent="0.15">
      <c r="B54" s="118"/>
      <c r="C54" s="118"/>
      <c r="D54" s="118"/>
      <c r="E54" s="30"/>
      <c r="F54" s="78"/>
      <c r="G54" s="78"/>
      <c r="H54" s="78"/>
      <c r="I54" s="78"/>
      <c r="J54" s="78"/>
      <c r="K54" s="78"/>
      <c r="L54" s="30"/>
      <c r="M54" s="78"/>
      <c r="N54" s="78"/>
      <c r="O54" s="78"/>
      <c r="P54" s="78"/>
      <c r="Q54" s="2" t="str">
        <f t="shared" si="30"/>
        <v/>
      </c>
      <c r="R54" s="11" t="str">
        <f t="shared" si="31"/>
        <v/>
      </c>
      <c r="S54" s="2" t="str">
        <f t="shared" si="32"/>
        <v/>
      </c>
      <c r="T54" s="11" t="str">
        <f t="shared" si="33"/>
        <v/>
      </c>
      <c r="U54" s="2" t="str">
        <f t="shared" si="34"/>
        <v/>
      </c>
      <c r="V54" s="11" t="str">
        <f t="shared" si="35"/>
        <v/>
      </c>
      <c r="W54" s="79" t="str">
        <f t="shared" si="61"/>
        <v/>
      </c>
      <c r="X54" s="79" t="str">
        <f t="shared" si="62"/>
        <v/>
      </c>
      <c r="Y54" s="2" t="str">
        <f t="shared" si="71"/>
        <v/>
      </c>
      <c r="Z54" s="11" t="str">
        <f t="shared" si="72"/>
        <v/>
      </c>
      <c r="AA54" s="2" t="str">
        <f t="shared" si="73"/>
        <v/>
      </c>
      <c r="AB54" s="11" t="str">
        <f t="shared" si="74"/>
        <v/>
      </c>
      <c r="AC54" s="2" t="str">
        <f t="shared" si="75"/>
        <v/>
      </c>
      <c r="AD54" s="11" t="str">
        <f t="shared" si="76"/>
        <v/>
      </c>
      <c r="AE54" s="11" t="str">
        <f t="shared" si="77"/>
        <v/>
      </c>
      <c r="AF54" s="2" t="str">
        <f t="shared" si="39"/>
        <v/>
      </c>
      <c r="AG54" s="2" t="str">
        <f t="shared" si="78"/>
        <v/>
      </c>
      <c r="AH54" s="2" t="str">
        <f t="shared" si="40"/>
        <v/>
      </c>
      <c r="AI54" s="11" t="str">
        <f t="shared" si="41"/>
        <v/>
      </c>
      <c r="AJ54" s="2" t="str">
        <f t="shared" si="42"/>
        <v/>
      </c>
      <c r="AK54" s="11" t="str">
        <f t="shared" si="43"/>
        <v/>
      </c>
      <c r="AL54" s="11" t="str">
        <f t="shared" si="44"/>
        <v/>
      </c>
      <c r="AM54" s="2" t="str">
        <f t="shared" si="45"/>
        <v/>
      </c>
      <c r="AN54" s="11" t="str">
        <f t="shared" si="46"/>
        <v/>
      </c>
      <c r="AO54" s="175" t="str">
        <f t="shared" si="47"/>
        <v/>
      </c>
      <c r="AP54" s="11" t="str">
        <f t="shared" si="48"/>
        <v/>
      </c>
      <c r="AQ54" s="33"/>
      <c r="AR54" s="33"/>
      <c r="AS54" s="33"/>
      <c r="AT54" s="33"/>
      <c r="AU54" s="33"/>
      <c r="AV54" s="33"/>
      <c r="AW54" s="33"/>
      <c r="AX54" s="33"/>
      <c r="AY54" s="33"/>
      <c r="AZ54" s="33"/>
      <c r="BA54" s="33"/>
      <c r="BB54" s="33"/>
      <c r="BC54" s="33"/>
      <c r="BD54" s="33"/>
      <c r="BE54" s="33"/>
      <c r="BF54" s="33"/>
      <c r="BG54" s="33"/>
      <c r="BH54" s="33"/>
      <c r="BI54" s="31"/>
      <c r="BJ54" s="31"/>
      <c r="BK54" s="136"/>
      <c r="BL54" s="139">
        <f t="shared" si="49"/>
        <v>0</v>
      </c>
      <c r="BM54" s="31">
        <f t="shared" si="50"/>
        <v>0</v>
      </c>
      <c r="BN54" s="31"/>
      <c r="BO54" s="140">
        <f t="shared" si="51"/>
        <v>0</v>
      </c>
      <c r="BP54" s="12"/>
      <c r="BQ54" s="8">
        <f t="shared" si="63"/>
        <v>9.0359999999999996</v>
      </c>
      <c r="BR54" s="8">
        <f t="shared" si="64"/>
        <v>-184.49199999999999</v>
      </c>
      <c r="BS54" s="8"/>
      <c r="BT54" s="8">
        <f t="shared" si="79"/>
        <v>0</v>
      </c>
      <c r="BU54"/>
      <c r="BV54">
        <f>IF(D54="M",IF(BY54&lt;78,LMS!$D$5*BY54^3+LMS!$E$5*BY54^2+LMS!$F$5*BY54+LMS!$G$5,IF(BY54&lt;150,LMS!$D$6*BY54^3+LMS!$E$6*BY54^2+LMS!$F$6*BY54+LMS!$G$6,LMS!$D$7*BY54^3+LMS!$E$7*BY54^2+LMS!$F$7*BY54+LMS!$G$7)),IF(BY54&lt;69,LMS!$D$9*BY54^3+LMS!$E$9*BY54^2+LMS!$F$9*BY54+LMS!$G$9,IF(BY54&lt;150,LMS!$D$10*BY54^3+LMS!$E$10*BY54^2+LMS!$F$10*BY54+LMS!$G$10,LMS!$D$11*BY54^3+LMS!$E$11*BY54^2+LMS!$F$11*BY54+LMS!$G$11)))</f>
        <v>0.79584630099999998</v>
      </c>
      <c r="BW54">
        <f>IF(D54="M",(IF(BY54&lt;2.5,LMS!$D$21*BY54^3+LMS!$E$21*BY54^2+LMS!$F$21*BY54+LMS!$G$21,IF(BY54&lt;9.5,LMS!$D$22*BY54^3+LMS!$E$22*BY54^2+LMS!$F$22*BY54+LMS!$G$22,IF(BY54&lt;26.75,LMS!$D$23*BY54^3+LMS!$E$23*BY54^2+LMS!$F$23*BY54+LMS!$G$23,IF(BY54&lt;90,LMS!$D$24*BY54^3+LMS!$E$24*BY54^2+LMS!$F$24*BY54+LMS!$G$24,LMS!$D$25*BY54^3+LMS!$E$25*BY54^2+LMS!$F$25*BY54+LMS!$G$25))))),(IF(BY54&lt;2.5,LMS!$D$27*BY54^3+LMS!$E$27*BY54^2+LMS!$F$27*BY54+LMS!$G$27,IF(BY54&lt;9.5,LMS!$D$28*BY54^3+LMS!$E$28*BY54^2+LMS!$F$28*BY54+LMS!$G$28,IF(BY54&lt;26.75,LMS!$D$29*BY54^3+LMS!$E$29*BY54^2+LMS!$F$29*BY54+LMS!$G$29,IF(BY54&lt;90,LMS!$D$30*BY54^3+LMS!$E$30*BY54^2+LMS!$F$30*BY54+LMS!$G$30,IF(BY54&lt;150,LMS!$D$31*BY54^3+LMS!$E$31*BY54^2+LMS!$F$31*BY54+LMS!$G$31,LMS!$D$32*BY54^3+LMS!$E$32*BY54^2+LMS!$F$32*BY54+LMS!$G$32)))))))</f>
        <v>12.568967990000001</v>
      </c>
      <c r="BX54">
        <f>IF(D54="M",(IF(BY54&lt;90,LMS!$D$14*BY54^3+LMS!$E$14*BY54^2+LMS!$F$14*BY54+LMS!$G$14,LMS!$D$15*BY54^3+LMS!$E$15*BY54^2+LMS!$F$15*BY54+LMS!$G$15)),(IF(BY54&lt;90,LMS!$D$17*BY54^3+LMS!$E$17*BY54^2+LMS!$F$17*BY54+LMS!$G$17,LMS!$D$18*BY54^3+LMS!$E$18*BY54^2+LMS!$F$18*BY54+LMS!$G$18)))</f>
        <v>8.8969350000000003E-2</v>
      </c>
      <c r="BY54" s="7">
        <f t="shared" si="53"/>
        <v>0</v>
      </c>
      <c r="CA54" s="143">
        <f>IF(D54="M",WeightSDS!P$5*$BY54^7+WeightSDS!Q$5*$BY54^6+WeightSDS!R$5*$BY54^5+WeightSDS!S$5*$BY54^4+WeightSDS!T$5*$BY54^3+WeightSDS!U$5*$BY54^2+WeightSDS!V$5*$BY54+WeightSDS!W$5,IF($BY54&lt;186,WeightSDS!P$8*$BY54^7+WeightSDS!Q$8*$BY54^6+WeightSDS!R$8*$BY54^5+WeightSDS!S$8*$BY54^4+WeightSDS!T$8*$BY54^3+WeightSDS!U$8*$BY54^2+WeightSDS!V$8*$BY54+WeightSDS!W$8,WeightSDS!$U$9+WeightSDS!$V$9*($BY54-WeightSDS!$W$9)))</f>
        <v>0.75407122999999998</v>
      </c>
      <c r="CB54" s="7">
        <f>IF(D54="M",IF($BY54&lt;45,WeightSDS!M$23*$BY54^10+WeightSDS!N$23*$BY54^9+WeightSDS!O$23*$BY54^8+WeightSDS!P$23*$BY54^7+WeightSDS!Q$23*$BY54^6+WeightSDS!R$23*$BY54^5+WeightSDS!S$23*$BY54^4+WeightSDS!T$23*$BY54^3+WeightSDS!U$23*$BY54^2+WeightSDS!V$23*$BY54+WeightSDS!W$23,IF($BY54&lt;153,WeightSDS!M$25*$BY54^10+WeightSDS!N$25*$BY54^9+WeightSDS!O$25*$BY54^8+WeightSDS!P$25*$BY54^7+WeightSDS!Q$25*$BY54^6+WeightSDS!R$25*$BY54^5+WeightSDS!S$25*$BY54^4+WeightSDS!T$25*$BY54^3+WeightSDS!U$25*$BY54^2+WeightSDS!V$25*$BY54+WeightSDS!W$25,WeightSDS!M$27+WeightSDS!N$27/(1+EXP(WeightSDS!O$27+WeightSDS!P$27*$BY54)))),IF($BY54&lt;43.8,WeightSDS!M$29*$BY54^10+WeightSDS!N$29*$BY54^9+WeightSDS!O$29*$BY54^8+WeightSDS!P$29*$BY54^7+WeightSDS!Q$29*$BY54^6+WeightSDS!R$29*$BY54^5+WeightSDS!S$29*$BY54^4+WeightSDS!T$29*$BY54^3+WeightSDS!U$29*$BY54^2+WeightSDS!V$29*$BY54+WeightSDS!W$29-0.010431*(1-$BY54/210),IF($BY54&lt;123,WeightSDS!M$30*$BY54^10+WeightSDS!N$30*$BY54^9+WeightSDS!O$30*$BY54^8+WeightSDS!P$30*$BY54^7+WeightSDS!Q$30*$BY54^6+WeightSDS!R$30*$BY54^5+WeightSDS!S$30*$BY54^4+WeightSDS!T$30*$BY54^3+WeightSDS!U$30*$BY54^2+WeightSDS!V$30*$BY54+WeightSDS!W$30-0.010431*(1-1/$BY54),WeightSDS!M$32+WeightSDS!N$32/(1+EXP(WeightSDS!O$32+WeightSDS!P$32*$BY54))-0.010431*(1-$BY54/210))))</f>
        <v>2.9500001032655536</v>
      </c>
      <c r="CC54" s="7">
        <f>IF(D54="M",IF($BY54&lt;162,WeightSDS!P$12*$BY54^7+WeightSDS!Q$12*$BY54^6+WeightSDS!R$12*$BY54^5+WeightSDS!S$12*$BY54^4+WeightSDS!T$12*$BY54^3+WeightSDS!U$12*$BY54^2+WeightSDS!V$12*$BY54+WeightSDS!W$12,WeightSDS!P$14*$BY54^7+WeightSDS!Q$14*$BY54^6+WeightSDS!R$14*$BY54^5+WeightSDS!S$14*$BY54^4+WeightSDS!T$14*$BY54^3+WeightSDS!U$14*$BY54^2+WeightSDS!V$14*$BY54+WeightSDS!W$14),IF($BY54&lt;156,WeightSDS!O$17*$BY54^8+WeightSDS!P$17*$BY54^7+WeightSDS!Q$17*$BY54^6+WeightSDS!R$17*$BY54^5+WeightSDS!S$17*$BY54^4+WeightSDS!T$17*$BY54^3+WeightSDS!U$17*$BY54^2+WeightSDS!V$17*$BY54+WeightSDS!W$17,IF($BY54&lt;186,WeightSDS!$U$18+(WeightSDS!$V$18-WeightSDS!$U$18)/24*($BY54-186)+WeightSDS!$W$18*(-$BY54+186)^2-0.005,WeightSDS!$U$18+(WeightSDS!$V$18-WeightSDS!$U$18)/24*($BY54-186)-0.005)))</f>
        <v>0.14604529399999999</v>
      </c>
      <c r="CE54">
        <f t="shared" si="80"/>
        <v>0.56299999999999994</v>
      </c>
      <c r="CF54">
        <f t="shared" si="81"/>
        <v>69</v>
      </c>
      <c r="CG54">
        <f t="shared" si="82"/>
        <v>0.51</v>
      </c>
      <c r="CH54" s="7" t="e">
        <f t="shared" si="83"/>
        <v>#VALUE!</v>
      </c>
      <c r="CI54" s="7" t="e">
        <f t="shared" si="84"/>
        <v>#VALUE!</v>
      </c>
      <c r="CJ54" s="7" t="e">
        <f t="shared" si="85"/>
        <v>#VALUE!</v>
      </c>
      <c r="CK54" s="7" t="e">
        <f t="shared" si="65"/>
        <v>#VALUE!</v>
      </c>
      <c r="CL54" s="7" t="e">
        <f t="shared" si="66"/>
        <v>#VALUE!</v>
      </c>
      <c r="CM54" s="7" t="e">
        <f t="shared" si="67"/>
        <v>#VALUE!</v>
      </c>
      <c r="CN54" s="7" t="e">
        <f t="shared" si="68"/>
        <v>#VALUE!</v>
      </c>
      <c r="CO54" s="7" t="e">
        <f t="shared" si="69"/>
        <v>#VALUE!</v>
      </c>
      <c r="CP54" s="7" t="e">
        <f t="shared" si="70"/>
        <v>#VALUE!</v>
      </c>
      <c r="CR54" s="7" t="e">
        <f t="shared" si="86"/>
        <v>#VALUE!</v>
      </c>
      <c r="CS54" s="7" t="e">
        <f t="shared" si="87"/>
        <v>#VALUE!</v>
      </c>
      <c r="CT54" s="7" t="e">
        <f t="shared" si="88"/>
        <v>#VALUE!</v>
      </c>
      <c r="CU54" s="7" t="e">
        <f t="shared" si="89"/>
        <v>#VALUE!</v>
      </c>
      <c r="CV54" s="7" t="e">
        <f t="shared" si="90"/>
        <v>#VALUE!</v>
      </c>
      <c r="CW54" s="7" t="e">
        <f t="shared" si="91"/>
        <v>#VALUE!</v>
      </c>
      <c r="CX54" s="7" t="e">
        <f t="shared" si="92"/>
        <v>#VALUE!</v>
      </c>
      <c r="CY54" s="7" t="e">
        <f t="shared" si="93"/>
        <v>#VALUE!</v>
      </c>
      <c r="CZ54" s="7" t="e">
        <f t="shared" si="94"/>
        <v>#VALUE!</v>
      </c>
    </row>
    <row r="55" spans="2:104" s="7" customFormat="1" x14ac:dyDescent="0.15">
      <c r="B55" s="118"/>
      <c r="C55" s="118"/>
      <c r="D55" s="118"/>
      <c r="E55" s="30"/>
      <c r="F55" s="78"/>
      <c r="G55" s="78"/>
      <c r="H55" s="78"/>
      <c r="I55" s="78"/>
      <c r="J55" s="78"/>
      <c r="K55" s="78"/>
      <c r="L55" s="30"/>
      <c r="M55" s="78"/>
      <c r="N55" s="78"/>
      <c r="O55" s="78"/>
      <c r="P55" s="78"/>
      <c r="Q55" s="2" t="str">
        <f t="shared" si="30"/>
        <v/>
      </c>
      <c r="R55" s="11" t="str">
        <f t="shared" si="31"/>
        <v/>
      </c>
      <c r="S55" s="2" t="str">
        <f t="shared" si="32"/>
        <v/>
      </c>
      <c r="T55" s="11" t="str">
        <f t="shared" si="33"/>
        <v/>
      </c>
      <c r="U55" s="2" t="str">
        <f t="shared" si="34"/>
        <v/>
      </c>
      <c r="V55" s="11" t="str">
        <f t="shared" si="35"/>
        <v/>
      </c>
      <c r="W55" s="79" t="str">
        <f t="shared" si="61"/>
        <v/>
      </c>
      <c r="X55" s="79" t="str">
        <f t="shared" si="62"/>
        <v/>
      </c>
      <c r="Y55" s="2" t="str">
        <f t="shared" si="71"/>
        <v/>
      </c>
      <c r="Z55" s="11" t="str">
        <f t="shared" si="72"/>
        <v/>
      </c>
      <c r="AA55" s="2" t="str">
        <f t="shared" si="73"/>
        <v/>
      </c>
      <c r="AB55" s="11" t="str">
        <f t="shared" si="74"/>
        <v/>
      </c>
      <c r="AC55" s="2" t="str">
        <f t="shared" si="75"/>
        <v/>
      </c>
      <c r="AD55" s="11" t="str">
        <f t="shared" si="76"/>
        <v/>
      </c>
      <c r="AE55" s="11" t="str">
        <f t="shared" si="77"/>
        <v/>
      </c>
      <c r="AF55" s="2" t="str">
        <f t="shared" si="39"/>
        <v/>
      </c>
      <c r="AG55" s="2" t="str">
        <f t="shared" si="78"/>
        <v/>
      </c>
      <c r="AH55" s="2" t="str">
        <f t="shared" si="40"/>
        <v/>
      </c>
      <c r="AI55" s="11" t="str">
        <f t="shared" si="41"/>
        <v/>
      </c>
      <c r="AJ55" s="2" t="str">
        <f t="shared" si="42"/>
        <v/>
      </c>
      <c r="AK55" s="11" t="str">
        <f t="shared" si="43"/>
        <v/>
      </c>
      <c r="AL55" s="11" t="str">
        <f t="shared" si="44"/>
        <v/>
      </c>
      <c r="AM55" s="2" t="str">
        <f t="shared" si="45"/>
        <v/>
      </c>
      <c r="AN55" s="11" t="str">
        <f t="shared" si="46"/>
        <v/>
      </c>
      <c r="AO55" s="175" t="str">
        <f t="shared" si="47"/>
        <v/>
      </c>
      <c r="AP55" s="11" t="str">
        <f t="shared" si="48"/>
        <v/>
      </c>
      <c r="AQ55" s="33"/>
      <c r="AR55" s="33"/>
      <c r="AS55" s="33"/>
      <c r="AT55" s="33"/>
      <c r="AU55" s="33"/>
      <c r="AV55" s="33"/>
      <c r="AW55" s="33"/>
      <c r="AX55" s="33"/>
      <c r="AY55" s="33"/>
      <c r="AZ55" s="33"/>
      <c r="BA55" s="33"/>
      <c r="BB55" s="33"/>
      <c r="BC55" s="33"/>
      <c r="BD55" s="33"/>
      <c r="BE55" s="33"/>
      <c r="BF55" s="33"/>
      <c r="BG55" s="33"/>
      <c r="BH55" s="33"/>
      <c r="BI55" s="31"/>
      <c r="BJ55" s="31"/>
      <c r="BK55" s="136"/>
      <c r="BL55" s="139">
        <f t="shared" si="49"/>
        <v>0</v>
      </c>
      <c r="BM55" s="31">
        <f t="shared" si="50"/>
        <v>0</v>
      </c>
      <c r="BN55" s="31"/>
      <c r="BO55" s="140">
        <f t="shared" si="51"/>
        <v>0</v>
      </c>
      <c r="BP55" s="12"/>
      <c r="BQ55" s="8">
        <f t="shared" si="63"/>
        <v>9.0359999999999996</v>
      </c>
      <c r="BR55" s="8">
        <f t="shared" si="64"/>
        <v>-184.49199999999999</v>
      </c>
      <c r="BS55" s="8"/>
      <c r="BT55" s="8">
        <f t="shared" si="79"/>
        <v>0</v>
      </c>
      <c r="BU55"/>
      <c r="BV55">
        <f>IF(D55="M",IF(BY55&lt;78,LMS!$D$5*BY55^3+LMS!$E$5*BY55^2+LMS!$F$5*BY55+LMS!$G$5,IF(BY55&lt;150,LMS!$D$6*BY55^3+LMS!$E$6*BY55^2+LMS!$F$6*BY55+LMS!$G$6,LMS!$D$7*BY55^3+LMS!$E$7*BY55^2+LMS!$F$7*BY55+LMS!$G$7)),IF(BY55&lt;69,LMS!$D$9*BY55^3+LMS!$E$9*BY55^2+LMS!$F$9*BY55+LMS!$G$9,IF(BY55&lt;150,LMS!$D$10*BY55^3+LMS!$E$10*BY55^2+LMS!$F$10*BY55+LMS!$G$10,LMS!$D$11*BY55^3+LMS!$E$11*BY55^2+LMS!$F$11*BY55+LMS!$G$11)))</f>
        <v>0.79584630099999998</v>
      </c>
      <c r="BW55">
        <f>IF(D55="M",(IF(BY55&lt;2.5,LMS!$D$21*BY55^3+LMS!$E$21*BY55^2+LMS!$F$21*BY55+LMS!$G$21,IF(BY55&lt;9.5,LMS!$D$22*BY55^3+LMS!$E$22*BY55^2+LMS!$F$22*BY55+LMS!$G$22,IF(BY55&lt;26.75,LMS!$D$23*BY55^3+LMS!$E$23*BY55^2+LMS!$F$23*BY55+LMS!$G$23,IF(BY55&lt;90,LMS!$D$24*BY55^3+LMS!$E$24*BY55^2+LMS!$F$24*BY55+LMS!$G$24,LMS!$D$25*BY55^3+LMS!$E$25*BY55^2+LMS!$F$25*BY55+LMS!$G$25))))),(IF(BY55&lt;2.5,LMS!$D$27*BY55^3+LMS!$E$27*BY55^2+LMS!$F$27*BY55+LMS!$G$27,IF(BY55&lt;9.5,LMS!$D$28*BY55^3+LMS!$E$28*BY55^2+LMS!$F$28*BY55+LMS!$G$28,IF(BY55&lt;26.75,LMS!$D$29*BY55^3+LMS!$E$29*BY55^2+LMS!$F$29*BY55+LMS!$G$29,IF(BY55&lt;90,LMS!$D$30*BY55^3+LMS!$E$30*BY55^2+LMS!$F$30*BY55+LMS!$G$30,IF(BY55&lt;150,LMS!$D$31*BY55^3+LMS!$E$31*BY55^2+LMS!$F$31*BY55+LMS!$G$31,LMS!$D$32*BY55^3+LMS!$E$32*BY55^2+LMS!$F$32*BY55+LMS!$G$32)))))))</f>
        <v>12.568967990000001</v>
      </c>
      <c r="BX55">
        <f>IF(D55="M",(IF(BY55&lt;90,LMS!$D$14*BY55^3+LMS!$E$14*BY55^2+LMS!$F$14*BY55+LMS!$G$14,LMS!$D$15*BY55^3+LMS!$E$15*BY55^2+LMS!$F$15*BY55+LMS!$G$15)),(IF(BY55&lt;90,LMS!$D$17*BY55^3+LMS!$E$17*BY55^2+LMS!$F$17*BY55+LMS!$G$17,LMS!$D$18*BY55^3+LMS!$E$18*BY55^2+LMS!$F$18*BY55+LMS!$G$18)))</f>
        <v>8.8969350000000003E-2</v>
      </c>
      <c r="BY55" s="7">
        <f t="shared" si="53"/>
        <v>0</v>
      </c>
      <c r="CA55" s="143">
        <f>IF(D55="M",WeightSDS!P$5*$BY55^7+WeightSDS!Q$5*$BY55^6+WeightSDS!R$5*$BY55^5+WeightSDS!S$5*$BY55^4+WeightSDS!T$5*$BY55^3+WeightSDS!U$5*$BY55^2+WeightSDS!V$5*$BY55+WeightSDS!W$5,IF($BY55&lt;186,WeightSDS!P$8*$BY55^7+WeightSDS!Q$8*$BY55^6+WeightSDS!R$8*$BY55^5+WeightSDS!S$8*$BY55^4+WeightSDS!T$8*$BY55^3+WeightSDS!U$8*$BY55^2+WeightSDS!V$8*$BY55+WeightSDS!W$8,WeightSDS!$U$9+WeightSDS!$V$9*($BY55-WeightSDS!$W$9)))</f>
        <v>0.75407122999999998</v>
      </c>
      <c r="CB55" s="7">
        <f>IF(D55="M",IF($BY55&lt;45,WeightSDS!M$23*$BY55^10+WeightSDS!N$23*$BY55^9+WeightSDS!O$23*$BY55^8+WeightSDS!P$23*$BY55^7+WeightSDS!Q$23*$BY55^6+WeightSDS!R$23*$BY55^5+WeightSDS!S$23*$BY55^4+WeightSDS!T$23*$BY55^3+WeightSDS!U$23*$BY55^2+WeightSDS!V$23*$BY55+WeightSDS!W$23,IF($BY55&lt;153,WeightSDS!M$25*$BY55^10+WeightSDS!N$25*$BY55^9+WeightSDS!O$25*$BY55^8+WeightSDS!P$25*$BY55^7+WeightSDS!Q$25*$BY55^6+WeightSDS!R$25*$BY55^5+WeightSDS!S$25*$BY55^4+WeightSDS!T$25*$BY55^3+WeightSDS!U$25*$BY55^2+WeightSDS!V$25*$BY55+WeightSDS!W$25,WeightSDS!M$27+WeightSDS!N$27/(1+EXP(WeightSDS!O$27+WeightSDS!P$27*$BY55)))),IF($BY55&lt;43.8,WeightSDS!M$29*$BY55^10+WeightSDS!N$29*$BY55^9+WeightSDS!O$29*$BY55^8+WeightSDS!P$29*$BY55^7+WeightSDS!Q$29*$BY55^6+WeightSDS!R$29*$BY55^5+WeightSDS!S$29*$BY55^4+WeightSDS!T$29*$BY55^3+WeightSDS!U$29*$BY55^2+WeightSDS!V$29*$BY55+WeightSDS!W$29-0.010431*(1-$BY55/210),IF($BY55&lt;123,WeightSDS!M$30*$BY55^10+WeightSDS!N$30*$BY55^9+WeightSDS!O$30*$BY55^8+WeightSDS!P$30*$BY55^7+WeightSDS!Q$30*$BY55^6+WeightSDS!R$30*$BY55^5+WeightSDS!S$30*$BY55^4+WeightSDS!T$30*$BY55^3+WeightSDS!U$30*$BY55^2+WeightSDS!V$30*$BY55+WeightSDS!W$30-0.010431*(1-1/$BY55),WeightSDS!M$32+WeightSDS!N$32/(1+EXP(WeightSDS!O$32+WeightSDS!P$32*$BY55))-0.010431*(1-$BY55/210))))</f>
        <v>2.9500001032655536</v>
      </c>
      <c r="CC55" s="7">
        <f>IF(D55="M",IF($BY55&lt;162,WeightSDS!P$12*$BY55^7+WeightSDS!Q$12*$BY55^6+WeightSDS!R$12*$BY55^5+WeightSDS!S$12*$BY55^4+WeightSDS!T$12*$BY55^3+WeightSDS!U$12*$BY55^2+WeightSDS!V$12*$BY55+WeightSDS!W$12,WeightSDS!P$14*$BY55^7+WeightSDS!Q$14*$BY55^6+WeightSDS!R$14*$BY55^5+WeightSDS!S$14*$BY55^4+WeightSDS!T$14*$BY55^3+WeightSDS!U$14*$BY55^2+WeightSDS!V$14*$BY55+WeightSDS!W$14),IF($BY55&lt;156,WeightSDS!O$17*$BY55^8+WeightSDS!P$17*$BY55^7+WeightSDS!Q$17*$BY55^6+WeightSDS!R$17*$BY55^5+WeightSDS!S$17*$BY55^4+WeightSDS!T$17*$BY55^3+WeightSDS!U$17*$BY55^2+WeightSDS!V$17*$BY55+WeightSDS!W$17,IF($BY55&lt;186,WeightSDS!$U$18+(WeightSDS!$V$18-WeightSDS!$U$18)/24*($BY55-186)+WeightSDS!$W$18*(-$BY55+186)^2-0.005,WeightSDS!$U$18+(WeightSDS!$V$18-WeightSDS!$U$18)/24*($BY55-186)-0.005)))</f>
        <v>0.14604529399999999</v>
      </c>
      <c r="CE55">
        <f t="shared" si="80"/>
        <v>0.56299999999999994</v>
      </c>
      <c r="CF55">
        <f t="shared" si="81"/>
        <v>69</v>
      </c>
      <c r="CG55">
        <f t="shared" si="82"/>
        <v>0.51</v>
      </c>
      <c r="CH55" s="7" t="e">
        <f t="shared" si="83"/>
        <v>#VALUE!</v>
      </c>
      <c r="CI55" s="7" t="e">
        <f t="shared" si="84"/>
        <v>#VALUE!</v>
      </c>
      <c r="CJ55" s="7" t="e">
        <f t="shared" si="85"/>
        <v>#VALUE!</v>
      </c>
      <c r="CK55" s="7" t="e">
        <f t="shared" si="65"/>
        <v>#VALUE!</v>
      </c>
      <c r="CL55" s="7" t="e">
        <f t="shared" si="66"/>
        <v>#VALUE!</v>
      </c>
      <c r="CM55" s="7" t="e">
        <f t="shared" si="67"/>
        <v>#VALUE!</v>
      </c>
      <c r="CN55" s="7" t="e">
        <f t="shared" si="68"/>
        <v>#VALUE!</v>
      </c>
      <c r="CO55" s="7" t="e">
        <f t="shared" si="69"/>
        <v>#VALUE!</v>
      </c>
      <c r="CP55" s="7" t="e">
        <f t="shared" si="70"/>
        <v>#VALUE!</v>
      </c>
      <c r="CR55" s="7" t="e">
        <f t="shared" si="86"/>
        <v>#VALUE!</v>
      </c>
      <c r="CS55" s="7" t="e">
        <f t="shared" si="87"/>
        <v>#VALUE!</v>
      </c>
      <c r="CT55" s="7" t="e">
        <f t="shared" si="88"/>
        <v>#VALUE!</v>
      </c>
      <c r="CU55" s="7" t="e">
        <f t="shared" si="89"/>
        <v>#VALUE!</v>
      </c>
      <c r="CV55" s="7" t="e">
        <f t="shared" si="90"/>
        <v>#VALUE!</v>
      </c>
      <c r="CW55" s="7" t="e">
        <f t="shared" si="91"/>
        <v>#VALUE!</v>
      </c>
      <c r="CX55" s="7" t="e">
        <f t="shared" si="92"/>
        <v>#VALUE!</v>
      </c>
      <c r="CY55" s="7" t="e">
        <f t="shared" si="93"/>
        <v>#VALUE!</v>
      </c>
      <c r="CZ55" s="7" t="e">
        <f t="shared" si="94"/>
        <v>#VALUE!</v>
      </c>
    </row>
    <row r="56" spans="2:104" s="7" customFormat="1" x14ac:dyDescent="0.15">
      <c r="B56" s="118"/>
      <c r="C56" s="118"/>
      <c r="D56" s="118"/>
      <c r="E56" s="30"/>
      <c r="F56" s="78"/>
      <c r="G56" s="78"/>
      <c r="H56" s="78"/>
      <c r="I56" s="78"/>
      <c r="J56" s="78"/>
      <c r="K56" s="78"/>
      <c r="L56" s="30"/>
      <c r="M56" s="78"/>
      <c r="N56" s="78"/>
      <c r="O56" s="78"/>
      <c r="P56" s="78"/>
      <c r="Q56" s="2" t="str">
        <f t="shared" si="30"/>
        <v/>
      </c>
      <c r="R56" s="11" t="str">
        <f t="shared" si="31"/>
        <v/>
      </c>
      <c r="S56" s="2" t="str">
        <f t="shared" si="32"/>
        <v/>
      </c>
      <c r="T56" s="11" t="str">
        <f t="shared" si="33"/>
        <v/>
      </c>
      <c r="U56" s="2" t="str">
        <f t="shared" si="34"/>
        <v/>
      </c>
      <c r="V56" s="11" t="str">
        <f t="shared" si="35"/>
        <v/>
      </c>
      <c r="W56" s="79" t="str">
        <f t="shared" si="61"/>
        <v/>
      </c>
      <c r="X56" s="79" t="str">
        <f t="shared" si="62"/>
        <v/>
      </c>
      <c r="Y56" s="2" t="str">
        <f t="shared" si="71"/>
        <v/>
      </c>
      <c r="Z56" s="11" t="str">
        <f t="shared" si="72"/>
        <v/>
      </c>
      <c r="AA56" s="2" t="str">
        <f t="shared" si="73"/>
        <v/>
      </c>
      <c r="AB56" s="11" t="str">
        <f t="shared" si="74"/>
        <v/>
      </c>
      <c r="AC56" s="2" t="str">
        <f t="shared" si="75"/>
        <v/>
      </c>
      <c r="AD56" s="11" t="str">
        <f t="shared" si="76"/>
        <v/>
      </c>
      <c r="AE56" s="11" t="str">
        <f t="shared" si="77"/>
        <v/>
      </c>
      <c r="AF56" s="2" t="str">
        <f t="shared" si="39"/>
        <v/>
      </c>
      <c r="AG56" s="2" t="str">
        <f t="shared" si="78"/>
        <v/>
      </c>
      <c r="AH56" s="2" t="str">
        <f t="shared" si="40"/>
        <v/>
      </c>
      <c r="AI56" s="11" t="str">
        <f t="shared" si="41"/>
        <v/>
      </c>
      <c r="AJ56" s="2" t="str">
        <f t="shared" si="42"/>
        <v/>
      </c>
      <c r="AK56" s="11" t="str">
        <f t="shared" si="43"/>
        <v/>
      </c>
      <c r="AL56" s="11" t="str">
        <f t="shared" si="44"/>
        <v/>
      </c>
      <c r="AM56" s="2" t="str">
        <f t="shared" si="45"/>
        <v/>
      </c>
      <c r="AN56" s="11" t="str">
        <f t="shared" si="46"/>
        <v/>
      </c>
      <c r="AO56" s="175" t="str">
        <f t="shared" si="47"/>
        <v/>
      </c>
      <c r="AP56" s="11" t="str">
        <f t="shared" si="48"/>
        <v/>
      </c>
      <c r="AQ56" s="33"/>
      <c r="AR56" s="33"/>
      <c r="AS56" s="33"/>
      <c r="AT56" s="33"/>
      <c r="AU56" s="33"/>
      <c r="AV56" s="33"/>
      <c r="AW56" s="33"/>
      <c r="AX56" s="33"/>
      <c r="AY56" s="33"/>
      <c r="AZ56" s="33"/>
      <c r="BA56" s="33"/>
      <c r="BB56" s="33"/>
      <c r="BC56" s="33"/>
      <c r="BD56" s="33"/>
      <c r="BE56" s="33"/>
      <c r="BF56" s="33"/>
      <c r="BG56" s="33"/>
      <c r="BH56" s="33"/>
      <c r="BI56" s="31"/>
      <c r="BJ56" s="31"/>
      <c r="BK56" s="136"/>
      <c r="BL56" s="139">
        <f t="shared" si="49"/>
        <v>0</v>
      </c>
      <c r="BM56" s="31">
        <f t="shared" si="50"/>
        <v>0</v>
      </c>
      <c r="BN56" s="31"/>
      <c r="BO56" s="140">
        <f t="shared" si="51"/>
        <v>0</v>
      </c>
      <c r="BP56" s="12"/>
      <c r="BQ56" s="8">
        <f t="shared" si="63"/>
        <v>9.0359999999999996</v>
      </c>
      <c r="BR56" s="8">
        <f t="shared" si="64"/>
        <v>-184.49199999999999</v>
      </c>
      <c r="BS56" s="8"/>
      <c r="BT56" s="8">
        <f t="shared" si="79"/>
        <v>0</v>
      </c>
      <c r="BU56"/>
      <c r="BV56">
        <f>IF(D56="M",IF(BY56&lt;78,LMS!$D$5*BY56^3+LMS!$E$5*BY56^2+LMS!$F$5*BY56+LMS!$G$5,IF(BY56&lt;150,LMS!$D$6*BY56^3+LMS!$E$6*BY56^2+LMS!$F$6*BY56+LMS!$G$6,LMS!$D$7*BY56^3+LMS!$E$7*BY56^2+LMS!$F$7*BY56+LMS!$G$7)),IF(BY56&lt;69,LMS!$D$9*BY56^3+LMS!$E$9*BY56^2+LMS!$F$9*BY56+LMS!$G$9,IF(BY56&lt;150,LMS!$D$10*BY56^3+LMS!$E$10*BY56^2+LMS!$F$10*BY56+LMS!$G$10,LMS!$D$11*BY56^3+LMS!$E$11*BY56^2+LMS!$F$11*BY56+LMS!$G$11)))</f>
        <v>0.79584630099999998</v>
      </c>
      <c r="BW56">
        <f>IF(D56="M",(IF(BY56&lt;2.5,LMS!$D$21*BY56^3+LMS!$E$21*BY56^2+LMS!$F$21*BY56+LMS!$G$21,IF(BY56&lt;9.5,LMS!$D$22*BY56^3+LMS!$E$22*BY56^2+LMS!$F$22*BY56+LMS!$G$22,IF(BY56&lt;26.75,LMS!$D$23*BY56^3+LMS!$E$23*BY56^2+LMS!$F$23*BY56+LMS!$G$23,IF(BY56&lt;90,LMS!$D$24*BY56^3+LMS!$E$24*BY56^2+LMS!$F$24*BY56+LMS!$G$24,LMS!$D$25*BY56^3+LMS!$E$25*BY56^2+LMS!$F$25*BY56+LMS!$G$25))))),(IF(BY56&lt;2.5,LMS!$D$27*BY56^3+LMS!$E$27*BY56^2+LMS!$F$27*BY56+LMS!$G$27,IF(BY56&lt;9.5,LMS!$D$28*BY56^3+LMS!$E$28*BY56^2+LMS!$F$28*BY56+LMS!$G$28,IF(BY56&lt;26.75,LMS!$D$29*BY56^3+LMS!$E$29*BY56^2+LMS!$F$29*BY56+LMS!$G$29,IF(BY56&lt;90,LMS!$D$30*BY56^3+LMS!$E$30*BY56^2+LMS!$F$30*BY56+LMS!$G$30,IF(BY56&lt;150,LMS!$D$31*BY56^3+LMS!$E$31*BY56^2+LMS!$F$31*BY56+LMS!$G$31,LMS!$D$32*BY56^3+LMS!$E$32*BY56^2+LMS!$F$32*BY56+LMS!$G$32)))))))</f>
        <v>12.568967990000001</v>
      </c>
      <c r="BX56">
        <f>IF(D56="M",(IF(BY56&lt;90,LMS!$D$14*BY56^3+LMS!$E$14*BY56^2+LMS!$F$14*BY56+LMS!$G$14,LMS!$D$15*BY56^3+LMS!$E$15*BY56^2+LMS!$F$15*BY56+LMS!$G$15)),(IF(BY56&lt;90,LMS!$D$17*BY56^3+LMS!$E$17*BY56^2+LMS!$F$17*BY56+LMS!$G$17,LMS!$D$18*BY56^3+LMS!$E$18*BY56^2+LMS!$F$18*BY56+LMS!$G$18)))</f>
        <v>8.8969350000000003E-2</v>
      </c>
      <c r="BY56" s="7">
        <f t="shared" si="53"/>
        <v>0</v>
      </c>
      <c r="CA56" s="143">
        <f>IF(D56="M",WeightSDS!P$5*$BY56^7+WeightSDS!Q$5*$BY56^6+WeightSDS!R$5*$BY56^5+WeightSDS!S$5*$BY56^4+WeightSDS!T$5*$BY56^3+WeightSDS!U$5*$BY56^2+WeightSDS!V$5*$BY56+WeightSDS!W$5,IF($BY56&lt;186,WeightSDS!P$8*$BY56^7+WeightSDS!Q$8*$BY56^6+WeightSDS!R$8*$BY56^5+WeightSDS!S$8*$BY56^4+WeightSDS!T$8*$BY56^3+WeightSDS!U$8*$BY56^2+WeightSDS!V$8*$BY56+WeightSDS!W$8,WeightSDS!$U$9+WeightSDS!$V$9*($BY56-WeightSDS!$W$9)))</f>
        <v>0.75407122999999998</v>
      </c>
      <c r="CB56" s="7">
        <f>IF(D56="M",IF($BY56&lt;45,WeightSDS!M$23*$BY56^10+WeightSDS!N$23*$BY56^9+WeightSDS!O$23*$BY56^8+WeightSDS!P$23*$BY56^7+WeightSDS!Q$23*$BY56^6+WeightSDS!R$23*$BY56^5+WeightSDS!S$23*$BY56^4+WeightSDS!T$23*$BY56^3+WeightSDS!U$23*$BY56^2+WeightSDS!V$23*$BY56+WeightSDS!W$23,IF($BY56&lt;153,WeightSDS!M$25*$BY56^10+WeightSDS!N$25*$BY56^9+WeightSDS!O$25*$BY56^8+WeightSDS!P$25*$BY56^7+WeightSDS!Q$25*$BY56^6+WeightSDS!R$25*$BY56^5+WeightSDS!S$25*$BY56^4+WeightSDS!T$25*$BY56^3+WeightSDS!U$25*$BY56^2+WeightSDS!V$25*$BY56+WeightSDS!W$25,WeightSDS!M$27+WeightSDS!N$27/(1+EXP(WeightSDS!O$27+WeightSDS!P$27*$BY56)))),IF($BY56&lt;43.8,WeightSDS!M$29*$BY56^10+WeightSDS!N$29*$BY56^9+WeightSDS!O$29*$BY56^8+WeightSDS!P$29*$BY56^7+WeightSDS!Q$29*$BY56^6+WeightSDS!R$29*$BY56^5+WeightSDS!S$29*$BY56^4+WeightSDS!T$29*$BY56^3+WeightSDS!U$29*$BY56^2+WeightSDS!V$29*$BY56+WeightSDS!W$29-0.010431*(1-$BY56/210),IF($BY56&lt;123,WeightSDS!M$30*$BY56^10+WeightSDS!N$30*$BY56^9+WeightSDS!O$30*$BY56^8+WeightSDS!P$30*$BY56^7+WeightSDS!Q$30*$BY56^6+WeightSDS!R$30*$BY56^5+WeightSDS!S$30*$BY56^4+WeightSDS!T$30*$BY56^3+WeightSDS!U$30*$BY56^2+WeightSDS!V$30*$BY56+WeightSDS!W$30-0.010431*(1-1/$BY56),WeightSDS!M$32+WeightSDS!N$32/(1+EXP(WeightSDS!O$32+WeightSDS!P$32*$BY56))-0.010431*(1-$BY56/210))))</f>
        <v>2.9500001032655536</v>
      </c>
      <c r="CC56" s="7">
        <f>IF(D56="M",IF($BY56&lt;162,WeightSDS!P$12*$BY56^7+WeightSDS!Q$12*$BY56^6+WeightSDS!R$12*$BY56^5+WeightSDS!S$12*$BY56^4+WeightSDS!T$12*$BY56^3+WeightSDS!U$12*$BY56^2+WeightSDS!V$12*$BY56+WeightSDS!W$12,WeightSDS!P$14*$BY56^7+WeightSDS!Q$14*$BY56^6+WeightSDS!R$14*$BY56^5+WeightSDS!S$14*$BY56^4+WeightSDS!T$14*$BY56^3+WeightSDS!U$14*$BY56^2+WeightSDS!V$14*$BY56+WeightSDS!W$14),IF($BY56&lt;156,WeightSDS!O$17*$BY56^8+WeightSDS!P$17*$BY56^7+WeightSDS!Q$17*$BY56^6+WeightSDS!R$17*$BY56^5+WeightSDS!S$17*$BY56^4+WeightSDS!T$17*$BY56^3+WeightSDS!U$17*$BY56^2+WeightSDS!V$17*$BY56+WeightSDS!W$17,IF($BY56&lt;186,WeightSDS!$U$18+(WeightSDS!$V$18-WeightSDS!$U$18)/24*($BY56-186)+WeightSDS!$W$18*(-$BY56+186)^2-0.005,WeightSDS!$U$18+(WeightSDS!$V$18-WeightSDS!$U$18)/24*($BY56-186)-0.005)))</f>
        <v>0.14604529399999999</v>
      </c>
      <c r="CE56">
        <f t="shared" si="80"/>
        <v>0.56299999999999994</v>
      </c>
      <c r="CF56">
        <f t="shared" si="81"/>
        <v>69</v>
      </c>
      <c r="CG56">
        <f t="shared" si="82"/>
        <v>0.51</v>
      </c>
      <c r="CH56" s="7" t="e">
        <f t="shared" si="83"/>
        <v>#VALUE!</v>
      </c>
      <c r="CI56" s="7" t="e">
        <f t="shared" si="84"/>
        <v>#VALUE!</v>
      </c>
      <c r="CJ56" s="7" t="e">
        <f t="shared" si="85"/>
        <v>#VALUE!</v>
      </c>
      <c r="CK56" s="7" t="e">
        <f t="shared" si="65"/>
        <v>#VALUE!</v>
      </c>
      <c r="CL56" s="7" t="e">
        <f t="shared" si="66"/>
        <v>#VALUE!</v>
      </c>
      <c r="CM56" s="7" t="e">
        <f t="shared" si="67"/>
        <v>#VALUE!</v>
      </c>
      <c r="CN56" s="7" t="e">
        <f t="shared" si="68"/>
        <v>#VALUE!</v>
      </c>
      <c r="CO56" s="7" t="e">
        <f t="shared" si="69"/>
        <v>#VALUE!</v>
      </c>
      <c r="CP56" s="7" t="e">
        <f t="shared" si="70"/>
        <v>#VALUE!</v>
      </c>
      <c r="CR56" s="7" t="e">
        <f t="shared" si="86"/>
        <v>#VALUE!</v>
      </c>
      <c r="CS56" s="7" t="e">
        <f t="shared" si="87"/>
        <v>#VALUE!</v>
      </c>
      <c r="CT56" s="7" t="e">
        <f t="shared" si="88"/>
        <v>#VALUE!</v>
      </c>
      <c r="CU56" s="7" t="e">
        <f t="shared" si="89"/>
        <v>#VALUE!</v>
      </c>
      <c r="CV56" s="7" t="e">
        <f t="shared" si="90"/>
        <v>#VALUE!</v>
      </c>
      <c r="CW56" s="7" t="e">
        <f t="shared" si="91"/>
        <v>#VALUE!</v>
      </c>
      <c r="CX56" s="7" t="e">
        <f t="shared" si="92"/>
        <v>#VALUE!</v>
      </c>
      <c r="CY56" s="7" t="e">
        <f t="shared" si="93"/>
        <v>#VALUE!</v>
      </c>
      <c r="CZ56" s="7" t="e">
        <f t="shared" si="94"/>
        <v>#VALUE!</v>
      </c>
    </row>
    <row r="57" spans="2:104" s="7" customFormat="1" x14ac:dyDescent="0.15">
      <c r="B57" s="118"/>
      <c r="C57" s="118"/>
      <c r="D57" s="118"/>
      <c r="E57" s="30"/>
      <c r="F57" s="78"/>
      <c r="G57" s="78"/>
      <c r="H57" s="78"/>
      <c r="I57" s="78"/>
      <c r="J57" s="78"/>
      <c r="K57" s="78"/>
      <c r="L57" s="30"/>
      <c r="M57" s="78"/>
      <c r="N57" s="78"/>
      <c r="O57" s="78"/>
      <c r="P57" s="78"/>
      <c r="Q57" s="2" t="str">
        <f t="shared" si="30"/>
        <v/>
      </c>
      <c r="R57" s="11" t="str">
        <f t="shared" si="31"/>
        <v/>
      </c>
      <c r="S57" s="2" t="str">
        <f t="shared" si="32"/>
        <v/>
      </c>
      <c r="T57" s="11" t="str">
        <f t="shared" si="33"/>
        <v/>
      </c>
      <c r="U57" s="2" t="str">
        <f t="shared" si="34"/>
        <v/>
      </c>
      <c r="V57" s="11" t="str">
        <f t="shared" si="35"/>
        <v/>
      </c>
      <c r="W57" s="79" t="str">
        <f t="shared" si="61"/>
        <v/>
      </c>
      <c r="X57" s="79" t="str">
        <f t="shared" si="62"/>
        <v/>
      </c>
      <c r="Y57" s="2" t="str">
        <f t="shared" si="71"/>
        <v/>
      </c>
      <c r="Z57" s="11" t="str">
        <f t="shared" si="72"/>
        <v/>
      </c>
      <c r="AA57" s="2" t="str">
        <f t="shared" si="73"/>
        <v/>
      </c>
      <c r="AB57" s="11" t="str">
        <f t="shared" si="74"/>
        <v/>
      </c>
      <c r="AC57" s="2" t="str">
        <f t="shared" si="75"/>
        <v/>
      </c>
      <c r="AD57" s="11" t="str">
        <f t="shared" si="76"/>
        <v/>
      </c>
      <c r="AE57" s="11" t="str">
        <f t="shared" si="77"/>
        <v/>
      </c>
      <c r="AF57" s="2" t="str">
        <f t="shared" si="39"/>
        <v/>
      </c>
      <c r="AG57" s="2" t="str">
        <f t="shared" si="78"/>
        <v/>
      </c>
      <c r="AH57" s="2" t="str">
        <f t="shared" si="40"/>
        <v/>
      </c>
      <c r="AI57" s="11" t="str">
        <f t="shared" si="41"/>
        <v/>
      </c>
      <c r="AJ57" s="2" t="str">
        <f t="shared" si="42"/>
        <v/>
      </c>
      <c r="AK57" s="11" t="str">
        <f t="shared" si="43"/>
        <v/>
      </c>
      <c r="AL57" s="11" t="str">
        <f t="shared" si="44"/>
        <v/>
      </c>
      <c r="AM57" s="2" t="str">
        <f t="shared" si="45"/>
        <v/>
      </c>
      <c r="AN57" s="11" t="str">
        <f t="shared" si="46"/>
        <v/>
      </c>
      <c r="AO57" s="175" t="str">
        <f t="shared" si="47"/>
        <v/>
      </c>
      <c r="AP57" s="11" t="str">
        <f t="shared" si="48"/>
        <v/>
      </c>
      <c r="AQ57" s="33"/>
      <c r="AR57" s="33"/>
      <c r="AS57" s="33"/>
      <c r="AT57" s="33"/>
      <c r="AU57" s="33"/>
      <c r="AV57" s="33"/>
      <c r="AW57" s="33"/>
      <c r="AX57" s="33"/>
      <c r="AY57" s="33"/>
      <c r="AZ57" s="33"/>
      <c r="BA57" s="33"/>
      <c r="BB57" s="33"/>
      <c r="BC57" s="33"/>
      <c r="BD57" s="33"/>
      <c r="BE57" s="33"/>
      <c r="BF57" s="33"/>
      <c r="BG57" s="33"/>
      <c r="BH57" s="33"/>
      <c r="BI57" s="31"/>
      <c r="BJ57" s="31"/>
      <c r="BK57" s="136"/>
      <c r="BL57" s="139">
        <f t="shared" si="49"/>
        <v>0</v>
      </c>
      <c r="BM57" s="31">
        <f t="shared" si="50"/>
        <v>0</v>
      </c>
      <c r="BN57" s="31"/>
      <c r="BO57" s="140">
        <f t="shared" si="51"/>
        <v>0</v>
      </c>
      <c r="BP57" s="12"/>
      <c r="BQ57" s="8">
        <f t="shared" si="63"/>
        <v>9.0359999999999996</v>
      </c>
      <c r="BR57" s="8">
        <f t="shared" si="64"/>
        <v>-184.49199999999999</v>
      </c>
      <c r="BS57" s="8"/>
      <c r="BT57" s="8">
        <f t="shared" si="79"/>
        <v>0</v>
      </c>
      <c r="BU57"/>
      <c r="BV57">
        <f>IF(D57="M",IF(BY57&lt;78,LMS!$D$5*BY57^3+LMS!$E$5*BY57^2+LMS!$F$5*BY57+LMS!$G$5,IF(BY57&lt;150,LMS!$D$6*BY57^3+LMS!$E$6*BY57^2+LMS!$F$6*BY57+LMS!$G$6,LMS!$D$7*BY57^3+LMS!$E$7*BY57^2+LMS!$F$7*BY57+LMS!$G$7)),IF(BY57&lt;69,LMS!$D$9*BY57^3+LMS!$E$9*BY57^2+LMS!$F$9*BY57+LMS!$G$9,IF(BY57&lt;150,LMS!$D$10*BY57^3+LMS!$E$10*BY57^2+LMS!$F$10*BY57+LMS!$G$10,LMS!$D$11*BY57^3+LMS!$E$11*BY57^2+LMS!$F$11*BY57+LMS!$G$11)))</f>
        <v>0.79584630099999998</v>
      </c>
      <c r="BW57">
        <f>IF(D57="M",(IF(BY57&lt;2.5,LMS!$D$21*BY57^3+LMS!$E$21*BY57^2+LMS!$F$21*BY57+LMS!$G$21,IF(BY57&lt;9.5,LMS!$D$22*BY57^3+LMS!$E$22*BY57^2+LMS!$F$22*BY57+LMS!$G$22,IF(BY57&lt;26.75,LMS!$D$23*BY57^3+LMS!$E$23*BY57^2+LMS!$F$23*BY57+LMS!$G$23,IF(BY57&lt;90,LMS!$D$24*BY57^3+LMS!$E$24*BY57^2+LMS!$F$24*BY57+LMS!$G$24,LMS!$D$25*BY57^3+LMS!$E$25*BY57^2+LMS!$F$25*BY57+LMS!$G$25))))),(IF(BY57&lt;2.5,LMS!$D$27*BY57^3+LMS!$E$27*BY57^2+LMS!$F$27*BY57+LMS!$G$27,IF(BY57&lt;9.5,LMS!$D$28*BY57^3+LMS!$E$28*BY57^2+LMS!$F$28*BY57+LMS!$G$28,IF(BY57&lt;26.75,LMS!$D$29*BY57^3+LMS!$E$29*BY57^2+LMS!$F$29*BY57+LMS!$G$29,IF(BY57&lt;90,LMS!$D$30*BY57^3+LMS!$E$30*BY57^2+LMS!$F$30*BY57+LMS!$G$30,IF(BY57&lt;150,LMS!$D$31*BY57^3+LMS!$E$31*BY57^2+LMS!$F$31*BY57+LMS!$G$31,LMS!$D$32*BY57^3+LMS!$E$32*BY57^2+LMS!$F$32*BY57+LMS!$G$32)))))))</f>
        <v>12.568967990000001</v>
      </c>
      <c r="BX57">
        <f>IF(D57="M",(IF(BY57&lt;90,LMS!$D$14*BY57^3+LMS!$E$14*BY57^2+LMS!$F$14*BY57+LMS!$G$14,LMS!$D$15*BY57^3+LMS!$E$15*BY57^2+LMS!$F$15*BY57+LMS!$G$15)),(IF(BY57&lt;90,LMS!$D$17*BY57^3+LMS!$E$17*BY57^2+LMS!$F$17*BY57+LMS!$G$17,LMS!$D$18*BY57^3+LMS!$E$18*BY57^2+LMS!$F$18*BY57+LMS!$G$18)))</f>
        <v>8.8969350000000003E-2</v>
      </c>
      <c r="BY57" s="7">
        <f t="shared" si="53"/>
        <v>0</v>
      </c>
      <c r="CA57" s="143">
        <f>IF(D57="M",WeightSDS!P$5*$BY57^7+WeightSDS!Q$5*$BY57^6+WeightSDS!R$5*$BY57^5+WeightSDS!S$5*$BY57^4+WeightSDS!T$5*$BY57^3+WeightSDS!U$5*$BY57^2+WeightSDS!V$5*$BY57+WeightSDS!W$5,IF($BY57&lt;186,WeightSDS!P$8*$BY57^7+WeightSDS!Q$8*$BY57^6+WeightSDS!R$8*$BY57^5+WeightSDS!S$8*$BY57^4+WeightSDS!T$8*$BY57^3+WeightSDS!U$8*$BY57^2+WeightSDS!V$8*$BY57+WeightSDS!W$8,WeightSDS!$U$9+WeightSDS!$V$9*($BY57-WeightSDS!$W$9)))</f>
        <v>0.75407122999999998</v>
      </c>
      <c r="CB57" s="7">
        <f>IF(D57="M",IF($BY57&lt;45,WeightSDS!M$23*$BY57^10+WeightSDS!N$23*$BY57^9+WeightSDS!O$23*$BY57^8+WeightSDS!P$23*$BY57^7+WeightSDS!Q$23*$BY57^6+WeightSDS!R$23*$BY57^5+WeightSDS!S$23*$BY57^4+WeightSDS!T$23*$BY57^3+WeightSDS!U$23*$BY57^2+WeightSDS!V$23*$BY57+WeightSDS!W$23,IF($BY57&lt;153,WeightSDS!M$25*$BY57^10+WeightSDS!N$25*$BY57^9+WeightSDS!O$25*$BY57^8+WeightSDS!P$25*$BY57^7+WeightSDS!Q$25*$BY57^6+WeightSDS!R$25*$BY57^5+WeightSDS!S$25*$BY57^4+WeightSDS!T$25*$BY57^3+WeightSDS!U$25*$BY57^2+WeightSDS!V$25*$BY57+WeightSDS!W$25,WeightSDS!M$27+WeightSDS!N$27/(1+EXP(WeightSDS!O$27+WeightSDS!P$27*$BY57)))),IF($BY57&lt;43.8,WeightSDS!M$29*$BY57^10+WeightSDS!N$29*$BY57^9+WeightSDS!O$29*$BY57^8+WeightSDS!P$29*$BY57^7+WeightSDS!Q$29*$BY57^6+WeightSDS!R$29*$BY57^5+WeightSDS!S$29*$BY57^4+WeightSDS!T$29*$BY57^3+WeightSDS!U$29*$BY57^2+WeightSDS!V$29*$BY57+WeightSDS!W$29-0.010431*(1-$BY57/210),IF($BY57&lt;123,WeightSDS!M$30*$BY57^10+WeightSDS!N$30*$BY57^9+WeightSDS!O$30*$BY57^8+WeightSDS!P$30*$BY57^7+WeightSDS!Q$30*$BY57^6+WeightSDS!R$30*$BY57^5+WeightSDS!S$30*$BY57^4+WeightSDS!T$30*$BY57^3+WeightSDS!U$30*$BY57^2+WeightSDS!V$30*$BY57+WeightSDS!W$30-0.010431*(1-1/$BY57),WeightSDS!M$32+WeightSDS!N$32/(1+EXP(WeightSDS!O$32+WeightSDS!P$32*$BY57))-0.010431*(1-$BY57/210))))</f>
        <v>2.9500001032655536</v>
      </c>
      <c r="CC57" s="7">
        <f>IF(D57="M",IF($BY57&lt;162,WeightSDS!P$12*$BY57^7+WeightSDS!Q$12*$BY57^6+WeightSDS!R$12*$BY57^5+WeightSDS!S$12*$BY57^4+WeightSDS!T$12*$BY57^3+WeightSDS!U$12*$BY57^2+WeightSDS!V$12*$BY57+WeightSDS!W$12,WeightSDS!P$14*$BY57^7+WeightSDS!Q$14*$BY57^6+WeightSDS!R$14*$BY57^5+WeightSDS!S$14*$BY57^4+WeightSDS!T$14*$BY57^3+WeightSDS!U$14*$BY57^2+WeightSDS!V$14*$BY57+WeightSDS!W$14),IF($BY57&lt;156,WeightSDS!O$17*$BY57^8+WeightSDS!P$17*$BY57^7+WeightSDS!Q$17*$BY57^6+WeightSDS!R$17*$BY57^5+WeightSDS!S$17*$BY57^4+WeightSDS!T$17*$BY57^3+WeightSDS!U$17*$BY57^2+WeightSDS!V$17*$BY57+WeightSDS!W$17,IF($BY57&lt;186,WeightSDS!$U$18+(WeightSDS!$V$18-WeightSDS!$U$18)/24*($BY57-186)+WeightSDS!$W$18*(-$BY57+186)^2-0.005,WeightSDS!$U$18+(WeightSDS!$V$18-WeightSDS!$U$18)/24*($BY57-186)-0.005)))</f>
        <v>0.14604529399999999</v>
      </c>
      <c r="CE57">
        <f t="shared" si="80"/>
        <v>0.56299999999999994</v>
      </c>
      <c r="CF57">
        <f t="shared" si="81"/>
        <v>69</v>
      </c>
      <c r="CG57">
        <f t="shared" si="82"/>
        <v>0.51</v>
      </c>
      <c r="CH57" s="7" t="e">
        <f t="shared" si="83"/>
        <v>#VALUE!</v>
      </c>
      <c r="CI57" s="7" t="e">
        <f t="shared" si="84"/>
        <v>#VALUE!</v>
      </c>
      <c r="CJ57" s="7" t="e">
        <f t="shared" si="85"/>
        <v>#VALUE!</v>
      </c>
      <c r="CK57" s="7" t="e">
        <f t="shared" si="65"/>
        <v>#VALUE!</v>
      </c>
      <c r="CL57" s="7" t="e">
        <f t="shared" si="66"/>
        <v>#VALUE!</v>
      </c>
      <c r="CM57" s="7" t="e">
        <f t="shared" si="67"/>
        <v>#VALUE!</v>
      </c>
      <c r="CN57" s="7" t="e">
        <f t="shared" si="68"/>
        <v>#VALUE!</v>
      </c>
      <c r="CO57" s="7" t="e">
        <f t="shared" si="69"/>
        <v>#VALUE!</v>
      </c>
      <c r="CP57" s="7" t="e">
        <f t="shared" si="70"/>
        <v>#VALUE!</v>
      </c>
      <c r="CR57" s="7" t="e">
        <f t="shared" si="86"/>
        <v>#VALUE!</v>
      </c>
      <c r="CS57" s="7" t="e">
        <f t="shared" si="87"/>
        <v>#VALUE!</v>
      </c>
      <c r="CT57" s="7" t="e">
        <f t="shared" si="88"/>
        <v>#VALUE!</v>
      </c>
      <c r="CU57" s="7" t="e">
        <f t="shared" si="89"/>
        <v>#VALUE!</v>
      </c>
      <c r="CV57" s="7" t="e">
        <f t="shared" si="90"/>
        <v>#VALUE!</v>
      </c>
      <c r="CW57" s="7" t="e">
        <f t="shared" si="91"/>
        <v>#VALUE!</v>
      </c>
      <c r="CX57" s="7" t="e">
        <f t="shared" si="92"/>
        <v>#VALUE!</v>
      </c>
      <c r="CY57" s="7" t="e">
        <f t="shared" si="93"/>
        <v>#VALUE!</v>
      </c>
      <c r="CZ57" s="7" t="e">
        <f t="shared" si="94"/>
        <v>#VALUE!</v>
      </c>
    </row>
    <row r="58" spans="2:104" s="7" customFormat="1" x14ac:dyDescent="0.15">
      <c r="B58" s="118"/>
      <c r="C58" s="118"/>
      <c r="D58" s="118"/>
      <c r="E58" s="30"/>
      <c r="F58" s="78"/>
      <c r="G58" s="78"/>
      <c r="H58" s="78"/>
      <c r="I58" s="78"/>
      <c r="J58" s="78"/>
      <c r="K58" s="78"/>
      <c r="L58" s="30"/>
      <c r="M58" s="78"/>
      <c r="N58" s="78"/>
      <c r="O58" s="78"/>
      <c r="P58" s="78"/>
      <c r="Q58" s="2" t="str">
        <f t="shared" si="30"/>
        <v/>
      </c>
      <c r="R58" s="11" t="str">
        <f t="shared" si="31"/>
        <v/>
      </c>
      <c r="S58" s="2" t="str">
        <f t="shared" si="32"/>
        <v/>
      </c>
      <c r="T58" s="11" t="str">
        <f t="shared" si="33"/>
        <v/>
      </c>
      <c r="U58" s="2" t="str">
        <f t="shared" si="34"/>
        <v/>
      </c>
      <c r="V58" s="11" t="str">
        <f t="shared" si="35"/>
        <v/>
      </c>
      <c r="W58" s="79" t="str">
        <f t="shared" si="61"/>
        <v/>
      </c>
      <c r="X58" s="79" t="str">
        <f t="shared" si="62"/>
        <v/>
      </c>
      <c r="Y58" s="2" t="str">
        <f t="shared" si="71"/>
        <v/>
      </c>
      <c r="Z58" s="11" t="str">
        <f t="shared" si="72"/>
        <v/>
      </c>
      <c r="AA58" s="2" t="str">
        <f t="shared" si="73"/>
        <v/>
      </c>
      <c r="AB58" s="11" t="str">
        <f t="shared" si="74"/>
        <v/>
      </c>
      <c r="AC58" s="2" t="str">
        <f t="shared" si="75"/>
        <v/>
      </c>
      <c r="AD58" s="11" t="str">
        <f t="shared" si="76"/>
        <v/>
      </c>
      <c r="AE58" s="11" t="str">
        <f t="shared" si="77"/>
        <v/>
      </c>
      <c r="AF58" s="2" t="str">
        <f t="shared" si="39"/>
        <v/>
      </c>
      <c r="AG58" s="2" t="str">
        <f t="shared" si="78"/>
        <v/>
      </c>
      <c r="AH58" s="2" t="str">
        <f t="shared" si="40"/>
        <v/>
      </c>
      <c r="AI58" s="11" t="str">
        <f t="shared" si="41"/>
        <v/>
      </c>
      <c r="AJ58" s="2" t="str">
        <f t="shared" si="42"/>
        <v/>
      </c>
      <c r="AK58" s="11" t="str">
        <f t="shared" si="43"/>
        <v/>
      </c>
      <c r="AL58" s="11" t="str">
        <f t="shared" si="44"/>
        <v/>
      </c>
      <c r="AM58" s="2" t="str">
        <f t="shared" si="45"/>
        <v/>
      </c>
      <c r="AN58" s="11" t="str">
        <f t="shared" si="46"/>
        <v/>
      </c>
      <c r="AO58" s="175" t="str">
        <f t="shared" si="47"/>
        <v/>
      </c>
      <c r="AP58" s="11" t="str">
        <f t="shared" si="48"/>
        <v/>
      </c>
      <c r="AQ58" s="33"/>
      <c r="AR58" s="33"/>
      <c r="AS58" s="33"/>
      <c r="AT58" s="33"/>
      <c r="AU58" s="33"/>
      <c r="AV58" s="33"/>
      <c r="AW58" s="33"/>
      <c r="AX58" s="33"/>
      <c r="AY58" s="33"/>
      <c r="AZ58" s="33"/>
      <c r="BA58" s="33"/>
      <c r="BB58" s="33"/>
      <c r="BC58" s="33"/>
      <c r="BD58" s="33"/>
      <c r="BE58" s="33"/>
      <c r="BF58" s="33"/>
      <c r="BG58" s="33"/>
      <c r="BH58" s="33"/>
      <c r="BI58" s="31"/>
      <c r="BJ58" s="31"/>
      <c r="BK58" s="136"/>
      <c r="BL58" s="139">
        <f t="shared" si="49"/>
        <v>0</v>
      </c>
      <c r="BM58" s="31">
        <f t="shared" si="50"/>
        <v>0</v>
      </c>
      <c r="BN58" s="31"/>
      <c r="BO58" s="140">
        <f t="shared" si="51"/>
        <v>0</v>
      </c>
      <c r="BP58" s="12"/>
      <c r="BQ58" s="8">
        <f t="shared" si="63"/>
        <v>9.0359999999999996</v>
      </c>
      <c r="BR58" s="8">
        <f t="shared" si="64"/>
        <v>-184.49199999999999</v>
      </c>
      <c r="BS58" s="8"/>
      <c r="BT58" s="8">
        <f t="shared" si="79"/>
        <v>0</v>
      </c>
      <c r="BU58"/>
      <c r="BV58">
        <f>IF(D58="M",IF(BY58&lt;78,LMS!$D$5*BY58^3+LMS!$E$5*BY58^2+LMS!$F$5*BY58+LMS!$G$5,IF(BY58&lt;150,LMS!$D$6*BY58^3+LMS!$E$6*BY58^2+LMS!$F$6*BY58+LMS!$G$6,LMS!$D$7*BY58^3+LMS!$E$7*BY58^2+LMS!$F$7*BY58+LMS!$G$7)),IF(BY58&lt;69,LMS!$D$9*BY58^3+LMS!$E$9*BY58^2+LMS!$F$9*BY58+LMS!$G$9,IF(BY58&lt;150,LMS!$D$10*BY58^3+LMS!$E$10*BY58^2+LMS!$F$10*BY58+LMS!$G$10,LMS!$D$11*BY58^3+LMS!$E$11*BY58^2+LMS!$F$11*BY58+LMS!$G$11)))</f>
        <v>0.79584630099999998</v>
      </c>
      <c r="BW58">
        <f>IF(D58="M",(IF(BY58&lt;2.5,LMS!$D$21*BY58^3+LMS!$E$21*BY58^2+LMS!$F$21*BY58+LMS!$G$21,IF(BY58&lt;9.5,LMS!$D$22*BY58^3+LMS!$E$22*BY58^2+LMS!$F$22*BY58+LMS!$G$22,IF(BY58&lt;26.75,LMS!$D$23*BY58^3+LMS!$E$23*BY58^2+LMS!$F$23*BY58+LMS!$G$23,IF(BY58&lt;90,LMS!$D$24*BY58^3+LMS!$E$24*BY58^2+LMS!$F$24*BY58+LMS!$G$24,LMS!$D$25*BY58^3+LMS!$E$25*BY58^2+LMS!$F$25*BY58+LMS!$G$25))))),(IF(BY58&lt;2.5,LMS!$D$27*BY58^3+LMS!$E$27*BY58^2+LMS!$F$27*BY58+LMS!$G$27,IF(BY58&lt;9.5,LMS!$D$28*BY58^3+LMS!$E$28*BY58^2+LMS!$F$28*BY58+LMS!$G$28,IF(BY58&lt;26.75,LMS!$D$29*BY58^3+LMS!$E$29*BY58^2+LMS!$F$29*BY58+LMS!$G$29,IF(BY58&lt;90,LMS!$D$30*BY58^3+LMS!$E$30*BY58^2+LMS!$F$30*BY58+LMS!$G$30,IF(BY58&lt;150,LMS!$D$31*BY58^3+LMS!$E$31*BY58^2+LMS!$F$31*BY58+LMS!$G$31,LMS!$D$32*BY58^3+LMS!$E$32*BY58^2+LMS!$F$32*BY58+LMS!$G$32)))))))</f>
        <v>12.568967990000001</v>
      </c>
      <c r="BX58">
        <f>IF(D58="M",(IF(BY58&lt;90,LMS!$D$14*BY58^3+LMS!$E$14*BY58^2+LMS!$F$14*BY58+LMS!$G$14,LMS!$D$15*BY58^3+LMS!$E$15*BY58^2+LMS!$F$15*BY58+LMS!$G$15)),(IF(BY58&lt;90,LMS!$D$17*BY58^3+LMS!$E$17*BY58^2+LMS!$F$17*BY58+LMS!$G$17,LMS!$D$18*BY58^3+LMS!$E$18*BY58^2+LMS!$F$18*BY58+LMS!$G$18)))</f>
        <v>8.8969350000000003E-2</v>
      </c>
      <c r="BY58" s="7">
        <f t="shared" si="53"/>
        <v>0</v>
      </c>
      <c r="CA58" s="143">
        <f>IF(D58="M",WeightSDS!P$5*$BY58^7+WeightSDS!Q$5*$BY58^6+WeightSDS!R$5*$BY58^5+WeightSDS!S$5*$BY58^4+WeightSDS!T$5*$BY58^3+WeightSDS!U$5*$BY58^2+WeightSDS!V$5*$BY58+WeightSDS!W$5,IF($BY58&lt;186,WeightSDS!P$8*$BY58^7+WeightSDS!Q$8*$BY58^6+WeightSDS!R$8*$BY58^5+WeightSDS!S$8*$BY58^4+WeightSDS!T$8*$BY58^3+WeightSDS!U$8*$BY58^2+WeightSDS!V$8*$BY58+WeightSDS!W$8,WeightSDS!$U$9+WeightSDS!$V$9*($BY58-WeightSDS!$W$9)))</f>
        <v>0.75407122999999998</v>
      </c>
      <c r="CB58" s="7">
        <f>IF(D58="M",IF($BY58&lt;45,WeightSDS!M$23*$BY58^10+WeightSDS!N$23*$BY58^9+WeightSDS!O$23*$BY58^8+WeightSDS!P$23*$BY58^7+WeightSDS!Q$23*$BY58^6+WeightSDS!R$23*$BY58^5+WeightSDS!S$23*$BY58^4+WeightSDS!T$23*$BY58^3+WeightSDS!U$23*$BY58^2+WeightSDS!V$23*$BY58+WeightSDS!W$23,IF($BY58&lt;153,WeightSDS!M$25*$BY58^10+WeightSDS!N$25*$BY58^9+WeightSDS!O$25*$BY58^8+WeightSDS!P$25*$BY58^7+WeightSDS!Q$25*$BY58^6+WeightSDS!R$25*$BY58^5+WeightSDS!S$25*$BY58^4+WeightSDS!T$25*$BY58^3+WeightSDS!U$25*$BY58^2+WeightSDS!V$25*$BY58+WeightSDS!W$25,WeightSDS!M$27+WeightSDS!N$27/(1+EXP(WeightSDS!O$27+WeightSDS!P$27*$BY58)))),IF($BY58&lt;43.8,WeightSDS!M$29*$BY58^10+WeightSDS!N$29*$BY58^9+WeightSDS!O$29*$BY58^8+WeightSDS!P$29*$BY58^7+WeightSDS!Q$29*$BY58^6+WeightSDS!R$29*$BY58^5+WeightSDS!S$29*$BY58^4+WeightSDS!T$29*$BY58^3+WeightSDS!U$29*$BY58^2+WeightSDS!V$29*$BY58+WeightSDS!W$29-0.010431*(1-$BY58/210),IF($BY58&lt;123,WeightSDS!M$30*$BY58^10+WeightSDS!N$30*$BY58^9+WeightSDS!O$30*$BY58^8+WeightSDS!P$30*$BY58^7+WeightSDS!Q$30*$BY58^6+WeightSDS!R$30*$BY58^5+WeightSDS!S$30*$BY58^4+WeightSDS!T$30*$BY58^3+WeightSDS!U$30*$BY58^2+WeightSDS!V$30*$BY58+WeightSDS!W$30-0.010431*(1-1/$BY58),WeightSDS!M$32+WeightSDS!N$32/(1+EXP(WeightSDS!O$32+WeightSDS!P$32*$BY58))-0.010431*(1-$BY58/210))))</f>
        <v>2.9500001032655536</v>
      </c>
      <c r="CC58" s="7">
        <f>IF(D58="M",IF($BY58&lt;162,WeightSDS!P$12*$BY58^7+WeightSDS!Q$12*$BY58^6+WeightSDS!R$12*$BY58^5+WeightSDS!S$12*$BY58^4+WeightSDS!T$12*$BY58^3+WeightSDS!U$12*$BY58^2+WeightSDS!V$12*$BY58+WeightSDS!W$12,WeightSDS!P$14*$BY58^7+WeightSDS!Q$14*$BY58^6+WeightSDS!R$14*$BY58^5+WeightSDS!S$14*$BY58^4+WeightSDS!T$14*$BY58^3+WeightSDS!U$14*$BY58^2+WeightSDS!V$14*$BY58+WeightSDS!W$14),IF($BY58&lt;156,WeightSDS!O$17*$BY58^8+WeightSDS!P$17*$BY58^7+WeightSDS!Q$17*$BY58^6+WeightSDS!R$17*$BY58^5+WeightSDS!S$17*$BY58^4+WeightSDS!T$17*$BY58^3+WeightSDS!U$17*$BY58^2+WeightSDS!V$17*$BY58+WeightSDS!W$17,IF($BY58&lt;186,WeightSDS!$U$18+(WeightSDS!$V$18-WeightSDS!$U$18)/24*($BY58-186)+WeightSDS!$W$18*(-$BY58+186)^2-0.005,WeightSDS!$U$18+(WeightSDS!$V$18-WeightSDS!$U$18)/24*($BY58-186)-0.005)))</f>
        <v>0.14604529399999999</v>
      </c>
      <c r="CE58">
        <f t="shared" si="80"/>
        <v>0.56299999999999994</v>
      </c>
      <c r="CF58">
        <f t="shared" si="81"/>
        <v>69</v>
      </c>
      <c r="CG58">
        <f t="shared" si="82"/>
        <v>0.51</v>
      </c>
      <c r="CH58" s="7" t="e">
        <f t="shared" si="83"/>
        <v>#VALUE!</v>
      </c>
      <c r="CI58" s="7" t="e">
        <f t="shared" si="84"/>
        <v>#VALUE!</v>
      </c>
      <c r="CJ58" s="7" t="e">
        <f t="shared" si="85"/>
        <v>#VALUE!</v>
      </c>
      <c r="CK58" s="7" t="e">
        <f t="shared" si="65"/>
        <v>#VALUE!</v>
      </c>
      <c r="CL58" s="7" t="e">
        <f t="shared" si="66"/>
        <v>#VALUE!</v>
      </c>
      <c r="CM58" s="7" t="e">
        <f t="shared" si="67"/>
        <v>#VALUE!</v>
      </c>
      <c r="CN58" s="7" t="e">
        <f t="shared" si="68"/>
        <v>#VALUE!</v>
      </c>
      <c r="CO58" s="7" t="e">
        <f t="shared" si="69"/>
        <v>#VALUE!</v>
      </c>
      <c r="CP58" s="7" t="e">
        <f t="shared" si="70"/>
        <v>#VALUE!</v>
      </c>
      <c r="CR58" s="7" t="e">
        <f t="shared" si="86"/>
        <v>#VALUE!</v>
      </c>
      <c r="CS58" s="7" t="e">
        <f t="shared" si="87"/>
        <v>#VALUE!</v>
      </c>
      <c r="CT58" s="7" t="e">
        <f t="shared" si="88"/>
        <v>#VALUE!</v>
      </c>
      <c r="CU58" s="7" t="e">
        <f t="shared" si="89"/>
        <v>#VALUE!</v>
      </c>
      <c r="CV58" s="7" t="e">
        <f t="shared" si="90"/>
        <v>#VALUE!</v>
      </c>
      <c r="CW58" s="7" t="e">
        <f t="shared" si="91"/>
        <v>#VALUE!</v>
      </c>
      <c r="CX58" s="7" t="e">
        <f t="shared" si="92"/>
        <v>#VALUE!</v>
      </c>
      <c r="CY58" s="7" t="e">
        <f t="shared" si="93"/>
        <v>#VALUE!</v>
      </c>
      <c r="CZ58" s="7" t="e">
        <f t="shared" si="94"/>
        <v>#VALUE!</v>
      </c>
    </row>
    <row r="59" spans="2:104" s="7" customFormat="1" x14ac:dyDescent="0.15">
      <c r="B59" s="118"/>
      <c r="C59" s="118"/>
      <c r="D59" s="118"/>
      <c r="E59" s="30"/>
      <c r="F59" s="78"/>
      <c r="G59" s="78"/>
      <c r="H59" s="78"/>
      <c r="I59" s="78"/>
      <c r="J59" s="78"/>
      <c r="K59" s="78"/>
      <c r="L59" s="30"/>
      <c r="M59" s="78"/>
      <c r="N59" s="78"/>
      <c r="O59" s="78"/>
      <c r="P59" s="78"/>
      <c r="Q59" s="2" t="str">
        <f t="shared" si="30"/>
        <v/>
      </c>
      <c r="R59" s="11" t="str">
        <f t="shared" si="31"/>
        <v/>
      </c>
      <c r="S59" s="2" t="str">
        <f t="shared" si="32"/>
        <v/>
      </c>
      <c r="T59" s="11" t="str">
        <f t="shared" si="33"/>
        <v/>
      </c>
      <c r="U59" s="2" t="str">
        <f t="shared" si="34"/>
        <v/>
      </c>
      <c r="V59" s="11" t="str">
        <f t="shared" si="35"/>
        <v/>
      </c>
      <c r="W59" s="79" t="str">
        <f t="shared" si="61"/>
        <v/>
      </c>
      <c r="X59" s="79" t="str">
        <f t="shared" si="62"/>
        <v/>
      </c>
      <c r="Y59" s="2" t="str">
        <f t="shared" si="71"/>
        <v/>
      </c>
      <c r="Z59" s="11" t="str">
        <f t="shared" si="72"/>
        <v/>
      </c>
      <c r="AA59" s="2" t="str">
        <f t="shared" si="73"/>
        <v/>
      </c>
      <c r="AB59" s="11" t="str">
        <f t="shared" si="74"/>
        <v/>
      </c>
      <c r="AC59" s="2" t="str">
        <f t="shared" si="75"/>
        <v/>
      </c>
      <c r="AD59" s="11" t="str">
        <f t="shared" si="76"/>
        <v/>
      </c>
      <c r="AE59" s="11" t="str">
        <f t="shared" si="77"/>
        <v/>
      </c>
      <c r="AF59" s="2" t="str">
        <f t="shared" si="39"/>
        <v/>
      </c>
      <c r="AG59" s="2" t="str">
        <f t="shared" si="78"/>
        <v/>
      </c>
      <c r="AH59" s="2" t="str">
        <f t="shared" si="40"/>
        <v/>
      </c>
      <c r="AI59" s="11" t="str">
        <f t="shared" si="41"/>
        <v/>
      </c>
      <c r="AJ59" s="2" t="str">
        <f t="shared" si="42"/>
        <v/>
      </c>
      <c r="AK59" s="11" t="str">
        <f t="shared" si="43"/>
        <v/>
      </c>
      <c r="AL59" s="11" t="str">
        <f t="shared" si="44"/>
        <v/>
      </c>
      <c r="AM59" s="2" t="str">
        <f t="shared" si="45"/>
        <v/>
      </c>
      <c r="AN59" s="11" t="str">
        <f t="shared" si="46"/>
        <v/>
      </c>
      <c r="AO59" s="175" t="str">
        <f t="shared" si="47"/>
        <v/>
      </c>
      <c r="AP59" s="11" t="str">
        <f t="shared" si="48"/>
        <v/>
      </c>
      <c r="AQ59" s="33"/>
      <c r="AR59" s="33"/>
      <c r="AS59" s="33"/>
      <c r="AT59" s="33"/>
      <c r="AU59" s="33"/>
      <c r="AV59" s="33"/>
      <c r="AW59" s="33"/>
      <c r="AX59" s="33"/>
      <c r="AY59" s="33"/>
      <c r="AZ59" s="33"/>
      <c r="BA59" s="33"/>
      <c r="BB59" s="33"/>
      <c r="BC59" s="33"/>
      <c r="BD59" s="33"/>
      <c r="BE59" s="33"/>
      <c r="BF59" s="33"/>
      <c r="BG59" s="33"/>
      <c r="BH59" s="33"/>
      <c r="BI59" s="31"/>
      <c r="BJ59" s="31"/>
      <c r="BK59" s="136"/>
      <c r="BL59" s="139">
        <f t="shared" si="49"/>
        <v>0</v>
      </c>
      <c r="BM59" s="31">
        <f t="shared" si="50"/>
        <v>0</v>
      </c>
      <c r="BN59" s="31"/>
      <c r="BO59" s="140">
        <f t="shared" si="51"/>
        <v>0</v>
      </c>
      <c r="BP59" s="12"/>
      <c r="BQ59" s="8">
        <f t="shared" si="63"/>
        <v>9.0359999999999996</v>
      </c>
      <c r="BR59" s="8">
        <f t="shared" si="64"/>
        <v>-184.49199999999999</v>
      </c>
      <c r="BS59" s="8"/>
      <c r="BT59" s="8">
        <f t="shared" si="79"/>
        <v>0</v>
      </c>
      <c r="BU59"/>
      <c r="BV59">
        <f>IF(D59="M",IF(BY59&lt;78,LMS!$D$5*BY59^3+LMS!$E$5*BY59^2+LMS!$F$5*BY59+LMS!$G$5,IF(BY59&lt;150,LMS!$D$6*BY59^3+LMS!$E$6*BY59^2+LMS!$F$6*BY59+LMS!$G$6,LMS!$D$7*BY59^3+LMS!$E$7*BY59^2+LMS!$F$7*BY59+LMS!$G$7)),IF(BY59&lt;69,LMS!$D$9*BY59^3+LMS!$E$9*BY59^2+LMS!$F$9*BY59+LMS!$G$9,IF(BY59&lt;150,LMS!$D$10*BY59^3+LMS!$E$10*BY59^2+LMS!$F$10*BY59+LMS!$G$10,LMS!$D$11*BY59^3+LMS!$E$11*BY59^2+LMS!$F$11*BY59+LMS!$G$11)))</f>
        <v>0.79584630099999998</v>
      </c>
      <c r="BW59">
        <f>IF(D59="M",(IF(BY59&lt;2.5,LMS!$D$21*BY59^3+LMS!$E$21*BY59^2+LMS!$F$21*BY59+LMS!$G$21,IF(BY59&lt;9.5,LMS!$D$22*BY59^3+LMS!$E$22*BY59^2+LMS!$F$22*BY59+LMS!$G$22,IF(BY59&lt;26.75,LMS!$D$23*BY59^3+LMS!$E$23*BY59^2+LMS!$F$23*BY59+LMS!$G$23,IF(BY59&lt;90,LMS!$D$24*BY59^3+LMS!$E$24*BY59^2+LMS!$F$24*BY59+LMS!$G$24,LMS!$D$25*BY59^3+LMS!$E$25*BY59^2+LMS!$F$25*BY59+LMS!$G$25))))),(IF(BY59&lt;2.5,LMS!$D$27*BY59^3+LMS!$E$27*BY59^2+LMS!$F$27*BY59+LMS!$G$27,IF(BY59&lt;9.5,LMS!$D$28*BY59^3+LMS!$E$28*BY59^2+LMS!$F$28*BY59+LMS!$G$28,IF(BY59&lt;26.75,LMS!$D$29*BY59^3+LMS!$E$29*BY59^2+LMS!$F$29*BY59+LMS!$G$29,IF(BY59&lt;90,LMS!$D$30*BY59^3+LMS!$E$30*BY59^2+LMS!$F$30*BY59+LMS!$G$30,IF(BY59&lt;150,LMS!$D$31*BY59^3+LMS!$E$31*BY59^2+LMS!$F$31*BY59+LMS!$G$31,LMS!$D$32*BY59^3+LMS!$E$32*BY59^2+LMS!$F$32*BY59+LMS!$G$32)))))))</f>
        <v>12.568967990000001</v>
      </c>
      <c r="BX59">
        <f>IF(D59="M",(IF(BY59&lt;90,LMS!$D$14*BY59^3+LMS!$E$14*BY59^2+LMS!$F$14*BY59+LMS!$G$14,LMS!$D$15*BY59^3+LMS!$E$15*BY59^2+LMS!$F$15*BY59+LMS!$G$15)),(IF(BY59&lt;90,LMS!$D$17*BY59^3+LMS!$E$17*BY59^2+LMS!$F$17*BY59+LMS!$G$17,LMS!$D$18*BY59^3+LMS!$E$18*BY59^2+LMS!$F$18*BY59+LMS!$G$18)))</f>
        <v>8.8969350000000003E-2</v>
      </c>
      <c r="BY59" s="7">
        <f t="shared" si="53"/>
        <v>0</v>
      </c>
      <c r="CA59" s="143">
        <f>IF(D59="M",WeightSDS!P$5*$BY59^7+WeightSDS!Q$5*$BY59^6+WeightSDS!R$5*$BY59^5+WeightSDS!S$5*$BY59^4+WeightSDS!T$5*$BY59^3+WeightSDS!U$5*$BY59^2+WeightSDS!V$5*$BY59+WeightSDS!W$5,IF($BY59&lt;186,WeightSDS!P$8*$BY59^7+WeightSDS!Q$8*$BY59^6+WeightSDS!R$8*$BY59^5+WeightSDS!S$8*$BY59^4+WeightSDS!T$8*$BY59^3+WeightSDS!U$8*$BY59^2+WeightSDS!V$8*$BY59+WeightSDS!W$8,WeightSDS!$U$9+WeightSDS!$V$9*($BY59-WeightSDS!$W$9)))</f>
        <v>0.75407122999999998</v>
      </c>
      <c r="CB59" s="7">
        <f>IF(D59="M",IF($BY59&lt;45,WeightSDS!M$23*$BY59^10+WeightSDS!N$23*$BY59^9+WeightSDS!O$23*$BY59^8+WeightSDS!P$23*$BY59^7+WeightSDS!Q$23*$BY59^6+WeightSDS!R$23*$BY59^5+WeightSDS!S$23*$BY59^4+WeightSDS!T$23*$BY59^3+WeightSDS!U$23*$BY59^2+WeightSDS!V$23*$BY59+WeightSDS!W$23,IF($BY59&lt;153,WeightSDS!M$25*$BY59^10+WeightSDS!N$25*$BY59^9+WeightSDS!O$25*$BY59^8+WeightSDS!P$25*$BY59^7+WeightSDS!Q$25*$BY59^6+WeightSDS!R$25*$BY59^5+WeightSDS!S$25*$BY59^4+WeightSDS!T$25*$BY59^3+WeightSDS!U$25*$BY59^2+WeightSDS!V$25*$BY59+WeightSDS!W$25,WeightSDS!M$27+WeightSDS!N$27/(1+EXP(WeightSDS!O$27+WeightSDS!P$27*$BY59)))),IF($BY59&lt;43.8,WeightSDS!M$29*$BY59^10+WeightSDS!N$29*$BY59^9+WeightSDS!O$29*$BY59^8+WeightSDS!P$29*$BY59^7+WeightSDS!Q$29*$BY59^6+WeightSDS!R$29*$BY59^5+WeightSDS!S$29*$BY59^4+WeightSDS!T$29*$BY59^3+WeightSDS!U$29*$BY59^2+WeightSDS!V$29*$BY59+WeightSDS!W$29-0.010431*(1-$BY59/210),IF($BY59&lt;123,WeightSDS!M$30*$BY59^10+WeightSDS!N$30*$BY59^9+WeightSDS!O$30*$BY59^8+WeightSDS!P$30*$BY59^7+WeightSDS!Q$30*$BY59^6+WeightSDS!R$30*$BY59^5+WeightSDS!S$30*$BY59^4+WeightSDS!T$30*$BY59^3+WeightSDS!U$30*$BY59^2+WeightSDS!V$30*$BY59+WeightSDS!W$30-0.010431*(1-1/$BY59),WeightSDS!M$32+WeightSDS!N$32/(1+EXP(WeightSDS!O$32+WeightSDS!P$32*$BY59))-0.010431*(1-$BY59/210))))</f>
        <v>2.9500001032655536</v>
      </c>
      <c r="CC59" s="7">
        <f>IF(D59="M",IF($BY59&lt;162,WeightSDS!P$12*$BY59^7+WeightSDS!Q$12*$BY59^6+WeightSDS!R$12*$BY59^5+WeightSDS!S$12*$BY59^4+WeightSDS!T$12*$BY59^3+WeightSDS!U$12*$BY59^2+WeightSDS!V$12*$BY59+WeightSDS!W$12,WeightSDS!P$14*$BY59^7+WeightSDS!Q$14*$BY59^6+WeightSDS!R$14*$BY59^5+WeightSDS!S$14*$BY59^4+WeightSDS!T$14*$BY59^3+WeightSDS!U$14*$BY59^2+WeightSDS!V$14*$BY59+WeightSDS!W$14),IF($BY59&lt;156,WeightSDS!O$17*$BY59^8+WeightSDS!P$17*$BY59^7+WeightSDS!Q$17*$BY59^6+WeightSDS!R$17*$BY59^5+WeightSDS!S$17*$BY59^4+WeightSDS!T$17*$BY59^3+WeightSDS!U$17*$BY59^2+WeightSDS!V$17*$BY59+WeightSDS!W$17,IF($BY59&lt;186,WeightSDS!$U$18+(WeightSDS!$V$18-WeightSDS!$U$18)/24*($BY59-186)+WeightSDS!$W$18*(-$BY59+186)^2-0.005,WeightSDS!$U$18+(WeightSDS!$V$18-WeightSDS!$U$18)/24*($BY59-186)-0.005)))</f>
        <v>0.14604529399999999</v>
      </c>
      <c r="CE59">
        <f t="shared" si="80"/>
        <v>0.56299999999999994</v>
      </c>
      <c r="CF59">
        <f t="shared" si="81"/>
        <v>69</v>
      </c>
      <c r="CG59">
        <f t="shared" si="82"/>
        <v>0.51</v>
      </c>
      <c r="CH59" s="7" t="e">
        <f t="shared" si="83"/>
        <v>#VALUE!</v>
      </c>
      <c r="CI59" s="7" t="e">
        <f t="shared" si="84"/>
        <v>#VALUE!</v>
      </c>
      <c r="CJ59" s="7" t="e">
        <f t="shared" si="85"/>
        <v>#VALUE!</v>
      </c>
      <c r="CK59" s="7" t="e">
        <f t="shared" si="65"/>
        <v>#VALUE!</v>
      </c>
      <c r="CL59" s="7" t="e">
        <f t="shared" si="66"/>
        <v>#VALUE!</v>
      </c>
      <c r="CM59" s="7" t="e">
        <f t="shared" si="67"/>
        <v>#VALUE!</v>
      </c>
      <c r="CN59" s="7" t="e">
        <f t="shared" si="68"/>
        <v>#VALUE!</v>
      </c>
      <c r="CO59" s="7" t="e">
        <f t="shared" si="69"/>
        <v>#VALUE!</v>
      </c>
      <c r="CP59" s="7" t="e">
        <f t="shared" si="70"/>
        <v>#VALUE!</v>
      </c>
      <c r="CR59" s="7" t="e">
        <f t="shared" si="86"/>
        <v>#VALUE!</v>
      </c>
      <c r="CS59" s="7" t="e">
        <f t="shared" si="87"/>
        <v>#VALUE!</v>
      </c>
      <c r="CT59" s="7" t="e">
        <f t="shared" si="88"/>
        <v>#VALUE!</v>
      </c>
      <c r="CU59" s="7" t="e">
        <f t="shared" si="89"/>
        <v>#VALUE!</v>
      </c>
      <c r="CV59" s="7" t="e">
        <f t="shared" si="90"/>
        <v>#VALUE!</v>
      </c>
      <c r="CW59" s="7" t="e">
        <f t="shared" si="91"/>
        <v>#VALUE!</v>
      </c>
      <c r="CX59" s="7" t="e">
        <f t="shared" si="92"/>
        <v>#VALUE!</v>
      </c>
      <c r="CY59" s="7" t="e">
        <f t="shared" si="93"/>
        <v>#VALUE!</v>
      </c>
      <c r="CZ59" s="7" t="e">
        <f t="shared" si="94"/>
        <v>#VALUE!</v>
      </c>
    </row>
    <row r="60" spans="2:104" s="7" customFormat="1" x14ac:dyDescent="0.15">
      <c r="B60" s="118"/>
      <c r="C60" s="118"/>
      <c r="D60" s="118"/>
      <c r="E60" s="30"/>
      <c r="F60" s="78"/>
      <c r="G60" s="78"/>
      <c r="H60" s="78"/>
      <c r="I60" s="78"/>
      <c r="J60" s="78"/>
      <c r="K60" s="78"/>
      <c r="L60" s="30"/>
      <c r="M60" s="78"/>
      <c r="N60" s="78"/>
      <c r="O60" s="78"/>
      <c r="P60" s="78"/>
      <c r="Q60" s="2" t="str">
        <f t="shared" si="30"/>
        <v/>
      </c>
      <c r="R60" s="11" t="str">
        <f t="shared" si="31"/>
        <v/>
      </c>
      <c r="S60" s="2" t="str">
        <f t="shared" si="32"/>
        <v/>
      </c>
      <c r="T60" s="11" t="str">
        <f t="shared" si="33"/>
        <v/>
      </c>
      <c r="U60" s="2" t="str">
        <f t="shared" si="34"/>
        <v/>
      </c>
      <c r="V60" s="11" t="str">
        <f t="shared" si="35"/>
        <v/>
      </c>
      <c r="W60" s="79" t="str">
        <f t="shared" si="61"/>
        <v/>
      </c>
      <c r="X60" s="79" t="str">
        <f t="shared" si="62"/>
        <v/>
      </c>
      <c r="Y60" s="2" t="str">
        <f t="shared" si="71"/>
        <v/>
      </c>
      <c r="Z60" s="11" t="str">
        <f t="shared" si="72"/>
        <v/>
      </c>
      <c r="AA60" s="2" t="str">
        <f t="shared" si="73"/>
        <v/>
      </c>
      <c r="AB60" s="11" t="str">
        <f t="shared" si="74"/>
        <v/>
      </c>
      <c r="AC60" s="2" t="str">
        <f t="shared" si="75"/>
        <v/>
      </c>
      <c r="AD60" s="11" t="str">
        <f t="shared" si="76"/>
        <v/>
      </c>
      <c r="AE60" s="11" t="str">
        <f t="shared" si="77"/>
        <v/>
      </c>
      <c r="AF60" s="2" t="str">
        <f t="shared" si="39"/>
        <v/>
      </c>
      <c r="AG60" s="2" t="str">
        <f t="shared" si="78"/>
        <v/>
      </c>
      <c r="AH60" s="2" t="str">
        <f t="shared" si="40"/>
        <v/>
      </c>
      <c r="AI60" s="11" t="str">
        <f t="shared" si="41"/>
        <v/>
      </c>
      <c r="AJ60" s="2" t="str">
        <f t="shared" si="42"/>
        <v/>
      </c>
      <c r="AK60" s="11" t="str">
        <f t="shared" si="43"/>
        <v/>
      </c>
      <c r="AL60" s="11" t="str">
        <f t="shared" si="44"/>
        <v/>
      </c>
      <c r="AM60" s="2" t="str">
        <f t="shared" si="45"/>
        <v/>
      </c>
      <c r="AN60" s="11" t="str">
        <f t="shared" si="46"/>
        <v/>
      </c>
      <c r="AO60" s="175" t="str">
        <f t="shared" si="47"/>
        <v/>
      </c>
      <c r="AP60" s="11" t="str">
        <f t="shared" si="48"/>
        <v/>
      </c>
      <c r="AQ60" s="33"/>
      <c r="AR60" s="33"/>
      <c r="AS60" s="33"/>
      <c r="AT60" s="33"/>
      <c r="AU60" s="33"/>
      <c r="AV60" s="33"/>
      <c r="AW60" s="33"/>
      <c r="AX60" s="33"/>
      <c r="AY60" s="33"/>
      <c r="AZ60" s="33"/>
      <c r="BA60" s="33"/>
      <c r="BB60" s="33"/>
      <c r="BC60" s="33"/>
      <c r="BD60" s="33"/>
      <c r="BE60" s="33"/>
      <c r="BF60" s="33"/>
      <c r="BG60" s="33"/>
      <c r="BH60" s="33"/>
      <c r="BI60" s="31"/>
      <c r="BJ60" s="31"/>
      <c r="BK60" s="136"/>
      <c r="BL60" s="139">
        <f t="shared" si="49"/>
        <v>0</v>
      </c>
      <c r="BM60" s="31">
        <f t="shared" si="50"/>
        <v>0</v>
      </c>
      <c r="BN60" s="31"/>
      <c r="BO60" s="140">
        <f t="shared" si="51"/>
        <v>0</v>
      </c>
      <c r="BP60" s="12"/>
      <c r="BQ60" s="8">
        <f t="shared" si="63"/>
        <v>9.0359999999999996</v>
      </c>
      <c r="BR60" s="8">
        <f t="shared" si="64"/>
        <v>-184.49199999999999</v>
      </c>
      <c r="BS60" s="8"/>
      <c r="BT60" s="8">
        <f t="shared" si="79"/>
        <v>0</v>
      </c>
      <c r="BU60"/>
      <c r="BV60">
        <f>IF(D60="M",IF(BY60&lt;78,LMS!$D$5*BY60^3+LMS!$E$5*BY60^2+LMS!$F$5*BY60+LMS!$G$5,IF(BY60&lt;150,LMS!$D$6*BY60^3+LMS!$E$6*BY60^2+LMS!$F$6*BY60+LMS!$G$6,LMS!$D$7*BY60^3+LMS!$E$7*BY60^2+LMS!$F$7*BY60+LMS!$G$7)),IF(BY60&lt;69,LMS!$D$9*BY60^3+LMS!$E$9*BY60^2+LMS!$F$9*BY60+LMS!$G$9,IF(BY60&lt;150,LMS!$D$10*BY60^3+LMS!$E$10*BY60^2+LMS!$F$10*BY60+LMS!$G$10,LMS!$D$11*BY60^3+LMS!$E$11*BY60^2+LMS!$F$11*BY60+LMS!$G$11)))</f>
        <v>0.79584630099999998</v>
      </c>
      <c r="BW60">
        <f>IF(D60="M",(IF(BY60&lt;2.5,LMS!$D$21*BY60^3+LMS!$E$21*BY60^2+LMS!$F$21*BY60+LMS!$G$21,IF(BY60&lt;9.5,LMS!$D$22*BY60^3+LMS!$E$22*BY60^2+LMS!$F$22*BY60+LMS!$G$22,IF(BY60&lt;26.75,LMS!$D$23*BY60^3+LMS!$E$23*BY60^2+LMS!$F$23*BY60+LMS!$G$23,IF(BY60&lt;90,LMS!$D$24*BY60^3+LMS!$E$24*BY60^2+LMS!$F$24*BY60+LMS!$G$24,LMS!$D$25*BY60^3+LMS!$E$25*BY60^2+LMS!$F$25*BY60+LMS!$G$25))))),(IF(BY60&lt;2.5,LMS!$D$27*BY60^3+LMS!$E$27*BY60^2+LMS!$F$27*BY60+LMS!$G$27,IF(BY60&lt;9.5,LMS!$D$28*BY60^3+LMS!$E$28*BY60^2+LMS!$F$28*BY60+LMS!$G$28,IF(BY60&lt;26.75,LMS!$D$29*BY60^3+LMS!$E$29*BY60^2+LMS!$F$29*BY60+LMS!$G$29,IF(BY60&lt;90,LMS!$D$30*BY60^3+LMS!$E$30*BY60^2+LMS!$F$30*BY60+LMS!$G$30,IF(BY60&lt;150,LMS!$D$31*BY60^3+LMS!$E$31*BY60^2+LMS!$F$31*BY60+LMS!$G$31,LMS!$D$32*BY60^3+LMS!$E$32*BY60^2+LMS!$F$32*BY60+LMS!$G$32)))))))</f>
        <v>12.568967990000001</v>
      </c>
      <c r="BX60">
        <f>IF(D60="M",(IF(BY60&lt;90,LMS!$D$14*BY60^3+LMS!$E$14*BY60^2+LMS!$F$14*BY60+LMS!$G$14,LMS!$D$15*BY60^3+LMS!$E$15*BY60^2+LMS!$F$15*BY60+LMS!$G$15)),(IF(BY60&lt;90,LMS!$D$17*BY60^3+LMS!$E$17*BY60^2+LMS!$F$17*BY60+LMS!$G$17,LMS!$D$18*BY60^3+LMS!$E$18*BY60^2+LMS!$F$18*BY60+LMS!$G$18)))</f>
        <v>8.8969350000000003E-2</v>
      </c>
      <c r="BY60" s="7">
        <f t="shared" si="53"/>
        <v>0</v>
      </c>
      <c r="CA60" s="143">
        <f>IF(D60="M",WeightSDS!P$5*$BY60^7+WeightSDS!Q$5*$BY60^6+WeightSDS!R$5*$BY60^5+WeightSDS!S$5*$BY60^4+WeightSDS!T$5*$BY60^3+WeightSDS!U$5*$BY60^2+WeightSDS!V$5*$BY60+WeightSDS!W$5,IF($BY60&lt;186,WeightSDS!P$8*$BY60^7+WeightSDS!Q$8*$BY60^6+WeightSDS!R$8*$BY60^5+WeightSDS!S$8*$BY60^4+WeightSDS!T$8*$BY60^3+WeightSDS!U$8*$BY60^2+WeightSDS!V$8*$BY60+WeightSDS!W$8,WeightSDS!$U$9+WeightSDS!$V$9*($BY60-WeightSDS!$W$9)))</f>
        <v>0.75407122999999998</v>
      </c>
      <c r="CB60" s="7">
        <f>IF(D60="M",IF($BY60&lt;45,WeightSDS!M$23*$BY60^10+WeightSDS!N$23*$BY60^9+WeightSDS!O$23*$BY60^8+WeightSDS!P$23*$BY60^7+WeightSDS!Q$23*$BY60^6+WeightSDS!R$23*$BY60^5+WeightSDS!S$23*$BY60^4+WeightSDS!T$23*$BY60^3+WeightSDS!U$23*$BY60^2+WeightSDS!V$23*$BY60+WeightSDS!W$23,IF($BY60&lt;153,WeightSDS!M$25*$BY60^10+WeightSDS!N$25*$BY60^9+WeightSDS!O$25*$BY60^8+WeightSDS!P$25*$BY60^7+WeightSDS!Q$25*$BY60^6+WeightSDS!R$25*$BY60^5+WeightSDS!S$25*$BY60^4+WeightSDS!T$25*$BY60^3+WeightSDS!U$25*$BY60^2+WeightSDS!V$25*$BY60+WeightSDS!W$25,WeightSDS!M$27+WeightSDS!N$27/(1+EXP(WeightSDS!O$27+WeightSDS!P$27*$BY60)))),IF($BY60&lt;43.8,WeightSDS!M$29*$BY60^10+WeightSDS!N$29*$BY60^9+WeightSDS!O$29*$BY60^8+WeightSDS!P$29*$BY60^7+WeightSDS!Q$29*$BY60^6+WeightSDS!R$29*$BY60^5+WeightSDS!S$29*$BY60^4+WeightSDS!T$29*$BY60^3+WeightSDS!U$29*$BY60^2+WeightSDS!V$29*$BY60+WeightSDS!W$29-0.010431*(1-$BY60/210),IF($BY60&lt;123,WeightSDS!M$30*$BY60^10+WeightSDS!N$30*$BY60^9+WeightSDS!O$30*$BY60^8+WeightSDS!P$30*$BY60^7+WeightSDS!Q$30*$BY60^6+WeightSDS!R$30*$BY60^5+WeightSDS!S$30*$BY60^4+WeightSDS!T$30*$BY60^3+WeightSDS!U$30*$BY60^2+WeightSDS!V$30*$BY60+WeightSDS!W$30-0.010431*(1-1/$BY60),WeightSDS!M$32+WeightSDS!N$32/(1+EXP(WeightSDS!O$32+WeightSDS!P$32*$BY60))-0.010431*(1-$BY60/210))))</f>
        <v>2.9500001032655536</v>
      </c>
      <c r="CC60" s="7">
        <f>IF(D60="M",IF($BY60&lt;162,WeightSDS!P$12*$BY60^7+WeightSDS!Q$12*$BY60^6+WeightSDS!R$12*$BY60^5+WeightSDS!S$12*$BY60^4+WeightSDS!T$12*$BY60^3+WeightSDS!U$12*$BY60^2+WeightSDS!V$12*$BY60+WeightSDS!W$12,WeightSDS!P$14*$BY60^7+WeightSDS!Q$14*$BY60^6+WeightSDS!R$14*$BY60^5+WeightSDS!S$14*$BY60^4+WeightSDS!T$14*$BY60^3+WeightSDS!U$14*$BY60^2+WeightSDS!V$14*$BY60+WeightSDS!W$14),IF($BY60&lt;156,WeightSDS!O$17*$BY60^8+WeightSDS!P$17*$BY60^7+WeightSDS!Q$17*$BY60^6+WeightSDS!R$17*$BY60^5+WeightSDS!S$17*$BY60^4+WeightSDS!T$17*$BY60^3+WeightSDS!U$17*$BY60^2+WeightSDS!V$17*$BY60+WeightSDS!W$17,IF($BY60&lt;186,WeightSDS!$U$18+(WeightSDS!$V$18-WeightSDS!$U$18)/24*($BY60-186)+WeightSDS!$W$18*(-$BY60+186)^2-0.005,WeightSDS!$U$18+(WeightSDS!$V$18-WeightSDS!$U$18)/24*($BY60-186)-0.005)))</f>
        <v>0.14604529399999999</v>
      </c>
      <c r="CE60">
        <f t="shared" si="80"/>
        <v>0.56299999999999994</v>
      </c>
      <c r="CF60">
        <f t="shared" si="81"/>
        <v>69</v>
      </c>
      <c r="CG60">
        <f t="shared" si="82"/>
        <v>0.51</v>
      </c>
      <c r="CH60" s="7" t="e">
        <f t="shared" si="83"/>
        <v>#VALUE!</v>
      </c>
      <c r="CI60" s="7" t="e">
        <f t="shared" si="84"/>
        <v>#VALUE!</v>
      </c>
      <c r="CJ60" s="7" t="e">
        <f t="shared" si="85"/>
        <v>#VALUE!</v>
      </c>
      <c r="CK60" s="7" t="e">
        <f t="shared" si="65"/>
        <v>#VALUE!</v>
      </c>
      <c r="CL60" s="7" t="e">
        <f t="shared" si="66"/>
        <v>#VALUE!</v>
      </c>
      <c r="CM60" s="7" t="e">
        <f t="shared" si="67"/>
        <v>#VALUE!</v>
      </c>
      <c r="CN60" s="7" t="e">
        <f t="shared" si="68"/>
        <v>#VALUE!</v>
      </c>
      <c r="CO60" s="7" t="e">
        <f t="shared" si="69"/>
        <v>#VALUE!</v>
      </c>
      <c r="CP60" s="7" t="e">
        <f t="shared" si="70"/>
        <v>#VALUE!</v>
      </c>
      <c r="CR60" s="7" t="e">
        <f t="shared" si="86"/>
        <v>#VALUE!</v>
      </c>
      <c r="CS60" s="7" t="e">
        <f t="shared" si="87"/>
        <v>#VALUE!</v>
      </c>
      <c r="CT60" s="7" t="e">
        <f t="shared" si="88"/>
        <v>#VALUE!</v>
      </c>
      <c r="CU60" s="7" t="e">
        <f t="shared" si="89"/>
        <v>#VALUE!</v>
      </c>
      <c r="CV60" s="7" t="e">
        <f t="shared" si="90"/>
        <v>#VALUE!</v>
      </c>
      <c r="CW60" s="7" t="e">
        <f t="shared" si="91"/>
        <v>#VALUE!</v>
      </c>
      <c r="CX60" s="7" t="e">
        <f t="shared" si="92"/>
        <v>#VALUE!</v>
      </c>
      <c r="CY60" s="7" t="e">
        <f t="shared" si="93"/>
        <v>#VALUE!</v>
      </c>
      <c r="CZ60" s="7" t="e">
        <f t="shared" si="94"/>
        <v>#VALUE!</v>
      </c>
    </row>
    <row r="61" spans="2:104" s="7" customFormat="1" x14ac:dyDescent="0.15">
      <c r="B61" s="118"/>
      <c r="C61" s="118"/>
      <c r="D61" s="118"/>
      <c r="E61" s="30"/>
      <c r="F61" s="78"/>
      <c r="G61" s="78"/>
      <c r="H61" s="78"/>
      <c r="I61" s="78"/>
      <c r="J61" s="78"/>
      <c r="K61" s="78"/>
      <c r="L61" s="30"/>
      <c r="M61" s="78"/>
      <c r="N61" s="78"/>
      <c r="O61" s="78"/>
      <c r="P61" s="78"/>
      <c r="Q61" s="2" t="str">
        <f t="shared" si="30"/>
        <v/>
      </c>
      <c r="R61" s="11" t="str">
        <f t="shared" si="31"/>
        <v/>
      </c>
      <c r="S61" s="2" t="str">
        <f t="shared" si="32"/>
        <v/>
      </c>
      <c r="T61" s="11" t="str">
        <f t="shared" si="33"/>
        <v/>
      </c>
      <c r="U61" s="2" t="str">
        <f t="shared" si="34"/>
        <v/>
      </c>
      <c r="V61" s="11" t="str">
        <f t="shared" si="35"/>
        <v/>
      </c>
      <c r="W61" s="79" t="str">
        <f t="shared" si="61"/>
        <v/>
      </c>
      <c r="X61" s="79" t="str">
        <f t="shared" si="62"/>
        <v/>
      </c>
      <c r="Y61" s="2" t="str">
        <f t="shared" si="71"/>
        <v/>
      </c>
      <c r="Z61" s="11" t="str">
        <f t="shared" si="72"/>
        <v/>
      </c>
      <c r="AA61" s="2" t="str">
        <f t="shared" si="73"/>
        <v/>
      </c>
      <c r="AB61" s="11" t="str">
        <f t="shared" si="74"/>
        <v/>
      </c>
      <c r="AC61" s="2" t="str">
        <f t="shared" si="75"/>
        <v/>
      </c>
      <c r="AD61" s="11" t="str">
        <f t="shared" si="76"/>
        <v/>
      </c>
      <c r="AE61" s="11" t="str">
        <f t="shared" si="77"/>
        <v/>
      </c>
      <c r="AF61" s="2" t="str">
        <f t="shared" si="39"/>
        <v/>
      </c>
      <c r="AG61" s="2" t="str">
        <f t="shared" si="78"/>
        <v/>
      </c>
      <c r="AH61" s="2" t="str">
        <f t="shared" si="40"/>
        <v/>
      </c>
      <c r="AI61" s="11" t="str">
        <f t="shared" si="41"/>
        <v/>
      </c>
      <c r="AJ61" s="2" t="str">
        <f t="shared" si="42"/>
        <v/>
      </c>
      <c r="AK61" s="11" t="str">
        <f t="shared" si="43"/>
        <v/>
      </c>
      <c r="AL61" s="11" t="str">
        <f t="shared" si="44"/>
        <v/>
      </c>
      <c r="AM61" s="2" t="str">
        <f t="shared" si="45"/>
        <v/>
      </c>
      <c r="AN61" s="11" t="str">
        <f t="shared" si="46"/>
        <v/>
      </c>
      <c r="AO61" s="175" t="str">
        <f t="shared" si="47"/>
        <v/>
      </c>
      <c r="AP61" s="11" t="str">
        <f t="shared" si="48"/>
        <v/>
      </c>
      <c r="AQ61" s="33"/>
      <c r="AR61" s="33"/>
      <c r="AS61" s="33"/>
      <c r="AT61" s="33"/>
      <c r="AU61" s="33"/>
      <c r="AV61" s="33"/>
      <c r="AW61" s="33"/>
      <c r="AX61" s="33"/>
      <c r="AY61" s="33"/>
      <c r="AZ61" s="33"/>
      <c r="BA61" s="33"/>
      <c r="BB61" s="33"/>
      <c r="BC61" s="33"/>
      <c r="BD61" s="33"/>
      <c r="BE61" s="33"/>
      <c r="BF61" s="33"/>
      <c r="BG61" s="33"/>
      <c r="BH61" s="33"/>
      <c r="BI61" s="31"/>
      <c r="BJ61" s="31"/>
      <c r="BK61" s="136"/>
      <c r="BL61" s="139">
        <f t="shared" si="49"/>
        <v>0</v>
      </c>
      <c r="BM61" s="31">
        <f t="shared" si="50"/>
        <v>0</v>
      </c>
      <c r="BN61" s="31"/>
      <c r="BO61" s="140">
        <f t="shared" si="51"/>
        <v>0</v>
      </c>
      <c r="BP61" s="12"/>
      <c r="BQ61" s="8">
        <f t="shared" si="63"/>
        <v>9.0359999999999996</v>
      </c>
      <c r="BR61" s="8">
        <f t="shared" si="64"/>
        <v>-184.49199999999999</v>
      </c>
      <c r="BS61" s="8"/>
      <c r="BT61" s="8">
        <f t="shared" si="79"/>
        <v>0</v>
      </c>
      <c r="BU61"/>
      <c r="BV61">
        <f>IF(D61="M",IF(BY61&lt;78,LMS!$D$5*BY61^3+LMS!$E$5*BY61^2+LMS!$F$5*BY61+LMS!$G$5,IF(BY61&lt;150,LMS!$D$6*BY61^3+LMS!$E$6*BY61^2+LMS!$F$6*BY61+LMS!$G$6,LMS!$D$7*BY61^3+LMS!$E$7*BY61^2+LMS!$F$7*BY61+LMS!$G$7)),IF(BY61&lt;69,LMS!$D$9*BY61^3+LMS!$E$9*BY61^2+LMS!$F$9*BY61+LMS!$G$9,IF(BY61&lt;150,LMS!$D$10*BY61^3+LMS!$E$10*BY61^2+LMS!$F$10*BY61+LMS!$G$10,LMS!$D$11*BY61^3+LMS!$E$11*BY61^2+LMS!$F$11*BY61+LMS!$G$11)))</f>
        <v>0.79584630099999998</v>
      </c>
      <c r="BW61">
        <f>IF(D61="M",(IF(BY61&lt;2.5,LMS!$D$21*BY61^3+LMS!$E$21*BY61^2+LMS!$F$21*BY61+LMS!$G$21,IF(BY61&lt;9.5,LMS!$D$22*BY61^3+LMS!$E$22*BY61^2+LMS!$F$22*BY61+LMS!$G$22,IF(BY61&lt;26.75,LMS!$D$23*BY61^3+LMS!$E$23*BY61^2+LMS!$F$23*BY61+LMS!$G$23,IF(BY61&lt;90,LMS!$D$24*BY61^3+LMS!$E$24*BY61^2+LMS!$F$24*BY61+LMS!$G$24,LMS!$D$25*BY61^3+LMS!$E$25*BY61^2+LMS!$F$25*BY61+LMS!$G$25))))),(IF(BY61&lt;2.5,LMS!$D$27*BY61^3+LMS!$E$27*BY61^2+LMS!$F$27*BY61+LMS!$G$27,IF(BY61&lt;9.5,LMS!$D$28*BY61^3+LMS!$E$28*BY61^2+LMS!$F$28*BY61+LMS!$G$28,IF(BY61&lt;26.75,LMS!$D$29*BY61^3+LMS!$E$29*BY61^2+LMS!$F$29*BY61+LMS!$G$29,IF(BY61&lt;90,LMS!$D$30*BY61^3+LMS!$E$30*BY61^2+LMS!$F$30*BY61+LMS!$G$30,IF(BY61&lt;150,LMS!$D$31*BY61^3+LMS!$E$31*BY61^2+LMS!$F$31*BY61+LMS!$G$31,LMS!$D$32*BY61^3+LMS!$E$32*BY61^2+LMS!$F$32*BY61+LMS!$G$32)))))))</f>
        <v>12.568967990000001</v>
      </c>
      <c r="BX61">
        <f>IF(D61="M",(IF(BY61&lt;90,LMS!$D$14*BY61^3+LMS!$E$14*BY61^2+LMS!$F$14*BY61+LMS!$G$14,LMS!$D$15*BY61^3+LMS!$E$15*BY61^2+LMS!$F$15*BY61+LMS!$G$15)),(IF(BY61&lt;90,LMS!$D$17*BY61^3+LMS!$E$17*BY61^2+LMS!$F$17*BY61+LMS!$G$17,LMS!$D$18*BY61^3+LMS!$E$18*BY61^2+LMS!$F$18*BY61+LMS!$G$18)))</f>
        <v>8.8969350000000003E-2</v>
      </c>
      <c r="BY61" s="7">
        <f t="shared" si="53"/>
        <v>0</v>
      </c>
      <c r="CA61" s="143">
        <f>IF(D61="M",WeightSDS!P$5*$BY61^7+WeightSDS!Q$5*$BY61^6+WeightSDS!R$5*$BY61^5+WeightSDS!S$5*$BY61^4+WeightSDS!T$5*$BY61^3+WeightSDS!U$5*$BY61^2+WeightSDS!V$5*$BY61+WeightSDS!W$5,IF($BY61&lt;186,WeightSDS!P$8*$BY61^7+WeightSDS!Q$8*$BY61^6+WeightSDS!R$8*$BY61^5+WeightSDS!S$8*$BY61^4+WeightSDS!T$8*$BY61^3+WeightSDS!U$8*$BY61^2+WeightSDS!V$8*$BY61+WeightSDS!W$8,WeightSDS!$U$9+WeightSDS!$V$9*($BY61-WeightSDS!$W$9)))</f>
        <v>0.75407122999999998</v>
      </c>
      <c r="CB61" s="7">
        <f>IF(D61="M",IF($BY61&lt;45,WeightSDS!M$23*$BY61^10+WeightSDS!N$23*$BY61^9+WeightSDS!O$23*$BY61^8+WeightSDS!P$23*$BY61^7+WeightSDS!Q$23*$BY61^6+WeightSDS!R$23*$BY61^5+WeightSDS!S$23*$BY61^4+WeightSDS!T$23*$BY61^3+WeightSDS!U$23*$BY61^2+WeightSDS!V$23*$BY61+WeightSDS!W$23,IF($BY61&lt;153,WeightSDS!M$25*$BY61^10+WeightSDS!N$25*$BY61^9+WeightSDS!O$25*$BY61^8+WeightSDS!P$25*$BY61^7+WeightSDS!Q$25*$BY61^6+WeightSDS!R$25*$BY61^5+WeightSDS!S$25*$BY61^4+WeightSDS!T$25*$BY61^3+WeightSDS!U$25*$BY61^2+WeightSDS!V$25*$BY61+WeightSDS!W$25,WeightSDS!M$27+WeightSDS!N$27/(1+EXP(WeightSDS!O$27+WeightSDS!P$27*$BY61)))),IF($BY61&lt;43.8,WeightSDS!M$29*$BY61^10+WeightSDS!N$29*$BY61^9+WeightSDS!O$29*$BY61^8+WeightSDS!P$29*$BY61^7+WeightSDS!Q$29*$BY61^6+WeightSDS!R$29*$BY61^5+WeightSDS!S$29*$BY61^4+WeightSDS!T$29*$BY61^3+WeightSDS!U$29*$BY61^2+WeightSDS!V$29*$BY61+WeightSDS!W$29-0.010431*(1-$BY61/210),IF($BY61&lt;123,WeightSDS!M$30*$BY61^10+WeightSDS!N$30*$BY61^9+WeightSDS!O$30*$BY61^8+WeightSDS!P$30*$BY61^7+WeightSDS!Q$30*$BY61^6+WeightSDS!R$30*$BY61^5+WeightSDS!S$30*$BY61^4+WeightSDS!T$30*$BY61^3+WeightSDS!U$30*$BY61^2+WeightSDS!V$30*$BY61+WeightSDS!W$30-0.010431*(1-1/$BY61),WeightSDS!M$32+WeightSDS!N$32/(1+EXP(WeightSDS!O$32+WeightSDS!P$32*$BY61))-0.010431*(1-$BY61/210))))</f>
        <v>2.9500001032655536</v>
      </c>
      <c r="CC61" s="7">
        <f>IF(D61="M",IF($BY61&lt;162,WeightSDS!P$12*$BY61^7+WeightSDS!Q$12*$BY61^6+WeightSDS!R$12*$BY61^5+WeightSDS!S$12*$BY61^4+WeightSDS!T$12*$BY61^3+WeightSDS!U$12*$BY61^2+WeightSDS!V$12*$BY61+WeightSDS!W$12,WeightSDS!P$14*$BY61^7+WeightSDS!Q$14*$BY61^6+WeightSDS!R$14*$BY61^5+WeightSDS!S$14*$BY61^4+WeightSDS!T$14*$BY61^3+WeightSDS!U$14*$BY61^2+WeightSDS!V$14*$BY61+WeightSDS!W$14),IF($BY61&lt;156,WeightSDS!O$17*$BY61^8+WeightSDS!P$17*$BY61^7+WeightSDS!Q$17*$BY61^6+WeightSDS!R$17*$BY61^5+WeightSDS!S$17*$BY61^4+WeightSDS!T$17*$BY61^3+WeightSDS!U$17*$BY61^2+WeightSDS!V$17*$BY61+WeightSDS!W$17,IF($BY61&lt;186,WeightSDS!$U$18+(WeightSDS!$V$18-WeightSDS!$U$18)/24*($BY61-186)+WeightSDS!$W$18*(-$BY61+186)^2-0.005,WeightSDS!$U$18+(WeightSDS!$V$18-WeightSDS!$U$18)/24*($BY61-186)-0.005)))</f>
        <v>0.14604529399999999</v>
      </c>
      <c r="CE61">
        <f t="shared" si="80"/>
        <v>0.56299999999999994</v>
      </c>
      <c r="CF61">
        <f t="shared" si="81"/>
        <v>69</v>
      </c>
      <c r="CG61">
        <f t="shared" si="82"/>
        <v>0.51</v>
      </c>
      <c r="CH61" s="7" t="e">
        <f t="shared" si="83"/>
        <v>#VALUE!</v>
      </c>
      <c r="CI61" s="7" t="e">
        <f t="shared" si="84"/>
        <v>#VALUE!</v>
      </c>
      <c r="CJ61" s="7" t="e">
        <f t="shared" si="85"/>
        <v>#VALUE!</v>
      </c>
      <c r="CK61" s="7" t="e">
        <f t="shared" si="65"/>
        <v>#VALUE!</v>
      </c>
      <c r="CL61" s="7" t="e">
        <f t="shared" si="66"/>
        <v>#VALUE!</v>
      </c>
      <c r="CM61" s="7" t="e">
        <f t="shared" si="67"/>
        <v>#VALUE!</v>
      </c>
      <c r="CN61" s="7" t="e">
        <f t="shared" si="68"/>
        <v>#VALUE!</v>
      </c>
      <c r="CO61" s="7" t="e">
        <f t="shared" si="69"/>
        <v>#VALUE!</v>
      </c>
      <c r="CP61" s="7" t="e">
        <f t="shared" si="70"/>
        <v>#VALUE!</v>
      </c>
      <c r="CR61" s="7" t="e">
        <f t="shared" si="86"/>
        <v>#VALUE!</v>
      </c>
      <c r="CS61" s="7" t="e">
        <f t="shared" si="87"/>
        <v>#VALUE!</v>
      </c>
      <c r="CT61" s="7" t="e">
        <f t="shared" si="88"/>
        <v>#VALUE!</v>
      </c>
      <c r="CU61" s="7" t="e">
        <f t="shared" si="89"/>
        <v>#VALUE!</v>
      </c>
      <c r="CV61" s="7" t="e">
        <f t="shared" si="90"/>
        <v>#VALUE!</v>
      </c>
      <c r="CW61" s="7" t="e">
        <f t="shared" si="91"/>
        <v>#VALUE!</v>
      </c>
      <c r="CX61" s="7" t="e">
        <f t="shared" si="92"/>
        <v>#VALUE!</v>
      </c>
      <c r="CY61" s="7" t="e">
        <f t="shared" si="93"/>
        <v>#VALUE!</v>
      </c>
      <c r="CZ61" s="7" t="e">
        <f t="shared" si="94"/>
        <v>#VALUE!</v>
      </c>
    </row>
    <row r="62" spans="2:104" s="7" customFormat="1" x14ac:dyDescent="0.15">
      <c r="B62" s="118"/>
      <c r="C62" s="118"/>
      <c r="D62" s="118"/>
      <c r="E62" s="30"/>
      <c r="F62" s="78"/>
      <c r="G62" s="78"/>
      <c r="H62" s="78"/>
      <c r="I62" s="78"/>
      <c r="J62" s="78"/>
      <c r="K62" s="78"/>
      <c r="L62" s="30"/>
      <c r="M62" s="78"/>
      <c r="N62" s="78"/>
      <c r="O62" s="78"/>
      <c r="P62" s="78"/>
      <c r="Q62" s="2" t="str">
        <f t="shared" si="30"/>
        <v/>
      </c>
      <c r="R62" s="11" t="str">
        <f t="shared" si="31"/>
        <v/>
      </c>
      <c r="S62" s="2" t="str">
        <f t="shared" si="32"/>
        <v/>
      </c>
      <c r="T62" s="11" t="str">
        <f t="shared" si="33"/>
        <v/>
      </c>
      <c r="U62" s="2" t="str">
        <f t="shared" si="34"/>
        <v/>
      </c>
      <c r="V62" s="11" t="str">
        <f t="shared" si="35"/>
        <v/>
      </c>
      <c r="W62" s="79" t="str">
        <f t="shared" si="61"/>
        <v/>
      </c>
      <c r="X62" s="79" t="str">
        <f t="shared" si="62"/>
        <v/>
      </c>
      <c r="Y62" s="2" t="str">
        <f t="shared" si="71"/>
        <v/>
      </c>
      <c r="Z62" s="11" t="str">
        <f t="shared" si="72"/>
        <v/>
      </c>
      <c r="AA62" s="2" t="str">
        <f t="shared" si="73"/>
        <v/>
      </c>
      <c r="AB62" s="11" t="str">
        <f t="shared" si="74"/>
        <v/>
      </c>
      <c r="AC62" s="2" t="str">
        <f t="shared" si="75"/>
        <v/>
      </c>
      <c r="AD62" s="11" t="str">
        <f t="shared" si="76"/>
        <v/>
      </c>
      <c r="AE62" s="11" t="str">
        <f t="shared" si="77"/>
        <v/>
      </c>
      <c r="AF62" s="2" t="str">
        <f t="shared" si="39"/>
        <v/>
      </c>
      <c r="AG62" s="2" t="str">
        <f t="shared" si="78"/>
        <v/>
      </c>
      <c r="AH62" s="2" t="str">
        <f t="shared" si="40"/>
        <v/>
      </c>
      <c r="AI62" s="11" t="str">
        <f t="shared" si="41"/>
        <v/>
      </c>
      <c r="AJ62" s="2" t="str">
        <f t="shared" si="42"/>
        <v/>
      </c>
      <c r="AK62" s="11" t="str">
        <f t="shared" si="43"/>
        <v/>
      </c>
      <c r="AL62" s="11" t="str">
        <f t="shared" si="44"/>
        <v/>
      </c>
      <c r="AM62" s="2" t="str">
        <f t="shared" si="45"/>
        <v/>
      </c>
      <c r="AN62" s="11" t="str">
        <f t="shared" si="46"/>
        <v/>
      </c>
      <c r="AO62" s="175" t="str">
        <f t="shared" si="47"/>
        <v/>
      </c>
      <c r="AP62" s="11" t="str">
        <f t="shared" si="48"/>
        <v/>
      </c>
      <c r="AQ62" s="33"/>
      <c r="AR62" s="33"/>
      <c r="AS62" s="33"/>
      <c r="AT62" s="33"/>
      <c r="AU62" s="33"/>
      <c r="AV62" s="33"/>
      <c r="AW62" s="33"/>
      <c r="AX62" s="33"/>
      <c r="AY62" s="33"/>
      <c r="AZ62" s="33"/>
      <c r="BA62" s="33"/>
      <c r="BB62" s="33"/>
      <c r="BC62" s="33"/>
      <c r="BD62" s="33"/>
      <c r="BE62" s="33"/>
      <c r="BF62" s="33"/>
      <c r="BG62" s="33"/>
      <c r="BH62" s="33"/>
      <c r="BI62" s="31"/>
      <c r="BJ62" s="31"/>
      <c r="BK62" s="136"/>
      <c r="BL62" s="139">
        <f t="shared" si="49"/>
        <v>0</v>
      </c>
      <c r="BM62" s="31">
        <f t="shared" si="50"/>
        <v>0</v>
      </c>
      <c r="BN62" s="31"/>
      <c r="BO62" s="140">
        <f t="shared" si="51"/>
        <v>0</v>
      </c>
      <c r="BP62" s="12"/>
      <c r="BQ62" s="8">
        <f t="shared" si="63"/>
        <v>9.0359999999999996</v>
      </c>
      <c r="BR62" s="8">
        <f t="shared" si="64"/>
        <v>-184.49199999999999</v>
      </c>
      <c r="BS62" s="8"/>
      <c r="BT62" s="8">
        <f t="shared" si="79"/>
        <v>0</v>
      </c>
      <c r="BU62"/>
      <c r="BV62">
        <f>IF(D62="M",IF(BY62&lt;78,LMS!$D$5*BY62^3+LMS!$E$5*BY62^2+LMS!$F$5*BY62+LMS!$G$5,IF(BY62&lt;150,LMS!$D$6*BY62^3+LMS!$E$6*BY62^2+LMS!$F$6*BY62+LMS!$G$6,LMS!$D$7*BY62^3+LMS!$E$7*BY62^2+LMS!$F$7*BY62+LMS!$G$7)),IF(BY62&lt;69,LMS!$D$9*BY62^3+LMS!$E$9*BY62^2+LMS!$F$9*BY62+LMS!$G$9,IF(BY62&lt;150,LMS!$D$10*BY62^3+LMS!$E$10*BY62^2+LMS!$F$10*BY62+LMS!$G$10,LMS!$D$11*BY62^3+LMS!$E$11*BY62^2+LMS!$F$11*BY62+LMS!$G$11)))</f>
        <v>0.79584630099999998</v>
      </c>
      <c r="BW62">
        <f>IF(D62="M",(IF(BY62&lt;2.5,LMS!$D$21*BY62^3+LMS!$E$21*BY62^2+LMS!$F$21*BY62+LMS!$G$21,IF(BY62&lt;9.5,LMS!$D$22*BY62^3+LMS!$E$22*BY62^2+LMS!$F$22*BY62+LMS!$G$22,IF(BY62&lt;26.75,LMS!$D$23*BY62^3+LMS!$E$23*BY62^2+LMS!$F$23*BY62+LMS!$G$23,IF(BY62&lt;90,LMS!$D$24*BY62^3+LMS!$E$24*BY62^2+LMS!$F$24*BY62+LMS!$G$24,LMS!$D$25*BY62^3+LMS!$E$25*BY62^2+LMS!$F$25*BY62+LMS!$G$25))))),(IF(BY62&lt;2.5,LMS!$D$27*BY62^3+LMS!$E$27*BY62^2+LMS!$F$27*BY62+LMS!$G$27,IF(BY62&lt;9.5,LMS!$D$28*BY62^3+LMS!$E$28*BY62^2+LMS!$F$28*BY62+LMS!$G$28,IF(BY62&lt;26.75,LMS!$D$29*BY62^3+LMS!$E$29*BY62^2+LMS!$F$29*BY62+LMS!$G$29,IF(BY62&lt;90,LMS!$D$30*BY62^3+LMS!$E$30*BY62^2+LMS!$F$30*BY62+LMS!$G$30,IF(BY62&lt;150,LMS!$D$31*BY62^3+LMS!$E$31*BY62^2+LMS!$F$31*BY62+LMS!$G$31,LMS!$D$32*BY62^3+LMS!$E$32*BY62^2+LMS!$F$32*BY62+LMS!$G$32)))))))</f>
        <v>12.568967990000001</v>
      </c>
      <c r="BX62">
        <f>IF(D62="M",(IF(BY62&lt;90,LMS!$D$14*BY62^3+LMS!$E$14*BY62^2+LMS!$F$14*BY62+LMS!$G$14,LMS!$D$15*BY62^3+LMS!$E$15*BY62^2+LMS!$F$15*BY62+LMS!$G$15)),(IF(BY62&lt;90,LMS!$D$17*BY62^3+LMS!$E$17*BY62^2+LMS!$F$17*BY62+LMS!$G$17,LMS!$D$18*BY62^3+LMS!$E$18*BY62^2+LMS!$F$18*BY62+LMS!$G$18)))</f>
        <v>8.8969350000000003E-2</v>
      </c>
      <c r="BY62" s="7">
        <f t="shared" si="53"/>
        <v>0</v>
      </c>
      <c r="CA62" s="143">
        <f>IF(D62="M",WeightSDS!P$5*$BY62^7+WeightSDS!Q$5*$BY62^6+WeightSDS!R$5*$BY62^5+WeightSDS!S$5*$BY62^4+WeightSDS!T$5*$BY62^3+WeightSDS!U$5*$BY62^2+WeightSDS!V$5*$BY62+WeightSDS!W$5,IF($BY62&lt;186,WeightSDS!P$8*$BY62^7+WeightSDS!Q$8*$BY62^6+WeightSDS!R$8*$BY62^5+WeightSDS!S$8*$BY62^4+WeightSDS!T$8*$BY62^3+WeightSDS!U$8*$BY62^2+WeightSDS!V$8*$BY62+WeightSDS!W$8,WeightSDS!$U$9+WeightSDS!$V$9*($BY62-WeightSDS!$W$9)))</f>
        <v>0.75407122999999998</v>
      </c>
      <c r="CB62" s="7">
        <f>IF(D62="M",IF($BY62&lt;45,WeightSDS!M$23*$BY62^10+WeightSDS!N$23*$BY62^9+WeightSDS!O$23*$BY62^8+WeightSDS!P$23*$BY62^7+WeightSDS!Q$23*$BY62^6+WeightSDS!R$23*$BY62^5+WeightSDS!S$23*$BY62^4+WeightSDS!T$23*$BY62^3+WeightSDS!U$23*$BY62^2+WeightSDS!V$23*$BY62+WeightSDS!W$23,IF($BY62&lt;153,WeightSDS!M$25*$BY62^10+WeightSDS!N$25*$BY62^9+WeightSDS!O$25*$BY62^8+WeightSDS!P$25*$BY62^7+WeightSDS!Q$25*$BY62^6+WeightSDS!R$25*$BY62^5+WeightSDS!S$25*$BY62^4+WeightSDS!T$25*$BY62^3+WeightSDS!U$25*$BY62^2+WeightSDS!V$25*$BY62+WeightSDS!W$25,WeightSDS!M$27+WeightSDS!N$27/(1+EXP(WeightSDS!O$27+WeightSDS!P$27*$BY62)))),IF($BY62&lt;43.8,WeightSDS!M$29*$BY62^10+WeightSDS!N$29*$BY62^9+WeightSDS!O$29*$BY62^8+WeightSDS!P$29*$BY62^7+WeightSDS!Q$29*$BY62^6+WeightSDS!R$29*$BY62^5+WeightSDS!S$29*$BY62^4+WeightSDS!T$29*$BY62^3+WeightSDS!U$29*$BY62^2+WeightSDS!V$29*$BY62+WeightSDS!W$29-0.010431*(1-$BY62/210),IF($BY62&lt;123,WeightSDS!M$30*$BY62^10+WeightSDS!N$30*$BY62^9+WeightSDS!O$30*$BY62^8+WeightSDS!P$30*$BY62^7+WeightSDS!Q$30*$BY62^6+WeightSDS!R$30*$BY62^5+WeightSDS!S$30*$BY62^4+WeightSDS!T$30*$BY62^3+WeightSDS!U$30*$BY62^2+WeightSDS!V$30*$BY62+WeightSDS!W$30-0.010431*(1-1/$BY62),WeightSDS!M$32+WeightSDS!N$32/(1+EXP(WeightSDS!O$32+WeightSDS!P$32*$BY62))-0.010431*(1-$BY62/210))))</f>
        <v>2.9500001032655536</v>
      </c>
      <c r="CC62" s="7">
        <f>IF(D62="M",IF($BY62&lt;162,WeightSDS!P$12*$BY62^7+WeightSDS!Q$12*$BY62^6+WeightSDS!R$12*$BY62^5+WeightSDS!S$12*$BY62^4+WeightSDS!T$12*$BY62^3+WeightSDS!U$12*$BY62^2+WeightSDS!V$12*$BY62+WeightSDS!W$12,WeightSDS!P$14*$BY62^7+WeightSDS!Q$14*$BY62^6+WeightSDS!R$14*$BY62^5+WeightSDS!S$14*$BY62^4+WeightSDS!T$14*$BY62^3+WeightSDS!U$14*$BY62^2+WeightSDS!V$14*$BY62+WeightSDS!W$14),IF($BY62&lt;156,WeightSDS!O$17*$BY62^8+WeightSDS!P$17*$BY62^7+WeightSDS!Q$17*$BY62^6+WeightSDS!R$17*$BY62^5+WeightSDS!S$17*$BY62^4+WeightSDS!T$17*$BY62^3+WeightSDS!U$17*$BY62^2+WeightSDS!V$17*$BY62+WeightSDS!W$17,IF($BY62&lt;186,WeightSDS!$U$18+(WeightSDS!$V$18-WeightSDS!$U$18)/24*($BY62-186)+WeightSDS!$W$18*(-$BY62+186)^2-0.005,WeightSDS!$U$18+(WeightSDS!$V$18-WeightSDS!$U$18)/24*($BY62-186)-0.005)))</f>
        <v>0.14604529399999999</v>
      </c>
      <c r="CE62">
        <f t="shared" si="80"/>
        <v>0.56299999999999994</v>
      </c>
      <c r="CF62">
        <f t="shared" si="81"/>
        <v>69</v>
      </c>
      <c r="CG62">
        <f t="shared" si="82"/>
        <v>0.51</v>
      </c>
      <c r="CH62" s="7" t="e">
        <f t="shared" si="83"/>
        <v>#VALUE!</v>
      </c>
      <c r="CI62" s="7" t="e">
        <f t="shared" si="84"/>
        <v>#VALUE!</v>
      </c>
      <c r="CJ62" s="7" t="e">
        <f t="shared" si="85"/>
        <v>#VALUE!</v>
      </c>
      <c r="CK62" s="7" t="e">
        <f t="shared" si="65"/>
        <v>#VALUE!</v>
      </c>
      <c r="CL62" s="7" t="e">
        <f t="shared" si="66"/>
        <v>#VALUE!</v>
      </c>
      <c r="CM62" s="7" t="e">
        <f t="shared" si="67"/>
        <v>#VALUE!</v>
      </c>
      <c r="CN62" s="7" t="e">
        <f t="shared" si="68"/>
        <v>#VALUE!</v>
      </c>
      <c r="CO62" s="7" t="e">
        <f t="shared" si="69"/>
        <v>#VALUE!</v>
      </c>
      <c r="CP62" s="7" t="e">
        <f t="shared" si="70"/>
        <v>#VALUE!</v>
      </c>
      <c r="CR62" s="7" t="e">
        <f t="shared" si="86"/>
        <v>#VALUE!</v>
      </c>
      <c r="CS62" s="7" t="e">
        <f t="shared" si="87"/>
        <v>#VALUE!</v>
      </c>
      <c r="CT62" s="7" t="e">
        <f t="shared" si="88"/>
        <v>#VALUE!</v>
      </c>
      <c r="CU62" s="7" t="e">
        <f t="shared" si="89"/>
        <v>#VALUE!</v>
      </c>
      <c r="CV62" s="7" t="e">
        <f t="shared" si="90"/>
        <v>#VALUE!</v>
      </c>
      <c r="CW62" s="7" t="e">
        <f t="shared" si="91"/>
        <v>#VALUE!</v>
      </c>
      <c r="CX62" s="7" t="e">
        <f t="shared" si="92"/>
        <v>#VALUE!</v>
      </c>
      <c r="CY62" s="7" t="e">
        <f t="shared" si="93"/>
        <v>#VALUE!</v>
      </c>
      <c r="CZ62" s="7" t="e">
        <f t="shared" si="94"/>
        <v>#VALUE!</v>
      </c>
    </row>
    <row r="63" spans="2:104" s="7" customFormat="1" x14ac:dyDescent="0.15">
      <c r="B63" s="118"/>
      <c r="C63" s="118"/>
      <c r="D63" s="118"/>
      <c r="E63" s="30"/>
      <c r="F63" s="78"/>
      <c r="G63" s="78"/>
      <c r="H63" s="78"/>
      <c r="I63" s="78"/>
      <c r="J63" s="78"/>
      <c r="K63" s="78"/>
      <c r="L63" s="30"/>
      <c r="M63" s="78"/>
      <c r="N63" s="78"/>
      <c r="O63" s="78"/>
      <c r="P63" s="78"/>
      <c r="Q63" s="2" t="str">
        <f t="shared" si="30"/>
        <v/>
      </c>
      <c r="R63" s="11" t="str">
        <f t="shared" si="31"/>
        <v/>
      </c>
      <c r="S63" s="2" t="str">
        <f t="shared" si="32"/>
        <v/>
      </c>
      <c r="T63" s="11" t="str">
        <f t="shared" si="33"/>
        <v/>
      </c>
      <c r="U63" s="2" t="str">
        <f t="shared" si="34"/>
        <v/>
      </c>
      <c r="V63" s="11" t="str">
        <f t="shared" si="35"/>
        <v/>
      </c>
      <c r="W63" s="79" t="str">
        <f t="shared" si="61"/>
        <v/>
      </c>
      <c r="X63" s="79" t="str">
        <f t="shared" si="62"/>
        <v/>
      </c>
      <c r="Y63" s="2" t="str">
        <f t="shared" si="71"/>
        <v/>
      </c>
      <c r="Z63" s="11" t="str">
        <f t="shared" si="72"/>
        <v/>
      </c>
      <c r="AA63" s="2" t="str">
        <f t="shared" si="73"/>
        <v/>
      </c>
      <c r="AB63" s="11" t="str">
        <f t="shared" si="74"/>
        <v/>
      </c>
      <c r="AC63" s="2" t="str">
        <f t="shared" si="75"/>
        <v/>
      </c>
      <c r="AD63" s="11" t="str">
        <f t="shared" si="76"/>
        <v/>
      </c>
      <c r="AE63" s="11" t="str">
        <f t="shared" si="77"/>
        <v/>
      </c>
      <c r="AF63" s="2" t="str">
        <f t="shared" si="39"/>
        <v/>
      </c>
      <c r="AG63" s="2" t="str">
        <f t="shared" si="78"/>
        <v/>
      </c>
      <c r="AH63" s="2" t="str">
        <f t="shared" si="40"/>
        <v/>
      </c>
      <c r="AI63" s="11" t="str">
        <f t="shared" si="41"/>
        <v/>
      </c>
      <c r="AJ63" s="2" t="str">
        <f t="shared" si="42"/>
        <v/>
      </c>
      <c r="AK63" s="11" t="str">
        <f t="shared" si="43"/>
        <v/>
      </c>
      <c r="AL63" s="11" t="str">
        <f t="shared" si="44"/>
        <v/>
      </c>
      <c r="AM63" s="2" t="str">
        <f t="shared" si="45"/>
        <v/>
      </c>
      <c r="AN63" s="11" t="str">
        <f t="shared" si="46"/>
        <v/>
      </c>
      <c r="AO63" s="175" t="str">
        <f t="shared" si="47"/>
        <v/>
      </c>
      <c r="AP63" s="11" t="str">
        <f t="shared" si="48"/>
        <v/>
      </c>
      <c r="AQ63" s="33"/>
      <c r="AR63" s="33"/>
      <c r="AS63" s="33"/>
      <c r="AT63" s="33"/>
      <c r="AU63" s="33"/>
      <c r="AV63" s="33"/>
      <c r="AW63" s="33"/>
      <c r="AX63" s="33"/>
      <c r="AY63" s="33"/>
      <c r="AZ63" s="33"/>
      <c r="BA63" s="33"/>
      <c r="BB63" s="33"/>
      <c r="BC63" s="33"/>
      <c r="BD63" s="33"/>
      <c r="BE63" s="33"/>
      <c r="BF63" s="33"/>
      <c r="BG63" s="33"/>
      <c r="BH63" s="33"/>
      <c r="BI63" s="31"/>
      <c r="BJ63" s="31"/>
      <c r="BK63" s="136"/>
      <c r="BL63" s="139">
        <f t="shared" si="49"/>
        <v>0</v>
      </c>
      <c r="BM63" s="31">
        <f t="shared" si="50"/>
        <v>0</v>
      </c>
      <c r="BN63" s="31"/>
      <c r="BO63" s="140">
        <f t="shared" si="51"/>
        <v>0</v>
      </c>
      <c r="BP63" s="12"/>
      <c r="BQ63" s="8">
        <f t="shared" si="63"/>
        <v>9.0359999999999996</v>
      </c>
      <c r="BR63" s="8">
        <f t="shared" si="64"/>
        <v>-184.49199999999999</v>
      </c>
      <c r="BS63" s="8"/>
      <c r="BT63" s="8">
        <f t="shared" si="79"/>
        <v>0</v>
      </c>
      <c r="BU63"/>
      <c r="BV63">
        <f>IF(D63="M",IF(BY63&lt;78,LMS!$D$5*BY63^3+LMS!$E$5*BY63^2+LMS!$F$5*BY63+LMS!$G$5,IF(BY63&lt;150,LMS!$D$6*BY63^3+LMS!$E$6*BY63^2+LMS!$F$6*BY63+LMS!$G$6,LMS!$D$7*BY63^3+LMS!$E$7*BY63^2+LMS!$F$7*BY63+LMS!$G$7)),IF(BY63&lt;69,LMS!$D$9*BY63^3+LMS!$E$9*BY63^2+LMS!$F$9*BY63+LMS!$G$9,IF(BY63&lt;150,LMS!$D$10*BY63^3+LMS!$E$10*BY63^2+LMS!$F$10*BY63+LMS!$G$10,LMS!$D$11*BY63^3+LMS!$E$11*BY63^2+LMS!$F$11*BY63+LMS!$G$11)))</f>
        <v>0.79584630099999998</v>
      </c>
      <c r="BW63">
        <f>IF(D63="M",(IF(BY63&lt;2.5,LMS!$D$21*BY63^3+LMS!$E$21*BY63^2+LMS!$F$21*BY63+LMS!$G$21,IF(BY63&lt;9.5,LMS!$D$22*BY63^3+LMS!$E$22*BY63^2+LMS!$F$22*BY63+LMS!$G$22,IF(BY63&lt;26.75,LMS!$D$23*BY63^3+LMS!$E$23*BY63^2+LMS!$F$23*BY63+LMS!$G$23,IF(BY63&lt;90,LMS!$D$24*BY63^3+LMS!$E$24*BY63^2+LMS!$F$24*BY63+LMS!$G$24,LMS!$D$25*BY63^3+LMS!$E$25*BY63^2+LMS!$F$25*BY63+LMS!$G$25))))),(IF(BY63&lt;2.5,LMS!$D$27*BY63^3+LMS!$E$27*BY63^2+LMS!$F$27*BY63+LMS!$G$27,IF(BY63&lt;9.5,LMS!$D$28*BY63^3+LMS!$E$28*BY63^2+LMS!$F$28*BY63+LMS!$G$28,IF(BY63&lt;26.75,LMS!$D$29*BY63^3+LMS!$E$29*BY63^2+LMS!$F$29*BY63+LMS!$G$29,IF(BY63&lt;90,LMS!$D$30*BY63^3+LMS!$E$30*BY63^2+LMS!$F$30*BY63+LMS!$G$30,IF(BY63&lt;150,LMS!$D$31*BY63^3+LMS!$E$31*BY63^2+LMS!$F$31*BY63+LMS!$G$31,LMS!$D$32*BY63^3+LMS!$E$32*BY63^2+LMS!$F$32*BY63+LMS!$G$32)))))))</f>
        <v>12.568967990000001</v>
      </c>
      <c r="BX63">
        <f>IF(D63="M",(IF(BY63&lt;90,LMS!$D$14*BY63^3+LMS!$E$14*BY63^2+LMS!$F$14*BY63+LMS!$G$14,LMS!$D$15*BY63^3+LMS!$E$15*BY63^2+LMS!$F$15*BY63+LMS!$G$15)),(IF(BY63&lt;90,LMS!$D$17*BY63^3+LMS!$E$17*BY63^2+LMS!$F$17*BY63+LMS!$G$17,LMS!$D$18*BY63^3+LMS!$E$18*BY63^2+LMS!$F$18*BY63+LMS!$G$18)))</f>
        <v>8.8969350000000003E-2</v>
      </c>
      <c r="BY63" s="7">
        <f t="shared" si="53"/>
        <v>0</v>
      </c>
      <c r="CA63" s="143">
        <f>IF(D63="M",WeightSDS!P$5*$BY63^7+WeightSDS!Q$5*$BY63^6+WeightSDS!R$5*$BY63^5+WeightSDS!S$5*$BY63^4+WeightSDS!T$5*$BY63^3+WeightSDS!U$5*$BY63^2+WeightSDS!V$5*$BY63+WeightSDS!W$5,IF($BY63&lt;186,WeightSDS!P$8*$BY63^7+WeightSDS!Q$8*$BY63^6+WeightSDS!R$8*$BY63^5+WeightSDS!S$8*$BY63^4+WeightSDS!T$8*$BY63^3+WeightSDS!U$8*$BY63^2+WeightSDS!V$8*$BY63+WeightSDS!W$8,WeightSDS!$U$9+WeightSDS!$V$9*($BY63-WeightSDS!$W$9)))</f>
        <v>0.75407122999999998</v>
      </c>
      <c r="CB63" s="7">
        <f>IF(D63="M",IF($BY63&lt;45,WeightSDS!M$23*$BY63^10+WeightSDS!N$23*$BY63^9+WeightSDS!O$23*$BY63^8+WeightSDS!P$23*$BY63^7+WeightSDS!Q$23*$BY63^6+WeightSDS!R$23*$BY63^5+WeightSDS!S$23*$BY63^4+WeightSDS!T$23*$BY63^3+WeightSDS!U$23*$BY63^2+WeightSDS!V$23*$BY63+WeightSDS!W$23,IF($BY63&lt;153,WeightSDS!M$25*$BY63^10+WeightSDS!N$25*$BY63^9+WeightSDS!O$25*$BY63^8+WeightSDS!P$25*$BY63^7+WeightSDS!Q$25*$BY63^6+WeightSDS!R$25*$BY63^5+WeightSDS!S$25*$BY63^4+WeightSDS!T$25*$BY63^3+WeightSDS!U$25*$BY63^2+WeightSDS!V$25*$BY63+WeightSDS!W$25,WeightSDS!M$27+WeightSDS!N$27/(1+EXP(WeightSDS!O$27+WeightSDS!P$27*$BY63)))),IF($BY63&lt;43.8,WeightSDS!M$29*$BY63^10+WeightSDS!N$29*$BY63^9+WeightSDS!O$29*$BY63^8+WeightSDS!P$29*$BY63^7+WeightSDS!Q$29*$BY63^6+WeightSDS!R$29*$BY63^5+WeightSDS!S$29*$BY63^4+WeightSDS!T$29*$BY63^3+WeightSDS!U$29*$BY63^2+WeightSDS!V$29*$BY63+WeightSDS!W$29-0.010431*(1-$BY63/210),IF($BY63&lt;123,WeightSDS!M$30*$BY63^10+WeightSDS!N$30*$BY63^9+WeightSDS!O$30*$BY63^8+WeightSDS!P$30*$BY63^7+WeightSDS!Q$30*$BY63^6+WeightSDS!R$30*$BY63^5+WeightSDS!S$30*$BY63^4+WeightSDS!T$30*$BY63^3+WeightSDS!U$30*$BY63^2+WeightSDS!V$30*$BY63+WeightSDS!W$30-0.010431*(1-1/$BY63),WeightSDS!M$32+WeightSDS!N$32/(1+EXP(WeightSDS!O$32+WeightSDS!P$32*$BY63))-0.010431*(1-$BY63/210))))</f>
        <v>2.9500001032655536</v>
      </c>
      <c r="CC63" s="7">
        <f>IF(D63="M",IF($BY63&lt;162,WeightSDS!P$12*$BY63^7+WeightSDS!Q$12*$BY63^6+WeightSDS!R$12*$BY63^5+WeightSDS!S$12*$BY63^4+WeightSDS!T$12*$BY63^3+WeightSDS!U$12*$BY63^2+WeightSDS!V$12*$BY63+WeightSDS!W$12,WeightSDS!P$14*$BY63^7+WeightSDS!Q$14*$BY63^6+WeightSDS!R$14*$BY63^5+WeightSDS!S$14*$BY63^4+WeightSDS!T$14*$BY63^3+WeightSDS!U$14*$BY63^2+WeightSDS!V$14*$BY63+WeightSDS!W$14),IF($BY63&lt;156,WeightSDS!O$17*$BY63^8+WeightSDS!P$17*$BY63^7+WeightSDS!Q$17*$BY63^6+WeightSDS!R$17*$BY63^5+WeightSDS!S$17*$BY63^4+WeightSDS!T$17*$BY63^3+WeightSDS!U$17*$BY63^2+WeightSDS!V$17*$BY63+WeightSDS!W$17,IF($BY63&lt;186,WeightSDS!$U$18+(WeightSDS!$V$18-WeightSDS!$U$18)/24*($BY63-186)+WeightSDS!$W$18*(-$BY63+186)^2-0.005,WeightSDS!$U$18+(WeightSDS!$V$18-WeightSDS!$U$18)/24*($BY63-186)-0.005)))</f>
        <v>0.14604529399999999</v>
      </c>
      <c r="CE63">
        <f t="shared" si="80"/>
        <v>0.56299999999999994</v>
      </c>
      <c r="CF63">
        <f t="shared" si="81"/>
        <v>69</v>
      </c>
      <c r="CG63">
        <f t="shared" si="82"/>
        <v>0.51</v>
      </c>
      <c r="CH63" s="7" t="e">
        <f t="shared" si="83"/>
        <v>#VALUE!</v>
      </c>
      <c r="CI63" s="7" t="e">
        <f t="shared" si="84"/>
        <v>#VALUE!</v>
      </c>
      <c r="CJ63" s="7" t="e">
        <f t="shared" si="85"/>
        <v>#VALUE!</v>
      </c>
      <c r="CK63" s="7" t="e">
        <f t="shared" si="65"/>
        <v>#VALUE!</v>
      </c>
      <c r="CL63" s="7" t="e">
        <f t="shared" si="66"/>
        <v>#VALUE!</v>
      </c>
      <c r="CM63" s="7" t="e">
        <f t="shared" si="67"/>
        <v>#VALUE!</v>
      </c>
      <c r="CN63" s="7" t="e">
        <f t="shared" si="68"/>
        <v>#VALUE!</v>
      </c>
      <c r="CO63" s="7" t="e">
        <f t="shared" si="69"/>
        <v>#VALUE!</v>
      </c>
      <c r="CP63" s="7" t="e">
        <f t="shared" si="70"/>
        <v>#VALUE!</v>
      </c>
      <c r="CR63" s="7" t="e">
        <f t="shared" si="86"/>
        <v>#VALUE!</v>
      </c>
      <c r="CS63" s="7" t="e">
        <f t="shared" si="87"/>
        <v>#VALUE!</v>
      </c>
      <c r="CT63" s="7" t="e">
        <f t="shared" si="88"/>
        <v>#VALUE!</v>
      </c>
      <c r="CU63" s="7" t="e">
        <f t="shared" si="89"/>
        <v>#VALUE!</v>
      </c>
      <c r="CV63" s="7" t="e">
        <f t="shared" si="90"/>
        <v>#VALUE!</v>
      </c>
      <c r="CW63" s="7" t="e">
        <f t="shared" si="91"/>
        <v>#VALUE!</v>
      </c>
      <c r="CX63" s="7" t="e">
        <f t="shared" si="92"/>
        <v>#VALUE!</v>
      </c>
      <c r="CY63" s="7" t="e">
        <f t="shared" si="93"/>
        <v>#VALUE!</v>
      </c>
      <c r="CZ63" s="7" t="e">
        <f t="shared" si="94"/>
        <v>#VALUE!</v>
      </c>
    </row>
    <row r="64" spans="2:104" s="7" customFormat="1" x14ac:dyDescent="0.15">
      <c r="B64" s="118"/>
      <c r="C64" s="118"/>
      <c r="D64" s="118"/>
      <c r="E64" s="30"/>
      <c r="F64" s="78"/>
      <c r="G64" s="78"/>
      <c r="H64" s="78"/>
      <c r="I64" s="78"/>
      <c r="J64" s="78"/>
      <c r="K64" s="78"/>
      <c r="L64" s="30"/>
      <c r="M64" s="78"/>
      <c r="N64" s="78"/>
      <c r="O64" s="78"/>
      <c r="P64" s="78"/>
      <c r="Q64" s="2" t="str">
        <f t="shared" si="30"/>
        <v/>
      </c>
      <c r="R64" s="11" t="str">
        <f t="shared" si="31"/>
        <v/>
      </c>
      <c r="S64" s="2" t="str">
        <f t="shared" si="32"/>
        <v/>
      </c>
      <c r="T64" s="11" t="str">
        <f t="shared" si="33"/>
        <v/>
      </c>
      <c r="U64" s="2" t="str">
        <f t="shared" si="34"/>
        <v/>
      </c>
      <c r="V64" s="11" t="str">
        <f t="shared" si="35"/>
        <v/>
      </c>
      <c r="W64" s="79" t="str">
        <f t="shared" si="61"/>
        <v/>
      </c>
      <c r="X64" s="79" t="str">
        <f t="shared" si="62"/>
        <v/>
      </c>
      <c r="Y64" s="2" t="str">
        <f t="shared" si="71"/>
        <v/>
      </c>
      <c r="Z64" s="11" t="str">
        <f t="shared" si="72"/>
        <v/>
      </c>
      <c r="AA64" s="2" t="str">
        <f t="shared" si="73"/>
        <v/>
      </c>
      <c r="AB64" s="11" t="str">
        <f t="shared" si="74"/>
        <v/>
      </c>
      <c r="AC64" s="2" t="str">
        <f t="shared" si="75"/>
        <v/>
      </c>
      <c r="AD64" s="11" t="str">
        <f t="shared" si="76"/>
        <v/>
      </c>
      <c r="AE64" s="11" t="str">
        <f t="shared" si="77"/>
        <v/>
      </c>
      <c r="AF64" s="2" t="str">
        <f t="shared" si="39"/>
        <v/>
      </c>
      <c r="AG64" s="2" t="str">
        <f t="shared" si="78"/>
        <v/>
      </c>
      <c r="AH64" s="2" t="str">
        <f t="shared" si="40"/>
        <v/>
      </c>
      <c r="AI64" s="11" t="str">
        <f t="shared" si="41"/>
        <v/>
      </c>
      <c r="AJ64" s="2" t="str">
        <f t="shared" si="42"/>
        <v/>
      </c>
      <c r="AK64" s="11" t="str">
        <f t="shared" si="43"/>
        <v/>
      </c>
      <c r="AL64" s="11" t="str">
        <f t="shared" si="44"/>
        <v/>
      </c>
      <c r="AM64" s="2" t="str">
        <f t="shared" si="45"/>
        <v/>
      </c>
      <c r="AN64" s="11" t="str">
        <f t="shared" si="46"/>
        <v/>
      </c>
      <c r="AO64" s="175" t="str">
        <f t="shared" si="47"/>
        <v/>
      </c>
      <c r="AP64" s="11" t="str">
        <f t="shared" si="48"/>
        <v/>
      </c>
      <c r="AQ64" s="33"/>
      <c r="AR64" s="33"/>
      <c r="AS64" s="33"/>
      <c r="AT64" s="33"/>
      <c r="AU64" s="33"/>
      <c r="AV64" s="33"/>
      <c r="AW64" s="33"/>
      <c r="AX64" s="33"/>
      <c r="AY64" s="33"/>
      <c r="AZ64" s="33"/>
      <c r="BA64" s="33"/>
      <c r="BB64" s="33"/>
      <c r="BC64" s="33"/>
      <c r="BD64" s="33"/>
      <c r="BE64" s="33"/>
      <c r="BF64" s="33"/>
      <c r="BG64" s="33"/>
      <c r="BH64" s="33"/>
      <c r="BI64" s="31"/>
      <c r="BJ64" s="31"/>
      <c r="BK64" s="136"/>
      <c r="BL64" s="139">
        <f t="shared" si="49"/>
        <v>0</v>
      </c>
      <c r="BM64" s="31">
        <f t="shared" si="50"/>
        <v>0</v>
      </c>
      <c r="BN64" s="31"/>
      <c r="BO64" s="140">
        <f t="shared" si="51"/>
        <v>0</v>
      </c>
      <c r="BP64" s="12"/>
      <c r="BQ64" s="8">
        <f t="shared" si="63"/>
        <v>9.0359999999999996</v>
      </c>
      <c r="BR64" s="8">
        <f t="shared" si="64"/>
        <v>-184.49199999999999</v>
      </c>
      <c r="BS64" s="8"/>
      <c r="BT64" s="8">
        <f t="shared" si="79"/>
        <v>0</v>
      </c>
      <c r="BU64"/>
      <c r="BV64">
        <f>IF(D64="M",IF(BY64&lt;78,LMS!$D$5*BY64^3+LMS!$E$5*BY64^2+LMS!$F$5*BY64+LMS!$G$5,IF(BY64&lt;150,LMS!$D$6*BY64^3+LMS!$E$6*BY64^2+LMS!$F$6*BY64+LMS!$G$6,LMS!$D$7*BY64^3+LMS!$E$7*BY64^2+LMS!$F$7*BY64+LMS!$G$7)),IF(BY64&lt;69,LMS!$D$9*BY64^3+LMS!$E$9*BY64^2+LMS!$F$9*BY64+LMS!$G$9,IF(BY64&lt;150,LMS!$D$10*BY64^3+LMS!$E$10*BY64^2+LMS!$F$10*BY64+LMS!$G$10,LMS!$D$11*BY64^3+LMS!$E$11*BY64^2+LMS!$F$11*BY64+LMS!$G$11)))</f>
        <v>0.79584630099999998</v>
      </c>
      <c r="BW64">
        <f>IF(D64="M",(IF(BY64&lt;2.5,LMS!$D$21*BY64^3+LMS!$E$21*BY64^2+LMS!$F$21*BY64+LMS!$G$21,IF(BY64&lt;9.5,LMS!$D$22*BY64^3+LMS!$E$22*BY64^2+LMS!$F$22*BY64+LMS!$G$22,IF(BY64&lt;26.75,LMS!$D$23*BY64^3+LMS!$E$23*BY64^2+LMS!$F$23*BY64+LMS!$G$23,IF(BY64&lt;90,LMS!$D$24*BY64^3+LMS!$E$24*BY64^2+LMS!$F$24*BY64+LMS!$G$24,LMS!$D$25*BY64^3+LMS!$E$25*BY64^2+LMS!$F$25*BY64+LMS!$G$25))))),(IF(BY64&lt;2.5,LMS!$D$27*BY64^3+LMS!$E$27*BY64^2+LMS!$F$27*BY64+LMS!$G$27,IF(BY64&lt;9.5,LMS!$D$28*BY64^3+LMS!$E$28*BY64^2+LMS!$F$28*BY64+LMS!$G$28,IF(BY64&lt;26.75,LMS!$D$29*BY64^3+LMS!$E$29*BY64^2+LMS!$F$29*BY64+LMS!$G$29,IF(BY64&lt;90,LMS!$D$30*BY64^3+LMS!$E$30*BY64^2+LMS!$F$30*BY64+LMS!$G$30,IF(BY64&lt;150,LMS!$D$31*BY64^3+LMS!$E$31*BY64^2+LMS!$F$31*BY64+LMS!$G$31,LMS!$D$32*BY64^3+LMS!$E$32*BY64^2+LMS!$F$32*BY64+LMS!$G$32)))))))</f>
        <v>12.568967990000001</v>
      </c>
      <c r="BX64">
        <f>IF(D64="M",(IF(BY64&lt;90,LMS!$D$14*BY64^3+LMS!$E$14*BY64^2+LMS!$F$14*BY64+LMS!$G$14,LMS!$D$15*BY64^3+LMS!$E$15*BY64^2+LMS!$F$15*BY64+LMS!$G$15)),(IF(BY64&lt;90,LMS!$D$17*BY64^3+LMS!$E$17*BY64^2+LMS!$F$17*BY64+LMS!$G$17,LMS!$D$18*BY64^3+LMS!$E$18*BY64^2+LMS!$F$18*BY64+LMS!$G$18)))</f>
        <v>8.8969350000000003E-2</v>
      </c>
      <c r="BY64" s="7">
        <f t="shared" si="53"/>
        <v>0</v>
      </c>
      <c r="CA64" s="143">
        <f>IF(D64="M",WeightSDS!P$5*$BY64^7+WeightSDS!Q$5*$BY64^6+WeightSDS!R$5*$BY64^5+WeightSDS!S$5*$BY64^4+WeightSDS!T$5*$BY64^3+WeightSDS!U$5*$BY64^2+WeightSDS!V$5*$BY64+WeightSDS!W$5,IF($BY64&lt;186,WeightSDS!P$8*$BY64^7+WeightSDS!Q$8*$BY64^6+WeightSDS!R$8*$BY64^5+WeightSDS!S$8*$BY64^4+WeightSDS!T$8*$BY64^3+WeightSDS!U$8*$BY64^2+WeightSDS!V$8*$BY64+WeightSDS!W$8,WeightSDS!$U$9+WeightSDS!$V$9*($BY64-WeightSDS!$W$9)))</f>
        <v>0.75407122999999998</v>
      </c>
      <c r="CB64" s="7">
        <f>IF(D64="M",IF($BY64&lt;45,WeightSDS!M$23*$BY64^10+WeightSDS!N$23*$BY64^9+WeightSDS!O$23*$BY64^8+WeightSDS!P$23*$BY64^7+WeightSDS!Q$23*$BY64^6+WeightSDS!R$23*$BY64^5+WeightSDS!S$23*$BY64^4+WeightSDS!T$23*$BY64^3+WeightSDS!U$23*$BY64^2+WeightSDS!V$23*$BY64+WeightSDS!W$23,IF($BY64&lt;153,WeightSDS!M$25*$BY64^10+WeightSDS!N$25*$BY64^9+WeightSDS!O$25*$BY64^8+WeightSDS!P$25*$BY64^7+WeightSDS!Q$25*$BY64^6+WeightSDS!R$25*$BY64^5+WeightSDS!S$25*$BY64^4+WeightSDS!T$25*$BY64^3+WeightSDS!U$25*$BY64^2+WeightSDS!V$25*$BY64+WeightSDS!W$25,WeightSDS!M$27+WeightSDS!N$27/(1+EXP(WeightSDS!O$27+WeightSDS!P$27*$BY64)))),IF($BY64&lt;43.8,WeightSDS!M$29*$BY64^10+WeightSDS!N$29*$BY64^9+WeightSDS!O$29*$BY64^8+WeightSDS!P$29*$BY64^7+WeightSDS!Q$29*$BY64^6+WeightSDS!R$29*$BY64^5+WeightSDS!S$29*$BY64^4+WeightSDS!T$29*$BY64^3+WeightSDS!U$29*$BY64^2+WeightSDS!V$29*$BY64+WeightSDS!W$29-0.010431*(1-$BY64/210),IF($BY64&lt;123,WeightSDS!M$30*$BY64^10+WeightSDS!N$30*$BY64^9+WeightSDS!O$30*$BY64^8+WeightSDS!P$30*$BY64^7+WeightSDS!Q$30*$BY64^6+WeightSDS!R$30*$BY64^5+WeightSDS!S$30*$BY64^4+WeightSDS!T$30*$BY64^3+WeightSDS!U$30*$BY64^2+WeightSDS!V$30*$BY64+WeightSDS!W$30-0.010431*(1-1/$BY64),WeightSDS!M$32+WeightSDS!N$32/(1+EXP(WeightSDS!O$32+WeightSDS!P$32*$BY64))-0.010431*(1-$BY64/210))))</f>
        <v>2.9500001032655536</v>
      </c>
      <c r="CC64" s="7">
        <f>IF(D64="M",IF($BY64&lt;162,WeightSDS!P$12*$BY64^7+WeightSDS!Q$12*$BY64^6+WeightSDS!R$12*$BY64^5+WeightSDS!S$12*$BY64^4+WeightSDS!T$12*$BY64^3+WeightSDS!U$12*$BY64^2+WeightSDS!V$12*$BY64+WeightSDS!W$12,WeightSDS!P$14*$BY64^7+WeightSDS!Q$14*$BY64^6+WeightSDS!R$14*$BY64^5+WeightSDS!S$14*$BY64^4+WeightSDS!T$14*$BY64^3+WeightSDS!U$14*$BY64^2+WeightSDS!V$14*$BY64+WeightSDS!W$14),IF($BY64&lt;156,WeightSDS!O$17*$BY64^8+WeightSDS!P$17*$BY64^7+WeightSDS!Q$17*$BY64^6+WeightSDS!R$17*$BY64^5+WeightSDS!S$17*$BY64^4+WeightSDS!T$17*$BY64^3+WeightSDS!U$17*$BY64^2+WeightSDS!V$17*$BY64+WeightSDS!W$17,IF($BY64&lt;186,WeightSDS!$U$18+(WeightSDS!$V$18-WeightSDS!$U$18)/24*($BY64-186)+WeightSDS!$W$18*(-$BY64+186)^2-0.005,WeightSDS!$U$18+(WeightSDS!$V$18-WeightSDS!$U$18)/24*($BY64-186)-0.005)))</f>
        <v>0.14604529399999999</v>
      </c>
      <c r="CE64">
        <f t="shared" si="80"/>
        <v>0.56299999999999994</v>
      </c>
      <c r="CF64">
        <f t="shared" si="81"/>
        <v>69</v>
      </c>
      <c r="CG64">
        <f t="shared" si="82"/>
        <v>0.51</v>
      </c>
      <c r="CH64" s="7" t="e">
        <f t="shared" si="83"/>
        <v>#VALUE!</v>
      </c>
      <c r="CI64" s="7" t="e">
        <f t="shared" si="84"/>
        <v>#VALUE!</v>
      </c>
      <c r="CJ64" s="7" t="e">
        <f t="shared" si="85"/>
        <v>#VALUE!</v>
      </c>
      <c r="CK64" s="7" t="e">
        <f t="shared" si="65"/>
        <v>#VALUE!</v>
      </c>
      <c r="CL64" s="7" t="e">
        <f t="shared" si="66"/>
        <v>#VALUE!</v>
      </c>
      <c r="CM64" s="7" t="e">
        <f t="shared" si="67"/>
        <v>#VALUE!</v>
      </c>
      <c r="CN64" s="7" t="e">
        <f t="shared" si="68"/>
        <v>#VALUE!</v>
      </c>
      <c r="CO64" s="7" t="e">
        <f t="shared" si="69"/>
        <v>#VALUE!</v>
      </c>
      <c r="CP64" s="7" t="e">
        <f t="shared" si="70"/>
        <v>#VALUE!</v>
      </c>
      <c r="CR64" s="7" t="e">
        <f t="shared" si="86"/>
        <v>#VALUE!</v>
      </c>
      <c r="CS64" s="7" t="e">
        <f t="shared" si="87"/>
        <v>#VALUE!</v>
      </c>
      <c r="CT64" s="7" t="e">
        <f t="shared" si="88"/>
        <v>#VALUE!</v>
      </c>
      <c r="CU64" s="7" t="e">
        <f t="shared" si="89"/>
        <v>#VALUE!</v>
      </c>
      <c r="CV64" s="7" t="e">
        <f t="shared" si="90"/>
        <v>#VALUE!</v>
      </c>
      <c r="CW64" s="7" t="e">
        <f t="shared" si="91"/>
        <v>#VALUE!</v>
      </c>
      <c r="CX64" s="7" t="e">
        <f t="shared" si="92"/>
        <v>#VALUE!</v>
      </c>
      <c r="CY64" s="7" t="e">
        <f t="shared" si="93"/>
        <v>#VALUE!</v>
      </c>
      <c r="CZ64" s="7" t="e">
        <f t="shared" si="94"/>
        <v>#VALUE!</v>
      </c>
    </row>
    <row r="65" spans="2:104" s="7" customFormat="1" x14ac:dyDescent="0.15">
      <c r="B65" s="118"/>
      <c r="C65" s="118"/>
      <c r="D65" s="118"/>
      <c r="E65" s="30"/>
      <c r="F65" s="78"/>
      <c r="G65" s="78"/>
      <c r="H65" s="78"/>
      <c r="I65" s="78"/>
      <c r="J65" s="78"/>
      <c r="K65" s="78"/>
      <c r="L65" s="30"/>
      <c r="M65" s="78"/>
      <c r="N65" s="78"/>
      <c r="O65" s="78"/>
      <c r="P65" s="78"/>
      <c r="Q65" s="2" t="str">
        <f t="shared" si="30"/>
        <v/>
      </c>
      <c r="R65" s="11" t="str">
        <f t="shared" si="31"/>
        <v/>
      </c>
      <c r="S65" s="2" t="str">
        <f t="shared" si="32"/>
        <v/>
      </c>
      <c r="T65" s="11" t="str">
        <f t="shared" si="33"/>
        <v/>
      </c>
      <c r="U65" s="2" t="str">
        <f t="shared" si="34"/>
        <v/>
      </c>
      <c r="V65" s="11" t="str">
        <f t="shared" si="35"/>
        <v/>
      </c>
      <c r="W65" s="79" t="str">
        <f t="shared" si="61"/>
        <v/>
      </c>
      <c r="X65" s="79" t="str">
        <f t="shared" si="62"/>
        <v/>
      </c>
      <c r="Y65" s="2" t="str">
        <f t="shared" si="71"/>
        <v/>
      </c>
      <c r="Z65" s="11" t="str">
        <f t="shared" si="72"/>
        <v/>
      </c>
      <c r="AA65" s="2" t="str">
        <f t="shared" si="73"/>
        <v/>
      </c>
      <c r="AB65" s="11" t="str">
        <f t="shared" si="74"/>
        <v/>
      </c>
      <c r="AC65" s="2" t="str">
        <f t="shared" si="75"/>
        <v/>
      </c>
      <c r="AD65" s="11" t="str">
        <f t="shared" si="76"/>
        <v/>
      </c>
      <c r="AE65" s="11" t="str">
        <f t="shared" si="77"/>
        <v/>
      </c>
      <c r="AF65" s="2" t="str">
        <f t="shared" si="39"/>
        <v/>
      </c>
      <c r="AG65" s="2" t="str">
        <f t="shared" si="78"/>
        <v/>
      </c>
      <c r="AH65" s="2" t="str">
        <f t="shared" si="40"/>
        <v/>
      </c>
      <c r="AI65" s="11" t="str">
        <f t="shared" si="41"/>
        <v/>
      </c>
      <c r="AJ65" s="2" t="str">
        <f t="shared" si="42"/>
        <v/>
      </c>
      <c r="AK65" s="11" t="str">
        <f t="shared" si="43"/>
        <v/>
      </c>
      <c r="AL65" s="11" t="str">
        <f t="shared" si="44"/>
        <v/>
      </c>
      <c r="AM65" s="2" t="str">
        <f t="shared" si="45"/>
        <v/>
      </c>
      <c r="AN65" s="11" t="str">
        <f t="shared" si="46"/>
        <v/>
      </c>
      <c r="AO65" s="175" t="str">
        <f t="shared" si="47"/>
        <v/>
      </c>
      <c r="AP65" s="11" t="str">
        <f t="shared" si="48"/>
        <v/>
      </c>
      <c r="AQ65" s="33"/>
      <c r="AR65" s="33"/>
      <c r="AS65" s="33"/>
      <c r="AT65" s="33"/>
      <c r="AU65" s="33"/>
      <c r="AV65" s="33"/>
      <c r="AW65" s="33"/>
      <c r="AX65" s="33"/>
      <c r="AY65" s="33"/>
      <c r="AZ65" s="33"/>
      <c r="BA65" s="33"/>
      <c r="BB65" s="33"/>
      <c r="BC65" s="33"/>
      <c r="BD65" s="33"/>
      <c r="BE65" s="33"/>
      <c r="BF65" s="33"/>
      <c r="BG65" s="33"/>
      <c r="BH65" s="33"/>
      <c r="BI65" s="31"/>
      <c r="BJ65" s="31"/>
      <c r="BK65" s="136"/>
      <c r="BL65" s="139">
        <f t="shared" si="49"/>
        <v>0</v>
      </c>
      <c r="BM65" s="31">
        <f t="shared" si="50"/>
        <v>0</v>
      </c>
      <c r="BN65" s="31"/>
      <c r="BO65" s="140">
        <f t="shared" si="51"/>
        <v>0</v>
      </c>
      <c r="BP65" s="12"/>
      <c r="BQ65" s="8">
        <f t="shared" si="63"/>
        <v>9.0359999999999996</v>
      </c>
      <c r="BR65" s="8">
        <f t="shared" si="64"/>
        <v>-184.49199999999999</v>
      </c>
      <c r="BS65" s="8"/>
      <c r="BT65" s="8">
        <f t="shared" si="79"/>
        <v>0</v>
      </c>
      <c r="BU65"/>
      <c r="BV65">
        <f>IF(D65="M",IF(BY65&lt;78,LMS!$D$5*BY65^3+LMS!$E$5*BY65^2+LMS!$F$5*BY65+LMS!$G$5,IF(BY65&lt;150,LMS!$D$6*BY65^3+LMS!$E$6*BY65^2+LMS!$F$6*BY65+LMS!$G$6,LMS!$D$7*BY65^3+LMS!$E$7*BY65^2+LMS!$F$7*BY65+LMS!$G$7)),IF(BY65&lt;69,LMS!$D$9*BY65^3+LMS!$E$9*BY65^2+LMS!$F$9*BY65+LMS!$G$9,IF(BY65&lt;150,LMS!$D$10*BY65^3+LMS!$E$10*BY65^2+LMS!$F$10*BY65+LMS!$G$10,LMS!$D$11*BY65^3+LMS!$E$11*BY65^2+LMS!$F$11*BY65+LMS!$G$11)))</f>
        <v>0.79584630099999998</v>
      </c>
      <c r="BW65">
        <f>IF(D65="M",(IF(BY65&lt;2.5,LMS!$D$21*BY65^3+LMS!$E$21*BY65^2+LMS!$F$21*BY65+LMS!$G$21,IF(BY65&lt;9.5,LMS!$D$22*BY65^3+LMS!$E$22*BY65^2+LMS!$F$22*BY65+LMS!$G$22,IF(BY65&lt;26.75,LMS!$D$23*BY65^3+LMS!$E$23*BY65^2+LMS!$F$23*BY65+LMS!$G$23,IF(BY65&lt;90,LMS!$D$24*BY65^3+LMS!$E$24*BY65^2+LMS!$F$24*BY65+LMS!$G$24,LMS!$D$25*BY65^3+LMS!$E$25*BY65^2+LMS!$F$25*BY65+LMS!$G$25))))),(IF(BY65&lt;2.5,LMS!$D$27*BY65^3+LMS!$E$27*BY65^2+LMS!$F$27*BY65+LMS!$G$27,IF(BY65&lt;9.5,LMS!$D$28*BY65^3+LMS!$E$28*BY65^2+LMS!$F$28*BY65+LMS!$G$28,IF(BY65&lt;26.75,LMS!$D$29*BY65^3+LMS!$E$29*BY65^2+LMS!$F$29*BY65+LMS!$G$29,IF(BY65&lt;90,LMS!$D$30*BY65^3+LMS!$E$30*BY65^2+LMS!$F$30*BY65+LMS!$G$30,IF(BY65&lt;150,LMS!$D$31*BY65^3+LMS!$E$31*BY65^2+LMS!$F$31*BY65+LMS!$G$31,LMS!$D$32*BY65^3+LMS!$E$32*BY65^2+LMS!$F$32*BY65+LMS!$G$32)))))))</f>
        <v>12.568967990000001</v>
      </c>
      <c r="BX65">
        <f>IF(D65="M",(IF(BY65&lt;90,LMS!$D$14*BY65^3+LMS!$E$14*BY65^2+LMS!$F$14*BY65+LMS!$G$14,LMS!$D$15*BY65^3+LMS!$E$15*BY65^2+LMS!$F$15*BY65+LMS!$G$15)),(IF(BY65&lt;90,LMS!$D$17*BY65^3+LMS!$E$17*BY65^2+LMS!$F$17*BY65+LMS!$G$17,LMS!$D$18*BY65^3+LMS!$E$18*BY65^2+LMS!$F$18*BY65+LMS!$G$18)))</f>
        <v>8.8969350000000003E-2</v>
      </c>
      <c r="BY65" s="7">
        <f t="shared" si="53"/>
        <v>0</v>
      </c>
      <c r="CA65" s="143">
        <f>IF(D65="M",WeightSDS!P$5*$BY65^7+WeightSDS!Q$5*$BY65^6+WeightSDS!R$5*$BY65^5+WeightSDS!S$5*$BY65^4+WeightSDS!T$5*$BY65^3+WeightSDS!U$5*$BY65^2+WeightSDS!V$5*$BY65+WeightSDS!W$5,IF($BY65&lt;186,WeightSDS!P$8*$BY65^7+WeightSDS!Q$8*$BY65^6+WeightSDS!R$8*$BY65^5+WeightSDS!S$8*$BY65^4+WeightSDS!T$8*$BY65^3+WeightSDS!U$8*$BY65^2+WeightSDS!V$8*$BY65+WeightSDS!W$8,WeightSDS!$U$9+WeightSDS!$V$9*($BY65-WeightSDS!$W$9)))</f>
        <v>0.75407122999999998</v>
      </c>
      <c r="CB65" s="7">
        <f>IF(D65="M",IF($BY65&lt;45,WeightSDS!M$23*$BY65^10+WeightSDS!N$23*$BY65^9+WeightSDS!O$23*$BY65^8+WeightSDS!P$23*$BY65^7+WeightSDS!Q$23*$BY65^6+WeightSDS!R$23*$BY65^5+WeightSDS!S$23*$BY65^4+WeightSDS!T$23*$BY65^3+WeightSDS!U$23*$BY65^2+WeightSDS!V$23*$BY65+WeightSDS!W$23,IF($BY65&lt;153,WeightSDS!M$25*$BY65^10+WeightSDS!N$25*$BY65^9+WeightSDS!O$25*$BY65^8+WeightSDS!P$25*$BY65^7+WeightSDS!Q$25*$BY65^6+WeightSDS!R$25*$BY65^5+WeightSDS!S$25*$BY65^4+WeightSDS!T$25*$BY65^3+WeightSDS!U$25*$BY65^2+WeightSDS!V$25*$BY65+WeightSDS!W$25,WeightSDS!M$27+WeightSDS!N$27/(1+EXP(WeightSDS!O$27+WeightSDS!P$27*$BY65)))),IF($BY65&lt;43.8,WeightSDS!M$29*$BY65^10+WeightSDS!N$29*$BY65^9+WeightSDS!O$29*$BY65^8+WeightSDS!P$29*$BY65^7+WeightSDS!Q$29*$BY65^6+WeightSDS!R$29*$BY65^5+WeightSDS!S$29*$BY65^4+WeightSDS!T$29*$BY65^3+WeightSDS!U$29*$BY65^2+WeightSDS!V$29*$BY65+WeightSDS!W$29-0.010431*(1-$BY65/210),IF($BY65&lt;123,WeightSDS!M$30*$BY65^10+WeightSDS!N$30*$BY65^9+WeightSDS!O$30*$BY65^8+WeightSDS!P$30*$BY65^7+WeightSDS!Q$30*$BY65^6+WeightSDS!R$30*$BY65^5+WeightSDS!S$30*$BY65^4+WeightSDS!T$30*$BY65^3+WeightSDS!U$30*$BY65^2+WeightSDS!V$30*$BY65+WeightSDS!W$30-0.010431*(1-1/$BY65),WeightSDS!M$32+WeightSDS!N$32/(1+EXP(WeightSDS!O$32+WeightSDS!P$32*$BY65))-0.010431*(1-$BY65/210))))</f>
        <v>2.9500001032655536</v>
      </c>
      <c r="CC65" s="7">
        <f>IF(D65="M",IF($BY65&lt;162,WeightSDS!P$12*$BY65^7+WeightSDS!Q$12*$BY65^6+WeightSDS!R$12*$BY65^5+WeightSDS!S$12*$BY65^4+WeightSDS!T$12*$BY65^3+WeightSDS!U$12*$BY65^2+WeightSDS!V$12*$BY65+WeightSDS!W$12,WeightSDS!P$14*$BY65^7+WeightSDS!Q$14*$BY65^6+WeightSDS!R$14*$BY65^5+WeightSDS!S$14*$BY65^4+WeightSDS!T$14*$BY65^3+WeightSDS!U$14*$BY65^2+WeightSDS!V$14*$BY65+WeightSDS!W$14),IF($BY65&lt;156,WeightSDS!O$17*$BY65^8+WeightSDS!P$17*$BY65^7+WeightSDS!Q$17*$BY65^6+WeightSDS!R$17*$BY65^5+WeightSDS!S$17*$BY65^4+WeightSDS!T$17*$BY65^3+WeightSDS!U$17*$BY65^2+WeightSDS!V$17*$BY65+WeightSDS!W$17,IF($BY65&lt;186,WeightSDS!$U$18+(WeightSDS!$V$18-WeightSDS!$U$18)/24*($BY65-186)+WeightSDS!$W$18*(-$BY65+186)^2-0.005,WeightSDS!$U$18+(WeightSDS!$V$18-WeightSDS!$U$18)/24*($BY65-186)-0.005)))</f>
        <v>0.14604529399999999</v>
      </c>
      <c r="CE65">
        <f t="shared" si="80"/>
        <v>0.56299999999999994</v>
      </c>
      <c r="CF65">
        <f t="shared" si="81"/>
        <v>69</v>
      </c>
      <c r="CG65">
        <f t="shared" si="82"/>
        <v>0.51</v>
      </c>
      <c r="CH65" s="7" t="e">
        <f t="shared" si="83"/>
        <v>#VALUE!</v>
      </c>
      <c r="CI65" s="7" t="e">
        <f t="shared" si="84"/>
        <v>#VALUE!</v>
      </c>
      <c r="CJ65" s="7" t="e">
        <f t="shared" si="85"/>
        <v>#VALUE!</v>
      </c>
      <c r="CK65" s="7" t="e">
        <f t="shared" si="65"/>
        <v>#VALUE!</v>
      </c>
      <c r="CL65" s="7" t="e">
        <f t="shared" si="66"/>
        <v>#VALUE!</v>
      </c>
      <c r="CM65" s="7" t="e">
        <f t="shared" si="67"/>
        <v>#VALUE!</v>
      </c>
      <c r="CN65" s="7" t="e">
        <f t="shared" si="68"/>
        <v>#VALUE!</v>
      </c>
      <c r="CO65" s="7" t="e">
        <f t="shared" si="69"/>
        <v>#VALUE!</v>
      </c>
      <c r="CP65" s="7" t="e">
        <f t="shared" si="70"/>
        <v>#VALUE!</v>
      </c>
      <c r="CR65" s="7" t="e">
        <f t="shared" si="86"/>
        <v>#VALUE!</v>
      </c>
      <c r="CS65" s="7" t="e">
        <f t="shared" si="87"/>
        <v>#VALUE!</v>
      </c>
      <c r="CT65" s="7" t="e">
        <f t="shared" si="88"/>
        <v>#VALUE!</v>
      </c>
      <c r="CU65" s="7" t="e">
        <f t="shared" si="89"/>
        <v>#VALUE!</v>
      </c>
      <c r="CV65" s="7" t="e">
        <f t="shared" si="90"/>
        <v>#VALUE!</v>
      </c>
      <c r="CW65" s="7" t="e">
        <f t="shared" si="91"/>
        <v>#VALUE!</v>
      </c>
      <c r="CX65" s="7" t="e">
        <f t="shared" si="92"/>
        <v>#VALUE!</v>
      </c>
      <c r="CY65" s="7" t="e">
        <f t="shared" si="93"/>
        <v>#VALUE!</v>
      </c>
      <c r="CZ65" s="7" t="e">
        <f t="shared" si="94"/>
        <v>#VALUE!</v>
      </c>
    </row>
    <row r="66" spans="2:104" s="7" customFormat="1" x14ac:dyDescent="0.15">
      <c r="B66" s="118"/>
      <c r="C66" s="118"/>
      <c r="D66" s="118"/>
      <c r="E66" s="30"/>
      <c r="F66" s="78"/>
      <c r="G66" s="78"/>
      <c r="H66" s="78"/>
      <c r="I66" s="78"/>
      <c r="J66" s="78"/>
      <c r="K66" s="78"/>
      <c r="L66" s="30"/>
      <c r="M66" s="78"/>
      <c r="N66" s="78"/>
      <c r="O66" s="78"/>
      <c r="P66" s="78"/>
      <c r="Q66" s="2" t="str">
        <f t="shared" si="30"/>
        <v/>
      </c>
      <c r="R66" s="11" t="str">
        <f t="shared" si="31"/>
        <v/>
      </c>
      <c r="S66" s="2" t="str">
        <f t="shared" si="32"/>
        <v/>
      </c>
      <c r="T66" s="11" t="str">
        <f t="shared" si="33"/>
        <v/>
      </c>
      <c r="U66" s="2" t="str">
        <f t="shared" si="34"/>
        <v/>
      </c>
      <c r="V66" s="11" t="str">
        <f t="shared" si="35"/>
        <v/>
      </c>
      <c r="W66" s="79" t="str">
        <f t="shared" si="61"/>
        <v/>
      </c>
      <c r="X66" s="79" t="str">
        <f t="shared" si="62"/>
        <v/>
      </c>
      <c r="Y66" s="2" t="str">
        <f t="shared" si="71"/>
        <v/>
      </c>
      <c r="Z66" s="11" t="str">
        <f t="shared" si="72"/>
        <v/>
      </c>
      <c r="AA66" s="2" t="str">
        <f t="shared" si="73"/>
        <v/>
      </c>
      <c r="AB66" s="11" t="str">
        <f t="shared" si="74"/>
        <v/>
      </c>
      <c r="AC66" s="2" t="str">
        <f t="shared" si="75"/>
        <v/>
      </c>
      <c r="AD66" s="11" t="str">
        <f t="shared" si="76"/>
        <v/>
      </c>
      <c r="AE66" s="11" t="str">
        <f t="shared" si="77"/>
        <v/>
      </c>
      <c r="AF66" s="2" t="str">
        <f t="shared" si="39"/>
        <v/>
      </c>
      <c r="AG66" s="2" t="str">
        <f t="shared" si="78"/>
        <v/>
      </c>
      <c r="AH66" s="2" t="str">
        <f t="shared" si="40"/>
        <v/>
      </c>
      <c r="AI66" s="11" t="str">
        <f t="shared" si="41"/>
        <v/>
      </c>
      <c r="AJ66" s="2" t="str">
        <f t="shared" si="42"/>
        <v/>
      </c>
      <c r="AK66" s="11" t="str">
        <f t="shared" si="43"/>
        <v/>
      </c>
      <c r="AL66" s="11" t="str">
        <f t="shared" si="44"/>
        <v/>
      </c>
      <c r="AM66" s="2" t="str">
        <f t="shared" si="45"/>
        <v/>
      </c>
      <c r="AN66" s="11" t="str">
        <f t="shared" si="46"/>
        <v/>
      </c>
      <c r="AO66" s="175" t="str">
        <f t="shared" si="47"/>
        <v/>
      </c>
      <c r="AP66" s="11" t="str">
        <f t="shared" si="48"/>
        <v/>
      </c>
      <c r="AQ66" s="33"/>
      <c r="AR66" s="33"/>
      <c r="AS66" s="33"/>
      <c r="AT66" s="33"/>
      <c r="AU66" s="33"/>
      <c r="AV66" s="33"/>
      <c r="AW66" s="33"/>
      <c r="AX66" s="33"/>
      <c r="AY66" s="33"/>
      <c r="AZ66" s="33"/>
      <c r="BA66" s="33"/>
      <c r="BB66" s="33"/>
      <c r="BC66" s="33"/>
      <c r="BD66" s="33"/>
      <c r="BE66" s="33"/>
      <c r="BF66" s="33"/>
      <c r="BG66" s="33"/>
      <c r="BH66" s="33"/>
      <c r="BI66" s="31"/>
      <c r="BJ66" s="31"/>
      <c r="BK66" s="136"/>
      <c r="BL66" s="139">
        <f t="shared" si="49"/>
        <v>0</v>
      </c>
      <c r="BM66" s="31">
        <f t="shared" si="50"/>
        <v>0</v>
      </c>
      <c r="BN66" s="31"/>
      <c r="BO66" s="140">
        <f t="shared" si="51"/>
        <v>0</v>
      </c>
      <c r="BP66" s="12"/>
      <c r="BQ66" s="8">
        <f t="shared" si="63"/>
        <v>9.0359999999999996</v>
      </c>
      <c r="BR66" s="8">
        <f t="shared" si="64"/>
        <v>-184.49199999999999</v>
      </c>
      <c r="BS66" s="8"/>
      <c r="BT66" s="8">
        <f t="shared" si="79"/>
        <v>0</v>
      </c>
      <c r="BU66"/>
      <c r="BV66">
        <f>IF(D66="M",IF(BY66&lt;78,LMS!$D$5*BY66^3+LMS!$E$5*BY66^2+LMS!$F$5*BY66+LMS!$G$5,IF(BY66&lt;150,LMS!$D$6*BY66^3+LMS!$E$6*BY66^2+LMS!$F$6*BY66+LMS!$G$6,LMS!$D$7*BY66^3+LMS!$E$7*BY66^2+LMS!$F$7*BY66+LMS!$G$7)),IF(BY66&lt;69,LMS!$D$9*BY66^3+LMS!$E$9*BY66^2+LMS!$F$9*BY66+LMS!$G$9,IF(BY66&lt;150,LMS!$D$10*BY66^3+LMS!$E$10*BY66^2+LMS!$F$10*BY66+LMS!$G$10,LMS!$D$11*BY66^3+LMS!$E$11*BY66^2+LMS!$F$11*BY66+LMS!$G$11)))</f>
        <v>0.79584630099999998</v>
      </c>
      <c r="BW66">
        <f>IF(D66="M",(IF(BY66&lt;2.5,LMS!$D$21*BY66^3+LMS!$E$21*BY66^2+LMS!$F$21*BY66+LMS!$G$21,IF(BY66&lt;9.5,LMS!$D$22*BY66^3+LMS!$E$22*BY66^2+LMS!$F$22*BY66+LMS!$G$22,IF(BY66&lt;26.75,LMS!$D$23*BY66^3+LMS!$E$23*BY66^2+LMS!$F$23*BY66+LMS!$G$23,IF(BY66&lt;90,LMS!$D$24*BY66^3+LMS!$E$24*BY66^2+LMS!$F$24*BY66+LMS!$G$24,LMS!$D$25*BY66^3+LMS!$E$25*BY66^2+LMS!$F$25*BY66+LMS!$G$25))))),(IF(BY66&lt;2.5,LMS!$D$27*BY66^3+LMS!$E$27*BY66^2+LMS!$F$27*BY66+LMS!$G$27,IF(BY66&lt;9.5,LMS!$D$28*BY66^3+LMS!$E$28*BY66^2+LMS!$F$28*BY66+LMS!$G$28,IF(BY66&lt;26.75,LMS!$D$29*BY66^3+LMS!$E$29*BY66^2+LMS!$F$29*BY66+LMS!$G$29,IF(BY66&lt;90,LMS!$D$30*BY66^3+LMS!$E$30*BY66^2+LMS!$F$30*BY66+LMS!$G$30,IF(BY66&lt;150,LMS!$D$31*BY66^3+LMS!$E$31*BY66^2+LMS!$F$31*BY66+LMS!$G$31,LMS!$D$32*BY66^3+LMS!$E$32*BY66^2+LMS!$F$32*BY66+LMS!$G$32)))))))</f>
        <v>12.568967990000001</v>
      </c>
      <c r="BX66">
        <f>IF(D66="M",(IF(BY66&lt;90,LMS!$D$14*BY66^3+LMS!$E$14*BY66^2+LMS!$F$14*BY66+LMS!$G$14,LMS!$D$15*BY66^3+LMS!$E$15*BY66^2+LMS!$F$15*BY66+LMS!$G$15)),(IF(BY66&lt;90,LMS!$D$17*BY66^3+LMS!$E$17*BY66^2+LMS!$F$17*BY66+LMS!$G$17,LMS!$D$18*BY66^3+LMS!$E$18*BY66^2+LMS!$F$18*BY66+LMS!$G$18)))</f>
        <v>8.8969350000000003E-2</v>
      </c>
      <c r="BY66" s="7">
        <f t="shared" si="53"/>
        <v>0</v>
      </c>
      <c r="CA66" s="143">
        <f>IF(D66="M",WeightSDS!P$5*$BY66^7+WeightSDS!Q$5*$BY66^6+WeightSDS!R$5*$BY66^5+WeightSDS!S$5*$BY66^4+WeightSDS!T$5*$BY66^3+WeightSDS!U$5*$BY66^2+WeightSDS!V$5*$BY66+WeightSDS!W$5,IF($BY66&lt;186,WeightSDS!P$8*$BY66^7+WeightSDS!Q$8*$BY66^6+WeightSDS!R$8*$BY66^5+WeightSDS!S$8*$BY66^4+WeightSDS!T$8*$BY66^3+WeightSDS!U$8*$BY66^2+WeightSDS!V$8*$BY66+WeightSDS!W$8,WeightSDS!$U$9+WeightSDS!$V$9*($BY66-WeightSDS!$W$9)))</f>
        <v>0.75407122999999998</v>
      </c>
      <c r="CB66" s="7">
        <f>IF(D66="M",IF($BY66&lt;45,WeightSDS!M$23*$BY66^10+WeightSDS!N$23*$BY66^9+WeightSDS!O$23*$BY66^8+WeightSDS!P$23*$BY66^7+WeightSDS!Q$23*$BY66^6+WeightSDS!R$23*$BY66^5+WeightSDS!S$23*$BY66^4+WeightSDS!T$23*$BY66^3+WeightSDS!U$23*$BY66^2+WeightSDS!V$23*$BY66+WeightSDS!W$23,IF($BY66&lt;153,WeightSDS!M$25*$BY66^10+WeightSDS!N$25*$BY66^9+WeightSDS!O$25*$BY66^8+WeightSDS!P$25*$BY66^7+WeightSDS!Q$25*$BY66^6+WeightSDS!R$25*$BY66^5+WeightSDS!S$25*$BY66^4+WeightSDS!T$25*$BY66^3+WeightSDS!U$25*$BY66^2+WeightSDS!V$25*$BY66+WeightSDS!W$25,WeightSDS!M$27+WeightSDS!N$27/(1+EXP(WeightSDS!O$27+WeightSDS!P$27*$BY66)))),IF($BY66&lt;43.8,WeightSDS!M$29*$BY66^10+WeightSDS!N$29*$BY66^9+WeightSDS!O$29*$BY66^8+WeightSDS!P$29*$BY66^7+WeightSDS!Q$29*$BY66^6+WeightSDS!R$29*$BY66^5+WeightSDS!S$29*$BY66^4+WeightSDS!T$29*$BY66^3+WeightSDS!U$29*$BY66^2+WeightSDS!V$29*$BY66+WeightSDS!W$29-0.010431*(1-$BY66/210),IF($BY66&lt;123,WeightSDS!M$30*$BY66^10+WeightSDS!N$30*$BY66^9+WeightSDS!O$30*$BY66^8+WeightSDS!P$30*$BY66^7+WeightSDS!Q$30*$BY66^6+WeightSDS!R$30*$BY66^5+WeightSDS!S$30*$BY66^4+WeightSDS!T$30*$BY66^3+WeightSDS!U$30*$BY66^2+WeightSDS!V$30*$BY66+WeightSDS!W$30-0.010431*(1-1/$BY66),WeightSDS!M$32+WeightSDS!N$32/(1+EXP(WeightSDS!O$32+WeightSDS!P$32*$BY66))-0.010431*(1-$BY66/210))))</f>
        <v>2.9500001032655536</v>
      </c>
      <c r="CC66" s="7">
        <f>IF(D66="M",IF($BY66&lt;162,WeightSDS!P$12*$BY66^7+WeightSDS!Q$12*$BY66^6+WeightSDS!R$12*$BY66^5+WeightSDS!S$12*$BY66^4+WeightSDS!T$12*$BY66^3+WeightSDS!U$12*$BY66^2+WeightSDS!V$12*$BY66+WeightSDS!W$12,WeightSDS!P$14*$BY66^7+WeightSDS!Q$14*$BY66^6+WeightSDS!R$14*$BY66^5+WeightSDS!S$14*$BY66^4+WeightSDS!T$14*$BY66^3+WeightSDS!U$14*$BY66^2+WeightSDS!V$14*$BY66+WeightSDS!W$14),IF($BY66&lt;156,WeightSDS!O$17*$BY66^8+WeightSDS!P$17*$BY66^7+WeightSDS!Q$17*$BY66^6+WeightSDS!R$17*$BY66^5+WeightSDS!S$17*$BY66^4+WeightSDS!T$17*$BY66^3+WeightSDS!U$17*$BY66^2+WeightSDS!V$17*$BY66+WeightSDS!W$17,IF($BY66&lt;186,WeightSDS!$U$18+(WeightSDS!$V$18-WeightSDS!$U$18)/24*($BY66-186)+WeightSDS!$W$18*(-$BY66+186)^2-0.005,WeightSDS!$U$18+(WeightSDS!$V$18-WeightSDS!$U$18)/24*($BY66-186)-0.005)))</f>
        <v>0.14604529399999999</v>
      </c>
      <c r="CE66">
        <f t="shared" si="80"/>
        <v>0.56299999999999994</v>
      </c>
      <c r="CF66">
        <f t="shared" si="81"/>
        <v>69</v>
      </c>
      <c r="CG66">
        <f t="shared" si="82"/>
        <v>0.51</v>
      </c>
      <c r="CH66" s="7" t="e">
        <f t="shared" si="83"/>
        <v>#VALUE!</v>
      </c>
      <c r="CI66" s="7" t="e">
        <f t="shared" si="84"/>
        <v>#VALUE!</v>
      </c>
      <c r="CJ66" s="7" t="e">
        <f t="shared" si="85"/>
        <v>#VALUE!</v>
      </c>
      <c r="CK66" s="7" t="e">
        <f t="shared" si="65"/>
        <v>#VALUE!</v>
      </c>
      <c r="CL66" s="7" t="e">
        <f t="shared" si="66"/>
        <v>#VALUE!</v>
      </c>
      <c r="CM66" s="7" t="e">
        <f t="shared" si="67"/>
        <v>#VALUE!</v>
      </c>
      <c r="CN66" s="7" t="e">
        <f t="shared" si="68"/>
        <v>#VALUE!</v>
      </c>
      <c r="CO66" s="7" t="e">
        <f t="shared" si="69"/>
        <v>#VALUE!</v>
      </c>
      <c r="CP66" s="7" t="e">
        <f t="shared" si="70"/>
        <v>#VALUE!</v>
      </c>
      <c r="CR66" s="7" t="e">
        <f t="shared" si="86"/>
        <v>#VALUE!</v>
      </c>
      <c r="CS66" s="7" t="e">
        <f t="shared" si="87"/>
        <v>#VALUE!</v>
      </c>
      <c r="CT66" s="7" t="e">
        <f t="shared" si="88"/>
        <v>#VALUE!</v>
      </c>
      <c r="CU66" s="7" t="e">
        <f t="shared" si="89"/>
        <v>#VALUE!</v>
      </c>
      <c r="CV66" s="7" t="e">
        <f t="shared" si="90"/>
        <v>#VALUE!</v>
      </c>
      <c r="CW66" s="7" t="e">
        <f t="shared" si="91"/>
        <v>#VALUE!</v>
      </c>
      <c r="CX66" s="7" t="e">
        <f t="shared" si="92"/>
        <v>#VALUE!</v>
      </c>
      <c r="CY66" s="7" t="e">
        <f t="shared" si="93"/>
        <v>#VALUE!</v>
      </c>
      <c r="CZ66" s="7" t="e">
        <f t="shared" si="94"/>
        <v>#VALUE!</v>
      </c>
    </row>
    <row r="67" spans="2:104" s="7" customFormat="1" x14ac:dyDescent="0.15">
      <c r="B67" s="118"/>
      <c r="C67" s="118"/>
      <c r="D67" s="118"/>
      <c r="E67" s="30"/>
      <c r="F67" s="78"/>
      <c r="G67" s="78"/>
      <c r="H67" s="78"/>
      <c r="I67" s="78"/>
      <c r="J67" s="78"/>
      <c r="K67" s="78"/>
      <c r="L67" s="30"/>
      <c r="M67" s="78"/>
      <c r="N67" s="78"/>
      <c r="O67" s="78"/>
      <c r="P67" s="78"/>
      <c r="Q67" s="2" t="str">
        <f t="shared" si="30"/>
        <v/>
      </c>
      <c r="R67" s="11" t="str">
        <f t="shared" si="31"/>
        <v/>
      </c>
      <c r="S67" s="2" t="str">
        <f t="shared" si="32"/>
        <v/>
      </c>
      <c r="T67" s="11" t="str">
        <f t="shared" si="33"/>
        <v/>
      </c>
      <c r="U67" s="2" t="str">
        <f t="shared" si="34"/>
        <v/>
      </c>
      <c r="V67" s="11" t="str">
        <f t="shared" si="35"/>
        <v/>
      </c>
      <c r="W67" s="79" t="str">
        <f t="shared" si="61"/>
        <v/>
      </c>
      <c r="X67" s="79" t="str">
        <f t="shared" si="62"/>
        <v/>
      </c>
      <c r="Y67" s="2" t="str">
        <f t="shared" ref="Y67:Y102" si="95">IF(COUNTA(D67:H67,M67)=6,IF(W67&gt;41,"*",IF(W67&lt;22,"*",NORMSDIST(((M67/CI67)^(CH67)-1)/CH67/CJ67)*100)),"")</f>
        <v/>
      </c>
      <c r="Z67" s="11" t="str">
        <f t="shared" ref="Z67:Z102" si="96">IF(COUNTA(D67:H67,M67)=6,IF(W67&gt;41,"*",IF(W67&lt;22,"*",((M67/CI67)^(CH67)-1)/CH67/CJ67)),"")</f>
        <v/>
      </c>
      <c r="AA67" s="2" t="str">
        <f t="shared" ref="AA67:AA102" si="97">IF(COUNTA(G67,H67,N67)=3,IF(W67&gt;41,"*",IF(W67&lt;22,"*",NORMSDIST(((N67/CL67)^(CK67)-1)/CK67/CM67)*100)),"")</f>
        <v/>
      </c>
      <c r="AB67" s="11" t="str">
        <f t="shared" ref="AB67:AB102" si="98">IF(COUNTA(G67,H67,N67)=3,IF(W67&gt;41,"*",IF(W67&lt;22,"*",((N67/CL67)^(CK67)-1)/CK67/CM67)),"")</f>
        <v/>
      </c>
      <c r="AC67" s="2" t="str">
        <f t="shared" ref="AC67:AC102" si="99">IF(COUNTA(G67,H67,O67)=3,IF(W67&gt;41,"*",IF(W67&lt;22,"*",NORMSDIST(((O67/CO67)^(CN67)-1)/CN67/CP67)*100)),"")</f>
        <v/>
      </c>
      <c r="AD67" s="11" t="str">
        <f t="shared" ref="AD67:AD102" si="100">IF(COUNTA(G67,H67,O67)=3,IF(W67&gt;41,"*",IF(W67&lt;22,"*",((O67/CO67)^(CN67)-1)/CN67/CP67)),"")</f>
        <v/>
      </c>
      <c r="AE67" s="11" t="str">
        <f t="shared" ref="AE67:AE102" si="101">IF(COUNTA(D67,E67,L67,N67)=4,IF(BL67+BM67/12&gt;17.583,"*",(N67-(INDEX(IF(D67="F",Hfemalemean,Hmalemean),BM67+1,INT(AO67)+1))))/(INDEX(IF(D67="F",Hfemalesd,Hmalesd),BM67+1,INT(AO67)+1)),"")</f>
        <v/>
      </c>
      <c r="AF67" s="2" t="str">
        <f t="shared" si="39"/>
        <v/>
      </c>
      <c r="AG67" s="2" t="str">
        <f t="shared" ref="AG67:AG102" si="102">IF(COUNTA(D67,E67,L67,N67,M67)&lt;5,"",IF(AO67&lt;6,"*",IF(BL67&gt;17,"*",(BT67-N67*INDEX(IF(D67="F",muratafemale,muratamale),INT(AO67)-4,1)-INDEX(IF(D67="F",muratafemale,muratamale),INT(AO67)-4,2))/(N67*INDEX(IF(D67="F",muratafemale,muratamale),INT(AO67)-4,1)+INDEX(IF(D67="F",muratafemale,muratamale),INT(AO67)-4,2))*100)))</f>
        <v/>
      </c>
      <c r="AH67" s="2" t="str">
        <f t="shared" si="40"/>
        <v/>
      </c>
      <c r="AI67" s="11" t="str">
        <f t="shared" si="41"/>
        <v/>
      </c>
      <c r="AJ67" s="2" t="str">
        <f t="shared" si="42"/>
        <v/>
      </c>
      <c r="AK67" s="11" t="str">
        <f t="shared" si="43"/>
        <v/>
      </c>
      <c r="AL67" s="11" t="str">
        <f t="shared" si="44"/>
        <v/>
      </c>
      <c r="AM67" s="2" t="str">
        <f t="shared" si="45"/>
        <v/>
      </c>
      <c r="AN67" s="11" t="str">
        <f t="shared" si="46"/>
        <v/>
      </c>
      <c r="AO67" s="175" t="str">
        <f t="shared" si="47"/>
        <v/>
      </c>
      <c r="AP67" s="11" t="str">
        <f t="shared" si="48"/>
        <v/>
      </c>
      <c r="AQ67" s="33"/>
      <c r="AR67" s="33"/>
      <c r="AS67" s="33"/>
      <c r="AT67" s="33"/>
      <c r="AU67" s="33"/>
      <c r="AV67" s="33"/>
      <c r="AW67" s="33"/>
      <c r="AX67" s="33"/>
      <c r="AY67" s="33"/>
      <c r="AZ67" s="33"/>
      <c r="BA67" s="33"/>
      <c r="BB67" s="33"/>
      <c r="BC67" s="33"/>
      <c r="BD67" s="33"/>
      <c r="BE67" s="33"/>
      <c r="BF67" s="33"/>
      <c r="BG67" s="33"/>
      <c r="BH67" s="33"/>
      <c r="BI67" s="31"/>
      <c r="BJ67" s="31"/>
      <c r="BK67" s="136"/>
      <c r="BL67" s="139">
        <f t="shared" si="49"/>
        <v>0</v>
      </c>
      <c r="BM67" s="31">
        <f t="shared" si="50"/>
        <v>0</v>
      </c>
      <c r="BN67" s="31"/>
      <c r="BO67" s="140">
        <f t="shared" si="51"/>
        <v>0</v>
      </c>
      <c r="BP67" s="12"/>
      <c r="BQ67" s="8">
        <f t="shared" si="63"/>
        <v>9.0359999999999996</v>
      </c>
      <c r="BR67" s="8">
        <f t="shared" si="64"/>
        <v>-184.49199999999999</v>
      </c>
      <c r="BS67" s="8"/>
      <c r="BT67" s="8">
        <f t="shared" ref="BT67:BT102" si="103">IF(M67&gt;=200,M67/1000,M67)</f>
        <v>0</v>
      </c>
      <c r="BU67"/>
      <c r="BV67">
        <f>IF(D67="M",IF(BY67&lt;78,LMS!$D$5*BY67^3+LMS!$E$5*BY67^2+LMS!$F$5*BY67+LMS!$G$5,IF(BY67&lt;150,LMS!$D$6*BY67^3+LMS!$E$6*BY67^2+LMS!$F$6*BY67+LMS!$G$6,LMS!$D$7*BY67^3+LMS!$E$7*BY67^2+LMS!$F$7*BY67+LMS!$G$7)),IF(BY67&lt;69,LMS!$D$9*BY67^3+LMS!$E$9*BY67^2+LMS!$F$9*BY67+LMS!$G$9,IF(BY67&lt;150,LMS!$D$10*BY67^3+LMS!$E$10*BY67^2+LMS!$F$10*BY67+LMS!$G$10,LMS!$D$11*BY67^3+LMS!$E$11*BY67^2+LMS!$F$11*BY67+LMS!$G$11)))</f>
        <v>0.79584630099999998</v>
      </c>
      <c r="BW67">
        <f>IF(D67="M",(IF(BY67&lt;2.5,LMS!$D$21*BY67^3+LMS!$E$21*BY67^2+LMS!$F$21*BY67+LMS!$G$21,IF(BY67&lt;9.5,LMS!$D$22*BY67^3+LMS!$E$22*BY67^2+LMS!$F$22*BY67+LMS!$G$22,IF(BY67&lt;26.75,LMS!$D$23*BY67^3+LMS!$E$23*BY67^2+LMS!$F$23*BY67+LMS!$G$23,IF(BY67&lt;90,LMS!$D$24*BY67^3+LMS!$E$24*BY67^2+LMS!$F$24*BY67+LMS!$G$24,LMS!$D$25*BY67^3+LMS!$E$25*BY67^2+LMS!$F$25*BY67+LMS!$G$25))))),(IF(BY67&lt;2.5,LMS!$D$27*BY67^3+LMS!$E$27*BY67^2+LMS!$F$27*BY67+LMS!$G$27,IF(BY67&lt;9.5,LMS!$D$28*BY67^3+LMS!$E$28*BY67^2+LMS!$F$28*BY67+LMS!$G$28,IF(BY67&lt;26.75,LMS!$D$29*BY67^3+LMS!$E$29*BY67^2+LMS!$F$29*BY67+LMS!$G$29,IF(BY67&lt;90,LMS!$D$30*BY67^3+LMS!$E$30*BY67^2+LMS!$F$30*BY67+LMS!$G$30,IF(BY67&lt;150,LMS!$D$31*BY67^3+LMS!$E$31*BY67^2+LMS!$F$31*BY67+LMS!$G$31,LMS!$D$32*BY67^3+LMS!$E$32*BY67^2+LMS!$F$32*BY67+LMS!$G$32)))))))</f>
        <v>12.568967990000001</v>
      </c>
      <c r="BX67">
        <f>IF(D67="M",(IF(BY67&lt;90,LMS!$D$14*BY67^3+LMS!$E$14*BY67^2+LMS!$F$14*BY67+LMS!$G$14,LMS!$D$15*BY67^3+LMS!$E$15*BY67^2+LMS!$F$15*BY67+LMS!$G$15)),(IF(BY67&lt;90,LMS!$D$17*BY67^3+LMS!$E$17*BY67^2+LMS!$F$17*BY67+LMS!$G$17,LMS!$D$18*BY67^3+LMS!$E$18*BY67^2+LMS!$F$18*BY67+LMS!$G$18)))</f>
        <v>8.8969350000000003E-2</v>
      </c>
      <c r="BY67" s="7">
        <f t="shared" si="53"/>
        <v>0</v>
      </c>
      <c r="CA67" s="143">
        <f>IF(D67="M",WeightSDS!P$5*$BY67^7+WeightSDS!Q$5*$BY67^6+WeightSDS!R$5*$BY67^5+WeightSDS!S$5*$BY67^4+WeightSDS!T$5*$BY67^3+WeightSDS!U$5*$BY67^2+WeightSDS!V$5*$BY67+WeightSDS!W$5,IF($BY67&lt;186,WeightSDS!P$8*$BY67^7+WeightSDS!Q$8*$BY67^6+WeightSDS!R$8*$BY67^5+WeightSDS!S$8*$BY67^4+WeightSDS!T$8*$BY67^3+WeightSDS!U$8*$BY67^2+WeightSDS!V$8*$BY67+WeightSDS!W$8,WeightSDS!$U$9+WeightSDS!$V$9*($BY67-WeightSDS!$W$9)))</f>
        <v>0.75407122999999998</v>
      </c>
      <c r="CB67" s="7">
        <f>IF(D67="M",IF($BY67&lt;45,WeightSDS!M$23*$BY67^10+WeightSDS!N$23*$BY67^9+WeightSDS!O$23*$BY67^8+WeightSDS!P$23*$BY67^7+WeightSDS!Q$23*$BY67^6+WeightSDS!R$23*$BY67^5+WeightSDS!S$23*$BY67^4+WeightSDS!T$23*$BY67^3+WeightSDS!U$23*$BY67^2+WeightSDS!V$23*$BY67+WeightSDS!W$23,IF($BY67&lt;153,WeightSDS!M$25*$BY67^10+WeightSDS!N$25*$BY67^9+WeightSDS!O$25*$BY67^8+WeightSDS!P$25*$BY67^7+WeightSDS!Q$25*$BY67^6+WeightSDS!R$25*$BY67^5+WeightSDS!S$25*$BY67^4+WeightSDS!T$25*$BY67^3+WeightSDS!U$25*$BY67^2+WeightSDS!V$25*$BY67+WeightSDS!W$25,WeightSDS!M$27+WeightSDS!N$27/(1+EXP(WeightSDS!O$27+WeightSDS!P$27*$BY67)))),IF($BY67&lt;43.8,WeightSDS!M$29*$BY67^10+WeightSDS!N$29*$BY67^9+WeightSDS!O$29*$BY67^8+WeightSDS!P$29*$BY67^7+WeightSDS!Q$29*$BY67^6+WeightSDS!R$29*$BY67^5+WeightSDS!S$29*$BY67^4+WeightSDS!T$29*$BY67^3+WeightSDS!U$29*$BY67^2+WeightSDS!V$29*$BY67+WeightSDS!W$29-0.010431*(1-$BY67/210),IF($BY67&lt;123,WeightSDS!M$30*$BY67^10+WeightSDS!N$30*$BY67^9+WeightSDS!O$30*$BY67^8+WeightSDS!P$30*$BY67^7+WeightSDS!Q$30*$BY67^6+WeightSDS!R$30*$BY67^5+WeightSDS!S$30*$BY67^4+WeightSDS!T$30*$BY67^3+WeightSDS!U$30*$BY67^2+WeightSDS!V$30*$BY67+WeightSDS!W$30-0.010431*(1-1/$BY67),WeightSDS!M$32+WeightSDS!N$32/(1+EXP(WeightSDS!O$32+WeightSDS!P$32*$BY67))-0.010431*(1-$BY67/210))))</f>
        <v>2.9500001032655536</v>
      </c>
      <c r="CC67" s="7">
        <f>IF(D67="M",IF($BY67&lt;162,WeightSDS!P$12*$BY67^7+WeightSDS!Q$12*$BY67^6+WeightSDS!R$12*$BY67^5+WeightSDS!S$12*$BY67^4+WeightSDS!T$12*$BY67^3+WeightSDS!U$12*$BY67^2+WeightSDS!V$12*$BY67+WeightSDS!W$12,WeightSDS!P$14*$BY67^7+WeightSDS!Q$14*$BY67^6+WeightSDS!R$14*$BY67^5+WeightSDS!S$14*$BY67^4+WeightSDS!T$14*$BY67^3+WeightSDS!U$14*$BY67^2+WeightSDS!V$14*$BY67+WeightSDS!W$14),IF($BY67&lt;156,WeightSDS!O$17*$BY67^8+WeightSDS!P$17*$BY67^7+WeightSDS!Q$17*$BY67^6+WeightSDS!R$17*$BY67^5+WeightSDS!S$17*$BY67^4+WeightSDS!T$17*$BY67^3+WeightSDS!U$17*$BY67^2+WeightSDS!V$17*$BY67+WeightSDS!W$17,IF($BY67&lt;186,WeightSDS!$U$18+(WeightSDS!$V$18-WeightSDS!$U$18)/24*($BY67-186)+WeightSDS!$W$18*(-$BY67+186)^2-0.005,WeightSDS!$U$18+(WeightSDS!$V$18-WeightSDS!$U$18)/24*($BY67-186)-0.005)))</f>
        <v>0.14604529399999999</v>
      </c>
      <c r="CE67">
        <f t="shared" ref="CE67:CE102" si="104">INDEX(IF(D67="M",IGFmale, IGFfemale), BL67+1,1)</f>
        <v>0.56299999999999994</v>
      </c>
      <c r="CF67">
        <f t="shared" ref="CF67:CF102" si="105">INDEX(IF(D67="M",IGFmale, IGFfemale), BL67+1,2)</f>
        <v>69</v>
      </c>
      <c r="CG67">
        <f t="shared" ref="CG67:CG102" si="106">INDEX(IF(D67="M",IGFmale, IGFfemale), BL67+1,3)</f>
        <v>0.51</v>
      </c>
      <c r="CH67" s="7" t="e">
        <f t="shared" ref="CH67:CH102" si="107">INDEX(IF(D67="M",(IF(F67=1,maleFB,IF(F67=2,maleSB,"error"))),IF(D67="F",IF(F67=1,femaleFB,IF(F67=2,femaleSB,"error")),"")),(W67-22)*7+X67+1,1)</f>
        <v>#VALUE!</v>
      </c>
      <c r="CI67" s="7" t="e">
        <f t="shared" ref="CI67:CI102" si="108">INDEX(IF(D67="M",(IF(F67=1,maleFB,IF(F67=2,maleSB,"error"))),IF(D67="F",IF(F67=1,femaleFB,IF(F67=2,femaleSB,"error")),"")),(W67-22)*7+X67+1,2)</f>
        <v>#VALUE!</v>
      </c>
      <c r="CJ67" s="7" t="e">
        <f t="shared" ref="CJ67:CJ102" si="109">INDEX(IF(D67="M",(IF(F67=1,maleFB,IF(F67=2,maleSB,"error"))),IF(D67="F",IF(F67=1,femaleFB,IF(F67=2,femaleSB,"error")),"")),(W67-22)*7+X67+1,3)</f>
        <v>#VALUE!</v>
      </c>
      <c r="CK67" s="7" t="e">
        <f t="shared" si="65"/>
        <v>#VALUE!</v>
      </c>
      <c r="CL67" s="7" t="e">
        <f t="shared" si="66"/>
        <v>#VALUE!</v>
      </c>
      <c r="CM67" s="7" t="e">
        <f t="shared" si="67"/>
        <v>#VALUE!</v>
      </c>
      <c r="CN67" s="7" t="e">
        <f t="shared" si="68"/>
        <v>#VALUE!</v>
      </c>
      <c r="CO67" s="7" t="e">
        <f t="shared" si="69"/>
        <v>#VALUE!</v>
      </c>
      <c r="CP67" s="7" t="e">
        <f t="shared" si="70"/>
        <v>#VALUE!</v>
      </c>
      <c r="CR67" s="7" t="e">
        <f t="shared" ref="CR67:CR102" si="110">INDEX(IF(D67="M",(IF(F67=1,maleFB,IF(F67=2,maleSB,"error"))),IF(D67="F",IF(F67=1,femaleFB,IF(F67=2,femaleSB,"error")),"")),(G67-22)*7+H67+1,1)</f>
        <v>#VALUE!</v>
      </c>
      <c r="CS67" s="7" t="e">
        <f t="shared" ref="CS67:CS102" si="111">INDEX(IF(D67="M",(IF(F67=1,maleFB,IF(F67=2,maleSB,"error"))),IF(D67="F",IF(F67=1,femaleFB,IF(F67=2,femaleSB,"error")),"")),(G67-22)*7+H67+1,2)</f>
        <v>#VALUE!</v>
      </c>
      <c r="CT67" s="7" t="e">
        <f t="shared" ref="CT67:CT102" si="112">INDEX(IF(D67="M",(IF(F67=1,maleFB,IF(F67=2,maleSB,"error"))),IF(D67="F",IF(F67=1,femaleFB,IF(F67=2,femaleSB,"error")),"")),(G67-22)*7+H67+1,3)</f>
        <v>#VALUE!</v>
      </c>
      <c r="CU67" s="7" t="e">
        <f t="shared" ref="CU67:CU102" si="113">INDEX(birthH,(G67-22)*7+H67+1,1)</f>
        <v>#VALUE!</v>
      </c>
      <c r="CV67" s="7" t="e">
        <f t="shared" ref="CV67:CV102" si="114">INDEX(birthH,(G67-22)*7+H67+1,2)</f>
        <v>#VALUE!</v>
      </c>
      <c r="CW67" s="7" t="e">
        <f t="shared" ref="CW67:CW102" si="115">INDEX(birthH,(G67-22)*7+H67+1,3)</f>
        <v>#VALUE!</v>
      </c>
      <c r="CX67" s="7" t="e">
        <f t="shared" ref="CX67:CX102" si="116">INDEX(head,(G67-22)*7+H67+1,1)</f>
        <v>#VALUE!</v>
      </c>
      <c r="CY67" s="7" t="e">
        <f t="shared" ref="CY67:CY102" si="117">INDEX(head,(G67-22)*7+H67+1,2)</f>
        <v>#VALUE!</v>
      </c>
      <c r="CZ67" s="7" t="e">
        <f t="shared" ref="CZ67:CZ102" si="118">INDEX(head,(G67-22)*7+H67+1,3)</f>
        <v>#VALUE!</v>
      </c>
    </row>
    <row r="68" spans="2:104" s="7" customFormat="1" x14ac:dyDescent="0.15">
      <c r="B68" s="118"/>
      <c r="C68" s="118"/>
      <c r="D68" s="118"/>
      <c r="E68" s="30"/>
      <c r="F68" s="78"/>
      <c r="G68" s="78"/>
      <c r="H68" s="78"/>
      <c r="I68" s="78"/>
      <c r="J68" s="78"/>
      <c r="K68" s="78"/>
      <c r="L68" s="30"/>
      <c r="M68" s="78"/>
      <c r="N68" s="78"/>
      <c r="O68" s="78"/>
      <c r="P68" s="78"/>
      <c r="Q68" s="2" t="str">
        <f t="shared" ref="Q68:Q102" si="119">IF(COUNTA(D68:H68,I68)=6,IF(G68&gt;41,"*",IF(G68&lt;22,"*",NORMSDIST(((I68/CS68)^(CR68)-1)/CR68/CT68)*100)),"")</f>
        <v/>
      </c>
      <c r="R68" s="11" t="str">
        <f t="shared" ref="R68:R102" si="120">IF(COUNTA(D68:H68,I68)=6,IF(G68&gt;41,"*",IF(G68&lt;22,"*",((I68/CS68)^(CR68)-1)/CR68/CT68)),"")</f>
        <v/>
      </c>
      <c r="S68" s="2" t="str">
        <f t="shared" ref="S68:S102" si="121">IF(COUNTA(G68,H68,J68)=3,IF(G68&gt;41,"*",IF(G68&lt;22,"*",NORMSDIST(((J68/CV68)^(CU68)-1)/CU68/CW68)*100)),"")</f>
        <v/>
      </c>
      <c r="T68" s="11" t="str">
        <f t="shared" ref="T68:T102" si="122">IF(COUNTA(G68,H68,J68)=3,IF(G68&gt;41,"*",IF(G68&lt;22,"*",((J68/CV68)^(CU68)-1)/CU68/CW68)),"")</f>
        <v/>
      </c>
      <c r="U68" s="2" t="str">
        <f t="shared" ref="U68:U102" si="123">IF(COUNTA(G68,H68,K68)=3,IF(G68&gt;41,"*",IF(G68&lt;22,"*",NORMSDIST(((K68/CY68)^(CX68)-1)/CX68/CZ68)*100)),"")</f>
        <v/>
      </c>
      <c r="V68" s="11" t="str">
        <f t="shared" ref="V68:V102" si="124">IF(COUNTA(G68,H68,K68)=3,IF(G68&gt;41,"*",IF(G68&lt;22,"*",((K68/CY68)^(CX68)-1)/CX68/CZ68)),"")</f>
        <v/>
      </c>
      <c r="W68" s="79" t="str">
        <f t="shared" si="61"/>
        <v/>
      </c>
      <c r="X68" s="79" t="str">
        <f t="shared" si="62"/>
        <v/>
      </c>
      <c r="Y68" s="2" t="str">
        <f t="shared" si="95"/>
        <v/>
      </c>
      <c r="Z68" s="11" t="str">
        <f t="shared" si="96"/>
        <v/>
      </c>
      <c r="AA68" s="2" t="str">
        <f t="shared" si="97"/>
        <v/>
      </c>
      <c r="AB68" s="11" t="str">
        <f t="shared" si="98"/>
        <v/>
      </c>
      <c r="AC68" s="2" t="str">
        <f t="shared" si="99"/>
        <v/>
      </c>
      <c r="AD68" s="11" t="str">
        <f t="shared" si="100"/>
        <v/>
      </c>
      <c r="AE68" s="11" t="str">
        <f t="shared" si="101"/>
        <v/>
      </c>
      <c r="AF68" s="2" t="str">
        <f t="shared" ref="AF68:AF102" si="125">IF(COUNTA(D68,E68,L68,N68,M68)=5,IF(AO68&lt;1,"*",IF(AO68&gt;=6,"*",IF(N68&gt;=120,"*",IF(N68&lt;70,"*",(BT68-BQ68)/BQ68*100)))),"")</f>
        <v/>
      </c>
      <c r="AG68" s="2" t="str">
        <f t="shared" si="102"/>
        <v/>
      </c>
      <c r="AH68" s="2" t="str">
        <f t="shared" ref="AH68:AH102" si="126">IF(COUNTA(D68,E68,L68,N68,M68)=5,IF(N68&gt;=IF(D68="M",181,174),"*",IF(N68&lt;101,"*",IF(AO68&lt;6,"*",IF(BL68&gt;17,"*",(BT68-BR68)/BR68*100)))),"")</f>
        <v/>
      </c>
      <c r="AI68" s="11" t="str">
        <f t="shared" ref="AI68:AI102" si="127">IF(COUNTA(D68,E68,L68,N68,M68)=5,BT68/N68^2*10000,"")</f>
        <v/>
      </c>
      <c r="AJ68" s="2" t="str">
        <f t="shared" ref="AJ68:AJ102" si="128">IF(COUNTA(D68,E68,L68,N68,M68)=5,IF(BL68+BM68/12&gt;17.583,"*",NORMSDIST(((AI68/BW68)^(BV68)-1)/BV68/BX68)*100),"")</f>
        <v/>
      </c>
      <c r="AK68" s="11" t="str">
        <f t="shared" ref="AK68:AK102" si="129">IF(COUNTA(D68,E68,L68,N68,M68)=5,IF(BL68+BM68/12&gt;17.583,"*",((AI68/BW68)^(BV68)-1)/BV68/BX68),"")</f>
        <v/>
      </c>
      <c r="AL68" s="11" t="str">
        <f t="shared" ref="AL68:AL102" si="130">IF(COUNTA(D68,E68,L68,M68)=4,IF(BL68+BM68/12&gt;17.583,"   *",((M68/CB68)^(CA68)-1)/CA68/CC68),"")</f>
        <v/>
      </c>
      <c r="AM68" s="2" t="str">
        <f t="shared" ref="AM68:AM102" si="131">IF(COUNTA(D68,E68,L68,P68)=4,IF(AO68&gt;77,"*",NORMSDIST(((P68/CF68)^(CE68)-1)/CE68/CG68)*100),"")</f>
        <v/>
      </c>
      <c r="AN68" s="11" t="str">
        <f t="shared" ref="AN68:AN102" si="132">IF(COUNTA(D68,E68,L68,P68)=4,IF(AO68&gt;77,"*",((P68/CF68)^(CE68)-1)/CE68/CG68),"")</f>
        <v/>
      </c>
      <c r="AO68" s="175" t="str">
        <f t="shared" ref="AO68:AO102" si="133">IF(COUNTA(E68,L68)=2,+BO68,"")</f>
        <v/>
      </c>
      <c r="AP68" s="11" t="str">
        <f t="shared" ref="AP68:AP102" si="134">IF(COUNTA(E68,L68)=2,IF(BL68&lt;10,"0","")&amp;BL68&amp;"歳"&amp;IF(BM68&lt;10,"0","")&amp;BM68&amp;"か月","")</f>
        <v/>
      </c>
      <c r="AQ68" s="33"/>
      <c r="AR68" s="33"/>
      <c r="AS68" s="33"/>
      <c r="AT68" s="33"/>
      <c r="AU68" s="33"/>
      <c r="AV68" s="33"/>
      <c r="AW68" s="33"/>
      <c r="AX68" s="33"/>
      <c r="AY68" s="33"/>
      <c r="AZ68" s="33"/>
      <c r="BA68" s="33"/>
      <c r="BB68" s="33"/>
      <c r="BC68" s="33"/>
      <c r="BD68" s="33"/>
      <c r="BE68" s="33"/>
      <c r="BF68" s="33"/>
      <c r="BG68" s="33"/>
      <c r="BH68" s="33"/>
      <c r="BI68" s="31"/>
      <c r="BJ68" s="31"/>
      <c r="BK68" s="136"/>
      <c r="BL68" s="139">
        <f t="shared" ref="BL68:BL102" si="135">DATEDIF(E68,L68,"Y")</f>
        <v>0</v>
      </c>
      <c r="BM68" s="31">
        <f t="shared" ref="BM68:BM102" si="136">DATEDIF(E68,L68,"YM")</f>
        <v>0</v>
      </c>
      <c r="BN68" s="31"/>
      <c r="BO68" s="140">
        <f t="shared" ref="BO68:BO102" si="137">DATEDIF(E68,L68,"Y")+(L68-(DATE(YEAR(E68)+DATEDIF(E68,L68,"Y"),MONTH(E68),DAY(E68))))/(365+IF(MOD(YEAR((DATE(YEAR(L68)-1,MONTH(E68),DAY(E68)))),4)=0,IF((DATE(YEAR(L68)-1,MONTH(E68),DAY(E68)))&gt;DATE(YEAR((DATE(YEAR(L68)-1,MONTH(E68),DAY(E68)))),2,29),0,1),0)+IF(MOD(YEAR(L68),4)=0,IF(L68&gt;DATE(YEAR(L68),2,29),1,0),0))</f>
        <v>0</v>
      </c>
      <c r="BP68" s="12"/>
      <c r="BQ68" s="8">
        <f t="shared" si="63"/>
        <v>9.0359999999999996</v>
      </c>
      <c r="BR68" s="8">
        <f t="shared" si="64"/>
        <v>-184.49199999999999</v>
      </c>
      <c r="BS68" s="8"/>
      <c r="BT68" s="8">
        <f t="shared" si="103"/>
        <v>0</v>
      </c>
      <c r="BU68"/>
      <c r="BV68">
        <f>IF(D68="M",IF(BY68&lt;78,LMS!$D$5*BY68^3+LMS!$E$5*BY68^2+LMS!$F$5*BY68+LMS!$G$5,IF(BY68&lt;150,LMS!$D$6*BY68^3+LMS!$E$6*BY68^2+LMS!$F$6*BY68+LMS!$G$6,LMS!$D$7*BY68^3+LMS!$E$7*BY68^2+LMS!$F$7*BY68+LMS!$G$7)),IF(BY68&lt;69,LMS!$D$9*BY68^3+LMS!$E$9*BY68^2+LMS!$F$9*BY68+LMS!$G$9,IF(BY68&lt;150,LMS!$D$10*BY68^3+LMS!$E$10*BY68^2+LMS!$F$10*BY68+LMS!$G$10,LMS!$D$11*BY68^3+LMS!$E$11*BY68^2+LMS!$F$11*BY68+LMS!$G$11)))</f>
        <v>0.79584630099999998</v>
      </c>
      <c r="BW68">
        <f>IF(D68="M",(IF(BY68&lt;2.5,LMS!$D$21*BY68^3+LMS!$E$21*BY68^2+LMS!$F$21*BY68+LMS!$G$21,IF(BY68&lt;9.5,LMS!$D$22*BY68^3+LMS!$E$22*BY68^2+LMS!$F$22*BY68+LMS!$G$22,IF(BY68&lt;26.75,LMS!$D$23*BY68^3+LMS!$E$23*BY68^2+LMS!$F$23*BY68+LMS!$G$23,IF(BY68&lt;90,LMS!$D$24*BY68^3+LMS!$E$24*BY68^2+LMS!$F$24*BY68+LMS!$G$24,LMS!$D$25*BY68^3+LMS!$E$25*BY68^2+LMS!$F$25*BY68+LMS!$G$25))))),(IF(BY68&lt;2.5,LMS!$D$27*BY68^3+LMS!$E$27*BY68^2+LMS!$F$27*BY68+LMS!$G$27,IF(BY68&lt;9.5,LMS!$D$28*BY68^3+LMS!$E$28*BY68^2+LMS!$F$28*BY68+LMS!$G$28,IF(BY68&lt;26.75,LMS!$D$29*BY68^3+LMS!$E$29*BY68^2+LMS!$F$29*BY68+LMS!$G$29,IF(BY68&lt;90,LMS!$D$30*BY68^3+LMS!$E$30*BY68^2+LMS!$F$30*BY68+LMS!$G$30,IF(BY68&lt;150,LMS!$D$31*BY68^3+LMS!$E$31*BY68^2+LMS!$F$31*BY68+LMS!$G$31,LMS!$D$32*BY68^3+LMS!$E$32*BY68^2+LMS!$F$32*BY68+LMS!$G$32)))))))</f>
        <v>12.568967990000001</v>
      </c>
      <c r="BX68">
        <f>IF(D68="M",(IF(BY68&lt;90,LMS!$D$14*BY68^3+LMS!$E$14*BY68^2+LMS!$F$14*BY68+LMS!$G$14,LMS!$D$15*BY68^3+LMS!$E$15*BY68^2+LMS!$F$15*BY68+LMS!$G$15)),(IF(BY68&lt;90,LMS!$D$17*BY68^3+LMS!$E$17*BY68^2+LMS!$F$17*BY68+LMS!$G$17,LMS!$D$18*BY68^3+LMS!$E$18*BY68^2+LMS!$F$18*BY68+LMS!$G$18)))</f>
        <v>8.8969350000000003E-2</v>
      </c>
      <c r="BY68" s="7">
        <f t="shared" ref="BY68:BY102" si="138">+BM68+BL68*12</f>
        <v>0</v>
      </c>
      <c r="CA68" s="143">
        <f>IF(D68="M",WeightSDS!P$5*$BY68^7+WeightSDS!Q$5*$BY68^6+WeightSDS!R$5*$BY68^5+WeightSDS!S$5*$BY68^4+WeightSDS!T$5*$BY68^3+WeightSDS!U$5*$BY68^2+WeightSDS!V$5*$BY68+WeightSDS!W$5,IF($BY68&lt;186,WeightSDS!P$8*$BY68^7+WeightSDS!Q$8*$BY68^6+WeightSDS!R$8*$BY68^5+WeightSDS!S$8*$BY68^4+WeightSDS!T$8*$BY68^3+WeightSDS!U$8*$BY68^2+WeightSDS!V$8*$BY68+WeightSDS!W$8,WeightSDS!$U$9+WeightSDS!$V$9*($BY68-WeightSDS!$W$9)))</f>
        <v>0.75407122999999998</v>
      </c>
      <c r="CB68" s="7">
        <f>IF(D68="M",IF($BY68&lt;45,WeightSDS!M$23*$BY68^10+WeightSDS!N$23*$BY68^9+WeightSDS!O$23*$BY68^8+WeightSDS!P$23*$BY68^7+WeightSDS!Q$23*$BY68^6+WeightSDS!R$23*$BY68^5+WeightSDS!S$23*$BY68^4+WeightSDS!T$23*$BY68^3+WeightSDS!U$23*$BY68^2+WeightSDS!V$23*$BY68+WeightSDS!W$23,IF($BY68&lt;153,WeightSDS!M$25*$BY68^10+WeightSDS!N$25*$BY68^9+WeightSDS!O$25*$BY68^8+WeightSDS!P$25*$BY68^7+WeightSDS!Q$25*$BY68^6+WeightSDS!R$25*$BY68^5+WeightSDS!S$25*$BY68^4+WeightSDS!T$25*$BY68^3+WeightSDS!U$25*$BY68^2+WeightSDS!V$25*$BY68+WeightSDS!W$25,WeightSDS!M$27+WeightSDS!N$27/(1+EXP(WeightSDS!O$27+WeightSDS!P$27*$BY68)))),IF($BY68&lt;43.8,WeightSDS!M$29*$BY68^10+WeightSDS!N$29*$BY68^9+WeightSDS!O$29*$BY68^8+WeightSDS!P$29*$BY68^7+WeightSDS!Q$29*$BY68^6+WeightSDS!R$29*$BY68^5+WeightSDS!S$29*$BY68^4+WeightSDS!T$29*$BY68^3+WeightSDS!U$29*$BY68^2+WeightSDS!V$29*$BY68+WeightSDS!W$29-0.010431*(1-$BY68/210),IF($BY68&lt;123,WeightSDS!M$30*$BY68^10+WeightSDS!N$30*$BY68^9+WeightSDS!O$30*$BY68^8+WeightSDS!P$30*$BY68^7+WeightSDS!Q$30*$BY68^6+WeightSDS!R$30*$BY68^5+WeightSDS!S$30*$BY68^4+WeightSDS!T$30*$BY68^3+WeightSDS!U$30*$BY68^2+WeightSDS!V$30*$BY68+WeightSDS!W$30-0.010431*(1-1/$BY68),WeightSDS!M$32+WeightSDS!N$32/(1+EXP(WeightSDS!O$32+WeightSDS!P$32*$BY68))-0.010431*(1-$BY68/210))))</f>
        <v>2.9500001032655536</v>
      </c>
      <c r="CC68" s="7">
        <f>IF(D68="M",IF($BY68&lt;162,WeightSDS!P$12*$BY68^7+WeightSDS!Q$12*$BY68^6+WeightSDS!R$12*$BY68^5+WeightSDS!S$12*$BY68^4+WeightSDS!T$12*$BY68^3+WeightSDS!U$12*$BY68^2+WeightSDS!V$12*$BY68+WeightSDS!W$12,WeightSDS!P$14*$BY68^7+WeightSDS!Q$14*$BY68^6+WeightSDS!R$14*$BY68^5+WeightSDS!S$14*$BY68^4+WeightSDS!T$14*$BY68^3+WeightSDS!U$14*$BY68^2+WeightSDS!V$14*$BY68+WeightSDS!W$14),IF($BY68&lt;156,WeightSDS!O$17*$BY68^8+WeightSDS!P$17*$BY68^7+WeightSDS!Q$17*$BY68^6+WeightSDS!R$17*$BY68^5+WeightSDS!S$17*$BY68^4+WeightSDS!T$17*$BY68^3+WeightSDS!U$17*$BY68^2+WeightSDS!V$17*$BY68+WeightSDS!W$17,IF($BY68&lt;186,WeightSDS!$U$18+(WeightSDS!$V$18-WeightSDS!$U$18)/24*($BY68-186)+WeightSDS!$W$18*(-$BY68+186)^2-0.005,WeightSDS!$U$18+(WeightSDS!$V$18-WeightSDS!$U$18)/24*($BY68-186)-0.005)))</f>
        <v>0.14604529399999999</v>
      </c>
      <c r="CE68">
        <f t="shared" si="104"/>
        <v>0.56299999999999994</v>
      </c>
      <c r="CF68">
        <f t="shared" si="105"/>
        <v>69</v>
      </c>
      <c r="CG68">
        <f t="shared" si="106"/>
        <v>0.51</v>
      </c>
      <c r="CH68" s="7" t="e">
        <f t="shared" si="107"/>
        <v>#VALUE!</v>
      </c>
      <c r="CI68" s="7" t="e">
        <f t="shared" si="108"/>
        <v>#VALUE!</v>
      </c>
      <c r="CJ68" s="7" t="e">
        <f t="shared" si="109"/>
        <v>#VALUE!</v>
      </c>
      <c r="CK68" s="7" t="e">
        <f t="shared" si="65"/>
        <v>#VALUE!</v>
      </c>
      <c r="CL68" s="7" t="e">
        <f t="shared" si="66"/>
        <v>#VALUE!</v>
      </c>
      <c r="CM68" s="7" t="e">
        <f t="shared" si="67"/>
        <v>#VALUE!</v>
      </c>
      <c r="CN68" s="7" t="e">
        <f t="shared" si="68"/>
        <v>#VALUE!</v>
      </c>
      <c r="CO68" s="7" t="e">
        <f t="shared" si="69"/>
        <v>#VALUE!</v>
      </c>
      <c r="CP68" s="7" t="e">
        <f t="shared" si="70"/>
        <v>#VALUE!</v>
      </c>
      <c r="CR68" s="7" t="e">
        <f t="shared" si="110"/>
        <v>#VALUE!</v>
      </c>
      <c r="CS68" s="7" t="e">
        <f t="shared" si="111"/>
        <v>#VALUE!</v>
      </c>
      <c r="CT68" s="7" t="e">
        <f t="shared" si="112"/>
        <v>#VALUE!</v>
      </c>
      <c r="CU68" s="7" t="e">
        <f t="shared" si="113"/>
        <v>#VALUE!</v>
      </c>
      <c r="CV68" s="7" t="e">
        <f t="shared" si="114"/>
        <v>#VALUE!</v>
      </c>
      <c r="CW68" s="7" t="e">
        <f t="shared" si="115"/>
        <v>#VALUE!</v>
      </c>
      <c r="CX68" s="7" t="e">
        <f t="shared" si="116"/>
        <v>#VALUE!</v>
      </c>
      <c r="CY68" s="7" t="e">
        <f t="shared" si="117"/>
        <v>#VALUE!</v>
      </c>
      <c r="CZ68" s="7" t="e">
        <f t="shared" si="118"/>
        <v>#VALUE!</v>
      </c>
    </row>
    <row r="69" spans="2:104" s="7" customFormat="1" x14ac:dyDescent="0.15">
      <c r="B69" s="118"/>
      <c r="C69" s="118"/>
      <c r="D69" s="118"/>
      <c r="E69" s="30"/>
      <c r="F69" s="78"/>
      <c r="G69" s="78"/>
      <c r="H69" s="78"/>
      <c r="I69" s="78"/>
      <c r="J69" s="78"/>
      <c r="K69" s="78"/>
      <c r="L69" s="30"/>
      <c r="M69" s="78"/>
      <c r="N69" s="78"/>
      <c r="O69" s="78"/>
      <c r="P69" s="78"/>
      <c r="Q69" s="2" t="str">
        <f t="shared" si="119"/>
        <v/>
      </c>
      <c r="R69" s="11" t="str">
        <f t="shared" si="120"/>
        <v/>
      </c>
      <c r="S69" s="2" t="str">
        <f t="shared" si="121"/>
        <v/>
      </c>
      <c r="T69" s="11" t="str">
        <f t="shared" si="122"/>
        <v/>
      </c>
      <c r="U69" s="2" t="str">
        <f t="shared" si="123"/>
        <v/>
      </c>
      <c r="V69" s="11" t="str">
        <f t="shared" si="124"/>
        <v/>
      </c>
      <c r="W69" s="79" t="str">
        <f t="shared" si="61"/>
        <v/>
      </c>
      <c r="X69" s="79" t="str">
        <f t="shared" si="62"/>
        <v/>
      </c>
      <c r="Y69" s="2" t="str">
        <f t="shared" si="95"/>
        <v/>
      </c>
      <c r="Z69" s="11" t="str">
        <f t="shared" si="96"/>
        <v/>
      </c>
      <c r="AA69" s="2" t="str">
        <f t="shared" si="97"/>
        <v/>
      </c>
      <c r="AB69" s="11" t="str">
        <f t="shared" si="98"/>
        <v/>
      </c>
      <c r="AC69" s="2" t="str">
        <f t="shared" si="99"/>
        <v/>
      </c>
      <c r="AD69" s="11" t="str">
        <f t="shared" si="100"/>
        <v/>
      </c>
      <c r="AE69" s="11" t="str">
        <f t="shared" si="101"/>
        <v/>
      </c>
      <c r="AF69" s="2" t="str">
        <f t="shared" si="125"/>
        <v/>
      </c>
      <c r="AG69" s="2" t="str">
        <f t="shared" si="102"/>
        <v/>
      </c>
      <c r="AH69" s="2" t="str">
        <f t="shared" si="126"/>
        <v/>
      </c>
      <c r="AI69" s="11" t="str">
        <f t="shared" si="127"/>
        <v/>
      </c>
      <c r="AJ69" s="2" t="str">
        <f t="shared" si="128"/>
        <v/>
      </c>
      <c r="AK69" s="11" t="str">
        <f t="shared" si="129"/>
        <v/>
      </c>
      <c r="AL69" s="11" t="str">
        <f t="shared" si="130"/>
        <v/>
      </c>
      <c r="AM69" s="2" t="str">
        <f t="shared" si="131"/>
        <v/>
      </c>
      <c r="AN69" s="11" t="str">
        <f t="shared" si="132"/>
        <v/>
      </c>
      <c r="AO69" s="175" t="str">
        <f t="shared" si="133"/>
        <v/>
      </c>
      <c r="AP69" s="11" t="str">
        <f t="shared" si="134"/>
        <v/>
      </c>
      <c r="AQ69" s="33"/>
      <c r="AR69" s="33"/>
      <c r="AS69" s="33"/>
      <c r="AT69" s="33"/>
      <c r="AU69" s="33"/>
      <c r="AV69" s="33"/>
      <c r="AW69" s="33"/>
      <c r="AX69" s="33"/>
      <c r="AY69" s="33"/>
      <c r="AZ69" s="33"/>
      <c r="BA69" s="33"/>
      <c r="BB69" s="33"/>
      <c r="BC69" s="33"/>
      <c r="BD69" s="33"/>
      <c r="BE69" s="33"/>
      <c r="BF69" s="33"/>
      <c r="BG69" s="33"/>
      <c r="BH69" s="33"/>
      <c r="BI69" s="31"/>
      <c r="BJ69" s="31"/>
      <c r="BK69" s="136"/>
      <c r="BL69" s="139">
        <f t="shared" si="135"/>
        <v>0</v>
      </c>
      <c r="BM69" s="31">
        <f t="shared" si="136"/>
        <v>0</v>
      </c>
      <c r="BN69" s="31"/>
      <c r="BO69" s="140">
        <f t="shared" si="137"/>
        <v>0</v>
      </c>
      <c r="BP69" s="12"/>
      <c r="BQ69" s="8">
        <f t="shared" si="63"/>
        <v>9.0359999999999996</v>
      </c>
      <c r="BR69" s="8">
        <f t="shared" si="64"/>
        <v>-184.49199999999999</v>
      </c>
      <c r="BS69" s="8"/>
      <c r="BT69" s="8">
        <f t="shared" si="103"/>
        <v>0</v>
      </c>
      <c r="BU69"/>
      <c r="BV69">
        <f>IF(D69="M",IF(BY69&lt;78,LMS!$D$5*BY69^3+LMS!$E$5*BY69^2+LMS!$F$5*BY69+LMS!$G$5,IF(BY69&lt;150,LMS!$D$6*BY69^3+LMS!$E$6*BY69^2+LMS!$F$6*BY69+LMS!$G$6,LMS!$D$7*BY69^3+LMS!$E$7*BY69^2+LMS!$F$7*BY69+LMS!$G$7)),IF(BY69&lt;69,LMS!$D$9*BY69^3+LMS!$E$9*BY69^2+LMS!$F$9*BY69+LMS!$G$9,IF(BY69&lt;150,LMS!$D$10*BY69^3+LMS!$E$10*BY69^2+LMS!$F$10*BY69+LMS!$G$10,LMS!$D$11*BY69^3+LMS!$E$11*BY69^2+LMS!$F$11*BY69+LMS!$G$11)))</f>
        <v>0.79584630099999998</v>
      </c>
      <c r="BW69">
        <f>IF(D69="M",(IF(BY69&lt;2.5,LMS!$D$21*BY69^3+LMS!$E$21*BY69^2+LMS!$F$21*BY69+LMS!$G$21,IF(BY69&lt;9.5,LMS!$D$22*BY69^3+LMS!$E$22*BY69^2+LMS!$F$22*BY69+LMS!$G$22,IF(BY69&lt;26.75,LMS!$D$23*BY69^3+LMS!$E$23*BY69^2+LMS!$F$23*BY69+LMS!$G$23,IF(BY69&lt;90,LMS!$D$24*BY69^3+LMS!$E$24*BY69^2+LMS!$F$24*BY69+LMS!$G$24,LMS!$D$25*BY69^3+LMS!$E$25*BY69^2+LMS!$F$25*BY69+LMS!$G$25))))),(IF(BY69&lt;2.5,LMS!$D$27*BY69^3+LMS!$E$27*BY69^2+LMS!$F$27*BY69+LMS!$G$27,IF(BY69&lt;9.5,LMS!$D$28*BY69^3+LMS!$E$28*BY69^2+LMS!$F$28*BY69+LMS!$G$28,IF(BY69&lt;26.75,LMS!$D$29*BY69^3+LMS!$E$29*BY69^2+LMS!$F$29*BY69+LMS!$G$29,IF(BY69&lt;90,LMS!$D$30*BY69^3+LMS!$E$30*BY69^2+LMS!$F$30*BY69+LMS!$G$30,IF(BY69&lt;150,LMS!$D$31*BY69^3+LMS!$E$31*BY69^2+LMS!$F$31*BY69+LMS!$G$31,LMS!$D$32*BY69^3+LMS!$E$32*BY69^2+LMS!$F$32*BY69+LMS!$G$32)))))))</f>
        <v>12.568967990000001</v>
      </c>
      <c r="BX69">
        <f>IF(D69="M",(IF(BY69&lt;90,LMS!$D$14*BY69^3+LMS!$E$14*BY69^2+LMS!$F$14*BY69+LMS!$G$14,LMS!$D$15*BY69^3+LMS!$E$15*BY69^2+LMS!$F$15*BY69+LMS!$G$15)),(IF(BY69&lt;90,LMS!$D$17*BY69^3+LMS!$E$17*BY69^2+LMS!$F$17*BY69+LMS!$G$17,LMS!$D$18*BY69^3+LMS!$E$18*BY69^2+LMS!$F$18*BY69+LMS!$G$18)))</f>
        <v>8.8969350000000003E-2</v>
      </c>
      <c r="BY69" s="7">
        <f t="shared" si="138"/>
        <v>0</v>
      </c>
      <c r="CA69" s="143">
        <f>IF(D69="M",WeightSDS!P$5*$BY69^7+WeightSDS!Q$5*$BY69^6+WeightSDS!R$5*$BY69^5+WeightSDS!S$5*$BY69^4+WeightSDS!T$5*$BY69^3+WeightSDS!U$5*$BY69^2+WeightSDS!V$5*$BY69+WeightSDS!W$5,IF($BY69&lt;186,WeightSDS!P$8*$BY69^7+WeightSDS!Q$8*$BY69^6+WeightSDS!R$8*$BY69^5+WeightSDS!S$8*$BY69^4+WeightSDS!T$8*$BY69^3+WeightSDS!U$8*$BY69^2+WeightSDS!V$8*$BY69+WeightSDS!W$8,WeightSDS!$U$9+WeightSDS!$V$9*($BY69-WeightSDS!$W$9)))</f>
        <v>0.75407122999999998</v>
      </c>
      <c r="CB69" s="7">
        <f>IF(D69="M",IF($BY69&lt;45,WeightSDS!M$23*$BY69^10+WeightSDS!N$23*$BY69^9+WeightSDS!O$23*$BY69^8+WeightSDS!P$23*$BY69^7+WeightSDS!Q$23*$BY69^6+WeightSDS!R$23*$BY69^5+WeightSDS!S$23*$BY69^4+WeightSDS!T$23*$BY69^3+WeightSDS!U$23*$BY69^2+WeightSDS!V$23*$BY69+WeightSDS!W$23,IF($BY69&lt;153,WeightSDS!M$25*$BY69^10+WeightSDS!N$25*$BY69^9+WeightSDS!O$25*$BY69^8+WeightSDS!P$25*$BY69^7+WeightSDS!Q$25*$BY69^6+WeightSDS!R$25*$BY69^5+WeightSDS!S$25*$BY69^4+WeightSDS!T$25*$BY69^3+WeightSDS!U$25*$BY69^2+WeightSDS!V$25*$BY69+WeightSDS!W$25,WeightSDS!M$27+WeightSDS!N$27/(1+EXP(WeightSDS!O$27+WeightSDS!P$27*$BY69)))),IF($BY69&lt;43.8,WeightSDS!M$29*$BY69^10+WeightSDS!N$29*$BY69^9+WeightSDS!O$29*$BY69^8+WeightSDS!P$29*$BY69^7+WeightSDS!Q$29*$BY69^6+WeightSDS!R$29*$BY69^5+WeightSDS!S$29*$BY69^4+WeightSDS!T$29*$BY69^3+WeightSDS!U$29*$BY69^2+WeightSDS!V$29*$BY69+WeightSDS!W$29-0.010431*(1-$BY69/210),IF($BY69&lt;123,WeightSDS!M$30*$BY69^10+WeightSDS!N$30*$BY69^9+WeightSDS!O$30*$BY69^8+WeightSDS!P$30*$BY69^7+WeightSDS!Q$30*$BY69^6+WeightSDS!R$30*$BY69^5+WeightSDS!S$30*$BY69^4+WeightSDS!T$30*$BY69^3+WeightSDS!U$30*$BY69^2+WeightSDS!V$30*$BY69+WeightSDS!W$30-0.010431*(1-1/$BY69),WeightSDS!M$32+WeightSDS!N$32/(1+EXP(WeightSDS!O$32+WeightSDS!P$32*$BY69))-0.010431*(1-$BY69/210))))</f>
        <v>2.9500001032655536</v>
      </c>
      <c r="CC69" s="7">
        <f>IF(D69="M",IF($BY69&lt;162,WeightSDS!P$12*$BY69^7+WeightSDS!Q$12*$BY69^6+WeightSDS!R$12*$BY69^5+WeightSDS!S$12*$BY69^4+WeightSDS!T$12*$BY69^3+WeightSDS!U$12*$BY69^2+WeightSDS!V$12*$BY69+WeightSDS!W$12,WeightSDS!P$14*$BY69^7+WeightSDS!Q$14*$BY69^6+WeightSDS!R$14*$BY69^5+WeightSDS!S$14*$BY69^4+WeightSDS!T$14*$BY69^3+WeightSDS!U$14*$BY69^2+WeightSDS!V$14*$BY69+WeightSDS!W$14),IF($BY69&lt;156,WeightSDS!O$17*$BY69^8+WeightSDS!P$17*$BY69^7+WeightSDS!Q$17*$BY69^6+WeightSDS!R$17*$BY69^5+WeightSDS!S$17*$BY69^4+WeightSDS!T$17*$BY69^3+WeightSDS!U$17*$BY69^2+WeightSDS!V$17*$BY69+WeightSDS!W$17,IF($BY69&lt;186,WeightSDS!$U$18+(WeightSDS!$V$18-WeightSDS!$U$18)/24*($BY69-186)+WeightSDS!$W$18*(-$BY69+186)^2-0.005,WeightSDS!$U$18+(WeightSDS!$V$18-WeightSDS!$U$18)/24*($BY69-186)-0.005)))</f>
        <v>0.14604529399999999</v>
      </c>
      <c r="CE69">
        <f t="shared" si="104"/>
        <v>0.56299999999999994</v>
      </c>
      <c r="CF69">
        <f t="shared" si="105"/>
        <v>69</v>
      </c>
      <c r="CG69">
        <f t="shared" si="106"/>
        <v>0.51</v>
      </c>
      <c r="CH69" s="7" t="e">
        <f t="shared" si="107"/>
        <v>#VALUE!</v>
      </c>
      <c r="CI69" s="7" t="e">
        <f t="shared" si="108"/>
        <v>#VALUE!</v>
      </c>
      <c r="CJ69" s="7" t="e">
        <f t="shared" si="109"/>
        <v>#VALUE!</v>
      </c>
      <c r="CK69" s="7" t="e">
        <f t="shared" si="65"/>
        <v>#VALUE!</v>
      </c>
      <c r="CL69" s="7" t="e">
        <f t="shared" si="66"/>
        <v>#VALUE!</v>
      </c>
      <c r="CM69" s="7" t="e">
        <f t="shared" si="67"/>
        <v>#VALUE!</v>
      </c>
      <c r="CN69" s="7" t="e">
        <f t="shared" si="68"/>
        <v>#VALUE!</v>
      </c>
      <c r="CO69" s="7" t="e">
        <f t="shared" si="69"/>
        <v>#VALUE!</v>
      </c>
      <c r="CP69" s="7" t="e">
        <f t="shared" si="70"/>
        <v>#VALUE!</v>
      </c>
      <c r="CR69" s="7" t="e">
        <f t="shared" si="110"/>
        <v>#VALUE!</v>
      </c>
      <c r="CS69" s="7" t="e">
        <f t="shared" si="111"/>
        <v>#VALUE!</v>
      </c>
      <c r="CT69" s="7" t="e">
        <f t="shared" si="112"/>
        <v>#VALUE!</v>
      </c>
      <c r="CU69" s="7" t="e">
        <f t="shared" si="113"/>
        <v>#VALUE!</v>
      </c>
      <c r="CV69" s="7" t="e">
        <f t="shared" si="114"/>
        <v>#VALUE!</v>
      </c>
      <c r="CW69" s="7" t="e">
        <f t="shared" si="115"/>
        <v>#VALUE!</v>
      </c>
      <c r="CX69" s="7" t="e">
        <f t="shared" si="116"/>
        <v>#VALUE!</v>
      </c>
      <c r="CY69" s="7" t="e">
        <f t="shared" si="117"/>
        <v>#VALUE!</v>
      </c>
      <c r="CZ69" s="7" t="e">
        <f t="shared" si="118"/>
        <v>#VALUE!</v>
      </c>
    </row>
    <row r="70" spans="2:104" s="7" customFormat="1" x14ac:dyDescent="0.15">
      <c r="B70" s="118"/>
      <c r="C70" s="118"/>
      <c r="D70" s="118"/>
      <c r="E70" s="30"/>
      <c r="F70" s="78"/>
      <c r="G70" s="78"/>
      <c r="H70" s="78"/>
      <c r="I70" s="78"/>
      <c r="J70" s="78"/>
      <c r="K70" s="78"/>
      <c r="L70" s="30"/>
      <c r="M70" s="78"/>
      <c r="N70" s="78"/>
      <c r="O70" s="78"/>
      <c r="P70" s="78"/>
      <c r="Q70" s="2" t="str">
        <f t="shared" si="119"/>
        <v/>
      </c>
      <c r="R70" s="11" t="str">
        <f t="shared" si="120"/>
        <v/>
      </c>
      <c r="S70" s="2" t="str">
        <f t="shared" si="121"/>
        <v/>
      </c>
      <c r="T70" s="11" t="str">
        <f t="shared" si="122"/>
        <v/>
      </c>
      <c r="U70" s="2" t="str">
        <f t="shared" si="123"/>
        <v/>
      </c>
      <c r="V70" s="11" t="str">
        <f t="shared" si="124"/>
        <v/>
      </c>
      <c r="W70" s="79" t="str">
        <f t="shared" si="61"/>
        <v/>
      </c>
      <c r="X70" s="79" t="str">
        <f t="shared" si="62"/>
        <v/>
      </c>
      <c r="Y70" s="2" t="str">
        <f t="shared" si="95"/>
        <v/>
      </c>
      <c r="Z70" s="11" t="str">
        <f t="shared" si="96"/>
        <v/>
      </c>
      <c r="AA70" s="2" t="str">
        <f t="shared" si="97"/>
        <v/>
      </c>
      <c r="AB70" s="11" t="str">
        <f t="shared" si="98"/>
        <v/>
      </c>
      <c r="AC70" s="2" t="str">
        <f t="shared" si="99"/>
        <v/>
      </c>
      <c r="AD70" s="11" t="str">
        <f t="shared" si="100"/>
        <v/>
      </c>
      <c r="AE70" s="11" t="str">
        <f t="shared" si="101"/>
        <v/>
      </c>
      <c r="AF70" s="2" t="str">
        <f t="shared" si="125"/>
        <v/>
      </c>
      <c r="AG70" s="2" t="str">
        <f t="shared" si="102"/>
        <v/>
      </c>
      <c r="AH70" s="2" t="str">
        <f t="shared" si="126"/>
        <v/>
      </c>
      <c r="AI70" s="11" t="str">
        <f t="shared" si="127"/>
        <v/>
      </c>
      <c r="AJ70" s="2" t="str">
        <f t="shared" si="128"/>
        <v/>
      </c>
      <c r="AK70" s="11" t="str">
        <f t="shared" si="129"/>
        <v/>
      </c>
      <c r="AL70" s="11" t="str">
        <f t="shared" si="130"/>
        <v/>
      </c>
      <c r="AM70" s="2" t="str">
        <f t="shared" si="131"/>
        <v/>
      </c>
      <c r="AN70" s="11" t="str">
        <f t="shared" si="132"/>
        <v/>
      </c>
      <c r="AO70" s="175" t="str">
        <f t="shared" si="133"/>
        <v/>
      </c>
      <c r="AP70" s="11" t="str">
        <f t="shared" si="134"/>
        <v/>
      </c>
      <c r="AQ70" s="33"/>
      <c r="AR70" s="33"/>
      <c r="AS70" s="33"/>
      <c r="AT70" s="33"/>
      <c r="AU70" s="33"/>
      <c r="AV70" s="33"/>
      <c r="AW70" s="33"/>
      <c r="AX70" s="33"/>
      <c r="AY70" s="33"/>
      <c r="AZ70" s="33"/>
      <c r="BA70" s="33"/>
      <c r="BB70" s="33"/>
      <c r="BC70" s="33"/>
      <c r="BD70" s="33"/>
      <c r="BE70" s="33"/>
      <c r="BF70" s="33"/>
      <c r="BG70" s="33"/>
      <c r="BH70" s="33"/>
      <c r="BI70" s="31"/>
      <c r="BJ70" s="31"/>
      <c r="BK70" s="136"/>
      <c r="BL70" s="139">
        <f t="shared" si="135"/>
        <v>0</v>
      </c>
      <c r="BM70" s="31">
        <f t="shared" si="136"/>
        <v>0</v>
      </c>
      <c r="BN70" s="31"/>
      <c r="BO70" s="140">
        <f t="shared" si="137"/>
        <v>0</v>
      </c>
      <c r="BP70" s="12"/>
      <c r="BQ70" s="8">
        <f t="shared" si="63"/>
        <v>9.0359999999999996</v>
      </c>
      <c r="BR70" s="8">
        <f t="shared" si="64"/>
        <v>-184.49199999999999</v>
      </c>
      <c r="BS70" s="8"/>
      <c r="BT70" s="8">
        <f t="shared" si="103"/>
        <v>0</v>
      </c>
      <c r="BU70"/>
      <c r="BV70">
        <f>IF(D70="M",IF(BY70&lt;78,LMS!$D$5*BY70^3+LMS!$E$5*BY70^2+LMS!$F$5*BY70+LMS!$G$5,IF(BY70&lt;150,LMS!$D$6*BY70^3+LMS!$E$6*BY70^2+LMS!$F$6*BY70+LMS!$G$6,LMS!$D$7*BY70^3+LMS!$E$7*BY70^2+LMS!$F$7*BY70+LMS!$G$7)),IF(BY70&lt;69,LMS!$D$9*BY70^3+LMS!$E$9*BY70^2+LMS!$F$9*BY70+LMS!$G$9,IF(BY70&lt;150,LMS!$D$10*BY70^3+LMS!$E$10*BY70^2+LMS!$F$10*BY70+LMS!$G$10,LMS!$D$11*BY70^3+LMS!$E$11*BY70^2+LMS!$F$11*BY70+LMS!$G$11)))</f>
        <v>0.79584630099999998</v>
      </c>
      <c r="BW70">
        <f>IF(D70="M",(IF(BY70&lt;2.5,LMS!$D$21*BY70^3+LMS!$E$21*BY70^2+LMS!$F$21*BY70+LMS!$G$21,IF(BY70&lt;9.5,LMS!$D$22*BY70^3+LMS!$E$22*BY70^2+LMS!$F$22*BY70+LMS!$G$22,IF(BY70&lt;26.75,LMS!$D$23*BY70^3+LMS!$E$23*BY70^2+LMS!$F$23*BY70+LMS!$G$23,IF(BY70&lt;90,LMS!$D$24*BY70^3+LMS!$E$24*BY70^2+LMS!$F$24*BY70+LMS!$G$24,LMS!$D$25*BY70^3+LMS!$E$25*BY70^2+LMS!$F$25*BY70+LMS!$G$25))))),(IF(BY70&lt;2.5,LMS!$D$27*BY70^3+LMS!$E$27*BY70^2+LMS!$F$27*BY70+LMS!$G$27,IF(BY70&lt;9.5,LMS!$D$28*BY70^3+LMS!$E$28*BY70^2+LMS!$F$28*BY70+LMS!$G$28,IF(BY70&lt;26.75,LMS!$D$29*BY70^3+LMS!$E$29*BY70^2+LMS!$F$29*BY70+LMS!$G$29,IF(BY70&lt;90,LMS!$D$30*BY70^3+LMS!$E$30*BY70^2+LMS!$F$30*BY70+LMS!$G$30,IF(BY70&lt;150,LMS!$D$31*BY70^3+LMS!$E$31*BY70^2+LMS!$F$31*BY70+LMS!$G$31,LMS!$D$32*BY70^3+LMS!$E$32*BY70^2+LMS!$F$32*BY70+LMS!$G$32)))))))</f>
        <v>12.568967990000001</v>
      </c>
      <c r="BX70">
        <f>IF(D70="M",(IF(BY70&lt;90,LMS!$D$14*BY70^3+LMS!$E$14*BY70^2+LMS!$F$14*BY70+LMS!$G$14,LMS!$D$15*BY70^3+LMS!$E$15*BY70^2+LMS!$F$15*BY70+LMS!$G$15)),(IF(BY70&lt;90,LMS!$D$17*BY70^3+LMS!$E$17*BY70^2+LMS!$F$17*BY70+LMS!$G$17,LMS!$D$18*BY70^3+LMS!$E$18*BY70^2+LMS!$F$18*BY70+LMS!$G$18)))</f>
        <v>8.8969350000000003E-2</v>
      </c>
      <c r="BY70" s="7">
        <f t="shared" si="138"/>
        <v>0</v>
      </c>
      <c r="CA70" s="143">
        <f>IF(D70="M",WeightSDS!P$5*$BY70^7+WeightSDS!Q$5*$BY70^6+WeightSDS!R$5*$BY70^5+WeightSDS!S$5*$BY70^4+WeightSDS!T$5*$BY70^3+WeightSDS!U$5*$BY70^2+WeightSDS!V$5*$BY70+WeightSDS!W$5,IF($BY70&lt;186,WeightSDS!P$8*$BY70^7+WeightSDS!Q$8*$BY70^6+WeightSDS!R$8*$BY70^5+WeightSDS!S$8*$BY70^4+WeightSDS!T$8*$BY70^3+WeightSDS!U$8*$BY70^2+WeightSDS!V$8*$BY70+WeightSDS!W$8,WeightSDS!$U$9+WeightSDS!$V$9*($BY70-WeightSDS!$W$9)))</f>
        <v>0.75407122999999998</v>
      </c>
      <c r="CB70" s="7">
        <f>IF(D70="M",IF($BY70&lt;45,WeightSDS!M$23*$BY70^10+WeightSDS!N$23*$BY70^9+WeightSDS!O$23*$BY70^8+WeightSDS!P$23*$BY70^7+WeightSDS!Q$23*$BY70^6+WeightSDS!R$23*$BY70^5+WeightSDS!S$23*$BY70^4+WeightSDS!T$23*$BY70^3+WeightSDS!U$23*$BY70^2+WeightSDS!V$23*$BY70+WeightSDS!W$23,IF($BY70&lt;153,WeightSDS!M$25*$BY70^10+WeightSDS!N$25*$BY70^9+WeightSDS!O$25*$BY70^8+WeightSDS!P$25*$BY70^7+WeightSDS!Q$25*$BY70^6+WeightSDS!R$25*$BY70^5+WeightSDS!S$25*$BY70^4+WeightSDS!T$25*$BY70^3+WeightSDS!U$25*$BY70^2+WeightSDS!V$25*$BY70+WeightSDS!W$25,WeightSDS!M$27+WeightSDS!N$27/(1+EXP(WeightSDS!O$27+WeightSDS!P$27*$BY70)))),IF($BY70&lt;43.8,WeightSDS!M$29*$BY70^10+WeightSDS!N$29*$BY70^9+WeightSDS!O$29*$BY70^8+WeightSDS!P$29*$BY70^7+WeightSDS!Q$29*$BY70^6+WeightSDS!R$29*$BY70^5+WeightSDS!S$29*$BY70^4+WeightSDS!T$29*$BY70^3+WeightSDS!U$29*$BY70^2+WeightSDS!V$29*$BY70+WeightSDS!W$29-0.010431*(1-$BY70/210),IF($BY70&lt;123,WeightSDS!M$30*$BY70^10+WeightSDS!N$30*$BY70^9+WeightSDS!O$30*$BY70^8+WeightSDS!P$30*$BY70^7+WeightSDS!Q$30*$BY70^6+WeightSDS!R$30*$BY70^5+WeightSDS!S$30*$BY70^4+WeightSDS!T$30*$BY70^3+WeightSDS!U$30*$BY70^2+WeightSDS!V$30*$BY70+WeightSDS!W$30-0.010431*(1-1/$BY70),WeightSDS!M$32+WeightSDS!N$32/(1+EXP(WeightSDS!O$32+WeightSDS!P$32*$BY70))-0.010431*(1-$BY70/210))))</f>
        <v>2.9500001032655536</v>
      </c>
      <c r="CC70" s="7">
        <f>IF(D70="M",IF($BY70&lt;162,WeightSDS!P$12*$BY70^7+WeightSDS!Q$12*$BY70^6+WeightSDS!R$12*$BY70^5+WeightSDS!S$12*$BY70^4+WeightSDS!T$12*$BY70^3+WeightSDS!U$12*$BY70^2+WeightSDS!V$12*$BY70+WeightSDS!W$12,WeightSDS!P$14*$BY70^7+WeightSDS!Q$14*$BY70^6+WeightSDS!R$14*$BY70^5+WeightSDS!S$14*$BY70^4+WeightSDS!T$14*$BY70^3+WeightSDS!U$14*$BY70^2+WeightSDS!V$14*$BY70+WeightSDS!W$14),IF($BY70&lt;156,WeightSDS!O$17*$BY70^8+WeightSDS!P$17*$BY70^7+WeightSDS!Q$17*$BY70^6+WeightSDS!R$17*$BY70^5+WeightSDS!S$17*$BY70^4+WeightSDS!T$17*$BY70^3+WeightSDS!U$17*$BY70^2+WeightSDS!V$17*$BY70+WeightSDS!W$17,IF($BY70&lt;186,WeightSDS!$U$18+(WeightSDS!$V$18-WeightSDS!$U$18)/24*($BY70-186)+WeightSDS!$W$18*(-$BY70+186)^2-0.005,WeightSDS!$U$18+(WeightSDS!$V$18-WeightSDS!$U$18)/24*($BY70-186)-0.005)))</f>
        <v>0.14604529399999999</v>
      </c>
      <c r="CE70">
        <f t="shared" si="104"/>
        <v>0.56299999999999994</v>
      </c>
      <c r="CF70">
        <f t="shared" si="105"/>
        <v>69</v>
      </c>
      <c r="CG70">
        <f t="shared" si="106"/>
        <v>0.51</v>
      </c>
      <c r="CH70" s="7" t="e">
        <f t="shared" si="107"/>
        <v>#VALUE!</v>
      </c>
      <c r="CI70" s="7" t="e">
        <f t="shared" si="108"/>
        <v>#VALUE!</v>
      </c>
      <c r="CJ70" s="7" t="e">
        <f t="shared" si="109"/>
        <v>#VALUE!</v>
      </c>
      <c r="CK70" s="7" t="e">
        <f t="shared" si="65"/>
        <v>#VALUE!</v>
      </c>
      <c r="CL70" s="7" t="e">
        <f t="shared" si="66"/>
        <v>#VALUE!</v>
      </c>
      <c r="CM70" s="7" t="e">
        <f t="shared" si="67"/>
        <v>#VALUE!</v>
      </c>
      <c r="CN70" s="7" t="e">
        <f t="shared" si="68"/>
        <v>#VALUE!</v>
      </c>
      <c r="CO70" s="7" t="e">
        <f t="shared" si="69"/>
        <v>#VALUE!</v>
      </c>
      <c r="CP70" s="7" t="e">
        <f t="shared" si="70"/>
        <v>#VALUE!</v>
      </c>
      <c r="CR70" s="7" t="e">
        <f t="shared" si="110"/>
        <v>#VALUE!</v>
      </c>
      <c r="CS70" s="7" t="e">
        <f t="shared" si="111"/>
        <v>#VALUE!</v>
      </c>
      <c r="CT70" s="7" t="e">
        <f t="shared" si="112"/>
        <v>#VALUE!</v>
      </c>
      <c r="CU70" s="7" t="e">
        <f t="shared" si="113"/>
        <v>#VALUE!</v>
      </c>
      <c r="CV70" s="7" t="e">
        <f t="shared" si="114"/>
        <v>#VALUE!</v>
      </c>
      <c r="CW70" s="7" t="e">
        <f t="shared" si="115"/>
        <v>#VALUE!</v>
      </c>
      <c r="CX70" s="7" t="e">
        <f t="shared" si="116"/>
        <v>#VALUE!</v>
      </c>
      <c r="CY70" s="7" t="e">
        <f t="shared" si="117"/>
        <v>#VALUE!</v>
      </c>
      <c r="CZ70" s="7" t="e">
        <f t="shared" si="118"/>
        <v>#VALUE!</v>
      </c>
    </row>
    <row r="71" spans="2:104" s="7" customFormat="1" x14ac:dyDescent="0.15">
      <c r="B71" s="118"/>
      <c r="C71" s="118"/>
      <c r="D71" s="118"/>
      <c r="E71" s="30"/>
      <c r="F71" s="78"/>
      <c r="G71" s="78"/>
      <c r="H71" s="78"/>
      <c r="I71" s="78"/>
      <c r="J71" s="78"/>
      <c r="K71" s="78"/>
      <c r="L71" s="30"/>
      <c r="M71" s="78"/>
      <c r="N71" s="78"/>
      <c r="O71" s="78"/>
      <c r="P71" s="78"/>
      <c r="Q71" s="2" t="str">
        <f t="shared" si="119"/>
        <v/>
      </c>
      <c r="R71" s="11" t="str">
        <f t="shared" si="120"/>
        <v/>
      </c>
      <c r="S71" s="2" t="str">
        <f t="shared" si="121"/>
        <v/>
      </c>
      <c r="T71" s="11" t="str">
        <f t="shared" si="122"/>
        <v/>
      </c>
      <c r="U71" s="2" t="str">
        <f t="shared" si="123"/>
        <v/>
      </c>
      <c r="V71" s="11" t="str">
        <f t="shared" si="124"/>
        <v/>
      </c>
      <c r="W71" s="79" t="str">
        <f t="shared" si="61"/>
        <v/>
      </c>
      <c r="X71" s="79" t="str">
        <f t="shared" si="62"/>
        <v/>
      </c>
      <c r="Y71" s="2" t="str">
        <f t="shared" si="95"/>
        <v/>
      </c>
      <c r="Z71" s="11" t="str">
        <f t="shared" si="96"/>
        <v/>
      </c>
      <c r="AA71" s="2" t="str">
        <f t="shared" si="97"/>
        <v/>
      </c>
      <c r="AB71" s="11" t="str">
        <f t="shared" si="98"/>
        <v/>
      </c>
      <c r="AC71" s="2" t="str">
        <f t="shared" si="99"/>
        <v/>
      </c>
      <c r="AD71" s="11" t="str">
        <f t="shared" si="100"/>
        <v/>
      </c>
      <c r="AE71" s="11" t="str">
        <f t="shared" si="101"/>
        <v/>
      </c>
      <c r="AF71" s="2" t="str">
        <f t="shared" si="125"/>
        <v/>
      </c>
      <c r="AG71" s="2" t="str">
        <f t="shared" si="102"/>
        <v/>
      </c>
      <c r="AH71" s="2" t="str">
        <f t="shared" si="126"/>
        <v/>
      </c>
      <c r="AI71" s="11" t="str">
        <f t="shared" si="127"/>
        <v/>
      </c>
      <c r="AJ71" s="2" t="str">
        <f t="shared" si="128"/>
        <v/>
      </c>
      <c r="AK71" s="11" t="str">
        <f t="shared" si="129"/>
        <v/>
      </c>
      <c r="AL71" s="11" t="str">
        <f t="shared" si="130"/>
        <v/>
      </c>
      <c r="AM71" s="2" t="str">
        <f t="shared" si="131"/>
        <v/>
      </c>
      <c r="AN71" s="11" t="str">
        <f t="shared" si="132"/>
        <v/>
      </c>
      <c r="AO71" s="175" t="str">
        <f t="shared" si="133"/>
        <v/>
      </c>
      <c r="AP71" s="11" t="str">
        <f t="shared" si="134"/>
        <v/>
      </c>
      <c r="AQ71" s="33"/>
      <c r="AR71" s="33"/>
      <c r="AS71" s="33"/>
      <c r="AT71" s="33"/>
      <c r="AU71" s="33"/>
      <c r="AV71" s="33"/>
      <c r="AW71" s="33"/>
      <c r="AX71" s="33"/>
      <c r="AY71" s="33"/>
      <c r="AZ71" s="33"/>
      <c r="BA71" s="33"/>
      <c r="BB71" s="33"/>
      <c r="BC71" s="33"/>
      <c r="BD71" s="33"/>
      <c r="BE71" s="33"/>
      <c r="BF71" s="33"/>
      <c r="BG71" s="33"/>
      <c r="BH71" s="33"/>
      <c r="BI71" s="31"/>
      <c r="BJ71" s="31"/>
      <c r="BK71" s="136"/>
      <c r="BL71" s="139">
        <f t="shared" si="135"/>
        <v>0</v>
      </c>
      <c r="BM71" s="31">
        <f t="shared" si="136"/>
        <v>0</v>
      </c>
      <c r="BN71" s="31"/>
      <c r="BO71" s="140">
        <f t="shared" si="137"/>
        <v>0</v>
      </c>
      <c r="BP71" s="12"/>
      <c r="BQ71" s="8">
        <f t="shared" si="63"/>
        <v>9.0359999999999996</v>
      </c>
      <c r="BR71" s="8">
        <f t="shared" si="64"/>
        <v>-184.49199999999999</v>
      </c>
      <c r="BS71" s="8"/>
      <c r="BT71" s="8">
        <f t="shared" si="103"/>
        <v>0</v>
      </c>
      <c r="BU71"/>
      <c r="BV71">
        <f>IF(D71="M",IF(BY71&lt;78,LMS!$D$5*BY71^3+LMS!$E$5*BY71^2+LMS!$F$5*BY71+LMS!$G$5,IF(BY71&lt;150,LMS!$D$6*BY71^3+LMS!$E$6*BY71^2+LMS!$F$6*BY71+LMS!$G$6,LMS!$D$7*BY71^3+LMS!$E$7*BY71^2+LMS!$F$7*BY71+LMS!$G$7)),IF(BY71&lt;69,LMS!$D$9*BY71^3+LMS!$E$9*BY71^2+LMS!$F$9*BY71+LMS!$G$9,IF(BY71&lt;150,LMS!$D$10*BY71^3+LMS!$E$10*BY71^2+LMS!$F$10*BY71+LMS!$G$10,LMS!$D$11*BY71^3+LMS!$E$11*BY71^2+LMS!$F$11*BY71+LMS!$G$11)))</f>
        <v>0.79584630099999998</v>
      </c>
      <c r="BW71">
        <f>IF(D71="M",(IF(BY71&lt;2.5,LMS!$D$21*BY71^3+LMS!$E$21*BY71^2+LMS!$F$21*BY71+LMS!$G$21,IF(BY71&lt;9.5,LMS!$D$22*BY71^3+LMS!$E$22*BY71^2+LMS!$F$22*BY71+LMS!$G$22,IF(BY71&lt;26.75,LMS!$D$23*BY71^3+LMS!$E$23*BY71^2+LMS!$F$23*BY71+LMS!$G$23,IF(BY71&lt;90,LMS!$D$24*BY71^3+LMS!$E$24*BY71^2+LMS!$F$24*BY71+LMS!$G$24,LMS!$D$25*BY71^3+LMS!$E$25*BY71^2+LMS!$F$25*BY71+LMS!$G$25))))),(IF(BY71&lt;2.5,LMS!$D$27*BY71^3+LMS!$E$27*BY71^2+LMS!$F$27*BY71+LMS!$G$27,IF(BY71&lt;9.5,LMS!$D$28*BY71^3+LMS!$E$28*BY71^2+LMS!$F$28*BY71+LMS!$G$28,IF(BY71&lt;26.75,LMS!$D$29*BY71^3+LMS!$E$29*BY71^2+LMS!$F$29*BY71+LMS!$G$29,IF(BY71&lt;90,LMS!$D$30*BY71^3+LMS!$E$30*BY71^2+LMS!$F$30*BY71+LMS!$G$30,IF(BY71&lt;150,LMS!$D$31*BY71^3+LMS!$E$31*BY71^2+LMS!$F$31*BY71+LMS!$G$31,LMS!$D$32*BY71^3+LMS!$E$32*BY71^2+LMS!$F$32*BY71+LMS!$G$32)))))))</f>
        <v>12.568967990000001</v>
      </c>
      <c r="BX71">
        <f>IF(D71="M",(IF(BY71&lt;90,LMS!$D$14*BY71^3+LMS!$E$14*BY71^2+LMS!$F$14*BY71+LMS!$G$14,LMS!$D$15*BY71^3+LMS!$E$15*BY71^2+LMS!$F$15*BY71+LMS!$G$15)),(IF(BY71&lt;90,LMS!$D$17*BY71^3+LMS!$E$17*BY71^2+LMS!$F$17*BY71+LMS!$G$17,LMS!$D$18*BY71^3+LMS!$E$18*BY71^2+LMS!$F$18*BY71+LMS!$G$18)))</f>
        <v>8.8969350000000003E-2</v>
      </c>
      <c r="BY71" s="7">
        <f t="shared" si="138"/>
        <v>0</v>
      </c>
      <c r="CA71" s="143">
        <f>IF(D71="M",WeightSDS!P$5*$BY71^7+WeightSDS!Q$5*$BY71^6+WeightSDS!R$5*$BY71^5+WeightSDS!S$5*$BY71^4+WeightSDS!T$5*$BY71^3+WeightSDS!U$5*$BY71^2+WeightSDS!V$5*$BY71+WeightSDS!W$5,IF($BY71&lt;186,WeightSDS!P$8*$BY71^7+WeightSDS!Q$8*$BY71^6+WeightSDS!R$8*$BY71^5+WeightSDS!S$8*$BY71^4+WeightSDS!T$8*$BY71^3+WeightSDS!U$8*$BY71^2+WeightSDS!V$8*$BY71+WeightSDS!W$8,WeightSDS!$U$9+WeightSDS!$V$9*($BY71-WeightSDS!$W$9)))</f>
        <v>0.75407122999999998</v>
      </c>
      <c r="CB71" s="7">
        <f>IF(D71="M",IF($BY71&lt;45,WeightSDS!M$23*$BY71^10+WeightSDS!N$23*$BY71^9+WeightSDS!O$23*$BY71^8+WeightSDS!P$23*$BY71^7+WeightSDS!Q$23*$BY71^6+WeightSDS!R$23*$BY71^5+WeightSDS!S$23*$BY71^4+WeightSDS!T$23*$BY71^3+WeightSDS!U$23*$BY71^2+WeightSDS!V$23*$BY71+WeightSDS!W$23,IF($BY71&lt;153,WeightSDS!M$25*$BY71^10+WeightSDS!N$25*$BY71^9+WeightSDS!O$25*$BY71^8+WeightSDS!P$25*$BY71^7+WeightSDS!Q$25*$BY71^6+WeightSDS!R$25*$BY71^5+WeightSDS!S$25*$BY71^4+WeightSDS!T$25*$BY71^3+WeightSDS!U$25*$BY71^2+WeightSDS!V$25*$BY71+WeightSDS!W$25,WeightSDS!M$27+WeightSDS!N$27/(1+EXP(WeightSDS!O$27+WeightSDS!P$27*$BY71)))),IF($BY71&lt;43.8,WeightSDS!M$29*$BY71^10+WeightSDS!N$29*$BY71^9+WeightSDS!O$29*$BY71^8+WeightSDS!P$29*$BY71^7+WeightSDS!Q$29*$BY71^6+WeightSDS!R$29*$BY71^5+WeightSDS!S$29*$BY71^4+WeightSDS!T$29*$BY71^3+WeightSDS!U$29*$BY71^2+WeightSDS!V$29*$BY71+WeightSDS!W$29-0.010431*(1-$BY71/210),IF($BY71&lt;123,WeightSDS!M$30*$BY71^10+WeightSDS!N$30*$BY71^9+WeightSDS!O$30*$BY71^8+WeightSDS!P$30*$BY71^7+WeightSDS!Q$30*$BY71^6+WeightSDS!R$30*$BY71^5+WeightSDS!S$30*$BY71^4+WeightSDS!T$30*$BY71^3+WeightSDS!U$30*$BY71^2+WeightSDS!V$30*$BY71+WeightSDS!W$30-0.010431*(1-1/$BY71),WeightSDS!M$32+WeightSDS!N$32/(1+EXP(WeightSDS!O$32+WeightSDS!P$32*$BY71))-0.010431*(1-$BY71/210))))</f>
        <v>2.9500001032655536</v>
      </c>
      <c r="CC71" s="7">
        <f>IF(D71="M",IF($BY71&lt;162,WeightSDS!P$12*$BY71^7+WeightSDS!Q$12*$BY71^6+WeightSDS!R$12*$BY71^5+WeightSDS!S$12*$BY71^4+WeightSDS!T$12*$BY71^3+WeightSDS!U$12*$BY71^2+WeightSDS!V$12*$BY71+WeightSDS!W$12,WeightSDS!P$14*$BY71^7+WeightSDS!Q$14*$BY71^6+WeightSDS!R$14*$BY71^5+WeightSDS!S$14*$BY71^4+WeightSDS!T$14*$BY71^3+WeightSDS!U$14*$BY71^2+WeightSDS!V$14*$BY71+WeightSDS!W$14),IF($BY71&lt;156,WeightSDS!O$17*$BY71^8+WeightSDS!P$17*$BY71^7+WeightSDS!Q$17*$BY71^6+WeightSDS!R$17*$BY71^5+WeightSDS!S$17*$BY71^4+WeightSDS!T$17*$BY71^3+WeightSDS!U$17*$BY71^2+WeightSDS!V$17*$BY71+WeightSDS!W$17,IF($BY71&lt;186,WeightSDS!$U$18+(WeightSDS!$V$18-WeightSDS!$U$18)/24*($BY71-186)+WeightSDS!$W$18*(-$BY71+186)^2-0.005,WeightSDS!$U$18+(WeightSDS!$V$18-WeightSDS!$U$18)/24*($BY71-186)-0.005)))</f>
        <v>0.14604529399999999</v>
      </c>
      <c r="CE71">
        <f t="shared" si="104"/>
        <v>0.56299999999999994</v>
      </c>
      <c r="CF71">
        <f t="shared" si="105"/>
        <v>69</v>
      </c>
      <c r="CG71">
        <f t="shared" si="106"/>
        <v>0.51</v>
      </c>
      <c r="CH71" s="7" t="e">
        <f t="shared" si="107"/>
        <v>#VALUE!</v>
      </c>
      <c r="CI71" s="7" t="e">
        <f t="shared" si="108"/>
        <v>#VALUE!</v>
      </c>
      <c r="CJ71" s="7" t="e">
        <f t="shared" si="109"/>
        <v>#VALUE!</v>
      </c>
      <c r="CK71" s="7" t="e">
        <f t="shared" si="65"/>
        <v>#VALUE!</v>
      </c>
      <c r="CL71" s="7" t="e">
        <f t="shared" si="66"/>
        <v>#VALUE!</v>
      </c>
      <c r="CM71" s="7" t="e">
        <f t="shared" si="67"/>
        <v>#VALUE!</v>
      </c>
      <c r="CN71" s="7" t="e">
        <f t="shared" si="68"/>
        <v>#VALUE!</v>
      </c>
      <c r="CO71" s="7" t="e">
        <f t="shared" si="69"/>
        <v>#VALUE!</v>
      </c>
      <c r="CP71" s="7" t="e">
        <f t="shared" si="70"/>
        <v>#VALUE!</v>
      </c>
      <c r="CR71" s="7" t="e">
        <f t="shared" si="110"/>
        <v>#VALUE!</v>
      </c>
      <c r="CS71" s="7" t="e">
        <f t="shared" si="111"/>
        <v>#VALUE!</v>
      </c>
      <c r="CT71" s="7" t="e">
        <f t="shared" si="112"/>
        <v>#VALUE!</v>
      </c>
      <c r="CU71" s="7" t="e">
        <f t="shared" si="113"/>
        <v>#VALUE!</v>
      </c>
      <c r="CV71" s="7" t="e">
        <f t="shared" si="114"/>
        <v>#VALUE!</v>
      </c>
      <c r="CW71" s="7" t="e">
        <f t="shared" si="115"/>
        <v>#VALUE!</v>
      </c>
      <c r="CX71" s="7" t="e">
        <f t="shared" si="116"/>
        <v>#VALUE!</v>
      </c>
      <c r="CY71" s="7" t="e">
        <f t="shared" si="117"/>
        <v>#VALUE!</v>
      </c>
      <c r="CZ71" s="7" t="e">
        <f t="shared" si="118"/>
        <v>#VALUE!</v>
      </c>
    </row>
    <row r="72" spans="2:104" s="7" customFormat="1" x14ac:dyDescent="0.15">
      <c r="B72" s="118"/>
      <c r="C72" s="118"/>
      <c r="D72" s="118"/>
      <c r="E72" s="30"/>
      <c r="F72" s="78"/>
      <c r="G72" s="78"/>
      <c r="H72" s="78"/>
      <c r="I72" s="78"/>
      <c r="J72" s="78"/>
      <c r="K72" s="78"/>
      <c r="L72" s="30"/>
      <c r="M72" s="78"/>
      <c r="N72" s="78"/>
      <c r="O72" s="78"/>
      <c r="P72" s="78"/>
      <c r="Q72" s="2" t="str">
        <f t="shared" si="119"/>
        <v/>
      </c>
      <c r="R72" s="11" t="str">
        <f t="shared" si="120"/>
        <v/>
      </c>
      <c r="S72" s="2" t="str">
        <f t="shared" si="121"/>
        <v/>
      </c>
      <c r="T72" s="11" t="str">
        <f t="shared" si="122"/>
        <v/>
      </c>
      <c r="U72" s="2" t="str">
        <f t="shared" si="123"/>
        <v/>
      </c>
      <c r="V72" s="11" t="str">
        <f t="shared" si="124"/>
        <v/>
      </c>
      <c r="W72" s="79" t="str">
        <f t="shared" si="61"/>
        <v/>
      </c>
      <c r="X72" s="79" t="str">
        <f t="shared" si="62"/>
        <v/>
      </c>
      <c r="Y72" s="2" t="str">
        <f t="shared" si="95"/>
        <v/>
      </c>
      <c r="Z72" s="11" t="str">
        <f t="shared" si="96"/>
        <v/>
      </c>
      <c r="AA72" s="2" t="str">
        <f t="shared" si="97"/>
        <v/>
      </c>
      <c r="AB72" s="11" t="str">
        <f t="shared" si="98"/>
        <v/>
      </c>
      <c r="AC72" s="2" t="str">
        <f t="shared" si="99"/>
        <v/>
      </c>
      <c r="AD72" s="11" t="str">
        <f t="shared" si="100"/>
        <v/>
      </c>
      <c r="AE72" s="11" t="str">
        <f t="shared" si="101"/>
        <v/>
      </c>
      <c r="AF72" s="2" t="str">
        <f t="shared" si="125"/>
        <v/>
      </c>
      <c r="AG72" s="2" t="str">
        <f t="shared" si="102"/>
        <v/>
      </c>
      <c r="AH72" s="2" t="str">
        <f t="shared" si="126"/>
        <v/>
      </c>
      <c r="AI72" s="11" t="str">
        <f t="shared" si="127"/>
        <v/>
      </c>
      <c r="AJ72" s="2" t="str">
        <f t="shared" si="128"/>
        <v/>
      </c>
      <c r="AK72" s="11" t="str">
        <f t="shared" si="129"/>
        <v/>
      </c>
      <c r="AL72" s="11" t="str">
        <f t="shared" si="130"/>
        <v/>
      </c>
      <c r="AM72" s="2" t="str">
        <f t="shared" si="131"/>
        <v/>
      </c>
      <c r="AN72" s="11" t="str">
        <f t="shared" si="132"/>
        <v/>
      </c>
      <c r="AO72" s="175" t="str">
        <f t="shared" si="133"/>
        <v/>
      </c>
      <c r="AP72" s="11" t="str">
        <f t="shared" si="134"/>
        <v/>
      </c>
      <c r="AQ72" s="33"/>
      <c r="AR72" s="33"/>
      <c r="AS72" s="33"/>
      <c r="AT72" s="33"/>
      <c r="AU72" s="33"/>
      <c r="AV72" s="33"/>
      <c r="AW72" s="33"/>
      <c r="AX72" s="33"/>
      <c r="AY72" s="33"/>
      <c r="AZ72" s="33"/>
      <c r="BA72" s="33"/>
      <c r="BB72" s="33"/>
      <c r="BC72" s="33"/>
      <c r="BD72" s="33"/>
      <c r="BE72" s="33"/>
      <c r="BF72" s="33"/>
      <c r="BG72" s="33"/>
      <c r="BH72" s="33"/>
      <c r="BI72" s="31"/>
      <c r="BJ72" s="31"/>
      <c r="BK72" s="136"/>
      <c r="BL72" s="139">
        <f t="shared" si="135"/>
        <v>0</v>
      </c>
      <c r="BM72" s="31">
        <f t="shared" si="136"/>
        <v>0</v>
      </c>
      <c r="BN72" s="31"/>
      <c r="BO72" s="140">
        <f t="shared" si="137"/>
        <v>0</v>
      </c>
      <c r="BP72" s="12"/>
      <c r="BQ72" s="8">
        <f t="shared" si="63"/>
        <v>9.0359999999999996</v>
      </c>
      <c r="BR72" s="8">
        <f t="shared" si="64"/>
        <v>-184.49199999999999</v>
      </c>
      <c r="BS72" s="8"/>
      <c r="BT72" s="8">
        <f t="shared" si="103"/>
        <v>0</v>
      </c>
      <c r="BU72"/>
      <c r="BV72">
        <f>IF(D72="M",IF(BY72&lt;78,LMS!$D$5*BY72^3+LMS!$E$5*BY72^2+LMS!$F$5*BY72+LMS!$G$5,IF(BY72&lt;150,LMS!$D$6*BY72^3+LMS!$E$6*BY72^2+LMS!$F$6*BY72+LMS!$G$6,LMS!$D$7*BY72^3+LMS!$E$7*BY72^2+LMS!$F$7*BY72+LMS!$G$7)),IF(BY72&lt;69,LMS!$D$9*BY72^3+LMS!$E$9*BY72^2+LMS!$F$9*BY72+LMS!$G$9,IF(BY72&lt;150,LMS!$D$10*BY72^3+LMS!$E$10*BY72^2+LMS!$F$10*BY72+LMS!$G$10,LMS!$D$11*BY72^3+LMS!$E$11*BY72^2+LMS!$F$11*BY72+LMS!$G$11)))</f>
        <v>0.79584630099999998</v>
      </c>
      <c r="BW72">
        <f>IF(D72="M",(IF(BY72&lt;2.5,LMS!$D$21*BY72^3+LMS!$E$21*BY72^2+LMS!$F$21*BY72+LMS!$G$21,IF(BY72&lt;9.5,LMS!$D$22*BY72^3+LMS!$E$22*BY72^2+LMS!$F$22*BY72+LMS!$G$22,IF(BY72&lt;26.75,LMS!$D$23*BY72^3+LMS!$E$23*BY72^2+LMS!$F$23*BY72+LMS!$G$23,IF(BY72&lt;90,LMS!$D$24*BY72^3+LMS!$E$24*BY72^2+LMS!$F$24*BY72+LMS!$G$24,LMS!$D$25*BY72^3+LMS!$E$25*BY72^2+LMS!$F$25*BY72+LMS!$G$25))))),(IF(BY72&lt;2.5,LMS!$D$27*BY72^3+LMS!$E$27*BY72^2+LMS!$F$27*BY72+LMS!$G$27,IF(BY72&lt;9.5,LMS!$D$28*BY72^3+LMS!$E$28*BY72^2+LMS!$F$28*BY72+LMS!$G$28,IF(BY72&lt;26.75,LMS!$D$29*BY72^3+LMS!$E$29*BY72^2+LMS!$F$29*BY72+LMS!$G$29,IF(BY72&lt;90,LMS!$D$30*BY72^3+LMS!$E$30*BY72^2+LMS!$F$30*BY72+LMS!$G$30,IF(BY72&lt;150,LMS!$D$31*BY72^3+LMS!$E$31*BY72^2+LMS!$F$31*BY72+LMS!$G$31,LMS!$D$32*BY72^3+LMS!$E$32*BY72^2+LMS!$F$32*BY72+LMS!$G$32)))))))</f>
        <v>12.568967990000001</v>
      </c>
      <c r="BX72">
        <f>IF(D72="M",(IF(BY72&lt;90,LMS!$D$14*BY72^3+LMS!$E$14*BY72^2+LMS!$F$14*BY72+LMS!$G$14,LMS!$D$15*BY72^3+LMS!$E$15*BY72^2+LMS!$F$15*BY72+LMS!$G$15)),(IF(BY72&lt;90,LMS!$D$17*BY72^3+LMS!$E$17*BY72^2+LMS!$F$17*BY72+LMS!$G$17,LMS!$D$18*BY72^3+LMS!$E$18*BY72^2+LMS!$F$18*BY72+LMS!$G$18)))</f>
        <v>8.8969350000000003E-2</v>
      </c>
      <c r="BY72" s="7">
        <f t="shared" si="138"/>
        <v>0</v>
      </c>
      <c r="CA72" s="143">
        <f>IF(D72="M",WeightSDS!P$5*$BY72^7+WeightSDS!Q$5*$BY72^6+WeightSDS!R$5*$BY72^5+WeightSDS!S$5*$BY72^4+WeightSDS!T$5*$BY72^3+WeightSDS!U$5*$BY72^2+WeightSDS!V$5*$BY72+WeightSDS!W$5,IF($BY72&lt;186,WeightSDS!P$8*$BY72^7+WeightSDS!Q$8*$BY72^6+WeightSDS!R$8*$BY72^5+WeightSDS!S$8*$BY72^4+WeightSDS!T$8*$BY72^3+WeightSDS!U$8*$BY72^2+WeightSDS!V$8*$BY72+WeightSDS!W$8,WeightSDS!$U$9+WeightSDS!$V$9*($BY72-WeightSDS!$W$9)))</f>
        <v>0.75407122999999998</v>
      </c>
      <c r="CB72" s="7">
        <f>IF(D72="M",IF($BY72&lt;45,WeightSDS!M$23*$BY72^10+WeightSDS!N$23*$BY72^9+WeightSDS!O$23*$BY72^8+WeightSDS!P$23*$BY72^7+WeightSDS!Q$23*$BY72^6+WeightSDS!R$23*$BY72^5+WeightSDS!S$23*$BY72^4+WeightSDS!T$23*$BY72^3+WeightSDS!U$23*$BY72^2+WeightSDS!V$23*$BY72+WeightSDS!W$23,IF($BY72&lt;153,WeightSDS!M$25*$BY72^10+WeightSDS!N$25*$BY72^9+WeightSDS!O$25*$BY72^8+WeightSDS!P$25*$BY72^7+WeightSDS!Q$25*$BY72^6+WeightSDS!R$25*$BY72^5+WeightSDS!S$25*$BY72^4+WeightSDS!T$25*$BY72^3+WeightSDS!U$25*$BY72^2+WeightSDS!V$25*$BY72+WeightSDS!W$25,WeightSDS!M$27+WeightSDS!N$27/(1+EXP(WeightSDS!O$27+WeightSDS!P$27*$BY72)))),IF($BY72&lt;43.8,WeightSDS!M$29*$BY72^10+WeightSDS!N$29*$BY72^9+WeightSDS!O$29*$BY72^8+WeightSDS!P$29*$BY72^7+WeightSDS!Q$29*$BY72^6+WeightSDS!R$29*$BY72^5+WeightSDS!S$29*$BY72^4+WeightSDS!T$29*$BY72^3+WeightSDS!U$29*$BY72^2+WeightSDS!V$29*$BY72+WeightSDS!W$29-0.010431*(1-$BY72/210),IF($BY72&lt;123,WeightSDS!M$30*$BY72^10+WeightSDS!N$30*$BY72^9+WeightSDS!O$30*$BY72^8+WeightSDS!P$30*$BY72^7+WeightSDS!Q$30*$BY72^6+WeightSDS!R$30*$BY72^5+WeightSDS!S$30*$BY72^4+WeightSDS!T$30*$BY72^3+WeightSDS!U$30*$BY72^2+WeightSDS!V$30*$BY72+WeightSDS!W$30-0.010431*(1-1/$BY72),WeightSDS!M$32+WeightSDS!N$32/(1+EXP(WeightSDS!O$32+WeightSDS!P$32*$BY72))-0.010431*(1-$BY72/210))))</f>
        <v>2.9500001032655536</v>
      </c>
      <c r="CC72" s="7">
        <f>IF(D72="M",IF($BY72&lt;162,WeightSDS!P$12*$BY72^7+WeightSDS!Q$12*$BY72^6+WeightSDS!R$12*$BY72^5+WeightSDS!S$12*$BY72^4+WeightSDS!T$12*$BY72^3+WeightSDS!U$12*$BY72^2+WeightSDS!V$12*$BY72+WeightSDS!W$12,WeightSDS!P$14*$BY72^7+WeightSDS!Q$14*$BY72^6+WeightSDS!R$14*$BY72^5+WeightSDS!S$14*$BY72^4+WeightSDS!T$14*$BY72^3+WeightSDS!U$14*$BY72^2+WeightSDS!V$14*$BY72+WeightSDS!W$14),IF($BY72&lt;156,WeightSDS!O$17*$BY72^8+WeightSDS!P$17*$BY72^7+WeightSDS!Q$17*$BY72^6+WeightSDS!R$17*$BY72^5+WeightSDS!S$17*$BY72^4+WeightSDS!T$17*$BY72^3+WeightSDS!U$17*$BY72^2+WeightSDS!V$17*$BY72+WeightSDS!W$17,IF($BY72&lt;186,WeightSDS!$U$18+(WeightSDS!$V$18-WeightSDS!$U$18)/24*($BY72-186)+WeightSDS!$W$18*(-$BY72+186)^2-0.005,WeightSDS!$U$18+(WeightSDS!$V$18-WeightSDS!$U$18)/24*($BY72-186)-0.005)))</f>
        <v>0.14604529399999999</v>
      </c>
      <c r="CE72">
        <f t="shared" si="104"/>
        <v>0.56299999999999994</v>
      </c>
      <c r="CF72">
        <f t="shared" si="105"/>
        <v>69</v>
      </c>
      <c r="CG72">
        <f t="shared" si="106"/>
        <v>0.51</v>
      </c>
      <c r="CH72" s="7" t="e">
        <f t="shared" si="107"/>
        <v>#VALUE!</v>
      </c>
      <c r="CI72" s="7" t="e">
        <f t="shared" si="108"/>
        <v>#VALUE!</v>
      </c>
      <c r="CJ72" s="7" t="e">
        <f t="shared" si="109"/>
        <v>#VALUE!</v>
      </c>
      <c r="CK72" s="7" t="e">
        <f t="shared" si="65"/>
        <v>#VALUE!</v>
      </c>
      <c r="CL72" s="7" t="e">
        <f t="shared" si="66"/>
        <v>#VALUE!</v>
      </c>
      <c r="CM72" s="7" t="e">
        <f t="shared" si="67"/>
        <v>#VALUE!</v>
      </c>
      <c r="CN72" s="7" t="e">
        <f t="shared" si="68"/>
        <v>#VALUE!</v>
      </c>
      <c r="CO72" s="7" t="e">
        <f t="shared" si="69"/>
        <v>#VALUE!</v>
      </c>
      <c r="CP72" s="7" t="e">
        <f t="shared" si="70"/>
        <v>#VALUE!</v>
      </c>
      <c r="CR72" s="7" t="e">
        <f t="shared" si="110"/>
        <v>#VALUE!</v>
      </c>
      <c r="CS72" s="7" t="e">
        <f t="shared" si="111"/>
        <v>#VALUE!</v>
      </c>
      <c r="CT72" s="7" t="e">
        <f t="shared" si="112"/>
        <v>#VALUE!</v>
      </c>
      <c r="CU72" s="7" t="e">
        <f t="shared" si="113"/>
        <v>#VALUE!</v>
      </c>
      <c r="CV72" s="7" t="e">
        <f t="shared" si="114"/>
        <v>#VALUE!</v>
      </c>
      <c r="CW72" s="7" t="e">
        <f t="shared" si="115"/>
        <v>#VALUE!</v>
      </c>
      <c r="CX72" s="7" t="e">
        <f t="shared" si="116"/>
        <v>#VALUE!</v>
      </c>
      <c r="CY72" s="7" t="e">
        <f t="shared" si="117"/>
        <v>#VALUE!</v>
      </c>
      <c r="CZ72" s="7" t="e">
        <f t="shared" si="118"/>
        <v>#VALUE!</v>
      </c>
    </row>
    <row r="73" spans="2:104" s="7" customFormat="1" x14ac:dyDescent="0.15">
      <c r="B73" s="118"/>
      <c r="C73" s="118"/>
      <c r="D73" s="118"/>
      <c r="E73" s="30"/>
      <c r="F73" s="78"/>
      <c r="G73" s="78"/>
      <c r="H73" s="78"/>
      <c r="I73" s="78"/>
      <c r="J73" s="78"/>
      <c r="K73" s="78"/>
      <c r="L73" s="30"/>
      <c r="M73" s="78"/>
      <c r="N73" s="78"/>
      <c r="O73" s="78"/>
      <c r="P73" s="78"/>
      <c r="Q73" s="2" t="str">
        <f t="shared" si="119"/>
        <v/>
      </c>
      <c r="R73" s="11" t="str">
        <f t="shared" si="120"/>
        <v/>
      </c>
      <c r="S73" s="2" t="str">
        <f t="shared" si="121"/>
        <v/>
      </c>
      <c r="T73" s="11" t="str">
        <f t="shared" si="122"/>
        <v/>
      </c>
      <c r="U73" s="2" t="str">
        <f t="shared" si="123"/>
        <v/>
      </c>
      <c r="V73" s="11" t="str">
        <f t="shared" si="124"/>
        <v/>
      </c>
      <c r="W73" s="79" t="str">
        <f t="shared" si="61"/>
        <v/>
      </c>
      <c r="X73" s="79" t="str">
        <f t="shared" si="62"/>
        <v/>
      </c>
      <c r="Y73" s="2" t="str">
        <f t="shared" si="95"/>
        <v/>
      </c>
      <c r="Z73" s="11" t="str">
        <f t="shared" si="96"/>
        <v/>
      </c>
      <c r="AA73" s="2" t="str">
        <f t="shared" si="97"/>
        <v/>
      </c>
      <c r="AB73" s="11" t="str">
        <f t="shared" si="98"/>
        <v/>
      </c>
      <c r="AC73" s="2" t="str">
        <f t="shared" si="99"/>
        <v/>
      </c>
      <c r="AD73" s="11" t="str">
        <f t="shared" si="100"/>
        <v/>
      </c>
      <c r="AE73" s="11" t="str">
        <f t="shared" si="101"/>
        <v/>
      </c>
      <c r="AF73" s="2" t="str">
        <f t="shared" si="125"/>
        <v/>
      </c>
      <c r="AG73" s="2" t="str">
        <f t="shared" si="102"/>
        <v/>
      </c>
      <c r="AH73" s="2" t="str">
        <f t="shared" si="126"/>
        <v/>
      </c>
      <c r="AI73" s="11" t="str">
        <f t="shared" si="127"/>
        <v/>
      </c>
      <c r="AJ73" s="2" t="str">
        <f t="shared" si="128"/>
        <v/>
      </c>
      <c r="AK73" s="11" t="str">
        <f t="shared" si="129"/>
        <v/>
      </c>
      <c r="AL73" s="11" t="str">
        <f t="shared" si="130"/>
        <v/>
      </c>
      <c r="AM73" s="2" t="str">
        <f t="shared" si="131"/>
        <v/>
      </c>
      <c r="AN73" s="11" t="str">
        <f t="shared" si="132"/>
        <v/>
      </c>
      <c r="AO73" s="175" t="str">
        <f t="shared" si="133"/>
        <v/>
      </c>
      <c r="AP73" s="11" t="str">
        <f t="shared" si="134"/>
        <v/>
      </c>
      <c r="AQ73" s="33"/>
      <c r="AR73" s="33"/>
      <c r="AS73" s="33"/>
      <c r="AT73" s="33"/>
      <c r="AU73" s="33"/>
      <c r="AV73" s="33"/>
      <c r="AW73" s="33"/>
      <c r="AX73" s="33"/>
      <c r="AY73" s="33"/>
      <c r="AZ73" s="33"/>
      <c r="BA73" s="33"/>
      <c r="BB73" s="33"/>
      <c r="BC73" s="33"/>
      <c r="BD73" s="33"/>
      <c r="BE73" s="33"/>
      <c r="BF73" s="33"/>
      <c r="BG73" s="33"/>
      <c r="BH73" s="33"/>
      <c r="BI73" s="31"/>
      <c r="BJ73" s="31"/>
      <c r="BK73" s="136"/>
      <c r="BL73" s="139">
        <f t="shared" si="135"/>
        <v>0</v>
      </c>
      <c r="BM73" s="31">
        <f t="shared" si="136"/>
        <v>0</v>
      </c>
      <c r="BN73" s="31"/>
      <c r="BO73" s="140">
        <f t="shared" si="137"/>
        <v>0</v>
      </c>
      <c r="BP73" s="12"/>
      <c r="BQ73" s="8">
        <f t="shared" si="63"/>
        <v>9.0359999999999996</v>
      </c>
      <c r="BR73" s="8">
        <f t="shared" si="64"/>
        <v>-184.49199999999999</v>
      </c>
      <c r="BS73" s="8"/>
      <c r="BT73" s="8">
        <f t="shared" si="103"/>
        <v>0</v>
      </c>
      <c r="BU73"/>
      <c r="BV73">
        <f>IF(D73="M",IF(BY73&lt;78,LMS!$D$5*BY73^3+LMS!$E$5*BY73^2+LMS!$F$5*BY73+LMS!$G$5,IF(BY73&lt;150,LMS!$D$6*BY73^3+LMS!$E$6*BY73^2+LMS!$F$6*BY73+LMS!$G$6,LMS!$D$7*BY73^3+LMS!$E$7*BY73^2+LMS!$F$7*BY73+LMS!$G$7)),IF(BY73&lt;69,LMS!$D$9*BY73^3+LMS!$E$9*BY73^2+LMS!$F$9*BY73+LMS!$G$9,IF(BY73&lt;150,LMS!$D$10*BY73^3+LMS!$E$10*BY73^2+LMS!$F$10*BY73+LMS!$G$10,LMS!$D$11*BY73^3+LMS!$E$11*BY73^2+LMS!$F$11*BY73+LMS!$G$11)))</f>
        <v>0.79584630099999998</v>
      </c>
      <c r="BW73">
        <f>IF(D73="M",(IF(BY73&lt;2.5,LMS!$D$21*BY73^3+LMS!$E$21*BY73^2+LMS!$F$21*BY73+LMS!$G$21,IF(BY73&lt;9.5,LMS!$D$22*BY73^3+LMS!$E$22*BY73^2+LMS!$F$22*BY73+LMS!$G$22,IF(BY73&lt;26.75,LMS!$D$23*BY73^3+LMS!$E$23*BY73^2+LMS!$F$23*BY73+LMS!$G$23,IF(BY73&lt;90,LMS!$D$24*BY73^3+LMS!$E$24*BY73^2+LMS!$F$24*BY73+LMS!$G$24,LMS!$D$25*BY73^3+LMS!$E$25*BY73^2+LMS!$F$25*BY73+LMS!$G$25))))),(IF(BY73&lt;2.5,LMS!$D$27*BY73^3+LMS!$E$27*BY73^2+LMS!$F$27*BY73+LMS!$G$27,IF(BY73&lt;9.5,LMS!$D$28*BY73^3+LMS!$E$28*BY73^2+LMS!$F$28*BY73+LMS!$G$28,IF(BY73&lt;26.75,LMS!$D$29*BY73^3+LMS!$E$29*BY73^2+LMS!$F$29*BY73+LMS!$G$29,IF(BY73&lt;90,LMS!$D$30*BY73^3+LMS!$E$30*BY73^2+LMS!$F$30*BY73+LMS!$G$30,IF(BY73&lt;150,LMS!$D$31*BY73^3+LMS!$E$31*BY73^2+LMS!$F$31*BY73+LMS!$G$31,LMS!$D$32*BY73^3+LMS!$E$32*BY73^2+LMS!$F$32*BY73+LMS!$G$32)))))))</f>
        <v>12.568967990000001</v>
      </c>
      <c r="BX73">
        <f>IF(D73="M",(IF(BY73&lt;90,LMS!$D$14*BY73^3+LMS!$E$14*BY73^2+LMS!$F$14*BY73+LMS!$G$14,LMS!$D$15*BY73^3+LMS!$E$15*BY73^2+LMS!$F$15*BY73+LMS!$G$15)),(IF(BY73&lt;90,LMS!$D$17*BY73^3+LMS!$E$17*BY73^2+LMS!$F$17*BY73+LMS!$G$17,LMS!$D$18*BY73^3+LMS!$E$18*BY73^2+LMS!$F$18*BY73+LMS!$G$18)))</f>
        <v>8.8969350000000003E-2</v>
      </c>
      <c r="BY73" s="7">
        <f t="shared" si="138"/>
        <v>0</v>
      </c>
      <c r="CA73" s="143">
        <f>IF(D73="M",WeightSDS!P$5*$BY73^7+WeightSDS!Q$5*$BY73^6+WeightSDS!R$5*$BY73^5+WeightSDS!S$5*$BY73^4+WeightSDS!T$5*$BY73^3+WeightSDS!U$5*$BY73^2+WeightSDS!V$5*$BY73+WeightSDS!W$5,IF($BY73&lt;186,WeightSDS!P$8*$BY73^7+WeightSDS!Q$8*$BY73^6+WeightSDS!R$8*$BY73^5+WeightSDS!S$8*$BY73^4+WeightSDS!T$8*$BY73^3+WeightSDS!U$8*$BY73^2+WeightSDS!V$8*$BY73+WeightSDS!W$8,WeightSDS!$U$9+WeightSDS!$V$9*($BY73-WeightSDS!$W$9)))</f>
        <v>0.75407122999999998</v>
      </c>
      <c r="CB73" s="7">
        <f>IF(D73="M",IF($BY73&lt;45,WeightSDS!M$23*$BY73^10+WeightSDS!N$23*$BY73^9+WeightSDS!O$23*$BY73^8+WeightSDS!P$23*$BY73^7+WeightSDS!Q$23*$BY73^6+WeightSDS!R$23*$BY73^5+WeightSDS!S$23*$BY73^4+WeightSDS!T$23*$BY73^3+WeightSDS!U$23*$BY73^2+WeightSDS!V$23*$BY73+WeightSDS!W$23,IF($BY73&lt;153,WeightSDS!M$25*$BY73^10+WeightSDS!N$25*$BY73^9+WeightSDS!O$25*$BY73^8+WeightSDS!P$25*$BY73^7+WeightSDS!Q$25*$BY73^6+WeightSDS!R$25*$BY73^5+WeightSDS!S$25*$BY73^4+WeightSDS!T$25*$BY73^3+WeightSDS!U$25*$BY73^2+WeightSDS!V$25*$BY73+WeightSDS!W$25,WeightSDS!M$27+WeightSDS!N$27/(1+EXP(WeightSDS!O$27+WeightSDS!P$27*$BY73)))),IF($BY73&lt;43.8,WeightSDS!M$29*$BY73^10+WeightSDS!N$29*$BY73^9+WeightSDS!O$29*$BY73^8+WeightSDS!P$29*$BY73^7+WeightSDS!Q$29*$BY73^6+WeightSDS!R$29*$BY73^5+WeightSDS!S$29*$BY73^4+WeightSDS!T$29*$BY73^3+WeightSDS!U$29*$BY73^2+WeightSDS!V$29*$BY73+WeightSDS!W$29-0.010431*(1-$BY73/210),IF($BY73&lt;123,WeightSDS!M$30*$BY73^10+WeightSDS!N$30*$BY73^9+WeightSDS!O$30*$BY73^8+WeightSDS!P$30*$BY73^7+WeightSDS!Q$30*$BY73^6+WeightSDS!R$30*$BY73^5+WeightSDS!S$30*$BY73^4+WeightSDS!T$30*$BY73^3+WeightSDS!U$30*$BY73^2+WeightSDS!V$30*$BY73+WeightSDS!W$30-0.010431*(1-1/$BY73),WeightSDS!M$32+WeightSDS!N$32/(1+EXP(WeightSDS!O$32+WeightSDS!P$32*$BY73))-0.010431*(1-$BY73/210))))</f>
        <v>2.9500001032655536</v>
      </c>
      <c r="CC73" s="7">
        <f>IF(D73="M",IF($BY73&lt;162,WeightSDS!P$12*$BY73^7+WeightSDS!Q$12*$BY73^6+WeightSDS!R$12*$BY73^5+WeightSDS!S$12*$BY73^4+WeightSDS!T$12*$BY73^3+WeightSDS!U$12*$BY73^2+WeightSDS!V$12*$BY73+WeightSDS!W$12,WeightSDS!P$14*$BY73^7+WeightSDS!Q$14*$BY73^6+WeightSDS!R$14*$BY73^5+WeightSDS!S$14*$BY73^4+WeightSDS!T$14*$BY73^3+WeightSDS!U$14*$BY73^2+WeightSDS!V$14*$BY73+WeightSDS!W$14),IF($BY73&lt;156,WeightSDS!O$17*$BY73^8+WeightSDS!P$17*$BY73^7+WeightSDS!Q$17*$BY73^6+WeightSDS!R$17*$BY73^5+WeightSDS!S$17*$BY73^4+WeightSDS!T$17*$BY73^3+WeightSDS!U$17*$BY73^2+WeightSDS!V$17*$BY73+WeightSDS!W$17,IF($BY73&lt;186,WeightSDS!$U$18+(WeightSDS!$V$18-WeightSDS!$U$18)/24*($BY73-186)+WeightSDS!$W$18*(-$BY73+186)^2-0.005,WeightSDS!$U$18+(WeightSDS!$V$18-WeightSDS!$U$18)/24*($BY73-186)-0.005)))</f>
        <v>0.14604529399999999</v>
      </c>
      <c r="CE73">
        <f t="shared" si="104"/>
        <v>0.56299999999999994</v>
      </c>
      <c r="CF73">
        <f t="shared" si="105"/>
        <v>69</v>
      </c>
      <c r="CG73">
        <f t="shared" si="106"/>
        <v>0.51</v>
      </c>
      <c r="CH73" s="7" t="e">
        <f t="shared" si="107"/>
        <v>#VALUE!</v>
      </c>
      <c r="CI73" s="7" t="e">
        <f t="shared" si="108"/>
        <v>#VALUE!</v>
      </c>
      <c r="CJ73" s="7" t="e">
        <f t="shared" si="109"/>
        <v>#VALUE!</v>
      </c>
      <c r="CK73" s="7" t="e">
        <f t="shared" si="65"/>
        <v>#VALUE!</v>
      </c>
      <c r="CL73" s="7" t="e">
        <f t="shared" si="66"/>
        <v>#VALUE!</v>
      </c>
      <c r="CM73" s="7" t="e">
        <f t="shared" si="67"/>
        <v>#VALUE!</v>
      </c>
      <c r="CN73" s="7" t="e">
        <f t="shared" si="68"/>
        <v>#VALUE!</v>
      </c>
      <c r="CO73" s="7" t="e">
        <f t="shared" si="69"/>
        <v>#VALUE!</v>
      </c>
      <c r="CP73" s="7" t="e">
        <f t="shared" si="70"/>
        <v>#VALUE!</v>
      </c>
      <c r="CR73" s="7" t="e">
        <f t="shared" si="110"/>
        <v>#VALUE!</v>
      </c>
      <c r="CS73" s="7" t="e">
        <f t="shared" si="111"/>
        <v>#VALUE!</v>
      </c>
      <c r="CT73" s="7" t="e">
        <f t="shared" si="112"/>
        <v>#VALUE!</v>
      </c>
      <c r="CU73" s="7" t="e">
        <f t="shared" si="113"/>
        <v>#VALUE!</v>
      </c>
      <c r="CV73" s="7" t="e">
        <f t="shared" si="114"/>
        <v>#VALUE!</v>
      </c>
      <c r="CW73" s="7" t="e">
        <f t="shared" si="115"/>
        <v>#VALUE!</v>
      </c>
      <c r="CX73" s="7" t="e">
        <f t="shared" si="116"/>
        <v>#VALUE!</v>
      </c>
      <c r="CY73" s="7" t="e">
        <f t="shared" si="117"/>
        <v>#VALUE!</v>
      </c>
      <c r="CZ73" s="7" t="e">
        <f t="shared" si="118"/>
        <v>#VALUE!</v>
      </c>
    </row>
    <row r="74" spans="2:104" s="7" customFormat="1" x14ac:dyDescent="0.15">
      <c r="B74" s="118"/>
      <c r="C74" s="118"/>
      <c r="D74" s="118"/>
      <c r="E74" s="30"/>
      <c r="F74" s="78"/>
      <c r="G74" s="78"/>
      <c r="H74" s="78"/>
      <c r="I74" s="78"/>
      <c r="J74" s="78"/>
      <c r="K74" s="78"/>
      <c r="L74" s="30"/>
      <c r="M74" s="78"/>
      <c r="N74" s="78"/>
      <c r="O74" s="78"/>
      <c r="P74" s="78"/>
      <c r="Q74" s="2" t="str">
        <f t="shared" si="119"/>
        <v/>
      </c>
      <c r="R74" s="11" t="str">
        <f t="shared" si="120"/>
        <v/>
      </c>
      <c r="S74" s="2" t="str">
        <f t="shared" si="121"/>
        <v/>
      </c>
      <c r="T74" s="11" t="str">
        <f t="shared" si="122"/>
        <v/>
      </c>
      <c r="U74" s="2" t="str">
        <f t="shared" si="123"/>
        <v/>
      </c>
      <c r="V74" s="11" t="str">
        <f t="shared" si="124"/>
        <v/>
      </c>
      <c r="W74" s="79" t="str">
        <f t="shared" si="61"/>
        <v/>
      </c>
      <c r="X74" s="79" t="str">
        <f t="shared" si="62"/>
        <v/>
      </c>
      <c r="Y74" s="2" t="str">
        <f t="shared" si="95"/>
        <v/>
      </c>
      <c r="Z74" s="11" t="str">
        <f t="shared" si="96"/>
        <v/>
      </c>
      <c r="AA74" s="2" t="str">
        <f t="shared" si="97"/>
        <v/>
      </c>
      <c r="AB74" s="11" t="str">
        <f t="shared" si="98"/>
        <v/>
      </c>
      <c r="AC74" s="2" t="str">
        <f t="shared" si="99"/>
        <v/>
      </c>
      <c r="AD74" s="11" t="str">
        <f t="shared" si="100"/>
        <v/>
      </c>
      <c r="AE74" s="11" t="str">
        <f t="shared" si="101"/>
        <v/>
      </c>
      <c r="AF74" s="2" t="str">
        <f t="shared" si="125"/>
        <v/>
      </c>
      <c r="AG74" s="2" t="str">
        <f t="shared" si="102"/>
        <v/>
      </c>
      <c r="AH74" s="2" t="str">
        <f t="shared" si="126"/>
        <v/>
      </c>
      <c r="AI74" s="11" t="str">
        <f t="shared" si="127"/>
        <v/>
      </c>
      <c r="AJ74" s="2" t="str">
        <f t="shared" si="128"/>
        <v/>
      </c>
      <c r="AK74" s="11" t="str">
        <f t="shared" si="129"/>
        <v/>
      </c>
      <c r="AL74" s="11" t="str">
        <f t="shared" si="130"/>
        <v/>
      </c>
      <c r="AM74" s="2" t="str">
        <f t="shared" si="131"/>
        <v/>
      </c>
      <c r="AN74" s="11" t="str">
        <f t="shared" si="132"/>
        <v/>
      </c>
      <c r="AO74" s="175" t="str">
        <f t="shared" si="133"/>
        <v/>
      </c>
      <c r="AP74" s="11" t="str">
        <f t="shared" si="134"/>
        <v/>
      </c>
      <c r="AQ74" s="33"/>
      <c r="AR74" s="33"/>
      <c r="AS74" s="33"/>
      <c r="AT74" s="33"/>
      <c r="AU74" s="33"/>
      <c r="AV74" s="33"/>
      <c r="AW74" s="33"/>
      <c r="AX74" s="33"/>
      <c r="AY74" s="33"/>
      <c r="AZ74" s="33"/>
      <c r="BA74" s="33"/>
      <c r="BB74" s="33"/>
      <c r="BC74" s="33"/>
      <c r="BD74" s="33"/>
      <c r="BE74" s="33"/>
      <c r="BF74" s="33"/>
      <c r="BG74" s="33"/>
      <c r="BH74" s="33"/>
      <c r="BI74" s="31"/>
      <c r="BJ74" s="31"/>
      <c r="BK74" s="136"/>
      <c r="BL74" s="139">
        <f t="shared" si="135"/>
        <v>0</v>
      </c>
      <c r="BM74" s="31">
        <f t="shared" si="136"/>
        <v>0</v>
      </c>
      <c r="BN74" s="31"/>
      <c r="BO74" s="140">
        <f t="shared" si="137"/>
        <v>0</v>
      </c>
      <c r="BP74" s="12"/>
      <c r="BQ74" s="8">
        <f t="shared" si="63"/>
        <v>9.0359999999999996</v>
      </c>
      <c r="BR74" s="8">
        <f t="shared" si="64"/>
        <v>-184.49199999999999</v>
      </c>
      <c r="BS74" s="8"/>
      <c r="BT74" s="8">
        <f t="shared" si="103"/>
        <v>0</v>
      </c>
      <c r="BU74"/>
      <c r="BV74">
        <f>IF(D74="M",IF(BY74&lt;78,LMS!$D$5*BY74^3+LMS!$E$5*BY74^2+LMS!$F$5*BY74+LMS!$G$5,IF(BY74&lt;150,LMS!$D$6*BY74^3+LMS!$E$6*BY74^2+LMS!$F$6*BY74+LMS!$G$6,LMS!$D$7*BY74^3+LMS!$E$7*BY74^2+LMS!$F$7*BY74+LMS!$G$7)),IF(BY74&lt;69,LMS!$D$9*BY74^3+LMS!$E$9*BY74^2+LMS!$F$9*BY74+LMS!$G$9,IF(BY74&lt;150,LMS!$D$10*BY74^3+LMS!$E$10*BY74^2+LMS!$F$10*BY74+LMS!$G$10,LMS!$D$11*BY74^3+LMS!$E$11*BY74^2+LMS!$F$11*BY74+LMS!$G$11)))</f>
        <v>0.79584630099999998</v>
      </c>
      <c r="BW74">
        <f>IF(D74="M",(IF(BY74&lt;2.5,LMS!$D$21*BY74^3+LMS!$E$21*BY74^2+LMS!$F$21*BY74+LMS!$G$21,IF(BY74&lt;9.5,LMS!$D$22*BY74^3+LMS!$E$22*BY74^2+LMS!$F$22*BY74+LMS!$G$22,IF(BY74&lt;26.75,LMS!$D$23*BY74^3+LMS!$E$23*BY74^2+LMS!$F$23*BY74+LMS!$G$23,IF(BY74&lt;90,LMS!$D$24*BY74^3+LMS!$E$24*BY74^2+LMS!$F$24*BY74+LMS!$G$24,LMS!$D$25*BY74^3+LMS!$E$25*BY74^2+LMS!$F$25*BY74+LMS!$G$25))))),(IF(BY74&lt;2.5,LMS!$D$27*BY74^3+LMS!$E$27*BY74^2+LMS!$F$27*BY74+LMS!$G$27,IF(BY74&lt;9.5,LMS!$D$28*BY74^3+LMS!$E$28*BY74^2+LMS!$F$28*BY74+LMS!$G$28,IF(BY74&lt;26.75,LMS!$D$29*BY74^3+LMS!$E$29*BY74^2+LMS!$F$29*BY74+LMS!$G$29,IF(BY74&lt;90,LMS!$D$30*BY74^3+LMS!$E$30*BY74^2+LMS!$F$30*BY74+LMS!$G$30,IF(BY74&lt;150,LMS!$D$31*BY74^3+LMS!$E$31*BY74^2+LMS!$F$31*BY74+LMS!$G$31,LMS!$D$32*BY74^3+LMS!$E$32*BY74^2+LMS!$F$32*BY74+LMS!$G$32)))))))</f>
        <v>12.568967990000001</v>
      </c>
      <c r="BX74">
        <f>IF(D74="M",(IF(BY74&lt;90,LMS!$D$14*BY74^3+LMS!$E$14*BY74^2+LMS!$F$14*BY74+LMS!$G$14,LMS!$D$15*BY74^3+LMS!$E$15*BY74^2+LMS!$F$15*BY74+LMS!$G$15)),(IF(BY74&lt;90,LMS!$D$17*BY74^3+LMS!$E$17*BY74^2+LMS!$F$17*BY74+LMS!$G$17,LMS!$D$18*BY74^3+LMS!$E$18*BY74^2+LMS!$F$18*BY74+LMS!$G$18)))</f>
        <v>8.8969350000000003E-2</v>
      </c>
      <c r="BY74" s="7">
        <f t="shared" si="138"/>
        <v>0</v>
      </c>
      <c r="CA74" s="143">
        <f>IF(D74="M",WeightSDS!P$5*$BY74^7+WeightSDS!Q$5*$BY74^6+WeightSDS!R$5*$BY74^5+WeightSDS!S$5*$BY74^4+WeightSDS!T$5*$BY74^3+WeightSDS!U$5*$BY74^2+WeightSDS!V$5*$BY74+WeightSDS!W$5,IF($BY74&lt;186,WeightSDS!P$8*$BY74^7+WeightSDS!Q$8*$BY74^6+WeightSDS!R$8*$BY74^5+WeightSDS!S$8*$BY74^4+WeightSDS!T$8*$BY74^3+WeightSDS!U$8*$BY74^2+WeightSDS!V$8*$BY74+WeightSDS!W$8,WeightSDS!$U$9+WeightSDS!$V$9*($BY74-WeightSDS!$W$9)))</f>
        <v>0.75407122999999998</v>
      </c>
      <c r="CB74" s="7">
        <f>IF(D74="M",IF($BY74&lt;45,WeightSDS!M$23*$BY74^10+WeightSDS!N$23*$BY74^9+WeightSDS!O$23*$BY74^8+WeightSDS!P$23*$BY74^7+WeightSDS!Q$23*$BY74^6+WeightSDS!R$23*$BY74^5+WeightSDS!S$23*$BY74^4+WeightSDS!T$23*$BY74^3+WeightSDS!U$23*$BY74^2+WeightSDS!V$23*$BY74+WeightSDS!W$23,IF($BY74&lt;153,WeightSDS!M$25*$BY74^10+WeightSDS!N$25*$BY74^9+WeightSDS!O$25*$BY74^8+WeightSDS!P$25*$BY74^7+WeightSDS!Q$25*$BY74^6+WeightSDS!R$25*$BY74^5+WeightSDS!S$25*$BY74^4+WeightSDS!T$25*$BY74^3+WeightSDS!U$25*$BY74^2+WeightSDS!V$25*$BY74+WeightSDS!W$25,WeightSDS!M$27+WeightSDS!N$27/(1+EXP(WeightSDS!O$27+WeightSDS!P$27*$BY74)))),IF($BY74&lt;43.8,WeightSDS!M$29*$BY74^10+WeightSDS!N$29*$BY74^9+WeightSDS!O$29*$BY74^8+WeightSDS!P$29*$BY74^7+WeightSDS!Q$29*$BY74^6+WeightSDS!R$29*$BY74^5+WeightSDS!S$29*$BY74^4+WeightSDS!T$29*$BY74^3+WeightSDS!U$29*$BY74^2+WeightSDS!V$29*$BY74+WeightSDS!W$29-0.010431*(1-$BY74/210),IF($BY74&lt;123,WeightSDS!M$30*$BY74^10+WeightSDS!N$30*$BY74^9+WeightSDS!O$30*$BY74^8+WeightSDS!P$30*$BY74^7+WeightSDS!Q$30*$BY74^6+WeightSDS!R$30*$BY74^5+WeightSDS!S$30*$BY74^4+WeightSDS!T$30*$BY74^3+WeightSDS!U$30*$BY74^2+WeightSDS!V$30*$BY74+WeightSDS!W$30-0.010431*(1-1/$BY74),WeightSDS!M$32+WeightSDS!N$32/(1+EXP(WeightSDS!O$32+WeightSDS!P$32*$BY74))-0.010431*(1-$BY74/210))))</f>
        <v>2.9500001032655536</v>
      </c>
      <c r="CC74" s="7">
        <f>IF(D74="M",IF($BY74&lt;162,WeightSDS!P$12*$BY74^7+WeightSDS!Q$12*$BY74^6+WeightSDS!R$12*$BY74^5+WeightSDS!S$12*$BY74^4+WeightSDS!T$12*$BY74^3+WeightSDS!U$12*$BY74^2+WeightSDS!V$12*$BY74+WeightSDS!W$12,WeightSDS!P$14*$BY74^7+WeightSDS!Q$14*$BY74^6+WeightSDS!R$14*$BY74^5+WeightSDS!S$14*$BY74^4+WeightSDS!T$14*$BY74^3+WeightSDS!U$14*$BY74^2+WeightSDS!V$14*$BY74+WeightSDS!W$14),IF($BY74&lt;156,WeightSDS!O$17*$BY74^8+WeightSDS!P$17*$BY74^7+WeightSDS!Q$17*$BY74^6+WeightSDS!R$17*$BY74^5+WeightSDS!S$17*$BY74^4+WeightSDS!T$17*$BY74^3+WeightSDS!U$17*$BY74^2+WeightSDS!V$17*$BY74+WeightSDS!W$17,IF($BY74&lt;186,WeightSDS!$U$18+(WeightSDS!$V$18-WeightSDS!$U$18)/24*($BY74-186)+WeightSDS!$W$18*(-$BY74+186)^2-0.005,WeightSDS!$U$18+(WeightSDS!$V$18-WeightSDS!$U$18)/24*($BY74-186)-0.005)))</f>
        <v>0.14604529399999999</v>
      </c>
      <c r="CE74">
        <f t="shared" si="104"/>
        <v>0.56299999999999994</v>
      </c>
      <c r="CF74">
        <f t="shared" si="105"/>
        <v>69</v>
      </c>
      <c r="CG74">
        <f t="shared" si="106"/>
        <v>0.51</v>
      </c>
      <c r="CH74" s="7" t="e">
        <f t="shared" si="107"/>
        <v>#VALUE!</v>
      </c>
      <c r="CI74" s="7" t="e">
        <f t="shared" si="108"/>
        <v>#VALUE!</v>
      </c>
      <c r="CJ74" s="7" t="e">
        <f t="shared" si="109"/>
        <v>#VALUE!</v>
      </c>
      <c r="CK74" s="7" t="e">
        <f t="shared" si="65"/>
        <v>#VALUE!</v>
      </c>
      <c r="CL74" s="7" t="e">
        <f t="shared" si="66"/>
        <v>#VALUE!</v>
      </c>
      <c r="CM74" s="7" t="e">
        <f t="shared" si="67"/>
        <v>#VALUE!</v>
      </c>
      <c r="CN74" s="7" t="e">
        <f t="shared" si="68"/>
        <v>#VALUE!</v>
      </c>
      <c r="CO74" s="7" t="e">
        <f t="shared" si="69"/>
        <v>#VALUE!</v>
      </c>
      <c r="CP74" s="7" t="e">
        <f t="shared" si="70"/>
        <v>#VALUE!</v>
      </c>
      <c r="CR74" s="7" t="e">
        <f t="shared" si="110"/>
        <v>#VALUE!</v>
      </c>
      <c r="CS74" s="7" t="e">
        <f t="shared" si="111"/>
        <v>#VALUE!</v>
      </c>
      <c r="CT74" s="7" t="e">
        <f t="shared" si="112"/>
        <v>#VALUE!</v>
      </c>
      <c r="CU74" s="7" t="e">
        <f t="shared" si="113"/>
        <v>#VALUE!</v>
      </c>
      <c r="CV74" s="7" t="e">
        <f t="shared" si="114"/>
        <v>#VALUE!</v>
      </c>
      <c r="CW74" s="7" t="e">
        <f t="shared" si="115"/>
        <v>#VALUE!</v>
      </c>
      <c r="CX74" s="7" t="e">
        <f t="shared" si="116"/>
        <v>#VALUE!</v>
      </c>
      <c r="CY74" s="7" t="e">
        <f t="shared" si="117"/>
        <v>#VALUE!</v>
      </c>
      <c r="CZ74" s="7" t="e">
        <f t="shared" si="118"/>
        <v>#VALUE!</v>
      </c>
    </row>
    <row r="75" spans="2:104" s="7" customFormat="1" x14ac:dyDescent="0.15">
      <c r="B75" s="118"/>
      <c r="C75" s="118"/>
      <c r="D75" s="118"/>
      <c r="E75" s="30"/>
      <c r="F75" s="78"/>
      <c r="G75" s="78"/>
      <c r="H75" s="78"/>
      <c r="I75" s="78"/>
      <c r="J75" s="78"/>
      <c r="K75" s="78"/>
      <c r="L75" s="30"/>
      <c r="M75" s="78"/>
      <c r="N75" s="78"/>
      <c r="O75" s="78"/>
      <c r="P75" s="78"/>
      <c r="Q75" s="2" t="str">
        <f t="shared" si="119"/>
        <v/>
      </c>
      <c r="R75" s="11" t="str">
        <f t="shared" si="120"/>
        <v/>
      </c>
      <c r="S75" s="2" t="str">
        <f t="shared" si="121"/>
        <v/>
      </c>
      <c r="T75" s="11" t="str">
        <f t="shared" si="122"/>
        <v/>
      </c>
      <c r="U75" s="2" t="str">
        <f t="shared" si="123"/>
        <v/>
      </c>
      <c r="V75" s="11" t="str">
        <f t="shared" si="124"/>
        <v/>
      </c>
      <c r="W75" s="79" t="str">
        <f t="shared" si="61"/>
        <v/>
      </c>
      <c r="X75" s="79" t="str">
        <f t="shared" si="62"/>
        <v/>
      </c>
      <c r="Y75" s="2" t="str">
        <f t="shared" si="95"/>
        <v/>
      </c>
      <c r="Z75" s="11" t="str">
        <f t="shared" si="96"/>
        <v/>
      </c>
      <c r="AA75" s="2" t="str">
        <f t="shared" si="97"/>
        <v/>
      </c>
      <c r="AB75" s="11" t="str">
        <f t="shared" si="98"/>
        <v/>
      </c>
      <c r="AC75" s="2" t="str">
        <f t="shared" si="99"/>
        <v/>
      </c>
      <c r="AD75" s="11" t="str">
        <f t="shared" si="100"/>
        <v/>
      </c>
      <c r="AE75" s="11" t="str">
        <f t="shared" si="101"/>
        <v/>
      </c>
      <c r="AF75" s="2" t="str">
        <f t="shared" si="125"/>
        <v/>
      </c>
      <c r="AG75" s="2" t="str">
        <f t="shared" si="102"/>
        <v/>
      </c>
      <c r="AH75" s="2" t="str">
        <f t="shared" si="126"/>
        <v/>
      </c>
      <c r="AI75" s="11" t="str">
        <f t="shared" si="127"/>
        <v/>
      </c>
      <c r="AJ75" s="2" t="str">
        <f t="shared" si="128"/>
        <v/>
      </c>
      <c r="AK75" s="11" t="str">
        <f t="shared" si="129"/>
        <v/>
      </c>
      <c r="AL75" s="11" t="str">
        <f t="shared" si="130"/>
        <v/>
      </c>
      <c r="AM75" s="2" t="str">
        <f t="shared" si="131"/>
        <v/>
      </c>
      <c r="AN75" s="11" t="str">
        <f t="shared" si="132"/>
        <v/>
      </c>
      <c r="AO75" s="175" t="str">
        <f t="shared" si="133"/>
        <v/>
      </c>
      <c r="AP75" s="11" t="str">
        <f t="shared" si="134"/>
        <v/>
      </c>
      <c r="AQ75" s="33"/>
      <c r="AR75" s="33"/>
      <c r="AS75" s="33"/>
      <c r="AT75" s="33"/>
      <c r="AU75" s="33"/>
      <c r="AV75" s="33"/>
      <c r="AW75" s="33"/>
      <c r="AX75" s="33"/>
      <c r="AY75" s="33"/>
      <c r="AZ75" s="33"/>
      <c r="BA75" s="33"/>
      <c r="BB75" s="33"/>
      <c r="BC75" s="33"/>
      <c r="BD75" s="33"/>
      <c r="BE75" s="33"/>
      <c r="BF75" s="33"/>
      <c r="BG75" s="33"/>
      <c r="BH75" s="33"/>
      <c r="BI75" s="31"/>
      <c r="BJ75" s="31"/>
      <c r="BK75" s="136"/>
      <c r="BL75" s="139">
        <f t="shared" si="135"/>
        <v>0</v>
      </c>
      <c r="BM75" s="31">
        <f t="shared" si="136"/>
        <v>0</v>
      </c>
      <c r="BN75" s="31"/>
      <c r="BO75" s="140">
        <f t="shared" si="137"/>
        <v>0</v>
      </c>
      <c r="BP75" s="12"/>
      <c r="BQ75" s="8">
        <f t="shared" si="63"/>
        <v>9.0359999999999996</v>
      </c>
      <c r="BR75" s="8">
        <f t="shared" si="64"/>
        <v>-184.49199999999999</v>
      </c>
      <c r="BS75" s="8"/>
      <c r="BT75" s="8">
        <f t="shared" si="103"/>
        <v>0</v>
      </c>
      <c r="BU75"/>
      <c r="BV75">
        <f>IF(D75="M",IF(BY75&lt;78,LMS!$D$5*BY75^3+LMS!$E$5*BY75^2+LMS!$F$5*BY75+LMS!$G$5,IF(BY75&lt;150,LMS!$D$6*BY75^3+LMS!$E$6*BY75^2+LMS!$F$6*BY75+LMS!$G$6,LMS!$D$7*BY75^3+LMS!$E$7*BY75^2+LMS!$F$7*BY75+LMS!$G$7)),IF(BY75&lt;69,LMS!$D$9*BY75^3+LMS!$E$9*BY75^2+LMS!$F$9*BY75+LMS!$G$9,IF(BY75&lt;150,LMS!$D$10*BY75^3+LMS!$E$10*BY75^2+LMS!$F$10*BY75+LMS!$G$10,LMS!$D$11*BY75^3+LMS!$E$11*BY75^2+LMS!$F$11*BY75+LMS!$G$11)))</f>
        <v>0.79584630099999998</v>
      </c>
      <c r="BW75">
        <f>IF(D75="M",(IF(BY75&lt;2.5,LMS!$D$21*BY75^3+LMS!$E$21*BY75^2+LMS!$F$21*BY75+LMS!$G$21,IF(BY75&lt;9.5,LMS!$D$22*BY75^3+LMS!$E$22*BY75^2+LMS!$F$22*BY75+LMS!$G$22,IF(BY75&lt;26.75,LMS!$D$23*BY75^3+LMS!$E$23*BY75^2+LMS!$F$23*BY75+LMS!$G$23,IF(BY75&lt;90,LMS!$D$24*BY75^3+LMS!$E$24*BY75^2+LMS!$F$24*BY75+LMS!$G$24,LMS!$D$25*BY75^3+LMS!$E$25*BY75^2+LMS!$F$25*BY75+LMS!$G$25))))),(IF(BY75&lt;2.5,LMS!$D$27*BY75^3+LMS!$E$27*BY75^2+LMS!$F$27*BY75+LMS!$G$27,IF(BY75&lt;9.5,LMS!$D$28*BY75^3+LMS!$E$28*BY75^2+LMS!$F$28*BY75+LMS!$G$28,IF(BY75&lt;26.75,LMS!$D$29*BY75^3+LMS!$E$29*BY75^2+LMS!$F$29*BY75+LMS!$G$29,IF(BY75&lt;90,LMS!$D$30*BY75^3+LMS!$E$30*BY75^2+LMS!$F$30*BY75+LMS!$G$30,IF(BY75&lt;150,LMS!$D$31*BY75^3+LMS!$E$31*BY75^2+LMS!$F$31*BY75+LMS!$G$31,LMS!$D$32*BY75^3+LMS!$E$32*BY75^2+LMS!$F$32*BY75+LMS!$G$32)))))))</f>
        <v>12.568967990000001</v>
      </c>
      <c r="BX75">
        <f>IF(D75="M",(IF(BY75&lt;90,LMS!$D$14*BY75^3+LMS!$E$14*BY75^2+LMS!$F$14*BY75+LMS!$G$14,LMS!$D$15*BY75^3+LMS!$E$15*BY75^2+LMS!$F$15*BY75+LMS!$G$15)),(IF(BY75&lt;90,LMS!$D$17*BY75^3+LMS!$E$17*BY75^2+LMS!$F$17*BY75+LMS!$G$17,LMS!$D$18*BY75^3+LMS!$E$18*BY75^2+LMS!$F$18*BY75+LMS!$G$18)))</f>
        <v>8.8969350000000003E-2</v>
      </c>
      <c r="BY75" s="7">
        <f t="shared" si="138"/>
        <v>0</v>
      </c>
      <c r="CA75" s="143">
        <f>IF(D75="M",WeightSDS!P$5*$BY75^7+WeightSDS!Q$5*$BY75^6+WeightSDS!R$5*$BY75^5+WeightSDS!S$5*$BY75^4+WeightSDS!T$5*$BY75^3+WeightSDS!U$5*$BY75^2+WeightSDS!V$5*$BY75+WeightSDS!W$5,IF($BY75&lt;186,WeightSDS!P$8*$BY75^7+WeightSDS!Q$8*$BY75^6+WeightSDS!R$8*$BY75^5+WeightSDS!S$8*$BY75^4+WeightSDS!T$8*$BY75^3+WeightSDS!U$8*$BY75^2+WeightSDS!V$8*$BY75+WeightSDS!W$8,WeightSDS!$U$9+WeightSDS!$V$9*($BY75-WeightSDS!$W$9)))</f>
        <v>0.75407122999999998</v>
      </c>
      <c r="CB75" s="7">
        <f>IF(D75="M",IF($BY75&lt;45,WeightSDS!M$23*$BY75^10+WeightSDS!N$23*$BY75^9+WeightSDS!O$23*$BY75^8+WeightSDS!P$23*$BY75^7+WeightSDS!Q$23*$BY75^6+WeightSDS!R$23*$BY75^5+WeightSDS!S$23*$BY75^4+WeightSDS!T$23*$BY75^3+WeightSDS!U$23*$BY75^2+WeightSDS!V$23*$BY75+WeightSDS!W$23,IF($BY75&lt;153,WeightSDS!M$25*$BY75^10+WeightSDS!N$25*$BY75^9+WeightSDS!O$25*$BY75^8+WeightSDS!P$25*$BY75^7+WeightSDS!Q$25*$BY75^6+WeightSDS!R$25*$BY75^5+WeightSDS!S$25*$BY75^4+WeightSDS!T$25*$BY75^3+WeightSDS!U$25*$BY75^2+WeightSDS!V$25*$BY75+WeightSDS!W$25,WeightSDS!M$27+WeightSDS!N$27/(1+EXP(WeightSDS!O$27+WeightSDS!P$27*$BY75)))),IF($BY75&lt;43.8,WeightSDS!M$29*$BY75^10+WeightSDS!N$29*$BY75^9+WeightSDS!O$29*$BY75^8+WeightSDS!P$29*$BY75^7+WeightSDS!Q$29*$BY75^6+WeightSDS!R$29*$BY75^5+WeightSDS!S$29*$BY75^4+WeightSDS!T$29*$BY75^3+WeightSDS!U$29*$BY75^2+WeightSDS!V$29*$BY75+WeightSDS!W$29-0.010431*(1-$BY75/210),IF($BY75&lt;123,WeightSDS!M$30*$BY75^10+WeightSDS!N$30*$BY75^9+WeightSDS!O$30*$BY75^8+WeightSDS!P$30*$BY75^7+WeightSDS!Q$30*$BY75^6+WeightSDS!R$30*$BY75^5+WeightSDS!S$30*$BY75^4+WeightSDS!T$30*$BY75^3+WeightSDS!U$30*$BY75^2+WeightSDS!V$30*$BY75+WeightSDS!W$30-0.010431*(1-1/$BY75),WeightSDS!M$32+WeightSDS!N$32/(1+EXP(WeightSDS!O$32+WeightSDS!P$32*$BY75))-0.010431*(1-$BY75/210))))</f>
        <v>2.9500001032655536</v>
      </c>
      <c r="CC75" s="7">
        <f>IF(D75="M",IF($BY75&lt;162,WeightSDS!P$12*$BY75^7+WeightSDS!Q$12*$BY75^6+WeightSDS!R$12*$BY75^5+WeightSDS!S$12*$BY75^4+WeightSDS!T$12*$BY75^3+WeightSDS!U$12*$BY75^2+WeightSDS!V$12*$BY75+WeightSDS!W$12,WeightSDS!P$14*$BY75^7+WeightSDS!Q$14*$BY75^6+WeightSDS!R$14*$BY75^5+WeightSDS!S$14*$BY75^4+WeightSDS!T$14*$BY75^3+WeightSDS!U$14*$BY75^2+WeightSDS!V$14*$BY75+WeightSDS!W$14),IF($BY75&lt;156,WeightSDS!O$17*$BY75^8+WeightSDS!P$17*$BY75^7+WeightSDS!Q$17*$BY75^6+WeightSDS!R$17*$BY75^5+WeightSDS!S$17*$BY75^4+WeightSDS!T$17*$BY75^3+WeightSDS!U$17*$BY75^2+WeightSDS!V$17*$BY75+WeightSDS!W$17,IF($BY75&lt;186,WeightSDS!$U$18+(WeightSDS!$V$18-WeightSDS!$U$18)/24*($BY75-186)+WeightSDS!$W$18*(-$BY75+186)^2-0.005,WeightSDS!$U$18+(WeightSDS!$V$18-WeightSDS!$U$18)/24*($BY75-186)-0.005)))</f>
        <v>0.14604529399999999</v>
      </c>
      <c r="CE75">
        <f t="shared" si="104"/>
        <v>0.56299999999999994</v>
      </c>
      <c r="CF75">
        <f t="shared" si="105"/>
        <v>69</v>
      </c>
      <c r="CG75">
        <f t="shared" si="106"/>
        <v>0.51</v>
      </c>
      <c r="CH75" s="7" t="e">
        <f t="shared" si="107"/>
        <v>#VALUE!</v>
      </c>
      <c r="CI75" s="7" t="e">
        <f t="shared" si="108"/>
        <v>#VALUE!</v>
      </c>
      <c r="CJ75" s="7" t="e">
        <f t="shared" si="109"/>
        <v>#VALUE!</v>
      </c>
      <c r="CK75" s="7" t="e">
        <f t="shared" si="65"/>
        <v>#VALUE!</v>
      </c>
      <c r="CL75" s="7" t="e">
        <f t="shared" si="66"/>
        <v>#VALUE!</v>
      </c>
      <c r="CM75" s="7" t="e">
        <f t="shared" si="67"/>
        <v>#VALUE!</v>
      </c>
      <c r="CN75" s="7" t="e">
        <f t="shared" si="68"/>
        <v>#VALUE!</v>
      </c>
      <c r="CO75" s="7" t="e">
        <f t="shared" si="69"/>
        <v>#VALUE!</v>
      </c>
      <c r="CP75" s="7" t="e">
        <f t="shared" si="70"/>
        <v>#VALUE!</v>
      </c>
      <c r="CR75" s="7" t="e">
        <f t="shared" si="110"/>
        <v>#VALUE!</v>
      </c>
      <c r="CS75" s="7" t="e">
        <f t="shared" si="111"/>
        <v>#VALUE!</v>
      </c>
      <c r="CT75" s="7" t="e">
        <f t="shared" si="112"/>
        <v>#VALUE!</v>
      </c>
      <c r="CU75" s="7" t="e">
        <f t="shared" si="113"/>
        <v>#VALUE!</v>
      </c>
      <c r="CV75" s="7" t="e">
        <f t="shared" si="114"/>
        <v>#VALUE!</v>
      </c>
      <c r="CW75" s="7" t="e">
        <f t="shared" si="115"/>
        <v>#VALUE!</v>
      </c>
      <c r="CX75" s="7" t="e">
        <f t="shared" si="116"/>
        <v>#VALUE!</v>
      </c>
      <c r="CY75" s="7" t="e">
        <f t="shared" si="117"/>
        <v>#VALUE!</v>
      </c>
      <c r="CZ75" s="7" t="e">
        <f t="shared" si="118"/>
        <v>#VALUE!</v>
      </c>
    </row>
    <row r="76" spans="2:104" s="7" customFormat="1" x14ac:dyDescent="0.15">
      <c r="B76" s="118"/>
      <c r="C76" s="118"/>
      <c r="D76" s="118"/>
      <c r="E76" s="30"/>
      <c r="F76" s="78"/>
      <c r="G76" s="78"/>
      <c r="H76" s="78"/>
      <c r="I76" s="78"/>
      <c r="J76" s="78"/>
      <c r="K76" s="78"/>
      <c r="L76" s="30"/>
      <c r="M76" s="78"/>
      <c r="N76" s="78"/>
      <c r="O76" s="78"/>
      <c r="P76" s="78"/>
      <c r="Q76" s="2" t="str">
        <f t="shared" si="119"/>
        <v/>
      </c>
      <c r="R76" s="11" t="str">
        <f t="shared" si="120"/>
        <v/>
      </c>
      <c r="S76" s="2" t="str">
        <f t="shared" si="121"/>
        <v/>
      </c>
      <c r="T76" s="11" t="str">
        <f t="shared" si="122"/>
        <v/>
      </c>
      <c r="U76" s="2" t="str">
        <f t="shared" si="123"/>
        <v/>
      </c>
      <c r="V76" s="11" t="str">
        <f t="shared" si="124"/>
        <v/>
      </c>
      <c r="W76" s="79" t="str">
        <f t="shared" si="61"/>
        <v/>
      </c>
      <c r="X76" s="79" t="str">
        <f t="shared" si="62"/>
        <v/>
      </c>
      <c r="Y76" s="2" t="str">
        <f t="shared" si="95"/>
        <v/>
      </c>
      <c r="Z76" s="11" t="str">
        <f t="shared" si="96"/>
        <v/>
      </c>
      <c r="AA76" s="2" t="str">
        <f t="shared" si="97"/>
        <v/>
      </c>
      <c r="AB76" s="11" t="str">
        <f t="shared" si="98"/>
        <v/>
      </c>
      <c r="AC76" s="2" t="str">
        <f t="shared" si="99"/>
        <v/>
      </c>
      <c r="AD76" s="11" t="str">
        <f t="shared" si="100"/>
        <v/>
      </c>
      <c r="AE76" s="11" t="str">
        <f t="shared" si="101"/>
        <v/>
      </c>
      <c r="AF76" s="2" t="str">
        <f t="shared" si="125"/>
        <v/>
      </c>
      <c r="AG76" s="2" t="str">
        <f t="shared" si="102"/>
        <v/>
      </c>
      <c r="AH76" s="2" t="str">
        <f t="shared" si="126"/>
        <v/>
      </c>
      <c r="AI76" s="11" t="str">
        <f t="shared" si="127"/>
        <v/>
      </c>
      <c r="AJ76" s="2" t="str">
        <f t="shared" si="128"/>
        <v/>
      </c>
      <c r="AK76" s="11" t="str">
        <f t="shared" si="129"/>
        <v/>
      </c>
      <c r="AL76" s="11" t="str">
        <f t="shared" si="130"/>
        <v/>
      </c>
      <c r="AM76" s="2" t="str">
        <f t="shared" si="131"/>
        <v/>
      </c>
      <c r="AN76" s="11" t="str">
        <f t="shared" si="132"/>
        <v/>
      </c>
      <c r="AO76" s="175" t="str">
        <f t="shared" si="133"/>
        <v/>
      </c>
      <c r="AP76" s="11" t="str">
        <f t="shared" si="134"/>
        <v/>
      </c>
      <c r="AQ76" s="33"/>
      <c r="AR76" s="33"/>
      <c r="AS76" s="33"/>
      <c r="AT76" s="33"/>
      <c r="AU76" s="33"/>
      <c r="AV76" s="33"/>
      <c r="AW76" s="33"/>
      <c r="AX76" s="33"/>
      <c r="AY76" s="33"/>
      <c r="AZ76" s="33"/>
      <c r="BA76" s="33"/>
      <c r="BB76" s="33"/>
      <c r="BC76" s="33"/>
      <c r="BD76" s="33"/>
      <c r="BE76" s="33"/>
      <c r="BF76" s="33"/>
      <c r="BG76" s="33"/>
      <c r="BH76" s="33"/>
      <c r="BI76" s="31"/>
      <c r="BJ76" s="31"/>
      <c r="BK76" s="136"/>
      <c r="BL76" s="139">
        <f t="shared" si="135"/>
        <v>0</v>
      </c>
      <c r="BM76" s="31">
        <f t="shared" si="136"/>
        <v>0</v>
      </c>
      <c r="BN76" s="31"/>
      <c r="BO76" s="140">
        <f t="shared" si="137"/>
        <v>0</v>
      </c>
      <c r="BP76" s="12"/>
      <c r="BQ76" s="8">
        <f t="shared" si="63"/>
        <v>9.0359999999999996</v>
      </c>
      <c r="BR76" s="8">
        <f t="shared" si="64"/>
        <v>-184.49199999999999</v>
      </c>
      <c r="BS76" s="8"/>
      <c r="BT76" s="8">
        <f t="shared" si="103"/>
        <v>0</v>
      </c>
      <c r="BU76"/>
      <c r="BV76">
        <f>IF(D76="M",IF(BY76&lt;78,LMS!$D$5*BY76^3+LMS!$E$5*BY76^2+LMS!$F$5*BY76+LMS!$G$5,IF(BY76&lt;150,LMS!$D$6*BY76^3+LMS!$E$6*BY76^2+LMS!$F$6*BY76+LMS!$G$6,LMS!$D$7*BY76^3+LMS!$E$7*BY76^2+LMS!$F$7*BY76+LMS!$G$7)),IF(BY76&lt;69,LMS!$D$9*BY76^3+LMS!$E$9*BY76^2+LMS!$F$9*BY76+LMS!$G$9,IF(BY76&lt;150,LMS!$D$10*BY76^3+LMS!$E$10*BY76^2+LMS!$F$10*BY76+LMS!$G$10,LMS!$D$11*BY76^3+LMS!$E$11*BY76^2+LMS!$F$11*BY76+LMS!$G$11)))</f>
        <v>0.79584630099999998</v>
      </c>
      <c r="BW76">
        <f>IF(D76="M",(IF(BY76&lt;2.5,LMS!$D$21*BY76^3+LMS!$E$21*BY76^2+LMS!$F$21*BY76+LMS!$G$21,IF(BY76&lt;9.5,LMS!$D$22*BY76^3+LMS!$E$22*BY76^2+LMS!$F$22*BY76+LMS!$G$22,IF(BY76&lt;26.75,LMS!$D$23*BY76^3+LMS!$E$23*BY76^2+LMS!$F$23*BY76+LMS!$G$23,IF(BY76&lt;90,LMS!$D$24*BY76^3+LMS!$E$24*BY76^2+LMS!$F$24*BY76+LMS!$G$24,LMS!$D$25*BY76^3+LMS!$E$25*BY76^2+LMS!$F$25*BY76+LMS!$G$25))))),(IF(BY76&lt;2.5,LMS!$D$27*BY76^3+LMS!$E$27*BY76^2+LMS!$F$27*BY76+LMS!$G$27,IF(BY76&lt;9.5,LMS!$D$28*BY76^3+LMS!$E$28*BY76^2+LMS!$F$28*BY76+LMS!$G$28,IF(BY76&lt;26.75,LMS!$D$29*BY76^3+LMS!$E$29*BY76^2+LMS!$F$29*BY76+LMS!$G$29,IF(BY76&lt;90,LMS!$D$30*BY76^3+LMS!$E$30*BY76^2+LMS!$F$30*BY76+LMS!$G$30,IF(BY76&lt;150,LMS!$D$31*BY76^3+LMS!$E$31*BY76^2+LMS!$F$31*BY76+LMS!$G$31,LMS!$D$32*BY76^3+LMS!$E$32*BY76^2+LMS!$F$32*BY76+LMS!$G$32)))))))</f>
        <v>12.568967990000001</v>
      </c>
      <c r="BX76">
        <f>IF(D76="M",(IF(BY76&lt;90,LMS!$D$14*BY76^3+LMS!$E$14*BY76^2+LMS!$F$14*BY76+LMS!$G$14,LMS!$D$15*BY76^3+LMS!$E$15*BY76^2+LMS!$F$15*BY76+LMS!$G$15)),(IF(BY76&lt;90,LMS!$D$17*BY76^3+LMS!$E$17*BY76^2+LMS!$F$17*BY76+LMS!$G$17,LMS!$D$18*BY76^3+LMS!$E$18*BY76^2+LMS!$F$18*BY76+LMS!$G$18)))</f>
        <v>8.8969350000000003E-2</v>
      </c>
      <c r="BY76" s="7">
        <f t="shared" si="138"/>
        <v>0</v>
      </c>
      <c r="CA76" s="143">
        <f>IF(D76="M",WeightSDS!P$5*$BY76^7+WeightSDS!Q$5*$BY76^6+WeightSDS!R$5*$BY76^5+WeightSDS!S$5*$BY76^4+WeightSDS!T$5*$BY76^3+WeightSDS!U$5*$BY76^2+WeightSDS!V$5*$BY76+WeightSDS!W$5,IF($BY76&lt;186,WeightSDS!P$8*$BY76^7+WeightSDS!Q$8*$BY76^6+WeightSDS!R$8*$BY76^5+WeightSDS!S$8*$BY76^4+WeightSDS!T$8*$BY76^3+WeightSDS!U$8*$BY76^2+WeightSDS!V$8*$BY76+WeightSDS!W$8,WeightSDS!$U$9+WeightSDS!$V$9*($BY76-WeightSDS!$W$9)))</f>
        <v>0.75407122999999998</v>
      </c>
      <c r="CB76" s="7">
        <f>IF(D76="M",IF($BY76&lt;45,WeightSDS!M$23*$BY76^10+WeightSDS!N$23*$BY76^9+WeightSDS!O$23*$BY76^8+WeightSDS!P$23*$BY76^7+WeightSDS!Q$23*$BY76^6+WeightSDS!R$23*$BY76^5+WeightSDS!S$23*$BY76^4+WeightSDS!T$23*$BY76^3+WeightSDS!U$23*$BY76^2+WeightSDS!V$23*$BY76+WeightSDS!W$23,IF($BY76&lt;153,WeightSDS!M$25*$BY76^10+WeightSDS!N$25*$BY76^9+WeightSDS!O$25*$BY76^8+WeightSDS!P$25*$BY76^7+WeightSDS!Q$25*$BY76^6+WeightSDS!R$25*$BY76^5+WeightSDS!S$25*$BY76^4+WeightSDS!T$25*$BY76^3+WeightSDS!U$25*$BY76^2+WeightSDS!V$25*$BY76+WeightSDS!W$25,WeightSDS!M$27+WeightSDS!N$27/(1+EXP(WeightSDS!O$27+WeightSDS!P$27*$BY76)))),IF($BY76&lt;43.8,WeightSDS!M$29*$BY76^10+WeightSDS!N$29*$BY76^9+WeightSDS!O$29*$BY76^8+WeightSDS!P$29*$BY76^7+WeightSDS!Q$29*$BY76^6+WeightSDS!R$29*$BY76^5+WeightSDS!S$29*$BY76^4+WeightSDS!T$29*$BY76^3+WeightSDS!U$29*$BY76^2+WeightSDS!V$29*$BY76+WeightSDS!W$29-0.010431*(1-$BY76/210),IF($BY76&lt;123,WeightSDS!M$30*$BY76^10+WeightSDS!N$30*$BY76^9+WeightSDS!O$30*$BY76^8+WeightSDS!P$30*$BY76^7+WeightSDS!Q$30*$BY76^6+WeightSDS!R$30*$BY76^5+WeightSDS!S$30*$BY76^4+WeightSDS!T$30*$BY76^3+WeightSDS!U$30*$BY76^2+WeightSDS!V$30*$BY76+WeightSDS!W$30-0.010431*(1-1/$BY76),WeightSDS!M$32+WeightSDS!N$32/(1+EXP(WeightSDS!O$32+WeightSDS!P$32*$BY76))-0.010431*(1-$BY76/210))))</f>
        <v>2.9500001032655536</v>
      </c>
      <c r="CC76" s="7">
        <f>IF(D76="M",IF($BY76&lt;162,WeightSDS!P$12*$BY76^7+WeightSDS!Q$12*$BY76^6+WeightSDS!R$12*$BY76^5+WeightSDS!S$12*$BY76^4+WeightSDS!T$12*$BY76^3+WeightSDS!U$12*$BY76^2+WeightSDS!V$12*$BY76+WeightSDS!W$12,WeightSDS!P$14*$BY76^7+WeightSDS!Q$14*$BY76^6+WeightSDS!R$14*$BY76^5+WeightSDS!S$14*$BY76^4+WeightSDS!T$14*$BY76^3+WeightSDS!U$14*$BY76^2+WeightSDS!V$14*$BY76+WeightSDS!W$14),IF($BY76&lt;156,WeightSDS!O$17*$BY76^8+WeightSDS!P$17*$BY76^7+WeightSDS!Q$17*$BY76^6+WeightSDS!R$17*$BY76^5+WeightSDS!S$17*$BY76^4+WeightSDS!T$17*$BY76^3+WeightSDS!U$17*$BY76^2+WeightSDS!V$17*$BY76+WeightSDS!W$17,IF($BY76&lt;186,WeightSDS!$U$18+(WeightSDS!$V$18-WeightSDS!$U$18)/24*($BY76-186)+WeightSDS!$W$18*(-$BY76+186)^2-0.005,WeightSDS!$U$18+(WeightSDS!$V$18-WeightSDS!$U$18)/24*($BY76-186)-0.005)))</f>
        <v>0.14604529399999999</v>
      </c>
      <c r="CE76">
        <f t="shared" si="104"/>
        <v>0.56299999999999994</v>
      </c>
      <c r="CF76">
        <f t="shared" si="105"/>
        <v>69</v>
      </c>
      <c r="CG76">
        <f t="shared" si="106"/>
        <v>0.51</v>
      </c>
      <c r="CH76" s="7" t="e">
        <f t="shared" si="107"/>
        <v>#VALUE!</v>
      </c>
      <c r="CI76" s="7" t="e">
        <f t="shared" si="108"/>
        <v>#VALUE!</v>
      </c>
      <c r="CJ76" s="7" t="e">
        <f t="shared" si="109"/>
        <v>#VALUE!</v>
      </c>
      <c r="CK76" s="7" t="e">
        <f t="shared" si="65"/>
        <v>#VALUE!</v>
      </c>
      <c r="CL76" s="7" t="e">
        <f t="shared" si="66"/>
        <v>#VALUE!</v>
      </c>
      <c r="CM76" s="7" t="e">
        <f t="shared" si="67"/>
        <v>#VALUE!</v>
      </c>
      <c r="CN76" s="7" t="e">
        <f t="shared" si="68"/>
        <v>#VALUE!</v>
      </c>
      <c r="CO76" s="7" t="e">
        <f t="shared" si="69"/>
        <v>#VALUE!</v>
      </c>
      <c r="CP76" s="7" t="e">
        <f t="shared" si="70"/>
        <v>#VALUE!</v>
      </c>
      <c r="CR76" s="7" t="e">
        <f t="shared" si="110"/>
        <v>#VALUE!</v>
      </c>
      <c r="CS76" s="7" t="e">
        <f t="shared" si="111"/>
        <v>#VALUE!</v>
      </c>
      <c r="CT76" s="7" t="e">
        <f t="shared" si="112"/>
        <v>#VALUE!</v>
      </c>
      <c r="CU76" s="7" t="e">
        <f t="shared" si="113"/>
        <v>#VALUE!</v>
      </c>
      <c r="CV76" s="7" t="e">
        <f t="shared" si="114"/>
        <v>#VALUE!</v>
      </c>
      <c r="CW76" s="7" t="e">
        <f t="shared" si="115"/>
        <v>#VALUE!</v>
      </c>
      <c r="CX76" s="7" t="e">
        <f t="shared" si="116"/>
        <v>#VALUE!</v>
      </c>
      <c r="CY76" s="7" t="e">
        <f t="shared" si="117"/>
        <v>#VALUE!</v>
      </c>
      <c r="CZ76" s="7" t="e">
        <f t="shared" si="118"/>
        <v>#VALUE!</v>
      </c>
    </row>
    <row r="77" spans="2:104" s="7" customFormat="1" x14ac:dyDescent="0.15">
      <c r="B77" s="118"/>
      <c r="C77" s="118"/>
      <c r="D77" s="118"/>
      <c r="E77" s="30"/>
      <c r="F77" s="78"/>
      <c r="G77" s="78"/>
      <c r="H77" s="78"/>
      <c r="I77" s="78"/>
      <c r="J77" s="78"/>
      <c r="K77" s="78"/>
      <c r="L77" s="30"/>
      <c r="M77" s="78"/>
      <c r="N77" s="78"/>
      <c r="O77" s="78"/>
      <c r="P77" s="78"/>
      <c r="Q77" s="2" t="str">
        <f t="shared" si="119"/>
        <v/>
      </c>
      <c r="R77" s="11" t="str">
        <f t="shared" si="120"/>
        <v/>
      </c>
      <c r="S77" s="2" t="str">
        <f t="shared" si="121"/>
        <v/>
      </c>
      <c r="T77" s="11" t="str">
        <f t="shared" si="122"/>
        <v/>
      </c>
      <c r="U77" s="2" t="str">
        <f t="shared" si="123"/>
        <v/>
      </c>
      <c r="V77" s="11" t="str">
        <f t="shared" si="124"/>
        <v/>
      </c>
      <c r="W77" s="79" t="str">
        <f t="shared" si="61"/>
        <v/>
      </c>
      <c r="X77" s="79" t="str">
        <f t="shared" si="62"/>
        <v/>
      </c>
      <c r="Y77" s="2" t="str">
        <f t="shared" si="95"/>
        <v/>
      </c>
      <c r="Z77" s="11" t="str">
        <f t="shared" si="96"/>
        <v/>
      </c>
      <c r="AA77" s="2" t="str">
        <f t="shared" si="97"/>
        <v/>
      </c>
      <c r="AB77" s="11" t="str">
        <f t="shared" si="98"/>
        <v/>
      </c>
      <c r="AC77" s="2" t="str">
        <f t="shared" si="99"/>
        <v/>
      </c>
      <c r="AD77" s="11" t="str">
        <f t="shared" si="100"/>
        <v/>
      </c>
      <c r="AE77" s="11" t="str">
        <f t="shared" si="101"/>
        <v/>
      </c>
      <c r="AF77" s="2" t="str">
        <f t="shared" si="125"/>
        <v/>
      </c>
      <c r="AG77" s="2" t="str">
        <f t="shared" si="102"/>
        <v/>
      </c>
      <c r="AH77" s="2" t="str">
        <f t="shared" si="126"/>
        <v/>
      </c>
      <c r="AI77" s="11" t="str">
        <f t="shared" si="127"/>
        <v/>
      </c>
      <c r="AJ77" s="2" t="str">
        <f t="shared" si="128"/>
        <v/>
      </c>
      <c r="AK77" s="11" t="str">
        <f t="shared" si="129"/>
        <v/>
      </c>
      <c r="AL77" s="11" t="str">
        <f t="shared" si="130"/>
        <v/>
      </c>
      <c r="AM77" s="2" t="str">
        <f t="shared" si="131"/>
        <v/>
      </c>
      <c r="AN77" s="11" t="str">
        <f t="shared" si="132"/>
        <v/>
      </c>
      <c r="AO77" s="175" t="str">
        <f t="shared" si="133"/>
        <v/>
      </c>
      <c r="AP77" s="11" t="str">
        <f t="shared" si="134"/>
        <v/>
      </c>
      <c r="AQ77" s="33"/>
      <c r="AR77" s="33"/>
      <c r="AS77" s="33"/>
      <c r="AT77" s="33"/>
      <c r="AU77" s="33"/>
      <c r="AV77" s="33"/>
      <c r="AW77" s="33"/>
      <c r="AX77" s="33"/>
      <c r="AY77" s="33"/>
      <c r="AZ77" s="33"/>
      <c r="BA77" s="33"/>
      <c r="BB77" s="33"/>
      <c r="BC77" s="33"/>
      <c r="BD77" s="33"/>
      <c r="BE77" s="33"/>
      <c r="BF77" s="33"/>
      <c r="BG77" s="33"/>
      <c r="BH77" s="33"/>
      <c r="BI77" s="31"/>
      <c r="BJ77" s="31"/>
      <c r="BK77" s="136"/>
      <c r="BL77" s="139">
        <f t="shared" si="135"/>
        <v>0</v>
      </c>
      <c r="BM77" s="31">
        <f t="shared" si="136"/>
        <v>0</v>
      </c>
      <c r="BN77" s="31"/>
      <c r="BO77" s="140">
        <f t="shared" si="137"/>
        <v>0</v>
      </c>
      <c r="BP77" s="12"/>
      <c r="BQ77" s="8">
        <f t="shared" si="63"/>
        <v>9.0359999999999996</v>
      </c>
      <c r="BR77" s="8">
        <f t="shared" si="64"/>
        <v>-184.49199999999999</v>
      </c>
      <c r="BS77" s="8"/>
      <c r="BT77" s="8">
        <f t="shared" si="103"/>
        <v>0</v>
      </c>
      <c r="BU77"/>
      <c r="BV77">
        <f>IF(D77="M",IF(BY77&lt;78,LMS!$D$5*BY77^3+LMS!$E$5*BY77^2+LMS!$F$5*BY77+LMS!$G$5,IF(BY77&lt;150,LMS!$D$6*BY77^3+LMS!$E$6*BY77^2+LMS!$F$6*BY77+LMS!$G$6,LMS!$D$7*BY77^3+LMS!$E$7*BY77^2+LMS!$F$7*BY77+LMS!$G$7)),IF(BY77&lt;69,LMS!$D$9*BY77^3+LMS!$E$9*BY77^2+LMS!$F$9*BY77+LMS!$G$9,IF(BY77&lt;150,LMS!$D$10*BY77^3+LMS!$E$10*BY77^2+LMS!$F$10*BY77+LMS!$G$10,LMS!$D$11*BY77^3+LMS!$E$11*BY77^2+LMS!$F$11*BY77+LMS!$G$11)))</f>
        <v>0.79584630099999998</v>
      </c>
      <c r="BW77">
        <f>IF(D77="M",(IF(BY77&lt;2.5,LMS!$D$21*BY77^3+LMS!$E$21*BY77^2+LMS!$F$21*BY77+LMS!$G$21,IF(BY77&lt;9.5,LMS!$D$22*BY77^3+LMS!$E$22*BY77^2+LMS!$F$22*BY77+LMS!$G$22,IF(BY77&lt;26.75,LMS!$D$23*BY77^3+LMS!$E$23*BY77^2+LMS!$F$23*BY77+LMS!$G$23,IF(BY77&lt;90,LMS!$D$24*BY77^3+LMS!$E$24*BY77^2+LMS!$F$24*BY77+LMS!$G$24,LMS!$D$25*BY77^3+LMS!$E$25*BY77^2+LMS!$F$25*BY77+LMS!$G$25))))),(IF(BY77&lt;2.5,LMS!$D$27*BY77^3+LMS!$E$27*BY77^2+LMS!$F$27*BY77+LMS!$G$27,IF(BY77&lt;9.5,LMS!$D$28*BY77^3+LMS!$E$28*BY77^2+LMS!$F$28*BY77+LMS!$G$28,IF(BY77&lt;26.75,LMS!$D$29*BY77^3+LMS!$E$29*BY77^2+LMS!$F$29*BY77+LMS!$G$29,IF(BY77&lt;90,LMS!$D$30*BY77^3+LMS!$E$30*BY77^2+LMS!$F$30*BY77+LMS!$G$30,IF(BY77&lt;150,LMS!$D$31*BY77^3+LMS!$E$31*BY77^2+LMS!$F$31*BY77+LMS!$G$31,LMS!$D$32*BY77^3+LMS!$E$32*BY77^2+LMS!$F$32*BY77+LMS!$G$32)))))))</f>
        <v>12.568967990000001</v>
      </c>
      <c r="BX77">
        <f>IF(D77="M",(IF(BY77&lt;90,LMS!$D$14*BY77^3+LMS!$E$14*BY77^2+LMS!$F$14*BY77+LMS!$G$14,LMS!$D$15*BY77^3+LMS!$E$15*BY77^2+LMS!$F$15*BY77+LMS!$G$15)),(IF(BY77&lt;90,LMS!$D$17*BY77^3+LMS!$E$17*BY77^2+LMS!$F$17*BY77+LMS!$G$17,LMS!$D$18*BY77^3+LMS!$E$18*BY77^2+LMS!$F$18*BY77+LMS!$G$18)))</f>
        <v>8.8969350000000003E-2</v>
      </c>
      <c r="BY77" s="7">
        <f t="shared" si="138"/>
        <v>0</v>
      </c>
      <c r="CA77" s="143">
        <f>IF(D77="M",WeightSDS!P$5*$BY77^7+WeightSDS!Q$5*$BY77^6+WeightSDS!R$5*$BY77^5+WeightSDS!S$5*$BY77^4+WeightSDS!T$5*$BY77^3+WeightSDS!U$5*$BY77^2+WeightSDS!V$5*$BY77+WeightSDS!W$5,IF($BY77&lt;186,WeightSDS!P$8*$BY77^7+WeightSDS!Q$8*$BY77^6+WeightSDS!R$8*$BY77^5+WeightSDS!S$8*$BY77^4+WeightSDS!T$8*$BY77^3+WeightSDS!U$8*$BY77^2+WeightSDS!V$8*$BY77+WeightSDS!W$8,WeightSDS!$U$9+WeightSDS!$V$9*($BY77-WeightSDS!$W$9)))</f>
        <v>0.75407122999999998</v>
      </c>
      <c r="CB77" s="7">
        <f>IF(D77="M",IF($BY77&lt;45,WeightSDS!M$23*$BY77^10+WeightSDS!N$23*$BY77^9+WeightSDS!O$23*$BY77^8+WeightSDS!P$23*$BY77^7+WeightSDS!Q$23*$BY77^6+WeightSDS!R$23*$BY77^5+WeightSDS!S$23*$BY77^4+WeightSDS!T$23*$BY77^3+WeightSDS!U$23*$BY77^2+WeightSDS!V$23*$BY77+WeightSDS!W$23,IF($BY77&lt;153,WeightSDS!M$25*$BY77^10+WeightSDS!N$25*$BY77^9+WeightSDS!O$25*$BY77^8+WeightSDS!P$25*$BY77^7+WeightSDS!Q$25*$BY77^6+WeightSDS!R$25*$BY77^5+WeightSDS!S$25*$BY77^4+WeightSDS!T$25*$BY77^3+WeightSDS!U$25*$BY77^2+WeightSDS!V$25*$BY77+WeightSDS!W$25,WeightSDS!M$27+WeightSDS!N$27/(1+EXP(WeightSDS!O$27+WeightSDS!P$27*$BY77)))),IF($BY77&lt;43.8,WeightSDS!M$29*$BY77^10+WeightSDS!N$29*$BY77^9+WeightSDS!O$29*$BY77^8+WeightSDS!P$29*$BY77^7+WeightSDS!Q$29*$BY77^6+WeightSDS!R$29*$BY77^5+WeightSDS!S$29*$BY77^4+WeightSDS!T$29*$BY77^3+WeightSDS!U$29*$BY77^2+WeightSDS!V$29*$BY77+WeightSDS!W$29-0.010431*(1-$BY77/210),IF($BY77&lt;123,WeightSDS!M$30*$BY77^10+WeightSDS!N$30*$BY77^9+WeightSDS!O$30*$BY77^8+WeightSDS!P$30*$BY77^7+WeightSDS!Q$30*$BY77^6+WeightSDS!R$30*$BY77^5+WeightSDS!S$30*$BY77^4+WeightSDS!T$30*$BY77^3+WeightSDS!U$30*$BY77^2+WeightSDS!V$30*$BY77+WeightSDS!W$30-0.010431*(1-1/$BY77),WeightSDS!M$32+WeightSDS!N$32/(1+EXP(WeightSDS!O$32+WeightSDS!P$32*$BY77))-0.010431*(1-$BY77/210))))</f>
        <v>2.9500001032655536</v>
      </c>
      <c r="CC77" s="7">
        <f>IF(D77="M",IF($BY77&lt;162,WeightSDS!P$12*$BY77^7+WeightSDS!Q$12*$BY77^6+WeightSDS!R$12*$BY77^5+WeightSDS!S$12*$BY77^4+WeightSDS!T$12*$BY77^3+WeightSDS!U$12*$BY77^2+WeightSDS!V$12*$BY77+WeightSDS!W$12,WeightSDS!P$14*$BY77^7+WeightSDS!Q$14*$BY77^6+WeightSDS!R$14*$BY77^5+WeightSDS!S$14*$BY77^4+WeightSDS!T$14*$BY77^3+WeightSDS!U$14*$BY77^2+WeightSDS!V$14*$BY77+WeightSDS!W$14),IF($BY77&lt;156,WeightSDS!O$17*$BY77^8+WeightSDS!P$17*$BY77^7+WeightSDS!Q$17*$BY77^6+WeightSDS!R$17*$BY77^5+WeightSDS!S$17*$BY77^4+WeightSDS!T$17*$BY77^3+WeightSDS!U$17*$BY77^2+WeightSDS!V$17*$BY77+WeightSDS!W$17,IF($BY77&lt;186,WeightSDS!$U$18+(WeightSDS!$V$18-WeightSDS!$U$18)/24*($BY77-186)+WeightSDS!$W$18*(-$BY77+186)^2-0.005,WeightSDS!$U$18+(WeightSDS!$V$18-WeightSDS!$U$18)/24*($BY77-186)-0.005)))</f>
        <v>0.14604529399999999</v>
      </c>
      <c r="CE77">
        <f t="shared" si="104"/>
        <v>0.56299999999999994</v>
      </c>
      <c r="CF77">
        <f t="shared" si="105"/>
        <v>69</v>
      </c>
      <c r="CG77">
        <f t="shared" si="106"/>
        <v>0.51</v>
      </c>
      <c r="CH77" s="7" t="e">
        <f t="shared" si="107"/>
        <v>#VALUE!</v>
      </c>
      <c r="CI77" s="7" t="e">
        <f t="shared" si="108"/>
        <v>#VALUE!</v>
      </c>
      <c r="CJ77" s="7" t="e">
        <f t="shared" si="109"/>
        <v>#VALUE!</v>
      </c>
      <c r="CK77" s="7" t="e">
        <f t="shared" si="65"/>
        <v>#VALUE!</v>
      </c>
      <c r="CL77" s="7" t="e">
        <f t="shared" si="66"/>
        <v>#VALUE!</v>
      </c>
      <c r="CM77" s="7" t="e">
        <f t="shared" si="67"/>
        <v>#VALUE!</v>
      </c>
      <c r="CN77" s="7" t="e">
        <f t="shared" si="68"/>
        <v>#VALUE!</v>
      </c>
      <c r="CO77" s="7" t="e">
        <f t="shared" si="69"/>
        <v>#VALUE!</v>
      </c>
      <c r="CP77" s="7" t="e">
        <f t="shared" si="70"/>
        <v>#VALUE!</v>
      </c>
      <c r="CR77" s="7" t="e">
        <f t="shared" si="110"/>
        <v>#VALUE!</v>
      </c>
      <c r="CS77" s="7" t="e">
        <f t="shared" si="111"/>
        <v>#VALUE!</v>
      </c>
      <c r="CT77" s="7" t="e">
        <f t="shared" si="112"/>
        <v>#VALUE!</v>
      </c>
      <c r="CU77" s="7" t="e">
        <f t="shared" si="113"/>
        <v>#VALUE!</v>
      </c>
      <c r="CV77" s="7" t="e">
        <f t="shared" si="114"/>
        <v>#VALUE!</v>
      </c>
      <c r="CW77" s="7" t="e">
        <f t="shared" si="115"/>
        <v>#VALUE!</v>
      </c>
      <c r="CX77" s="7" t="e">
        <f t="shared" si="116"/>
        <v>#VALUE!</v>
      </c>
      <c r="CY77" s="7" t="e">
        <f t="shared" si="117"/>
        <v>#VALUE!</v>
      </c>
      <c r="CZ77" s="7" t="e">
        <f t="shared" si="118"/>
        <v>#VALUE!</v>
      </c>
    </row>
    <row r="78" spans="2:104" s="7" customFormat="1" x14ac:dyDescent="0.15">
      <c r="B78" s="118"/>
      <c r="C78" s="118"/>
      <c r="D78" s="118"/>
      <c r="E78" s="30"/>
      <c r="F78" s="78"/>
      <c r="G78" s="78"/>
      <c r="H78" s="78"/>
      <c r="I78" s="78"/>
      <c r="J78" s="78"/>
      <c r="K78" s="78"/>
      <c r="L78" s="30"/>
      <c r="M78" s="78"/>
      <c r="N78" s="78"/>
      <c r="O78" s="78"/>
      <c r="P78" s="78"/>
      <c r="Q78" s="2" t="str">
        <f t="shared" si="119"/>
        <v/>
      </c>
      <c r="R78" s="11" t="str">
        <f t="shared" si="120"/>
        <v/>
      </c>
      <c r="S78" s="2" t="str">
        <f t="shared" si="121"/>
        <v/>
      </c>
      <c r="T78" s="11" t="str">
        <f t="shared" si="122"/>
        <v/>
      </c>
      <c r="U78" s="2" t="str">
        <f t="shared" si="123"/>
        <v/>
      </c>
      <c r="V78" s="11" t="str">
        <f t="shared" si="124"/>
        <v/>
      </c>
      <c r="W78" s="79" t="str">
        <f t="shared" si="61"/>
        <v/>
      </c>
      <c r="X78" s="79" t="str">
        <f t="shared" si="62"/>
        <v/>
      </c>
      <c r="Y78" s="2" t="str">
        <f t="shared" si="95"/>
        <v/>
      </c>
      <c r="Z78" s="11" t="str">
        <f t="shared" si="96"/>
        <v/>
      </c>
      <c r="AA78" s="2" t="str">
        <f t="shared" si="97"/>
        <v/>
      </c>
      <c r="AB78" s="11" t="str">
        <f t="shared" si="98"/>
        <v/>
      </c>
      <c r="AC78" s="2" t="str">
        <f t="shared" si="99"/>
        <v/>
      </c>
      <c r="AD78" s="11" t="str">
        <f t="shared" si="100"/>
        <v/>
      </c>
      <c r="AE78" s="11" t="str">
        <f t="shared" si="101"/>
        <v/>
      </c>
      <c r="AF78" s="2" t="str">
        <f t="shared" si="125"/>
        <v/>
      </c>
      <c r="AG78" s="2" t="str">
        <f t="shared" si="102"/>
        <v/>
      </c>
      <c r="AH78" s="2" t="str">
        <f t="shared" si="126"/>
        <v/>
      </c>
      <c r="AI78" s="11" t="str">
        <f t="shared" si="127"/>
        <v/>
      </c>
      <c r="AJ78" s="2" t="str">
        <f t="shared" si="128"/>
        <v/>
      </c>
      <c r="AK78" s="11" t="str">
        <f t="shared" si="129"/>
        <v/>
      </c>
      <c r="AL78" s="11" t="str">
        <f t="shared" si="130"/>
        <v/>
      </c>
      <c r="AM78" s="2" t="str">
        <f t="shared" si="131"/>
        <v/>
      </c>
      <c r="AN78" s="11" t="str">
        <f t="shared" si="132"/>
        <v/>
      </c>
      <c r="AO78" s="175" t="str">
        <f t="shared" si="133"/>
        <v/>
      </c>
      <c r="AP78" s="11" t="str">
        <f t="shared" si="134"/>
        <v/>
      </c>
      <c r="AQ78" s="33"/>
      <c r="AR78" s="33"/>
      <c r="AS78" s="33"/>
      <c r="AT78" s="33"/>
      <c r="AU78" s="33"/>
      <c r="AV78" s="33"/>
      <c r="AW78" s="33"/>
      <c r="AX78" s="33"/>
      <c r="AY78" s="33"/>
      <c r="AZ78" s="33"/>
      <c r="BA78" s="33"/>
      <c r="BB78" s="33"/>
      <c r="BC78" s="33"/>
      <c r="BD78" s="33"/>
      <c r="BE78" s="33"/>
      <c r="BF78" s="33"/>
      <c r="BG78" s="33"/>
      <c r="BH78" s="33"/>
      <c r="BI78" s="31"/>
      <c r="BJ78" s="31"/>
      <c r="BK78" s="136"/>
      <c r="BL78" s="139">
        <f t="shared" si="135"/>
        <v>0</v>
      </c>
      <c r="BM78" s="31">
        <f t="shared" si="136"/>
        <v>0</v>
      </c>
      <c r="BN78" s="31"/>
      <c r="BO78" s="140">
        <f t="shared" si="137"/>
        <v>0</v>
      </c>
      <c r="BP78" s="12"/>
      <c r="BQ78" s="8">
        <f t="shared" si="63"/>
        <v>9.0359999999999996</v>
      </c>
      <c r="BR78" s="8">
        <f t="shared" si="64"/>
        <v>-184.49199999999999</v>
      </c>
      <c r="BS78" s="8"/>
      <c r="BT78" s="8">
        <f t="shared" si="103"/>
        <v>0</v>
      </c>
      <c r="BU78"/>
      <c r="BV78">
        <f>IF(D78="M",IF(BY78&lt;78,LMS!$D$5*BY78^3+LMS!$E$5*BY78^2+LMS!$F$5*BY78+LMS!$G$5,IF(BY78&lt;150,LMS!$D$6*BY78^3+LMS!$E$6*BY78^2+LMS!$F$6*BY78+LMS!$G$6,LMS!$D$7*BY78^3+LMS!$E$7*BY78^2+LMS!$F$7*BY78+LMS!$G$7)),IF(BY78&lt;69,LMS!$D$9*BY78^3+LMS!$E$9*BY78^2+LMS!$F$9*BY78+LMS!$G$9,IF(BY78&lt;150,LMS!$D$10*BY78^3+LMS!$E$10*BY78^2+LMS!$F$10*BY78+LMS!$G$10,LMS!$D$11*BY78^3+LMS!$E$11*BY78^2+LMS!$F$11*BY78+LMS!$G$11)))</f>
        <v>0.79584630099999998</v>
      </c>
      <c r="BW78">
        <f>IF(D78="M",(IF(BY78&lt;2.5,LMS!$D$21*BY78^3+LMS!$E$21*BY78^2+LMS!$F$21*BY78+LMS!$G$21,IF(BY78&lt;9.5,LMS!$D$22*BY78^3+LMS!$E$22*BY78^2+LMS!$F$22*BY78+LMS!$G$22,IF(BY78&lt;26.75,LMS!$D$23*BY78^3+LMS!$E$23*BY78^2+LMS!$F$23*BY78+LMS!$G$23,IF(BY78&lt;90,LMS!$D$24*BY78^3+LMS!$E$24*BY78^2+LMS!$F$24*BY78+LMS!$G$24,LMS!$D$25*BY78^3+LMS!$E$25*BY78^2+LMS!$F$25*BY78+LMS!$G$25))))),(IF(BY78&lt;2.5,LMS!$D$27*BY78^3+LMS!$E$27*BY78^2+LMS!$F$27*BY78+LMS!$G$27,IF(BY78&lt;9.5,LMS!$D$28*BY78^3+LMS!$E$28*BY78^2+LMS!$F$28*BY78+LMS!$G$28,IF(BY78&lt;26.75,LMS!$D$29*BY78^3+LMS!$E$29*BY78^2+LMS!$F$29*BY78+LMS!$G$29,IF(BY78&lt;90,LMS!$D$30*BY78^3+LMS!$E$30*BY78^2+LMS!$F$30*BY78+LMS!$G$30,IF(BY78&lt;150,LMS!$D$31*BY78^3+LMS!$E$31*BY78^2+LMS!$F$31*BY78+LMS!$G$31,LMS!$D$32*BY78^3+LMS!$E$32*BY78^2+LMS!$F$32*BY78+LMS!$G$32)))))))</f>
        <v>12.568967990000001</v>
      </c>
      <c r="BX78">
        <f>IF(D78="M",(IF(BY78&lt;90,LMS!$D$14*BY78^3+LMS!$E$14*BY78^2+LMS!$F$14*BY78+LMS!$G$14,LMS!$D$15*BY78^3+LMS!$E$15*BY78^2+LMS!$F$15*BY78+LMS!$G$15)),(IF(BY78&lt;90,LMS!$D$17*BY78^3+LMS!$E$17*BY78^2+LMS!$F$17*BY78+LMS!$G$17,LMS!$D$18*BY78^3+LMS!$E$18*BY78^2+LMS!$F$18*BY78+LMS!$G$18)))</f>
        <v>8.8969350000000003E-2</v>
      </c>
      <c r="BY78" s="7">
        <f t="shared" si="138"/>
        <v>0</v>
      </c>
      <c r="CA78" s="143">
        <f>IF(D78="M",WeightSDS!P$5*$BY78^7+WeightSDS!Q$5*$BY78^6+WeightSDS!R$5*$BY78^5+WeightSDS!S$5*$BY78^4+WeightSDS!T$5*$BY78^3+WeightSDS!U$5*$BY78^2+WeightSDS!V$5*$BY78+WeightSDS!W$5,IF($BY78&lt;186,WeightSDS!P$8*$BY78^7+WeightSDS!Q$8*$BY78^6+WeightSDS!R$8*$BY78^5+WeightSDS!S$8*$BY78^4+WeightSDS!T$8*$BY78^3+WeightSDS!U$8*$BY78^2+WeightSDS!V$8*$BY78+WeightSDS!W$8,WeightSDS!$U$9+WeightSDS!$V$9*($BY78-WeightSDS!$W$9)))</f>
        <v>0.75407122999999998</v>
      </c>
      <c r="CB78" s="7">
        <f>IF(D78="M",IF($BY78&lt;45,WeightSDS!M$23*$BY78^10+WeightSDS!N$23*$BY78^9+WeightSDS!O$23*$BY78^8+WeightSDS!P$23*$BY78^7+WeightSDS!Q$23*$BY78^6+WeightSDS!R$23*$BY78^5+WeightSDS!S$23*$BY78^4+WeightSDS!T$23*$BY78^3+WeightSDS!U$23*$BY78^2+WeightSDS!V$23*$BY78+WeightSDS!W$23,IF($BY78&lt;153,WeightSDS!M$25*$BY78^10+WeightSDS!N$25*$BY78^9+WeightSDS!O$25*$BY78^8+WeightSDS!P$25*$BY78^7+WeightSDS!Q$25*$BY78^6+WeightSDS!R$25*$BY78^5+WeightSDS!S$25*$BY78^4+WeightSDS!T$25*$BY78^3+WeightSDS!U$25*$BY78^2+WeightSDS!V$25*$BY78+WeightSDS!W$25,WeightSDS!M$27+WeightSDS!N$27/(1+EXP(WeightSDS!O$27+WeightSDS!P$27*$BY78)))),IF($BY78&lt;43.8,WeightSDS!M$29*$BY78^10+WeightSDS!N$29*$BY78^9+WeightSDS!O$29*$BY78^8+WeightSDS!P$29*$BY78^7+WeightSDS!Q$29*$BY78^6+WeightSDS!R$29*$BY78^5+WeightSDS!S$29*$BY78^4+WeightSDS!T$29*$BY78^3+WeightSDS!U$29*$BY78^2+WeightSDS!V$29*$BY78+WeightSDS!W$29-0.010431*(1-$BY78/210),IF($BY78&lt;123,WeightSDS!M$30*$BY78^10+WeightSDS!N$30*$BY78^9+WeightSDS!O$30*$BY78^8+WeightSDS!P$30*$BY78^7+WeightSDS!Q$30*$BY78^6+WeightSDS!R$30*$BY78^5+WeightSDS!S$30*$BY78^4+WeightSDS!T$30*$BY78^3+WeightSDS!U$30*$BY78^2+WeightSDS!V$30*$BY78+WeightSDS!W$30-0.010431*(1-1/$BY78),WeightSDS!M$32+WeightSDS!N$32/(1+EXP(WeightSDS!O$32+WeightSDS!P$32*$BY78))-0.010431*(1-$BY78/210))))</f>
        <v>2.9500001032655536</v>
      </c>
      <c r="CC78" s="7">
        <f>IF(D78="M",IF($BY78&lt;162,WeightSDS!P$12*$BY78^7+WeightSDS!Q$12*$BY78^6+WeightSDS!R$12*$BY78^5+WeightSDS!S$12*$BY78^4+WeightSDS!T$12*$BY78^3+WeightSDS!U$12*$BY78^2+WeightSDS!V$12*$BY78+WeightSDS!W$12,WeightSDS!P$14*$BY78^7+WeightSDS!Q$14*$BY78^6+WeightSDS!R$14*$BY78^5+WeightSDS!S$14*$BY78^4+WeightSDS!T$14*$BY78^3+WeightSDS!U$14*$BY78^2+WeightSDS!V$14*$BY78+WeightSDS!W$14),IF($BY78&lt;156,WeightSDS!O$17*$BY78^8+WeightSDS!P$17*$BY78^7+WeightSDS!Q$17*$BY78^6+WeightSDS!R$17*$BY78^5+WeightSDS!S$17*$BY78^4+WeightSDS!T$17*$BY78^3+WeightSDS!U$17*$BY78^2+WeightSDS!V$17*$BY78+WeightSDS!W$17,IF($BY78&lt;186,WeightSDS!$U$18+(WeightSDS!$V$18-WeightSDS!$U$18)/24*($BY78-186)+WeightSDS!$W$18*(-$BY78+186)^2-0.005,WeightSDS!$U$18+(WeightSDS!$V$18-WeightSDS!$U$18)/24*($BY78-186)-0.005)))</f>
        <v>0.14604529399999999</v>
      </c>
      <c r="CE78">
        <f t="shared" si="104"/>
        <v>0.56299999999999994</v>
      </c>
      <c r="CF78">
        <f t="shared" si="105"/>
        <v>69</v>
      </c>
      <c r="CG78">
        <f t="shared" si="106"/>
        <v>0.51</v>
      </c>
      <c r="CH78" s="7" t="e">
        <f t="shared" si="107"/>
        <v>#VALUE!</v>
      </c>
      <c r="CI78" s="7" t="e">
        <f t="shared" si="108"/>
        <v>#VALUE!</v>
      </c>
      <c r="CJ78" s="7" t="e">
        <f t="shared" si="109"/>
        <v>#VALUE!</v>
      </c>
      <c r="CK78" s="7" t="e">
        <f t="shared" si="65"/>
        <v>#VALUE!</v>
      </c>
      <c r="CL78" s="7" t="e">
        <f t="shared" si="66"/>
        <v>#VALUE!</v>
      </c>
      <c r="CM78" s="7" t="e">
        <f t="shared" si="67"/>
        <v>#VALUE!</v>
      </c>
      <c r="CN78" s="7" t="e">
        <f t="shared" si="68"/>
        <v>#VALUE!</v>
      </c>
      <c r="CO78" s="7" t="e">
        <f t="shared" si="69"/>
        <v>#VALUE!</v>
      </c>
      <c r="CP78" s="7" t="e">
        <f t="shared" si="70"/>
        <v>#VALUE!</v>
      </c>
      <c r="CR78" s="7" t="e">
        <f t="shared" si="110"/>
        <v>#VALUE!</v>
      </c>
      <c r="CS78" s="7" t="e">
        <f t="shared" si="111"/>
        <v>#VALUE!</v>
      </c>
      <c r="CT78" s="7" t="e">
        <f t="shared" si="112"/>
        <v>#VALUE!</v>
      </c>
      <c r="CU78" s="7" t="e">
        <f t="shared" si="113"/>
        <v>#VALUE!</v>
      </c>
      <c r="CV78" s="7" t="e">
        <f t="shared" si="114"/>
        <v>#VALUE!</v>
      </c>
      <c r="CW78" s="7" t="e">
        <f t="shared" si="115"/>
        <v>#VALUE!</v>
      </c>
      <c r="CX78" s="7" t="e">
        <f t="shared" si="116"/>
        <v>#VALUE!</v>
      </c>
      <c r="CY78" s="7" t="e">
        <f t="shared" si="117"/>
        <v>#VALUE!</v>
      </c>
      <c r="CZ78" s="7" t="e">
        <f t="shared" si="118"/>
        <v>#VALUE!</v>
      </c>
    </row>
    <row r="79" spans="2:104" s="7" customFormat="1" x14ac:dyDescent="0.15">
      <c r="B79" s="118"/>
      <c r="C79" s="118"/>
      <c r="D79" s="118"/>
      <c r="E79" s="30"/>
      <c r="F79" s="78"/>
      <c r="G79" s="78"/>
      <c r="H79" s="78"/>
      <c r="I79" s="78"/>
      <c r="J79" s="78"/>
      <c r="K79" s="78"/>
      <c r="L79" s="30"/>
      <c r="M79" s="78"/>
      <c r="N79" s="78"/>
      <c r="O79" s="78"/>
      <c r="P79" s="78"/>
      <c r="Q79" s="2" t="str">
        <f t="shared" si="119"/>
        <v/>
      </c>
      <c r="R79" s="11" t="str">
        <f t="shared" si="120"/>
        <v/>
      </c>
      <c r="S79" s="2" t="str">
        <f t="shared" si="121"/>
        <v/>
      </c>
      <c r="T79" s="11" t="str">
        <f t="shared" si="122"/>
        <v/>
      </c>
      <c r="U79" s="2" t="str">
        <f t="shared" si="123"/>
        <v/>
      </c>
      <c r="V79" s="11" t="str">
        <f t="shared" si="124"/>
        <v/>
      </c>
      <c r="W79" s="79" t="str">
        <f t="shared" si="61"/>
        <v/>
      </c>
      <c r="X79" s="79" t="str">
        <f t="shared" si="62"/>
        <v/>
      </c>
      <c r="Y79" s="2" t="str">
        <f t="shared" si="95"/>
        <v/>
      </c>
      <c r="Z79" s="11" t="str">
        <f t="shared" si="96"/>
        <v/>
      </c>
      <c r="AA79" s="2" t="str">
        <f t="shared" si="97"/>
        <v/>
      </c>
      <c r="AB79" s="11" t="str">
        <f t="shared" si="98"/>
        <v/>
      </c>
      <c r="AC79" s="2" t="str">
        <f t="shared" si="99"/>
        <v/>
      </c>
      <c r="AD79" s="11" t="str">
        <f t="shared" si="100"/>
        <v/>
      </c>
      <c r="AE79" s="11" t="str">
        <f t="shared" si="101"/>
        <v/>
      </c>
      <c r="AF79" s="2" t="str">
        <f t="shared" si="125"/>
        <v/>
      </c>
      <c r="AG79" s="2" t="str">
        <f t="shared" si="102"/>
        <v/>
      </c>
      <c r="AH79" s="2" t="str">
        <f t="shared" si="126"/>
        <v/>
      </c>
      <c r="AI79" s="11" t="str">
        <f t="shared" si="127"/>
        <v/>
      </c>
      <c r="AJ79" s="2" t="str">
        <f t="shared" si="128"/>
        <v/>
      </c>
      <c r="AK79" s="11" t="str">
        <f t="shared" si="129"/>
        <v/>
      </c>
      <c r="AL79" s="11" t="str">
        <f t="shared" si="130"/>
        <v/>
      </c>
      <c r="AM79" s="2" t="str">
        <f t="shared" si="131"/>
        <v/>
      </c>
      <c r="AN79" s="11" t="str">
        <f t="shared" si="132"/>
        <v/>
      </c>
      <c r="AO79" s="175" t="str">
        <f t="shared" si="133"/>
        <v/>
      </c>
      <c r="AP79" s="11" t="str">
        <f t="shared" si="134"/>
        <v/>
      </c>
      <c r="AQ79" s="33"/>
      <c r="AR79" s="33"/>
      <c r="AS79" s="33"/>
      <c r="AT79" s="33"/>
      <c r="AU79" s="33"/>
      <c r="AV79" s="33"/>
      <c r="AW79" s="33"/>
      <c r="AX79" s="33"/>
      <c r="AY79" s="33"/>
      <c r="AZ79" s="33"/>
      <c r="BA79" s="33"/>
      <c r="BB79" s="33"/>
      <c r="BC79" s="33"/>
      <c r="BD79" s="33"/>
      <c r="BE79" s="33"/>
      <c r="BF79" s="33"/>
      <c r="BG79" s="33"/>
      <c r="BH79" s="33"/>
      <c r="BI79" s="31"/>
      <c r="BJ79" s="31"/>
      <c r="BK79" s="136"/>
      <c r="BL79" s="139">
        <f t="shared" si="135"/>
        <v>0</v>
      </c>
      <c r="BM79" s="31">
        <f t="shared" si="136"/>
        <v>0</v>
      </c>
      <c r="BN79" s="31"/>
      <c r="BO79" s="140">
        <f t="shared" si="137"/>
        <v>0</v>
      </c>
      <c r="BP79" s="12"/>
      <c r="BQ79" s="8">
        <f t="shared" si="63"/>
        <v>9.0359999999999996</v>
      </c>
      <c r="BR79" s="8">
        <f t="shared" si="64"/>
        <v>-184.49199999999999</v>
      </c>
      <c r="BS79" s="8"/>
      <c r="BT79" s="8">
        <f t="shared" si="103"/>
        <v>0</v>
      </c>
      <c r="BU79"/>
      <c r="BV79">
        <f>IF(D79="M",IF(BY79&lt;78,LMS!$D$5*BY79^3+LMS!$E$5*BY79^2+LMS!$F$5*BY79+LMS!$G$5,IF(BY79&lt;150,LMS!$D$6*BY79^3+LMS!$E$6*BY79^2+LMS!$F$6*BY79+LMS!$G$6,LMS!$D$7*BY79^3+LMS!$E$7*BY79^2+LMS!$F$7*BY79+LMS!$G$7)),IF(BY79&lt;69,LMS!$D$9*BY79^3+LMS!$E$9*BY79^2+LMS!$F$9*BY79+LMS!$G$9,IF(BY79&lt;150,LMS!$D$10*BY79^3+LMS!$E$10*BY79^2+LMS!$F$10*BY79+LMS!$G$10,LMS!$D$11*BY79^3+LMS!$E$11*BY79^2+LMS!$F$11*BY79+LMS!$G$11)))</f>
        <v>0.79584630099999998</v>
      </c>
      <c r="BW79">
        <f>IF(D79="M",(IF(BY79&lt;2.5,LMS!$D$21*BY79^3+LMS!$E$21*BY79^2+LMS!$F$21*BY79+LMS!$G$21,IF(BY79&lt;9.5,LMS!$D$22*BY79^3+LMS!$E$22*BY79^2+LMS!$F$22*BY79+LMS!$G$22,IF(BY79&lt;26.75,LMS!$D$23*BY79^3+LMS!$E$23*BY79^2+LMS!$F$23*BY79+LMS!$G$23,IF(BY79&lt;90,LMS!$D$24*BY79^3+LMS!$E$24*BY79^2+LMS!$F$24*BY79+LMS!$G$24,LMS!$D$25*BY79^3+LMS!$E$25*BY79^2+LMS!$F$25*BY79+LMS!$G$25))))),(IF(BY79&lt;2.5,LMS!$D$27*BY79^3+LMS!$E$27*BY79^2+LMS!$F$27*BY79+LMS!$G$27,IF(BY79&lt;9.5,LMS!$D$28*BY79^3+LMS!$E$28*BY79^2+LMS!$F$28*BY79+LMS!$G$28,IF(BY79&lt;26.75,LMS!$D$29*BY79^3+LMS!$E$29*BY79^2+LMS!$F$29*BY79+LMS!$G$29,IF(BY79&lt;90,LMS!$D$30*BY79^3+LMS!$E$30*BY79^2+LMS!$F$30*BY79+LMS!$G$30,IF(BY79&lt;150,LMS!$D$31*BY79^3+LMS!$E$31*BY79^2+LMS!$F$31*BY79+LMS!$G$31,LMS!$D$32*BY79^3+LMS!$E$32*BY79^2+LMS!$F$32*BY79+LMS!$G$32)))))))</f>
        <v>12.568967990000001</v>
      </c>
      <c r="BX79">
        <f>IF(D79="M",(IF(BY79&lt;90,LMS!$D$14*BY79^3+LMS!$E$14*BY79^2+LMS!$F$14*BY79+LMS!$G$14,LMS!$D$15*BY79^3+LMS!$E$15*BY79^2+LMS!$F$15*BY79+LMS!$G$15)),(IF(BY79&lt;90,LMS!$D$17*BY79^3+LMS!$E$17*BY79^2+LMS!$F$17*BY79+LMS!$G$17,LMS!$D$18*BY79^3+LMS!$E$18*BY79^2+LMS!$F$18*BY79+LMS!$G$18)))</f>
        <v>8.8969350000000003E-2</v>
      </c>
      <c r="BY79" s="7">
        <f t="shared" si="138"/>
        <v>0</v>
      </c>
      <c r="CA79" s="143">
        <f>IF(D79="M",WeightSDS!P$5*$BY79^7+WeightSDS!Q$5*$BY79^6+WeightSDS!R$5*$BY79^5+WeightSDS!S$5*$BY79^4+WeightSDS!T$5*$BY79^3+WeightSDS!U$5*$BY79^2+WeightSDS!V$5*$BY79+WeightSDS!W$5,IF($BY79&lt;186,WeightSDS!P$8*$BY79^7+WeightSDS!Q$8*$BY79^6+WeightSDS!R$8*$BY79^5+WeightSDS!S$8*$BY79^4+WeightSDS!T$8*$BY79^3+WeightSDS!U$8*$BY79^2+WeightSDS!V$8*$BY79+WeightSDS!W$8,WeightSDS!$U$9+WeightSDS!$V$9*($BY79-WeightSDS!$W$9)))</f>
        <v>0.75407122999999998</v>
      </c>
      <c r="CB79" s="7">
        <f>IF(D79="M",IF($BY79&lt;45,WeightSDS!M$23*$BY79^10+WeightSDS!N$23*$BY79^9+WeightSDS!O$23*$BY79^8+WeightSDS!P$23*$BY79^7+WeightSDS!Q$23*$BY79^6+WeightSDS!R$23*$BY79^5+WeightSDS!S$23*$BY79^4+WeightSDS!T$23*$BY79^3+WeightSDS!U$23*$BY79^2+WeightSDS!V$23*$BY79+WeightSDS!W$23,IF($BY79&lt;153,WeightSDS!M$25*$BY79^10+WeightSDS!N$25*$BY79^9+WeightSDS!O$25*$BY79^8+WeightSDS!P$25*$BY79^7+WeightSDS!Q$25*$BY79^6+WeightSDS!R$25*$BY79^5+WeightSDS!S$25*$BY79^4+WeightSDS!T$25*$BY79^3+WeightSDS!U$25*$BY79^2+WeightSDS!V$25*$BY79+WeightSDS!W$25,WeightSDS!M$27+WeightSDS!N$27/(1+EXP(WeightSDS!O$27+WeightSDS!P$27*$BY79)))),IF($BY79&lt;43.8,WeightSDS!M$29*$BY79^10+WeightSDS!N$29*$BY79^9+WeightSDS!O$29*$BY79^8+WeightSDS!P$29*$BY79^7+WeightSDS!Q$29*$BY79^6+WeightSDS!R$29*$BY79^5+WeightSDS!S$29*$BY79^4+WeightSDS!T$29*$BY79^3+WeightSDS!U$29*$BY79^2+WeightSDS!V$29*$BY79+WeightSDS!W$29-0.010431*(1-$BY79/210),IF($BY79&lt;123,WeightSDS!M$30*$BY79^10+WeightSDS!N$30*$BY79^9+WeightSDS!O$30*$BY79^8+WeightSDS!P$30*$BY79^7+WeightSDS!Q$30*$BY79^6+WeightSDS!R$30*$BY79^5+WeightSDS!S$30*$BY79^4+WeightSDS!T$30*$BY79^3+WeightSDS!U$30*$BY79^2+WeightSDS!V$30*$BY79+WeightSDS!W$30-0.010431*(1-1/$BY79),WeightSDS!M$32+WeightSDS!N$32/(1+EXP(WeightSDS!O$32+WeightSDS!P$32*$BY79))-0.010431*(1-$BY79/210))))</f>
        <v>2.9500001032655536</v>
      </c>
      <c r="CC79" s="7">
        <f>IF(D79="M",IF($BY79&lt;162,WeightSDS!P$12*$BY79^7+WeightSDS!Q$12*$BY79^6+WeightSDS!R$12*$BY79^5+WeightSDS!S$12*$BY79^4+WeightSDS!T$12*$BY79^3+WeightSDS!U$12*$BY79^2+WeightSDS!V$12*$BY79+WeightSDS!W$12,WeightSDS!P$14*$BY79^7+WeightSDS!Q$14*$BY79^6+WeightSDS!R$14*$BY79^5+WeightSDS!S$14*$BY79^4+WeightSDS!T$14*$BY79^3+WeightSDS!U$14*$BY79^2+WeightSDS!V$14*$BY79+WeightSDS!W$14),IF($BY79&lt;156,WeightSDS!O$17*$BY79^8+WeightSDS!P$17*$BY79^7+WeightSDS!Q$17*$BY79^6+WeightSDS!R$17*$BY79^5+WeightSDS!S$17*$BY79^4+WeightSDS!T$17*$BY79^3+WeightSDS!U$17*$BY79^2+WeightSDS!V$17*$BY79+WeightSDS!W$17,IF($BY79&lt;186,WeightSDS!$U$18+(WeightSDS!$V$18-WeightSDS!$U$18)/24*($BY79-186)+WeightSDS!$W$18*(-$BY79+186)^2-0.005,WeightSDS!$U$18+(WeightSDS!$V$18-WeightSDS!$U$18)/24*($BY79-186)-0.005)))</f>
        <v>0.14604529399999999</v>
      </c>
      <c r="CE79">
        <f t="shared" si="104"/>
        <v>0.56299999999999994</v>
      </c>
      <c r="CF79">
        <f t="shared" si="105"/>
        <v>69</v>
      </c>
      <c r="CG79">
        <f t="shared" si="106"/>
        <v>0.51</v>
      </c>
      <c r="CH79" s="7" t="e">
        <f t="shared" si="107"/>
        <v>#VALUE!</v>
      </c>
      <c r="CI79" s="7" t="e">
        <f t="shared" si="108"/>
        <v>#VALUE!</v>
      </c>
      <c r="CJ79" s="7" t="e">
        <f t="shared" si="109"/>
        <v>#VALUE!</v>
      </c>
      <c r="CK79" s="7" t="e">
        <f t="shared" si="65"/>
        <v>#VALUE!</v>
      </c>
      <c r="CL79" s="7" t="e">
        <f t="shared" si="66"/>
        <v>#VALUE!</v>
      </c>
      <c r="CM79" s="7" t="e">
        <f t="shared" si="67"/>
        <v>#VALUE!</v>
      </c>
      <c r="CN79" s="7" t="e">
        <f t="shared" si="68"/>
        <v>#VALUE!</v>
      </c>
      <c r="CO79" s="7" t="e">
        <f t="shared" si="69"/>
        <v>#VALUE!</v>
      </c>
      <c r="CP79" s="7" t="e">
        <f t="shared" si="70"/>
        <v>#VALUE!</v>
      </c>
      <c r="CR79" s="7" t="e">
        <f t="shared" si="110"/>
        <v>#VALUE!</v>
      </c>
      <c r="CS79" s="7" t="e">
        <f t="shared" si="111"/>
        <v>#VALUE!</v>
      </c>
      <c r="CT79" s="7" t="e">
        <f t="shared" si="112"/>
        <v>#VALUE!</v>
      </c>
      <c r="CU79" s="7" t="e">
        <f t="shared" si="113"/>
        <v>#VALUE!</v>
      </c>
      <c r="CV79" s="7" t="e">
        <f t="shared" si="114"/>
        <v>#VALUE!</v>
      </c>
      <c r="CW79" s="7" t="e">
        <f t="shared" si="115"/>
        <v>#VALUE!</v>
      </c>
      <c r="CX79" s="7" t="e">
        <f t="shared" si="116"/>
        <v>#VALUE!</v>
      </c>
      <c r="CY79" s="7" t="e">
        <f t="shared" si="117"/>
        <v>#VALUE!</v>
      </c>
      <c r="CZ79" s="7" t="e">
        <f t="shared" si="118"/>
        <v>#VALUE!</v>
      </c>
    </row>
    <row r="80" spans="2:104" s="7" customFormat="1" x14ac:dyDescent="0.15">
      <c r="B80" s="118"/>
      <c r="C80" s="118"/>
      <c r="D80" s="118"/>
      <c r="E80" s="30"/>
      <c r="F80" s="78"/>
      <c r="G80" s="78"/>
      <c r="H80" s="78"/>
      <c r="I80" s="78"/>
      <c r="J80" s="78"/>
      <c r="K80" s="78"/>
      <c r="L80" s="30"/>
      <c r="M80" s="78"/>
      <c r="N80" s="78"/>
      <c r="O80" s="78"/>
      <c r="P80" s="78"/>
      <c r="Q80" s="2" t="str">
        <f t="shared" si="119"/>
        <v/>
      </c>
      <c r="R80" s="11" t="str">
        <f t="shared" si="120"/>
        <v/>
      </c>
      <c r="S80" s="2" t="str">
        <f t="shared" si="121"/>
        <v/>
      </c>
      <c r="T80" s="11" t="str">
        <f t="shared" si="122"/>
        <v/>
      </c>
      <c r="U80" s="2" t="str">
        <f t="shared" si="123"/>
        <v/>
      </c>
      <c r="V80" s="11" t="str">
        <f t="shared" si="124"/>
        <v/>
      </c>
      <c r="W80" s="79" t="str">
        <f t="shared" si="61"/>
        <v/>
      </c>
      <c r="X80" s="79" t="str">
        <f t="shared" si="62"/>
        <v/>
      </c>
      <c r="Y80" s="2" t="str">
        <f t="shared" si="95"/>
        <v/>
      </c>
      <c r="Z80" s="11" t="str">
        <f t="shared" si="96"/>
        <v/>
      </c>
      <c r="AA80" s="2" t="str">
        <f t="shared" si="97"/>
        <v/>
      </c>
      <c r="AB80" s="11" t="str">
        <f t="shared" si="98"/>
        <v/>
      </c>
      <c r="AC80" s="2" t="str">
        <f t="shared" si="99"/>
        <v/>
      </c>
      <c r="AD80" s="11" t="str">
        <f t="shared" si="100"/>
        <v/>
      </c>
      <c r="AE80" s="11" t="str">
        <f t="shared" si="101"/>
        <v/>
      </c>
      <c r="AF80" s="2" t="str">
        <f t="shared" si="125"/>
        <v/>
      </c>
      <c r="AG80" s="2" t="str">
        <f t="shared" si="102"/>
        <v/>
      </c>
      <c r="AH80" s="2" t="str">
        <f t="shared" si="126"/>
        <v/>
      </c>
      <c r="AI80" s="11" t="str">
        <f t="shared" si="127"/>
        <v/>
      </c>
      <c r="AJ80" s="2" t="str">
        <f t="shared" si="128"/>
        <v/>
      </c>
      <c r="AK80" s="11" t="str">
        <f t="shared" si="129"/>
        <v/>
      </c>
      <c r="AL80" s="11" t="str">
        <f t="shared" si="130"/>
        <v/>
      </c>
      <c r="AM80" s="2" t="str">
        <f t="shared" si="131"/>
        <v/>
      </c>
      <c r="AN80" s="11" t="str">
        <f t="shared" si="132"/>
        <v/>
      </c>
      <c r="AO80" s="175" t="str">
        <f t="shared" si="133"/>
        <v/>
      </c>
      <c r="AP80" s="11" t="str">
        <f t="shared" si="134"/>
        <v/>
      </c>
      <c r="AQ80" s="33"/>
      <c r="AR80" s="33"/>
      <c r="AS80" s="33"/>
      <c r="AT80" s="33"/>
      <c r="AU80" s="33"/>
      <c r="AV80" s="33"/>
      <c r="AW80" s="33"/>
      <c r="AX80" s="33"/>
      <c r="AY80" s="33"/>
      <c r="AZ80" s="33"/>
      <c r="BA80" s="33"/>
      <c r="BB80" s="33"/>
      <c r="BC80" s="33"/>
      <c r="BD80" s="33"/>
      <c r="BE80" s="33"/>
      <c r="BF80" s="33"/>
      <c r="BG80" s="33"/>
      <c r="BH80" s="33"/>
      <c r="BI80" s="31"/>
      <c r="BJ80" s="31"/>
      <c r="BK80" s="136"/>
      <c r="BL80" s="139">
        <f t="shared" si="135"/>
        <v>0</v>
      </c>
      <c r="BM80" s="31">
        <f t="shared" si="136"/>
        <v>0</v>
      </c>
      <c r="BN80" s="31"/>
      <c r="BO80" s="140">
        <f t="shared" si="137"/>
        <v>0</v>
      </c>
      <c r="BP80" s="12"/>
      <c r="BQ80" s="8">
        <f t="shared" si="63"/>
        <v>9.0359999999999996</v>
      </c>
      <c r="BR80" s="8">
        <f t="shared" si="64"/>
        <v>-184.49199999999999</v>
      </c>
      <c r="BS80" s="8"/>
      <c r="BT80" s="8">
        <f t="shared" si="103"/>
        <v>0</v>
      </c>
      <c r="BU80"/>
      <c r="BV80">
        <f>IF(D80="M",IF(BY80&lt;78,LMS!$D$5*BY80^3+LMS!$E$5*BY80^2+LMS!$F$5*BY80+LMS!$G$5,IF(BY80&lt;150,LMS!$D$6*BY80^3+LMS!$E$6*BY80^2+LMS!$F$6*BY80+LMS!$G$6,LMS!$D$7*BY80^3+LMS!$E$7*BY80^2+LMS!$F$7*BY80+LMS!$G$7)),IF(BY80&lt;69,LMS!$D$9*BY80^3+LMS!$E$9*BY80^2+LMS!$F$9*BY80+LMS!$G$9,IF(BY80&lt;150,LMS!$D$10*BY80^3+LMS!$E$10*BY80^2+LMS!$F$10*BY80+LMS!$G$10,LMS!$D$11*BY80^3+LMS!$E$11*BY80^2+LMS!$F$11*BY80+LMS!$G$11)))</f>
        <v>0.79584630099999998</v>
      </c>
      <c r="BW80">
        <f>IF(D80="M",(IF(BY80&lt;2.5,LMS!$D$21*BY80^3+LMS!$E$21*BY80^2+LMS!$F$21*BY80+LMS!$G$21,IF(BY80&lt;9.5,LMS!$D$22*BY80^3+LMS!$E$22*BY80^2+LMS!$F$22*BY80+LMS!$G$22,IF(BY80&lt;26.75,LMS!$D$23*BY80^3+LMS!$E$23*BY80^2+LMS!$F$23*BY80+LMS!$G$23,IF(BY80&lt;90,LMS!$D$24*BY80^3+LMS!$E$24*BY80^2+LMS!$F$24*BY80+LMS!$G$24,LMS!$D$25*BY80^3+LMS!$E$25*BY80^2+LMS!$F$25*BY80+LMS!$G$25))))),(IF(BY80&lt;2.5,LMS!$D$27*BY80^3+LMS!$E$27*BY80^2+LMS!$F$27*BY80+LMS!$G$27,IF(BY80&lt;9.5,LMS!$D$28*BY80^3+LMS!$E$28*BY80^2+LMS!$F$28*BY80+LMS!$G$28,IF(BY80&lt;26.75,LMS!$D$29*BY80^3+LMS!$E$29*BY80^2+LMS!$F$29*BY80+LMS!$G$29,IF(BY80&lt;90,LMS!$D$30*BY80^3+LMS!$E$30*BY80^2+LMS!$F$30*BY80+LMS!$G$30,IF(BY80&lt;150,LMS!$D$31*BY80^3+LMS!$E$31*BY80^2+LMS!$F$31*BY80+LMS!$G$31,LMS!$D$32*BY80^3+LMS!$E$32*BY80^2+LMS!$F$32*BY80+LMS!$G$32)))))))</f>
        <v>12.568967990000001</v>
      </c>
      <c r="BX80">
        <f>IF(D80="M",(IF(BY80&lt;90,LMS!$D$14*BY80^3+LMS!$E$14*BY80^2+LMS!$F$14*BY80+LMS!$G$14,LMS!$D$15*BY80^3+LMS!$E$15*BY80^2+LMS!$F$15*BY80+LMS!$G$15)),(IF(BY80&lt;90,LMS!$D$17*BY80^3+LMS!$E$17*BY80^2+LMS!$F$17*BY80+LMS!$G$17,LMS!$D$18*BY80^3+LMS!$E$18*BY80^2+LMS!$F$18*BY80+LMS!$G$18)))</f>
        <v>8.8969350000000003E-2</v>
      </c>
      <c r="BY80" s="7">
        <f t="shared" si="138"/>
        <v>0</v>
      </c>
      <c r="CA80" s="143">
        <f>IF(D80="M",WeightSDS!P$5*$BY80^7+WeightSDS!Q$5*$BY80^6+WeightSDS!R$5*$BY80^5+WeightSDS!S$5*$BY80^4+WeightSDS!T$5*$BY80^3+WeightSDS!U$5*$BY80^2+WeightSDS!V$5*$BY80+WeightSDS!W$5,IF($BY80&lt;186,WeightSDS!P$8*$BY80^7+WeightSDS!Q$8*$BY80^6+WeightSDS!R$8*$BY80^5+WeightSDS!S$8*$BY80^4+WeightSDS!T$8*$BY80^3+WeightSDS!U$8*$BY80^2+WeightSDS!V$8*$BY80+WeightSDS!W$8,WeightSDS!$U$9+WeightSDS!$V$9*($BY80-WeightSDS!$W$9)))</f>
        <v>0.75407122999999998</v>
      </c>
      <c r="CB80" s="7">
        <f>IF(D80="M",IF($BY80&lt;45,WeightSDS!M$23*$BY80^10+WeightSDS!N$23*$BY80^9+WeightSDS!O$23*$BY80^8+WeightSDS!P$23*$BY80^7+WeightSDS!Q$23*$BY80^6+WeightSDS!R$23*$BY80^5+WeightSDS!S$23*$BY80^4+WeightSDS!T$23*$BY80^3+WeightSDS!U$23*$BY80^2+WeightSDS!V$23*$BY80+WeightSDS!W$23,IF($BY80&lt;153,WeightSDS!M$25*$BY80^10+WeightSDS!N$25*$BY80^9+WeightSDS!O$25*$BY80^8+WeightSDS!P$25*$BY80^7+WeightSDS!Q$25*$BY80^6+WeightSDS!R$25*$BY80^5+WeightSDS!S$25*$BY80^4+WeightSDS!T$25*$BY80^3+WeightSDS!U$25*$BY80^2+WeightSDS!V$25*$BY80+WeightSDS!W$25,WeightSDS!M$27+WeightSDS!N$27/(1+EXP(WeightSDS!O$27+WeightSDS!P$27*$BY80)))),IF($BY80&lt;43.8,WeightSDS!M$29*$BY80^10+WeightSDS!N$29*$BY80^9+WeightSDS!O$29*$BY80^8+WeightSDS!P$29*$BY80^7+WeightSDS!Q$29*$BY80^6+WeightSDS!R$29*$BY80^5+WeightSDS!S$29*$BY80^4+WeightSDS!T$29*$BY80^3+WeightSDS!U$29*$BY80^2+WeightSDS!V$29*$BY80+WeightSDS!W$29-0.010431*(1-$BY80/210),IF($BY80&lt;123,WeightSDS!M$30*$BY80^10+WeightSDS!N$30*$BY80^9+WeightSDS!O$30*$BY80^8+WeightSDS!P$30*$BY80^7+WeightSDS!Q$30*$BY80^6+WeightSDS!R$30*$BY80^5+WeightSDS!S$30*$BY80^4+WeightSDS!T$30*$BY80^3+WeightSDS!U$30*$BY80^2+WeightSDS!V$30*$BY80+WeightSDS!W$30-0.010431*(1-1/$BY80),WeightSDS!M$32+WeightSDS!N$32/(1+EXP(WeightSDS!O$32+WeightSDS!P$32*$BY80))-0.010431*(1-$BY80/210))))</f>
        <v>2.9500001032655536</v>
      </c>
      <c r="CC80" s="7">
        <f>IF(D80="M",IF($BY80&lt;162,WeightSDS!P$12*$BY80^7+WeightSDS!Q$12*$BY80^6+WeightSDS!R$12*$BY80^5+WeightSDS!S$12*$BY80^4+WeightSDS!T$12*$BY80^3+WeightSDS!U$12*$BY80^2+WeightSDS!V$12*$BY80+WeightSDS!W$12,WeightSDS!P$14*$BY80^7+WeightSDS!Q$14*$BY80^6+WeightSDS!R$14*$BY80^5+WeightSDS!S$14*$BY80^4+WeightSDS!T$14*$BY80^3+WeightSDS!U$14*$BY80^2+WeightSDS!V$14*$BY80+WeightSDS!W$14),IF($BY80&lt;156,WeightSDS!O$17*$BY80^8+WeightSDS!P$17*$BY80^7+WeightSDS!Q$17*$BY80^6+WeightSDS!R$17*$BY80^5+WeightSDS!S$17*$BY80^4+WeightSDS!T$17*$BY80^3+WeightSDS!U$17*$BY80^2+WeightSDS!V$17*$BY80+WeightSDS!W$17,IF($BY80&lt;186,WeightSDS!$U$18+(WeightSDS!$V$18-WeightSDS!$U$18)/24*($BY80-186)+WeightSDS!$W$18*(-$BY80+186)^2-0.005,WeightSDS!$U$18+(WeightSDS!$V$18-WeightSDS!$U$18)/24*($BY80-186)-0.005)))</f>
        <v>0.14604529399999999</v>
      </c>
      <c r="CE80">
        <f t="shared" si="104"/>
        <v>0.56299999999999994</v>
      </c>
      <c r="CF80">
        <f t="shared" si="105"/>
        <v>69</v>
      </c>
      <c r="CG80">
        <f t="shared" si="106"/>
        <v>0.51</v>
      </c>
      <c r="CH80" s="7" t="e">
        <f t="shared" si="107"/>
        <v>#VALUE!</v>
      </c>
      <c r="CI80" s="7" t="e">
        <f t="shared" si="108"/>
        <v>#VALUE!</v>
      </c>
      <c r="CJ80" s="7" t="e">
        <f t="shared" si="109"/>
        <v>#VALUE!</v>
      </c>
      <c r="CK80" s="7" t="e">
        <f t="shared" si="65"/>
        <v>#VALUE!</v>
      </c>
      <c r="CL80" s="7" t="e">
        <f t="shared" si="66"/>
        <v>#VALUE!</v>
      </c>
      <c r="CM80" s="7" t="e">
        <f t="shared" si="67"/>
        <v>#VALUE!</v>
      </c>
      <c r="CN80" s="7" t="e">
        <f t="shared" si="68"/>
        <v>#VALUE!</v>
      </c>
      <c r="CO80" s="7" t="e">
        <f t="shared" si="69"/>
        <v>#VALUE!</v>
      </c>
      <c r="CP80" s="7" t="e">
        <f t="shared" si="70"/>
        <v>#VALUE!</v>
      </c>
      <c r="CR80" s="7" t="e">
        <f t="shared" si="110"/>
        <v>#VALUE!</v>
      </c>
      <c r="CS80" s="7" t="e">
        <f t="shared" si="111"/>
        <v>#VALUE!</v>
      </c>
      <c r="CT80" s="7" t="e">
        <f t="shared" si="112"/>
        <v>#VALUE!</v>
      </c>
      <c r="CU80" s="7" t="e">
        <f t="shared" si="113"/>
        <v>#VALUE!</v>
      </c>
      <c r="CV80" s="7" t="e">
        <f t="shared" si="114"/>
        <v>#VALUE!</v>
      </c>
      <c r="CW80" s="7" t="e">
        <f t="shared" si="115"/>
        <v>#VALUE!</v>
      </c>
      <c r="CX80" s="7" t="e">
        <f t="shared" si="116"/>
        <v>#VALUE!</v>
      </c>
      <c r="CY80" s="7" t="e">
        <f t="shared" si="117"/>
        <v>#VALUE!</v>
      </c>
      <c r="CZ80" s="7" t="e">
        <f t="shared" si="118"/>
        <v>#VALUE!</v>
      </c>
    </row>
    <row r="81" spans="2:104" s="7" customFormat="1" x14ac:dyDescent="0.15">
      <c r="B81" s="118"/>
      <c r="C81" s="118"/>
      <c r="D81" s="118"/>
      <c r="E81" s="30"/>
      <c r="F81" s="78"/>
      <c r="G81" s="78"/>
      <c r="H81" s="78"/>
      <c r="I81" s="78"/>
      <c r="J81" s="78"/>
      <c r="K81" s="78"/>
      <c r="L81" s="30"/>
      <c r="M81" s="78"/>
      <c r="N81" s="78"/>
      <c r="O81" s="78"/>
      <c r="P81" s="78"/>
      <c r="Q81" s="2" t="str">
        <f t="shared" si="119"/>
        <v/>
      </c>
      <c r="R81" s="11" t="str">
        <f t="shared" si="120"/>
        <v/>
      </c>
      <c r="S81" s="2" t="str">
        <f t="shared" si="121"/>
        <v/>
      </c>
      <c r="T81" s="11" t="str">
        <f t="shared" si="122"/>
        <v/>
      </c>
      <c r="U81" s="2" t="str">
        <f t="shared" si="123"/>
        <v/>
      </c>
      <c r="V81" s="11" t="str">
        <f t="shared" si="124"/>
        <v/>
      </c>
      <c r="W81" s="79" t="str">
        <f t="shared" si="61"/>
        <v/>
      </c>
      <c r="X81" s="79" t="str">
        <f t="shared" si="62"/>
        <v/>
      </c>
      <c r="Y81" s="2" t="str">
        <f t="shared" si="95"/>
        <v/>
      </c>
      <c r="Z81" s="11" t="str">
        <f t="shared" si="96"/>
        <v/>
      </c>
      <c r="AA81" s="2" t="str">
        <f t="shared" si="97"/>
        <v/>
      </c>
      <c r="AB81" s="11" t="str">
        <f t="shared" si="98"/>
        <v/>
      </c>
      <c r="AC81" s="2" t="str">
        <f t="shared" si="99"/>
        <v/>
      </c>
      <c r="AD81" s="11" t="str">
        <f t="shared" si="100"/>
        <v/>
      </c>
      <c r="AE81" s="11" t="str">
        <f t="shared" si="101"/>
        <v/>
      </c>
      <c r="AF81" s="2" t="str">
        <f t="shared" si="125"/>
        <v/>
      </c>
      <c r="AG81" s="2" t="str">
        <f t="shared" si="102"/>
        <v/>
      </c>
      <c r="AH81" s="2" t="str">
        <f t="shared" si="126"/>
        <v/>
      </c>
      <c r="AI81" s="11" t="str">
        <f t="shared" si="127"/>
        <v/>
      </c>
      <c r="AJ81" s="2" t="str">
        <f t="shared" si="128"/>
        <v/>
      </c>
      <c r="AK81" s="11" t="str">
        <f t="shared" si="129"/>
        <v/>
      </c>
      <c r="AL81" s="11" t="str">
        <f t="shared" si="130"/>
        <v/>
      </c>
      <c r="AM81" s="2" t="str">
        <f t="shared" si="131"/>
        <v/>
      </c>
      <c r="AN81" s="11" t="str">
        <f t="shared" si="132"/>
        <v/>
      </c>
      <c r="AO81" s="175" t="str">
        <f t="shared" si="133"/>
        <v/>
      </c>
      <c r="AP81" s="11" t="str">
        <f t="shared" si="134"/>
        <v/>
      </c>
      <c r="AQ81" s="33"/>
      <c r="AR81" s="33"/>
      <c r="AS81" s="33"/>
      <c r="AT81" s="33"/>
      <c r="AU81" s="33"/>
      <c r="AV81" s="33"/>
      <c r="AW81" s="33"/>
      <c r="AX81" s="33"/>
      <c r="AY81" s="33"/>
      <c r="AZ81" s="33"/>
      <c r="BA81" s="33"/>
      <c r="BB81" s="33"/>
      <c r="BC81" s="33"/>
      <c r="BD81" s="33"/>
      <c r="BE81" s="33"/>
      <c r="BF81" s="33"/>
      <c r="BG81" s="33"/>
      <c r="BH81" s="33"/>
      <c r="BI81" s="31"/>
      <c r="BJ81" s="31"/>
      <c r="BK81" s="136"/>
      <c r="BL81" s="139">
        <f t="shared" si="135"/>
        <v>0</v>
      </c>
      <c r="BM81" s="31">
        <f t="shared" si="136"/>
        <v>0</v>
      </c>
      <c r="BN81" s="31"/>
      <c r="BO81" s="140">
        <f t="shared" si="137"/>
        <v>0</v>
      </c>
      <c r="BP81" s="12"/>
      <c r="BQ81" s="8">
        <f t="shared" si="63"/>
        <v>9.0359999999999996</v>
      </c>
      <c r="BR81" s="8">
        <f t="shared" si="64"/>
        <v>-184.49199999999999</v>
      </c>
      <c r="BS81" s="8"/>
      <c r="BT81" s="8">
        <f t="shared" si="103"/>
        <v>0</v>
      </c>
      <c r="BU81"/>
      <c r="BV81">
        <f>IF(D81="M",IF(BY81&lt;78,LMS!$D$5*BY81^3+LMS!$E$5*BY81^2+LMS!$F$5*BY81+LMS!$G$5,IF(BY81&lt;150,LMS!$D$6*BY81^3+LMS!$E$6*BY81^2+LMS!$F$6*BY81+LMS!$G$6,LMS!$D$7*BY81^3+LMS!$E$7*BY81^2+LMS!$F$7*BY81+LMS!$G$7)),IF(BY81&lt;69,LMS!$D$9*BY81^3+LMS!$E$9*BY81^2+LMS!$F$9*BY81+LMS!$G$9,IF(BY81&lt;150,LMS!$D$10*BY81^3+LMS!$E$10*BY81^2+LMS!$F$10*BY81+LMS!$G$10,LMS!$D$11*BY81^3+LMS!$E$11*BY81^2+LMS!$F$11*BY81+LMS!$G$11)))</f>
        <v>0.79584630099999998</v>
      </c>
      <c r="BW81">
        <f>IF(D81="M",(IF(BY81&lt;2.5,LMS!$D$21*BY81^3+LMS!$E$21*BY81^2+LMS!$F$21*BY81+LMS!$G$21,IF(BY81&lt;9.5,LMS!$D$22*BY81^3+LMS!$E$22*BY81^2+LMS!$F$22*BY81+LMS!$G$22,IF(BY81&lt;26.75,LMS!$D$23*BY81^3+LMS!$E$23*BY81^2+LMS!$F$23*BY81+LMS!$G$23,IF(BY81&lt;90,LMS!$D$24*BY81^3+LMS!$E$24*BY81^2+LMS!$F$24*BY81+LMS!$G$24,LMS!$D$25*BY81^3+LMS!$E$25*BY81^2+LMS!$F$25*BY81+LMS!$G$25))))),(IF(BY81&lt;2.5,LMS!$D$27*BY81^3+LMS!$E$27*BY81^2+LMS!$F$27*BY81+LMS!$G$27,IF(BY81&lt;9.5,LMS!$D$28*BY81^3+LMS!$E$28*BY81^2+LMS!$F$28*BY81+LMS!$G$28,IF(BY81&lt;26.75,LMS!$D$29*BY81^3+LMS!$E$29*BY81^2+LMS!$F$29*BY81+LMS!$G$29,IF(BY81&lt;90,LMS!$D$30*BY81^3+LMS!$E$30*BY81^2+LMS!$F$30*BY81+LMS!$G$30,IF(BY81&lt;150,LMS!$D$31*BY81^3+LMS!$E$31*BY81^2+LMS!$F$31*BY81+LMS!$G$31,LMS!$D$32*BY81^3+LMS!$E$32*BY81^2+LMS!$F$32*BY81+LMS!$G$32)))))))</f>
        <v>12.568967990000001</v>
      </c>
      <c r="BX81">
        <f>IF(D81="M",(IF(BY81&lt;90,LMS!$D$14*BY81^3+LMS!$E$14*BY81^2+LMS!$F$14*BY81+LMS!$G$14,LMS!$D$15*BY81^3+LMS!$E$15*BY81^2+LMS!$F$15*BY81+LMS!$G$15)),(IF(BY81&lt;90,LMS!$D$17*BY81^3+LMS!$E$17*BY81^2+LMS!$F$17*BY81+LMS!$G$17,LMS!$D$18*BY81^3+LMS!$E$18*BY81^2+LMS!$F$18*BY81+LMS!$G$18)))</f>
        <v>8.8969350000000003E-2</v>
      </c>
      <c r="BY81" s="7">
        <f t="shared" si="138"/>
        <v>0</v>
      </c>
      <c r="CA81" s="143">
        <f>IF(D81="M",WeightSDS!P$5*$BY81^7+WeightSDS!Q$5*$BY81^6+WeightSDS!R$5*$BY81^5+WeightSDS!S$5*$BY81^4+WeightSDS!T$5*$BY81^3+WeightSDS!U$5*$BY81^2+WeightSDS!V$5*$BY81+WeightSDS!W$5,IF($BY81&lt;186,WeightSDS!P$8*$BY81^7+WeightSDS!Q$8*$BY81^6+WeightSDS!R$8*$BY81^5+WeightSDS!S$8*$BY81^4+WeightSDS!T$8*$BY81^3+WeightSDS!U$8*$BY81^2+WeightSDS!V$8*$BY81+WeightSDS!W$8,WeightSDS!$U$9+WeightSDS!$V$9*($BY81-WeightSDS!$W$9)))</f>
        <v>0.75407122999999998</v>
      </c>
      <c r="CB81" s="7">
        <f>IF(D81="M",IF($BY81&lt;45,WeightSDS!M$23*$BY81^10+WeightSDS!N$23*$BY81^9+WeightSDS!O$23*$BY81^8+WeightSDS!P$23*$BY81^7+WeightSDS!Q$23*$BY81^6+WeightSDS!R$23*$BY81^5+WeightSDS!S$23*$BY81^4+WeightSDS!T$23*$BY81^3+WeightSDS!U$23*$BY81^2+WeightSDS!V$23*$BY81+WeightSDS!W$23,IF($BY81&lt;153,WeightSDS!M$25*$BY81^10+WeightSDS!N$25*$BY81^9+WeightSDS!O$25*$BY81^8+WeightSDS!P$25*$BY81^7+WeightSDS!Q$25*$BY81^6+WeightSDS!R$25*$BY81^5+WeightSDS!S$25*$BY81^4+WeightSDS!T$25*$BY81^3+WeightSDS!U$25*$BY81^2+WeightSDS!V$25*$BY81+WeightSDS!W$25,WeightSDS!M$27+WeightSDS!N$27/(1+EXP(WeightSDS!O$27+WeightSDS!P$27*$BY81)))),IF($BY81&lt;43.8,WeightSDS!M$29*$BY81^10+WeightSDS!N$29*$BY81^9+WeightSDS!O$29*$BY81^8+WeightSDS!P$29*$BY81^7+WeightSDS!Q$29*$BY81^6+WeightSDS!R$29*$BY81^5+WeightSDS!S$29*$BY81^4+WeightSDS!T$29*$BY81^3+WeightSDS!U$29*$BY81^2+WeightSDS!V$29*$BY81+WeightSDS!W$29-0.010431*(1-$BY81/210),IF($BY81&lt;123,WeightSDS!M$30*$BY81^10+WeightSDS!N$30*$BY81^9+WeightSDS!O$30*$BY81^8+WeightSDS!P$30*$BY81^7+WeightSDS!Q$30*$BY81^6+WeightSDS!R$30*$BY81^5+WeightSDS!S$30*$BY81^4+WeightSDS!T$30*$BY81^3+WeightSDS!U$30*$BY81^2+WeightSDS!V$30*$BY81+WeightSDS!W$30-0.010431*(1-1/$BY81),WeightSDS!M$32+WeightSDS!N$32/(1+EXP(WeightSDS!O$32+WeightSDS!P$32*$BY81))-0.010431*(1-$BY81/210))))</f>
        <v>2.9500001032655536</v>
      </c>
      <c r="CC81" s="7">
        <f>IF(D81="M",IF($BY81&lt;162,WeightSDS!P$12*$BY81^7+WeightSDS!Q$12*$BY81^6+WeightSDS!R$12*$BY81^5+WeightSDS!S$12*$BY81^4+WeightSDS!T$12*$BY81^3+WeightSDS!U$12*$BY81^2+WeightSDS!V$12*$BY81+WeightSDS!W$12,WeightSDS!P$14*$BY81^7+WeightSDS!Q$14*$BY81^6+WeightSDS!R$14*$BY81^5+WeightSDS!S$14*$BY81^4+WeightSDS!T$14*$BY81^3+WeightSDS!U$14*$BY81^2+WeightSDS!V$14*$BY81+WeightSDS!W$14),IF($BY81&lt;156,WeightSDS!O$17*$BY81^8+WeightSDS!P$17*$BY81^7+WeightSDS!Q$17*$BY81^6+WeightSDS!R$17*$BY81^5+WeightSDS!S$17*$BY81^4+WeightSDS!T$17*$BY81^3+WeightSDS!U$17*$BY81^2+WeightSDS!V$17*$BY81+WeightSDS!W$17,IF($BY81&lt;186,WeightSDS!$U$18+(WeightSDS!$V$18-WeightSDS!$U$18)/24*($BY81-186)+WeightSDS!$W$18*(-$BY81+186)^2-0.005,WeightSDS!$U$18+(WeightSDS!$V$18-WeightSDS!$U$18)/24*($BY81-186)-0.005)))</f>
        <v>0.14604529399999999</v>
      </c>
      <c r="CE81">
        <f t="shared" si="104"/>
        <v>0.56299999999999994</v>
      </c>
      <c r="CF81">
        <f t="shared" si="105"/>
        <v>69</v>
      </c>
      <c r="CG81">
        <f t="shared" si="106"/>
        <v>0.51</v>
      </c>
      <c r="CH81" s="7" t="e">
        <f t="shared" si="107"/>
        <v>#VALUE!</v>
      </c>
      <c r="CI81" s="7" t="e">
        <f t="shared" si="108"/>
        <v>#VALUE!</v>
      </c>
      <c r="CJ81" s="7" t="e">
        <f t="shared" si="109"/>
        <v>#VALUE!</v>
      </c>
      <c r="CK81" s="7" t="e">
        <f t="shared" si="65"/>
        <v>#VALUE!</v>
      </c>
      <c r="CL81" s="7" t="e">
        <f t="shared" si="66"/>
        <v>#VALUE!</v>
      </c>
      <c r="CM81" s="7" t="e">
        <f t="shared" si="67"/>
        <v>#VALUE!</v>
      </c>
      <c r="CN81" s="7" t="e">
        <f t="shared" si="68"/>
        <v>#VALUE!</v>
      </c>
      <c r="CO81" s="7" t="e">
        <f t="shared" si="69"/>
        <v>#VALUE!</v>
      </c>
      <c r="CP81" s="7" t="e">
        <f t="shared" si="70"/>
        <v>#VALUE!</v>
      </c>
      <c r="CR81" s="7" t="e">
        <f t="shared" si="110"/>
        <v>#VALUE!</v>
      </c>
      <c r="CS81" s="7" t="e">
        <f t="shared" si="111"/>
        <v>#VALUE!</v>
      </c>
      <c r="CT81" s="7" t="e">
        <f t="shared" si="112"/>
        <v>#VALUE!</v>
      </c>
      <c r="CU81" s="7" t="e">
        <f t="shared" si="113"/>
        <v>#VALUE!</v>
      </c>
      <c r="CV81" s="7" t="e">
        <f t="shared" si="114"/>
        <v>#VALUE!</v>
      </c>
      <c r="CW81" s="7" t="e">
        <f t="shared" si="115"/>
        <v>#VALUE!</v>
      </c>
      <c r="CX81" s="7" t="e">
        <f t="shared" si="116"/>
        <v>#VALUE!</v>
      </c>
      <c r="CY81" s="7" t="e">
        <f t="shared" si="117"/>
        <v>#VALUE!</v>
      </c>
      <c r="CZ81" s="7" t="e">
        <f t="shared" si="118"/>
        <v>#VALUE!</v>
      </c>
    </row>
    <row r="82" spans="2:104" s="7" customFormat="1" x14ac:dyDescent="0.15">
      <c r="B82" s="118"/>
      <c r="C82" s="118"/>
      <c r="D82" s="118"/>
      <c r="E82" s="30"/>
      <c r="F82" s="78"/>
      <c r="G82" s="78"/>
      <c r="H82" s="78"/>
      <c r="I82" s="78"/>
      <c r="J82" s="78"/>
      <c r="K82" s="78"/>
      <c r="L82" s="30"/>
      <c r="M82" s="78"/>
      <c r="N82" s="78"/>
      <c r="O82" s="78"/>
      <c r="P82" s="78"/>
      <c r="Q82" s="2" t="str">
        <f t="shared" si="119"/>
        <v/>
      </c>
      <c r="R82" s="11" t="str">
        <f t="shared" si="120"/>
        <v/>
      </c>
      <c r="S82" s="2" t="str">
        <f t="shared" si="121"/>
        <v/>
      </c>
      <c r="T82" s="11" t="str">
        <f t="shared" si="122"/>
        <v/>
      </c>
      <c r="U82" s="2" t="str">
        <f t="shared" si="123"/>
        <v/>
      </c>
      <c r="V82" s="11" t="str">
        <f t="shared" si="124"/>
        <v/>
      </c>
      <c r="W82" s="79" t="str">
        <f t="shared" si="61"/>
        <v/>
      </c>
      <c r="X82" s="79" t="str">
        <f t="shared" si="62"/>
        <v/>
      </c>
      <c r="Y82" s="2" t="str">
        <f t="shared" si="95"/>
        <v/>
      </c>
      <c r="Z82" s="11" t="str">
        <f t="shared" si="96"/>
        <v/>
      </c>
      <c r="AA82" s="2" t="str">
        <f t="shared" si="97"/>
        <v/>
      </c>
      <c r="AB82" s="11" t="str">
        <f t="shared" si="98"/>
        <v/>
      </c>
      <c r="AC82" s="2" t="str">
        <f t="shared" si="99"/>
        <v/>
      </c>
      <c r="AD82" s="11" t="str">
        <f t="shared" si="100"/>
        <v/>
      </c>
      <c r="AE82" s="11" t="str">
        <f t="shared" si="101"/>
        <v/>
      </c>
      <c r="AF82" s="2" t="str">
        <f t="shared" si="125"/>
        <v/>
      </c>
      <c r="AG82" s="2" t="str">
        <f t="shared" si="102"/>
        <v/>
      </c>
      <c r="AH82" s="2" t="str">
        <f t="shared" si="126"/>
        <v/>
      </c>
      <c r="AI82" s="11" t="str">
        <f t="shared" si="127"/>
        <v/>
      </c>
      <c r="AJ82" s="2" t="str">
        <f t="shared" si="128"/>
        <v/>
      </c>
      <c r="AK82" s="11" t="str">
        <f t="shared" si="129"/>
        <v/>
      </c>
      <c r="AL82" s="11" t="str">
        <f t="shared" si="130"/>
        <v/>
      </c>
      <c r="AM82" s="2" t="str">
        <f t="shared" si="131"/>
        <v/>
      </c>
      <c r="AN82" s="11" t="str">
        <f t="shared" si="132"/>
        <v/>
      </c>
      <c r="AO82" s="175" t="str">
        <f t="shared" si="133"/>
        <v/>
      </c>
      <c r="AP82" s="11" t="str">
        <f t="shared" si="134"/>
        <v/>
      </c>
      <c r="AQ82" s="33"/>
      <c r="AR82" s="33"/>
      <c r="AS82" s="33"/>
      <c r="AT82" s="33"/>
      <c r="AU82" s="33"/>
      <c r="AV82" s="33"/>
      <c r="AW82" s="33"/>
      <c r="AX82" s="33"/>
      <c r="AY82" s="33"/>
      <c r="AZ82" s="33"/>
      <c r="BA82" s="33"/>
      <c r="BB82" s="33"/>
      <c r="BC82" s="33"/>
      <c r="BD82" s="33"/>
      <c r="BE82" s="33"/>
      <c r="BF82" s="33"/>
      <c r="BG82" s="33"/>
      <c r="BH82" s="33"/>
      <c r="BI82" s="31"/>
      <c r="BJ82" s="31"/>
      <c r="BK82" s="136"/>
      <c r="BL82" s="139">
        <f t="shared" si="135"/>
        <v>0</v>
      </c>
      <c r="BM82" s="31">
        <f t="shared" si="136"/>
        <v>0</v>
      </c>
      <c r="BN82" s="31"/>
      <c r="BO82" s="140">
        <f t="shared" si="137"/>
        <v>0</v>
      </c>
      <c r="BP82" s="12"/>
      <c r="BQ82" s="8">
        <f t="shared" si="63"/>
        <v>9.0359999999999996</v>
      </c>
      <c r="BR82" s="8">
        <f t="shared" si="64"/>
        <v>-184.49199999999999</v>
      </c>
      <c r="BS82" s="8"/>
      <c r="BT82" s="8">
        <f t="shared" si="103"/>
        <v>0</v>
      </c>
      <c r="BU82"/>
      <c r="BV82">
        <f>IF(D82="M",IF(BY82&lt;78,LMS!$D$5*BY82^3+LMS!$E$5*BY82^2+LMS!$F$5*BY82+LMS!$G$5,IF(BY82&lt;150,LMS!$D$6*BY82^3+LMS!$E$6*BY82^2+LMS!$F$6*BY82+LMS!$G$6,LMS!$D$7*BY82^3+LMS!$E$7*BY82^2+LMS!$F$7*BY82+LMS!$G$7)),IF(BY82&lt;69,LMS!$D$9*BY82^3+LMS!$E$9*BY82^2+LMS!$F$9*BY82+LMS!$G$9,IF(BY82&lt;150,LMS!$D$10*BY82^3+LMS!$E$10*BY82^2+LMS!$F$10*BY82+LMS!$G$10,LMS!$D$11*BY82^3+LMS!$E$11*BY82^2+LMS!$F$11*BY82+LMS!$G$11)))</f>
        <v>0.79584630099999998</v>
      </c>
      <c r="BW82">
        <f>IF(D82="M",(IF(BY82&lt;2.5,LMS!$D$21*BY82^3+LMS!$E$21*BY82^2+LMS!$F$21*BY82+LMS!$G$21,IF(BY82&lt;9.5,LMS!$D$22*BY82^3+LMS!$E$22*BY82^2+LMS!$F$22*BY82+LMS!$G$22,IF(BY82&lt;26.75,LMS!$D$23*BY82^3+LMS!$E$23*BY82^2+LMS!$F$23*BY82+LMS!$G$23,IF(BY82&lt;90,LMS!$D$24*BY82^3+LMS!$E$24*BY82^2+LMS!$F$24*BY82+LMS!$G$24,LMS!$D$25*BY82^3+LMS!$E$25*BY82^2+LMS!$F$25*BY82+LMS!$G$25))))),(IF(BY82&lt;2.5,LMS!$D$27*BY82^3+LMS!$E$27*BY82^2+LMS!$F$27*BY82+LMS!$G$27,IF(BY82&lt;9.5,LMS!$D$28*BY82^3+LMS!$E$28*BY82^2+LMS!$F$28*BY82+LMS!$G$28,IF(BY82&lt;26.75,LMS!$D$29*BY82^3+LMS!$E$29*BY82^2+LMS!$F$29*BY82+LMS!$G$29,IF(BY82&lt;90,LMS!$D$30*BY82^3+LMS!$E$30*BY82^2+LMS!$F$30*BY82+LMS!$G$30,IF(BY82&lt;150,LMS!$D$31*BY82^3+LMS!$E$31*BY82^2+LMS!$F$31*BY82+LMS!$G$31,LMS!$D$32*BY82^3+LMS!$E$32*BY82^2+LMS!$F$32*BY82+LMS!$G$32)))))))</f>
        <v>12.568967990000001</v>
      </c>
      <c r="BX82">
        <f>IF(D82="M",(IF(BY82&lt;90,LMS!$D$14*BY82^3+LMS!$E$14*BY82^2+LMS!$F$14*BY82+LMS!$G$14,LMS!$D$15*BY82^3+LMS!$E$15*BY82^2+LMS!$F$15*BY82+LMS!$G$15)),(IF(BY82&lt;90,LMS!$D$17*BY82^3+LMS!$E$17*BY82^2+LMS!$F$17*BY82+LMS!$G$17,LMS!$D$18*BY82^3+LMS!$E$18*BY82^2+LMS!$F$18*BY82+LMS!$G$18)))</f>
        <v>8.8969350000000003E-2</v>
      </c>
      <c r="BY82" s="7">
        <f t="shared" si="138"/>
        <v>0</v>
      </c>
      <c r="CA82" s="143">
        <f>IF(D82="M",WeightSDS!P$5*$BY82^7+WeightSDS!Q$5*$BY82^6+WeightSDS!R$5*$BY82^5+WeightSDS!S$5*$BY82^4+WeightSDS!T$5*$BY82^3+WeightSDS!U$5*$BY82^2+WeightSDS!V$5*$BY82+WeightSDS!W$5,IF($BY82&lt;186,WeightSDS!P$8*$BY82^7+WeightSDS!Q$8*$BY82^6+WeightSDS!R$8*$BY82^5+WeightSDS!S$8*$BY82^4+WeightSDS!T$8*$BY82^3+WeightSDS!U$8*$BY82^2+WeightSDS!V$8*$BY82+WeightSDS!W$8,WeightSDS!$U$9+WeightSDS!$V$9*($BY82-WeightSDS!$W$9)))</f>
        <v>0.75407122999999998</v>
      </c>
      <c r="CB82" s="7">
        <f>IF(D82="M",IF($BY82&lt;45,WeightSDS!M$23*$BY82^10+WeightSDS!N$23*$BY82^9+WeightSDS!O$23*$BY82^8+WeightSDS!P$23*$BY82^7+WeightSDS!Q$23*$BY82^6+WeightSDS!R$23*$BY82^5+WeightSDS!S$23*$BY82^4+WeightSDS!T$23*$BY82^3+WeightSDS!U$23*$BY82^2+WeightSDS!V$23*$BY82+WeightSDS!W$23,IF($BY82&lt;153,WeightSDS!M$25*$BY82^10+WeightSDS!N$25*$BY82^9+WeightSDS!O$25*$BY82^8+WeightSDS!P$25*$BY82^7+WeightSDS!Q$25*$BY82^6+WeightSDS!R$25*$BY82^5+WeightSDS!S$25*$BY82^4+WeightSDS!T$25*$BY82^3+WeightSDS!U$25*$BY82^2+WeightSDS!V$25*$BY82+WeightSDS!W$25,WeightSDS!M$27+WeightSDS!N$27/(1+EXP(WeightSDS!O$27+WeightSDS!P$27*$BY82)))),IF($BY82&lt;43.8,WeightSDS!M$29*$BY82^10+WeightSDS!N$29*$BY82^9+WeightSDS!O$29*$BY82^8+WeightSDS!P$29*$BY82^7+WeightSDS!Q$29*$BY82^6+WeightSDS!R$29*$BY82^5+WeightSDS!S$29*$BY82^4+WeightSDS!T$29*$BY82^3+WeightSDS!U$29*$BY82^2+WeightSDS!V$29*$BY82+WeightSDS!W$29-0.010431*(1-$BY82/210),IF($BY82&lt;123,WeightSDS!M$30*$BY82^10+WeightSDS!N$30*$BY82^9+WeightSDS!O$30*$BY82^8+WeightSDS!P$30*$BY82^7+WeightSDS!Q$30*$BY82^6+WeightSDS!R$30*$BY82^5+WeightSDS!S$30*$BY82^4+WeightSDS!T$30*$BY82^3+WeightSDS!U$30*$BY82^2+WeightSDS!V$30*$BY82+WeightSDS!W$30-0.010431*(1-1/$BY82),WeightSDS!M$32+WeightSDS!N$32/(1+EXP(WeightSDS!O$32+WeightSDS!P$32*$BY82))-0.010431*(1-$BY82/210))))</f>
        <v>2.9500001032655536</v>
      </c>
      <c r="CC82" s="7">
        <f>IF(D82="M",IF($BY82&lt;162,WeightSDS!P$12*$BY82^7+WeightSDS!Q$12*$BY82^6+WeightSDS!R$12*$BY82^5+WeightSDS!S$12*$BY82^4+WeightSDS!T$12*$BY82^3+WeightSDS!U$12*$BY82^2+WeightSDS!V$12*$BY82+WeightSDS!W$12,WeightSDS!P$14*$BY82^7+WeightSDS!Q$14*$BY82^6+WeightSDS!R$14*$BY82^5+WeightSDS!S$14*$BY82^4+WeightSDS!T$14*$BY82^3+WeightSDS!U$14*$BY82^2+WeightSDS!V$14*$BY82+WeightSDS!W$14),IF($BY82&lt;156,WeightSDS!O$17*$BY82^8+WeightSDS!P$17*$BY82^7+WeightSDS!Q$17*$BY82^6+WeightSDS!R$17*$BY82^5+WeightSDS!S$17*$BY82^4+WeightSDS!T$17*$BY82^3+WeightSDS!U$17*$BY82^2+WeightSDS!V$17*$BY82+WeightSDS!W$17,IF($BY82&lt;186,WeightSDS!$U$18+(WeightSDS!$V$18-WeightSDS!$U$18)/24*($BY82-186)+WeightSDS!$W$18*(-$BY82+186)^2-0.005,WeightSDS!$U$18+(WeightSDS!$V$18-WeightSDS!$U$18)/24*($BY82-186)-0.005)))</f>
        <v>0.14604529399999999</v>
      </c>
      <c r="CE82">
        <f t="shared" si="104"/>
        <v>0.56299999999999994</v>
      </c>
      <c r="CF82">
        <f t="shared" si="105"/>
        <v>69</v>
      </c>
      <c r="CG82">
        <f t="shared" si="106"/>
        <v>0.51</v>
      </c>
      <c r="CH82" s="7" t="e">
        <f t="shared" si="107"/>
        <v>#VALUE!</v>
      </c>
      <c r="CI82" s="7" t="e">
        <f t="shared" si="108"/>
        <v>#VALUE!</v>
      </c>
      <c r="CJ82" s="7" t="e">
        <f t="shared" si="109"/>
        <v>#VALUE!</v>
      </c>
      <c r="CK82" s="7" t="e">
        <f t="shared" si="65"/>
        <v>#VALUE!</v>
      </c>
      <c r="CL82" s="7" t="e">
        <f t="shared" si="66"/>
        <v>#VALUE!</v>
      </c>
      <c r="CM82" s="7" t="e">
        <f t="shared" si="67"/>
        <v>#VALUE!</v>
      </c>
      <c r="CN82" s="7" t="e">
        <f t="shared" si="68"/>
        <v>#VALUE!</v>
      </c>
      <c r="CO82" s="7" t="e">
        <f t="shared" si="69"/>
        <v>#VALUE!</v>
      </c>
      <c r="CP82" s="7" t="e">
        <f t="shared" si="70"/>
        <v>#VALUE!</v>
      </c>
      <c r="CR82" s="7" t="e">
        <f t="shared" si="110"/>
        <v>#VALUE!</v>
      </c>
      <c r="CS82" s="7" t="e">
        <f t="shared" si="111"/>
        <v>#VALUE!</v>
      </c>
      <c r="CT82" s="7" t="e">
        <f t="shared" si="112"/>
        <v>#VALUE!</v>
      </c>
      <c r="CU82" s="7" t="e">
        <f t="shared" si="113"/>
        <v>#VALUE!</v>
      </c>
      <c r="CV82" s="7" t="e">
        <f t="shared" si="114"/>
        <v>#VALUE!</v>
      </c>
      <c r="CW82" s="7" t="e">
        <f t="shared" si="115"/>
        <v>#VALUE!</v>
      </c>
      <c r="CX82" s="7" t="e">
        <f t="shared" si="116"/>
        <v>#VALUE!</v>
      </c>
      <c r="CY82" s="7" t="e">
        <f t="shared" si="117"/>
        <v>#VALUE!</v>
      </c>
      <c r="CZ82" s="7" t="e">
        <f t="shared" si="118"/>
        <v>#VALUE!</v>
      </c>
    </row>
    <row r="83" spans="2:104" s="7" customFormat="1" x14ac:dyDescent="0.15">
      <c r="B83" s="118"/>
      <c r="C83" s="118"/>
      <c r="D83" s="118"/>
      <c r="E83" s="30"/>
      <c r="F83" s="78"/>
      <c r="G83" s="78"/>
      <c r="H83" s="78"/>
      <c r="I83" s="78"/>
      <c r="J83" s="78"/>
      <c r="K83" s="78"/>
      <c r="L83" s="30"/>
      <c r="M83" s="78"/>
      <c r="N83" s="78"/>
      <c r="O83" s="78"/>
      <c r="P83" s="78"/>
      <c r="Q83" s="2" t="str">
        <f t="shared" si="119"/>
        <v/>
      </c>
      <c r="R83" s="11" t="str">
        <f t="shared" si="120"/>
        <v/>
      </c>
      <c r="S83" s="2" t="str">
        <f t="shared" si="121"/>
        <v/>
      </c>
      <c r="T83" s="11" t="str">
        <f t="shared" si="122"/>
        <v/>
      </c>
      <c r="U83" s="2" t="str">
        <f t="shared" si="123"/>
        <v/>
      </c>
      <c r="V83" s="11" t="str">
        <f t="shared" si="124"/>
        <v/>
      </c>
      <c r="W83" s="79" t="str">
        <f t="shared" si="61"/>
        <v/>
      </c>
      <c r="X83" s="79" t="str">
        <f t="shared" si="62"/>
        <v/>
      </c>
      <c r="Y83" s="2" t="str">
        <f t="shared" si="95"/>
        <v/>
      </c>
      <c r="Z83" s="11" t="str">
        <f t="shared" si="96"/>
        <v/>
      </c>
      <c r="AA83" s="2" t="str">
        <f t="shared" si="97"/>
        <v/>
      </c>
      <c r="AB83" s="11" t="str">
        <f t="shared" si="98"/>
        <v/>
      </c>
      <c r="AC83" s="2" t="str">
        <f t="shared" si="99"/>
        <v/>
      </c>
      <c r="AD83" s="11" t="str">
        <f t="shared" si="100"/>
        <v/>
      </c>
      <c r="AE83" s="11" t="str">
        <f t="shared" si="101"/>
        <v/>
      </c>
      <c r="AF83" s="2" t="str">
        <f t="shared" si="125"/>
        <v/>
      </c>
      <c r="AG83" s="2" t="str">
        <f t="shared" si="102"/>
        <v/>
      </c>
      <c r="AH83" s="2" t="str">
        <f t="shared" si="126"/>
        <v/>
      </c>
      <c r="AI83" s="11" t="str">
        <f t="shared" si="127"/>
        <v/>
      </c>
      <c r="AJ83" s="2" t="str">
        <f t="shared" si="128"/>
        <v/>
      </c>
      <c r="AK83" s="11" t="str">
        <f t="shared" si="129"/>
        <v/>
      </c>
      <c r="AL83" s="11" t="str">
        <f t="shared" si="130"/>
        <v/>
      </c>
      <c r="AM83" s="2" t="str">
        <f t="shared" si="131"/>
        <v/>
      </c>
      <c r="AN83" s="11" t="str">
        <f t="shared" si="132"/>
        <v/>
      </c>
      <c r="AO83" s="175" t="str">
        <f t="shared" si="133"/>
        <v/>
      </c>
      <c r="AP83" s="11" t="str">
        <f t="shared" si="134"/>
        <v/>
      </c>
      <c r="AQ83" s="33"/>
      <c r="AR83" s="33"/>
      <c r="AS83" s="33"/>
      <c r="AT83" s="33"/>
      <c r="AU83" s="33"/>
      <c r="AV83" s="33"/>
      <c r="AW83" s="33"/>
      <c r="AX83" s="33"/>
      <c r="AY83" s="33"/>
      <c r="AZ83" s="33"/>
      <c r="BA83" s="33"/>
      <c r="BB83" s="33"/>
      <c r="BC83" s="33"/>
      <c r="BD83" s="33"/>
      <c r="BE83" s="33"/>
      <c r="BF83" s="33"/>
      <c r="BG83" s="33"/>
      <c r="BH83" s="33"/>
      <c r="BI83" s="31"/>
      <c r="BJ83" s="31"/>
      <c r="BK83" s="136"/>
      <c r="BL83" s="139">
        <f t="shared" si="135"/>
        <v>0</v>
      </c>
      <c r="BM83" s="31">
        <f t="shared" si="136"/>
        <v>0</v>
      </c>
      <c r="BN83" s="31"/>
      <c r="BO83" s="140">
        <f t="shared" si="137"/>
        <v>0</v>
      </c>
      <c r="BP83" s="12"/>
      <c r="BQ83" s="8">
        <f t="shared" si="63"/>
        <v>9.0359999999999996</v>
      </c>
      <c r="BR83" s="8">
        <f t="shared" si="64"/>
        <v>-184.49199999999999</v>
      </c>
      <c r="BS83" s="8"/>
      <c r="BT83" s="8">
        <f t="shared" si="103"/>
        <v>0</v>
      </c>
      <c r="BU83"/>
      <c r="BV83">
        <f>IF(D83="M",IF(BY83&lt;78,LMS!$D$5*BY83^3+LMS!$E$5*BY83^2+LMS!$F$5*BY83+LMS!$G$5,IF(BY83&lt;150,LMS!$D$6*BY83^3+LMS!$E$6*BY83^2+LMS!$F$6*BY83+LMS!$G$6,LMS!$D$7*BY83^3+LMS!$E$7*BY83^2+LMS!$F$7*BY83+LMS!$G$7)),IF(BY83&lt;69,LMS!$D$9*BY83^3+LMS!$E$9*BY83^2+LMS!$F$9*BY83+LMS!$G$9,IF(BY83&lt;150,LMS!$D$10*BY83^3+LMS!$E$10*BY83^2+LMS!$F$10*BY83+LMS!$G$10,LMS!$D$11*BY83^3+LMS!$E$11*BY83^2+LMS!$F$11*BY83+LMS!$G$11)))</f>
        <v>0.79584630099999998</v>
      </c>
      <c r="BW83">
        <f>IF(D83="M",(IF(BY83&lt;2.5,LMS!$D$21*BY83^3+LMS!$E$21*BY83^2+LMS!$F$21*BY83+LMS!$G$21,IF(BY83&lt;9.5,LMS!$D$22*BY83^3+LMS!$E$22*BY83^2+LMS!$F$22*BY83+LMS!$G$22,IF(BY83&lt;26.75,LMS!$D$23*BY83^3+LMS!$E$23*BY83^2+LMS!$F$23*BY83+LMS!$G$23,IF(BY83&lt;90,LMS!$D$24*BY83^3+LMS!$E$24*BY83^2+LMS!$F$24*BY83+LMS!$G$24,LMS!$D$25*BY83^3+LMS!$E$25*BY83^2+LMS!$F$25*BY83+LMS!$G$25))))),(IF(BY83&lt;2.5,LMS!$D$27*BY83^3+LMS!$E$27*BY83^2+LMS!$F$27*BY83+LMS!$G$27,IF(BY83&lt;9.5,LMS!$D$28*BY83^3+LMS!$E$28*BY83^2+LMS!$F$28*BY83+LMS!$G$28,IF(BY83&lt;26.75,LMS!$D$29*BY83^3+LMS!$E$29*BY83^2+LMS!$F$29*BY83+LMS!$G$29,IF(BY83&lt;90,LMS!$D$30*BY83^3+LMS!$E$30*BY83^2+LMS!$F$30*BY83+LMS!$G$30,IF(BY83&lt;150,LMS!$D$31*BY83^3+LMS!$E$31*BY83^2+LMS!$F$31*BY83+LMS!$G$31,LMS!$D$32*BY83^3+LMS!$E$32*BY83^2+LMS!$F$32*BY83+LMS!$G$32)))))))</f>
        <v>12.568967990000001</v>
      </c>
      <c r="BX83">
        <f>IF(D83="M",(IF(BY83&lt;90,LMS!$D$14*BY83^3+LMS!$E$14*BY83^2+LMS!$F$14*BY83+LMS!$G$14,LMS!$D$15*BY83^3+LMS!$E$15*BY83^2+LMS!$F$15*BY83+LMS!$G$15)),(IF(BY83&lt;90,LMS!$D$17*BY83^3+LMS!$E$17*BY83^2+LMS!$F$17*BY83+LMS!$G$17,LMS!$D$18*BY83^3+LMS!$E$18*BY83^2+LMS!$F$18*BY83+LMS!$G$18)))</f>
        <v>8.8969350000000003E-2</v>
      </c>
      <c r="BY83" s="7">
        <f t="shared" si="138"/>
        <v>0</v>
      </c>
      <c r="CA83" s="143">
        <f>IF(D83="M",WeightSDS!P$5*$BY83^7+WeightSDS!Q$5*$BY83^6+WeightSDS!R$5*$BY83^5+WeightSDS!S$5*$BY83^4+WeightSDS!T$5*$BY83^3+WeightSDS!U$5*$BY83^2+WeightSDS!V$5*$BY83+WeightSDS!W$5,IF($BY83&lt;186,WeightSDS!P$8*$BY83^7+WeightSDS!Q$8*$BY83^6+WeightSDS!R$8*$BY83^5+WeightSDS!S$8*$BY83^4+WeightSDS!T$8*$BY83^3+WeightSDS!U$8*$BY83^2+WeightSDS!V$8*$BY83+WeightSDS!W$8,WeightSDS!$U$9+WeightSDS!$V$9*($BY83-WeightSDS!$W$9)))</f>
        <v>0.75407122999999998</v>
      </c>
      <c r="CB83" s="7">
        <f>IF(D83="M",IF($BY83&lt;45,WeightSDS!M$23*$BY83^10+WeightSDS!N$23*$BY83^9+WeightSDS!O$23*$BY83^8+WeightSDS!P$23*$BY83^7+WeightSDS!Q$23*$BY83^6+WeightSDS!R$23*$BY83^5+WeightSDS!S$23*$BY83^4+WeightSDS!T$23*$BY83^3+WeightSDS!U$23*$BY83^2+WeightSDS!V$23*$BY83+WeightSDS!W$23,IF($BY83&lt;153,WeightSDS!M$25*$BY83^10+WeightSDS!N$25*$BY83^9+WeightSDS!O$25*$BY83^8+WeightSDS!P$25*$BY83^7+WeightSDS!Q$25*$BY83^6+WeightSDS!R$25*$BY83^5+WeightSDS!S$25*$BY83^4+WeightSDS!T$25*$BY83^3+WeightSDS!U$25*$BY83^2+WeightSDS!V$25*$BY83+WeightSDS!W$25,WeightSDS!M$27+WeightSDS!N$27/(1+EXP(WeightSDS!O$27+WeightSDS!P$27*$BY83)))),IF($BY83&lt;43.8,WeightSDS!M$29*$BY83^10+WeightSDS!N$29*$BY83^9+WeightSDS!O$29*$BY83^8+WeightSDS!P$29*$BY83^7+WeightSDS!Q$29*$BY83^6+WeightSDS!R$29*$BY83^5+WeightSDS!S$29*$BY83^4+WeightSDS!T$29*$BY83^3+WeightSDS!U$29*$BY83^2+WeightSDS!V$29*$BY83+WeightSDS!W$29-0.010431*(1-$BY83/210),IF($BY83&lt;123,WeightSDS!M$30*$BY83^10+WeightSDS!N$30*$BY83^9+WeightSDS!O$30*$BY83^8+WeightSDS!P$30*$BY83^7+WeightSDS!Q$30*$BY83^6+WeightSDS!R$30*$BY83^5+WeightSDS!S$30*$BY83^4+WeightSDS!T$30*$BY83^3+WeightSDS!U$30*$BY83^2+WeightSDS!V$30*$BY83+WeightSDS!W$30-0.010431*(1-1/$BY83),WeightSDS!M$32+WeightSDS!N$32/(1+EXP(WeightSDS!O$32+WeightSDS!P$32*$BY83))-0.010431*(1-$BY83/210))))</f>
        <v>2.9500001032655536</v>
      </c>
      <c r="CC83" s="7">
        <f>IF(D83="M",IF($BY83&lt;162,WeightSDS!P$12*$BY83^7+WeightSDS!Q$12*$BY83^6+WeightSDS!R$12*$BY83^5+WeightSDS!S$12*$BY83^4+WeightSDS!T$12*$BY83^3+WeightSDS!U$12*$BY83^2+WeightSDS!V$12*$BY83+WeightSDS!W$12,WeightSDS!P$14*$BY83^7+WeightSDS!Q$14*$BY83^6+WeightSDS!R$14*$BY83^5+WeightSDS!S$14*$BY83^4+WeightSDS!T$14*$BY83^3+WeightSDS!U$14*$BY83^2+WeightSDS!V$14*$BY83+WeightSDS!W$14),IF($BY83&lt;156,WeightSDS!O$17*$BY83^8+WeightSDS!P$17*$BY83^7+WeightSDS!Q$17*$BY83^6+WeightSDS!R$17*$BY83^5+WeightSDS!S$17*$BY83^4+WeightSDS!T$17*$BY83^3+WeightSDS!U$17*$BY83^2+WeightSDS!V$17*$BY83+WeightSDS!W$17,IF($BY83&lt;186,WeightSDS!$U$18+(WeightSDS!$V$18-WeightSDS!$U$18)/24*($BY83-186)+WeightSDS!$W$18*(-$BY83+186)^2-0.005,WeightSDS!$U$18+(WeightSDS!$V$18-WeightSDS!$U$18)/24*($BY83-186)-0.005)))</f>
        <v>0.14604529399999999</v>
      </c>
      <c r="CE83">
        <f t="shared" si="104"/>
        <v>0.56299999999999994</v>
      </c>
      <c r="CF83">
        <f t="shared" si="105"/>
        <v>69</v>
      </c>
      <c r="CG83">
        <f t="shared" si="106"/>
        <v>0.51</v>
      </c>
      <c r="CH83" s="7" t="e">
        <f t="shared" si="107"/>
        <v>#VALUE!</v>
      </c>
      <c r="CI83" s="7" t="e">
        <f t="shared" si="108"/>
        <v>#VALUE!</v>
      </c>
      <c r="CJ83" s="7" t="e">
        <f t="shared" si="109"/>
        <v>#VALUE!</v>
      </c>
      <c r="CK83" s="7" t="e">
        <f t="shared" si="65"/>
        <v>#VALUE!</v>
      </c>
      <c r="CL83" s="7" t="e">
        <f t="shared" si="66"/>
        <v>#VALUE!</v>
      </c>
      <c r="CM83" s="7" t="e">
        <f t="shared" si="67"/>
        <v>#VALUE!</v>
      </c>
      <c r="CN83" s="7" t="e">
        <f t="shared" si="68"/>
        <v>#VALUE!</v>
      </c>
      <c r="CO83" s="7" t="e">
        <f t="shared" si="69"/>
        <v>#VALUE!</v>
      </c>
      <c r="CP83" s="7" t="e">
        <f t="shared" si="70"/>
        <v>#VALUE!</v>
      </c>
      <c r="CR83" s="7" t="e">
        <f t="shared" si="110"/>
        <v>#VALUE!</v>
      </c>
      <c r="CS83" s="7" t="e">
        <f t="shared" si="111"/>
        <v>#VALUE!</v>
      </c>
      <c r="CT83" s="7" t="e">
        <f t="shared" si="112"/>
        <v>#VALUE!</v>
      </c>
      <c r="CU83" s="7" t="e">
        <f t="shared" si="113"/>
        <v>#VALUE!</v>
      </c>
      <c r="CV83" s="7" t="e">
        <f t="shared" si="114"/>
        <v>#VALUE!</v>
      </c>
      <c r="CW83" s="7" t="e">
        <f t="shared" si="115"/>
        <v>#VALUE!</v>
      </c>
      <c r="CX83" s="7" t="e">
        <f t="shared" si="116"/>
        <v>#VALUE!</v>
      </c>
      <c r="CY83" s="7" t="e">
        <f t="shared" si="117"/>
        <v>#VALUE!</v>
      </c>
      <c r="CZ83" s="7" t="e">
        <f t="shared" si="118"/>
        <v>#VALUE!</v>
      </c>
    </row>
    <row r="84" spans="2:104" s="7" customFormat="1" x14ac:dyDescent="0.15">
      <c r="B84" s="118"/>
      <c r="C84" s="118"/>
      <c r="D84" s="118"/>
      <c r="E84" s="30"/>
      <c r="F84" s="78"/>
      <c r="G84" s="78"/>
      <c r="H84" s="78"/>
      <c r="I84" s="78"/>
      <c r="J84" s="78"/>
      <c r="K84" s="78"/>
      <c r="L84" s="30"/>
      <c r="M84" s="78"/>
      <c r="N84" s="78"/>
      <c r="O84" s="78"/>
      <c r="P84" s="78"/>
      <c r="Q84" s="2" t="str">
        <f t="shared" si="119"/>
        <v/>
      </c>
      <c r="R84" s="11" t="str">
        <f t="shared" si="120"/>
        <v/>
      </c>
      <c r="S84" s="2" t="str">
        <f t="shared" si="121"/>
        <v/>
      </c>
      <c r="T84" s="11" t="str">
        <f t="shared" si="122"/>
        <v/>
      </c>
      <c r="U84" s="2" t="str">
        <f t="shared" si="123"/>
        <v/>
      </c>
      <c r="V84" s="11" t="str">
        <f t="shared" si="124"/>
        <v/>
      </c>
      <c r="W84" s="79" t="str">
        <f t="shared" si="61"/>
        <v/>
      </c>
      <c r="X84" s="79" t="str">
        <f t="shared" si="62"/>
        <v/>
      </c>
      <c r="Y84" s="2" t="str">
        <f t="shared" si="95"/>
        <v/>
      </c>
      <c r="Z84" s="11" t="str">
        <f t="shared" si="96"/>
        <v/>
      </c>
      <c r="AA84" s="2" t="str">
        <f t="shared" si="97"/>
        <v/>
      </c>
      <c r="AB84" s="11" t="str">
        <f t="shared" si="98"/>
        <v/>
      </c>
      <c r="AC84" s="2" t="str">
        <f t="shared" si="99"/>
        <v/>
      </c>
      <c r="AD84" s="11" t="str">
        <f t="shared" si="100"/>
        <v/>
      </c>
      <c r="AE84" s="11" t="str">
        <f t="shared" si="101"/>
        <v/>
      </c>
      <c r="AF84" s="2" t="str">
        <f t="shared" si="125"/>
        <v/>
      </c>
      <c r="AG84" s="2" t="str">
        <f t="shared" si="102"/>
        <v/>
      </c>
      <c r="AH84" s="2" t="str">
        <f t="shared" si="126"/>
        <v/>
      </c>
      <c r="AI84" s="11" t="str">
        <f t="shared" si="127"/>
        <v/>
      </c>
      <c r="AJ84" s="2" t="str">
        <f t="shared" si="128"/>
        <v/>
      </c>
      <c r="AK84" s="11" t="str">
        <f t="shared" si="129"/>
        <v/>
      </c>
      <c r="AL84" s="11" t="str">
        <f t="shared" si="130"/>
        <v/>
      </c>
      <c r="AM84" s="2" t="str">
        <f t="shared" si="131"/>
        <v/>
      </c>
      <c r="AN84" s="11" t="str">
        <f t="shared" si="132"/>
        <v/>
      </c>
      <c r="AO84" s="175" t="str">
        <f t="shared" si="133"/>
        <v/>
      </c>
      <c r="AP84" s="11" t="str">
        <f t="shared" si="134"/>
        <v/>
      </c>
      <c r="AQ84" s="33"/>
      <c r="AR84" s="33"/>
      <c r="AS84" s="33"/>
      <c r="AT84" s="33"/>
      <c r="AU84" s="33"/>
      <c r="AV84" s="33"/>
      <c r="AW84" s="33"/>
      <c r="AX84" s="33"/>
      <c r="AY84" s="33"/>
      <c r="AZ84" s="33"/>
      <c r="BA84" s="33"/>
      <c r="BB84" s="33"/>
      <c r="BC84" s="33"/>
      <c r="BD84" s="33"/>
      <c r="BE84" s="33"/>
      <c r="BF84" s="33"/>
      <c r="BG84" s="33"/>
      <c r="BH84" s="33"/>
      <c r="BI84" s="31"/>
      <c r="BJ84" s="31"/>
      <c r="BK84" s="136"/>
      <c r="BL84" s="139">
        <f t="shared" si="135"/>
        <v>0</v>
      </c>
      <c r="BM84" s="31">
        <f t="shared" si="136"/>
        <v>0</v>
      </c>
      <c r="BN84" s="31"/>
      <c r="BO84" s="140">
        <f t="shared" si="137"/>
        <v>0</v>
      </c>
      <c r="BP84" s="12"/>
      <c r="BQ84" s="8">
        <f t="shared" si="63"/>
        <v>9.0359999999999996</v>
      </c>
      <c r="BR84" s="8">
        <f t="shared" si="64"/>
        <v>-184.49199999999999</v>
      </c>
      <c r="BS84" s="8"/>
      <c r="BT84" s="8">
        <f t="shared" si="103"/>
        <v>0</v>
      </c>
      <c r="BU84"/>
      <c r="BV84">
        <f>IF(D84="M",IF(BY84&lt;78,LMS!$D$5*BY84^3+LMS!$E$5*BY84^2+LMS!$F$5*BY84+LMS!$G$5,IF(BY84&lt;150,LMS!$D$6*BY84^3+LMS!$E$6*BY84^2+LMS!$F$6*BY84+LMS!$G$6,LMS!$D$7*BY84^3+LMS!$E$7*BY84^2+LMS!$F$7*BY84+LMS!$G$7)),IF(BY84&lt;69,LMS!$D$9*BY84^3+LMS!$E$9*BY84^2+LMS!$F$9*BY84+LMS!$G$9,IF(BY84&lt;150,LMS!$D$10*BY84^3+LMS!$E$10*BY84^2+LMS!$F$10*BY84+LMS!$G$10,LMS!$D$11*BY84^3+LMS!$E$11*BY84^2+LMS!$F$11*BY84+LMS!$G$11)))</f>
        <v>0.79584630099999998</v>
      </c>
      <c r="BW84">
        <f>IF(D84="M",(IF(BY84&lt;2.5,LMS!$D$21*BY84^3+LMS!$E$21*BY84^2+LMS!$F$21*BY84+LMS!$G$21,IF(BY84&lt;9.5,LMS!$D$22*BY84^3+LMS!$E$22*BY84^2+LMS!$F$22*BY84+LMS!$G$22,IF(BY84&lt;26.75,LMS!$D$23*BY84^3+LMS!$E$23*BY84^2+LMS!$F$23*BY84+LMS!$G$23,IF(BY84&lt;90,LMS!$D$24*BY84^3+LMS!$E$24*BY84^2+LMS!$F$24*BY84+LMS!$G$24,LMS!$D$25*BY84^3+LMS!$E$25*BY84^2+LMS!$F$25*BY84+LMS!$G$25))))),(IF(BY84&lt;2.5,LMS!$D$27*BY84^3+LMS!$E$27*BY84^2+LMS!$F$27*BY84+LMS!$G$27,IF(BY84&lt;9.5,LMS!$D$28*BY84^3+LMS!$E$28*BY84^2+LMS!$F$28*BY84+LMS!$G$28,IF(BY84&lt;26.75,LMS!$D$29*BY84^3+LMS!$E$29*BY84^2+LMS!$F$29*BY84+LMS!$G$29,IF(BY84&lt;90,LMS!$D$30*BY84^3+LMS!$E$30*BY84^2+LMS!$F$30*BY84+LMS!$G$30,IF(BY84&lt;150,LMS!$D$31*BY84^3+LMS!$E$31*BY84^2+LMS!$F$31*BY84+LMS!$G$31,LMS!$D$32*BY84^3+LMS!$E$32*BY84^2+LMS!$F$32*BY84+LMS!$G$32)))))))</f>
        <v>12.568967990000001</v>
      </c>
      <c r="BX84">
        <f>IF(D84="M",(IF(BY84&lt;90,LMS!$D$14*BY84^3+LMS!$E$14*BY84^2+LMS!$F$14*BY84+LMS!$G$14,LMS!$D$15*BY84^3+LMS!$E$15*BY84^2+LMS!$F$15*BY84+LMS!$G$15)),(IF(BY84&lt;90,LMS!$D$17*BY84^3+LMS!$E$17*BY84^2+LMS!$F$17*BY84+LMS!$G$17,LMS!$D$18*BY84^3+LMS!$E$18*BY84^2+LMS!$F$18*BY84+LMS!$G$18)))</f>
        <v>8.8969350000000003E-2</v>
      </c>
      <c r="BY84" s="7">
        <f t="shared" si="138"/>
        <v>0</v>
      </c>
      <c r="CA84" s="143">
        <f>IF(D84="M",WeightSDS!P$5*$BY84^7+WeightSDS!Q$5*$BY84^6+WeightSDS!R$5*$BY84^5+WeightSDS!S$5*$BY84^4+WeightSDS!T$5*$BY84^3+WeightSDS!U$5*$BY84^2+WeightSDS!V$5*$BY84+WeightSDS!W$5,IF($BY84&lt;186,WeightSDS!P$8*$BY84^7+WeightSDS!Q$8*$BY84^6+WeightSDS!R$8*$BY84^5+WeightSDS!S$8*$BY84^4+WeightSDS!T$8*$BY84^3+WeightSDS!U$8*$BY84^2+WeightSDS!V$8*$BY84+WeightSDS!W$8,WeightSDS!$U$9+WeightSDS!$V$9*($BY84-WeightSDS!$W$9)))</f>
        <v>0.75407122999999998</v>
      </c>
      <c r="CB84" s="7">
        <f>IF(D84="M",IF($BY84&lt;45,WeightSDS!M$23*$BY84^10+WeightSDS!N$23*$BY84^9+WeightSDS!O$23*$BY84^8+WeightSDS!P$23*$BY84^7+WeightSDS!Q$23*$BY84^6+WeightSDS!R$23*$BY84^5+WeightSDS!S$23*$BY84^4+WeightSDS!T$23*$BY84^3+WeightSDS!U$23*$BY84^2+WeightSDS!V$23*$BY84+WeightSDS!W$23,IF($BY84&lt;153,WeightSDS!M$25*$BY84^10+WeightSDS!N$25*$BY84^9+WeightSDS!O$25*$BY84^8+WeightSDS!P$25*$BY84^7+WeightSDS!Q$25*$BY84^6+WeightSDS!R$25*$BY84^5+WeightSDS!S$25*$BY84^4+WeightSDS!T$25*$BY84^3+WeightSDS!U$25*$BY84^2+WeightSDS!V$25*$BY84+WeightSDS!W$25,WeightSDS!M$27+WeightSDS!N$27/(1+EXP(WeightSDS!O$27+WeightSDS!P$27*$BY84)))),IF($BY84&lt;43.8,WeightSDS!M$29*$BY84^10+WeightSDS!N$29*$BY84^9+WeightSDS!O$29*$BY84^8+WeightSDS!P$29*$BY84^7+WeightSDS!Q$29*$BY84^6+WeightSDS!R$29*$BY84^5+WeightSDS!S$29*$BY84^4+WeightSDS!T$29*$BY84^3+WeightSDS!U$29*$BY84^2+WeightSDS!V$29*$BY84+WeightSDS!W$29-0.010431*(1-$BY84/210),IF($BY84&lt;123,WeightSDS!M$30*$BY84^10+WeightSDS!N$30*$BY84^9+WeightSDS!O$30*$BY84^8+WeightSDS!P$30*$BY84^7+WeightSDS!Q$30*$BY84^6+WeightSDS!R$30*$BY84^5+WeightSDS!S$30*$BY84^4+WeightSDS!T$30*$BY84^3+WeightSDS!U$30*$BY84^2+WeightSDS!V$30*$BY84+WeightSDS!W$30-0.010431*(1-1/$BY84),WeightSDS!M$32+WeightSDS!N$32/(1+EXP(WeightSDS!O$32+WeightSDS!P$32*$BY84))-0.010431*(1-$BY84/210))))</f>
        <v>2.9500001032655536</v>
      </c>
      <c r="CC84" s="7">
        <f>IF(D84="M",IF($BY84&lt;162,WeightSDS!P$12*$BY84^7+WeightSDS!Q$12*$BY84^6+WeightSDS!R$12*$BY84^5+WeightSDS!S$12*$BY84^4+WeightSDS!T$12*$BY84^3+WeightSDS!U$12*$BY84^2+WeightSDS!V$12*$BY84+WeightSDS!W$12,WeightSDS!P$14*$BY84^7+WeightSDS!Q$14*$BY84^6+WeightSDS!R$14*$BY84^5+WeightSDS!S$14*$BY84^4+WeightSDS!T$14*$BY84^3+WeightSDS!U$14*$BY84^2+WeightSDS!V$14*$BY84+WeightSDS!W$14),IF($BY84&lt;156,WeightSDS!O$17*$BY84^8+WeightSDS!P$17*$BY84^7+WeightSDS!Q$17*$BY84^6+WeightSDS!R$17*$BY84^5+WeightSDS!S$17*$BY84^4+WeightSDS!T$17*$BY84^3+WeightSDS!U$17*$BY84^2+WeightSDS!V$17*$BY84+WeightSDS!W$17,IF($BY84&lt;186,WeightSDS!$U$18+(WeightSDS!$V$18-WeightSDS!$U$18)/24*($BY84-186)+WeightSDS!$W$18*(-$BY84+186)^2-0.005,WeightSDS!$U$18+(WeightSDS!$V$18-WeightSDS!$U$18)/24*($BY84-186)-0.005)))</f>
        <v>0.14604529399999999</v>
      </c>
      <c r="CE84">
        <f t="shared" si="104"/>
        <v>0.56299999999999994</v>
      </c>
      <c r="CF84">
        <f t="shared" si="105"/>
        <v>69</v>
      </c>
      <c r="CG84">
        <f t="shared" si="106"/>
        <v>0.51</v>
      </c>
      <c r="CH84" s="7" t="e">
        <f t="shared" si="107"/>
        <v>#VALUE!</v>
      </c>
      <c r="CI84" s="7" t="e">
        <f t="shared" si="108"/>
        <v>#VALUE!</v>
      </c>
      <c r="CJ84" s="7" t="e">
        <f t="shared" si="109"/>
        <v>#VALUE!</v>
      </c>
      <c r="CK84" s="7" t="e">
        <f t="shared" si="65"/>
        <v>#VALUE!</v>
      </c>
      <c r="CL84" s="7" t="e">
        <f t="shared" si="66"/>
        <v>#VALUE!</v>
      </c>
      <c r="CM84" s="7" t="e">
        <f t="shared" si="67"/>
        <v>#VALUE!</v>
      </c>
      <c r="CN84" s="7" t="e">
        <f t="shared" si="68"/>
        <v>#VALUE!</v>
      </c>
      <c r="CO84" s="7" t="e">
        <f t="shared" si="69"/>
        <v>#VALUE!</v>
      </c>
      <c r="CP84" s="7" t="e">
        <f t="shared" si="70"/>
        <v>#VALUE!</v>
      </c>
      <c r="CR84" s="7" t="e">
        <f t="shared" si="110"/>
        <v>#VALUE!</v>
      </c>
      <c r="CS84" s="7" t="e">
        <f t="shared" si="111"/>
        <v>#VALUE!</v>
      </c>
      <c r="CT84" s="7" t="e">
        <f t="shared" si="112"/>
        <v>#VALUE!</v>
      </c>
      <c r="CU84" s="7" t="e">
        <f t="shared" si="113"/>
        <v>#VALUE!</v>
      </c>
      <c r="CV84" s="7" t="e">
        <f t="shared" si="114"/>
        <v>#VALUE!</v>
      </c>
      <c r="CW84" s="7" t="e">
        <f t="shared" si="115"/>
        <v>#VALUE!</v>
      </c>
      <c r="CX84" s="7" t="e">
        <f t="shared" si="116"/>
        <v>#VALUE!</v>
      </c>
      <c r="CY84" s="7" t="e">
        <f t="shared" si="117"/>
        <v>#VALUE!</v>
      </c>
      <c r="CZ84" s="7" t="e">
        <f t="shared" si="118"/>
        <v>#VALUE!</v>
      </c>
    </row>
    <row r="85" spans="2:104" s="7" customFormat="1" x14ac:dyDescent="0.15">
      <c r="B85" s="118"/>
      <c r="C85" s="118"/>
      <c r="D85" s="118"/>
      <c r="E85" s="30"/>
      <c r="F85" s="78"/>
      <c r="G85" s="78"/>
      <c r="H85" s="78"/>
      <c r="I85" s="78"/>
      <c r="J85" s="78"/>
      <c r="K85" s="78"/>
      <c r="L85" s="30"/>
      <c r="M85" s="78"/>
      <c r="N85" s="78"/>
      <c r="O85" s="78"/>
      <c r="P85" s="78"/>
      <c r="Q85" s="2" t="str">
        <f t="shared" si="119"/>
        <v/>
      </c>
      <c r="R85" s="11" t="str">
        <f t="shared" si="120"/>
        <v/>
      </c>
      <c r="S85" s="2" t="str">
        <f t="shared" si="121"/>
        <v/>
      </c>
      <c r="T85" s="11" t="str">
        <f t="shared" si="122"/>
        <v/>
      </c>
      <c r="U85" s="2" t="str">
        <f t="shared" si="123"/>
        <v/>
      </c>
      <c r="V85" s="11" t="str">
        <f t="shared" si="124"/>
        <v/>
      </c>
      <c r="W85" s="79" t="str">
        <f t="shared" si="61"/>
        <v/>
      </c>
      <c r="X85" s="79" t="str">
        <f t="shared" si="62"/>
        <v/>
      </c>
      <c r="Y85" s="2" t="str">
        <f t="shared" si="95"/>
        <v/>
      </c>
      <c r="Z85" s="11" t="str">
        <f t="shared" si="96"/>
        <v/>
      </c>
      <c r="AA85" s="2" t="str">
        <f t="shared" si="97"/>
        <v/>
      </c>
      <c r="AB85" s="11" t="str">
        <f t="shared" si="98"/>
        <v/>
      </c>
      <c r="AC85" s="2" t="str">
        <f t="shared" si="99"/>
        <v/>
      </c>
      <c r="AD85" s="11" t="str">
        <f t="shared" si="100"/>
        <v/>
      </c>
      <c r="AE85" s="11" t="str">
        <f t="shared" si="101"/>
        <v/>
      </c>
      <c r="AF85" s="2" t="str">
        <f t="shared" si="125"/>
        <v/>
      </c>
      <c r="AG85" s="2" t="str">
        <f t="shared" si="102"/>
        <v/>
      </c>
      <c r="AH85" s="2" t="str">
        <f t="shared" si="126"/>
        <v/>
      </c>
      <c r="AI85" s="11" t="str">
        <f t="shared" si="127"/>
        <v/>
      </c>
      <c r="AJ85" s="2" t="str">
        <f t="shared" si="128"/>
        <v/>
      </c>
      <c r="AK85" s="11" t="str">
        <f t="shared" si="129"/>
        <v/>
      </c>
      <c r="AL85" s="11" t="str">
        <f t="shared" si="130"/>
        <v/>
      </c>
      <c r="AM85" s="2" t="str">
        <f t="shared" si="131"/>
        <v/>
      </c>
      <c r="AN85" s="11" t="str">
        <f t="shared" si="132"/>
        <v/>
      </c>
      <c r="AO85" s="175" t="str">
        <f t="shared" si="133"/>
        <v/>
      </c>
      <c r="AP85" s="11" t="str">
        <f t="shared" si="134"/>
        <v/>
      </c>
      <c r="AQ85" s="33"/>
      <c r="AR85" s="33"/>
      <c r="AS85" s="33"/>
      <c r="AT85" s="33"/>
      <c r="AU85" s="33"/>
      <c r="AV85" s="33"/>
      <c r="AW85" s="33"/>
      <c r="AX85" s="33"/>
      <c r="AY85" s="33"/>
      <c r="AZ85" s="33"/>
      <c r="BA85" s="33"/>
      <c r="BB85" s="33"/>
      <c r="BC85" s="33"/>
      <c r="BD85" s="33"/>
      <c r="BE85" s="33"/>
      <c r="BF85" s="33"/>
      <c r="BG85" s="33"/>
      <c r="BH85" s="33"/>
      <c r="BI85" s="31"/>
      <c r="BJ85" s="31"/>
      <c r="BK85" s="136"/>
      <c r="BL85" s="139">
        <f t="shared" si="135"/>
        <v>0</v>
      </c>
      <c r="BM85" s="31">
        <f t="shared" si="136"/>
        <v>0</v>
      </c>
      <c r="BN85" s="31"/>
      <c r="BO85" s="140">
        <f t="shared" si="137"/>
        <v>0</v>
      </c>
      <c r="BP85" s="12"/>
      <c r="BQ85" s="8">
        <f t="shared" si="63"/>
        <v>9.0359999999999996</v>
      </c>
      <c r="BR85" s="8">
        <f t="shared" si="64"/>
        <v>-184.49199999999999</v>
      </c>
      <c r="BS85" s="8"/>
      <c r="BT85" s="8">
        <f t="shared" si="103"/>
        <v>0</v>
      </c>
      <c r="BU85"/>
      <c r="BV85">
        <f>IF(D85="M",IF(BY85&lt;78,LMS!$D$5*BY85^3+LMS!$E$5*BY85^2+LMS!$F$5*BY85+LMS!$G$5,IF(BY85&lt;150,LMS!$D$6*BY85^3+LMS!$E$6*BY85^2+LMS!$F$6*BY85+LMS!$G$6,LMS!$D$7*BY85^3+LMS!$E$7*BY85^2+LMS!$F$7*BY85+LMS!$G$7)),IF(BY85&lt;69,LMS!$D$9*BY85^3+LMS!$E$9*BY85^2+LMS!$F$9*BY85+LMS!$G$9,IF(BY85&lt;150,LMS!$D$10*BY85^3+LMS!$E$10*BY85^2+LMS!$F$10*BY85+LMS!$G$10,LMS!$D$11*BY85^3+LMS!$E$11*BY85^2+LMS!$F$11*BY85+LMS!$G$11)))</f>
        <v>0.79584630099999998</v>
      </c>
      <c r="BW85">
        <f>IF(D85="M",(IF(BY85&lt;2.5,LMS!$D$21*BY85^3+LMS!$E$21*BY85^2+LMS!$F$21*BY85+LMS!$G$21,IF(BY85&lt;9.5,LMS!$D$22*BY85^3+LMS!$E$22*BY85^2+LMS!$F$22*BY85+LMS!$G$22,IF(BY85&lt;26.75,LMS!$D$23*BY85^3+LMS!$E$23*BY85^2+LMS!$F$23*BY85+LMS!$G$23,IF(BY85&lt;90,LMS!$D$24*BY85^3+LMS!$E$24*BY85^2+LMS!$F$24*BY85+LMS!$G$24,LMS!$D$25*BY85^3+LMS!$E$25*BY85^2+LMS!$F$25*BY85+LMS!$G$25))))),(IF(BY85&lt;2.5,LMS!$D$27*BY85^3+LMS!$E$27*BY85^2+LMS!$F$27*BY85+LMS!$G$27,IF(BY85&lt;9.5,LMS!$D$28*BY85^3+LMS!$E$28*BY85^2+LMS!$F$28*BY85+LMS!$G$28,IF(BY85&lt;26.75,LMS!$D$29*BY85^3+LMS!$E$29*BY85^2+LMS!$F$29*BY85+LMS!$G$29,IF(BY85&lt;90,LMS!$D$30*BY85^3+LMS!$E$30*BY85^2+LMS!$F$30*BY85+LMS!$G$30,IF(BY85&lt;150,LMS!$D$31*BY85^3+LMS!$E$31*BY85^2+LMS!$F$31*BY85+LMS!$G$31,LMS!$D$32*BY85^3+LMS!$E$32*BY85^2+LMS!$F$32*BY85+LMS!$G$32)))))))</f>
        <v>12.568967990000001</v>
      </c>
      <c r="BX85">
        <f>IF(D85="M",(IF(BY85&lt;90,LMS!$D$14*BY85^3+LMS!$E$14*BY85^2+LMS!$F$14*BY85+LMS!$G$14,LMS!$D$15*BY85^3+LMS!$E$15*BY85^2+LMS!$F$15*BY85+LMS!$G$15)),(IF(BY85&lt;90,LMS!$D$17*BY85^3+LMS!$E$17*BY85^2+LMS!$F$17*BY85+LMS!$G$17,LMS!$D$18*BY85^3+LMS!$E$18*BY85^2+LMS!$F$18*BY85+LMS!$G$18)))</f>
        <v>8.8969350000000003E-2</v>
      </c>
      <c r="BY85" s="7">
        <f t="shared" si="138"/>
        <v>0</v>
      </c>
      <c r="CA85" s="143">
        <f>IF(D85="M",WeightSDS!P$5*$BY85^7+WeightSDS!Q$5*$BY85^6+WeightSDS!R$5*$BY85^5+WeightSDS!S$5*$BY85^4+WeightSDS!T$5*$BY85^3+WeightSDS!U$5*$BY85^2+WeightSDS!V$5*$BY85+WeightSDS!W$5,IF($BY85&lt;186,WeightSDS!P$8*$BY85^7+WeightSDS!Q$8*$BY85^6+WeightSDS!R$8*$BY85^5+WeightSDS!S$8*$BY85^4+WeightSDS!T$8*$BY85^3+WeightSDS!U$8*$BY85^2+WeightSDS!V$8*$BY85+WeightSDS!W$8,WeightSDS!$U$9+WeightSDS!$V$9*($BY85-WeightSDS!$W$9)))</f>
        <v>0.75407122999999998</v>
      </c>
      <c r="CB85" s="7">
        <f>IF(D85="M",IF($BY85&lt;45,WeightSDS!M$23*$BY85^10+WeightSDS!N$23*$BY85^9+WeightSDS!O$23*$BY85^8+WeightSDS!P$23*$BY85^7+WeightSDS!Q$23*$BY85^6+WeightSDS!R$23*$BY85^5+WeightSDS!S$23*$BY85^4+WeightSDS!T$23*$BY85^3+WeightSDS!U$23*$BY85^2+WeightSDS!V$23*$BY85+WeightSDS!W$23,IF($BY85&lt;153,WeightSDS!M$25*$BY85^10+WeightSDS!N$25*$BY85^9+WeightSDS!O$25*$BY85^8+WeightSDS!P$25*$BY85^7+WeightSDS!Q$25*$BY85^6+WeightSDS!R$25*$BY85^5+WeightSDS!S$25*$BY85^4+WeightSDS!T$25*$BY85^3+WeightSDS!U$25*$BY85^2+WeightSDS!V$25*$BY85+WeightSDS!W$25,WeightSDS!M$27+WeightSDS!N$27/(1+EXP(WeightSDS!O$27+WeightSDS!P$27*$BY85)))),IF($BY85&lt;43.8,WeightSDS!M$29*$BY85^10+WeightSDS!N$29*$BY85^9+WeightSDS!O$29*$BY85^8+WeightSDS!P$29*$BY85^7+WeightSDS!Q$29*$BY85^6+WeightSDS!R$29*$BY85^5+WeightSDS!S$29*$BY85^4+WeightSDS!T$29*$BY85^3+WeightSDS!U$29*$BY85^2+WeightSDS!V$29*$BY85+WeightSDS!W$29-0.010431*(1-$BY85/210),IF($BY85&lt;123,WeightSDS!M$30*$BY85^10+WeightSDS!N$30*$BY85^9+WeightSDS!O$30*$BY85^8+WeightSDS!P$30*$BY85^7+WeightSDS!Q$30*$BY85^6+WeightSDS!R$30*$BY85^5+WeightSDS!S$30*$BY85^4+WeightSDS!T$30*$BY85^3+WeightSDS!U$30*$BY85^2+WeightSDS!V$30*$BY85+WeightSDS!W$30-0.010431*(1-1/$BY85),WeightSDS!M$32+WeightSDS!N$32/(1+EXP(WeightSDS!O$32+WeightSDS!P$32*$BY85))-0.010431*(1-$BY85/210))))</f>
        <v>2.9500001032655536</v>
      </c>
      <c r="CC85" s="7">
        <f>IF(D85="M",IF($BY85&lt;162,WeightSDS!P$12*$BY85^7+WeightSDS!Q$12*$BY85^6+WeightSDS!R$12*$BY85^5+WeightSDS!S$12*$BY85^4+WeightSDS!T$12*$BY85^3+WeightSDS!U$12*$BY85^2+WeightSDS!V$12*$BY85+WeightSDS!W$12,WeightSDS!P$14*$BY85^7+WeightSDS!Q$14*$BY85^6+WeightSDS!R$14*$BY85^5+WeightSDS!S$14*$BY85^4+WeightSDS!T$14*$BY85^3+WeightSDS!U$14*$BY85^2+WeightSDS!V$14*$BY85+WeightSDS!W$14),IF($BY85&lt;156,WeightSDS!O$17*$BY85^8+WeightSDS!P$17*$BY85^7+WeightSDS!Q$17*$BY85^6+WeightSDS!R$17*$BY85^5+WeightSDS!S$17*$BY85^4+WeightSDS!T$17*$BY85^3+WeightSDS!U$17*$BY85^2+WeightSDS!V$17*$BY85+WeightSDS!W$17,IF($BY85&lt;186,WeightSDS!$U$18+(WeightSDS!$V$18-WeightSDS!$U$18)/24*($BY85-186)+WeightSDS!$W$18*(-$BY85+186)^2-0.005,WeightSDS!$U$18+(WeightSDS!$V$18-WeightSDS!$U$18)/24*($BY85-186)-0.005)))</f>
        <v>0.14604529399999999</v>
      </c>
      <c r="CE85">
        <f t="shared" si="104"/>
        <v>0.56299999999999994</v>
      </c>
      <c r="CF85">
        <f t="shared" si="105"/>
        <v>69</v>
      </c>
      <c r="CG85">
        <f t="shared" si="106"/>
        <v>0.51</v>
      </c>
      <c r="CH85" s="7" t="e">
        <f t="shared" si="107"/>
        <v>#VALUE!</v>
      </c>
      <c r="CI85" s="7" t="e">
        <f t="shared" si="108"/>
        <v>#VALUE!</v>
      </c>
      <c r="CJ85" s="7" t="e">
        <f t="shared" si="109"/>
        <v>#VALUE!</v>
      </c>
      <c r="CK85" s="7" t="e">
        <f t="shared" si="65"/>
        <v>#VALUE!</v>
      </c>
      <c r="CL85" s="7" t="e">
        <f t="shared" si="66"/>
        <v>#VALUE!</v>
      </c>
      <c r="CM85" s="7" t="e">
        <f t="shared" si="67"/>
        <v>#VALUE!</v>
      </c>
      <c r="CN85" s="7" t="e">
        <f t="shared" si="68"/>
        <v>#VALUE!</v>
      </c>
      <c r="CO85" s="7" t="e">
        <f t="shared" si="69"/>
        <v>#VALUE!</v>
      </c>
      <c r="CP85" s="7" t="e">
        <f t="shared" si="70"/>
        <v>#VALUE!</v>
      </c>
      <c r="CR85" s="7" t="e">
        <f t="shared" si="110"/>
        <v>#VALUE!</v>
      </c>
      <c r="CS85" s="7" t="e">
        <f t="shared" si="111"/>
        <v>#VALUE!</v>
      </c>
      <c r="CT85" s="7" t="e">
        <f t="shared" si="112"/>
        <v>#VALUE!</v>
      </c>
      <c r="CU85" s="7" t="e">
        <f t="shared" si="113"/>
        <v>#VALUE!</v>
      </c>
      <c r="CV85" s="7" t="e">
        <f t="shared" si="114"/>
        <v>#VALUE!</v>
      </c>
      <c r="CW85" s="7" t="e">
        <f t="shared" si="115"/>
        <v>#VALUE!</v>
      </c>
      <c r="CX85" s="7" t="e">
        <f t="shared" si="116"/>
        <v>#VALUE!</v>
      </c>
      <c r="CY85" s="7" t="e">
        <f t="shared" si="117"/>
        <v>#VALUE!</v>
      </c>
      <c r="CZ85" s="7" t="e">
        <f t="shared" si="118"/>
        <v>#VALUE!</v>
      </c>
    </row>
    <row r="86" spans="2:104" s="7" customFormat="1" x14ac:dyDescent="0.15">
      <c r="B86" s="118"/>
      <c r="C86" s="118"/>
      <c r="D86" s="118"/>
      <c r="E86" s="30"/>
      <c r="F86" s="78"/>
      <c r="G86" s="78"/>
      <c r="H86" s="78"/>
      <c r="I86" s="78"/>
      <c r="J86" s="78"/>
      <c r="K86" s="78"/>
      <c r="L86" s="30"/>
      <c r="M86" s="78"/>
      <c r="N86" s="78"/>
      <c r="O86" s="78"/>
      <c r="P86" s="78"/>
      <c r="Q86" s="2" t="str">
        <f t="shared" si="119"/>
        <v/>
      </c>
      <c r="R86" s="11" t="str">
        <f t="shared" si="120"/>
        <v/>
      </c>
      <c r="S86" s="2" t="str">
        <f t="shared" si="121"/>
        <v/>
      </c>
      <c r="T86" s="11" t="str">
        <f t="shared" si="122"/>
        <v/>
      </c>
      <c r="U86" s="2" t="str">
        <f t="shared" si="123"/>
        <v/>
      </c>
      <c r="V86" s="11" t="str">
        <f t="shared" si="124"/>
        <v/>
      </c>
      <c r="W86" s="79" t="str">
        <f t="shared" si="61"/>
        <v/>
      </c>
      <c r="X86" s="79" t="str">
        <f t="shared" si="62"/>
        <v/>
      </c>
      <c r="Y86" s="2" t="str">
        <f t="shared" si="95"/>
        <v/>
      </c>
      <c r="Z86" s="11" t="str">
        <f t="shared" si="96"/>
        <v/>
      </c>
      <c r="AA86" s="2" t="str">
        <f t="shared" si="97"/>
        <v/>
      </c>
      <c r="AB86" s="11" t="str">
        <f t="shared" si="98"/>
        <v/>
      </c>
      <c r="AC86" s="2" t="str">
        <f t="shared" si="99"/>
        <v/>
      </c>
      <c r="AD86" s="11" t="str">
        <f t="shared" si="100"/>
        <v/>
      </c>
      <c r="AE86" s="11" t="str">
        <f t="shared" si="101"/>
        <v/>
      </c>
      <c r="AF86" s="2" t="str">
        <f t="shared" si="125"/>
        <v/>
      </c>
      <c r="AG86" s="2" t="str">
        <f t="shared" si="102"/>
        <v/>
      </c>
      <c r="AH86" s="2" t="str">
        <f t="shared" si="126"/>
        <v/>
      </c>
      <c r="AI86" s="11" t="str">
        <f t="shared" si="127"/>
        <v/>
      </c>
      <c r="AJ86" s="2" t="str">
        <f t="shared" si="128"/>
        <v/>
      </c>
      <c r="AK86" s="11" t="str">
        <f t="shared" si="129"/>
        <v/>
      </c>
      <c r="AL86" s="11" t="str">
        <f t="shared" si="130"/>
        <v/>
      </c>
      <c r="AM86" s="2" t="str">
        <f t="shared" si="131"/>
        <v/>
      </c>
      <c r="AN86" s="11" t="str">
        <f t="shared" si="132"/>
        <v/>
      </c>
      <c r="AO86" s="175" t="str">
        <f t="shared" si="133"/>
        <v/>
      </c>
      <c r="AP86" s="11" t="str">
        <f t="shared" si="134"/>
        <v/>
      </c>
      <c r="AQ86" s="33"/>
      <c r="AR86" s="33"/>
      <c r="AS86" s="33"/>
      <c r="AT86" s="33"/>
      <c r="AU86" s="33"/>
      <c r="AV86" s="33"/>
      <c r="AW86" s="33"/>
      <c r="AX86" s="33"/>
      <c r="AY86" s="33"/>
      <c r="AZ86" s="33"/>
      <c r="BA86" s="33"/>
      <c r="BB86" s="33"/>
      <c r="BC86" s="33"/>
      <c r="BD86" s="33"/>
      <c r="BE86" s="33"/>
      <c r="BF86" s="33"/>
      <c r="BG86" s="33"/>
      <c r="BH86" s="33"/>
      <c r="BI86" s="31"/>
      <c r="BJ86" s="31"/>
      <c r="BK86" s="136"/>
      <c r="BL86" s="139">
        <f t="shared" si="135"/>
        <v>0</v>
      </c>
      <c r="BM86" s="31">
        <f t="shared" si="136"/>
        <v>0</v>
      </c>
      <c r="BN86" s="31"/>
      <c r="BO86" s="140">
        <f t="shared" si="137"/>
        <v>0</v>
      </c>
      <c r="BP86" s="12"/>
      <c r="BQ86" s="8">
        <f t="shared" si="63"/>
        <v>9.0359999999999996</v>
      </c>
      <c r="BR86" s="8">
        <f t="shared" si="64"/>
        <v>-184.49199999999999</v>
      </c>
      <c r="BS86" s="8"/>
      <c r="BT86" s="8">
        <f t="shared" si="103"/>
        <v>0</v>
      </c>
      <c r="BU86"/>
      <c r="BV86">
        <f>IF(D86="M",IF(BY86&lt;78,LMS!$D$5*BY86^3+LMS!$E$5*BY86^2+LMS!$F$5*BY86+LMS!$G$5,IF(BY86&lt;150,LMS!$D$6*BY86^3+LMS!$E$6*BY86^2+LMS!$F$6*BY86+LMS!$G$6,LMS!$D$7*BY86^3+LMS!$E$7*BY86^2+LMS!$F$7*BY86+LMS!$G$7)),IF(BY86&lt;69,LMS!$D$9*BY86^3+LMS!$E$9*BY86^2+LMS!$F$9*BY86+LMS!$G$9,IF(BY86&lt;150,LMS!$D$10*BY86^3+LMS!$E$10*BY86^2+LMS!$F$10*BY86+LMS!$G$10,LMS!$D$11*BY86^3+LMS!$E$11*BY86^2+LMS!$F$11*BY86+LMS!$G$11)))</f>
        <v>0.79584630099999998</v>
      </c>
      <c r="BW86">
        <f>IF(D86="M",(IF(BY86&lt;2.5,LMS!$D$21*BY86^3+LMS!$E$21*BY86^2+LMS!$F$21*BY86+LMS!$G$21,IF(BY86&lt;9.5,LMS!$D$22*BY86^3+LMS!$E$22*BY86^2+LMS!$F$22*BY86+LMS!$G$22,IF(BY86&lt;26.75,LMS!$D$23*BY86^3+LMS!$E$23*BY86^2+LMS!$F$23*BY86+LMS!$G$23,IF(BY86&lt;90,LMS!$D$24*BY86^3+LMS!$E$24*BY86^2+LMS!$F$24*BY86+LMS!$G$24,LMS!$D$25*BY86^3+LMS!$E$25*BY86^2+LMS!$F$25*BY86+LMS!$G$25))))),(IF(BY86&lt;2.5,LMS!$D$27*BY86^3+LMS!$E$27*BY86^2+LMS!$F$27*BY86+LMS!$G$27,IF(BY86&lt;9.5,LMS!$D$28*BY86^3+LMS!$E$28*BY86^2+LMS!$F$28*BY86+LMS!$G$28,IF(BY86&lt;26.75,LMS!$D$29*BY86^3+LMS!$E$29*BY86^2+LMS!$F$29*BY86+LMS!$G$29,IF(BY86&lt;90,LMS!$D$30*BY86^3+LMS!$E$30*BY86^2+LMS!$F$30*BY86+LMS!$G$30,IF(BY86&lt;150,LMS!$D$31*BY86^3+LMS!$E$31*BY86^2+LMS!$F$31*BY86+LMS!$G$31,LMS!$D$32*BY86^3+LMS!$E$32*BY86^2+LMS!$F$32*BY86+LMS!$G$32)))))))</f>
        <v>12.568967990000001</v>
      </c>
      <c r="BX86">
        <f>IF(D86="M",(IF(BY86&lt;90,LMS!$D$14*BY86^3+LMS!$E$14*BY86^2+LMS!$F$14*BY86+LMS!$G$14,LMS!$D$15*BY86^3+LMS!$E$15*BY86^2+LMS!$F$15*BY86+LMS!$G$15)),(IF(BY86&lt;90,LMS!$D$17*BY86^3+LMS!$E$17*BY86^2+LMS!$F$17*BY86+LMS!$G$17,LMS!$D$18*BY86^3+LMS!$E$18*BY86^2+LMS!$F$18*BY86+LMS!$G$18)))</f>
        <v>8.8969350000000003E-2</v>
      </c>
      <c r="BY86" s="7">
        <f t="shared" si="138"/>
        <v>0</v>
      </c>
      <c r="CA86" s="143">
        <f>IF(D86="M",WeightSDS!P$5*$BY86^7+WeightSDS!Q$5*$BY86^6+WeightSDS!R$5*$BY86^5+WeightSDS!S$5*$BY86^4+WeightSDS!T$5*$BY86^3+WeightSDS!U$5*$BY86^2+WeightSDS!V$5*$BY86+WeightSDS!W$5,IF($BY86&lt;186,WeightSDS!P$8*$BY86^7+WeightSDS!Q$8*$BY86^6+WeightSDS!R$8*$BY86^5+WeightSDS!S$8*$BY86^4+WeightSDS!T$8*$BY86^3+WeightSDS!U$8*$BY86^2+WeightSDS!V$8*$BY86+WeightSDS!W$8,WeightSDS!$U$9+WeightSDS!$V$9*($BY86-WeightSDS!$W$9)))</f>
        <v>0.75407122999999998</v>
      </c>
      <c r="CB86" s="7">
        <f>IF(D86="M",IF($BY86&lt;45,WeightSDS!M$23*$BY86^10+WeightSDS!N$23*$BY86^9+WeightSDS!O$23*$BY86^8+WeightSDS!P$23*$BY86^7+WeightSDS!Q$23*$BY86^6+WeightSDS!R$23*$BY86^5+WeightSDS!S$23*$BY86^4+WeightSDS!T$23*$BY86^3+WeightSDS!U$23*$BY86^2+WeightSDS!V$23*$BY86+WeightSDS!W$23,IF($BY86&lt;153,WeightSDS!M$25*$BY86^10+WeightSDS!N$25*$BY86^9+WeightSDS!O$25*$BY86^8+WeightSDS!P$25*$BY86^7+WeightSDS!Q$25*$BY86^6+WeightSDS!R$25*$BY86^5+WeightSDS!S$25*$BY86^4+WeightSDS!T$25*$BY86^3+WeightSDS!U$25*$BY86^2+WeightSDS!V$25*$BY86+WeightSDS!W$25,WeightSDS!M$27+WeightSDS!N$27/(1+EXP(WeightSDS!O$27+WeightSDS!P$27*$BY86)))),IF($BY86&lt;43.8,WeightSDS!M$29*$BY86^10+WeightSDS!N$29*$BY86^9+WeightSDS!O$29*$BY86^8+WeightSDS!P$29*$BY86^7+WeightSDS!Q$29*$BY86^6+WeightSDS!R$29*$BY86^5+WeightSDS!S$29*$BY86^4+WeightSDS!T$29*$BY86^3+WeightSDS!U$29*$BY86^2+WeightSDS!V$29*$BY86+WeightSDS!W$29-0.010431*(1-$BY86/210),IF($BY86&lt;123,WeightSDS!M$30*$BY86^10+WeightSDS!N$30*$BY86^9+WeightSDS!O$30*$BY86^8+WeightSDS!P$30*$BY86^7+WeightSDS!Q$30*$BY86^6+WeightSDS!R$30*$BY86^5+WeightSDS!S$30*$BY86^4+WeightSDS!T$30*$BY86^3+WeightSDS!U$30*$BY86^2+WeightSDS!V$30*$BY86+WeightSDS!W$30-0.010431*(1-1/$BY86),WeightSDS!M$32+WeightSDS!N$32/(1+EXP(WeightSDS!O$32+WeightSDS!P$32*$BY86))-0.010431*(1-$BY86/210))))</f>
        <v>2.9500001032655536</v>
      </c>
      <c r="CC86" s="7">
        <f>IF(D86="M",IF($BY86&lt;162,WeightSDS!P$12*$BY86^7+WeightSDS!Q$12*$BY86^6+WeightSDS!R$12*$BY86^5+WeightSDS!S$12*$BY86^4+WeightSDS!T$12*$BY86^3+WeightSDS!U$12*$BY86^2+WeightSDS!V$12*$BY86+WeightSDS!W$12,WeightSDS!P$14*$BY86^7+WeightSDS!Q$14*$BY86^6+WeightSDS!R$14*$BY86^5+WeightSDS!S$14*$BY86^4+WeightSDS!T$14*$BY86^3+WeightSDS!U$14*$BY86^2+WeightSDS!V$14*$BY86+WeightSDS!W$14),IF($BY86&lt;156,WeightSDS!O$17*$BY86^8+WeightSDS!P$17*$BY86^7+WeightSDS!Q$17*$BY86^6+WeightSDS!R$17*$BY86^5+WeightSDS!S$17*$BY86^4+WeightSDS!T$17*$BY86^3+WeightSDS!U$17*$BY86^2+WeightSDS!V$17*$BY86+WeightSDS!W$17,IF($BY86&lt;186,WeightSDS!$U$18+(WeightSDS!$V$18-WeightSDS!$U$18)/24*($BY86-186)+WeightSDS!$W$18*(-$BY86+186)^2-0.005,WeightSDS!$U$18+(WeightSDS!$V$18-WeightSDS!$U$18)/24*($BY86-186)-0.005)))</f>
        <v>0.14604529399999999</v>
      </c>
      <c r="CE86">
        <f t="shared" si="104"/>
        <v>0.56299999999999994</v>
      </c>
      <c r="CF86">
        <f t="shared" si="105"/>
        <v>69</v>
      </c>
      <c r="CG86">
        <f t="shared" si="106"/>
        <v>0.51</v>
      </c>
      <c r="CH86" s="7" t="e">
        <f t="shared" si="107"/>
        <v>#VALUE!</v>
      </c>
      <c r="CI86" s="7" t="e">
        <f t="shared" si="108"/>
        <v>#VALUE!</v>
      </c>
      <c r="CJ86" s="7" t="e">
        <f t="shared" si="109"/>
        <v>#VALUE!</v>
      </c>
      <c r="CK86" s="7" t="e">
        <f t="shared" si="65"/>
        <v>#VALUE!</v>
      </c>
      <c r="CL86" s="7" t="e">
        <f t="shared" si="66"/>
        <v>#VALUE!</v>
      </c>
      <c r="CM86" s="7" t="e">
        <f t="shared" si="67"/>
        <v>#VALUE!</v>
      </c>
      <c r="CN86" s="7" t="e">
        <f t="shared" si="68"/>
        <v>#VALUE!</v>
      </c>
      <c r="CO86" s="7" t="e">
        <f t="shared" si="69"/>
        <v>#VALUE!</v>
      </c>
      <c r="CP86" s="7" t="e">
        <f t="shared" si="70"/>
        <v>#VALUE!</v>
      </c>
      <c r="CR86" s="7" t="e">
        <f t="shared" si="110"/>
        <v>#VALUE!</v>
      </c>
      <c r="CS86" s="7" t="e">
        <f t="shared" si="111"/>
        <v>#VALUE!</v>
      </c>
      <c r="CT86" s="7" t="e">
        <f t="shared" si="112"/>
        <v>#VALUE!</v>
      </c>
      <c r="CU86" s="7" t="e">
        <f t="shared" si="113"/>
        <v>#VALUE!</v>
      </c>
      <c r="CV86" s="7" t="e">
        <f t="shared" si="114"/>
        <v>#VALUE!</v>
      </c>
      <c r="CW86" s="7" t="e">
        <f t="shared" si="115"/>
        <v>#VALUE!</v>
      </c>
      <c r="CX86" s="7" t="e">
        <f t="shared" si="116"/>
        <v>#VALUE!</v>
      </c>
      <c r="CY86" s="7" t="e">
        <f t="shared" si="117"/>
        <v>#VALUE!</v>
      </c>
      <c r="CZ86" s="7" t="e">
        <f t="shared" si="118"/>
        <v>#VALUE!</v>
      </c>
    </row>
    <row r="87" spans="2:104" s="7" customFormat="1" x14ac:dyDescent="0.15">
      <c r="B87" s="118"/>
      <c r="C87" s="118"/>
      <c r="D87" s="118"/>
      <c r="E87" s="30"/>
      <c r="F87" s="78"/>
      <c r="G87" s="78"/>
      <c r="H87" s="78"/>
      <c r="I87" s="78"/>
      <c r="J87" s="78"/>
      <c r="K87" s="78"/>
      <c r="L87" s="30"/>
      <c r="M87" s="78"/>
      <c r="N87" s="78"/>
      <c r="O87" s="78"/>
      <c r="P87" s="78"/>
      <c r="Q87" s="2" t="str">
        <f t="shared" si="119"/>
        <v/>
      </c>
      <c r="R87" s="11" t="str">
        <f t="shared" si="120"/>
        <v/>
      </c>
      <c r="S87" s="2" t="str">
        <f t="shared" si="121"/>
        <v/>
      </c>
      <c r="T87" s="11" t="str">
        <f t="shared" si="122"/>
        <v/>
      </c>
      <c r="U87" s="2" t="str">
        <f t="shared" si="123"/>
        <v/>
      </c>
      <c r="V87" s="11" t="str">
        <f t="shared" si="124"/>
        <v/>
      </c>
      <c r="W87" s="79" t="str">
        <f t="shared" si="61"/>
        <v/>
      </c>
      <c r="X87" s="79" t="str">
        <f t="shared" si="62"/>
        <v/>
      </c>
      <c r="Y87" s="2" t="str">
        <f t="shared" si="95"/>
        <v/>
      </c>
      <c r="Z87" s="11" t="str">
        <f t="shared" si="96"/>
        <v/>
      </c>
      <c r="AA87" s="2" t="str">
        <f t="shared" si="97"/>
        <v/>
      </c>
      <c r="AB87" s="11" t="str">
        <f t="shared" si="98"/>
        <v/>
      </c>
      <c r="AC87" s="2" t="str">
        <f t="shared" si="99"/>
        <v/>
      </c>
      <c r="AD87" s="11" t="str">
        <f t="shared" si="100"/>
        <v/>
      </c>
      <c r="AE87" s="11" t="str">
        <f t="shared" si="101"/>
        <v/>
      </c>
      <c r="AF87" s="2" t="str">
        <f t="shared" si="125"/>
        <v/>
      </c>
      <c r="AG87" s="2" t="str">
        <f t="shared" si="102"/>
        <v/>
      </c>
      <c r="AH87" s="2" t="str">
        <f t="shared" si="126"/>
        <v/>
      </c>
      <c r="AI87" s="11" t="str">
        <f t="shared" si="127"/>
        <v/>
      </c>
      <c r="AJ87" s="2" t="str">
        <f t="shared" si="128"/>
        <v/>
      </c>
      <c r="AK87" s="11" t="str">
        <f t="shared" si="129"/>
        <v/>
      </c>
      <c r="AL87" s="11" t="str">
        <f t="shared" si="130"/>
        <v/>
      </c>
      <c r="AM87" s="2" t="str">
        <f t="shared" si="131"/>
        <v/>
      </c>
      <c r="AN87" s="11" t="str">
        <f t="shared" si="132"/>
        <v/>
      </c>
      <c r="AO87" s="175" t="str">
        <f t="shared" si="133"/>
        <v/>
      </c>
      <c r="AP87" s="11" t="str">
        <f t="shared" si="134"/>
        <v/>
      </c>
      <c r="AQ87" s="33"/>
      <c r="AR87" s="33"/>
      <c r="AS87" s="33"/>
      <c r="AT87" s="33"/>
      <c r="AU87" s="33"/>
      <c r="AV87" s="33"/>
      <c r="AW87" s="33"/>
      <c r="AX87" s="33"/>
      <c r="AY87" s="33"/>
      <c r="AZ87" s="33"/>
      <c r="BA87" s="33"/>
      <c r="BB87" s="33"/>
      <c r="BC87" s="33"/>
      <c r="BD87" s="33"/>
      <c r="BE87" s="33"/>
      <c r="BF87" s="33"/>
      <c r="BG87" s="33"/>
      <c r="BH87" s="33"/>
      <c r="BI87" s="31"/>
      <c r="BJ87" s="31"/>
      <c r="BK87" s="136"/>
      <c r="BL87" s="139">
        <f t="shared" si="135"/>
        <v>0</v>
      </c>
      <c r="BM87" s="31">
        <f t="shared" si="136"/>
        <v>0</v>
      </c>
      <c r="BN87" s="31"/>
      <c r="BO87" s="140">
        <f t="shared" si="137"/>
        <v>0</v>
      </c>
      <c r="BP87" s="12"/>
      <c r="BQ87" s="8">
        <f t="shared" si="63"/>
        <v>9.0359999999999996</v>
      </c>
      <c r="BR87" s="8">
        <f t="shared" si="64"/>
        <v>-184.49199999999999</v>
      </c>
      <c r="BS87" s="8"/>
      <c r="BT87" s="8">
        <f t="shared" si="103"/>
        <v>0</v>
      </c>
      <c r="BU87"/>
      <c r="BV87">
        <f>IF(D87="M",IF(BY87&lt;78,LMS!$D$5*BY87^3+LMS!$E$5*BY87^2+LMS!$F$5*BY87+LMS!$G$5,IF(BY87&lt;150,LMS!$D$6*BY87^3+LMS!$E$6*BY87^2+LMS!$F$6*BY87+LMS!$G$6,LMS!$D$7*BY87^3+LMS!$E$7*BY87^2+LMS!$F$7*BY87+LMS!$G$7)),IF(BY87&lt;69,LMS!$D$9*BY87^3+LMS!$E$9*BY87^2+LMS!$F$9*BY87+LMS!$G$9,IF(BY87&lt;150,LMS!$D$10*BY87^3+LMS!$E$10*BY87^2+LMS!$F$10*BY87+LMS!$G$10,LMS!$D$11*BY87^3+LMS!$E$11*BY87^2+LMS!$F$11*BY87+LMS!$G$11)))</f>
        <v>0.79584630099999998</v>
      </c>
      <c r="BW87">
        <f>IF(D87="M",(IF(BY87&lt;2.5,LMS!$D$21*BY87^3+LMS!$E$21*BY87^2+LMS!$F$21*BY87+LMS!$G$21,IF(BY87&lt;9.5,LMS!$D$22*BY87^3+LMS!$E$22*BY87^2+LMS!$F$22*BY87+LMS!$G$22,IF(BY87&lt;26.75,LMS!$D$23*BY87^3+LMS!$E$23*BY87^2+LMS!$F$23*BY87+LMS!$G$23,IF(BY87&lt;90,LMS!$D$24*BY87^3+LMS!$E$24*BY87^2+LMS!$F$24*BY87+LMS!$G$24,LMS!$D$25*BY87^3+LMS!$E$25*BY87^2+LMS!$F$25*BY87+LMS!$G$25))))),(IF(BY87&lt;2.5,LMS!$D$27*BY87^3+LMS!$E$27*BY87^2+LMS!$F$27*BY87+LMS!$G$27,IF(BY87&lt;9.5,LMS!$D$28*BY87^3+LMS!$E$28*BY87^2+LMS!$F$28*BY87+LMS!$G$28,IF(BY87&lt;26.75,LMS!$D$29*BY87^3+LMS!$E$29*BY87^2+LMS!$F$29*BY87+LMS!$G$29,IF(BY87&lt;90,LMS!$D$30*BY87^3+LMS!$E$30*BY87^2+LMS!$F$30*BY87+LMS!$G$30,IF(BY87&lt;150,LMS!$D$31*BY87^3+LMS!$E$31*BY87^2+LMS!$F$31*BY87+LMS!$G$31,LMS!$D$32*BY87^3+LMS!$E$32*BY87^2+LMS!$F$32*BY87+LMS!$G$32)))))))</f>
        <v>12.568967990000001</v>
      </c>
      <c r="BX87">
        <f>IF(D87="M",(IF(BY87&lt;90,LMS!$D$14*BY87^3+LMS!$E$14*BY87^2+LMS!$F$14*BY87+LMS!$G$14,LMS!$D$15*BY87^3+LMS!$E$15*BY87^2+LMS!$F$15*BY87+LMS!$G$15)),(IF(BY87&lt;90,LMS!$D$17*BY87^3+LMS!$E$17*BY87^2+LMS!$F$17*BY87+LMS!$G$17,LMS!$D$18*BY87^3+LMS!$E$18*BY87^2+LMS!$F$18*BY87+LMS!$G$18)))</f>
        <v>8.8969350000000003E-2</v>
      </c>
      <c r="BY87" s="7">
        <f t="shared" si="138"/>
        <v>0</v>
      </c>
      <c r="CA87" s="143">
        <f>IF(D87="M",WeightSDS!P$5*$BY87^7+WeightSDS!Q$5*$BY87^6+WeightSDS!R$5*$BY87^5+WeightSDS!S$5*$BY87^4+WeightSDS!T$5*$BY87^3+WeightSDS!U$5*$BY87^2+WeightSDS!V$5*$BY87+WeightSDS!W$5,IF($BY87&lt;186,WeightSDS!P$8*$BY87^7+WeightSDS!Q$8*$BY87^6+WeightSDS!R$8*$BY87^5+WeightSDS!S$8*$BY87^4+WeightSDS!T$8*$BY87^3+WeightSDS!U$8*$BY87^2+WeightSDS!V$8*$BY87+WeightSDS!W$8,WeightSDS!$U$9+WeightSDS!$V$9*($BY87-WeightSDS!$W$9)))</f>
        <v>0.75407122999999998</v>
      </c>
      <c r="CB87" s="7">
        <f>IF(D87="M",IF($BY87&lt;45,WeightSDS!M$23*$BY87^10+WeightSDS!N$23*$BY87^9+WeightSDS!O$23*$BY87^8+WeightSDS!P$23*$BY87^7+WeightSDS!Q$23*$BY87^6+WeightSDS!R$23*$BY87^5+WeightSDS!S$23*$BY87^4+WeightSDS!T$23*$BY87^3+WeightSDS!U$23*$BY87^2+WeightSDS!V$23*$BY87+WeightSDS!W$23,IF($BY87&lt;153,WeightSDS!M$25*$BY87^10+WeightSDS!N$25*$BY87^9+WeightSDS!O$25*$BY87^8+WeightSDS!P$25*$BY87^7+WeightSDS!Q$25*$BY87^6+WeightSDS!R$25*$BY87^5+WeightSDS!S$25*$BY87^4+WeightSDS!T$25*$BY87^3+WeightSDS!U$25*$BY87^2+WeightSDS!V$25*$BY87+WeightSDS!W$25,WeightSDS!M$27+WeightSDS!N$27/(1+EXP(WeightSDS!O$27+WeightSDS!P$27*$BY87)))),IF($BY87&lt;43.8,WeightSDS!M$29*$BY87^10+WeightSDS!N$29*$BY87^9+WeightSDS!O$29*$BY87^8+WeightSDS!P$29*$BY87^7+WeightSDS!Q$29*$BY87^6+WeightSDS!R$29*$BY87^5+WeightSDS!S$29*$BY87^4+WeightSDS!T$29*$BY87^3+WeightSDS!U$29*$BY87^2+WeightSDS!V$29*$BY87+WeightSDS!W$29-0.010431*(1-$BY87/210),IF($BY87&lt;123,WeightSDS!M$30*$BY87^10+WeightSDS!N$30*$BY87^9+WeightSDS!O$30*$BY87^8+WeightSDS!P$30*$BY87^7+WeightSDS!Q$30*$BY87^6+WeightSDS!R$30*$BY87^5+WeightSDS!S$30*$BY87^4+WeightSDS!T$30*$BY87^3+WeightSDS!U$30*$BY87^2+WeightSDS!V$30*$BY87+WeightSDS!W$30-0.010431*(1-1/$BY87),WeightSDS!M$32+WeightSDS!N$32/(1+EXP(WeightSDS!O$32+WeightSDS!P$32*$BY87))-0.010431*(1-$BY87/210))))</f>
        <v>2.9500001032655536</v>
      </c>
      <c r="CC87" s="7">
        <f>IF(D87="M",IF($BY87&lt;162,WeightSDS!P$12*$BY87^7+WeightSDS!Q$12*$BY87^6+WeightSDS!R$12*$BY87^5+WeightSDS!S$12*$BY87^4+WeightSDS!T$12*$BY87^3+WeightSDS!U$12*$BY87^2+WeightSDS!V$12*$BY87+WeightSDS!W$12,WeightSDS!P$14*$BY87^7+WeightSDS!Q$14*$BY87^6+WeightSDS!R$14*$BY87^5+WeightSDS!S$14*$BY87^4+WeightSDS!T$14*$BY87^3+WeightSDS!U$14*$BY87^2+WeightSDS!V$14*$BY87+WeightSDS!W$14),IF($BY87&lt;156,WeightSDS!O$17*$BY87^8+WeightSDS!P$17*$BY87^7+WeightSDS!Q$17*$BY87^6+WeightSDS!R$17*$BY87^5+WeightSDS!S$17*$BY87^4+WeightSDS!T$17*$BY87^3+WeightSDS!U$17*$BY87^2+WeightSDS!V$17*$BY87+WeightSDS!W$17,IF($BY87&lt;186,WeightSDS!$U$18+(WeightSDS!$V$18-WeightSDS!$U$18)/24*($BY87-186)+WeightSDS!$W$18*(-$BY87+186)^2-0.005,WeightSDS!$U$18+(WeightSDS!$V$18-WeightSDS!$U$18)/24*($BY87-186)-0.005)))</f>
        <v>0.14604529399999999</v>
      </c>
      <c r="CE87">
        <f t="shared" si="104"/>
        <v>0.56299999999999994</v>
      </c>
      <c r="CF87">
        <f t="shared" si="105"/>
        <v>69</v>
      </c>
      <c r="CG87">
        <f t="shared" si="106"/>
        <v>0.51</v>
      </c>
      <c r="CH87" s="7" t="e">
        <f t="shared" si="107"/>
        <v>#VALUE!</v>
      </c>
      <c r="CI87" s="7" t="e">
        <f t="shared" si="108"/>
        <v>#VALUE!</v>
      </c>
      <c r="CJ87" s="7" t="e">
        <f t="shared" si="109"/>
        <v>#VALUE!</v>
      </c>
      <c r="CK87" s="7" t="e">
        <f t="shared" si="65"/>
        <v>#VALUE!</v>
      </c>
      <c r="CL87" s="7" t="e">
        <f t="shared" si="66"/>
        <v>#VALUE!</v>
      </c>
      <c r="CM87" s="7" t="e">
        <f t="shared" si="67"/>
        <v>#VALUE!</v>
      </c>
      <c r="CN87" s="7" t="e">
        <f t="shared" si="68"/>
        <v>#VALUE!</v>
      </c>
      <c r="CO87" s="7" t="e">
        <f t="shared" si="69"/>
        <v>#VALUE!</v>
      </c>
      <c r="CP87" s="7" t="e">
        <f t="shared" si="70"/>
        <v>#VALUE!</v>
      </c>
      <c r="CR87" s="7" t="e">
        <f t="shared" si="110"/>
        <v>#VALUE!</v>
      </c>
      <c r="CS87" s="7" t="e">
        <f t="shared" si="111"/>
        <v>#VALUE!</v>
      </c>
      <c r="CT87" s="7" t="e">
        <f t="shared" si="112"/>
        <v>#VALUE!</v>
      </c>
      <c r="CU87" s="7" t="e">
        <f t="shared" si="113"/>
        <v>#VALUE!</v>
      </c>
      <c r="CV87" s="7" t="e">
        <f t="shared" si="114"/>
        <v>#VALUE!</v>
      </c>
      <c r="CW87" s="7" t="e">
        <f t="shared" si="115"/>
        <v>#VALUE!</v>
      </c>
      <c r="CX87" s="7" t="e">
        <f t="shared" si="116"/>
        <v>#VALUE!</v>
      </c>
      <c r="CY87" s="7" t="e">
        <f t="shared" si="117"/>
        <v>#VALUE!</v>
      </c>
      <c r="CZ87" s="7" t="e">
        <f t="shared" si="118"/>
        <v>#VALUE!</v>
      </c>
    </row>
    <row r="88" spans="2:104" s="7" customFormat="1" x14ac:dyDescent="0.15">
      <c r="B88" s="118"/>
      <c r="C88" s="118"/>
      <c r="D88" s="118"/>
      <c r="E88" s="30"/>
      <c r="F88" s="78"/>
      <c r="G88" s="78"/>
      <c r="H88" s="78"/>
      <c r="I88" s="78"/>
      <c r="J88" s="78"/>
      <c r="K88" s="78"/>
      <c r="L88" s="30"/>
      <c r="M88" s="78"/>
      <c r="N88" s="78"/>
      <c r="O88" s="78"/>
      <c r="P88" s="78"/>
      <c r="Q88" s="2" t="str">
        <f t="shared" si="119"/>
        <v/>
      </c>
      <c r="R88" s="11" t="str">
        <f t="shared" si="120"/>
        <v/>
      </c>
      <c r="S88" s="2" t="str">
        <f t="shared" si="121"/>
        <v/>
      </c>
      <c r="T88" s="11" t="str">
        <f t="shared" si="122"/>
        <v/>
      </c>
      <c r="U88" s="2" t="str">
        <f t="shared" si="123"/>
        <v/>
      </c>
      <c r="V88" s="11" t="str">
        <f t="shared" si="124"/>
        <v/>
      </c>
      <c r="W88" s="79" t="str">
        <f t="shared" si="61"/>
        <v/>
      </c>
      <c r="X88" s="79" t="str">
        <f t="shared" si="62"/>
        <v/>
      </c>
      <c r="Y88" s="2" t="str">
        <f t="shared" si="95"/>
        <v/>
      </c>
      <c r="Z88" s="11" t="str">
        <f t="shared" si="96"/>
        <v/>
      </c>
      <c r="AA88" s="2" t="str">
        <f t="shared" si="97"/>
        <v/>
      </c>
      <c r="AB88" s="11" t="str">
        <f t="shared" si="98"/>
        <v/>
      </c>
      <c r="AC88" s="2" t="str">
        <f t="shared" si="99"/>
        <v/>
      </c>
      <c r="AD88" s="11" t="str">
        <f t="shared" si="100"/>
        <v/>
      </c>
      <c r="AE88" s="11" t="str">
        <f t="shared" si="101"/>
        <v/>
      </c>
      <c r="AF88" s="2" t="str">
        <f t="shared" si="125"/>
        <v/>
      </c>
      <c r="AG88" s="2" t="str">
        <f t="shared" si="102"/>
        <v/>
      </c>
      <c r="AH88" s="2" t="str">
        <f t="shared" si="126"/>
        <v/>
      </c>
      <c r="AI88" s="11" t="str">
        <f t="shared" si="127"/>
        <v/>
      </c>
      <c r="AJ88" s="2" t="str">
        <f t="shared" si="128"/>
        <v/>
      </c>
      <c r="AK88" s="11" t="str">
        <f t="shared" si="129"/>
        <v/>
      </c>
      <c r="AL88" s="11" t="str">
        <f t="shared" si="130"/>
        <v/>
      </c>
      <c r="AM88" s="2" t="str">
        <f t="shared" si="131"/>
        <v/>
      </c>
      <c r="AN88" s="11" t="str">
        <f t="shared" si="132"/>
        <v/>
      </c>
      <c r="AO88" s="175" t="str">
        <f t="shared" si="133"/>
        <v/>
      </c>
      <c r="AP88" s="11" t="str">
        <f t="shared" si="134"/>
        <v/>
      </c>
      <c r="AQ88" s="33"/>
      <c r="AR88" s="33"/>
      <c r="AS88" s="33"/>
      <c r="AT88" s="33"/>
      <c r="AU88" s="33"/>
      <c r="AV88" s="33"/>
      <c r="AW88" s="33"/>
      <c r="AX88" s="33"/>
      <c r="AY88" s="33"/>
      <c r="AZ88" s="33"/>
      <c r="BA88" s="33"/>
      <c r="BB88" s="33"/>
      <c r="BC88" s="33"/>
      <c r="BD88" s="33"/>
      <c r="BE88" s="33"/>
      <c r="BF88" s="33"/>
      <c r="BG88" s="33"/>
      <c r="BH88" s="33"/>
      <c r="BI88" s="31"/>
      <c r="BJ88" s="31"/>
      <c r="BK88" s="136"/>
      <c r="BL88" s="139">
        <f t="shared" si="135"/>
        <v>0</v>
      </c>
      <c r="BM88" s="31">
        <f t="shared" si="136"/>
        <v>0</v>
      </c>
      <c r="BN88" s="31"/>
      <c r="BO88" s="140">
        <f t="shared" si="137"/>
        <v>0</v>
      </c>
      <c r="BP88" s="12"/>
      <c r="BQ88" s="8">
        <f t="shared" si="63"/>
        <v>9.0359999999999996</v>
      </c>
      <c r="BR88" s="8">
        <f t="shared" si="64"/>
        <v>-184.49199999999999</v>
      </c>
      <c r="BS88" s="8"/>
      <c r="BT88" s="8">
        <f t="shared" si="103"/>
        <v>0</v>
      </c>
      <c r="BU88"/>
      <c r="BV88">
        <f>IF(D88="M",IF(BY88&lt;78,LMS!$D$5*BY88^3+LMS!$E$5*BY88^2+LMS!$F$5*BY88+LMS!$G$5,IF(BY88&lt;150,LMS!$D$6*BY88^3+LMS!$E$6*BY88^2+LMS!$F$6*BY88+LMS!$G$6,LMS!$D$7*BY88^3+LMS!$E$7*BY88^2+LMS!$F$7*BY88+LMS!$G$7)),IF(BY88&lt;69,LMS!$D$9*BY88^3+LMS!$E$9*BY88^2+LMS!$F$9*BY88+LMS!$G$9,IF(BY88&lt;150,LMS!$D$10*BY88^3+LMS!$E$10*BY88^2+LMS!$F$10*BY88+LMS!$G$10,LMS!$D$11*BY88^3+LMS!$E$11*BY88^2+LMS!$F$11*BY88+LMS!$G$11)))</f>
        <v>0.79584630099999998</v>
      </c>
      <c r="BW88">
        <f>IF(D88="M",(IF(BY88&lt;2.5,LMS!$D$21*BY88^3+LMS!$E$21*BY88^2+LMS!$F$21*BY88+LMS!$G$21,IF(BY88&lt;9.5,LMS!$D$22*BY88^3+LMS!$E$22*BY88^2+LMS!$F$22*BY88+LMS!$G$22,IF(BY88&lt;26.75,LMS!$D$23*BY88^3+LMS!$E$23*BY88^2+LMS!$F$23*BY88+LMS!$G$23,IF(BY88&lt;90,LMS!$D$24*BY88^3+LMS!$E$24*BY88^2+LMS!$F$24*BY88+LMS!$G$24,LMS!$D$25*BY88^3+LMS!$E$25*BY88^2+LMS!$F$25*BY88+LMS!$G$25))))),(IF(BY88&lt;2.5,LMS!$D$27*BY88^3+LMS!$E$27*BY88^2+LMS!$F$27*BY88+LMS!$G$27,IF(BY88&lt;9.5,LMS!$D$28*BY88^3+LMS!$E$28*BY88^2+LMS!$F$28*BY88+LMS!$G$28,IF(BY88&lt;26.75,LMS!$D$29*BY88^3+LMS!$E$29*BY88^2+LMS!$F$29*BY88+LMS!$G$29,IF(BY88&lt;90,LMS!$D$30*BY88^3+LMS!$E$30*BY88^2+LMS!$F$30*BY88+LMS!$G$30,IF(BY88&lt;150,LMS!$D$31*BY88^3+LMS!$E$31*BY88^2+LMS!$F$31*BY88+LMS!$G$31,LMS!$D$32*BY88^3+LMS!$E$32*BY88^2+LMS!$F$32*BY88+LMS!$G$32)))))))</f>
        <v>12.568967990000001</v>
      </c>
      <c r="BX88">
        <f>IF(D88="M",(IF(BY88&lt;90,LMS!$D$14*BY88^3+LMS!$E$14*BY88^2+LMS!$F$14*BY88+LMS!$G$14,LMS!$D$15*BY88^3+LMS!$E$15*BY88^2+LMS!$F$15*BY88+LMS!$G$15)),(IF(BY88&lt;90,LMS!$D$17*BY88^3+LMS!$E$17*BY88^2+LMS!$F$17*BY88+LMS!$G$17,LMS!$D$18*BY88^3+LMS!$E$18*BY88^2+LMS!$F$18*BY88+LMS!$G$18)))</f>
        <v>8.8969350000000003E-2</v>
      </c>
      <c r="BY88" s="7">
        <f t="shared" si="138"/>
        <v>0</v>
      </c>
      <c r="CA88" s="143">
        <f>IF(D88="M",WeightSDS!P$5*$BY88^7+WeightSDS!Q$5*$BY88^6+WeightSDS!R$5*$BY88^5+WeightSDS!S$5*$BY88^4+WeightSDS!T$5*$BY88^3+WeightSDS!U$5*$BY88^2+WeightSDS!V$5*$BY88+WeightSDS!W$5,IF($BY88&lt;186,WeightSDS!P$8*$BY88^7+WeightSDS!Q$8*$BY88^6+WeightSDS!R$8*$BY88^5+WeightSDS!S$8*$BY88^4+WeightSDS!T$8*$BY88^3+WeightSDS!U$8*$BY88^2+WeightSDS!V$8*$BY88+WeightSDS!W$8,WeightSDS!$U$9+WeightSDS!$V$9*($BY88-WeightSDS!$W$9)))</f>
        <v>0.75407122999999998</v>
      </c>
      <c r="CB88" s="7">
        <f>IF(D88="M",IF($BY88&lt;45,WeightSDS!M$23*$BY88^10+WeightSDS!N$23*$BY88^9+WeightSDS!O$23*$BY88^8+WeightSDS!P$23*$BY88^7+WeightSDS!Q$23*$BY88^6+WeightSDS!R$23*$BY88^5+WeightSDS!S$23*$BY88^4+WeightSDS!T$23*$BY88^3+WeightSDS!U$23*$BY88^2+WeightSDS!V$23*$BY88+WeightSDS!W$23,IF($BY88&lt;153,WeightSDS!M$25*$BY88^10+WeightSDS!N$25*$BY88^9+WeightSDS!O$25*$BY88^8+WeightSDS!P$25*$BY88^7+WeightSDS!Q$25*$BY88^6+WeightSDS!R$25*$BY88^5+WeightSDS!S$25*$BY88^4+WeightSDS!T$25*$BY88^3+WeightSDS!U$25*$BY88^2+WeightSDS!V$25*$BY88+WeightSDS!W$25,WeightSDS!M$27+WeightSDS!N$27/(1+EXP(WeightSDS!O$27+WeightSDS!P$27*$BY88)))),IF($BY88&lt;43.8,WeightSDS!M$29*$BY88^10+WeightSDS!N$29*$BY88^9+WeightSDS!O$29*$BY88^8+WeightSDS!P$29*$BY88^7+WeightSDS!Q$29*$BY88^6+WeightSDS!R$29*$BY88^5+WeightSDS!S$29*$BY88^4+WeightSDS!T$29*$BY88^3+WeightSDS!U$29*$BY88^2+WeightSDS!V$29*$BY88+WeightSDS!W$29-0.010431*(1-$BY88/210),IF($BY88&lt;123,WeightSDS!M$30*$BY88^10+WeightSDS!N$30*$BY88^9+WeightSDS!O$30*$BY88^8+WeightSDS!P$30*$BY88^7+WeightSDS!Q$30*$BY88^6+WeightSDS!R$30*$BY88^5+WeightSDS!S$30*$BY88^4+WeightSDS!T$30*$BY88^3+WeightSDS!U$30*$BY88^2+WeightSDS!V$30*$BY88+WeightSDS!W$30-0.010431*(1-1/$BY88),WeightSDS!M$32+WeightSDS!N$32/(1+EXP(WeightSDS!O$32+WeightSDS!P$32*$BY88))-0.010431*(1-$BY88/210))))</f>
        <v>2.9500001032655536</v>
      </c>
      <c r="CC88" s="7">
        <f>IF(D88="M",IF($BY88&lt;162,WeightSDS!P$12*$BY88^7+WeightSDS!Q$12*$BY88^6+WeightSDS!R$12*$BY88^5+WeightSDS!S$12*$BY88^4+WeightSDS!T$12*$BY88^3+WeightSDS!U$12*$BY88^2+WeightSDS!V$12*$BY88+WeightSDS!W$12,WeightSDS!P$14*$BY88^7+WeightSDS!Q$14*$BY88^6+WeightSDS!R$14*$BY88^5+WeightSDS!S$14*$BY88^4+WeightSDS!T$14*$BY88^3+WeightSDS!U$14*$BY88^2+WeightSDS!V$14*$BY88+WeightSDS!W$14),IF($BY88&lt;156,WeightSDS!O$17*$BY88^8+WeightSDS!P$17*$BY88^7+WeightSDS!Q$17*$BY88^6+WeightSDS!R$17*$BY88^5+WeightSDS!S$17*$BY88^4+WeightSDS!T$17*$BY88^3+WeightSDS!U$17*$BY88^2+WeightSDS!V$17*$BY88+WeightSDS!W$17,IF($BY88&lt;186,WeightSDS!$U$18+(WeightSDS!$V$18-WeightSDS!$U$18)/24*($BY88-186)+WeightSDS!$W$18*(-$BY88+186)^2-0.005,WeightSDS!$U$18+(WeightSDS!$V$18-WeightSDS!$U$18)/24*($BY88-186)-0.005)))</f>
        <v>0.14604529399999999</v>
      </c>
      <c r="CE88">
        <f t="shared" si="104"/>
        <v>0.56299999999999994</v>
      </c>
      <c r="CF88">
        <f t="shared" si="105"/>
        <v>69</v>
      </c>
      <c r="CG88">
        <f t="shared" si="106"/>
        <v>0.51</v>
      </c>
      <c r="CH88" s="7" t="e">
        <f t="shared" si="107"/>
        <v>#VALUE!</v>
      </c>
      <c r="CI88" s="7" t="e">
        <f t="shared" si="108"/>
        <v>#VALUE!</v>
      </c>
      <c r="CJ88" s="7" t="e">
        <f t="shared" si="109"/>
        <v>#VALUE!</v>
      </c>
      <c r="CK88" s="7" t="e">
        <f t="shared" si="65"/>
        <v>#VALUE!</v>
      </c>
      <c r="CL88" s="7" t="e">
        <f t="shared" si="66"/>
        <v>#VALUE!</v>
      </c>
      <c r="CM88" s="7" t="e">
        <f t="shared" si="67"/>
        <v>#VALUE!</v>
      </c>
      <c r="CN88" s="7" t="e">
        <f t="shared" si="68"/>
        <v>#VALUE!</v>
      </c>
      <c r="CO88" s="7" t="e">
        <f t="shared" si="69"/>
        <v>#VALUE!</v>
      </c>
      <c r="CP88" s="7" t="e">
        <f t="shared" si="70"/>
        <v>#VALUE!</v>
      </c>
      <c r="CR88" s="7" t="e">
        <f t="shared" si="110"/>
        <v>#VALUE!</v>
      </c>
      <c r="CS88" s="7" t="e">
        <f t="shared" si="111"/>
        <v>#VALUE!</v>
      </c>
      <c r="CT88" s="7" t="e">
        <f t="shared" si="112"/>
        <v>#VALUE!</v>
      </c>
      <c r="CU88" s="7" t="e">
        <f t="shared" si="113"/>
        <v>#VALUE!</v>
      </c>
      <c r="CV88" s="7" t="e">
        <f t="shared" si="114"/>
        <v>#VALUE!</v>
      </c>
      <c r="CW88" s="7" t="e">
        <f t="shared" si="115"/>
        <v>#VALUE!</v>
      </c>
      <c r="CX88" s="7" t="e">
        <f t="shared" si="116"/>
        <v>#VALUE!</v>
      </c>
      <c r="CY88" s="7" t="e">
        <f t="shared" si="117"/>
        <v>#VALUE!</v>
      </c>
      <c r="CZ88" s="7" t="e">
        <f t="shared" si="118"/>
        <v>#VALUE!</v>
      </c>
    </row>
    <row r="89" spans="2:104" s="7" customFormat="1" x14ac:dyDescent="0.15">
      <c r="B89" s="118"/>
      <c r="C89" s="118"/>
      <c r="D89" s="118"/>
      <c r="E89" s="30"/>
      <c r="F89" s="78"/>
      <c r="G89" s="78"/>
      <c r="H89" s="78"/>
      <c r="I89" s="78"/>
      <c r="J89" s="78"/>
      <c r="K89" s="78"/>
      <c r="L89" s="30"/>
      <c r="M89" s="78"/>
      <c r="N89" s="78"/>
      <c r="O89" s="78"/>
      <c r="P89" s="78"/>
      <c r="Q89" s="2" t="str">
        <f t="shared" si="119"/>
        <v/>
      </c>
      <c r="R89" s="11" t="str">
        <f t="shared" si="120"/>
        <v/>
      </c>
      <c r="S89" s="2" t="str">
        <f t="shared" si="121"/>
        <v/>
      </c>
      <c r="T89" s="11" t="str">
        <f t="shared" si="122"/>
        <v/>
      </c>
      <c r="U89" s="2" t="str">
        <f t="shared" si="123"/>
        <v/>
      </c>
      <c r="V89" s="11" t="str">
        <f t="shared" si="124"/>
        <v/>
      </c>
      <c r="W89" s="79" t="str">
        <f t="shared" si="61"/>
        <v/>
      </c>
      <c r="X89" s="79" t="str">
        <f t="shared" si="62"/>
        <v/>
      </c>
      <c r="Y89" s="2" t="str">
        <f t="shared" si="95"/>
        <v/>
      </c>
      <c r="Z89" s="11" t="str">
        <f t="shared" si="96"/>
        <v/>
      </c>
      <c r="AA89" s="2" t="str">
        <f t="shared" si="97"/>
        <v/>
      </c>
      <c r="AB89" s="11" t="str">
        <f t="shared" si="98"/>
        <v/>
      </c>
      <c r="AC89" s="2" t="str">
        <f t="shared" si="99"/>
        <v/>
      </c>
      <c r="AD89" s="11" t="str">
        <f t="shared" si="100"/>
        <v/>
      </c>
      <c r="AE89" s="11" t="str">
        <f t="shared" si="101"/>
        <v/>
      </c>
      <c r="AF89" s="2" t="str">
        <f t="shared" si="125"/>
        <v/>
      </c>
      <c r="AG89" s="2" t="str">
        <f t="shared" si="102"/>
        <v/>
      </c>
      <c r="AH89" s="2" t="str">
        <f t="shared" si="126"/>
        <v/>
      </c>
      <c r="AI89" s="11" t="str">
        <f t="shared" si="127"/>
        <v/>
      </c>
      <c r="AJ89" s="2" t="str">
        <f t="shared" si="128"/>
        <v/>
      </c>
      <c r="AK89" s="11" t="str">
        <f t="shared" si="129"/>
        <v/>
      </c>
      <c r="AL89" s="11" t="str">
        <f t="shared" si="130"/>
        <v/>
      </c>
      <c r="AM89" s="2" t="str">
        <f t="shared" si="131"/>
        <v/>
      </c>
      <c r="AN89" s="11" t="str">
        <f t="shared" si="132"/>
        <v/>
      </c>
      <c r="AO89" s="175" t="str">
        <f t="shared" si="133"/>
        <v/>
      </c>
      <c r="AP89" s="11" t="str">
        <f t="shared" si="134"/>
        <v/>
      </c>
      <c r="AQ89" s="33"/>
      <c r="AR89" s="33"/>
      <c r="AS89" s="33"/>
      <c r="AT89" s="33"/>
      <c r="AU89" s="33"/>
      <c r="AV89" s="33"/>
      <c r="AW89" s="33"/>
      <c r="AX89" s="33"/>
      <c r="AY89" s="33"/>
      <c r="AZ89" s="33"/>
      <c r="BA89" s="33"/>
      <c r="BB89" s="33"/>
      <c r="BC89" s="33"/>
      <c r="BD89" s="33"/>
      <c r="BE89" s="33"/>
      <c r="BF89" s="33"/>
      <c r="BG89" s="33"/>
      <c r="BH89" s="33"/>
      <c r="BI89" s="31"/>
      <c r="BJ89" s="31"/>
      <c r="BK89" s="136"/>
      <c r="BL89" s="139">
        <f t="shared" si="135"/>
        <v>0</v>
      </c>
      <c r="BM89" s="31">
        <f t="shared" si="136"/>
        <v>0</v>
      </c>
      <c r="BN89" s="31"/>
      <c r="BO89" s="140">
        <f t="shared" si="137"/>
        <v>0</v>
      </c>
      <c r="BP89" s="12"/>
      <c r="BQ89" s="8">
        <f t="shared" si="63"/>
        <v>9.0359999999999996</v>
      </c>
      <c r="BR89" s="8">
        <f t="shared" si="64"/>
        <v>-184.49199999999999</v>
      </c>
      <c r="BS89" s="8"/>
      <c r="BT89" s="8">
        <f t="shared" si="103"/>
        <v>0</v>
      </c>
      <c r="BU89"/>
      <c r="BV89">
        <f>IF(D89="M",IF(BY89&lt;78,LMS!$D$5*BY89^3+LMS!$E$5*BY89^2+LMS!$F$5*BY89+LMS!$G$5,IF(BY89&lt;150,LMS!$D$6*BY89^3+LMS!$E$6*BY89^2+LMS!$F$6*BY89+LMS!$G$6,LMS!$D$7*BY89^3+LMS!$E$7*BY89^2+LMS!$F$7*BY89+LMS!$G$7)),IF(BY89&lt;69,LMS!$D$9*BY89^3+LMS!$E$9*BY89^2+LMS!$F$9*BY89+LMS!$G$9,IF(BY89&lt;150,LMS!$D$10*BY89^3+LMS!$E$10*BY89^2+LMS!$F$10*BY89+LMS!$G$10,LMS!$D$11*BY89^3+LMS!$E$11*BY89^2+LMS!$F$11*BY89+LMS!$G$11)))</f>
        <v>0.79584630099999998</v>
      </c>
      <c r="BW89">
        <f>IF(D89="M",(IF(BY89&lt;2.5,LMS!$D$21*BY89^3+LMS!$E$21*BY89^2+LMS!$F$21*BY89+LMS!$G$21,IF(BY89&lt;9.5,LMS!$D$22*BY89^3+LMS!$E$22*BY89^2+LMS!$F$22*BY89+LMS!$G$22,IF(BY89&lt;26.75,LMS!$D$23*BY89^3+LMS!$E$23*BY89^2+LMS!$F$23*BY89+LMS!$G$23,IF(BY89&lt;90,LMS!$D$24*BY89^3+LMS!$E$24*BY89^2+LMS!$F$24*BY89+LMS!$G$24,LMS!$D$25*BY89^3+LMS!$E$25*BY89^2+LMS!$F$25*BY89+LMS!$G$25))))),(IF(BY89&lt;2.5,LMS!$D$27*BY89^3+LMS!$E$27*BY89^2+LMS!$F$27*BY89+LMS!$G$27,IF(BY89&lt;9.5,LMS!$D$28*BY89^3+LMS!$E$28*BY89^2+LMS!$F$28*BY89+LMS!$G$28,IF(BY89&lt;26.75,LMS!$D$29*BY89^3+LMS!$E$29*BY89^2+LMS!$F$29*BY89+LMS!$G$29,IF(BY89&lt;90,LMS!$D$30*BY89^3+LMS!$E$30*BY89^2+LMS!$F$30*BY89+LMS!$G$30,IF(BY89&lt;150,LMS!$D$31*BY89^3+LMS!$E$31*BY89^2+LMS!$F$31*BY89+LMS!$G$31,LMS!$D$32*BY89^3+LMS!$E$32*BY89^2+LMS!$F$32*BY89+LMS!$G$32)))))))</f>
        <v>12.568967990000001</v>
      </c>
      <c r="BX89">
        <f>IF(D89="M",(IF(BY89&lt;90,LMS!$D$14*BY89^3+LMS!$E$14*BY89^2+LMS!$F$14*BY89+LMS!$G$14,LMS!$D$15*BY89^3+LMS!$E$15*BY89^2+LMS!$F$15*BY89+LMS!$G$15)),(IF(BY89&lt;90,LMS!$D$17*BY89^3+LMS!$E$17*BY89^2+LMS!$F$17*BY89+LMS!$G$17,LMS!$D$18*BY89^3+LMS!$E$18*BY89^2+LMS!$F$18*BY89+LMS!$G$18)))</f>
        <v>8.8969350000000003E-2</v>
      </c>
      <c r="BY89" s="7">
        <f t="shared" si="138"/>
        <v>0</v>
      </c>
      <c r="CA89" s="143">
        <f>IF(D89="M",WeightSDS!P$5*$BY89^7+WeightSDS!Q$5*$BY89^6+WeightSDS!R$5*$BY89^5+WeightSDS!S$5*$BY89^4+WeightSDS!T$5*$BY89^3+WeightSDS!U$5*$BY89^2+WeightSDS!V$5*$BY89+WeightSDS!W$5,IF($BY89&lt;186,WeightSDS!P$8*$BY89^7+WeightSDS!Q$8*$BY89^6+WeightSDS!R$8*$BY89^5+WeightSDS!S$8*$BY89^4+WeightSDS!T$8*$BY89^3+WeightSDS!U$8*$BY89^2+WeightSDS!V$8*$BY89+WeightSDS!W$8,WeightSDS!$U$9+WeightSDS!$V$9*($BY89-WeightSDS!$W$9)))</f>
        <v>0.75407122999999998</v>
      </c>
      <c r="CB89" s="7">
        <f>IF(D89="M",IF($BY89&lt;45,WeightSDS!M$23*$BY89^10+WeightSDS!N$23*$BY89^9+WeightSDS!O$23*$BY89^8+WeightSDS!P$23*$BY89^7+WeightSDS!Q$23*$BY89^6+WeightSDS!R$23*$BY89^5+WeightSDS!S$23*$BY89^4+WeightSDS!T$23*$BY89^3+WeightSDS!U$23*$BY89^2+WeightSDS!V$23*$BY89+WeightSDS!W$23,IF($BY89&lt;153,WeightSDS!M$25*$BY89^10+WeightSDS!N$25*$BY89^9+WeightSDS!O$25*$BY89^8+WeightSDS!P$25*$BY89^7+WeightSDS!Q$25*$BY89^6+WeightSDS!R$25*$BY89^5+WeightSDS!S$25*$BY89^4+WeightSDS!T$25*$BY89^3+WeightSDS!U$25*$BY89^2+WeightSDS!V$25*$BY89+WeightSDS!W$25,WeightSDS!M$27+WeightSDS!N$27/(1+EXP(WeightSDS!O$27+WeightSDS!P$27*$BY89)))),IF($BY89&lt;43.8,WeightSDS!M$29*$BY89^10+WeightSDS!N$29*$BY89^9+WeightSDS!O$29*$BY89^8+WeightSDS!P$29*$BY89^7+WeightSDS!Q$29*$BY89^6+WeightSDS!R$29*$BY89^5+WeightSDS!S$29*$BY89^4+WeightSDS!T$29*$BY89^3+WeightSDS!U$29*$BY89^2+WeightSDS!V$29*$BY89+WeightSDS!W$29-0.010431*(1-$BY89/210),IF($BY89&lt;123,WeightSDS!M$30*$BY89^10+WeightSDS!N$30*$BY89^9+WeightSDS!O$30*$BY89^8+WeightSDS!P$30*$BY89^7+WeightSDS!Q$30*$BY89^6+WeightSDS!R$30*$BY89^5+WeightSDS!S$30*$BY89^4+WeightSDS!T$30*$BY89^3+WeightSDS!U$30*$BY89^2+WeightSDS!V$30*$BY89+WeightSDS!W$30-0.010431*(1-1/$BY89),WeightSDS!M$32+WeightSDS!N$32/(1+EXP(WeightSDS!O$32+WeightSDS!P$32*$BY89))-0.010431*(1-$BY89/210))))</f>
        <v>2.9500001032655536</v>
      </c>
      <c r="CC89" s="7">
        <f>IF(D89="M",IF($BY89&lt;162,WeightSDS!P$12*$BY89^7+WeightSDS!Q$12*$BY89^6+WeightSDS!R$12*$BY89^5+WeightSDS!S$12*$BY89^4+WeightSDS!T$12*$BY89^3+WeightSDS!U$12*$BY89^2+WeightSDS!V$12*$BY89+WeightSDS!W$12,WeightSDS!P$14*$BY89^7+WeightSDS!Q$14*$BY89^6+WeightSDS!R$14*$BY89^5+WeightSDS!S$14*$BY89^4+WeightSDS!T$14*$BY89^3+WeightSDS!U$14*$BY89^2+WeightSDS!V$14*$BY89+WeightSDS!W$14),IF($BY89&lt;156,WeightSDS!O$17*$BY89^8+WeightSDS!P$17*$BY89^7+WeightSDS!Q$17*$BY89^6+WeightSDS!R$17*$BY89^5+WeightSDS!S$17*$BY89^4+WeightSDS!T$17*$BY89^3+WeightSDS!U$17*$BY89^2+WeightSDS!V$17*$BY89+WeightSDS!W$17,IF($BY89&lt;186,WeightSDS!$U$18+(WeightSDS!$V$18-WeightSDS!$U$18)/24*($BY89-186)+WeightSDS!$W$18*(-$BY89+186)^2-0.005,WeightSDS!$U$18+(WeightSDS!$V$18-WeightSDS!$U$18)/24*($BY89-186)-0.005)))</f>
        <v>0.14604529399999999</v>
      </c>
      <c r="CE89">
        <f t="shared" si="104"/>
        <v>0.56299999999999994</v>
      </c>
      <c r="CF89">
        <f t="shared" si="105"/>
        <v>69</v>
      </c>
      <c r="CG89">
        <f t="shared" si="106"/>
        <v>0.51</v>
      </c>
      <c r="CH89" s="7" t="e">
        <f t="shared" si="107"/>
        <v>#VALUE!</v>
      </c>
      <c r="CI89" s="7" t="e">
        <f t="shared" si="108"/>
        <v>#VALUE!</v>
      </c>
      <c r="CJ89" s="7" t="e">
        <f t="shared" si="109"/>
        <v>#VALUE!</v>
      </c>
      <c r="CK89" s="7" t="e">
        <f t="shared" si="65"/>
        <v>#VALUE!</v>
      </c>
      <c r="CL89" s="7" t="e">
        <f t="shared" si="66"/>
        <v>#VALUE!</v>
      </c>
      <c r="CM89" s="7" t="e">
        <f t="shared" si="67"/>
        <v>#VALUE!</v>
      </c>
      <c r="CN89" s="7" t="e">
        <f t="shared" si="68"/>
        <v>#VALUE!</v>
      </c>
      <c r="CO89" s="7" t="e">
        <f t="shared" si="69"/>
        <v>#VALUE!</v>
      </c>
      <c r="CP89" s="7" t="e">
        <f t="shared" si="70"/>
        <v>#VALUE!</v>
      </c>
      <c r="CR89" s="7" t="e">
        <f t="shared" si="110"/>
        <v>#VALUE!</v>
      </c>
      <c r="CS89" s="7" t="e">
        <f t="shared" si="111"/>
        <v>#VALUE!</v>
      </c>
      <c r="CT89" s="7" t="e">
        <f t="shared" si="112"/>
        <v>#VALUE!</v>
      </c>
      <c r="CU89" s="7" t="e">
        <f t="shared" si="113"/>
        <v>#VALUE!</v>
      </c>
      <c r="CV89" s="7" t="e">
        <f t="shared" si="114"/>
        <v>#VALUE!</v>
      </c>
      <c r="CW89" s="7" t="e">
        <f t="shared" si="115"/>
        <v>#VALUE!</v>
      </c>
      <c r="CX89" s="7" t="e">
        <f t="shared" si="116"/>
        <v>#VALUE!</v>
      </c>
      <c r="CY89" s="7" t="e">
        <f t="shared" si="117"/>
        <v>#VALUE!</v>
      </c>
      <c r="CZ89" s="7" t="e">
        <f t="shared" si="118"/>
        <v>#VALUE!</v>
      </c>
    </row>
    <row r="90" spans="2:104" s="7" customFormat="1" x14ac:dyDescent="0.15">
      <c r="B90" s="118"/>
      <c r="C90" s="118"/>
      <c r="D90" s="118"/>
      <c r="E90" s="30"/>
      <c r="F90" s="78"/>
      <c r="G90" s="78"/>
      <c r="H90" s="78"/>
      <c r="I90" s="78"/>
      <c r="J90" s="78"/>
      <c r="K90" s="78"/>
      <c r="L90" s="30"/>
      <c r="M90" s="78"/>
      <c r="N90" s="78"/>
      <c r="O90" s="78"/>
      <c r="P90" s="78"/>
      <c r="Q90" s="2" t="str">
        <f t="shared" si="119"/>
        <v/>
      </c>
      <c r="R90" s="11" t="str">
        <f t="shared" si="120"/>
        <v/>
      </c>
      <c r="S90" s="2" t="str">
        <f t="shared" si="121"/>
        <v/>
      </c>
      <c r="T90" s="11" t="str">
        <f t="shared" si="122"/>
        <v/>
      </c>
      <c r="U90" s="2" t="str">
        <f t="shared" si="123"/>
        <v/>
      </c>
      <c r="V90" s="11" t="str">
        <f t="shared" si="124"/>
        <v/>
      </c>
      <c r="W90" s="79" t="str">
        <f t="shared" ref="W90:W102" si="139">IF(COUNTA(E90,G90,H90,L90)=4,INT((L90-E90+G90*7+H90)/7),"")</f>
        <v/>
      </c>
      <c r="X90" s="79" t="str">
        <f t="shared" ref="X90:X102" si="140">IF(COUNTA(E90,G90,H90,L90)=4,MOD((L90-E90+G90*7+H90),7),"")</f>
        <v/>
      </c>
      <c r="Y90" s="2" t="str">
        <f t="shared" si="95"/>
        <v/>
      </c>
      <c r="Z90" s="11" t="str">
        <f t="shared" si="96"/>
        <v/>
      </c>
      <c r="AA90" s="2" t="str">
        <f t="shared" si="97"/>
        <v/>
      </c>
      <c r="AB90" s="11" t="str">
        <f t="shared" si="98"/>
        <v/>
      </c>
      <c r="AC90" s="2" t="str">
        <f t="shared" si="99"/>
        <v/>
      </c>
      <c r="AD90" s="11" t="str">
        <f t="shared" si="100"/>
        <v/>
      </c>
      <c r="AE90" s="11" t="str">
        <f t="shared" si="101"/>
        <v/>
      </c>
      <c r="AF90" s="2" t="str">
        <f t="shared" si="125"/>
        <v/>
      </c>
      <c r="AG90" s="2" t="str">
        <f t="shared" si="102"/>
        <v/>
      </c>
      <c r="AH90" s="2" t="str">
        <f t="shared" si="126"/>
        <v/>
      </c>
      <c r="AI90" s="11" t="str">
        <f t="shared" si="127"/>
        <v/>
      </c>
      <c r="AJ90" s="2" t="str">
        <f t="shared" si="128"/>
        <v/>
      </c>
      <c r="AK90" s="11" t="str">
        <f t="shared" si="129"/>
        <v/>
      </c>
      <c r="AL90" s="11" t="str">
        <f t="shared" si="130"/>
        <v/>
      </c>
      <c r="AM90" s="2" t="str">
        <f t="shared" si="131"/>
        <v/>
      </c>
      <c r="AN90" s="11" t="str">
        <f t="shared" si="132"/>
        <v/>
      </c>
      <c r="AO90" s="175" t="str">
        <f t="shared" si="133"/>
        <v/>
      </c>
      <c r="AP90" s="11" t="str">
        <f t="shared" si="134"/>
        <v/>
      </c>
      <c r="AQ90" s="33"/>
      <c r="AR90" s="33"/>
      <c r="AS90" s="33"/>
      <c r="AT90" s="33"/>
      <c r="AU90" s="33"/>
      <c r="AV90" s="33"/>
      <c r="AW90" s="33"/>
      <c r="AX90" s="33"/>
      <c r="AY90" s="33"/>
      <c r="AZ90" s="33"/>
      <c r="BA90" s="33"/>
      <c r="BB90" s="33"/>
      <c r="BC90" s="33"/>
      <c r="BD90" s="33"/>
      <c r="BE90" s="33"/>
      <c r="BF90" s="33"/>
      <c r="BG90" s="33"/>
      <c r="BH90" s="33"/>
      <c r="BI90" s="31"/>
      <c r="BJ90" s="31"/>
      <c r="BK90" s="136"/>
      <c r="BL90" s="139">
        <f t="shared" si="135"/>
        <v>0</v>
      </c>
      <c r="BM90" s="31">
        <f t="shared" si="136"/>
        <v>0</v>
      </c>
      <c r="BN90" s="31"/>
      <c r="BO90" s="140">
        <f t="shared" si="137"/>
        <v>0</v>
      </c>
      <c r="BP90" s="12"/>
      <c r="BQ90" s="8">
        <f t="shared" ref="BQ90:BQ102" si="141">IF(D90="M",2.06*10^-3*N90^2-0.1166*N90+6.5273,2.49*10^-3*N90^2-0.1858*N90+9.036)</f>
        <v>9.0359999999999996</v>
      </c>
      <c r="BR90" s="8">
        <f t="shared" ref="BR90:BR102" si="142">((N90/100)^3*INDEX(itoOI,IF(D90="M",0,3)+IF(N90&lt;140,1,IF(N90&lt;=149,2,3)),1)+(N90/100)^2*INDEX(itoOI,IF(D90="M",0,3)+IF(N90&lt;140,1,IF(N90&lt;=149,2,3)),2)+(N90/100)*INDEX(itoOI,IF(D90="M",0,3)+IF(N90&lt;140,1,IF(N90&lt;=149,2,3)),3)+INDEX(itoOI,IF(D90="M",0,3)+IF(N90&lt;140,1,IF(N90&lt;=149,2,3)),4))</f>
        <v>-184.49199999999999</v>
      </c>
      <c r="BS90" s="8"/>
      <c r="BT90" s="8">
        <f t="shared" si="103"/>
        <v>0</v>
      </c>
      <c r="BU90"/>
      <c r="BV90">
        <f>IF(D90="M",IF(BY90&lt;78,LMS!$D$5*BY90^3+LMS!$E$5*BY90^2+LMS!$F$5*BY90+LMS!$G$5,IF(BY90&lt;150,LMS!$D$6*BY90^3+LMS!$E$6*BY90^2+LMS!$F$6*BY90+LMS!$G$6,LMS!$D$7*BY90^3+LMS!$E$7*BY90^2+LMS!$F$7*BY90+LMS!$G$7)),IF(BY90&lt;69,LMS!$D$9*BY90^3+LMS!$E$9*BY90^2+LMS!$F$9*BY90+LMS!$G$9,IF(BY90&lt;150,LMS!$D$10*BY90^3+LMS!$E$10*BY90^2+LMS!$F$10*BY90+LMS!$G$10,LMS!$D$11*BY90^3+LMS!$E$11*BY90^2+LMS!$F$11*BY90+LMS!$G$11)))</f>
        <v>0.79584630099999998</v>
      </c>
      <c r="BW90">
        <f>IF(D90="M",(IF(BY90&lt;2.5,LMS!$D$21*BY90^3+LMS!$E$21*BY90^2+LMS!$F$21*BY90+LMS!$G$21,IF(BY90&lt;9.5,LMS!$D$22*BY90^3+LMS!$E$22*BY90^2+LMS!$F$22*BY90+LMS!$G$22,IF(BY90&lt;26.75,LMS!$D$23*BY90^3+LMS!$E$23*BY90^2+LMS!$F$23*BY90+LMS!$G$23,IF(BY90&lt;90,LMS!$D$24*BY90^3+LMS!$E$24*BY90^2+LMS!$F$24*BY90+LMS!$G$24,LMS!$D$25*BY90^3+LMS!$E$25*BY90^2+LMS!$F$25*BY90+LMS!$G$25))))),(IF(BY90&lt;2.5,LMS!$D$27*BY90^3+LMS!$E$27*BY90^2+LMS!$F$27*BY90+LMS!$G$27,IF(BY90&lt;9.5,LMS!$D$28*BY90^3+LMS!$E$28*BY90^2+LMS!$F$28*BY90+LMS!$G$28,IF(BY90&lt;26.75,LMS!$D$29*BY90^3+LMS!$E$29*BY90^2+LMS!$F$29*BY90+LMS!$G$29,IF(BY90&lt;90,LMS!$D$30*BY90^3+LMS!$E$30*BY90^2+LMS!$F$30*BY90+LMS!$G$30,IF(BY90&lt;150,LMS!$D$31*BY90^3+LMS!$E$31*BY90^2+LMS!$F$31*BY90+LMS!$G$31,LMS!$D$32*BY90^3+LMS!$E$32*BY90^2+LMS!$F$32*BY90+LMS!$G$32)))))))</f>
        <v>12.568967990000001</v>
      </c>
      <c r="BX90">
        <f>IF(D90="M",(IF(BY90&lt;90,LMS!$D$14*BY90^3+LMS!$E$14*BY90^2+LMS!$F$14*BY90+LMS!$G$14,LMS!$D$15*BY90^3+LMS!$E$15*BY90^2+LMS!$F$15*BY90+LMS!$G$15)),(IF(BY90&lt;90,LMS!$D$17*BY90^3+LMS!$E$17*BY90^2+LMS!$F$17*BY90+LMS!$G$17,LMS!$D$18*BY90^3+LMS!$E$18*BY90^2+LMS!$F$18*BY90+LMS!$G$18)))</f>
        <v>8.8969350000000003E-2</v>
      </c>
      <c r="BY90" s="7">
        <f t="shared" si="138"/>
        <v>0</v>
      </c>
      <c r="CA90" s="143">
        <f>IF(D90="M",WeightSDS!P$5*$BY90^7+WeightSDS!Q$5*$BY90^6+WeightSDS!R$5*$BY90^5+WeightSDS!S$5*$BY90^4+WeightSDS!T$5*$BY90^3+WeightSDS!U$5*$BY90^2+WeightSDS!V$5*$BY90+WeightSDS!W$5,IF($BY90&lt;186,WeightSDS!P$8*$BY90^7+WeightSDS!Q$8*$BY90^6+WeightSDS!R$8*$BY90^5+WeightSDS!S$8*$BY90^4+WeightSDS!T$8*$BY90^3+WeightSDS!U$8*$BY90^2+WeightSDS!V$8*$BY90+WeightSDS!W$8,WeightSDS!$U$9+WeightSDS!$V$9*($BY90-WeightSDS!$W$9)))</f>
        <v>0.75407122999999998</v>
      </c>
      <c r="CB90" s="7">
        <f>IF(D90="M",IF($BY90&lt;45,WeightSDS!M$23*$BY90^10+WeightSDS!N$23*$BY90^9+WeightSDS!O$23*$BY90^8+WeightSDS!P$23*$BY90^7+WeightSDS!Q$23*$BY90^6+WeightSDS!R$23*$BY90^5+WeightSDS!S$23*$BY90^4+WeightSDS!T$23*$BY90^3+WeightSDS!U$23*$BY90^2+WeightSDS!V$23*$BY90+WeightSDS!W$23,IF($BY90&lt;153,WeightSDS!M$25*$BY90^10+WeightSDS!N$25*$BY90^9+WeightSDS!O$25*$BY90^8+WeightSDS!P$25*$BY90^7+WeightSDS!Q$25*$BY90^6+WeightSDS!R$25*$BY90^5+WeightSDS!S$25*$BY90^4+WeightSDS!T$25*$BY90^3+WeightSDS!U$25*$BY90^2+WeightSDS!V$25*$BY90+WeightSDS!W$25,WeightSDS!M$27+WeightSDS!N$27/(1+EXP(WeightSDS!O$27+WeightSDS!P$27*$BY90)))),IF($BY90&lt;43.8,WeightSDS!M$29*$BY90^10+WeightSDS!N$29*$BY90^9+WeightSDS!O$29*$BY90^8+WeightSDS!P$29*$BY90^7+WeightSDS!Q$29*$BY90^6+WeightSDS!R$29*$BY90^5+WeightSDS!S$29*$BY90^4+WeightSDS!T$29*$BY90^3+WeightSDS!U$29*$BY90^2+WeightSDS!V$29*$BY90+WeightSDS!W$29-0.010431*(1-$BY90/210),IF($BY90&lt;123,WeightSDS!M$30*$BY90^10+WeightSDS!N$30*$BY90^9+WeightSDS!O$30*$BY90^8+WeightSDS!P$30*$BY90^7+WeightSDS!Q$30*$BY90^6+WeightSDS!R$30*$BY90^5+WeightSDS!S$30*$BY90^4+WeightSDS!T$30*$BY90^3+WeightSDS!U$30*$BY90^2+WeightSDS!V$30*$BY90+WeightSDS!W$30-0.010431*(1-1/$BY90),WeightSDS!M$32+WeightSDS!N$32/(1+EXP(WeightSDS!O$32+WeightSDS!P$32*$BY90))-0.010431*(1-$BY90/210))))</f>
        <v>2.9500001032655536</v>
      </c>
      <c r="CC90" s="7">
        <f>IF(D90="M",IF($BY90&lt;162,WeightSDS!P$12*$BY90^7+WeightSDS!Q$12*$BY90^6+WeightSDS!R$12*$BY90^5+WeightSDS!S$12*$BY90^4+WeightSDS!T$12*$BY90^3+WeightSDS!U$12*$BY90^2+WeightSDS!V$12*$BY90+WeightSDS!W$12,WeightSDS!P$14*$BY90^7+WeightSDS!Q$14*$BY90^6+WeightSDS!R$14*$BY90^5+WeightSDS!S$14*$BY90^4+WeightSDS!T$14*$BY90^3+WeightSDS!U$14*$BY90^2+WeightSDS!V$14*$BY90+WeightSDS!W$14),IF($BY90&lt;156,WeightSDS!O$17*$BY90^8+WeightSDS!P$17*$BY90^7+WeightSDS!Q$17*$BY90^6+WeightSDS!R$17*$BY90^5+WeightSDS!S$17*$BY90^4+WeightSDS!T$17*$BY90^3+WeightSDS!U$17*$BY90^2+WeightSDS!V$17*$BY90+WeightSDS!W$17,IF($BY90&lt;186,WeightSDS!$U$18+(WeightSDS!$V$18-WeightSDS!$U$18)/24*($BY90-186)+WeightSDS!$W$18*(-$BY90+186)^2-0.005,WeightSDS!$U$18+(WeightSDS!$V$18-WeightSDS!$U$18)/24*($BY90-186)-0.005)))</f>
        <v>0.14604529399999999</v>
      </c>
      <c r="CE90">
        <f t="shared" si="104"/>
        <v>0.56299999999999994</v>
      </c>
      <c r="CF90">
        <f t="shared" si="105"/>
        <v>69</v>
      </c>
      <c r="CG90">
        <f t="shared" si="106"/>
        <v>0.51</v>
      </c>
      <c r="CH90" s="7" t="e">
        <f t="shared" si="107"/>
        <v>#VALUE!</v>
      </c>
      <c r="CI90" s="7" t="e">
        <f t="shared" si="108"/>
        <v>#VALUE!</v>
      </c>
      <c r="CJ90" s="7" t="e">
        <f t="shared" si="109"/>
        <v>#VALUE!</v>
      </c>
      <c r="CK90" s="7" t="e">
        <f t="shared" ref="CK90:CK102" si="143">INDEX(birthH,(W90-22)*7+X90+1,1)</f>
        <v>#VALUE!</v>
      </c>
      <c r="CL90" s="7" t="e">
        <f t="shared" ref="CL90:CL102" si="144">INDEX(birthH,(W90-22)*7+X90+1,2)</f>
        <v>#VALUE!</v>
      </c>
      <c r="CM90" s="7" t="e">
        <f t="shared" ref="CM90:CM102" si="145">INDEX(birthH,(W90-22)*7+X90+1,3)</f>
        <v>#VALUE!</v>
      </c>
      <c r="CN90" s="7" t="e">
        <f t="shared" ref="CN90:CN102" si="146">INDEX(head,(W90-22)*7+X90+1,1)</f>
        <v>#VALUE!</v>
      </c>
      <c r="CO90" s="7" t="e">
        <f t="shared" ref="CO90:CO102" si="147">INDEX(head,(W90-22)*7+X90+1,2)</f>
        <v>#VALUE!</v>
      </c>
      <c r="CP90" s="7" t="e">
        <f t="shared" ref="CP90:CP102" si="148">INDEX(head,(W90-22)*7+X90+1,3)</f>
        <v>#VALUE!</v>
      </c>
      <c r="CR90" s="7" t="e">
        <f t="shared" si="110"/>
        <v>#VALUE!</v>
      </c>
      <c r="CS90" s="7" t="e">
        <f t="shared" si="111"/>
        <v>#VALUE!</v>
      </c>
      <c r="CT90" s="7" t="e">
        <f t="shared" si="112"/>
        <v>#VALUE!</v>
      </c>
      <c r="CU90" s="7" t="e">
        <f t="shared" si="113"/>
        <v>#VALUE!</v>
      </c>
      <c r="CV90" s="7" t="e">
        <f t="shared" si="114"/>
        <v>#VALUE!</v>
      </c>
      <c r="CW90" s="7" t="e">
        <f t="shared" si="115"/>
        <v>#VALUE!</v>
      </c>
      <c r="CX90" s="7" t="e">
        <f t="shared" si="116"/>
        <v>#VALUE!</v>
      </c>
      <c r="CY90" s="7" t="e">
        <f t="shared" si="117"/>
        <v>#VALUE!</v>
      </c>
      <c r="CZ90" s="7" t="e">
        <f t="shared" si="118"/>
        <v>#VALUE!</v>
      </c>
    </row>
    <row r="91" spans="2:104" s="7" customFormat="1" x14ac:dyDescent="0.15">
      <c r="B91" s="118"/>
      <c r="C91" s="118"/>
      <c r="D91" s="118"/>
      <c r="E91" s="30"/>
      <c r="F91" s="78"/>
      <c r="G91" s="78"/>
      <c r="H91" s="78"/>
      <c r="I91" s="78"/>
      <c r="J91" s="78"/>
      <c r="K91" s="78"/>
      <c r="L91" s="30"/>
      <c r="M91" s="78"/>
      <c r="N91" s="78"/>
      <c r="O91" s="78"/>
      <c r="P91" s="78"/>
      <c r="Q91" s="2" t="str">
        <f t="shared" si="119"/>
        <v/>
      </c>
      <c r="R91" s="11" t="str">
        <f t="shared" si="120"/>
        <v/>
      </c>
      <c r="S91" s="2" t="str">
        <f t="shared" si="121"/>
        <v/>
      </c>
      <c r="T91" s="11" t="str">
        <f t="shared" si="122"/>
        <v/>
      </c>
      <c r="U91" s="2" t="str">
        <f t="shared" si="123"/>
        <v/>
      </c>
      <c r="V91" s="11" t="str">
        <f t="shared" si="124"/>
        <v/>
      </c>
      <c r="W91" s="79" t="str">
        <f t="shared" si="139"/>
        <v/>
      </c>
      <c r="X91" s="79" t="str">
        <f t="shared" si="140"/>
        <v/>
      </c>
      <c r="Y91" s="2" t="str">
        <f t="shared" si="95"/>
        <v/>
      </c>
      <c r="Z91" s="11" t="str">
        <f t="shared" si="96"/>
        <v/>
      </c>
      <c r="AA91" s="2" t="str">
        <f t="shared" si="97"/>
        <v/>
      </c>
      <c r="AB91" s="11" t="str">
        <f t="shared" si="98"/>
        <v/>
      </c>
      <c r="AC91" s="2" t="str">
        <f t="shared" si="99"/>
        <v/>
      </c>
      <c r="AD91" s="11" t="str">
        <f t="shared" si="100"/>
        <v/>
      </c>
      <c r="AE91" s="11" t="str">
        <f t="shared" si="101"/>
        <v/>
      </c>
      <c r="AF91" s="2" t="str">
        <f t="shared" si="125"/>
        <v/>
      </c>
      <c r="AG91" s="2" t="str">
        <f t="shared" si="102"/>
        <v/>
      </c>
      <c r="AH91" s="2" t="str">
        <f t="shared" si="126"/>
        <v/>
      </c>
      <c r="AI91" s="11" t="str">
        <f t="shared" si="127"/>
        <v/>
      </c>
      <c r="AJ91" s="2" t="str">
        <f t="shared" si="128"/>
        <v/>
      </c>
      <c r="AK91" s="11" t="str">
        <f t="shared" si="129"/>
        <v/>
      </c>
      <c r="AL91" s="11" t="str">
        <f t="shared" si="130"/>
        <v/>
      </c>
      <c r="AM91" s="2" t="str">
        <f t="shared" si="131"/>
        <v/>
      </c>
      <c r="AN91" s="11" t="str">
        <f t="shared" si="132"/>
        <v/>
      </c>
      <c r="AO91" s="175" t="str">
        <f t="shared" si="133"/>
        <v/>
      </c>
      <c r="AP91" s="11" t="str">
        <f t="shared" si="134"/>
        <v/>
      </c>
      <c r="AQ91" s="33"/>
      <c r="AR91" s="33"/>
      <c r="AS91" s="33"/>
      <c r="AT91" s="33"/>
      <c r="AU91" s="33"/>
      <c r="AV91" s="33"/>
      <c r="AW91" s="33"/>
      <c r="AX91" s="33"/>
      <c r="AY91" s="33"/>
      <c r="AZ91" s="33"/>
      <c r="BA91" s="33"/>
      <c r="BB91" s="33"/>
      <c r="BC91" s="33"/>
      <c r="BD91" s="33"/>
      <c r="BE91" s="33"/>
      <c r="BF91" s="33"/>
      <c r="BG91" s="33"/>
      <c r="BH91" s="33"/>
      <c r="BI91" s="31"/>
      <c r="BJ91" s="31"/>
      <c r="BK91" s="136"/>
      <c r="BL91" s="139">
        <f t="shared" si="135"/>
        <v>0</v>
      </c>
      <c r="BM91" s="31">
        <f t="shared" si="136"/>
        <v>0</v>
      </c>
      <c r="BN91" s="31"/>
      <c r="BO91" s="140">
        <f t="shared" si="137"/>
        <v>0</v>
      </c>
      <c r="BP91" s="12"/>
      <c r="BQ91" s="8">
        <f t="shared" si="141"/>
        <v>9.0359999999999996</v>
      </c>
      <c r="BR91" s="8">
        <f t="shared" si="142"/>
        <v>-184.49199999999999</v>
      </c>
      <c r="BS91" s="8"/>
      <c r="BT91" s="8">
        <f t="shared" si="103"/>
        <v>0</v>
      </c>
      <c r="BU91"/>
      <c r="BV91">
        <f>IF(D91="M",IF(BY91&lt;78,LMS!$D$5*BY91^3+LMS!$E$5*BY91^2+LMS!$F$5*BY91+LMS!$G$5,IF(BY91&lt;150,LMS!$D$6*BY91^3+LMS!$E$6*BY91^2+LMS!$F$6*BY91+LMS!$G$6,LMS!$D$7*BY91^3+LMS!$E$7*BY91^2+LMS!$F$7*BY91+LMS!$G$7)),IF(BY91&lt;69,LMS!$D$9*BY91^3+LMS!$E$9*BY91^2+LMS!$F$9*BY91+LMS!$G$9,IF(BY91&lt;150,LMS!$D$10*BY91^3+LMS!$E$10*BY91^2+LMS!$F$10*BY91+LMS!$G$10,LMS!$D$11*BY91^3+LMS!$E$11*BY91^2+LMS!$F$11*BY91+LMS!$G$11)))</f>
        <v>0.79584630099999998</v>
      </c>
      <c r="BW91">
        <f>IF(D91="M",(IF(BY91&lt;2.5,LMS!$D$21*BY91^3+LMS!$E$21*BY91^2+LMS!$F$21*BY91+LMS!$G$21,IF(BY91&lt;9.5,LMS!$D$22*BY91^3+LMS!$E$22*BY91^2+LMS!$F$22*BY91+LMS!$G$22,IF(BY91&lt;26.75,LMS!$D$23*BY91^3+LMS!$E$23*BY91^2+LMS!$F$23*BY91+LMS!$G$23,IF(BY91&lt;90,LMS!$D$24*BY91^3+LMS!$E$24*BY91^2+LMS!$F$24*BY91+LMS!$G$24,LMS!$D$25*BY91^3+LMS!$E$25*BY91^2+LMS!$F$25*BY91+LMS!$G$25))))),(IF(BY91&lt;2.5,LMS!$D$27*BY91^3+LMS!$E$27*BY91^2+LMS!$F$27*BY91+LMS!$G$27,IF(BY91&lt;9.5,LMS!$D$28*BY91^3+LMS!$E$28*BY91^2+LMS!$F$28*BY91+LMS!$G$28,IF(BY91&lt;26.75,LMS!$D$29*BY91^3+LMS!$E$29*BY91^2+LMS!$F$29*BY91+LMS!$G$29,IF(BY91&lt;90,LMS!$D$30*BY91^3+LMS!$E$30*BY91^2+LMS!$F$30*BY91+LMS!$G$30,IF(BY91&lt;150,LMS!$D$31*BY91^3+LMS!$E$31*BY91^2+LMS!$F$31*BY91+LMS!$G$31,LMS!$D$32*BY91^3+LMS!$E$32*BY91^2+LMS!$F$32*BY91+LMS!$G$32)))))))</f>
        <v>12.568967990000001</v>
      </c>
      <c r="BX91">
        <f>IF(D91="M",(IF(BY91&lt;90,LMS!$D$14*BY91^3+LMS!$E$14*BY91^2+LMS!$F$14*BY91+LMS!$G$14,LMS!$D$15*BY91^3+LMS!$E$15*BY91^2+LMS!$F$15*BY91+LMS!$G$15)),(IF(BY91&lt;90,LMS!$D$17*BY91^3+LMS!$E$17*BY91^2+LMS!$F$17*BY91+LMS!$G$17,LMS!$D$18*BY91^3+LMS!$E$18*BY91^2+LMS!$F$18*BY91+LMS!$G$18)))</f>
        <v>8.8969350000000003E-2</v>
      </c>
      <c r="BY91" s="7">
        <f t="shared" si="138"/>
        <v>0</v>
      </c>
      <c r="CA91" s="143">
        <f>IF(D91="M",WeightSDS!P$5*$BY91^7+WeightSDS!Q$5*$BY91^6+WeightSDS!R$5*$BY91^5+WeightSDS!S$5*$BY91^4+WeightSDS!T$5*$BY91^3+WeightSDS!U$5*$BY91^2+WeightSDS!V$5*$BY91+WeightSDS!W$5,IF($BY91&lt;186,WeightSDS!P$8*$BY91^7+WeightSDS!Q$8*$BY91^6+WeightSDS!R$8*$BY91^5+WeightSDS!S$8*$BY91^4+WeightSDS!T$8*$BY91^3+WeightSDS!U$8*$BY91^2+WeightSDS!V$8*$BY91+WeightSDS!W$8,WeightSDS!$U$9+WeightSDS!$V$9*($BY91-WeightSDS!$W$9)))</f>
        <v>0.75407122999999998</v>
      </c>
      <c r="CB91" s="7">
        <f>IF(D91="M",IF($BY91&lt;45,WeightSDS!M$23*$BY91^10+WeightSDS!N$23*$BY91^9+WeightSDS!O$23*$BY91^8+WeightSDS!P$23*$BY91^7+WeightSDS!Q$23*$BY91^6+WeightSDS!R$23*$BY91^5+WeightSDS!S$23*$BY91^4+WeightSDS!T$23*$BY91^3+WeightSDS!U$23*$BY91^2+WeightSDS!V$23*$BY91+WeightSDS!W$23,IF($BY91&lt;153,WeightSDS!M$25*$BY91^10+WeightSDS!N$25*$BY91^9+WeightSDS!O$25*$BY91^8+WeightSDS!P$25*$BY91^7+WeightSDS!Q$25*$BY91^6+WeightSDS!R$25*$BY91^5+WeightSDS!S$25*$BY91^4+WeightSDS!T$25*$BY91^3+WeightSDS!U$25*$BY91^2+WeightSDS!V$25*$BY91+WeightSDS!W$25,WeightSDS!M$27+WeightSDS!N$27/(1+EXP(WeightSDS!O$27+WeightSDS!P$27*$BY91)))),IF($BY91&lt;43.8,WeightSDS!M$29*$BY91^10+WeightSDS!N$29*$BY91^9+WeightSDS!O$29*$BY91^8+WeightSDS!P$29*$BY91^7+WeightSDS!Q$29*$BY91^6+WeightSDS!R$29*$BY91^5+WeightSDS!S$29*$BY91^4+WeightSDS!T$29*$BY91^3+WeightSDS!U$29*$BY91^2+WeightSDS!V$29*$BY91+WeightSDS!W$29-0.010431*(1-$BY91/210),IF($BY91&lt;123,WeightSDS!M$30*$BY91^10+WeightSDS!N$30*$BY91^9+WeightSDS!O$30*$BY91^8+WeightSDS!P$30*$BY91^7+WeightSDS!Q$30*$BY91^6+WeightSDS!R$30*$BY91^5+WeightSDS!S$30*$BY91^4+WeightSDS!T$30*$BY91^3+WeightSDS!U$30*$BY91^2+WeightSDS!V$30*$BY91+WeightSDS!W$30-0.010431*(1-1/$BY91),WeightSDS!M$32+WeightSDS!N$32/(1+EXP(WeightSDS!O$32+WeightSDS!P$32*$BY91))-0.010431*(1-$BY91/210))))</f>
        <v>2.9500001032655536</v>
      </c>
      <c r="CC91" s="7">
        <f>IF(D91="M",IF($BY91&lt;162,WeightSDS!P$12*$BY91^7+WeightSDS!Q$12*$BY91^6+WeightSDS!R$12*$BY91^5+WeightSDS!S$12*$BY91^4+WeightSDS!T$12*$BY91^3+WeightSDS!U$12*$BY91^2+WeightSDS!V$12*$BY91+WeightSDS!W$12,WeightSDS!P$14*$BY91^7+WeightSDS!Q$14*$BY91^6+WeightSDS!R$14*$BY91^5+WeightSDS!S$14*$BY91^4+WeightSDS!T$14*$BY91^3+WeightSDS!U$14*$BY91^2+WeightSDS!V$14*$BY91+WeightSDS!W$14),IF($BY91&lt;156,WeightSDS!O$17*$BY91^8+WeightSDS!P$17*$BY91^7+WeightSDS!Q$17*$BY91^6+WeightSDS!R$17*$BY91^5+WeightSDS!S$17*$BY91^4+WeightSDS!T$17*$BY91^3+WeightSDS!U$17*$BY91^2+WeightSDS!V$17*$BY91+WeightSDS!W$17,IF($BY91&lt;186,WeightSDS!$U$18+(WeightSDS!$V$18-WeightSDS!$U$18)/24*($BY91-186)+WeightSDS!$W$18*(-$BY91+186)^2-0.005,WeightSDS!$U$18+(WeightSDS!$V$18-WeightSDS!$U$18)/24*($BY91-186)-0.005)))</f>
        <v>0.14604529399999999</v>
      </c>
      <c r="CE91">
        <f t="shared" si="104"/>
        <v>0.56299999999999994</v>
      </c>
      <c r="CF91">
        <f t="shared" si="105"/>
        <v>69</v>
      </c>
      <c r="CG91">
        <f t="shared" si="106"/>
        <v>0.51</v>
      </c>
      <c r="CH91" s="7" t="e">
        <f t="shared" si="107"/>
        <v>#VALUE!</v>
      </c>
      <c r="CI91" s="7" t="e">
        <f t="shared" si="108"/>
        <v>#VALUE!</v>
      </c>
      <c r="CJ91" s="7" t="e">
        <f t="shared" si="109"/>
        <v>#VALUE!</v>
      </c>
      <c r="CK91" s="7" t="e">
        <f t="shared" si="143"/>
        <v>#VALUE!</v>
      </c>
      <c r="CL91" s="7" t="e">
        <f t="shared" si="144"/>
        <v>#VALUE!</v>
      </c>
      <c r="CM91" s="7" t="e">
        <f t="shared" si="145"/>
        <v>#VALUE!</v>
      </c>
      <c r="CN91" s="7" t="e">
        <f t="shared" si="146"/>
        <v>#VALUE!</v>
      </c>
      <c r="CO91" s="7" t="e">
        <f t="shared" si="147"/>
        <v>#VALUE!</v>
      </c>
      <c r="CP91" s="7" t="e">
        <f t="shared" si="148"/>
        <v>#VALUE!</v>
      </c>
      <c r="CR91" s="7" t="e">
        <f t="shared" si="110"/>
        <v>#VALUE!</v>
      </c>
      <c r="CS91" s="7" t="e">
        <f t="shared" si="111"/>
        <v>#VALUE!</v>
      </c>
      <c r="CT91" s="7" t="e">
        <f t="shared" si="112"/>
        <v>#VALUE!</v>
      </c>
      <c r="CU91" s="7" t="e">
        <f t="shared" si="113"/>
        <v>#VALUE!</v>
      </c>
      <c r="CV91" s="7" t="e">
        <f t="shared" si="114"/>
        <v>#VALUE!</v>
      </c>
      <c r="CW91" s="7" t="e">
        <f t="shared" si="115"/>
        <v>#VALUE!</v>
      </c>
      <c r="CX91" s="7" t="e">
        <f t="shared" si="116"/>
        <v>#VALUE!</v>
      </c>
      <c r="CY91" s="7" t="e">
        <f t="shared" si="117"/>
        <v>#VALUE!</v>
      </c>
      <c r="CZ91" s="7" t="e">
        <f t="shared" si="118"/>
        <v>#VALUE!</v>
      </c>
    </row>
    <row r="92" spans="2:104" s="7" customFormat="1" x14ac:dyDescent="0.15">
      <c r="B92" s="118"/>
      <c r="C92" s="118"/>
      <c r="D92" s="118"/>
      <c r="E92" s="30"/>
      <c r="F92" s="78"/>
      <c r="G92" s="78"/>
      <c r="H92" s="78"/>
      <c r="I92" s="78"/>
      <c r="J92" s="78"/>
      <c r="K92" s="78"/>
      <c r="L92" s="30"/>
      <c r="M92" s="78"/>
      <c r="N92" s="78"/>
      <c r="O92" s="78"/>
      <c r="P92" s="78"/>
      <c r="Q92" s="2" t="str">
        <f t="shared" si="119"/>
        <v/>
      </c>
      <c r="R92" s="11" t="str">
        <f t="shared" si="120"/>
        <v/>
      </c>
      <c r="S92" s="2" t="str">
        <f t="shared" si="121"/>
        <v/>
      </c>
      <c r="T92" s="11" t="str">
        <f t="shared" si="122"/>
        <v/>
      </c>
      <c r="U92" s="2" t="str">
        <f t="shared" si="123"/>
        <v/>
      </c>
      <c r="V92" s="11" t="str">
        <f t="shared" si="124"/>
        <v/>
      </c>
      <c r="W92" s="79" t="str">
        <f t="shared" si="139"/>
        <v/>
      </c>
      <c r="X92" s="79" t="str">
        <f t="shared" si="140"/>
        <v/>
      </c>
      <c r="Y92" s="2" t="str">
        <f t="shared" si="95"/>
        <v/>
      </c>
      <c r="Z92" s="11" t="str">
        <f t="shared" si="96"/>
        <v/>
      </c>
      <c r="AA92" s="2" t="str">
        <f t="shared" si="97"/>
        <v/>
      </c>
      <c r="AB92" s="11" t="str">
        <f t="shared" si="98"/>
        <v/>
      </c>
      <c r="AC92" s="2" t="str">
        <f t="shared" si="99"/>
        <v/>
      </c>
      <c r="AD92" s="11" t="str">
        <f t="shared" si="100"/>
        <v/>
      </c>
      <c r="AE92" s="11" t="str">
        <f t="shared" si="101"/>
        <v/>
      </c>
      <c r="AF92" s="2" t="str">
        <f t="shared" si="125"/>
        <v/>
      </c>
      <c r="AG92" s="2" t="str">
        <f t="shared" si="102"/>
        <v/>
      </c>
      <c r="AH92" s="2" t="str">
        <f t="shared" si="126"/>
        <v/>
      </c>
      <c r="AI92" s="11" t="str">
        <f t="shared" si="127"/>
        <v/>
      </c>
      <c r="AJ92" s="2" t="str">
        <f t="shared" si="128"/>
        <v/>
      </c>
      <c r="AK92" s="11" t="str">
        <f t="shared" si="129"/>
        <v/>
      </c>
      <c r="AL92" s="11" t="str">
        <f t="shared" si="130"/>
        <v/>
      </c>
      <c r="AM92" s="2" t="str">
        <f t="shared" si="131"/>
        <v/>
      </c>
      <c r="AN92" s="11" t="str">
        <f t="shared" si="132"/>
        <v/>
      </c>
      <c r="AO92" s="175" t="str">
        <f t="shared" si="133"/>
        <v/>
      </c>
      <c r="AP92" s="11" t="str">
        <f t="shared" si="134"/>
        <v/>
      </c>
      <c r="AQ92" s="33"/>
      <c r="AR92" s="33"/>
      <c r="AS92" s="33"/>
      <c r="AT92" s="33"/>
      <c r="AU92" s="33"/>
      <c r="AV92" s="33"/>
      <c r="AW92" s="33"/>
      <c r="AX92" s="33"/>
      <c r="AY92" s="33"/>
      <c r="AZ92" s="33"/>
      <c r="BA92" s="33"/>
      <c r="BB92" s="33"/>
      <c r="BC92" s="33"/>
      <c r="BD92" s="33"/>
      <c r="BE92" s="33"/>
      <c r="BF92" s="33"/>
      <c r="BG92" s="33"/>
      <c r="BH92" s="33"/>
      <c r="BI92" s="31"/>
      <c r="BJ92" s="31"/>
      <c r="BK92" s="136"/>
      <c r="BL92" s="139">
        <f t="shared" si="135"/>
        <v>0</v>
      </c>
      <c r="BM92" s="31">
        <f t="shared" si="136"/>
        <v>0</v>
      </c>
      <c r="BN92" s="31"/>
      <c r="BO92" s="140">
        <f t="shared" si="137"/>
        <v>0</v>
      </c>
      <c r="BP92" s="12"/>
      <c r="BQ92" s="8">
        <f t="shared" si="141"/>
        <v>9.0359999999999996</v>
      </c>
      <c r="BR92" s="8">
        <f t="shared" si="142"/>
        <v>-184.49199999999999</v>
      </c>
      <c r="BS92" s="8"/>
      <c r="BT92" s="8">
        <f t="shared" si="103"/>
        <v>0</v>
      </c>
      <c r="BU92"/>
      <c r="BV92">
        <f>IF(D92="M",IF(BY92&lt;78,LMS!$D$5*BY92^3+LMS!$E$5*BY92^2+LMS!$F$5*BY92+LMS!$G$5,IF(BY92&lt;150,LMS!$D$6*BY92^3+LMS!$E$6*BY92^2+LMS!$F$6*BY92+LMS!$G$6,LMS!$D$7*BY92^3+LMS!$E$7*BY92^2+LMS!$F$7*BY92+LMS!$G$7)),IF(BY92&lt;69,LMS!$D$9*BY92^3+LMS!$E$9*BY92^2+LMS!$F$9*BY92+LMS!$G$9,IF(BY92&lt;150,LMS!$D$10*BY92^3+LMS!$E$10*BY92^2+LMS!$F$10*BY92+LMS!$G$10,LMS!$D$11*BY92^3+LMS!$E$11*BY92^2+LMS!$F$11*BY92+LMS!$G$11)))</f>
        <v>0.79584630099999998</v>
      </c>
      <c r="BW92">
        <f>IF(D92="M",(IF(BY92&lt;2.5,LMS!$D$21*BY92^3+LMS!$E$21*BY92^2+LMS!$F$21*BY92+LMS!$G$21,IF(BY92&lt;9.5,LMS!$D$22*BY92^3+LMS!$E$22*BY92^2+LMS!$F$22*BY92+LMS!$G$22,IF(BY92&lt;26.75,LMS!$D$23*BY92^3+LMS!$E$23*BY92^2+LMS!$F$23*BY92+LMS!$G$23,IF(BY92&lt;90,LMS!$D$24*BY92^3+LMS!$E$24*BY92^2+LMS!$F$24*BY92+LMS!$G$24,LMS!$D$25*BY92^3+LMS!$E$25*BY92^2+LMS!$F$25*BY92+LMS!$G$25))))),(IF(BY92&lt;2.5,LMS!$D$27*BY92^3+LMS!$E$27*BY92^2+LMS!$F$27*BY92+LMS!$G$27,IF(BY92&lt;9.5,LMS!$D$28*BY92^3+LMS!$E$28*BY92^2+LMS!$F$28*BY92+LMS!$G$28,IF(BY92&lt;26.75,LMS!$D$29*BY92^3+LMS!$E$29*BY92^2+LMS!$F$29*BY92+LMS!$G$29,IF(BY92&lt;90,LMS!$D$30*BY92^3+LMS!$E$30*BY92^2+LMS!$F$30*BY92+LMS!$G$30,IF(BY92&lt;150,LMS!$D$31*BY92^3+LMS!$E$31*BY92^2+LMS!$F$31*BY92+LMS!$G$31,LMS!$D$32*BY92^3+LMS!$E$32*BY92^2+LMS!$F$32*BY92+LMS!$G$32)))))))</f>
        <v>12.568967990000001</v>
      </c>
      <c r="BX92">
        <f>IF(D92="M",(IF(BY92&lt;90,LMS!$D$14*BY92^3+LMS!$E$14*BY92^2+LMS!$F$14*BY92+LMS!$G$14,LMS!$D$15*BY92^3+LMS!$E$15*BY92^2+LMS!$F$15*BY92+LMS!$G$15)),(IF(BY92&lt;90,LMS!$D$17*BY92^3+LMS!$E$17*BY92^2+LMS!$F$17*BY92+LMS!$G$17,LMS!$D$18*BY92^3+LMS!$E$18*BY92^2+LMS!$F$18*BY92+LMS!$G$18)))</f>
        <v>8.8969350000000003E-2</v>
      </c>
      <c r="BY92" s="7">
        <f t="shared" si="138"/>
        <v>0</v>
      </c>
      <c r="CA92" s="143">
        <f>IF(D92="M",WeightSDS!P$5*$BY92^7+WeightSDS!Q$5*$BY92^6+WeightSDS!R$5*$BY92^5+WeightSDS!S$5*$BY92^4+WeightSDS!T$5*$BY92^3+WeightSDS!U$5*$BY92^2+WeightSDS!V$5*$BY92+WeightSDS!W$5,IF($BY92&lt;186,WeightSDS!P$8*$BY92^7+WeightSDS!Q$8*$BY92^6+WeightSDS!R$8*$BY92^5+WeightSDS!S$8*$BY92^4+WeightSDS!T$8*$BY92^3+WeightSDS!U$8*$BY92^2+WeightSDS!V$8*$BY92+WeightSDS!W$8,WeightSDS!$U$9+WeightSDS!$V$9*($BY92-WeightSDS!$W$9)))</f>
        <v>0.75407122999999998</v>
      </c>
      <c r="CB92" s="7">
        <f>IF(D92="M",IF($BY92&lt;45,WeightSDS!M$23*$BY92^10+WeightSDS!N$23*$BY92^9+WeightSDS!O$23*$BY92^8+WeightSDS!P$23*$BY92^7+WeightSDS!Q$23*$BY92^6+WeightSDS!R$23*$BY92^5+WeightSDS!S$23*$BY92^4+WeightSDS!T$23*$BY92^3+WeightSDS!U$23*$BY92^2+WeightSDS!V$23*$BY92+WeightSDS!W$23,IF($BY92&lt;153,WeightSDS!M$25*$BY92^10+WeightSDS!N$25*$BY92^9+WeightSDS!O$25*$BY92^8+WeightSDS!P$25*$BY92^7+WeightSDS!Q$25*$BY92^6+WeightSDS!R$25*$BY92^5+WeightSDS!S$25*$BY92^4+WeightSDS!T$25*$BY92^3+WeightSDS!U$25*$BY92^2+WeightSDS!V$25*$BY92+WeightSDS!W$25,WeightSDS!M$27+WeightSDS!N$27/(1+EXP(WeightSDS!O$27+WeightSDS!P$27*$BY92)))),IF($BY92&lt;43.8,WeightSDS!M$29*$BY92^10+WeightSDS!N$29*$BY92^9+WeightSDS!O$29*$BY92^8+WeightSDS!P$29*$BY92^7+WeightSDS!Q$29*$BY92^6+WeightSDS!R$29*$BY92^5+WeightSDS!S$29*$BY92^4+WeightSDS!T$29*$BY92^3+WeightSDS!U$29*$BY92^2+WeightSDS!V$29*$BY92+WeightSDS!W$29-0.010431*(1-$BY92/210),IF($BY92&lt;123,WeightSDS!M$30*$BY92^10+WeightSDS!N$30*$BY92^9+WeightSDS!O$30*$BY92^8+WeightSDS!P$30*$BY92^7+WeightSDS!Q$30*$BY92^6+WeightSDS!R$30*$BY92^5+WeightSDS!S$30*$BY92^4+WeightSDS!T$30*$BY92^3+WeightSDS!U$30*$BY92^2+WeightSDS!V$30*$BY92+WeightSDS!W$30-0.010431*(1-1/$BY92),WeightSDS!M$32+WeightSDS!N$32/(1+EXP(WeightSDS!O$32+WeightSDS!P$32*$BY92))-0.010431*(1-$BY92/210))))</f>
        <v>2.9500001032655536</v>
      </c>
      <c r="CC92" s="7">
        <f>IF(D92="M",IF($BY92&lt;162,WeightSDS!P$12*$BY92^7+WeightSDS!Q$12*$BY92^6+WeightSDS!R$12*$BY92^5+WeightSDS!S$12*$BY92^4+WeightSDS!T$12*$BY92^3+WeightSDS!U$12*$BY92^2+WeightSDS!V$12*$BY92+WeightSDS!W$12,WeightSDS!P$14*$BY92^7+WeightSDS!Q$14*$BY92^6+WeightSDS!R$14*$BY92^5+WeightSDS!S$14*$BY92^4+WeightSDS!T$14*$BY92^3+WeightSDS!U$14*$BY92^2+WeightSDS!V$14*$BY92+WeightSDS!W$14),IF($BY92&lt;156,WeightSDS!O$17*$BY92^8+WeightSDS!P$17*$BY92^7+WeightSDS!Q$17*$BY92^6+WeightSDS!R$17*$BY92^5+WeightSDS!S$17*$BY92^4+WeightSDS!T$17*$BY92^3+WeightSDS!U$17*$BY92^2+WeightSDS!V$17*$BY92+WeightSDS!W$17,IF($BY92&lt;186,WeightSDS!$U$18+(WeightSDS!$V$18-WeightSDS!$U$18)/24*($BY92-186)+WeightSDS!$W$18*(-$BY92+186)^2-0.005,WeightSDS!$U$18+(WeightSDS!$V$18-WeightSDS!$U$18)/24*($BY92-186)-0.005)))</f>
        <v>0.14604529399999999</v>
      </c>
      <c r="CE92">
        <f t="shared" si="104"/>
        <v>0.56299999999999994</v>
      </c>
      <c r="CF92">
        <f t="shared" si="105"/>
        <v>69</v>
      </c>
      <c r="CG92">
        <f t="shared" si="106"/>
        <v>0.51</v>
      </c>
      <c r="CH92" s="7" t="e">
        <f t="shared" si="107"/>
        <v>#VALUE!</v>
      </c>
      <c r="CI92" s="7" t="e">
        <f t="shared" si="108"/>
        <v>#VALUE!</v>
      </c>
      <c r="CJ92" s="7" t="e">
        <f t="shared" si="109"/>
        <v>#VALUE!</v>
      </c>
      <c r="CK92" s="7" t="e">
        <f t="shared" si="143"/>
        <v>#VALUE!</v>
      </c>
      <c r="CL92" s="7" t="e">
        <f t="shared" si="144"/>
        <v>#VALUE!</v>
      </c>
      <c r="CM92" s="7" t="e">
        <f t="shared" si="145"/>
        <v>#VALUE!</v>
      </c>
      <c r="CN92" s="7" t="e">
        <f t="shared" si="146"/>
        <v>#VALUE!</v>
      </c>
      <c r="CO92" s="7" t="e">
        <f t="shared" si="147"/>
        <v>#VALUE!</v>
      </c>
      <c r="CP92" s="7" t="e">
        <f t="shared" si="148"/>
        <v>#VALUE!</v>
      </c>
      <c r="CR92" s="7" t="e">
        <f t="shared" si="110"/>
        <v>#VALUE!</v>
      </c>
      <c r="CS92" s="7" t="e">
        <f t="shared" si="111"/>
        <v>#VALUE!</v>
      </c>
      <c r="CT92" s="7" t="e">
        <f t="shared" si="112"/>
        <v>#VALUE!</v>
      </c>
      <c r="CU92" s="7" t="e">
        <f t="shared" si="113"/>
        <v>#VALUE!</v>
      </c>
      <c r="CV92" s="7" t="e">
        <f t="shared" si="114"/>
        <v>#VALUE!</v>
      </c>
      <c r="CW92" s="7" t="e">
        <f t="shared" si="115"/>
        <v>#VALUE!</v>
      </c>
      <c r="CX92" s="7" t="e">
        <f t="shared" si="116"/>
        <v>#VALUE!</v>
      </c>
      <c r="CY92" s="7" t="e">
        <f t="shared" si="117"/>
        <v>#VALUE!</v>
      </c>
      <c r="CZ92" s="7" t="e">
        <f t="shared" si="118"/>
        <v>#VALUE!</v>
      </c>
    </row>
    <row r="93" spans="2:104" s="7" customFormat="1" x14ac:dyDescent="0.15">
      <c r="B93" s="118"/>
      <c r="C93" s="118"/>
      <c r="D93" s="118"/>
      <c r="E93" s="30"/>
      <c r="F93" s="78"/>
      <c r="G93" s="78"/>
      <c r="H93" s="78"/>
      <c r="I93" s="78"/>
      <c r="J93" s="78"/>
      <c r="K93" s="78"/>
      <c r="L93" s="30"/>
      <c r="M93" s="78"/>
      <c r="N93" s="78"/>
      <c r="O93" s="78"/>
      <c r="P93" s="78"/>
      <c r="Q93" s="2" t="str">
        <f t="shared" si="119"/>
        <v/>
      </c>
      <c r="R93" s="11" t="str">
        <f t="shared" si="120"/>
        <v/>
      </c>
      <c r="S93" s="2" t="str">
        <f t="shared" si="121"/>
        <v/>
      </c>
      <c r="T93" s="11" t="str">
        <f t="shared" si="122"/>
        <v/>
      </c>
      <c r="U93" s="2" t="str">
        <f t="shared" si="123"/>
        <v/>
      </c>
      <c r="V93" s="11" t="str">
        <f t="shared" si="124"/>
        <v/>
      </c>
      <c r="W93" s="79" t="str">
        <f t="shared" si="139"/>
        <v/>
      </c>
      <c r="X93" s="79" t="str">
        <f t="shared" si="140"/>
        <v/>
      </c>
      <c r="Y93" s="2" t="str">
        <f t="shared" si="95"/>
        <v/>
      </c>
      <c r="Z93" s="11" t="str">
        <f t="shared" si="96"/>
        <v/>
      </c>
      <c r="AA93" s="2" t="str">
        <f t="shared" si="97"/>
        <v/>
      </c>
      <c r="AB93" s="11" t="str">
        <f t="shared" si="98"/>
        <v/>
      </c>
      <c r="AC93" s="2" t="str">
        <f t="shared" si="99"/>
        <v/>
      </c>
      <c r="AD93" s="11" t="str">
        <f t="shared" si="100"/>
        <v/>
      </c>
      <c r="AE93" s="11" t="str">
        <f t="shared" si="101"/>
        <v/>
      </c>
      <c r="AF93" s="2" t="str">
        <f t="shared" si="125"/>
        <v/>
      </c>
      <c r="AG93" s="2" t="str">
        <f t="shared" si="102"/>
        <v/>
      </c>
      <c r="AH93" s="2" t="str">
        <f t="shared" si="126"/>
        <v/>
      </c>
      <c r="AI93" s="11" t="str">
        <f t="shared" si="127"/>
        <v/>
      </c>
      <c r="AJ93" s="2" t="str">
        <f t="shared" si="128"/>
        <v/>
      </c>
      <c r="AK93" s="11" t="str">
        <f t="shared" si="129"/>
        <v/>
      </c>
      <c r="AL93" s="11" t="str">
        <f t="shared" si="130"/>
        <v/>
      </c>
      <c r="AM93" s="2" t="str">
        <f t="shared" si="131"/>
        <v/>
      </c>
      <c r="AN93" s="11" t="str">
        <f t="shared" si="132"/>
        <v/>
      </c>
      <c r="AO93" s="175" t="str">
        <f t="shared" si="133"/>
        <v/>
      </c>
      <c r="AP93" s="11" t="str">
        <f t="shared" si="134"/>
        <v/>
      </c>
      <c r="AQ93" s="33"/>
      <c r="AR93" s="33"/>
      <c r="AS93" s="33"/>
      <c r="AT93" s="33"/>
      <c r="AU93" s="33"/>
      <c r="AV93" s="33"/>
      <c r="AW93" s="33"/>
      <c r="AX93" s="33"/>
      <c r="AY93" s="33"/>
      <c r="AZ93" s="33"/>
      <c r="BA93" s="33"/>
      <c r="BB93" s="33"/>
      <c r="BC93" s="33"/>
      <c r="BD93" s="33"/>
      <c r="BE93" s="33"/>
      <c r="BF93" s="33"/>
      <c r="BG93" s="33"/>
      <c r="BH93" s="33"/>
      <c r="BI93" s="31"/>
      <c r="BJ93" s="31"/>
      <c r="BK93" s="136"/>
      <c r="BL93" s="139">
        <f t="shared" si="135"/>
        <v>0</v>
      </c>
      <c r="BM93" s="31">
        <f t="shared" si="136"/>
        <v>0</v>
      </c>
      <c r="BN93" s="31"/>
      <c r="BO93" s="140">
        <f t="shared" si="137"/>
        <v>0</v>
      </c>
      <c r="BP93" s="12"/>
      <c r="BQ93" s="8">
        <f t="shared" si="141"/>
        <v>9.0359999999999996</v>
      </c>
      <c r="BR93" s="8">
        <f t="shared" si="142"/>
        <v>-184.49199999999999</v>
      </c>
      <c r="BS93" s="8"/>
      <c r="BT93" s="8">
        <f t="shared" si="103"/>
        <v>0</v>
      </c>
      <c r="BU93"/>
      <c r="BV93">
        <f>IF(D93="M",IF(BY93&lt;78,LMS!$D$5*BY93^3+LMS!$E$5*BY93^2+LMS!$F$5*BY93+LMS!$G$5,IF(BY93&lt;150,LMS!$D$6*BY93^3+LMS!$E$6*BY93^2+LMS!$F$6*BY93+LMS!$G$6,LMS!$D$7*BY93^3+LMS!$E$7*BY93^2+LMS!$F$7*BY93+LMS!$G$7)),IF(BY93&lt;69,LMS!$D$9*BY93^3+LMS!$E$9*BY93^2+LMS!$F$9*BY93+LMS!$G$9,IF(BY93&lt;150,LMS!$D$10*BY93^3+LMS!$E$10*BY93^2+LMS!$F$10*BY93+LMS!$G$10,LMS!$D$11*BY93^3+LMS!$E$11*BY93^2+LMS!$F$11*BY93+LMS!$G$11)))</f>
        <v>0.79584630099999998</v>
      </c>
      <c r="BW93">
        <f>IF(D93="M",(IF(BY93&lt;2.5,LMS!$D$21*BY93^3+LMS!$E$21*BY93^2+LMS!$F$21*BY93+LMS!$G$21,IF(BY93&lt;9.5,LMS!$D$22*BY93^3+LMS!$E$22*BY93^2+LMS!$F$22*BY93+LMS!$G$22,IF(BY93&lt;26.75,LMS!$D$23*BY93^3+LMS!$E$23*BY93^2+LMS!$F$23*BY93+LMS!$G$23,IF(BY93&lt;90,LMS!$D$24*BY93^3+LMS!$E$24*BY93^2+LMS!$F$24*BY93+LMS!$G$24,LMS!$D$25*BY93^3+LMS!$E$25*BY93^2+LMS!$F$25*BY93+LMS!$G$25))))),(IF(BY93&lt;2.5,LMS!$D$27*BY93^3+LMS!$E$27*BY93^2+LMS!$F$27*BY93+LMS!$G$27,IF(BY93&lt;9.5,LMS!$D$28*BY93^3+LMS!$E$28*BY93^2+LMS!$F$28*BY93+LMS!$G$28,IF(BY93&lt;26.75,LMS!$D$29*BY93^3+LMS!$E$29*BY93^2+LMS!$F$29*BY93+LMS!$G$29,IF(BY93&lt;90,LMS!$D$30*BY93^3+LMS!$E$30*BY93^2+LMS!$F$30*BY93+LMS!$G$30,IF(BY93&lt;150,LMS!$D$31*BY93^3+LMS!$E$31*BY93^2+LMS!$F$31*BY93+LMS!$G$31,LMS!$D$32*BY93^3+LMS!$E$32*BY93^2+LMS!$F$32*BY93+LMS!$G$32)))))))</f>
        <v>12.568967990000001</v>
      </c>
      <c r="BX93">
        <f>IF(D93="M",(IF(BY93&lt;90,LMS!$D$14*BY93^3+LMS!$E$14*BY93^2+LMS!$F$14*BY93+LMS!$G$14,LMS!$D$15*BY93^3+LMS!$E$15*BY93^2+LMS!$F$15*BY93+LMS!$G$15)),(IF(BY93&lt;90,LMS!$D$17*BY93^3+LMS!$E$17*BY93^2+LMS!$F$17*BY93+LMS!$G$17,LMS!$D$18*BY93^3+LMS!$E$18*BY93^2+LMS!$F$18*BY93+LMS!$G$18)))</f>
        <v>8.8969350000000003E-2</v>
      </c>
      <c r="BY93" s="7">
        <f t="shared" si="138"/>
        <v>0</v>
      </c>
      <c r="CA93" s="143">
        <f>IF(D93="M",WeightSDS!P$5*$BY93^7+WeightSDS!Q$5*$BY93^6+WeightSDS!R$5*$BY93^5+WeightSDS!S$5*$BY93^4+WeightSDS!T$5*$BY93^3+WeightSDS!U$5*$BY93^2+WeightSDS!V$5*$BY93+WeightSDS!W$5,IF($BY93&lt;186,WeightSDS!P$8*$BY93^7+WeightSDS!Q$8*$BY93^6+WeightSDS!R$8*$BY93^5+WeightSDS!S$8*$BY93^4+WeightSDS!T$8*$BY93^3+WeightSDS!U$8*$BY93^2+WeightSDS!V$8*$BY93+WeightSDS!W$8,WeightSDS!$U$9+WeightSDS!$V$9*($BY93-WeightSDS!$W$9)))</f>
        <v>0.75407122999999998</v>
      </c>
      <c r="CB93" s="7">
        <f>IF(D93="M",IF($BY93&lt;45,WeightSDS!M$23*$BY93^10+WeightSDS!N$23*$BY93^9+WeightSDS!O$23*$BY93^8+WeightSDS!P$23*$BY93^7+WeightSDS!Q$23*$BY93^6+WeightSDS!R$23*$BY93^5+WeightSDS!S$23*$BY93^4+WeightSDS!T$23*$BY93^3+WeightSDS!U$23*$BY93^2+WeightSDS!V$23*$BY93+WeightSDS!W$23,IF($BY93&lt;153,WeightSDS!M$25*$BY93^10+WeightSDS!N$25*$BY93^9+WeightSDS!O$25*$BY93^8+WeightSDS!P$25*$BY93^7+WeightSDS!Q$25*$BY93^6+WeightSDS!R$25*$BY93^5+WeightSDS!S$25*$BY93^4+WeightSDS!T$25*$BY93^3+WeightSDS!U$25*$BY93^2+WeightSDS!V$25*$BY93+WeightSDS!W$25,WeightSDS!M$27+WeightSDS!N$27/(1+EXP(WeightSDS!O$27+WeightSDS!P$27*$BY93)))),IF($BY93&lt;43.8,WeightSDS!M$29*$BY93^10+WeightSDS!N$29*$BY93^9+WeightSDS!O$29*$BY93^8+WeightSDS!P$29*$BY93^7+WeightSDS!Q$29*$BY93^6+WeightSDS!R$29*$BY93^5+WeightSDS!S$29*$BY93^4+WeightSDS!T$29*$BY93^3+WeightSDS!U$29*$BY93^2+WeightSDS!V$29*$BY93+WeightSDS!W$29-0.010431*(1-$BY93/210),IF($BY93&lt;123,WeightSDS!M$30*$BY93^10+WeightSDS!N$30*$BY93^9+WeightSDS!O$30*$BY93^8+WeightSDS!P$30*$BY93^7+WeightSDS!Q$30*$BY93^6+WeightSDS!R$30*$BY93^5+WeightSDS!S$30*$BY93^4+WeightSDS!T$30*$BY93^3+WeightSDS!U$30*$BY93^2+WeightSDS!V$30*$BY93+WeightSDS!W$30-0.010431*(1-1/$BY93),WeightSDS!M$32+WeightSDS!N$32/(1+EXP(WeightSDS!O$32+WeightSDS!P$32*$BY93))-0.010431*(1-$BY93/210))))</f>
        <v>2.9500001032655536</v>
      </c>
      <c r="CC93" s="7">
        <f>IF(D93="M",IF($BY93&lt;162,WeightSDS!P$12*$BY93^7+WeightSDS!Q$12*$BY93^6+WeightSDS!R$12*$BY93^5+WeightSDS!S$12*$BY93^4+WeightSDS!T$12*$BY93^3+WeightSDS!U$12*$BY93^2+WeightSDS!V$12*$BY93+WeightSDS!W$12,WeightSDS!P$14*$BY93^7+WeightSDS!Q$14*$BY93^6+WeightSDS!R$14*$BY93^5+WeightSDS!S$14*$BY93^4+WeightSDS!T$14*$BY93^3+WeightSDS!U$14*$BY93^2+WeightSDS!V$14*$BY93+WeightSDS!W$14),IF($BY93&lt;156,WeightSDS!O$17*$BY93^8+WeightSDS!P$17*$BY93^7+WeightSDS!Q$17*$BY93^6+WeightSDS!R$17*$BY93^5+WeightSDS!S$17*$BY93^4+WeightSDS!T$17*$BY93^3+WeightSDS!U$17*$BY93^2+WeightSDS!V$17*$BY93+WeightSDS!W$17,IF($BY93&lt;186,WeightSDS!$U$18+(WeightSDS!$V$18-WeightSDS!$U$18)/24*($BY93-186)+WeightSDS!$W$18*(-$BY93+186)^2-0.005,WeightSDS!$U$18+(WeightSDS!$V$18-WeightSDS!$U$18)/24*($BY93-186)-0.005)))</f>
        <v>0.14604529399999999</v>
      </c>
      <c r="CE93">
        <f t="shared" si="104"/>
        <v>0.56299999999999994</v>
      </c>
      <c r="CF93">
        <f t="shared" si="105"/>
        <v>69</v>
      </c>
      <c r="CG93">
        <f t="shared" si="106"/>
        <v>0.51</v>
      </c>
      <c r="CH93" s="7" t="e">
        <f t="shared" si="107"/>
        <v>#VALUE!</v>
      </c>
      <c r="CI93" s="7" t="e">
        <f t="shared" si="108"/>
        <v>#VALUE!</v>
      </c>
      <c r="CJ93" s="7" t="e">
        <f t="shared" si="109"/>
        <v>#VALUE!</v>
      </c>
      <c r="CK93" s="7" t="e">
        <f t="shared" si="143"/>
        <v>#VALUE!</v>
      </c>
      <c r="CL93" s="7" t="e">
        <f t="shared" si="144"/>
        <v>#VALUE!</v>
      </c>
      <c r="CM93" s="7" t="e">
        <f t="shared" si="145"/>
        <v>#VALUE!</v>
      </c>
      <c r="CN93" s="7" t="e">
        <f t="shared" si="146"/>
        <v>#VALUE!</v>
      </c>
      <c r="CO93" s="7" t="e">
        <f t="shared" si="147"/>
        <v>#VALUE!</v>
      </c>
      <c r="CP93" s="7" t="e">
        <f t="shared" si="148"/>
        <v>#VALUE!</v>
      </c>
      <c r="CR93" s="7" t="e">
        <f t="shared" si="110"/>
        <v>#VALUE!</v>
      </c>
      <c r="CS93" s="7" t="e">
        <f t="shared" si="111"/>
        <v>#VALUE!</v>
      </c>
      <c r="CT93" s="7" t="e">
        <f t="shared" si="112"/>
        <v>#VALUE!</v>
      </c>
      <c r="CU93" s="7" t="e">
        <f t="shared" si="113"/>
        <v>#VALUE!</v>
      </c>
      <c r="CV93" s="7" t="e">
        <f t="shared" si="114"/>
        <v>#VALUE!</v>
      </c>
      <c r="CW93" s="7" t="e">
        <f t="shared" si="115"/>
        <v>#VALUE!</v>
      </c>
      <c r="CX93" s="7" t="e">
        <f t="shared" si="116"/>
        <v>#VALUE!</v>
      </c>
      <c r="CY93" s="7" t="e">
        <f t="shared" si="117"/>
        <v>#VALUE!</v>
      </c>
      <c r="CZ93" s="7" t="e">
        <f t="shared" si="118"/>
        <v>#VALUE!</v>
      </c>
    </row>
    <row r="94" spans="2:104" s="7" customFormat="1" x14ac:dyDescent="0.15">
      <c r="B94" s="118"/>
      <c r="C94" s="118"/>
      <c r="D94" s="118"/>
      <c r="E94" s="30"/>
      <c r="F94" s="78"/>
      <c r="G94" s="78"/>
      <c r="H94" s="78"/>
      <c r="I94" s="78"/>
      <c r="J94" s="78"/>
      <c r="K94" s="78"/>
      <c r="L94" s="30"/>
      <c r="M94" s="78"/>
      <c r="N94" s="78"/>
      <c r="O94" s="78"/>
      <c r="P94" s="78"/>
      <c r="Q94" s="2" t="str">
        <f t="shared" si="119"/>
        <v/>
      </c>
      <c r="R94" s="11" t="str">
        <f t="shared" si="120"/>
        <v/>
      </c>
      <c r="S94" s="2" t="str">
        <f t="shared" si="121"/>
        <v/>
      </c>
      <c r="T94" s="11" t="str">
        <f t="shared" si="122"/>
        <v/>
      </c>
      <c r="U94" s="2" t="str">
        <f t="shared" si="123"/>
        <v/>
      </c>
      <c r="V94" s="11" t="str">
        <f t="shared" si="124"/>
        <v/>
      </c>
      <c r="W94" s="79" t="str">
        <f t="shared" si="139"/>
        <v/>
      </c>
      <c r="X94" s="79" t="str">
        <f t="shared" si="140"/>
        <v/>
      </c>
      <c r="Y94" s="2" t="str">
        <f t="shared" si="95"/>
        <v/>
      </c>
      <c r="Z94" s="11" t="str">
        <f t="shared" si="96"/>
        <v/>
      </c>
      <c r="AA94" s="2" t="str">
        <f t="shared" si="97"/>
        <v/>
      </c>
      <c r="AB94" s="11" t="str">
        <f t="shared" si="98"/>
        <v/>
      </c>
      <c r="AC94" s="2" t="str">
        <f t="shared" si="99"/>
        <v/>
      </c>
      <c r="AD94" s="11" t="str">
        <f t="shared" si="100"/>
        <v/>
      </c>
      <c r="AE94" s="11" t="str">
        <f t="shared" si="101"/>
        <v/>
      </c>
      <c r="AF94" s="2" t="str">
        <f t="shared" si="125"/>
        <v/>
      </c>
      <c r="AG94" s="2" t="str">
        <f t="shared" si="102"/>
        <v/>
      </c>
      <c r="AH94" s="2" t="str">
        <f t="shared" si="126"/>
        <v/>
      </c>
      <c r="AI94" s="11" t="str">
        <f t="shared" si="127"/>
        <v/>
      </c>
      <c r="AJ94" s="2" t="str">
        <f t="shared" si="128"/>
        <v/>
      </c>
      <c r="AK94" s="11" t="str">
        <f t="shared" si="129"/>
        <v/>
      </c>
      <c r="AL94" s="11" t="str">
        <f t="shared" si="130"/>
        <v/>
      </c>
      <c r="AM94" s="2" t="str">
        <f t="shared" si="131"/>
        <v/>
      </c>
      <c r="AN94" s="11" t="str">
        <f t="shared" si="132"/>
        <v/>
      </c>
      <c r="AO94" s="175" t="str">
        <f t="shared" si="133"/>
        <v/>
      </c>
      <c r="AP94" s="11" t="str">
        <f t="shared" si="134"/>
        <v/>
      </c>
      <c r="AQ94" s="33"/>
      <c r="AR94" s="33"/>
      <c r="AS94" s="33"/>
      <c r="AT94" s="33"/>
      <c r="AU94" s="33"/>
      <c r="AV94" s="33"/>
      <c r="AW94" s="33"/>
      <c r="AX94" s="33"/>
      <c r="AY94" s="33"/>
      <c r="AZ94" s="33"/>
      <c r="BA94" s="33"/>
      <c r="BB94" s="33"/>
      <c r="BC94" s="33"/>
      <c r="BD94" s="33"/>
      <c r="BE94" s="33"/>
      <c r="BF94" s="33"/>
      <c r="BG94" s="33"/>
      <c r="BH94" s="33"/>
      <c r="BI94" s="31"/>
      <c r="BJ94" s="31"/>
      <c r="BK94" s="136"/>
      <c r="BL94" s="139">
        <f t="shared" si="135"/>
        <v>0</v>
      </c>
      <c r="BM94" s="31">
        <f t="shared" si="136"/>
        <v>0</v>
      </c>
      <c r="BN94" s="31"/>
      <c r="BO94" s="140">
        <f t="shared" si="137"/>
        <v>0</v>
      </c>
      <c r="BP94" s="12"/>
      <c r="BQ94" s="8">
        <f t="shared" si="141"/>
        <v>9.0359999999999996</v>
      </c>
      <c r="BR94" s="8">
        <f t="shared" si="142"/>
        <v>-184.49199999999999</v>
      </c>
      <c r="BS94" s="8"/>
      <c r="BT94" s="8">
        <f t="shared" si="103"/>
        <v>0</v>
      </c>
      <c r="BU94"/>
      <c r="BV94">
        <f>IF(D94="M",IF(BY94&lt;78,LMS!$D$5*BY94^3+LMS!$E$5*BY94^2+LMS!$F$5*BY94+LMS!$G$5,IF(BY94&lt;150,LMS!$D$6*BY94^3+LMS!$E$6*BY94^2+LMS!$F$6*BY94+LMS!$G$6,LMS!$D$7*BY94^3+LMS!$E$7*BY94^2+LMS!$F$7*BY94+LMS!$G$7)),IF(BY94&lt;69,LMS!$D$9*BY94^3+LMS!$E$9*BY94^2+LMS!$F$9*BY94+LMS!$G$9,IF(BY94&lt;150,LMS!$D$10*BY94^3+LMS!$E$10*BY94^2+LMS!$F$10*BY94+LMS!$G$10,LMS!$D$11*BY94^3+LMS!$E$11*BY94^2+LMS!$F$11*BY94+LMS!$G$11)))</f>
        <v>0.79584630099999998</v>
      </c>
      <c r="BW94">
        <f>IF(D94="M",(IF(BY94&lt;2.5,LMS!$D$21*BY94^3+LMS!$E$21*BY94^2+LMS!$F$21*BY94+LMS!$G$21,IF(BY94&lt;9.5,LMS!$D$22*BY94^3+LMS!$E$22*BY94^2+LMS!$F$22*BY94+LMS!$G$22,IF(BY94&lt;26.75,LMS!$D$23*BY94^3+LMS!$E$23*BY94^2+LMS!$F$23*BY94+LMS!$G$23,IF(BY94&lt;90,LMS!$D$24*BY94^3+LMS!$E$24*BY94^2+LMS!$F$24*BY94+LMS!$G$24,LMS!$D$25*BY94^3+LMS!$E$25*BY94^2+LMS!$F$25*BY94+LMS!$G$25))))),(IF(BY94&lt;2.5,LMS!$D$27*BY94^3+LMS!$E$27*BY94^2+LMS!$F$27*BY94+LMS!$G$27,IF(BY94&lt;9.5,LMS!$D$28*BY94^3+LMS!$E$28*BY94^2+LMS!$F$28*BY94+LMS!$G$28,IF(BY94&lt;26.75,LMS!$D$29*BY94^3+LMS!$E$29*BY94^2+LMS!$F$29*BY94+LMS!$G$29,IF(BY94&lt;90,LMS!$D$30*BY94^3+LMS!$E$30*BY94^2+LMS!$F$30*BY94+LMS!$G$30,IF(BY94&lt;150,LMS!$D$31*BY94^3+LMS!$E$31*BY94^2+LMS!$F$31*BY94+LMS!$G$31,LMS!$D$32*BY94^3+LMS!$E$32*BY94^2+LMS!$F$32*BY94+LMS!$G$32)))))))</f>
        <v>12.568967990000001</v>
      </c>
      <c r="BX94">
        <f>IF(D94="M",(IF(BY94&lt;90,LMS!$D$14*BY94^3+LMS!$E$14*BY94^2+LMS!$F$14*BY94+LMS!$G$14,LMS!$D$15*BY94^3+LMS!$E$15*BY94^2+LMS!$F$15*BY94+LMS!$G$15)),(IF(BY94&lt;90,LMS!$D$17*BY94^3+LMS!$E$17*BY94^2+LMS!$F$17*BY94+LMS!$G$17,LMS!$D$18*BY94^3+LMS!$E$18*BY94^2+LMS!$F$18*BY94+LMS!$G$18)))</f>
        <v>8.8969350000000003E-2</v>
      </c>
      <c r="BY94" s="7">
        <f t="shared" si="138"/>
        <v>0</v>
      </c>
      <c r="CA94" s="143">
        <f>IF(D94="M",WeightSDS!P$5*$BY94^7+WeightSDS!Q$5*$BY94^6+WeightSDS!R$5*$BY94^5+WeightSDS!S$5*$BY94^4+WeightSDS!T$5*$BY94^3+WeightSDS!U$5*$BY94^2+WeightSDS!V$5*$BY94+WeightSDS!W$5,IF($BY94&lt;186,WeightSDS!P$8*$BY94^7+WeightSDS!Q$8*$BY94^6+WeightSDS!R$8*$BY94^5+WeightSDS!S$8*$BY94^4+WeightSDS!T$8*$BY94^3+WeightSDS!U$8*$BY94^2+WeightSDS!V$8*$BY94+WeightSDS!W$8,WeightSDS!$U$9+WeightSDS!$V$9*($BY94-WeightSDS!$W$9)))</f>
        <v>0.75407122999999998</v>
      </c>
      <c r="CB94" s="7">
        <f>IF(D94="M",IF($BY94&lt;45,WeightSDS!M$23*$BY94^10+WeightSDS!N$23*$BY94^9+WeightSDS!O$23*$BY94^8+WeightSDS!P$23*$BY94^7+WeightSDS!Q$23*$BY94^6+WeightSDS!R$23*$BY94^5+WeightSDS!S$23*$BY94^4+WeightSDS!T$23*$BY94^3+WeightSDS!U$23*$BY94^2+WeightSDS!V$23*$BY94+WeightSDS!W$23,IF($BY94&lt;153,WeightSDS!M$25*$BY94^10+WeightSDS!N$25*$BY94^9+WeightSDS!O$25*$BY94^8+WeightSDS!P$25*$BY94^7+WeightSDS!Q$25*$BY94^6+WeightSDS!R$25*$BY94^5+WeightSDS!S$25*$BY94^4+WeightSDS!T$25*$BY94^3+WeightSDS!U$25*$BY94^2+WeightSDS!V$25*$BY94+WeightSDS!W$25,WeightSDS!M$27+WeightSDS!N$27/(1+EXP(WeightSDS!O$27+WeightSDS!P$27*$BY94)))),IF($BY94&lt;43.8,WeightSDS!M$29*$BY94^10+WeightSDS!N$29*$BY94^9+WeightSDS!O$29*$BY94^8+WeightSDS!P$29*$BY94^7+WeightSDS!Q$29*$BY94^6+WeightSDS!R$29*$BY94^5+WeightSDS!S$29*$BY94^4+WeightSDS!T$29*$BY94^3+WeightSDS!U$29*$BY94^2+WeightSDS!V$29*$BY94+WeightSDS!W$29-0.010431*(1-$BY94/210),IF($BY94&lt;123,WeightSDS!M$30*$BY94^10+WeightSDS!N$30*$BY94^9+WeightSDS!O$30*$BY94^8+WeightSDS!P$30*$BY94^7+WeightSDS!Q$30*$BY94^6+WeightSDS!R$30*$BY94^5+WeightSDS!S$30*$BY94^4+WeightSDS!T$30*$BY94^3+WeightSDS!U$30*$BY94^2+WeightSDS!V$30*$BY94+WeightSDS!W$30-0.010431*(1-1/$BY94),WeightSDS!M$32+WeightSDS!N$32/(1+EXP(WeightSDS!O$32+WeightSDS!P$32*$BY94))-0.010431*(1-$BY94/210))))</f>
        <v>2.9500001032655536</v>
      </c>
      <c r="CC94" s="7">
        <f>IF(D94="M",IF($BY94&lt;162,WeightSDS!P$12*$BY94^7+WeightSDS!Q$12*$BY94^6+WeightSDS!R$12*$BY94^5+WeightSDS!S$12*$BY94^4+WeightSDS!T$12*$BY94^3+WeightSDS!U$12*$BY94^2+WeightSDS!V$12*$BY94+WeightSDS!W$12,WeightSDS!P$14*$BY94^7+WeightSDS!Q$14*$BY94^6+WeightSDS!R$14*$BY94^5+WeightSDS!S$14*$BY94^4+WeightSDS!T$14*$BY94^3+WeightSDS!U$14*$BY94^2+WeightSDS!V$14*$BY94+WeightSDS!W$14),IF($BY94&lt;156,WeightSDS!O$17*$BY94^8+WeightSDS!P$17*$BY94^7+WeightSDS!Q$17*$BY94^6+WeightSDS!R$17*$BY94^5+WeightSDS!S$17*$BY94^4+WeightSDS!T$17*$BY94^3+WeightSDS!U$17*$BY94^2+WeightSDS!V$17*$BY94+WeightSDS!W$17,IF($BY94&lt;186,WeightSDS!$U$18+(WeightSDS!$V$18-WeightSDS!$U$18)/24*($BY94-186)+WeightSDS!$W$18*(-$BY94+186)^2-0.005,WeightSDS!$U$18+(WeightSDS!$V$18-WeightSDS!$U$18)/24*($BY94-186)-0.005)))</f>
        <v>0.14604529399999999</v>
      </c>
      <c r="CE94">
        <f t="shared" si="104"/>
        <v>0.56299999999999994</v>
      </c>
      <c r="CF94">
        <f t="shared" si="105"/>
        <v>69</v>
      </c>
      <c r="CG94">
        <f t="shared" si="106"/>
        <v>0.51</v>
      </c>
      <c r="CH94" s="7" t="e">
        <f t="shared" si="107"/>
        <v>#VALUE!</v>
      </c>
      <c r="CI94" s="7" t="e">
        <f t="shared" si="108"/>
        <v>#VALUE!</v>
      </c>
      <c r="CJ94" s="7" t="e">
        <f t="shared" si="109"/>
        <v>#VALUE!</v>
      </c>
      <c r="CK94" s="7" t="e">
        <f t="shared" si="143"/>
        <v>#VALUE!</v>
      </c>
      <c r="CL94" s="7" t="e">
        <f t="shared" si="144"/>
        <v>#VALUE!</v>
      </c>
      <c r="CM94" s="7" t="e">
        <f t="shared" si="145"/>
        <v>#VALUE!</v>
      </c>
      <c r="CN94" s="7" t="e">
        <f t="shared" si="146"/>
        <v>#VALUE!</v>
      </c>
      <c r="CO94" s="7" t="e">
        <f t="shared" si="147"/>
        <v>#VALUE!</v>
      </c>
      <c r="CP94" s="7" t="e">
        <f t="shared" si="148"/>
        <v>#VALUE!</v>
      </c>
      <c r="CR94" s="7" t="e">
        <f t="shared" si="110"/>
        <v>#VALUE!</v>
      </c>
      <c r="CS94" s="7" t="e">
        <f t="shared" si="111"/>
        <v>#VALUE!</v>
      </c>
      <c r="CT94" s="7" t="e">
        <f t="shared" si="112"/>
        <v>#VALUE!</v>
      </c>
      <c r="CU94" s="7" t="e">
        <f t="shared" si="113"/>
        <v>#VALUE!</v>
      </c>
      <c r="CV94" s="7" t="e">
        <f t="shared" si="114"/>
        <v>#VALUE!</v>
      </c>
      <c r="CW94" s="7" t="e">
        <f t="shared" si="115"/>
        <v>#VALUE!</v>
      </c>
      <c r="CX94" s="7" t="e">
        <f t="shared" si="116"/>
        <v>#VALUE!</v>
      </c>
      <c r="CY94" s="7" t="e">
        <f t="shared" si="117"/>
        <v>#VALUE!</v>
      </c>
      <c r="CZ94" s="7" t="e">
        <f t="shared" si="118"/>
        <v>#VALUE!</v>
      </c>
    </row>
    <row r="95" spans="2:104" s="7" customFormat="1" x14ac:dyDescent="0.15">
      <c r="B95" s="118"/>
      <c r="C95" s="118"/>
      <c r="D95" s="118"/>
      <c r="E95" s="30"/>
      <c r="F95" s="78"/>
      <c r="G95" s="78"/>
      <c r="H95" s="78"/>
      <c r="I95" s="78"/>
      <c r="J95" s="78"/>
      <c r="K95" s="78"/>
      <c r="L95" s="30"/>
      <c r="M95" s="78"/>
      <c r="N95" s="78"/>
      <c r="O95" s="78"/>
      <c r="P95" s="78"/>
      <c r="Q95" s="2" t="str">
        <f t="shared" si="119"/>
        <v/>
      </c>
      <c r="R95" s="11" t="str">
        <f t="shared" si="120"/>
        <v/>
      </c>
      <c r="S95" s="2" t="str">
        <f t="shared" si="121"/>
        <v/>
      </c>
      <c r="T95" s="11" t="str">
        <f t="shared" si="122"/>
        <v/>
      </c>
      <c r="U95" s="2" t="str">
        <f t="shared" si="123"/>
        <v/>
      </c>
      <c r="V95" s="11" t="str">
        <f t="shared" si="124"/>
        <v/>
      </c>
      <c r="W95" s="79" t="str">
        <f t="shared" si="139"/>
        <v/>
      </c>
      <c r="X95" s="79" t="str">
        <f t="shared" si="140"/>
        <v/>
      </c>
      <c r="Y95" s="2" t="str">
        <f t="shared" si="95"/>
        <v/>
      </c>
      <c r="Z95" s="11" t="str">
        <f t="shared" si="96"/>
        <v/>
      </c>
      <c r="AA95" s="2" t="str">
        <f t="shared" si="97"/>
        <v/>
      </c>
      <c r="AB95" s="11" t="str">
        <f t="shared" si="98"/>
        <v/>
      </c>
      <c r="AC95" s="2" t="str">
        <f t="shared" si="99"/>
        <v/>
      </c>
      <c r="AD95" s="11" t="str">
        <f t="shared" si="100"/>
        <v/>
      </c>
      <c r="AE95" s="11" t="str">
        <f t="shared" si="101"/>
        <v/>
      </c>
      <c r="AF95" s="2" t="str">
        <f t="shared" si="125"/>
        <v/>
      </c>
      <c r="AG95" s="2" t="str">
        <f t="shared" si="102"/>
        <v/>
      </c>
      <c r="AH95" s="2" t="str">
        <f t="shared" si="126"/>
        <v/>
      </c>
      <c r="AI95" s="11" t="str">
        <f t="shared" si="127"/>
        <v/>
      </c>
      <c r="AJ95" s="2" t="str">
        <f t="shared" si="128"/>
        <v/>
      </c>
      <c r="AK95" s="11" t="str">
        <f t="shared" si="129"/>
        <v/>
      </c>
      <c r="AL95" s="11" t="str">
        <f t="shared" si="130"/>
        <v/>
      </c>
      <c r="AM95" s="2" t="str">
        <f t="shared" si="131"/>
        <v/>
      </c>
      <c r="AN95" s="11" t="str">
        <f t="shared" si="132"/>
        <v/>
      </c>
      <c r="AO95" s="175" t="str">
        <f t="shared" si="133"/>
        <v/>
      </c>
      <c r="AP95" s="11" t="str">
        <f t="shared" si="134"/>
        <v/>
      </c>
      <c r="AQ95" s="33"/>
      <c r="AR95" s="33"/>
      <c r="AS95" s="33"/>
      <c r="AT95" s="33"/>
      <c r="AU95" s="33"/>
      <c r="AV95" s="33"/>
      <c r="AW95" s="33"/>
      <c r="AX95" s="33"/>
      <c r="AY95" s="33"/>
      <c r="AZ95" s="33"/>
      <c r="BA95" s="33"/>
      <c r="BB95" s="33"/>
      <c r="BC95" s="33"/>
      <c r="BD95" s="33"/>
      <c r="BE95" s="33"/>
      <c r="BF95" s="33"/>
      <c r="BG95" s="33"/>
      <c r="BH95" s="33"/>
      <c r="BI95" s="31"/>
      <c r="BJ95" s="31"/>
      <c r="BK95" s="136"/>
      <c r="BL95" s="139">
        <f t="shared" si="135"/>
        <v>0</v>
      </c>
      <c r="BM95" s="31">
        <f t="shared" si="136"/>
        <v>0</v>
      </c>
      <c r="BN95" s="31"/>
      <c r="BO95" s="140">
        <f t="shared" si="137"/>
        <v>0</v>
      </c>
      <c r="BP95" s="12"/>
      <c r="BQ95" s="8">
        <f t="shared" si="141"/>
        <v>9.0359999999999996</v>
      </c>
      <c r="BR95" s="8">
        <f t="shared" si="142"/>
        <v>-184.49199999999999</v>
      </c>
      <c r="BS95" s="8"/>
      <c r="BT95" s="8">
        <f t="shared" si="103"/>
        <v>0</v>
      </c>
      <c r="BU95"/>
      <c r="BV95">
        <f>IF(D95="M",IF(BY95&lt;78,LMS!$D$5*BY95^3+LMS!$E$5*BY95^2+LMS!$F$5*BY95+LMS!$G$5,IF(BY95&lt;150,LMS!$D$6*BY95^3+LMS!$E$6*BY95^2+LMS!$F$6*BY95+LMS!$G$6,LMS!$D$7*BY95^3+LMS!$E$7*BY95^2+LMS!$F$7*BY95+LMS!$G$7)),IF(BY95&lt;69,LMS!$D$9*BY95^3+LMS!$E$9*BY95^2+LMS!$F$9*BY95+LMS!$G$9,IF(BY95&lt;150,LMS!$D$10*BY95^3+LMS!$E$10*BY95^2+LMS!$F$10*BY95+LMS!$G$10,LMS!$D$11*BY95^3+LMS!$E$11*BY95^2+LMS!$F$11*BY95+LMS!$G$11)))</f>
        <v>0.79584630099999998</v>
      </c>
      <c r="BW95">
        <f>IF(D95="M",(IF(BY95&lt;2.5,LMS!$D$21*BY95^3+LMS!$E$21*BY95^2+LMS!$F$21*BY95+LMS!$G$21,IF(BY95&lt;9.5,LMS!$D$22*BY95^3+LMS!$E$22*BY95^2+LMS!$F$22*BY95+LMS!$G$22,IF(BY95&lt;26.75,LMS!$D$23*BY95^3+LMS!$E$23*BY95^2+LMS!$F$23*BY95+LMS!$G$23,IF(BY95&lt;90,LMS!$D$24*BY95^3+LMS!$E$24*BY95^2+LMS!$F$24*BY95+LMS!$G$24,LMS!$D$25*BY95^3+LMS!$E$25*BY95^2+LMS!$F$25*BY95+LMS!$G$25))))),(IF(BY95&lt;2.5,LMS!$D$27*BY95^3+LMS!$E$27*BY95^2+LMS!$F$27*BY95+LMS!$G$27,IF(BY95&lt;9.5,LMS!$D$28*BY95^3+LMS!$E$28*BY95^2+LMS!$F$28*BY95+LMS!$G$28,IF(BY95&lt;26.75,LMS!$D$29*BY95^3+LMS!$E$29*BY95^2+LMS!$F$29*BY95+LMS!$G$29,IF(BY95&lt;90,LMS!$D$30*BY95^3+LMS!$E$30*BY95^2+LMS!$F$30*BY95+LMS!$G$30,IF(BY95&lt;150,LMS!$D$31*BY95^3+LMS!$E$31*BY95^2+LMS!$F$31*BY95+LMS!$G$31,LMS!$D$32*BY95^3+LMS!$E$32*BY95^2+LMS!$F$32*BY95+LMS!$G$32)))))))</f>
        <v>12.568967990000001</v>
      </c>
      <c r="BX95">
        <f>IF(D95="M",(IF(BY95&lt;90,LMS!$D$14*BY95^3+LMS!$E$14*BY95^2+LMS!$F$14*BY95+LMS!$G$14,LMS!$D$15*BY95^3+LMS!$E$15*BY95^2+LMS!$F$15*BY95+LMS!$G$15)),(IF(BY95&lt;90,LMS!$D$17*BY95^3+LMS!$E$17*BY95^2+LMS!$F$17*BY95+LMS!$G$17,LMS!$D$18*BY95^3+LMS!$E$18*BY95^2+LMS!$F$18*BY95+LMS!$G$18)))</f>
        <v>8.8969350000000003E-2</v>
      </c>
      <c r="BY95" s="7">
        <f t="shared" si="138"/>
        <v>0</v>
      </c>
      <c r="CA95" s="143">
        <f>IF(D95="M",WeightSDS!P$5*$BY95^7+WeightSDS!Q$5*$BY95^6+WeightSDS!R$5*$BY95^5+WeightSDS!S$5*$BY95^4+WeightSDS!T$5*$BY95^3+WeightSDS!U$5*$BY95^2+WeightSDS!V$5*$BY95+WeightSDS!W$5,IF($BY95&lt;186,WeightSDS!P$8*$BY95^7+WeightSDS!Q$8*$BY95^6+WeightSDS!R$8*$BY95^5+WeightSDS!S$8*$BY95^4+WeightSDS!T$8*$BY95^3+WeightSDS!U$8*$BY95^2+WeightSDS!V$8*$BY95+WeightSDS!W$8,WeightSDS!$U$9+WeightSDS!$V$9*($BY95-WeightSDS!$W$9)))</f>
        <v>0.75407122999999998</v>
      </c>
      <c r="CB95" s="7">
        <f>IF(D95="M",IF($BY95&lt;45,WeightSDS!M$23*$BY95^10+WeightSDS!N$23*$BY95^9+WeightSDS!O$23*$BY95^8+WeightSDS!P$23*$BY95^7+WeightSDS!Q$23*$BY95^6+WeightSDS!R$23*$BY95^5+WeightSDS!S$23*$BY95^4+WeightSDS!T$23*$BY95^3+WeightSDS!U$23*$BY95^2+WeightSDS!V$23*$BY95+WeightSDS!W$23,IF($BY95&lt;153,WeightSDS!M$25*$BY95^10+WeightSDS!N$25*$BY95^9+WeightSDS!O$25*$BY95^8+WeightSDS!P$25*$BY95^7+WeightSDS!Q$25*$BY95^6+WeightSDS!R$25*$BY95^5+WeightSDS!S$25*$BY95^4+WeightSDS!T$25*$BY95^3+WeightSDS!U$25*$BY95^2+WeightSDS!V$25*$BY95+WeightSDS!W$25,WeightSDS!M$27+WeightSDS!N$27/(1+EXP(WeightSDS!O$27+WeightSDS!P$27*$BY95)))),IF($BY95&lt;43.8,WeightSDS!M$29*$BY95^10+WeightSDS!N$29*$BY95^9+WeightSDS!O$29*$BY95^8+WeightSDS!P$29*$BY95^7+WeightSDS!Q$29*$BY95^6+WeightSDS!R$29*$BY95^5+WeightSDS!S$29*$BY95^4+WeightSDS!T$29*$BY95^3+WeightSDS!U$29*$BY95^2+WeightSDS!V$29*$BY95+WeightSDS!W$29-0.010431*(1-$BY95/210),IF($BY95&lt;123,WeightSDS!M$30*$BY95^10+WeightSDS!N$30*$BY95^9+WeightSDS!O$30*$BY95^8+WeightSDS!P$30*$BY95^7+WeightSDS!Q$30*$BY95^6+WeightSDS!R$30*$BY95^5+WeightSDS!S$30*$BY95^4+WeightSDS!T$30*$BY95^3+WeightSDS!U$30*$BY95^2+WeightSDS!V$30*$BY95+WeightSDS!W$30-0.010431*(1-1/$BY95),WeightSDS!M$32+WeightSDS!N$32/(1+EXP(WeightSDS!O$32+WeightSDS!P$32*$BY95))-0.010431*(1-$BY95/210))))</f>
        <v>2.9500001032655536</v>
      </c>
      <c r="CC95" s="7">
        <f>IF(D95="M",IF($BY95&lt;162,WeightSDS!P$12*$BY95^7+WeightSDS!Q$12*$BY95^6+WeightSDS!R$12*$BY95^5+WeightSDS!S$12*$BY95^4+WeightSDS!T$12*$BY95^3+WeightSDS!U$12*$BY95^2+WeightSDS!V$12*$BY95+WeightSDS!W$12,WeightSDS!P$14*$BY95^7+WeightSDS!Q$14*$BY95^6+WeightSDS!R$14*$BY95^5+WeightSDS!S$14*$BY95^4+WeightSDS!T$14*$BY95^3+WeightSDS!U$14*$BY95^2+WeightSDS!V$14*$BY95+WeightSDS!W$14),IF($BY95&lt;156,WeightSDS!O$17*$BY95^8+WeightSDS!P$17*$BY95^7+WeightSDS!Q$17*$BY95^6+WeightSDS!R$17*$BY95^5+WeightSDS!S$17*$BY95^4+WeightSDS!T$17*$BY95^3+WeightSDS!U$17*$BY95^2+WeightSDS!V$17*$BY95+WeightSDS!W$17,IF($BY95&lt;186,WeightSDS!$U$18+(WeightSDS!$V$18-WeightSDS!$U$18)/24*($BY95-186)+WeightSDS!$W$18*(-$BY95+186)^2-0.005,WeightSDS!$U$18+(WeightSDS!$V$18-WeightSDS!$U$18)/24*($BY95-186)-0.005)))</f>
        <v>0.14604529399999999</v>
      </c>
      <c r="CE95">
        <f t="shared" si="104"/>
        <v>0.56299999999999994</v>
      </c>
      <c r="CF95">
        <f t="shared" si="105"/>
        <v>69</v>
      </c>
      <c r="CG95">
        <f t="shared" si="106"/>
        <v>0.51</v>
      </c>
      <c r="CH95" s="7" t="e">
        <f t="shared" si="107"/>
        <v>#VALUE!</v>
      </c>
      <c r="CI95" s="7" t="e">
        <f t="shared" si="108"/>
        <v>#VALUE!</v>
      </c>
      <c r="CJ95" s="7" t="e">
        <f t="shared" si="109"/>
        <v>#VALUE!</v>
      </c>
      <c r="CK95" s="7" t="e">
        <f t="shared" si="143"/>
        <v>#VALUE!</v>
      </c>
      <c r="CL95" s="7" t="e">
        <f t="shared" si="144"/>
        <v>#VALUE!</v>
      </c>
      <c r="CM95" s="7" t="e">
        <f t="shared" si="145"/>
        <v>#VALUE!</v>
      </c>
      <c r="CN95" s="7" t="e">
        <f t="shared" si="146"/>
        <v>#VALUE!</v>
      </c>
      <c r="CO95" s="7" t="e">
        <f t="shared" si="147"/>
        <v>#VALUE!</v>
      </c>
      <c r="CP95" s="7" t="e">
        <f t="shared" si="148"/>
        <v>#VALUE!</v>
      </c>
      <c r="CR95" s="7" t="e">
        <f t="shared" si="110"/>
        <v>#VALUE!</v>
      </c>
      <c r="CS95" s="7" t="e">
        <f t="shared" si="111"/>
        <v>#VALUE!</v>
      </c>
      <c r="CT95" s="7" t="e">
        <f t="shared" si="112"/>
        <v>#VALUE!</v>
      </c>
      <c r="CU95" s="7" t="e">
        <f t="shared" si="113"/>
        <v>#VALUE!</v>
      </c>
      <c r="CV95" s="7" t="e">
        <f t="shared" si="114"/>
        <v>#VALUE!</v>
      </c>
      <c r="CW95" s="7" t="e">
        <f t="shared" si="115"/>
        <v>#VALUE!</v>
      </c>
      <c r="CX95" s="7" t="e">
        <f t="shared" si="116"/>
        <v>#VALUE!</v>
      </c>
      <c r="CY95" s="7" t="e">
        <f t="shared" si="117"/>
        <v>#VALUE!</v>
      </c>
      <c r="CZ95" s="7" t="e">
        <f t="shared" si="118"/>
        <v>#VALUE!</v>
      </c>
    </row>
    <row r="96" spans="2:104" s="7" customFormat="1" x14ac:dyDescent="0.15">
      <c r="B96" s="118"/>
      <c r="C96" s="118"/>
      <c r="D96" s="118"/>
      <c r="E96" s="30"/>
      <c r="F96" s="78"/>
      <c r="G96" s="78"/>
      <c r="H96" s="78"/>
      <c r="I96" s="78"/>
      <c r="J96" s="78"/>
      <c r="K96" s="78"/>
      <c r="L96" s="30"/>
      <c r="M96" s="78"/>
      <c r="N96" s="78"/>
      <c r="O96" s="78"/>
      <c r="P96" s="78"/>
      <c r="Q96" s="2" t="str">
        <f t="shared" si="119"/>
        <v/>
      </c>
      <c r="R96" s="11" t="str">
        <f t="shared" si="120"/>
        <v/>
      </c>
      <c r="S96" s="2" t="str">
        <f t="shared" si="121"/>
        <v/>
      </c>
      <c r="T96" s="11" t="str">
        <f t="shared" si="122"/>
        <v/>
      </c>
      <c r="U96" s="2" t="str">
        <f t="shared" si="123"/>
        <v/>
      </c>
      <c r="V96" s="11" t="str">
        <f t="shared" si="124"/>
        <v/>
      </c>
      <c r="W96" s="79" t="str">
        <f t="shared" si="139"/>
        <v/>
      </c>
      <c r="X96" s="79" t="str">
        <f t="shared" si="140"/>
        <v/>
      </c>
      <c r="Y96" s="2" t="str">
        <f t="shared" si="95"/>
        <v/>
      </c>
      <c r="Z96" s="11" t="str">
        <f t="shared" si="96"/>
        <v/>
      </c>
      <c r="AA96" s="2" t="str">
        <f t="shared" si="97"/>
        <v/>
      </c>
      <c r="AB96" s="11" t="str">
        <f t="shared" si="98"/>
        <v/>
      </c>
      <c r="AC96" s="2" t="str">
        <f t="shared" si="99"/>
        <v/>
      </c>
      <c r="AD96" s="11" t="str">
        <f t="shared" si="100"/>
        <v/>
      </c>
      <c r="AE96" s="11" t="str">
        <f t="shared" si="101"/>
        <v/>
      </c>
      <c r="AF96" s="2" t="str">
        <f t="shared" si="125"/>
        <v/>
      </c>
      <c r="AG96" s="2" t="str">
        <f t="shared" si="102"/>
        <v/>
      </c>
      <c r="AH96" s="2" t="str">
        <f t="shared" si="126"/>
        <v/>
      </c>
      <c r="AI96" s="11" t="str">
        <f t="shared" si="127"/>
        <v/>
      </c>
      <c r="AJ96" s="2" t="str">
        <f t="shared" si="128"/>
        <v/>
      </c>
      <c r="AK96" s="11" t="str">
        <f t="shared" si="129"/>
        <v/>
      </c>
      <c r="AL96" s="11" t="str">
        <f t="shared" si="130"/>
        <v/>
      </c>
      <c r="AM96" s="2" t="str">
        <f t="shared" si="131"/>
        <v/>
      </c>
      <c r="AN96" s="11" t="str">
        <f t="shared" si="132"/>
        <v/>
      </c>
      <c r="AO96" s="175" t="str">
        <f t="shared" si="133"/>
        <v/>
      </c>
      <c r="AP96" s="11" t="str">
        <f t="shared" si="134"/>
        <v/>
      </c>
      <c r="AQ96" s="33"/>
      <c r="AR96" s="33"/>
      <c r="AS96" s="33"/>
      <c r="AT96" s="33"/>
      <c r="AU96" s="33"/>
      <c r="AV96" s="33"/>
      <c r="AW96" s="33"/>
      <c r="AX96" s="33"/>
      <c r="AY96" s="33"/>
      <c r="AZ96" s="33"/>
      <c r="BA96" s="33"/>
      <c r="BB96" s="33"/>
      <c r="BC96" s="33"/>
      <c r="BD96" s="33"/>
      <c r="BE96" s="33"/>
      <c r="BF96" s="33"/>
      <c r="BG96" s="33"/>
      <c r="BH96" s="33"/>
      <c r="BI96" s="31"/>
      <c r="BJ96" s="31"/>
      <c r="BK96" s="136"/>
      <c r="BL96" s="139">
        <f t="shared" si="135"/>
        <v>0</v>
      </c>
      <c r="BM96" s="31">
        <f t="shared" si="136"/>
        <v>0</v>
      </c>
      <c r="BN96" s="31"/>
      <c r="BO96" s="140">
        <f t="shared" si="137"/>
        <v>0</v>
      </c>
      <c r="BP96" s="12"/>
      <c r="BQ96" s="8">
        <f t="shared" si="141"/>
        <v>9.0359999999999996</v>
      </c>
      <c r="BR96" s="8">
        <f t="shared" si="142"/>
        <v>-184.49199999999999</v>
      </c>
      <c r="BS96" s="8"/>
      <c r="BT96" s="8">
        <f t="shared" si="103"/>
        <v>0</v>
      </c>
      <c r="BU96"/>
      <c r="BV96">
        <f>IF(D96="M",IF(BY96&lt;78,LMS!$D$5*BY96^3+LMS!$E$5*BY96^2+LMS!$F$5*BY96+LMS!$G$5,IF(BY96&lt;150,LMS!$D$6*BY96^3+LMS!$E$6*BY96^2+LMS!$F$6*BY96+LMS!$G$6,LMS!$D$7*BY96^3+LMS!$E$7*BY96^2+LMS!$F$7*BY96+LMS!$G$7)),IF(BY96&lt;69,LMS!$D$9*BY96^3+LMS!$E$9*BY96^2+LMS!$F$9*BY96+LMS!$G$9,IF(BY96&lt;150,LMS!$D$10*BY96^3+LMS!$E$10*BY96^2+LMS!$F$10*BY96+LMS!$G$10,LMS!$D$11*BY96^3+LMS!$E$11*BY96^2+LMS!$F$11*BY96+LMS!$G$11)))</f>
        <v>0.79584630099999998</v>
      </c>
      <c r="BW96">
        <f>IF(D96="M",(IF(BY96&lt;2.5,LMS!$D$21*BY96^3+LMS!$E$21*BY96^2+LMS!$F$21*BY96+LMS!$G$21,IF(BY96&lt;9.5,LMS!$D$22*BY96^3+LMS!$E$22*BY96^2+LMS!$F$22*BY96+LMS!$G$22,IF(BY96&lt;26.75,LMS!$D$23*BY96^3+LMS!$E$23*BY96^2+LMS!$F$23*BY96+LMS!$G$23,IF(BY96&lt;90,LMS!$D$24*BY96^3+LMS!$E$24*BY96^2+LMS!$F$24*BY96+LMS!$G$24,LMS!$D$25*BY96^3+LMS!$E$25*BY96^2+LMS!$F$25*BY96+LMS!$G$25))))),(IF(BY96&lt;2.5,LMS!$D$27*BY96^3+LMS!$E$27*BY96^2+LMS!$F$27*BY96+LMS!$G$27,IF(BY96&lt;9.5,LMS!$D$28*BY96^3+LMS!$E$28*BY96^2+LMS!$F$28*BY96+LMS!$G$28,IF(BY96&lt;26.75,LMS!$D$29*BY96^3+LMS!$E$29*BY96^2+LMS!$F$29*BY96+LMS!$G$29,IF(BY96&lt;90,LMS!$D$30*BY96^3+LMS!$E$30*BY96^2+LMS!$F$30*BY96+LMS!$G$30,IF(BY96&lt;150,LMS!$D$31*BY96^3+LMS!$E$31*BY96^2+LMS!$F$31*BY96+LMS!$G$31,LMS!$D$32*BY96^3+LMS!$E$32*BY96^2+LMS!$F$32*BY96+LMS!$G$32)))))))</f>
        <v>12.568967990000001</v>
      </c>
      <c r="BX96">
        <f>IF(D96="M",(IF(BY96&lt;90,LMS!$D$14*BY96^3+LMS!$E$14*BY96^2+LMS!$F$14*BY96+LMS!$G$14,LMS!$D$15*BY96^3+LMS!$E$15*BY96^2+LMS!$F$15*BY96+LMS!$G$15)),(IF(BY96&lt;90,LMS!$D$17*BY96^3+LMS!$E$17*BY96^2+LMS!$F$17*BY96+LMS!$G$17,LMS!$D$18*BY96^3+LMS!$E$18*BY96^2+LMS!$F$18*BY96+LMS!$G$18)))</f>
        <v>8.8969350000000003E-2</v>
      </c>
      <c r="BY96" s="7">
        <f t="shared" si="138"/>
        <v>0</v>
      </c>
      <c r="CA96" s="143">
        <f>IF(D96="M",WeightSDS!P$5*$BY96^7+WeightSDS!Q$5*$BY96^6+WeightSDS!R$5*$BY96^5+WeightSDS!S$5*$BY96^4+WeightSDS!T$5*$BY96^3+WeightSDS!U$5*$BY96^2+WeightSDS!V$5*$BY96+WeightSDS!W$5,IF($BY96&lt;186,WeightSDS!P$8*$BY96^7+WeightSDS!Q$8*$BY96^6+WeightSDS!R$8*$BY96^5+WeightSDS!S$8*$BY96^4+WeightSDS!T$8*$BY96^3+WeightSDS!U$8*$BY96^2+WeightSDS!V$8*$BY96+WeightSDS!W$8,WeightSDS!$U$9+WeightSDS!$V$9*($BY96-WeightSDS!$W$9)))</f>
        <v>0.75407122999999998</v>
      </c>
      <c r="CB96" s="7">
        <f>IF(D96="M",IF($BY96&lt;45,WeightSDS!M$23*$BY96^10+WeightSDS!N$23*$BY96^9+WeightSDS!O$23*$BY96^8+WeightSDS!P$23*$BY96^7+WeightSDS!Q$23*$BY96^6+WeightSDS!R$23*$BY96^5+WeightSDS!S$23*$BY96^4+WeightSDS!T$23*$BY96^3+WeightSDS!U$23*$BY96^2+WeightSDS!V$23*$BY96+WeightSDS!W$23,IF($BY96&lt;153,WeightSDS!M$25*$BY96^10+WeightSDS!N$25*$BY96^9+WeightSDS!O$25*$BY96^8+WeightSDS!P$25*$BY96^7+WeightSDS!Q$25*$BY96^6+WeightSDS!R$25*$BY96^5+WeightSDS!S$25*$BY96^4+WeightSDS!T$25*$BY96^3+WeightSDS!U$25*$BY96^2+WeightSDS!V$25*$BY96+WeightSDS!W$25,WeightSDS!M$27+WeightSDS!N$27/(1+EXP(WeightSDS!O$27+WeightSDS!P$27*$BY96)))),IF($BY96&lt;43.8,WeightSDS!M$29*$BY96^10+WeightSDS!N$29*$BY96^9+WeightSDS!O$29*$BY96^8+WeightSDS!P$29*$BY96^7+WeightSDS!Q$29*$BY96^6+WeightSDS!R$29*$BY96^5+WeightSDS!S$29*$BY96^4+WeightSDS!T$29*$BY96^3+WeightSDS!U$29*$BY96^2+WeightSDS!V$29*$BY96+WeightSDS!W$29-0.010431*(1-$BY96/210),IF($BY96&lt;123,WeightSDS!M$30*$BY96^10+WeightSDS!N$30*$BY96^9+WeightSDS!O$30*$BY96^8+WeightSDS!P$30*$BY96^7+WeightSDS!Q$30*$BY96^6+WeightSDS!R$30*$BY96^5+WeightSDS!S$30*$BY96^4+WeightSDS!T$30*$BY96^3+WeightSDS!U$30*$BY96^2+WeightSDS!V$30*$BY96+WeightSDS!W$30-0.010431*(1-1/$BY96),WeightSDS!M$32+WeightSDS!N$32/(1+EXP(WeightSDS!O$32+WeightSDS!P$32*$BY96))-0.010431*(1-$BY96/210))))</f>
        <v>2.9500001032655536</v>
      </c>
      <c r="CC96" s="7">
        <f>IF(D96="M",IF($BY96&lt;162,WeightSDS!P$12*$BY96^7+WeightSDS!Q$12*$BY96^6+WeightSDS!R$12*$BY96^5+WeightSDS!S$12*$BY96^4+WeightSDS!T$12*$BY96^3+WeightSDS!U$12*$BY96^2+WeightSDS!V$12*$BY96+WeightSDS!W$12,WeightSDS!P$14*$BY96^7+WeightSDS!Q$14*$BY96^6+WeightSDS!R$14*$BY96^5+WeightSDS!S$14*$BY96^4+WeightSDS!T$14*$BY96^3+WeightSDS!U$14*$BY96^2+WeightSDS!V$14*$BY96+WeightSDS!W$14),IF($BY96&lt;156,WeightSDS!O$17*$BY96^8+WeightSDS!P$17*$BY96^7+WeightSDS!Q$17*$BY96^6+WeightSDS!R$17*$BY96^5+WeightSDS!S$17*$BY96^4+WeightSDS!T$17*$BY96^3+WeightSDS!U$17*$BY96^2+WeightSDS!V$17*$BY96+WeightSDS!W$17,IF($BY96&lt;186,WeightSDS!$U$18+(WeightSDS!$V$18-WeightSDS!$U$18)/24*($BY96-186)+WeightSDS!$W$18*(-$BY96+186)^2-0.005,WeightSDS!$U$18+(WeightSDS!$V$18-WeightSDS!$U$18)/24*($BY96-186)-0.005)))</f>
        <v>0.14604529399999999</v>
      </c>
      <c r="CE96">
        <f t="shared" si="104"/>
        <v>0.56299999999999994</v>
      </c>
      <c r="CF96">
        <f t="shared" si="105"/>
        <v>69</v>
      </c>
      <c r="CG96">
        <f t="shared" si="106"/>
        <v>0.51</v>
      </c>
      <c r="CH96" s="7" t="e">
        <f t="shared" si="107"/>
        <v>#VALUE!</v>
      </c>
      <c r="CI96" s="7" t="e">
        <f t="shared" si="108"/>
        <v>#VALUE!</v>
      </c>
      <c r="CJ96" s="7" t="e">
        <f t="shared" si="109"/>
        <v>#VALUE!</v>
      </c>
      <c r="CK96" s="7" t="e">
        <f t="shared" si="143"/>
        <v>#VALUE!</v>
      </c>
      <c r="CL96" s="7" t="e">
        <f t="shared" si="144"/>
        <v>#VALUE!</v>
      </c>
      <c r="CM96" s="7" t="e">
        <f t="shared" si="145"/>
        <v>#VALUE!</v>
      </c>
      <c r="CN96" s="7" t="e">
        <f t="shared" si="146"/>
        <v>#VALUE!</v>
      </c>
      <c r="CO96" s="7" t="e">
        <f t="shared" si="147"/>
        <v>#VALUE!</v>
      </c>
      <c r="CP96" s="7" t="e">
        <f t="shared" si="148"/>
        <v>#VALUE!</v>
      </c>
      <c r="CR96" s="7" t="e">
        <f t="shared" si="110"/>
        <v>#VALUE!</v>
      </c>
      <c r="CS96" s="7" t="e">
        <f t="shared" si="111"/>
        <v>#VALUE!</v>
      </c>
      <c r="CT96" s="7" t="e">
        <f t="shared" si="112"/>
        <v>#VALUE!</v>
      </c>
      <c r="CU96" s="7" t="e">
        <f t="shared" si="113"/>
        <v>#VALUE!</v>
      </c>
      <c r="CV96" s="7" t="e">
        <f t="shared" si="114"/>
        <v>#VALUE!</v>
      </c>
      <c r="CW96" s="7" t="e">
        <f t="shared" si="115"/>
        <v>#VALUE!</v>
      </c>
      <c r="CX96" s="7" t="e">
        <f t="shared" si="116"/>
        <v>#VALUE!</v>
      </c>
      <c r="CY96" s="7" t="e">
        <f t="shared" si="117"/>
        <v>#VALUE!</v>
      </c>
      <c r="CZ96" s="7" t="e">
        <f t="shared" si="118"/>
        <v>#VALUE!</v>
      </c>
    </row>
    <row r="97" spans="2:104" s="7" customFormat="1" x14ac:dyDescent="0.15">
      <c r="B97" s="118"/>
      <c r="C97" s="118"/>
      <c r="D97" s="118"/>
      <c r="E97" s="30"/>
      <c r="F97" s="78"/>
      <c r="G97" s="78"/>
      <c r="H97" s="78"/>
      <c r="I97" s="78"/>
      <c r="J97" s="78"/>
      <c r="K97" s="78"/>
      <c r="L97" s="30"/>
      <c r="M97" s="78"/>
      <c r="N97" s="78"/>
      <c r="O97" s="78"/>
      <c r="P97" s="78"/>
      <c r="Q97" s="2" t="str">
        <f t="shared" si="119"/>
        <v/>
      </c>
      <c r="R97" s="11" t="str">
        <f t="shared" si="120"/>
        <v/>
      </c>
      <c r="S97" s="2" t="str">
        <f t="shared" si="121"/>
        <v/>
      </c>
      <c r="T97" s="11" t="str">
        <f t="shared" si="122"/>
        <v/>
      </c>
      <c r="U97" s="2" t="str">
        <f t="shared" si="123"/>
        <v/>
      </c>
      <c r="V97" s="11" t="str">
        <f t="shared" si="124"/>
        <v/>
      </c>
      <c r="W97" s="79" t="str">
        <f t="shared" si="139"/>
        <v/>
      </c>
      <c r="X97" s="79" t="str">
        <f t="shared" si="140"/>
        <v/>
      </c>
      <c r="Y97" s="2" t="str">
        <f t="shared" si="95"/>
        <v/>
      </c>
      <c r="Z97" s="11" t="str">
        <f t="shared" si="96"/>
        <v/>
      </c>
      <c r="AA97" s="2" t="str">
        <f t="shared" si="97"/>
        <v/>
      </c>
      <c r="AB97" s="11" t="str">
        <f t="shared" si="98"/>
        <v/>
      </c>
      <c r="AC97" s="2" t="str">
        <f t="shared" si="99"/>
        <v/>
      </c>
      <c r="AD97" s="11" t="str">
        <f t="shared" si="100"/>
        <v/>
      </c>
      <c r="AE97" s="11" t="str">
        <f t="shared" si="101"/>
        <v/>
      </c>
      <c r="AF97" s="2" t="str">
        <f t="shared" si="125"/>
        <v/>
      </c>
      <c r="AG97" s="2" t="str">
        <f t="shared" si="102"/>
        <v/>
      </c>
      <c r="AH97" s="2" t="str">
        <f t="shared" si="126"/>
        <v/>
      </c>
      <c r="AI97" s="11" t="str">
        <f t="shared" si="127"/>
        <v/>
      </c>
      <c r="AJ97" s="2" t="str">
        <f t="shared" si="128"/>
        <v/>
      </c>
      <c r="AK97" s="11" t="str">
        <f t="shared" si="129"/>
        <v/>
      </c>
      <c r="AL97" s="11" t="str">
        <f t="shared" si="130"/>
        <v/>
      </c>
      <c r="AM97" s="2" t="str">
        <f t="shared" si="131"/>
        <v/>
      </c>
      <c r="AN97" s="11" t="str">
        <f t="shared" si="132"/>
        <v/>
      </c>
      <c r="AO97" s="175" t="str">
        <f t="shared" si="133"/>
        <v/>
      </c>
      <c r="AP97" s="11" t="str">
        <f t="shared" si="134"/>
        <v/>
      </c>
      <c r="AQ97" s="33"/>
      <c r="AR97" s="33"/>
      <c r="AS97" s="33"/>
      <c r="AT97" s="33"/>
      <c r="AU97" s="33"/>
      <c r="AV97" s="33"/>
      <c r="AW97" s="33"/>
      <c r="AX97" s="33"/>
      <c r="AY97" s="33"/>
      <c r="AZ97" s="33"/>
      <c r="BA97" s="33"/>
      <c r="BB97" s="33"/>
      <c r="BC97" s="33"/>
      <c r="BD97" s="33"/>
      <c r="BE97" s="33"/>
      <c r="BF97" s="33"/>
      <c r="BG97" s="33"/>
      <c r="BH97" s="33"/>
      <c r="BI97" s="31"/>
      <c r="BJ97" s="31"/>
      <c r="BK97" s="136"/>
      <c r="BL97" s="139">
        <f t="shared" si="135"/>
        <v>0</v>
      </c>
      <c r="BM97" s="31">
        <f t="shared" si="136"/>
        <v>0</v>
      </c>
      <c r="BN97" s="31"/>
      <c r="BO97" s="140">
        <f t="shared" si="137"/>
        <v>0</v>
      </c>
      <c r="BP97" s="12"/>
      <c r="BQ97" s="8">
        <f t="shared" si="141"/>
        <v>9.0359999999999996</v>
      </c>
      <c r="BR97" s="8">
        <f t="shared" si="142"/>
        <v>-184.49199999999999</v>
      </c>
      <c r="BS97" s="8"/>
      <c r="BT97" s="8">
        <f t="shared" si="103"/>
        <v>0</v>
      </c>
      <c r="BU97"/>
      <c r="BV97">
        <f>IF(D97="M",IF(BY97&lt;78,LMS!$D$5*BY97^3+LMS!$E$5*BY97^2+LMS!$F$5*BY97+LMS!$G$5,IF(BY97&lt;150,LMS!$D$6*BY97^3+LMS!$E$6*BY97^2+LMS!$F$6*BY97+LMS!$G$6,LMS!$D$7*BY97^3+LMS!$E$7*BY97^2+LMS!$F$7*BY97+LMS!$G$7)),IF(BY97&lt;69,LMS!$D$9*BY97^3+LMS!$E$9*BY97^2+LMS!$F$9*BY97+LMS!$G$9,IF(BY97&lt;150,LMS!$D$10*BY97^3+LMS!$E$10*BY97^2+LMS!$F$10*BY97+LMS!$G$10,LMS!$D$11*BY97^3+LMS!$E$11*BY97^2+LMS!$F$11*BY97+LMS!$G$11)))</f>
        <v>0.79584630099999998</v>
      </c>
      <c r="BW97">
        <f>IF(D97="M",(IF(BY97&lt;2.5,LMS!$D$21*BY97^3+LMS!$E$21*BY97^2+LMS!$F$21*BY97+LMS!$G$21,IF(BY97&lt;9.5,LMS!$D$22*BY97^3+LMS!$E$22*BY97^2+LMS!$F$22*BY97+LMS!$G$22,IF(BY97&lt;26.75,LMS!$D$23*BY97^3+LMS!$E$23*BY97^2+LMS!$F$23*BY97+LMS!$G$23,IF(BY97&lt;90,LMS!$D$24*BY97^3+LMS!$E$24*BY97^2+LMS!$F$24*BY97+LMS!$G$24,LMS!$D$25*BY97^3+LMS!$E$25*BY97^2+LMS!$F$25*BY97+LMS!$G$25))))),(IF(BY97&lt;2.5,LMS!$D$27*BY97^3+LMS!$E$27*BY97^2+LMS!$F$27*BY97+LMS!$G$27,IF(BY97&lt;9.5,LMS!$D$28*BY97^3+LMS!$E$28*BY97^2+LMS!$F$28*BY97+LMS!$G$28,IF(BY97&lt;26.75,LMS!$D$29*BY97^3+LMS!$E$29*BY97^2+LMS!$F$29*BY97+LMS!$G$29,IF(BY97&lt;90,LMS!$D$30*BY97^3+LMS!$E$30*BY97^2+LMS!$F$30*BY97+LMS!$G$30,IF(BY97&lt;150,LMS!$D$31*BY97^3+LMS!$E$31*BY97^2+LMS!$F$31*BY97+LMS!$G$31,LMS!$D$32*BY97^3+LMS!$E$32*BY97^2+LMS!$F$32*BY97+LMS!$G$32)))))))</f>
        <v>12.568967990000001</v>
      </c>
      <c r="BX97">
        <f>IF(D97="M",(IF(BY97&lt;90,LMS!$D$14*BY97^3+LMS!$E$14*BY97^2+LMS!$F$14*BY97+LMS!$G$14,LMS!$D$15*BY97^3+LMS!$E$15*BY97^2+LMS!$F$15*BY97+LMS!$G$15)),(IF(BY97&lt;90,LMS!$D$17*BY97^3+LMS!$E$17*BY97^2+LMS!$F$17*BY97+LMS!$G$17,LMS!$D$18*BY97^3+LMS!$E$18*BY97^2+LMS!$F$18*BY97+LMS!$G$18)))</f>
        <v>8.8969350000000003E-2</v>
      </c>
      <c r="BY97" s="7">
        <f t="shared" si="138"/>
        <v>0</v>
      </c>
      <c r="CA97" s="143">
        <f>IF(D97="M",WeightSDS!P$5*$BY97^7+WeightSDS!Q$5*$BY97^6+WeightSDS!R$5*$BY97^5+WeightSDS!S$5*$BY97^4+WeightSDS!T$5*$BY97^3+WeightSDS!U$5*$BY97^2+WeightSDS!V$5*$BY97+WeightSDS!W$5,IF($BY97&lt;186,WeightSDS!P$8*$BY97^7+WeightSDS!Q$8*$BY97^6+WeightSDS!R$8*$BY97^5+WeightSDS!S$8*$BY97^4+WeightSDS!T$8*$BY97^3+WeightSDS!U$8*$BY97^2+WeightSDS!V$8*$BY97+WeightSDS!W$8,WeightSDS!$U$9+WeightSDS!$V$9*($BY97-WeightSDS!$W$9)))</f>
        <v>0.75407122999999998</v>
      </c>
      <c r="CB97" s="7">
        <f>IF(D97="M",IF($BY97&lt;45,WeightSDS!M$23*$BY97^10+WeightSDS!N$23*$BY97^9+WeightSDS!O$23*$BY97^8+WeightSDS!P$23*$BY97^7+WeightSDS!Q$23*$BY97^6+WeightSDS!R$23*$BY97^5+WeightSDS!S$23*$BY97^4+WeightSDS!T$23*$BY97^3+WeightSDS!U$23*$BY97^2+WeightSDS!V$23*$BY97+WeightSDS!W$23,IF($BY97&lt;153,WeightSDS!M$25*$BY97^10+WeightSDS!N$25*$BY97^9+WeightSDS!O$25*$BY97^8+WeightSDS!P$25*$BY97^7+WeightSDS!Q$25*$BY97^6+WeightSDS!R$25*$BY97^5+WeightSDS!S$25*$BY97^4+WeightSDS!T$25*$BY97^3+WeightSDS!U$25*$BY97^2+WeightSDS!V$25*$BY97+WeightSDS!W$25,WeightSDS!M$27+WeightSDS!N$27/(1+EXP(WeightSDS!O$27+WeightSDS!P$27*$BY97)))),IF($BY97&lt;43.8,WeightSDS!M$29*$BY97^10+WeightSDS!N$29*$BY97^9+WeightSDS!O$29*$BY97^8+WeightSDS!P$29*$BY97^7+WeightSDS!Q$29*$BY97^6+WeightSDS!R$29*$BY97^5+WeightSDS!S$29*$BY97^4+WeightSDS!T$29*$BY97^3+WeightSDS!U$29*$BY97^2+WeightSDS!V$29*$BY97+WeightSDS!W$29-0.010431*(1-$BY97/210),IF($BY97&lt;123,WeightSDS!M$30*$BY97^10+WeightSDS!N$30*$BY97^9+WeightSDS!O$30*$BY97^8+WeightSDS!P$30*$BY97^7+WeightSDS!Q$30*$BY97^6+WeightSDS!R$30*$BY97^5+WeightSDS!S$30*$BY97^4+WeightSDS!T$30*$BY97^3+WeightSDS!U$30*$BY97^2+WeightSDS!V$30*$BY97+WeightSDS!W$30-0.010431*(1-1/$BY97),WeightSDS!M$32+WeightSDS!N$32/(1+EXP(WeightSDS!O$32+WeightSDS!P$32*$BY97))-0.010431*(1-$BY97/210))))</f>
        <v>2.9500001032655536</v>
      </c>
      <c r="CC97" s="7">
        <f>IF(D97="M",IF($BY97&lt;162,WeightSDS!P$12*$BY97^7+WeightSDS!Q$12*$BY97^6+WeightSDS!R$12*$BY97^5+WeightSDS!S$12*$BY97^4+WeightSDS!T$12*$BY97^3+WeightSDS!U$12*$BY97^2+WeightSDS!V$12*$BY97+WeightSDS!W$12,WeightSDS!P$14*$BY97^7+WeightSDS!Q$14*$BY97^6+WeightSDS!R$14*$BY97^5+WeightSDS!S$14*$BY97^4+WeightSDS!T$14*$BY97^3+WeightSDS!U$14*$BY97^2+WeightSDS!V$14*$BY97+WeightSDS!W$14),IF($BY97&lt;156,WeightSDS!O$17*$BY97^8+WeightSDS!P$17*$BY97^7+WeightSDS!Q$17*$BY97^6+WeightSDS!R$17*$BY97^5+WeightSDS!S$17*$BY97^4+WeightSDS!T$17*$BY97^3+WeightSDS!U$17*$BY97^2+WeightSDS!V$17*$BY97+WeightSDS!W$17,IF($BY97&lt;186,WeightSDS!$U$18+(WeightSDS!$V$18-WeightSDS!$U$18)/24*($BY97-186)+WeightSDS!$W$18*(-$BY97+186)^2-0.005,WeightSDS!$U$18+(WeightSDS!$V$18-WeightSDS!$U$18)/24*($BY97-186)-0.005)))</f>
        <v>0.14604529399999999</v>
      </c>
      <c r="CE97">
        <f t="shared" si="104"/>
        <v>0.56299999999999994</v>
      </c>
      <c r="CF97">
        <f t="shared" si="105"/>
        <v>69</v>
      </c>
      <c r="CG97">
        <f t="shared" si="106"/>
        <v>0.51</v>
      </c>
      <c r="CH97" s="7" t="e">
        <f t="shared" si="107"/>
        <v>#VALUE!</v>
      </c>
      <c r="CI97" s="7" t="e">
        <f t="shared" si="108"/>
        <v>#VALUE!</v>
      </c>
      <c r="CJ97" s="7" t="e">
        <f t="shared" si="109"/>
        <v>#VALUE!</v>
      </c>
      <c r="CK97" s="7" t="e">
        <f t="shared" si="143"/>
        <v>#VALUE!</v>
      </c>
      <c r="CL97" s="7" t="e">
        <f t="shared" si="144"/>
        <v>#VALUE!</v>
      </c>
      <c r="CM97" s="7" t="e">
        <f t="shared" si="145"/>
        <v>#VALUE!</v>
      </c>
      <c r="CN97" s="7" t="e">
        <f t="shared" si="146"/>
        <v>#VALUE!</v>
      </c>
      <c r="CO97" s="7" t="e">
        <f t="shared" si="147"/>
        <v>#VALUE!</v>
      </c>
      <c r="CP97" s="7" t="e">
        <f t="shared" si="148"/>
        <v>#VALUE!</v>
      </c>
      <c r="CR97" s="7" t="e">
        <f t="shared" si="110"/>
        <v>#VALUE!</v>
      </c>
      <c r="CS97" s="7" t="e">
        <f t="shared" si="111"/>
        <v>#VALUE!</v>
      </c>
      <c r="CT97" s="7" t="e">
        <f t="shared" si="112"/>
        <v>#VALUE!</v>
      </c>
      <c r="CU97" s="7" t="e">
        <f t="shared" si="113"/>
        <v>#VALUE!</v>
      </c>
      <c r="CV97" s="7" t="e">
        <f t="shared" si="114"/>
        <v>#VALUE!</v>
      </c>
      <c r="CW97" s="7" t="e">
        <f t="shared" si="115"/>
        <v>#VALUE!</v>
      </c>
      <c r="CX97" s="7" t="e">
        <f t="shared" si="116"/>
        <v>#VALUE!</v>
      </c>
      <c r="CY97" s="7" t="e">
        <f t="shared" si="117"/>
        <v>#VALUE!</v>
      </c>
      <c r="CZ97" s="7" t="e">
        <f t="shared" si="118"/>
        <v>#VALUE!</v>
      </c>
    </row>
    <row r="98" spans="2:104" s="7" customFormat="1" x14ac:dyDescent="0.15">
      <c r="B98" s="118"/>
      <c r="C98" s="118"/>
      <c r="D98" s="118"/>
      <c r="E98" s="30"/>
      <c r="F98" s="78"/>
      <c r="G98" s="78"/>
      <c r="H98" s="78"/>
      <c r="I98" s="78"/>
      <c r="J98" s="78"/>
      <c r="K98" s="78"/>
      <c r="L98" s="30"/>
      <c r="M98" s="78"/>
      <c r="N98" s="78"/>
      <c r="O98" s="78"/>
      <c r="P98" s="78"/>
      <c r="Q98" s="2" t="str">
        <f t="shared" si="119"/>
        <v/>
      </c>
      <c r="R98" s="11" t="str">
        <f t="shared" si="120"/>
        <v/>
      </c>
      <c r="S98" s="2" t="str">
        <f t="shared" si="121"/>
        <v/>
      </c>
      <c r="T98" s="11" t="str">
        <f t="shared" si="122"/>
        <v/>
      </c>
      <c r="U98" s="2" t="str">
        <f t="shared" si="123"/>
        <v/>
      </c>
      <c r="V98" s="11" t="str">
        <f t="shared" si="124"/>
        <v/>
      </c>
      <c r="W98" s="79" t="str">
        <f t="shared" si="139"/>
        <v/>
      </c>
      <c r="X98" s="79" t="str">
        <f t="shared" si="140"/>
        <v/>
      </c>
      <c r="Y98" s="2" t="str">
        <f t="shared" si="95"/>
        <v/>
      </c>
      <c r="Z98" s="11" t="str">
        <f t="shared" si="96"/>
        <v/>
      </c>
      <c r="AA98" s="2" t="str">
        <f t="shared" si="97"/>
        <v/>
      </c>
      <c r="AB98" s="11" t="str">
        <f t="shared" si="98"/>
        <v/>
      </c>
      <c r="AC98" s="2" t="str">
        <f t="shared" si="99"/>
        <v/>
      </c>
      <c r="AD98" s="11" t="str">
        <f t="shared" si="100"/>
        <v/>
      </c>
      <c r="AE98" s="11" t="str">
        <f t="shared" si="101"/>
        <v/>
      </c>
      <c r="AF98" s="2" t="str">
        <f t="shared" si="125"/>
        <v/>
      </c>
      <c r="AG98" s="2" t="str">
        <f t="shared" si="102"/>
        <v/>
      </c>
      <c r="AH98" s="2" t="str">
        <f t="shared" si="126"/>
        <v/>
      </c>
      <c r="AI98" s="11" t="str">
        <f t="shared" si="127"/>
        <v/>
      </c>
      <c r="AJ98" s="2" t="str">
        <f t="shared" si="128"/>
        <v/>
      </c>
      <c r="AK98" s="11" t="str">
        <f t="shared" si="129"/>
        <v/>
      </c>
      <c r="AL98" s="11" t="str">
        <f t="shared" si="130"/>
        <v/>
      </c>
      <c r="AM98" s="2" t="str">
        <f t="shared" si="131"/>
        <v/>
      </c>
      <c r="AN98" s="11" t="str">
        <f t="shared" si="132"/>
        <v/>
      </c>
      <c r="AO98" s="175" t="str">
        <f t="shared" si="133"/>
        <v/>
      </c>
      <c r="AP98" s="11" t="str">
        <f t="shared" si="134"/>
        <v/>
      </c>
      <c r="AQ98" s="33"/>
      <c r="AR98" s="33"/>
      <c r="AS98" s="33"/>
      <c r="AT98" s="33"/>
      <c r="AU98" s="33"/>
      <c r="AV98" s="33"/>
      <c r="AW98" s="33"/>
      <c r="AX98" s="33"/>
      <c r="AY98" s="33"/>
      <c r="AZ98" s="33"/>
      <c r="BA98" s="33"/>
      <c r="BB98" s="33"/>
      <c r="BC98" s="33"/>
      <c r="BD98" s="33"/>
      <c r="BE98" s="33"/>
      <c r="BF98" s="33"/>
      <c r="BG98" s="33"/>
      <c r="BH98" s="33"/>
      <c r="BI98" s="31"/>
      <c r="BJ98" s="31"/>
      <c r="BK98" s="136"/>
      <c r="BL98" s="139">
        <f t="shared" si="135"/>
        <v>0</v>
      </c>
      <c r="BM98" s="31">
        <f t="shared" si="136"/>
        <v>0</v>
      </c>
      <c r="BN98" s="31"/>
      <c r="BO98" s="140">
        <f t="shared" si="137"/>
        <v>0</v>
      </c>
      <c r="BP98" s="12"/>
      <c r="BQ98" s="8">
        <f t="shared" si="141"/>
        <v>9.0359999999999996</v>
      </c>
      <c r="BR98" s="8">
        <f t="shared" si="142"/>
        <v>-184.49199999999999</v>
      </c>
      <c r="BS98" s="8"/>
      <c r="BT98" s="8">
        <f t="shared" si="103"/>
        <v>0</v>
      </c>
      <c r="BU98"/>
      <c r="BV98">
        <f>IF(D98="M",IF(BY98&lt;78,LMS!$D$5*BY98^3+LMS!$E$5*BY98^2+LMS!$F$5*BY98+LMS!$G$5,IF(BY98&lt;150,LMS!$D$6*BY98^3+LMS!$E$6*BY98^2+LMS!$F$6*BY98+LMS!$G$6,LMS!$D$7*BY98^3+LMS!$E$7*BY98^2+LMS!$F$7*BY98+LMS!$G$7)),IF(BY98&lt;69,LMS!$D$9*BY98^3+LMS!$E$9*BY98^2+LMS!$F$9*BY98+LMS!$G$9,IF(BY98&lt;150,LMS!$D$10*BY98^3+LMS!$E$10*BY98^2+LMS!$F$10*BY98+LMS!$G$10,LMS!$D$11*BY98^3+LMS!$E$11*BY98^2+LMS!$F$11*BY98+LMS!$G$11)))</f>
        <v>0.79584630099999998</v>
      </c>
      <c r="BW98">
        <f>IF(D98="M",(IF(BY98&lt;2.5,LMS!$D$21*BY98^3+LMS!$E$21*BY98^2+LMS!$F$21*BY98+LMS!$G$21,IF(BY98&lt;9.5,LMS!$D$22*BY98^3+LMS!$E$22*BY98^2+LMS!$F$22*BY98+LMS!$G$22,IF(BY98&lt;26.75,LMS!$D$23*BY98^3+LMS!$E$23*BY98^2+LMS!$F$23*BY98+LMS!$G$23,IF(BY98&lt;90,LMS!$D$24*BY98^3+LMS!$E$24*BY98^2+LMS!$F$24*BY98+LMS!$G$24,LMS!$D$25*BY98^3+LMS!$E$25*BY98^2+LMS!$F$25*BY98+LMS!$G$25))))),(IF(BY98&lt;2.5,LMS!$D$27*BY98^3+LMS!$E$27*BY98^2+LMS!$F$27*BY98+LMS!$G$27,IF(BY98&lt;9.5,LMS!$D$28*BY98^3+LMS!$E$28*BY98^2+LMS!$F$28*BY98+LMS!$G$28,IF(BY98&lt;26.75,LMS!$D$29*BY98^3+LMS!$E$29*BY98^2+LMS!$F$29*BY98+LMS!$G$29,IF(BY98&lt;90,LMS!$D$30*BY98^3+LMS!$E$30*BY98^2+LMS!$F$30*BY98+LMS!$G$30,IF(BY98&lt;150,LMS!$D$31*BY98^3+LMS!$E$31*BY98^2+LMS!$F$31*BY98+LMS!$G$31,LMS!$D$32*BY98^3+LMS!$E$32*BY98^2+LMS!$F$32*BY98+LMS!$G$32)))))))</f>
        <v>12.568967990000001</v>
      </c>
      <c r="BX98">
        <f>IF(D98="M",(IF(BY98&lt;90,LMS!$D$14*BY98^3+LMS!$E$14*BY98^2+LMS!$F$14*BY98+LMS!$G$14,LMS!$D$15*BY98^3+LMS!$E$15*BY98^2+LMS!$F$15*BY98+LMS!$G$15)),(IF(BY98&lt;90,LMS!$D$17*BY98^3+LMS!$E$17*BY98^2+LMS!$F$17*BY98+LMS!$G$17,LMS!$D$18*BY98^3+LMS!$E$18*BY98^2+LMS!$F$18*BY98+LMS!$G$18)))</f>
        <v>8.8969350000000003E-2</v>
      </c>
      <c r="BY98" s="7">
        <f t="shared" si="138"/>
        <v>0</v>
      </c>
      <c r="CA98" s="143">
        <f>IF(D98="M",WeightSDS!P$5*$BY98^7+WeightSDS!Q$5*$BY98^6+WeightSDS!R$5*$BY98^5+WeightSDS!S$5*$BY98^4+WeightSDS!T$5*$BY98^3+WeightSDS!U$5*$BY98^2+WeightSDS!V$5*$BY98+WeightSDS!W$5,IF($BY98&lt;186,WeightSDS!P$8*$BY98^7+WeightSDS!Q$8*$BY98^6+WeightSDS!R$8*$BY98^5+WeightSDS!S$8*$BY98^4+WeightSDS!T$8*$BY98^3+WeightSDS!U$8*$BY98^2+WeightSDS!V$8*$BY98+WeightSDS!W$8,WeightSDS!$U$9+WeightSDS!$V$9*($BY98-WeightSDS!$W$9)))</f>
        <v>0.75407122999999998</v>
      </c>
      <c r="CB98" s="7">
        <f>IF(D98="M",IF($BY98&lt;45,WeightSDS!M$23*$BY98^10+WeightSDS!N$23*$BY98^9+WeightSDS!O$23*$BY98^8+WeightSDS!P$23*$BY98^7+WeightSDS!Q$23*$BY98^6+WeightSDS!R$23*$BY98^5+WeightSDS!S$23*$BY98^4+WeightSDS!T$23*$BY98^3+WeightSDS!U$23*$BY98^2+WeightSDS!V$23*$BY98+WeightSDS!W$23,IF($BY98&lt;153,WeightSDS!M$25*$BY98^10+WeightSDS!N$25*$BY98^9+WeightSDS!O$25*$BY98^8+WeightSDS!P$25*$BY98^7+WeightSDS!Q$25*$BY98^6+WeightSDS!R$25*$BY98^5+WeightSDS!S$25*$BY98^4+WeightSDS!T$25*$BY98^3+WeightSDS!U$25*$BY98^2+WeightSDS!V$25*$BY98+WeightSDS!W$25,WeightSDS!M$27+WeightSDS!N$27/(1+EXP(WeightSDS!O$27+WeightSDS!P$27*$BY98)))),IF($BY98&lt;43.8,WeightSDS!M$29*$BY98^10+WeightSDS!N$29*$BY98^9+WeightSDS!O$29*$BY98^8+WeightSDS!P$29*$BY98^7+WeightSDS!Q$29*$BY98^6+WeightSDS!R$29*$BY98^5+WeightSDS!S$29*$BY98^4+WeightSDS!T$29*$BY98^3+WeightSDS!U$29*$BY98^2+WeightSDS!V$29*$BY98+WeightSDS!W$29-0.010431*(1-$BY98/210),IF($BY98&lt;123,WeightSDS!M$30*$BY98^10+WeightSDS!N$30*$BY98^9+WeightSDS!O$30*$BY98^8+WeightSDS!P$30*$BY98^7+WeightSDS!Q$30*$BY98^6+WeightSDS!R$30*$BY98^5+WeightSDS!S$30*$BY98^4+WeightSDS!T$30*$BY98^3+WeightSDS!U$30*$BY98^2+WeightSDS!V$30*$BY98+WeightSDS!W$30-0.010431*(1-1/$BY98),WeightSDS!M$32+WeightSDS!N$32/(1+EXP(WeightSDS!O$32+WeightSDS!P$32*$BY98))-0.010431*(1-$BY98/210))))</f>
        <v>2.9500001032655536</v>
      </c>
      <c r="CC98" s="7">
        <f>IF(D98="M",IF($BY98&lt;162,WeightSDS!P$12*$BY98^7+WeightSDS!Q$12*$BY98^6+WeightSDS!R$12*$BY98^5+WeightSDS!S$12*$BY98^4+WeightSDS!T$12*$BY98^3+WeightSDS!U$12*$BY98^2+WeightSDS!V$12*$BY98+WeightSDS!W$12,WeightSDS!P$14*$BY98^7+WeightSDS!Q$14*$BY98^6+WeightSDS!R$14*$BY98^5+WeightSDS!S$14*$BY98^4+WeightSDS!T$14*$BY98^3+WeightSDS!U$14*$BY98^2+WeightSDS!V$14*$BY98+WeightSDS!W$14),IF($BY98&lt;156,WeightSDS!O$17*$BY98^8+WeightSDS!P$17*$BY98^7+WeightSDS!Q$17*$BY98^6+WeightSDS!R$17*$BY98^5+WeightSDS!S$17*$BY98^4+WeightSDS!T$17*$BY98^3+WeightSDS!U$17*$BY98^2+WeightSDS!V$17*$BY98+WeightSDS!W$17,IF($BY98&lt;186,WeightSDS!$U$18+(WeightSDS!$V$18-WeightSDS!$U$18)/24*($BY98-186)+WeightSDS!$W$18*(-$BY98+186)^2-0.005,WeightSDS!$U$18+(WeightSDS!$V$18-WeightSDS!$U$18)/24*($BY98-186)-0.005)))</f>
        <v>0.14604529399999999</v>
      </c>
      <c r="CE98">
        <f t="shared" si="104"/>
        <v>0.56299999999999994</v>
      </c>
      <c r="CF98">
        <f t="shared" si="105"/>
        <v>69</v>
      </c>
      <c r="CG98">
        <f t="shared" si="106"/>
        <v>0.51</v>
      </c>
      <c r="CH98" s="7" t="e">
        <f t="shared" si="107"/>
        <v>#VALUE!</v>
      </c>
      <c r="CI98" s="7" t="e">
        <f t="shared" si="108"/>
        <v>#VALUE!</v>
      </c>
      <c r="CJ98" s="7" t="e">
        <f t="shared" si="109"/>
        <v>#VALUE!</v>
      </c>
      <c r="CK98" s="7" t="e">
        <f t="shared" si="143"/>
        <v>#VALUE!</v>
      </c>
      <c r="CL98" s="7" t="e">
        <f t="shared" si="144"/>
        <v>#VALUE!</v>
      </c>
      <c r="CM98" s="7" t="e">
        <f t="shared" si="145"/>
        <v>#VALUE!</v>
      </c>
      <c r="CN98" s="7" t="e">
        <f t="shared" si="146"/>
        <v>#VALUE!</v>
      </c>
      <c r="CO98" s="7" t="e">
        <f t="shared" si="147"/>
        <v>#VALUE!</v>
      </c>
      <c r="CP98" s="7" t="e">
        <f t="shared" si="148"/>
        <v>#VALUE!</v>
      </c>
      <c r="CR98" s="7" t="e">
        <f t="shared" si="110"/>
        <v>#VALUE!</v>
      </c>
      <c r="CS98" s="7" t="e">
        <f t="shared" si="111"/>
        <v>#VALUE!</v>
      </c>
      <c r="CT98" s="7" t="e">
        <f t="shared" si="112"/>
        <v>#VALUE!</v>
      </c>
      <c r="CU98" s="7" t="e">
        <f t="shared" si="113"/>
        <v>#VALUE!</v>
      </c>
      <c r="CV98" s="7" t="e">
        <f t="shared" si="114"/>
        <v>#VALUE!</v>
      </c>
      <c r="CW98" s="7" t="e">
        <f t="shared" si="115"/>
        <v>#VALUE!</v>
      </c>
      <c r="CX98" s="7" t="e">
        <f t="shared" si="116"/>
        <v>#VALUE!</v>
      </c>
      <c r="CY98" s="7" t="e">
        <f t="shared" si="117"/>
        <v>#VALUE!</v>
      </c>
      <c r="CZ98" s="7" t="e">
        <f t="shared" si="118"/>
        <v>#VALUE!</v>
      </c>
    </row>
    <row r="99" spans="2:104" s="7" customFormat="1" x14ac:dyDescent="0.15">
      <c r="B99" s="118"/>
      <c r="C99" s="118"/>
      <c r="D99" s="118"/>
      <c r="E99" s="30"/>
      <c r="F99" s="78"/>
      <c r="G99" s="78"/>
      <c r="H99" s="78"/>
      <c r="I99" s="78"/>
      <c r="J99" s="78"/>
      <c r="K99" s="78"/>
      <c r="L99" s="30"/>
      <c r="M99" s="78"/>
      <c r="N99" s="78"/>
      <c r="O99" s="78"/>
      <c r="P99" s="78"/>
      <c r="Q99" s="2" t="str">
        <f t="shared" si="119"/>
        <v/>
      </c>
      <c r="R99" s="11" t="str">
        <f t="shared" si="120"/>
        <v/>
      </c>
      <c r="S99" s="2" t="str">
        <f t="shared" si="121"/>
        <v/>
      </c>
      <c r="T99" s="11" t="str">
        <f t="shared" si="122"/>
        <v/>
      </c>
      <c r="U99" s="2" t="str">
        <f t="shared" si="123"/>
        <v/>
      </c>
      <c r="V99" s="11" t="str">
        <f t="shared" si="124"/>
        <v/>
      </c>
      <c r="W99" s="79" t="str">
        <f t="shared" si="139"/>
        <v/>
      </c>
      <c r="X99" s="79" t="str">
        <f t="shared" si="140"/>
        <v/>
      </c>
      <c r="Y99" s="2" t="str">
        <f t="shared" si="95"/>
        <v/>
      </c>
      <c r="Z99" s="11" t="str">
        <f t="shared" si="96"/>
        <v/>
      </c>
      <c r="AA99" s="2" t="str">
        <f t="shared" si="97"/>
        <v/>
      </c>
      <c r="AB99" s="11" t="str">
        <f t="shared" si="98"/>
        <v/>
      </c>
      <c r="AC99" s="2" t="str">
        <f t="shared" si="99"/>
        <v/>
      </c>
      <c r="AD99" s="11" t="str">
        <f t="shared" si="100"/>
        <v/>
      </c>
      <c r="AE99" s="11" t="str">
        <f t="shared" si="101"/>
        <v/>
      </c>
      <c r="AF99" s="2" t="str">
        <f t="shared" si="125"/>
        <v/>
      </c>
      <c r="AG99" s="2" t="str">
        <f t="shared" si="102"/>
        <v/>
      </c>
      <c r="AH99" s="2" t="str">
        <f t="shared" si="126"/>
        <v/>
      </c>
      <c r="AI99" s="11" t="str">
        <f t="shared" si="127"/>
        <v/>
      </c>
      <c r="AJ99" s="2" t="str">
        <f t="shared" si="128"/>
        <v/>
      </c>
      <c r="AK99" s="11" t="str">
        <f t="shared" si="129"/>
        <v/>
      </c>
      <c r="AL99" s="11" t="str">
        <f t="shared" si="130"/>
        <v/>
      </c>
      <c r="AM99" s="2" t="str">
        <f t="shared" si="131"/>
        <v/>
      </c>
      <c r="AN99" s="11" t="str">
        <f t="shared" si="132"/>
        <v/>
      </c>
      <c r="AO99" s="175" t="str">
        <f t="shared" si="133"/>
        <v/>
      </c>
      <c r="AP99" s="11" t="str">
        <f t="shared" si="134"/>
        <v/>
      </c>
      <c r="AQ99" s="33"/>
      <c r="AR99" s="33"/>
      <c r="AS99" s="33"/>
      <c r="AT99" s="33"/>
      <c r="AU99" s="33"/>
      <c r="AV99" s="33"/>
      <c r="AW99" s="33"/>
      <c r="AX99" s="33"/>
      <c r="AY99" s="33"/>
      <c r="AZ99" s="33"/>
      <c r="BA99" s="33"/>
      <c r="BB99" s="33"/>
      <c r="BC99" s="33"/>
      <c r="BD99" s="33"/>
      <c r="BE99" s="33"/>
      <c r="BF99" s="33"/>
      <c r="BG99" s="33"/>
      <c r="BH99" s="33"/>
      <c r="BI99" s="31"/>
      <c r="BJ99" s="31"/>
      <c r="BK99" s="136"/>
      <c r="BL99" s="139">
        <f t="shared" si="135"/>
        <v>0</v>
      </c>
      <c r="BM99" s="31">
        <f t="shared" si="136"/>
        <v>0</v>
      </c>
      <c r="BN99" s="31"/>
      <c r="BO99" s="140">
        <f t="shared" si="137"/>
        <v>0</v>
      </c>
      <c r="BP99" s="12"/>
      <c r="BQ99" s="8">
        <f t="shared" si="141"/>
        <v>9.0359999999999996</v>
      </c>
      <c r="BR99" s="8">
        <f t="shared" si="142"/>
        <v>-184.49199999999999</v>
      </c>
      <c r="BS99" s="8"/>
      <c r="BT99" s="8">
        <f t="shared" si="103"/>
        <v>0</v>
      </c>
      <c r="BU99"/>
      <c r="BV99">
        <f>IF(D99="M",IF(BY99&lt;78,LMS!$D$5*BY99^3+LMS!$E$5*BY99^2+LMS!$F$5*BY99+LMS!$G$5,IF(BY99&lt;150,LMS!$D$6*BY99^3+LMS!$E$6*BY99^2+LMS!$F$6*BY99+LMS!$G$6,LMS!$D$7*BY99^3+LMS!$E$7*BY99^2+LMS!$F$7*BY99+LMS!$G$7)),IF(BY99&lt;69,LMS!$D$9*BY99^3+LMS!$E$9*BY99^2+LMS!$F$9*BY99+LMS!$G$9,IF(BY99&lt;150,LMS!$D$10*BY99^3+LMS!$E$10*BY99^2+LMS!$F$10*BY99+LMS!$G$10,LMS!$D$11*BY99^3+LMS!$E$11*BY99^2+LMS!$F$11*BY99+LMS!$G$11)))</f>
        <v>0.79584630099999998</v>
      </c>
      <c r="BW99">
        <f>IF(D99="M",(IF(BY99&lt;2.5,LMS!$D$21*BY99^3+LMS!$E$21*BY99^2+LMS!$F$21*BY99+LMS!$G$21,IF(BY99&lt;9.5,LMS!$D$22*BY99^3+LMS!$E$22*BY99^2+LMS!$F$22*BY99+LMS!$G$22,IF(BY99&lt;26.75,LMS!$D$23*BY99^3+LMS!$E$23*BY99^2+LMS!$F$23*BY99+LMS!$G$23,IF(BY99&lt;90,LMS!$D$24*BY99^3+LMS!$E$24*BY99^2+LMS!$F$24*BY99+LMS!$G$24,LMS!$D$25*BY99^3+LMS!$E$25*BY99^2+LMS!$F$25*BY99+LMS!$G$25))))),(IF(BY99&lt;2.5,LMS!$D$27*BY99^3+LMS!$E$27*BY99^2+LMS!$F$27*BY99+LMS!$G$27,IF(BY99&lt;9.5,LMS!$D$28*BY99^3+LMS!$E$28*BY99^2+LMS!$F$28*BY99+LMS!$G$28,IF(BY99&lt;26.75,LMS!$D$29*BY99^3+LMS!$E$29*BY99^2+LMS!$F$29*BY99+LMS!$G$29,IF(BY99&lt;90,LMS!$D$30*BY99^3+LMS!$E$30*BY99^2+LMS!$F$30*BY99+LMS!$G$30,IF(BY99&lt;150,LMS!$D$31*BY99^3+LMS!$E$31*BY99^2+LMS!$F$31*BY99+LMS!$G$31,LMS!$D$32*BY99^3+LMS!$E$32*BY99^2+LMS!$F$32*BY99+LMS!$G$32)))))))</f>
        <v>12.568967990000001</v>
      </c>
      <c r="BX99">
        <f>IF(D99="M",(IF(BY99&lt;90,LMS!$D$14*BY99^3+LMS!$E$14*BY99^2+LMS!$F$14*BY99+LMS!$G$14,LMS!$D$15*BY99^3+LMS!$E$15*BY99^2+LMS!$F$15*BY99+LMS!$G$15)),(IF(BY99&lt;90,LMS!$D$17*BY99^3+LMS!$E$17*BY99^2+LMS!$F$17*BY99+LMS!$G$17,LMS!$D$18*BY99^3+LMS!$E$18*BY99^2+LMS!$F$18*BY99+LMS!$G$18)))</f>
        <v>8.8969350000000003E-2</v>
      </c>
      <c r="BY99" s="7">
        <f t="shared" si="138"/>
        <v>0</v>
      </c>
      <c r="CA99" s="143">
        <f>IF(D99="M",WeightSDS!P$5*$BY99^7+WeightSDS!Q$5*$BY99^6+WeightSDS!R$5*$BY99^5+WeightSDS!S$5*$BY99^4+WeightSDS!T$5*$BY99^3+WeightSDS!U$5*$BY99^2+WeightSDS!V$5*$BY99+WeightSDS!W$5,IF($BY99&lt;186,WeightSDS!P$8*$BY99^7+WeightSDS!Q$8*$BY99^6+WeightSDS!R$8*$BY99^5+WeightSDS!S$8*$BY99^4+WeightSDS!T$8*$BY99^3+WeightSDS!U$8*$BY99^2+WeightSDS!V$8*$BY99+WeightSDS!W$8,WeightSDS!$U$9+WeightSDS!$V$9*($BY99-WeightSDS!$W$9)))</f>
        <v>0.75407122999999998</v>
      </c>
      <c r="CB99" s="7">
        <f>IF(D99="M",IF($BY99&lt;45,WeightSDS!M$23*$BY99^10+WeightSDS!N$23*$BY99^9+WeightSDS!O$23*$BY99^8+WeightSDS!P$23*$BY99^7+WeightSDS!Q$23*$BY99^6+WeightSDS!R$23*$BY99^5+WeightSDS!S$23*$BY99^4+WeightSDS!T$23*$BY99^3+WeightSDS!U$23*$BY99^2+WeightSDS!V$23*$BY99+WeightSDS!W$23,IF($BY99&lt;153,WeightSDS!M$25*$BY99^10+WeightSDS!N$25*$BY99^9+WeightSDS!O$25*$BY99^8+WeightSDS!P$25*$BY99^7+WeightSDS!Q$25*$BY99^6+WeightSDS!R$25*$BY99^5+WeightSDS!S$25*$BY99^4+WeightSDS!T$25*$BY99^3+WeightSDS!U$25*$BY99^2+WeightSDS!V$25*$BY99+WeightSDS!W$25,WeightSDS!M$27+WeightSDS!N$27/(1+EXP(WeightSDS!O$27+WeightSDS!P$27*$BY99)))),IF($BY99&lt;43.8,WeightSDS!M$29*$BY99^10+WeightSDS!N$29*$BY99^9+WeightSDS!O$29*$BY99^8+WeightSDS!P$29*$BY99^7+WeightSDS!Q$29*$BY99^6+WeightSDS!R$29*$BY99^5+WeightSDS!S$29*$BY99^4+WeightSDS!T$29*$BY99^3+WeightSDS!U$29*$BY99^2+WeightSDS!V$29*$BY99+WeightSDS!W$29-0.010431*(1-$BY99/210),IF($BY99&lt;123,WeightSDS!M$30*$BY99^10+WeightSDS!N$30*$BY99^9+WeightSDS!O$30*$BY99^8+WeightSDS!P$30*$BY99^7+WeightSDS!Q$30*$BY99^6+WeightSDS!R$30*$BY99^5+WeightSDS!S$30*$BY99^4+WeightSDS!T$30*$BY99^3+WeightSDS!U$30*$BY99^2+WeightSDS!V$30*$BY99+WeightSDS!W$30-0.010431*(1-1/$BY99),WeightSDS!M$32+WeightSDS!N$32/(1+EXP(WeightSDS!O$32+WeightSDS!P$32*$BY99))-0.010431*(1-$BY99/210))))</f>
        <v>2.9500001032655536</v>
      </c>
      <c r="CC99" s="7">
        <f>IF(D99="M",IF($BY99&lt;162,WeightSDS!P$12*$BY99^7+WeightSDS!Q$12*$BY99^6+WeightSDS!R$12*$BY99^5+WeightSDS!S$12*$BY99^4+WeightSDS!T$12*$BY99^3+WeightSDS!U$12*$BY99^2+WeightSDS!V$12*$BY99+WeightSDS!W$12,WeightSDS!P$14*$BY99^7+WeightSDS!Q$14*$BY99^6+WeightSDS!R$14*$BY99^5+WeightSDS!S$14*$BY99^4+WeightSDS!T$14*$BY99^3+WeightSDS!U$14*$BY99^2+WeightSDS!V$14*$BY99+WeightSDS!W$14),IF($BY99&lt;156,WeightSDS!O$17*$BY99^8+WeightSDS!P$17*$BY99^7+WeightSDS!Q$17*$BY99^6+WeightSDS!R$17*$BY99^5+WeightSDS!S$17*$BY99^4+WeightSDS!T$17*$BY99^3+WeightSDS!U$17*$BY99^2+WeightSDS!V$17*$BY99+WeightSDS!W$17,IF($BY99&lt;186,WeightSDS!$U$18+(WeightSDS!$V$18-WeightSDS!$U$18)/24*($BY99-186)+WeightSDS!$W$18*(-$BY99+186)^2-0.005,WeightSDS!$U$18+(WeightSDS!$V$18-WeightSDS!$U$18)/24*($BY99-186)-0.005)))</f>
        <v>0.14604529399999999</v>
      </c>
      <c r="CE99">
        <f t="shared" si="104"/>
        <v>0.56299999999999994</v>
      </c>
      <c r="CF99">
        <f t="shared" si="105"/>
        <v>69</v>
      </c>
      <c r="CG99">
        <f t="shared" si="106"/>
        <v>0.51</v>
      </c>
      <c r="CH99" s="7" t="e">
        <f t="shared" si="107"/>
        <v>#VALUE!</v>
      </c>
      <c r="CI99" s="7" t="e">
        <f t="shared" si="108"/>
        <v>#VALUE!</v>
      </c>
      <c r="CJ99" s="7" t="e">
        <f t="shared" si="109"/>
        <v>#VALUE!</v>
      </c>
      <c r="CK99" s="7" t="e">
        <f t="shared" si="143"/>
        <v>#VALUE!</v>
      </c>
      <c r="CL99" s="7" t="e">
        <f t="shared" si="144"/>
        <v>#VALUE!</v>
      </c>
      <c r="CM99" s="7" t="e">
        <f t="shared" si="145"/>
        <v>#VALUE!</v>
      </c>
      <c r="CN99" s="7" t="e">
        <f t="shared" si="146"/>
        <v>#VALUE!</v>
      </c>
      <c r="CO99" s="7" t="e">
        <f t="shared" si="147"/>
        <v>#VALUE!</v>
      </c>
      <c r="CP99" s="7" t="e">
        <f t="shared" si="148"/>
        <v>#VALUE!</v>
      </c>
      <c r="CR99" s="7" t="e">
        <f t="shared" si="110"/>
        <v>#VALUE!</v>
      </c>
      <c r="CS99" s="7" t="e">
        <f t="shared" si="111"/>
        <v>#VALUE!</v>
      </c>
      <c r="CT99" s="7" t="e">
        <f t="shared" si="112"/>
        <v>#VALUE!</v>
      </c>
      <c r="CU99" s="7" t="e">
        <f t="shared" si="113"/>
        <v>#VALUE!</v>
      </c>
      <c r="CV99" s="7" t="e">
        <f t="shared" si="114"/>
        <v>#VALUE!</v>
      </c>
      <c r="CW99" s="7" t="e">
        <f t="shared" si="115"/>
        <v>#VALUE!</v>
      </c>
      <c r="CX99" s="7" t="e">
        <f t="shared" si="116"/>
        <v>#VALUE!</v>
      </c>
      <c r="CY99" s="7" t="e">
        <f t="shared" si="117"/>
        <v>#VALUE!</v>
      </c>
      <c r="CZ99" s="7" t="e">
        <f t="shared" si="118"/>
        <v>#VALUE!</v>
      </c>
    </row>
    <row r="100" spans="2:104" s="7" customFormat="1" x14ac:dyDescent="0.15">
      <c r="B100" s="118"/>
      <c r="C100" s="118"/>
      <c r="D100" s="118"/>
      <c r="E100" s="30"/>
      <c r="F100" s="78"/>
      <c r="G100" s="78"/>
      <c r="H100" s="78"/>
      <c r="I100" s="78"/>
      <c r="J100" s="78"/>
      <c r="K100" s="78"/>
      <c r="L100" s="30"/>
      <c r="M100" s="78"/>
      <c r="N100" s="78"/>
      <c r="O100" s="78"/>
      <c r="P100" s="78"/>
      <c r="Q100" s="2" t="str">
        <f t="shared" si="119"/>
        <v/>
      </c>
      <c r="R100" s="11" t="str">
        <f t="shared" si="120"/>
        <v/>
      </c>
      <c r="S100" s="2" t="str">
        <f t="shared" si="121"/>
        <v/>
      </c>
      <c r="T100" s="11" t="str">
        <f t="shared" si="122"/>
        <v/>
      </c>
      <c r="U100" s="2" t="str">
        <f t="shared" si="123"/>
        <v/>
      </c>
      <c r="V100" s="11" t="str">
        <f t="shared" si="124"/>
        <v/>
      </c>
      <c r="W100" s="79" t="str">
        <f t="shared" si="139"/>
        <v/>
      </c>
      <c r="X100" s="79" t="str">
        <f t="shared" si="140"/>
        <v/>
      </c>
      <c r="Y100" s="2" t="str">
        <f t="shared" si="95"/>
        <v/>
      </c>
      <c r="Z100" s="11" t="str">
        <f t="shared" si="96"/>
        <v/>
      </c>
      <c r="AA100" s="2" t="str">
        <f t="shared" si="97"/>
        <v/>
      </c>
      <c r="AB100" s="11" t="str">
        <f t="shared" si="98"/>
        <v/>
      </c>
      <c r="AC100" s="2" t="str">
        <f t="shared" si="99"/>
        <v/>
      </c>
      <c r="AD100" s="11" t="str">
        <f t="shared" si="100"/>
        <v/>
      </c>
      <c r="AE100" s="11" t="str">
        <f t="shared" si="101"/>
        <v/>
      </c>
      <c r="AF100" s="2" t="str">
        <f t="shared" si="125"/>
        <v/>
      </c>
      <c r="AG100" s="2" t="str">
        <f t="shared" si="102"/>
        <v/>
      </c>
      <c r="AH100" s="2" t="str">
        <f t="shared" si="126"/>
        <v/>
      </c>
      <c r="AI100" s="11" t="str">
        <f t="shared" si="127"/>
        <v/>
      </c>
      <c r="AJ100" s="2" t="str">
        <f t="shared" si="128"/>
        <v/>
      </c>
      <c r="AK100" s="11" t="str">
        <f t="shared" si="129"/>
        <v/>
      </c>
      <c r="AL100" s="11" t="str">
        <f t="shared" si="130"/>
        <v/>
      </c>
      <c r="AM100" s="2" t="str">
        <f t="shared" si="131"/>
        <v/>
      </c>
      <c r="AN100" s="11" t="str">
        <f t="shared" si="132"/>
        <v/>
      </c>
      <c r="AO100" s="175" t="str">
        <f t="shared" si="133"/>
        <v/>
      </c>
      <c r="AP100" s="11" t="str">
        <f t="shared" si="134"/>
        <v/>
      </c>
      <c r="AQ100" s="33"/>
      <c r="AR100" s="33"/>
      <c r="AS100" s="33"/>
      <c r="AT100" s="33"/>
      <c r="AU100" s="33"/>
      <c r="AV100" s="33"/>
      <c r="AW100" s="33"/>
      <c r="AX100" s="33"/>
      <c r="AY100" s="33"/>
      <c r="AZ100" s="33"/>
      <c r="BA100" s="33"/>
      <c r="BB100" s="33"/>
      <c r="BC100" s="33"/>
      <c r="BD100" s="33"/>
      <c r="BE100" s="33"/>
      <c r="BF100" s="33"/>
      <c r="BG100" s="33"/>
      <c r="BH100" s="33"/>
      <c r="BI100" s="31"/>
      <c r="BJ100" s="31"/>
      <c r="BK100" s="136"/>
      <c r="BL100" s="139">
        <f t="shared" si="135"/>
        <v>0</v>
      </c>
      <c r="BM100" s="31">
        <f t="shared" si="136"/>
        <v>0</v>
      </c>
      <c r="BN100" s="31"/>
      <c r="BO100" s="140">
        <f t="shared" si="137"/>
        <v>0</v>
      </c>
      <c r="BP100" s="12"/>
      <c r="BQ100" s="8">
        <f t="shared" si="141"/>
        <v>9.0359999999999996</v>
      </c>
      <c r="BR100" s="8">
        <f t="shared" si="142"/>
        <v>-184.49199999999999</v>
      </c>
      <c r="BS100" s="8"/>
      <c r="BT100" s="8">
        <f t="shared" si="103"/>
        <v>0</v>
      </c>
      <c r="BU100"/>
      <c r="BV100">
        <f>IF(D100="M",IF(BY100&lt;78,LMS!$D$5*BY100^3+LMS!$E$5*BY100^2+LMS!$F$5*BY100+LMS!$G$5,IF(BY100&lt;150,LMS!$D$6*BY100^3+LMS!$E$6*BY100^2+LMS!$F$6*BY100+LMS!$G$6,LMS!$D$7*BY100^3+LMS!$E$7*BY100^2+LMS!$F$7*BY100+LMS!$G$7)),IF(BY100&lt;69,LMS!$D$9*BY100^3+LMS!$E$9*BY100^2+LMS!$F$9*BY100+LMS!$G$9,IF(BY100&lt;150,LMS!$D$10*BY100^3+LMS!$E$10*BY100^2+LMS!$F$10*BY100+LMS!$G$10,LMS!$D$11*BY100^3+LMS!$E$11*BY100^2+LMS!$F$11*BY100+LMS!$G$11)))</f>
        <v>0.79584630099999998</v>
      </c>
      <c r="BW100">
        <f>IF(D100="M",(IF(BY100&lt;2.5,LMS!$D$21*BY100^3+LMS!$E$21*BY100^2+LMS!$F$21*BY100+LMS!$G$21,IF(BY100&lt;9.5,LMS!$D$22*BY100^3+LMS!$E$22*BY100^2+LMS!$F$22*BY100+LMS!$G$22,IF(BY100&lt;26.75,LMS!$D$23*BY100^3+LMS!$E$23*BY100^2+LMS!$F$23*BY100+LMS!$G$23,IF(BY100&lt;90,LMS!$D$24*BY100^3+LMS!$E$24*BY100^2+LMS!$F$24*BY100+LMS!$G$24,LMS!$D$25*BY100^3+LMS!$E$25*BY100^2+LMS!$F$25*BY100+LMS!$G$25))))),(IF(BY100&lt;2.5,LMS!$D$27*BY100^3+LMS!$E$27*BY100^2+LMS!$F$27*BY100+LMS!$G$27,IF(BY100&lt;9.5,LMS!$D$28*BY100^3+LMS!$E$28*BY100^2+LMS!$F$28*BY100+LMS!$G$28,IF(BY100&lt;26.75,LMS!$D$29*BY100^3+LMS!$E$29*BY100^2+LMS!$F$29*BY100+LMS!$G$29,IF(BY100&lt;90,LMS!$D$30*BY100^3+LMS!$E$30*BY100^2+LMS!$F$30*BY100+LMS!$G$30,IF(BY100&lt;150,LMS!$D$31*BY100^3+LMS!$E$31*BY100^2+LMS!$F$31*BY100+LMS!$G$31,LMS!$D$32*BY100^3+LMS!$E$32*BY100^2+LMS!$F$32*BY100+LMS!$G$32)))))))</f>
        <v>12.568967990000001</v>
      </c>
      <c r="BX100">
        <f>IF(D100="M",(IF(BY100&lt;90,LMS!$D$14*BY100^3+LMS!$E$14*BY100^2+LMS!$F$14*BY100+LMS!$G$14,LMS!$D$15*BY100^3+LMS!$E$15*BY100^2+LMS!$F$15*BY100+LMS!$G$15)),(IF(BY100&lt;90,LMS!$D$17*BY100^3+LMS!$E$17*BY100^2+LMS!$F$17*BY100+LMS!$G$17,LMS!$D$18*BY100^3+LMS!$E$18*BY100^2+LMS!$F$18*BY100+LMS!$G$18)))</f>
        <v>8.8969350000000003E-2</v>
      </c>
      <c r="BY100" s="7">
        <f t="shared" si="138"/>
        <v>0</v>
      </c>
      <c r="CA100" s="143">
        <f>IF(D100="M",WeightSDS!P$5*$BY100^7+WeightSDS!Q$5*$BY100^6+WeightSDS!R$5*$BY100^5+WeightSDS!S$5*$BY100^4+WeightSDS!T$5*$BY100^3+WeightSDS!U$5*$BY100^2+WeightSDS!V$5*$BY100+WeightSDS!W$5,IF($BY100&lt;186,WeightSDS!P$8*$BY100^7+WeightSDS!Q$8*$BY100^6+WeightSDS!R$8*$BY100^5+WeightSDS!S$8*$BY100^4+WeightSDS!T$8*$BY100^3+WeightSDS!U$8*$BY100^2+WeightSDS!V$8*$BY100+WeightSDS!W$8,WeightSDS!$U$9+WeightSDS!$V$9*($BY100-WeightSDS!$W$9)))</f>
        <v>0.75407122999999998</v>
      </c>
      <c r="CB100" s="7">
        <f>IF(D100="M",IF($BY100&lt;45,WeightSDS!M$23*$BY100^10+WeightSDS!N$23*$BY100^9+WeightSDS!O$23*$BY100^8+WeightSDS!P$23*$BY100^7+WeightSDS!Q$23*$BY100^6+WeightSDS!R$23*$BY100^5+WeightSDS!S$23*$BY100^4+WeightSDS!T$23*$BY100^3+WeightSDS!U$23*$BY100^2+WeightSDS!V$23*$BY100+WeightSDS!W$23,IF($BY100&lt;153,WeightSDS!M$25*$BY100^10+WeightSDS!N$25*$BY100^9+WeightSDS!O$25*$BY100^8+WeightSDS!P$25*$BY100^7+WeightSDS!Q$25*$BY100^6+WeightSDS!R$25*$BY100^5+WeightSDS!S$25*$BY100^4+WeightSDS!T$25*$BY100^3+WeightSDS!U$25*$BY100^2+WeightSDS!V$25*$BY100+WeightSDS!W$25,WeightSDS!M$27+WeightSDS!N$27/(1+EXP(WeightSDS!O$27+WeightSDS!P$27*$BY100)))),IF($BY100&lt;43.8,WeightSDS!M$29*$BY100^10+WeightSDS!N$29*$BY100^9+WeightSDS!O$29*$BY100^8+WeightSDS!P$29*$BY100^7+WeightSDS!Q$29*$BY100^6+WeightSDS!R$29*$BY100^5+WeightSDS!S$29*$BY100^4+WeightSDS!T$29*$BY100^3+WeightSDS!U$29*$BY100^2+WeightSDS!V$29*$BY100+WeightSDS!W$29-0.010431*(1-$BY100/210),IF($BY100&lt;123,WeightSDS!M$30*$BY100^10+WeightSDS!N$30*$BY100^9+WeightSDS!O$30*$BY100^8+WeightSDS!P$30*$BY100^7+WeightSDS!Q$30*$BY100^6+WeightSDS!R$30*$BY100^5+WeightSDS!S$30*$BY100^4+WeightSDS!T$30*$BY100^3+WeightSDS!U$30*$BY100^2+WeightSDS!V$30*$BY100+WeightSDS!W$30-0.010431*(1-1/$BY100),WeightSDS!M$32+WeightSDS!N$32/(1+EXP(WeightSDS!O$32+WeightSDS!P$32*$BY100))-0.010431*(1-$BY100/210))))</f>
        <v>2.9500001032655536</v>
      </c>
      <c r="CC100" s="7">
        <f>IF(D100="M",IF($BY100&lt;162,WeightSDS!P$12*$BY100^7+WeightSDS!Q$12*$BY100^6+WeightSDS!R$12*$BY100^5+WeightSDS!S$12*$BY100^4+WeightSDS!T$12*$BY100^3+WeightSDS!U$12*$BY100^2+WeightSDS!V$12*$BY100+WeightSDS!W$12,WeightSDS!P$14*$BY100^7+WeightSDS!Q$14*$BY100^6+WeightSDS!R$14*$BY100^5+WeightSDS!S$14*$BY100^4+WeightSDS!T$14*$BY100^3+WeightSDS!U$14*$BY100^2+WeightSDS!V$14*$BY100+WeightSDS!W$14),IF($BY100&lt;156,WeightSDS!O$17*$BY100^8+WeightSDS!P$17*$BY100^7+WeightSDS!Q$17*$BY100^6+WeightSDS!R$17*$BY100^5+WeightSDS!S$17*$BY100^4+WeightSDS!T$17*$BY100^3+WeightSDS!U$17*$BY100^2+WeightSDS!V$17*$BY100+WeightSDS!W$17,IF($BY100&lt;186,WeightSDS!$U$18+(WeightSDS!$V$18-WeightSDS!$U$18)/24*($BY100-186)+WeightSDS!$W$18*(-$BY100+186)^2-0.005,WeightSDS!$U$18+(WeightSDS!$V$18-WeightSDS!$U$18)/24*($BY100-186)-0.005)))</f>
        <v>0.14604529399999999</v>
      </c>
      <c r="CE100">
        <f t="shared" si="104"/>
        <v>0.56299999999999994</v>
      </c>
      <c r="CF100">
        <f t="shared" si="105"/>
        <v>69</v>
      </c>
      <c r="CG100">
        <f t="shared" si="106"/>
        <v>0.51</v>
      </c>
      <c r="CH100" s="7" t="e">
        <f t="shared" si="107"/>
        <v>#VALUE!</v>
      </c>
      <c r="CI100" s="7" t="e">
        <f t="shared" si="108"/>
        <v>#VALUE!</v>
      </c>
      <c r="CJ100" s="7" t="e">
        <f t="shared" si="109"/>
        <v>#VALUE!</v>
      </c>
      <c r="CK100" s="7" t="e">
        <f t="shared" si="143"/>
        <v>#VALUE!</v>
      </c>
      <c r="CL100" s="7" t="e">
        <f t="shared" si="144"/>
        <v>#VALUE!</v>
      </c>
      <c r="CM100" s="7" t="e">
        <f t="shared" si="145"/>
        <v>#VALUE!</v>
      </c>
      <c r="CN100" s="7" t="e">
        <f t="shared" si="146"/>
        <v>#VALUE!</v>
      </c>
      <c r="CO100" s="7" t="e">
        <f t="shared" si="147"/>
        <v>#VALUE!</v>
      </c>
      <c r="CP100" s="7" t="e">
        <f t="shared" si="148"/>
        <v>#VALUE!</v>
      </c>
      <c r="CR100" s="7" t="e">
        <f t="shared" si="110"/>
        <v>#VALUE!</v>
      </c>
      <c r="CS100" s="7" t="e">
        <f t="shared" si="111"/>
        <v>#VALUE!</v>
      </c>
      <c r="CT100" s="7" t="e">
        <f t="shared" si="112"/>
        <v>#VALUE!</v>
      </c>
      <c r="CU100" s="7" t="e">
        <f t="shared" si="113"/>
        <v>#VALUE!</v>
      </c>
      <c r="CV100" s="7" t="e">
        <f t="shared" si="114"/>
        <v>#VALUE!</v>
      </c>
      <c r="CW100" s="7" t="e">
        <f t="shared" si="115"/>
        <v>#VALUE!</v>
      </c>
      <c r="CX100" s="7" t="e">
        <f t="shared" si="116"/>
        <v>#VALUE!</v>
      </c>
      <c r="CY100" s="7" t="e">
        <f t="shared" si="117"/>
        <v>#VALUE!</v>
      </c>
      <c r="CZ100" s="7" t="e">
        <f t="shared" si="118"/>
        <v>#VALUE!</v>
      </c>
    </row>
    <row r="101" spans="2:104" s="7" customFormat="1" x14ac:dyDescent="0.15">
      <c r="B101" s="118"/>
      <c r="C101" s="118"/>
      <c r="D101" s="118"/>
      <c r="E101" s="30"/>
      <c r="F101" s="78"/>
      <c r="G101" s="78"/>
      <c r="H101" s="78"/>
      <c r="I101" s="78"/>
      <c r="J101" s="78"/>
      <c r="K101" s="78"/>
      <c r="L101" s="30"/>
      <c r="M101" s="78"/>
      <c r="N101" s="78"/>
      <c r="O101" s="78"/>
      <c r="P101" s="78"/>
      <c r="Q101" s="2" t="str">
        <f t="shared" si="119"/>
        <v/>
      </c>
      <c r="R101" s="11" t="str">
        <f t="shared" si="120"/>
        <v/>
      </c>
      <c r="S101" s="2" t="str">
        <f t="shared" si="121"/>
        <v/>
      </c>
      <c r="T101" s="11" t="str">
        <f t="shared" si="122"/>
        <v/>
      </c>
      <c r="U101" s="2" t="str">
        <f t="shared" si="123"/>
        <v/>
      </c>
      <c r="V101" s="11" t="str">
        <f t="shared" si="124"/>
        <v/>
      </c>
      <c r="W101" s="79" t="str">
        <f t="shared" si="139"/>
        <v/>
      </c>
      <c r="X101" s="79" t="str">
        <f t="shared" si="140"/>
        <v/>
      </c>
      <c r="Y101" s="2" t="str">
        <f t="shared" si="95"/>
        <v/>
      </c>
      <c r="Z101" s="11" t="str">
        <f t="shared" si="96"/>
        <v/>
      </c>
      <c r="AA101" s="2" t="str">
        <f t="shared" si="97"/>
        <v/>
      </c>
      <c r="AB101" s="11" t="str">
        <f t="shared" si="98"/>
        <v/>
      </c>
      <c r="AC101" s="2" t="str">
        <f t="shared" si="99"/>
        <v/>
      </c>
      <c r="AD101" s="11" t="str">
        <f t="shared" si="100"/>
        <v/>
      </c>
      <c r="AE101" s="11" t="str">
        <f t="shared" si="101"/>
        <v/>
      </c>
      <c r="AF101" s="2" t="str">
        <f t="shared" si="125"/>
        <v/>
      </c>
      <c r="AG101" s="2" t="str">
        <f t="shared" si="102"/>
        <v/>
      </c>
      <c r="AH101" s="2" t="str">
        <f t="shared" si="126"/>
        <v/>
      </c>
      <c r="AI101" s="11" t="str">
        <f t="shared" si="127"/>
        <v/>
      </c>
      <c r="AJ101" s="2" t="str">
        <f t="shared" si="128"/>
        <v/>
      </c>
      <c r="AK101" s="11" t="str">
        <f t="shared" si="129"/>
        <v/>
      </c>
      <c r="AL101" s="11" t="str">
        <f t="shared" si="130"/>
        <v/>
      </c>
      <c r="AM101" s="2" t="str">
        <f t="shared" si="131"/>
        <v/>
      </c>
      <c r="AN101" s="11" t="str">
        <f t="shared" si="132"/>
        <v/>
      </c>
      <c r="AO101" s="175" t="str">
        <f t="shared" si="133"/>
        <v/>
      </c>
      <c r="AP101" s="11" t="str">
        <f t="shared" si="134"/>
        <v/>
      </c>
      <c r="AQ101" s="33"/>
      <c r="AR101" s="33"/>
      <c r="AS101" s="33"/>
      <c r="AT101" s="33"/>
      <c r="AU101" s="33"/>
      <c r="AV101" s="33"/>
      <c r="AW101" s="33"/>
      <c r="AX101" s="33"/>
      <c r="AY101" s="33"/>
      <c r="AZ101" s="33"/>
      <c r="BA101" s="33"/>
      <c r="BB101" s="33"/>
      <c r="BC101" s="33"/>
      <c r="BD101" s="33"/>
      <c r="BE101" s="33"/>
      <c r="BF101" s="33"/>
      <c r="BG101" s="33"/>
      <c r="BH101" s="33"/>
      <c r="BI101" s="31"/>
      <c r="BJ101" s="31"/>
      <c r="BK101" s="136"/>
      <c r="BL101" s="139">
        <f t="shared" si="135"/>
        <v>0</v>
      </c>
      <c r="BM101" s="31">
        <f t="shared" si="136"/>
        <v>0</v>
      </c>
      <c r="BN101" s="31"/>
      <c r="BO101" s="140">
        <f t="shared" si="137"/>
        <v>0</v>
      </c>
      <c r="BP101" s="12"/>
      <c r="BQ101" s="8">
        <f t="shared" si="141"/>
        <v>9.0359999999999996</v>
      </c>
      <c r="BR101" s="8">
        <f t="shared" si="142"/>
        <v>-184.49199999999999</v>
      </c>
      <c r="BS101" s="8"/>
      <c r="BT101" s="8">
        <f t="shared" si="103"/>
        <v>0</v>
      </c>
      <c r="BU101"/>
      <c r="BV101">
        <f>IF(D101="M",IF(BY101&lt;78,LMS!$D$5*BY101^3+LMS!$E$5*BY101^2+LMS!$F$5*BY101+LMS!$G$5,IF(BY101&lt;150,LMS!$D$6*BY101^3+LMS!$E$6*BY101^2+LMS!$F$6*BY101+LMS!$G$6,LMS!$D$7*BY101^3+LMS!$E$7*BY101^2+LMS!$F$7*BY101+LMS!$G$7)),IF(BY101&lt;69,LMS!$D$9*BY101^3+LMS!$E$9*BY101^2+LMS!$F$9*BY101+LMS!$G$9,IF(BY101&lt;150,LMS!$D$10*BY101^3+LMS!$E$10*BY101^2+LMS!$F$10*BY101+LMS!$G$10,LMS!$D$11*BY101^3+LMS!$E$11*BY101^2+LMS!$F$11*BY101+LMS!$G$11)))</f>
        <v>0.79584630099999998</v>
      </c>
      <c r="BW101">
        <f>IF(D101="M",(IF(BY101&lt;2.5,LMS!$D$21*BY101^3+LMS!$E$21*BY101^2+LMS!$F$21*BY101+LMS!$G$21,IF(BY101&lt;9.5,LMS!$D$22*BY101^3+LMS!$E$22*BY101^2+LMS!$F$22*BY101+LMS!$G$22,IF(BY101&lt;26.75,LMS!$D$23*BY101^3+LMS!$E$23*BY101^2+LMS!$F$23*BY101+LMS!$G$23,IF(BY101&lt;90,LMS!$D$24*BY101^3+LMS!$E$24*BY101^2+LMS!$F$24*BY101+LMS!$G$24,LMS!$D$25*BY101^3+LMS!$E$25*BY101^2+LMS!$F$25*BY101+LMS!$G$25))))),(IF(BY101&lt;2.5,LMS!$D$27*BY101^3+LMS!$E$27*BY101^2+LMS!$F$27*BY101+LMS!$G$27,IF(BY101&lt;9.5,LMS!$D$28*BY101^3+LMS!$E$28*BY101^2+LMS!$F$28*BY101+LMS!$G$28,IF(BY101&lt;26.75,LMS!$D$29*BY101^3+LMS!$E$29*BY101^2+LMS!$F$29*BY101+LMS!$G$29,IF(BY101&lt;90,LMS!$D$30*BY101^3+LMS!$E$30*BY101^2+LMS!$F$30*BY101+LMS!$G$30,IF(BY101&lt;150,LMS!$D$31*BY101^3+LMS!$E$31*BY101^2+LMS!$F$31*BY101+LMS!$G$31,LMS!$D$32*BY101^3+LMS!$E$32*BY101^2+LMS!$F$32*BY101+LMS!$G$32)))))))</f>
        <v>12.568967990000001</v>
      </c>
      <c r="BX101">
        <f>IF(D101="M",(IF(BY101&lt;90,LMS!$D$14*BY101^3+LMS!$E$14*BY101^2+LMS!$F$14*BY101+LMS!$G$14,LMS!$D$15*BY101^3+LMS!$E$15*BY101^2+LMS!$F$15*BY101+LMS!$G$15)),(IF(BY101&lt;90,LMS!$D$17*BY101^3+LMS!$E$17*BY101^2+LMS!$F$17*BY101+LMS!$G$17,LMS!$D$18*BY101^3+LMS!$E$18*BY101^2+LMS!$F$18*BY101+LMS!$G$18)))</f>
        <v>8.8969350000000003E-2</v>
      </c>
      <c r="BY101" s="7">
        <f t="shared" si="138"/>
        <v>0</v>
      </c>
      <c r="CA101" s="143">
        <f>IF(D101="M",WeightSDS!P$5*$BY101^7+WeightSDS!Q$5*$BY101^6+WeightSDS!R$5*$BY101^5+WeightSDS!S$5*$BY101^4+WeightSDS!T$5*$BY101^3+WeightSDS!U$5*$BY101^2+WeightSDS!V$5*$BY101+WeightSDS!W$5,IF($BY101&lt;186,WeightSDS!P$8*$BY101^7+WeightSDS!Q$8*$BY101^6+WeightSDS!R$8*$BY101^5+WeightSDS!S$8*$BY101^4+WeightSDS!T$8*$BY101^3+WeightSDS!U$8*$BY101^2+WeightSDS!V$8*$BY101+WeightSDS!W$8,WeightSDS!$U$9+WeightSDS!$V$9*($BY101-WeightSDS!$W$9)))</f>
        <v>0.75407122999999998</v>
      </c>
      <c r="CB101" s="7">
        <f>IF(D101="M",IF($BY101&lt;45,WeightSDS!M$23*$BY101^10+WeightSDS!N$23*$BY101^9+WeightSDS!O$23*$BY101^8+WeightSDS!P$23*$BY101^7+WeightSDS!Q$23*$BY101^6+WeightSDS!R$23*$BY101^5+WeightSDS!S$23*$BY101^4+WeightSDS!T$23*$BY101^3+WeightSDS!U$23*$BY101^2+WeightSDS!V$23*$BY101+WeightSDS!W$23,IF($BY101&lt;153,WeightSDS!M$25*$BY101^10+WeightSDS!N$25*$BY101^9+WeightSDS!O$25*$BY101^8+WeightSDS!P$25*$BY101^7+WeightSDS!Q$25*$BY101^6+WeightSDS!R$25*$BY101^5+WeightSDS!S$25*$BY101^4+WeightSDS!T$25*$BY101^3+WeightSDS!U$25*$BY101^2+WeightSDS!V$25*$BY101+WeightSDS!W$25,WeightSDS!M$27+WeightSDS!N$27/(1+EXP(WeightSDS!O$27+WeightSDS!P$27*$BY101)))),IF($BY101&lt;43.8,WeightSDS!M$29*$BY101^10+WeightSDS!N$29*$BY101^9+WeightSDS!O$29*$BY101^8+WeightSDS!P$29*$BY101^7+WeightSDS!Q$29*$BY101^6+WeightSDS!R$29*$BY101^5+WeightSDS!S$29*$BY101^4+WeightSDS!T$29*$BY101^3+WeightSDS!U$29*$BY101^2+WeightSDS!V$29*$BY101+WeightSDS!W$29-0.010431*(1-$BY101/210),IF($BY101&lt;123,WeightSDS!M$30*$BY101^10+WeightSDS!N$30*$BY101^9+WeightSDS!O$30*$BY101^8+WeightSDS!P$30*$BY101^7+WeightSDS!Q$30*$BY101^6+WeightSDS!R$30*$BY101^5+WeightSDS!S$30*$BY101^4+WeightSDS!T$30*$BY101^3+WeightSDS!U$30*$BY101^2+WeightSDS!V$30*$BY101+WeightSDS!W$30-0.010431*(1-1/$BY101),WeightSDS!M$32+WeightSDS!N$32/(1+EXP(WeightSDS!O$32+WeightSDS!P$32*$BY101))-0.010431*(1-$BY101/210))))</f>
        <v>2.9500001032655536</v>
      </c>
      <c r="CC101" s="7">
        <f>IF(D101="M",IF($BY101&lt;162,WeightSDS!P$12*$BY101^7+WeightSDS!Q$12*$BY101^6+WeightSDS!R$12*$BY101^5+WeightSDS!S$12*$BY101^4+WeightSDS!T$12*$BY101^3+WeightSDS!U$12*$BY101^2+WeightSDS!V$12*$BY101+WeightSDS!W$12,WeightSDS!P$14*$BY101^7+WeightSDS!Q$14*$BY101^6+WeightSDS!R$14*$BY101^5+WeightSDS!S$14*$BY101^4+WeightSDS!T$14*$BY101^3+WeightSDS!U$14*$BY101^2+WeightSDS!V$14*$BY101+WeightSDS!W$14),IF($BY101&lt;156,WeightSDS!O$17*$BY101^8+WeightSDS!P$17*$BY101^7+WeightSDS!Q$17*$BY101^6+WeightSDS!R$17*$BY101^5+WeightSDS!S$17*$BY101^4+WeightSDS!T$17*$BY101^3+WeightSDS!U$17*$BY101^2+WeightSDS!V$17*$BY101+WeightSDS!W$17,IF($BY101&lt;186,WeightSDS!$U$18+(WeightSDS!$V$18-WeightSDS!$U$18)/24*($BY101-186)+WeightSDS!$W$18*(-$BY101+186)^2-0.005,WeightSDS!$U$18+(WeightSDS!$V$18-WeightSDS!$U$18)/24*($BY101-186)-0.005)))</f>
        <v>0.14604529399999999</v>
      </c>
      <c r="CE101">
        <f t="shared" si="104"/>
        <v>0.56299999999999994</v>
      </c>
      <c r="CF101">
        <f t="shared" si="105"/>
        <v>69</v>
      </c>
      <c r="CG101">
        <f t="shared" si="106"/>
        <v>0.51</v>
      </c>
      <c r="CH101" s="7" t="e">
        <f t="shared" si="107"/>
        <v>#VALUE!</v>
      </c>
      <c r="CI101" s="7" t="e">
        <f t="shared" si="108"/>
        <v>#VALUE!</v>
      </c>
      <c r="CJ101" s="7" t="e">
        <f t="shared" si="109"/>
        <v>#VALUE!</v>
      </c>
      <c r="CK101" s="7" t="e">
        <f t="shared" si="143"/>
        <v>#VALUE!</v>
      </c>
      <c r="CL101" s="7" t="e">
        <f t="shared" si="144"/>
        <v>#VALUE!</v>
      </c>
      <c r="CM101" s="7" t="e">
        <f t="shared" si="145"/>
        <v>#VALUE!</v>
      </c>
      <c r="CN101" s="7" t="e">
        <f t="shared" si="146"/>
        <v>#VALUE!</v>
      </c>
      <c r="CO101" s="7" t="e">
        <f t="shared" si="147"/>
        <v>#VALUE!</v>
      </c>
      <c r="CP101" s="7" t="e">
        <f t="shared" si="148"/>
        <v>#VALUE!</v>
      </c>
      <c r="CR101" s="7" t="e">
        <f t="shared" si="110"/>
        <v>#VALUE!</v>
      </c>
      <c r="CS101" s="7" t="e">
        <f t="shared" si="111"/>
        <v>#VALUE!</v>
      </c>
      <c r="CT101" s="7" t="e">
        <f t="shared" si="112"/>
        <v>#VALUE!</v>
      </c>
      <c r="CU101" s="7" t="e">
        <f t="shared" si="113"/>
        <v>#VALUE!</v>
      </c>
      <c r="CV101" s="7" t="e">
        <f t="shared" si="114"/>
        <v>#VALUE!</v>
      </c>
      <c r="CW101" s="7" t="e">
        <f t="shared" si="115"/>
        <v>#VALUE!</v>
      </c>
      <c r="CX101" s="7" t="e">
        <f t="shared" si="116"/>
        <v>#VALUE!</v>
      </c>
      <c r="CY101" s="7" t="e">
        <f t="shared" si="117"/>
        <v>#VALUE!</v>
      </c>
      <c r="CZ101" s="7" t="e">
        <f t="shared" si="118"/>
        <v>#VALUE!</v>
      </c>
    </row>
    <row r="102" spans="2:104" s="7" customFormat="1" x14ac:dyDescent="0.15">
      <c r="B102" s="118"/>
      <c r="C102" s="118"/>
      <c r="D102" s="118"/>
      <c r="E102" s="30"/>
      <c r="F102" s="78"/>
      <c r="G102" s="78"/>
      <c r="H102" s="78"/>
      <c r="I102" s="78"/>
      <c r="J102" s="78"/>
      <c r="K102" s="78"/>
      <c r="L102" s="30"/>
      <c r="M102" s="78"/>
      <c r="N102" s="78"/>
      <c r="O102" s="78"/>
      <c r="P102" s="78"/>
      <c r="Q102" s="2" t="str">
        <f t="shared" si="119"/>
        <v/>
      </c>
      <c r="R102" s="11" t="str">
        <f t="shared" si="120"/>
        <v/>
      </c>
      <c r="S102" s="2" t="str">
        <f t="shared" si="121"/>
        <v/>
      </c>
      <c r="T102" s="11" t="str">
        <f t="shared" si="122"/>
        <v/>
      </c>
      <c r="U102" s="2" t="str">
        <f t="shared" si="123"/>
        <v/>
      </c>
      <c r="V102" s="11" t="str">
        <f t="shared" si="124"/>
        <v/>
      </c>
      <c r="W102" s="79" t="str">
        <f t="shared" si="139"/>
        <v/>
      </c>
      <c r="X102" s="79" t="str">
        <f t="shared" si="140"/>
        <v/>
      </c>
      <c r="Y102" s="2" t="str">
        <f t="shared" si="95"/>
        <v/>
      </c>
      <c r="Z102" s="11" t="str">
        <f t="shared" si="96"/>
        <v/>
      </c>
      <c r="AA102" s="2" t="str">
        <f t="shared" si="97"/>
        <v/>
      </c>
      <c r="AB102" s="11" t="str">
        <f t="shared" si="98"/>
        <v/>
      </c>
      <c r="AC102" s="2" t="str">
        <f t="shared" si="99"/>
        <v/>
      </c>
      <c r="AD102" s="11" t="str">
        <f t="shared" si="100"/>
        <v/>
      </c>
      <c r="AE102" s="11" t="str">
        <f t="shared" si="101"/>
        <v/>
      </c>
      <c r="AF102" s="2" t="str">
        <f t="shared" si="125"/>
        <v/>
      </c>
      <c r="AG102" s="2" t="str">
        <f t="shared" si="102"/>
        <v/>
      </c>
      <c r="AH102" s="2" t="str">
        <f t="shared" si="126"/>
        <v/>
      </c>
      <c r="AI102" s="11" t="str">
        <f t="shared" si="127"/>
        <v/>
      </c>
      <c r="AJ102" s="2" t="str">
        <f t="shared" si="128"/>
        <v/>
      </c>
      <c r="AK102" s="11" t="str">
        <f t="shared" si="129"/>
        <v/>
      </c>
      <c r="AL102" s="11" t="str">
        <f t="shared" si="130"/>
        <v/>
      </c>
      <c r="AM102" s="2" t="str">
        <f t="shared" si="131"/>
        <v/>
      </c>
      <c r="AN102" s="11" t="str">
        <f t="shared" si="132"/>
        <v/>
      </c>
      <c r="AO102" s="175" t="str">
        <f t="shared" si="133"/>
        <v/>
      </c>
      <c r="AP102" s="11" t="str">
        <f t="shared" si="134"/>
        <v/>
      </c>
      <c r="AQ102" s="33"/>
      <c r="AR102" s="33"/>
      <c r="AS102" s="33"/>
      <c r="AT102" s="33"/>
      <c r="AU102" s="33"/>
      <c r="AV102" s="33"/>
      <c r="AW102" s="33"/>
      <c r="AX102" s="33"/>
      <c r="AY102" s="33"/>
      <c r="AZ102" s="33"/>
      <c r="BA102" s="33"/>
      <c r="BB102" s="33"/>
      <c r="BC102" s="33"/>
      <c r="BD102" s="33"/>
      <c r="BE102" s="33"/>
      <c r="BF102" s="33"/>
      <c r="BG102" s="33"/>
      <c r="BH102" s="33"/>
      <c r="BI102" s="31"/>
      <c r="BJ102" s="31"/>
      <c r="BK102" s="136"/>
      <c r="BL102" s="139">
        <f t="shared" si="135"/>
        <v>0</v>
      </c>
      <c r="BM102" s="31">
        <f t="shared" si="136"/>
        <v>0</v>
      </c>
      <c r="BN102" s="31"/>
      <c r="BO102" s="140">
        <f t="shared" si="137"/>
        <v>0</v>
      </c>
      <c r="BP102" s="12"/>
      <c r="BQ102" s="8">
        <f t="shared" si="141"/>
        <v>9.0359999999999996</v>
      </c>
      <c r="BR102" s="8">
        <f t="shared" si="142"/>
        <v>-184.49199999999999</v>
      </c>
      <c r="BS102" s="8"/>
      <c r="BT102" s="8">
        <f t="shared" si="103"/>
        <v>0</v>
      </c>
      <c r="BU102"/>
      <c r="BV102">
        <f>IF(D102="M",IF(BY102&lt;78,LMS!$D$5*BY102^3+LMS!$E$5*BY102^2+LMS!$F$5*BY102+LMS!$G$5,IF(BY102&lt;150,LMS!$D$6*BY102^3+LMS!$E$6*BY102^2+LMS!$F$6*BY102+LMS!$G$6,LMS!$D$7*BY102^3+LMS!$E$7*BY102^2+LMS!$F$7*BY102+LMS!$G$7)),IF(BY102&lt;69,LMS!$D$9*BY102^3+LMS!$E$9*BY102^2+LMS!$F$9*BY102+LMS!$G$9,IF(BY102&lt;150,LMS!$D$10*BY102^3+LMS!$E$10*BY102^2+LMS!$F$10*BY102+LMS!$G$10,LMS!$D$11*BY102^3+LMS!$E$11*BY102^2+LMS!$F$11*BY102+LMS!$G$11)))</f>
        <v>0.79584630099999998</v>
      </c>
      <c r="BW102">
        <f>IF(D102="M",(IF(BY102&lt;2.5,LMS!$D$21*BY102^3+LMS!$E$21*BY102^2+LMS!$F$21*BY102+LMS!$G$21,IF(BY102&lt;9.5,LMS!$D$22*BY102^3+LMS!$E$22*BY102^2+LMS!$F$22*BY102+LMS!$G$22,IF(BY102&lt;26.75,LMS!$D$23*BY102^3+LMS!$E$23*BY102^2+LMS!$F$23*BY102+LMS!$G$23,IF(BY102&lt;90,LMS!$D$24*BY102^3+LMS!$E$24*BY102^2+LMS!$F$24*BY102+LMS!$G$24,LMS!$D$25*BY102^3+LMS!$E$25*BY102^2+LMS!$F$25*BY102+LMS!$G$25))))),(IF(BY102&lt;2.5,LMS!$D$27*BY102^3+LMS!$E$27*BY102^2+LMS!$F$27*BY102+LMS!$G$27,IF(BY102&lt;9.5,LMS!$D$28*BY102^3+LMS!$E$28*BY102^2+LMS!$F$28*BY102+LMS!$G$28,IF(BY102&lt;26.75,LMS!$D$29*BY102^3+LMS!$E$29*BY102^2+LMS!$F$29*BY102+LMS!$G$29,IF(BY102&lt;90,LMS!$D$30*BY102^3+LMS!$E$30*BY102^2+LMS!$F$30*BY102+LMS!$G$30,IF(BY102&lt;150,LMS!$D$31*BY102^3+LMS!$E$31*BY102^2+LMS!$F$31*BY102+LMS!$G$31,LMS!$D$32*BY102^3+LMS!$E$32*BY102^2+LMS!$F$32*BY102+LMS!$G$32)))))))</f>
        <v>12.568967990000001</v>
      </c>
      <c r="BX102">
        <f>IF(D102="M",(IF(BY102&lt;90,LMS!$D$14*BY102^3+LMS!$E$14*BY102^2+LMS!$F$14*BY102+LMS!$G$14,LMS!$D$15*BY102^3+LMS!$E$15*BY102^2+LMS!$F$15*BY102+LMS!$G$15)),(IF(BY102&lt;90,LMS!$D$17*BY102^3+LMS!$E$17*BY102^2+LMS!$F$17*BY102+LMS!$G$17,LMS!$D$18*BY102^3+LMS!$E$18*BY102^2+LMS!$F$18*BY102+LMS!$G$18)))</f>
        <v>8.8969350000000003E-2</v>
      </c>
      <c r="BY102" s="7">
        <f t="shared" si="138"/>
        <v>0</v>
      </c>
      <c r="CA102" s="143">
        <f>IF(D102="M",WeightSDS!P$5*$BY102^7+WeightSDS!Q$5*$BY102^6+WeightSDS!R$5*$BY102^5+WeightSDS!S$5*$BY102^4+WeightSDS!T$5*$BY102^3+WeightSDS!U$5*$BY102^2+WeightSDS!V$5*$BY102+WeightSDS!W$5,IF($BY102&lt;186,WeightSDS!P$8*$BY102^7+WeightSDS!Q$8*$BY102^6+WeightSDS!R$8*$BY102^5+WeightSDS!S$8*$BY102^4+WeightSDS!T$8*$BY102^3+WeightSDS!U$8*$BY102^2+WeightSDS!V$8*$BY102+WeightSDS!W$8,WeightSDS!$U$9+WeightSDS!$V$9*($BY102-WeightSDS!$W$9)))</f>
        <v>0.75407122999999998</v>
      </c>
      <c r="CB102" s="7">
        <f>IF(D102="M",IF($BY102&lt;45,WeightSDS!M$23*$BY102^10+WeightSDS!N$23*$BY102^9+WeightSDS!O$23*$BY102^8+WeightSDS!P$23*$BY102^7+WeightSDS!Q$23*$BY102^6+WeightSDS!R$23*$BY102^5+WeightSDS!S$23*$BY102^4+WeightSDS!T$23*$BY102^3+WeightSDS!U$23*$BY102^2+WeightSDS!V$23*$BY102+WeightSDS!W$23,IF($BY102&lt;153,WeightSDS!M$25*$BY102^10+WeightSDS!N$25*$BY102^9+WeightSDS!O$25*$BY102^8+WeightSDS!P$25*$BY102^7+WeightSDS!Q$25*$BY102^6+WeightSDS!R$25*$BY102^5+WeightSDS!S$25*$BY102^4+WeightSDS!T$25*$BY102^3+WeightSDS!U$25*$BY102^2+WeightSDS!V$25*$BY102+WeightSDS!W$25,WeightSDS!M$27+WeightSDS!N$27/(1+EXP(WeightSDS!O$27+WeightSDS!P$27*$BY102)))),IF($BY102&lt;43.8,WeightSDS!M$29*$BY102^10+WeightSDS!N$29*$BY102^9+WeightSDS!O$29*$BY102^8+WeightSDS!P$29*$BY102^7+WeightSDS!Q$29*$BY102^6+WeightSDS!R$29*$BY102^5+WeightSDS!S$29*$BY102^4+WeightSDS!T$29*$BY102^3+WeightSDS!U$29*$BY102^2+WeightSDS!V$29*$BY102+WeightSDS!W$29-0.010431*(1-$BY102/210),IF($BY102&lt;123,WeightSDS!M$30*$BY102^10+WeightSDS!N$30*$BY102^9+WeightSDS!O$30*$BY102^8+WeightSDS!P$30*$BY102^7+WeightSDS!Q$30*$BY102^6+WeightSDS!R$30*$BY102^5+WeightSDS!S$30*$BY102^4+WeightSDS!T$30*$BY102^3+WeightSDS!U$30*$BY102^2+WeightSDS!V$30*$BY102+WeightSDS!W$30-0.010431*(1-1/$BY102),WeightSDS!M$32+WeightSDS!N$32/(1+EXP(WeightSDS!O$32+WeightSDS!P$32*$BY102))-0.010431*(1-$BY102/210))))</f>
        <v>2.9500001032655536</v>
      </c>
      <c r="CC102" s="7">
        <f>IF(D102="M",IF($BY102&lt;162,WeightSDS!P$12*$BY102^7+WeightSDS!Q$12*$BY102^6+WeightSDS!R$12*$BY102^5+WeightSDS!S$12*$BY102^4+WeightSDS!T$12*$BY102^3+WeightSDS!U$12*$BY102^2+WeightSDS!V$12*$BY102+WeightSDS!W$12,WeightSDS!P$14*$BY102^7+WeightSDS!Q$14*$BY102^6+WeightSDS!R$14*$BY102^5+WeightSDS!S$14*$BY102^4+WeightSDS!T$14*$BY102^3+WeightSDS!U$14*$BY102^2+WeightSDS!V$14*$BY102+WeightSDS!W$14),IF($BY102&lt;156,WeightSDS!O$17*$BY102^8+WeightSDS!P$17*$BY102^7+WeightSDS!Q$17*$BY102^6+WeightSDS!R$17*$BY102^5+WeightSDS!S$17*$BY102^4+WeightSDS!T$17*$BY102^3+WeightSDS!U$17*$BY102^2+WeightSDS!V$17*$BY102+WeightSDS!W$17,IF($BY102&lt;186,WeightSDS!$U$18+(WeightSDS!$V$18-WeightSDS!$U$18)/24*($BY102-186)+WeightSDS!$W$18*(-$BY102+186)^2-0.005,WeightSDS!$U$18+(WeightSDS!$V$18-WeightSDS!$U$18)/24*($BY102-186)-0.005)))</f>
        <v>0.14604529399999999</v>
      </c>
      <c r="CE102">
        <f t="shared" si="104"/>
        <v>0.56299999999999994</v>
      </c>
      <c r="CF102">
        <f t="shared" si="105"/>
        <v>69</v>
      </c>
      <c r="CG102">
        <f t="shared" si="106"/>
        <v>0.51</v>
      </c>
      <c r="CH102" s="7" t="e">
        <f t="shared" si="107"/>
        <v>#VALUE!</v>
      </c>
      <c r="CI102" s="7" t="e">
        <f t="shared" si="108"/>
        <v>#VALUE!</v>
      </c>
      <c r="CJ102" s="7" t="e">
        <f t="shared" si="109"/>
        <v>#VALUE!</v>
      </c>
      <c r="CK102" s="7" t="e">
        <f t="shared" si="143"/>
        <v>#VALUE!</v>
      </c>
      <c r="CL102" s="7" t="e">
        <f t="shared" si="144"/>
        <v>#VALUE!</v>
      </c>
      <c r="CM102" s="7" t="e">
        <f t="shared" si="145"/>
        <v>#VALUE!</v>
      </c>
      <c r="CN102" s="7" t="e">
        <f t="shared" si="146"/>
        <v>#VALUE!</v>
      </c>
      <c r="CO102" s="7" t="e">
        <f t="shared" si="147"/>
        <v>#VALUE!</v>
      </c>
      <c r="CP102" s="7" t="e">
        <f t="shared" si="148"/>
        <v>#VALUE!</v>
      </c>
      <c r="CR102" s="7" t="e">
        <f t="shared" si="110"/>
        <v>#VALUE!</v>
      </c>
      <c r="CS102" s="7" t="e">
        <f t="shared" si="111"/>
        <v>#VALUE!</v>
      </c>
      <c r="CT102" s="7" t="e">
        <f t="shared" si="112"/>
        <v>#VALUE!</v>
      </c>
      <c r="CU102" s="7" t="e">
        <f t="shared" si="113"/>
        <v>#VALUE!</v>
      </c>
      <c r="CV102" s="7" t="e">
        <f t="shared" si="114"/>
        <v>#VALUE!</v>
      </c>
      <c r="CW102" s="7" t="e">
        <f t="shared" si="115"/>
        <v>#VALUE!</v>
      </c>
      <c r="CX102" s="7" t="e">
        <f t="shared" si="116"/>
        <v>#VALUE!</v>
      </c>
      <c r="CY102" s="7" t="e">
        <f t="shared" si="117"/>
        <v>#VALUE!</v>
      </c>
      <c r="CZ102" s="7" t="e">
        <f t="shared" si="118"/>
        <v>#VALUE!</v>
      </c>
    </row>
  </sheetData>
  <sheetProtection algorithmName="SHA-512" hashValue="4K5h23+I0TzmHulbRfCGintfM4fX2pszrC8Wv0LnXwMiIN05KQQGHmL4fScc1Y8K0kpJj7kweNjVouEC4H5QMw==" saltValue="VDfKmmstO7wM+8yiYS/3LA==" spinCount="100000" sheet="1" objects="1" scenarios="1"/>
  <mergeCells count="4">
    <mergeCell ref="Y1:AD1"/>
    <mergeCell ref="AG1:AH1"/>
    <mergeCell ref="F1:K1"/>
    <mergeCell ref="Q1:V1"/>
  </mergeCells>
  <phoneticPr fontId="1"/>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BO57"/>
  <sheetViews>
    <sheetView workbookViewId="0">
      <pane ySplit="7" topLeftCell="A8" activePane="bottomLeft" state="frozen"/>
      <selection pane="bottomLeft" activeCell="B4" sqref="B4"/>
    </sheetView>
  </sheetViews>
  <sheetFormatPr defaultRowHeight="13.5" x14ac:dyDescent="0.15"/>
  <cols>
    <col min="1" max="1" width="2.875" style="31" customWidth="1"/>
    <col min="2" max="2" width="10.25" style="31" customWidth="1"/>
    <col min="3" max="4" width="12.5" style="31" customWidth="1"/>
    <col min="5" max="8" width="6.375" style="31" customWidth="1"/>
    <col min="9" max="9" width="10.375" style="32" customWidth="1"/>
    <col min="10" max="11" width="6.625" style="32" customWidth="1"/>
    <col min="12" max="16" width="6.625" style="33" customWidth="1"/>
    <col min="17" max="19" width="6.25" style="33" customWidth="1"/>
    <col min="20" max="25" width="6.625" style="31" customWidth="1"/>
    <col min="26" max="26" width="8.125" style="31" customWidth="1"/>
    <col min="27" max="27" width="11" style="31" customWidth="1"/>
    <col min="28" max="28" width="7.75" style="31" customWidth="1"/>
    <col min="29" max="29" width="10.625" style="31" customWidth="1"/>
    <col min="32" max="32" width="16.75" style="31" customWidth="1"/>
    <col min="33" max="33" width="3.625" style="34" hidden="1" customWidth="1"/>
    <col min="34" max="35" width="4.25" style="31" hidden="1" customWidth="1"/>
    <col min="36" max="36" width="10.625" style="31" hidden="1" customWidth="1"/>
    <col min="37" max="40" width="4.25" style="31" hidden="1" customWidth="1"/>
    <col min="41" max="41" width="5" style="31" hidden="1" customWidth="1"/>
    <col min="42" max="42" width="8" style="31" hidden="1" customWidth="1"/>
    <col min="43" max="45" width="14.5" style="31" hidden="1" customWidth="1"/>
    <col min="46" max="46" width="10.875" style="31" hidden="1" customWidth="1"/>
    <col min="47" max="67" width="9" style="31" hidden="1" customWidth="1"/>
    <col min="68" max="90" width="9" style="31" customWidth="1"/>
    <col min="91" max="16384" width="9" style="31"/>
  </cols>
  <sheetData>
    <row r="1" spans="2:67" ht="14.25" thickBot="1" x14ac:dyDescent="0.2">
      <c r="R1" s="117"/>
      <c r="S1" s="117"/>
      <c r="T1" s="7"/>
      <c r="U1" s="7"/>
      <c r="V1" s="7"/>
      <c r="W1" s="7"/>
      <c r="X1" s="7"/>
      <c r="Y1" s="7"/>
      <c r="Z1" s="7"/>
      <c r="AA1" s="7"/>
    </row>
    <row r="2" spans="2:67" x14ac:dyDescent="0.15">
      <c r="B2" s="86"/>
      <c r="C2" s="87"/>
      <c r="D2" s="87"/>
      <c r="E2" s="87"/>
      <c r="F2" s="186" t="s">
        <v>132</v>
      </c>
      <c r="G2" s="187"/>
      <c r="H2" s="187"/>
      <c r="I2" s="187"/>
      <c r="J2" s="187"/>
      <c r="K2" s="187"/>
      <c r="L2" s="187"/>
      <c r="M2" s="187"/>
      <c r="N2" s="187"/>
      <c r="O2" s="187"/>
      <c r="P2" s="187"/>
      <c r="Q2" s="188"/>
      <c r="R2" s="117"/>
      <c r="S2" s="117"/>
      <c r="T2" s="7"/>
      <c r="U2" s="7"/>
      <c r="V2" s="7"/>
      <c r="W2" s="7"/>
      <c r="X2" s="7"/>
      <c r="Y2" s="7"/>
      <c r="Z2" s="7"/>
      <c r="AA2" s="7"/>
    </row>
    <row r="3" spans="2:67" ht="67.5" x14ac:dyDescent="0.15">
      <c r="B3" s="95" t="s">
        <v>20</v>
      </c>
      <c r="C3" s="96" t="s">
        <v>21</v>
      </c>
      <c r="D3" s="96" t="s">
        <v>37</v>
      </c>
      <c r="E3" s="96" t="s">
        <v>38</v>
      </c>
      <c r="F3" s="96" t="s">
        <v>128</v>
      </c>
      <c r="G3" s="96" t="s">
        <v>129</v>
      </c>
      <c r="H3" s="96" t="s">
        <v>130</v>
      </c>
      <c r="I3" s="96" t="s">
        <v>140</v>
      </c>
      <c r="J3" s="96" t="s">
        <v>141</v>
      </c>
      <c r="K3" s="96" t="s">
        <v>142</v>
      </c>
      <c r="L3" s="97" t="s">
        <v>150</v>
      </c>
      <c r="M3" s="97" t="s">
        <v>151</v>
      </c>
      <c r="N3" s="97" t="s">
        <v>152</v>
      </c>
      <c r="O3" s="97" t="s">
        <v>153</v>
      </c>
      <c r="P3" s="97" t="s">
        <v>154</v>
      </c>
      <c r="Q3" s="98" t="s">
        <v>155</v>
      </c>
      <c r="R3" s="117"/>
      <c r="S3" s="191" t="s">
        <v>158</v>
      </c>
      <c r="T3" s="192"/>
      <c r="U3" s="193"/>
      <c r="V3" s="111"/>
      <c r="W3" s="176"/>
      <c r="X3" s="7"/>
      <c r="Y3" s="7"/>
      <c r="Z3" s="7"/>
      <c r="AA3" s="7"/>
      <c r="AD3" s="31"/>
    </row>
    <row r="4" spans="2:67" ht="14.25" thickBot="1" x14ac:dyDescent="0.2">
      <c r="B4" s="99"/>
      <c r="C4" s="100"/>
      <c r="D4" s="101"/>
      <c r="E4" s="106"/>
      <c r="F4" s="102"/>
      <c r="G4" s="102"/>
      <c r="H4" s="102"/>
      <c r="I4" s="102"/>
      <c r="J4" s="102"/>
      <c r="K4" s="102"/>
      <c r="L4" s="103" t="str">
        <f>IF(COUNTA(E4:H4,I4)=5,IF(G4&gt;41,"*",IF(G4&lt;22,"*",NORMSDIST(((I4/BH5)^(BG5)-1)/BG5/BI5)*100)),"")</f>
        <v/>
      </c>
      <c r="M4" s="104" t="str">
        <f>IF(COUNTA(E4:H4,I4)=5,IF(G4&gt;41,"*",IF(G4&lt;22,"*",((I4/BH5)^(BG5)-1)/BG5/BI5)),"")</f>
        <v/>
      </c>
      <c r="N4" s="103" t="str">
        <f>IF(COUNTA(G4,H4,J4)=3,IF(G4&gt;41,"*",IF(G4&lt;22,"*",NORMSDIST(((J4/BK5)^(BJ5)-1)/BJ5/BL5)*100)),"")</f>
        <v/>
      </c>
      <c r="O4" s="104" t="str">
        <f>IF(COUNTA(G4,H4,J4)=3,IF(G4&gt;41,"*",IF(G4&lt;22,"*",((J4/BK5)^(BJ5)-1)/BJ5/BL5)),"")</f>
        <v/>
      </c>
      <c r="P4" s="103" t="str">
        <f>IF(COUNTA(G4,H4,K4)=3,IF(G4&gt;41,"*",IF(G4&lt;22,"*",NORMSDIST(((K4/BN5)^(BM5)-1)/BM5/BO5)*100)),"")</f>
        <v/>
      </c>
      <c r="Q4" s="105" t="str">
        <f>IF(COUNTA(G4,H4,K4)=3,IF(G4&gt;41,"*",IF(G4&lt;22,"*",((K4/BN5)^(BM5)-1)/BM5/BO5)),"")</f>
        <v/>
      </c>
      <c r="R4" s="117"/>
      <c r="S4" s="117"/>
      <c r="T4" s="7"/>
      <c r="U4" s="7"/>
      <c r="V4" s="7"/>
      <c r="W4" s="7"/>
      <c r="X4" s="7"/>
      <c r="Y4" s="7"/>
      <c r="Z4" s="7"/>
      <c r="AA4" s="7"/>
      <c r="BG4" s="80" t="s">
        <v>139</v>
      </c>
      <c r="BH4" s="81"/>
      <c r="BI4" s="81"/>
      <c r="BJ4" s="81"/>
      <c r="BK4" s="81"/>
      <c r="BL4" s="81"/>
      <c r="BM4" s="81"/>
      <c r="BN4" s="81"/>
      <c r="BO4" s="82"/>
    </row>
    <row r="5" spans="2:67" ht="14.25" thickBot="1" x14ac:dyDescent="0.2">
      <c r="R5" s="117"/>
      <c r="S5" s="117"/>
      <c r="T5" s="7"/>
      <c r="U5" s="7"/>
      <c r="V5" s="7"/>
      <c r="W5" s="7"/>
      <c r="X5" s="7"/>
      <c r="Y5" s="7"/>
      <c r="Z5" s="7"/>
      <c r="AA5" s="7"/>
      <c r="BG5" s="83" t="e">
        <f>INDEX(IF($E$4="M",(IF(F4=1,maleFB,IF(F4=2,maleSB,"error"))),IF($E$4="F",IF(F4=1,femaleFB,IF(F4=2,femaleSB,"error")),"")),(G4-22)*7+H4+1,1)</f>
        <v>#VALUE!</v>
      </c>
      <c r="BH5" s="84" t="e">
        <f>INDEX(IF($E$4="M",(IF(F4=1,maleFB,IF(F4=2,maleSB,"error"))),IF($E$4="F",IF(F4=1,femaleFB,IF(F4=2,femaleSB,"error")),"")),(G4-22)*7+H4+1,2)</f>
        <v>#VALUE!</v>
      </c>
      <c r="BI5" s="84" t="e">
        <f>INDEX(IF($E$4="M",(IF(F4=1,maleFB,IF(F4=2,maleSB,"error"))),IF(E4="F",IF(F4=1,femaleFB,IF(F4=2,femaleSB,"error")),"")),(G4-22)*7+H4+1,3)</f>
        <v>#VALUE!</v>
      </c>
      <c r="BJ5" s="84" t="e">
        <f>INDEX(birthH,(G4-22)*7+H4+1,1)</f>
        <v>#VALUE!</v>
      </c>
      <c r="BK5" s="84" t="e">
        <f>INDEX(birthH,(G4-22)*7+H4+1,2)</f>
        <v>#VALUE!</v>
      </c>
      <c r="BL5" s="84" t="e">
        <f>INDEX(birthH,(G4-22)*7+H4+1,3)</f>
        <v>#VALUE!</v>
      </c>
      <c r="BM5" s="84" t="e">
        <f>INDEX(head,(G4-22)*7+H4+1,1)</f>
        <v>#VALUE!</v>
      </c>
      <c r="BN5" s="84" t="e">
        <f>INDEX(head,(G4-22)*7+H4+1,2)</f>
        <v>#VALUE!</v>
      </c>
      <c r="BO5" s="85" t="e">
        <f>INDEX(head,(G4-22)*7+H4+1,3)</f>
        <v>#VALUE!</v>
      </c>
    </row>
    <row r="6" spans="2:67" x14ac:dyDescent="0.15">
      <c r="D6" s="112"/>
      <c r="E6" s="113"/>
      <c r="F6" s="113"/>
      <c r="G6" s="113"/>
      <c r="H6" s="113"/>
      <c r="I6" s="114"/>
      <c r="J6" s="189" t="s">
        <v>157</v>
      </c>
      <c r="K6" s="186"/>
      <c r="L6" s="186"/>
      <c r="M6" s="186"/>
      <c r="N6" s="186"/>
      <c r="O6" s="190"/>
      <c r="P6" s="114"/>
      <c r="Q6" s="115" t="s">
        <v>57</v>
      </c>
      <c r="R6" s="186" t="s">
        <v>56</v>
      </c>
      <c r="S6" s="186"/>
      <c r="T6" s="113"/>
      <c r="U6" s="113"/>
      <c r="V6" s="113"/>
      <c r="W6" s="113"/>
      <c r="X6" s="113"/>
      <c r="Y6" s="113"/>
      <c r="Z6" s="112"/>
      <c r="AA6" s="116"/>
      <c r="AD6" s="31"/>
      <c r="AE6" s="31"/>
      <c r="AU6" s="31" t="s">
        <v>302</v>
      </c>
      <c r="AZ6" s="31" t="s">
        <v>301</v>
      </c>
      <c r="BD6" s="7" t="s">
        <v>120</v>
      </c>
      <c r="BG6" s="31" t="s">
        <v>118</v>
      </c>
      <c r="BJ6" s="31" t="s">
        <v>119</v>
      </c>
      <c r="BM6" s="31" t="s">
        <v>121</v>
      </c>
    </row>
    <row r="7" spans="2:67" s="7" customFormat="1" ht="81" customHeight="1" thickBot="1" x14ac:dyDescent="0.2">
      <c r="D7" s="88" t="s">
        <v>36</v>
      </c>
      <c r="E7" s="89" t="s">
        <v>35</v>
      </c>
      <c r="F7" s="89" t="s">
        <v>134</v>
      </c>
      <c r="G7" s="89" t="s">
        <v>135</v>
      </c>
      <c r="H7" s="89" t="s">
        <v>120</v>
      </c>
      <c r="I7" s="107" t="s">
        <v>156</v>
      </c>
      <c r="J7" s="90" t="s">
        <v>145</v>
      </c>
      <c r="K7" s="90" t="s">
        <v>136</v>
      </c>
      <c r="L7" s="90" t="s">
        <v>146</v>
      </c>
      <c r="M7" s="90" t="s">
        <v>137</v>
      </c>
      <c r="N7" s="90" t="s">
        <v>147</v>
      </c>
      <c r="O7" s="94" t="s">
        <v>138</v>
      </c>
      <c r="P7" s="107" t="s">
        <v>30</v>
      </c>
      <c r="Q7" s="91" t="s">
        <v>52</v>
      </c>
      <c r="R7" s="91" t="s">
        <v>51</v>
      </c>
      <c r="S7" s="91" t="s">
        <v>52</v>
      </c>
      <c r="T7" s="92" t="s">
        <v>22</v>
      </c>
      <c r="U7" s="92" t="s">
        <v>148</v>
      </c>
      <c r="V7" s="92" t="s">
        <v>23</v>
      </c>
      <c r="W7" s="92" t="s">
        <v>298</v>
      </c>
      <c r="X7" s="90" t="s">
        <v>149</v>
      </c>
      <c r="Y7" s="90" t="s">
        <v>131</v>
      </c>
      <c r="Z7" s="88" t="s">
        <v>58</v>
      </c>
      <c r="AA7" s="93" t="s">
        <v>53</v>
      </c>
      <c r="AB7" s="31"/>
      <c r="AC7" s="31"/>
      <c r="AD7" s="31"/>
      <c r="AE7" s="31"/>
      <c r="AF7" s="135"/>
      <c r="AG7" s="10" t="s">
        <v>24</v>
      </c>
      <c r="AH7" s="9" t="s">
        <v>25</v>
      </c>
      <c r="AI7" s="9"/>
      <c r="AJ7" s="9" t="s">
        <v>58</v>
      </c>
      <c r="AK7" s="9"/>
      <c r="AL7" s="29"/>
      <c r="AM7" s="29" t="s">
        <v>143</v>
      </c>
      <c r="AN7" s="29" t="s">
        <v>144</v>
      </c>
      <c r="AO7" s="9"/>
      <c r="AP7" s="29" t="s">
        <v>54</v>
      </c>
      <c r="AQ7" s="29" t="s">
        <v>55</v>
      </c>
      <c r="AR7" s="29"/>
      <c r="AS7" s="29" t="s">
        <v>133</v>
      </c>
      <c r="AT7"/>
      <c r="AU7" t="s">
        <v>26</v>
      </c>
      <c r="AV7" t="s">
        <v>27</v>
      </c>
      <c r="AW7" t="s">
        <v>28</v>
      </c>
      <c r="AX7" s="7" t="s">
        <v>29</v>
      </c>
      <c r="AZ7" t="s">
        <v>15</v>
      </c>
      <c r="BA7" t="s">
        <v>19</v>
      </c>
      <c r="BB7" t="s">
        <v>18</v>
      </c>
      <c r="BD7" t="s">
        <v>15</v>
      </c>
      <c r="BE7" t="s">
        <v>19</v>
      </c>
      <c r="BF7" t="s">
        <v>18</v>
      </c>
      <c r="BG7" t="s">
        <v>15</v>
      </c>
      <c r="BH7" t="s">
        <v>19</v>
      </c>
      <c r="BI7" t="s">
        <v>18</v>
      </c>
      <c r="BJ7" t="s">
        <v>15</v>
      </c>
      <c r="BK7" t="s">
        <v>19</v>
      </c>
      <c r="BL7" t="s">
        <v>18</v>
      </c>
      <c r="BM7" t="s">
        <v>15</v>
      </c>
      <c r="BN7" t="s">
        <v>19</v>
      </c>
      <c r="BO7" t="s">
        <v>18</v>
      </c>
    </row>
    <row r="8" spans="2:67" s="7" customFormat="1" x14ac:dyDescent="0.15">
      <c r="B8" s="79"/>
      <c r="C8" s="79"/>
      <c r="D8" s="30"/>
      <c r="E8" s="78"/>
      <c r="F8" s="78"/>
      <c r="G8" s="78"/>
      <c r="H8" s="78"/>
      <c r="I8" s="108" t="str">
        <f>IF(COUNTA($V$3)=1,"",IF(COUNTA($D$4,$G$4,$H$4,D8)=4,INT((D8-$D$4+$G$4*7+$H$4)/7)&amp;" 週 "&amp;MOD((D8-$D$4+$G$4*7+$H$4),7)&amp;" 日",""))</f>
        <v/>
      </c>
      <c r="J8" s="109" t="str">
        <f t="shared" ref="J8:J17" si="0">IF(COUNTA($V$3)=1,"",IF(COUNTA($E$4:$H$4,F8)=5,IF(AM8&gt;41,"*",IF(AM8&lt;22,"*",NORMSDIST(((F8/BH8)^(BG8)-1)/BG8/BI8)*100)),""))</f>
        <v/>
      </c>
      <c r="K8" s="110" t="str">
        <f>IF(COUNTA($V$3)=1,"",IF(COUNTA($E$4:$H$4,F8)=5,IF(AM8&gt;41,"*",IF(AM8&lt;22,"*",((F8/BH8)^(BG8)-1)/BG8/BI8)),""))</f>
        <v/>
      </c>
      <c r="L8" s="109" t="str">
        <f t="shared" ref="L8:L15" si="1">IF(COUNTA($V$3)=1,"",IF(COUNTA($G$4,$H$4,E8)=3,IF(AM8&gt;41,"*",IF(AM8&lt;22,"*",NORMSDIST(((E8/BK8)^(BJ8)-1)/BJ8/BL8)*100)),""))</f>
        <v/>
      </c>
      <c r="M8" s="110" t="str">
        <f>IF(COUNTA($V$3)=1,"",IF(COUNTA($G$4,$H$4,E8)=3,IF(AM8&gt;41,"*",IF(AM8&lt;22,"*",((E8/BK8)^(BJ8)-1)/BJ8/BL8)),""))</f>
        <v/>
      </c>
      <c r="N8" s="109" t="str">
        <f>IF(COUNTA($V$3)=1,"",IF(COUNTA($G$4,$H$4,G8)=3,IF(AM8&gt;41,"*",IF(AM8&lt;22,"*",NORMSDIST(((G8/BN8)^(BM8)-1)/BM8/BO8)*100)),""))</f>
        <v/>
      </c>
      <c r="O8" s="110" t="str">
        <f>IF(COUNTA($V$3)=1,"",IF(COUNTA($G$4,$H$4,G8)=3,IF(AM8&gt;41,"*",IF(AM8&lt;22,"*",((G8/BN8)^(BM8)-1)/BM8/BO8)),""))</f>
        <v/>
      </c>
      <c r="P8" s="110" t="str">
        <f>IF(COUNTA($E$4,$D$4,D8,E8)=4,IF(AG8+AH8/12&gt;17.583,"*",(E8-(INDEX(IF($E$4="F",Hfemalemean,Hmalemean),AH8+1,INT(Z8)+1))))/(INDEX(IF($E$4="F",Hfemalesd,Hmalesd),AH8+1,INT(Z8)+1)),"")</f>
        <v/>
      </c>
      <c r="Q8" s="109" t="str">
        <f t="shared" ref="Q8:Q13" si="2">IF(COUNTA($E$4,$D$4,D8,E8,F8)=5,IF(Z8&lt;1,"*",IF(Z8&gt;=6,"*",IF(E8&gt;=120,"*",IF(E8&lt;70,"*",(AS8-AP8)/AP8*100)))),"")</f>
        <v/>
      </c>
      <c r="R8" s="109" t="str">
        <f>IF(COUNTA($E$4,$D$4,D8,E8,F8)&lt;5,"",IF(Z8&lt;6,"*",IF(AG8&gt;17,"*",(AS8-E8*INDEX(IF($E$4="F",muratafemale,muratamale),INT(Z8)-4,1)-INDEX(IF($E$4="F",muratafemale,muratamale),INT(Z8)-4,2))/(E8*INDEX(IF($E$4="F",muratafemale,muratamale),INT(Z8)-4,1)+INDEX(IF($E$4="F",muratafemale,muratamale),INT(Z8)-4,2))*100)))</f>
        <v/>
      </c>
      <c r="S8" s="109" t="str">
        <f>IF(COUNTA($E$4,$D$4,D8,E8,F8)=5,IF(AG8&gt;17,"*",IF(E8&gt;=IF($E$4="M",181,174),"*",IF(E8&lt;101,"*",IF(Z8&lt;6,"*",IF(Z8&gt;=17.583,"*",(AS8-AQ8)/AQ8*100))))),"")</f>
        <v/>
      </c>
      <c r="T8" s="110" t="str">
        <f>IF(COUNTA($E$4,$D$4,D8,E8,F8)=5,AS8/E8^2*10000,"")</f>
        <v/>
      </c>
      <c r="U8" s="109" t="str">
        <f>IF(COUNTA($E$4,$D$4,D8,E8,F8)=5,IF(AG8+AH8/12&gt;17.583,"*",NORMSDIST(((T8/AV8)^(AU8)-1)/AU8/AW8)*100),"")</f>
        <v/>
      </c>
      <c r="V8" s="110" t="str">
        <f>IF(COUNTA($E$4,$D$4,D8,E8,F8)=5,IF(AG8+AH8/12&gt;17.583,"*",((T8/AV8)^(AU8)-1)/AU8/AW8),"")</f>
        <v/>
      </c>
      <c r="W8" s="110" t="str">
        <f>IF(COUNTA($D$4,$E$4,D8,F8)=4,IF(AG8+AH8/12&gt;17.583,"   *",((F8/BA8)^(AZ8)-1)/AZ8/BB8),"")</f>
        <v/>
      </c>
      <c r="X8" s="109" t="str">
        <f t="shared" ref="X8:X14" si="3">IF(COUNTA($E$4,$D$4,D8,H8)=4,IF(Z8&gt;77,"*",NORMSDIST(((H8/BE8)^(BD8)-1)/BD8/BF8)*100),"")</f>
        <v/>
      </c>
      <c r="Y8" s="110" t="str">
        <f>IF(COUNTA($E$4,$D$4,D8,H8)=4,IF(Z8&gt;77,"*",((H8/BE8)^(BD8)-1)/BD8/BF8),"")</f>
        <v/>
      </c>
      <c r="Z8" s="174" t="str">
        <f>IF(COUNTA($D$4,D8)=2,+AJ8,"")</f>
        <v/>
      </c>
      <c r="AA8" s="110" t="str">
        <f t="shared" ref="AA8:AA13" si="4">IF(Z8="","",IF(AG8&lt;10,"0","")&amp;AG8&amp;"歳"&amp;IF(AH8&lt;10,"0","")&amp;AH8&amp;"か月")</f>
        <v/>
      </c>
      <c r="AB8" s="31"/>
      <c r="AC8" s="31"/>
      <c r="AD8" s="31"/>
      <c r="AE8" s="31"/>
      <c r="AF8" s="136"/>
      <c r="AG8" s="139">
        <f>DATEDIF($D$4,D8,"Y")</f>
        <v>0</v>
      </c>
      <c r="AH8" s="31">
        <f>DATEDIF($D$4,D8,"YM")</f>
        <v>0</v>
      </c>
      <c r="AI8" s="31"/>
      <c r="AJ8" s="140">
        <f>DATEDIF($D$4,D8,"Y")+(D8-(DATE(YEAR($D$4)+DATEDIF($D$4,D8,"Y"),MONTH($D$4),DAY($D$4))))/(365+IF(MOD(YEAR((DATE(YEAR(D8)-1,MONTH($D$4),DAY($D$4)))),4)=0,IF((DATE(YEAR(D8)-1,MONTH($D$4),DAY($D$4)))&gt;DATE(YEAR((DATE(YEAR(D8)-1,MONTH($D$4),DAY($D$4)))),2,29),0,1),0)+IF(MOD(YEAR(D8),4)=0,IF(D8&gt;DATE(YEAR(D8),2,29),1,0),0))</f>
        <v>0</v>
      </c>
      <c r="AK8" s="12"/>
      <c r="AL8" s="12"/>
      <c r="AM8" s="79">
        <f>INT((D8-$D$4+$G$4*7+$H$4)/7)</f>
        <v>0</v>
      </c>
      <c r="AN8" s="79">
        <f>MOD((D8-$D$4+$G$4*7+$H$4),7)</f>
        <v>0</v>
      </c>
      <c r="AO8" s="12"/>
      <c r="AP8" s="8">
        <f>IF($E$4="M",2.06*10^-3*E8^2-0.1166*E8+6.5273,2.49*10^-3*E8^2-0.1858*E8+9.036)</f>
        <v>9.0359999999999996</v>
      </c>
      <c r="AQ8" s="8">
        <f t="shared" ref="AQ8:AQ39" si="5">((E8/100)^3*INDEX(itoOI,IF($E$4="M",0,3)+IF(E8&lt;140,1,IF(E8&lt;=149,2,3)),1)+(E8/100)^2*INDEX(itoOI,IF($E$4="M",0,3)+IF(E8&lt;140,1,IF(E8&lt;=149,2,3)),2)+(E8/100)*INDEX(itoOI,IF($E$4="M",0,3)+IF(E8&lt;140,1,IF(E8&lt;=149,2,3)),3)+INDEX(itoOI,IF($E$4="M",0,3)+IF(E8&lt;140,1,IF(E8&lt;=149,2,3)),4))</f>
        <v>-184.49199999999999</v>
      </c>
      <c r="AR8" s="8"/>
      <c r="AS8" s="8">
        <f>IF(F8&gt;=200,F8/1000,F8)</f>
        <v>0</v>
      </c>
      <c r="AT8"/>
      <c r="AU8">
        <f>IF($E$4="M",IF(AX8&lt;78,LMS!$D$5*AX8^3+LMS!$E$5*AX8^2+LMS!$F$5*AX8+LMS!$G$5,IF(AX8&lt;150,LMS!$D$6*AX8^3+LMS!$E$6*AX8^2+LMS!$F$6*AX8+LMS!$G$6,LMS!$D$7*AX8^3+LMS!$E$7*AX8^2+LMS!$F$7*AX8+LMS!$G$7)),IF(AX8&lt;69,LMS!$D$9*AX8^3+LMS!$E$9*AX8^2+LMS!$F$9*AX8+LMS!$G$9,IF(AX8&lt;150,LMS!$D$10*AX8^3+LMS!$E$10*AX8^2+LMS!$F$10*AX8+LMS!$G$10,LMS!$D$11*AX8^3+LMS!$E$11*AX8^2+LMS!$F$11*AX8+LMS!$G$11)))</f>
        <v>0.79584630099999998</v>
      </c>
      <c r="AV8">
        <f>IF($E$4="M",(IF(AX8&lt;2.5,LMS!$D$21*AX8^3+LMS!$E$21*AX8^2+LMS!$F$21*AX8+LMS!$G$21,IF(AX8&lt;9.5,LMS!$D$22*AX8^3+LMS!$E$22*AX8^2+LMS!$F$22*AX8+LMS!$G$22,IF(AX8&lt;26.75,LMS!$D$23*AX8^3+LMS!$E$23*AX8^2+LMS!$F$23*AX8+LMS!$G$23,IF(AX8&lt;90,LMS!$D$24*AX8^3+LMS!$E$24*AX8^2+LMS!$F$24*AX8+LMS!$G$24,LMS!$D$25*AX8^3+LMS!$E$25*AX8^2+LMS!$F$25*AX8+LMS!$G$25))))),(IF(AX8&lt;2.5,LMS!$D$27*AX8^3+LMS!$E$27*AX8^2+LMS!$F$27*AX8+LMS!$G$27,IF(AX8&lt;9.5,LMS!$D$28*AX8^3+LMS!$E$28*AX8^2+LMS!$F$28*AX8+LMS!$G$28,IF(AX8&lt;26.75,LMS!$D$29*AX8^3+LMS!$E$29*AX8^2+LMS!$F$29*AX8+LMS!$G$29,IF(AX8&lt;90,LMS!$D$30*AX8^3+LMS!$E$30*AX8^2+LMS!$F$30*AX8+LMS!$G$30,IF(AX8&lt;150,LMS!$D$31*AX8^3+LMS!$E$31*AX8^2+LMS!$F$31*AX8+LMS!$G$31,LMS!$D$32*AX8^3+LMS!$E$32*AX8^2+LMS!$F$32*AX8+LMS!$G$32)))))))</f>
        <v>12.568967990000001</v>
      </c>
      <c r="AW8">
        <f>IF($E$4="M",(IF(AX8&lt;90,LMS!$D$14*AX8^3+LMS!$E$14*AX8^2+LMS!$F$14*AX8+LMS!$G$14,LMS!$D$15*AX8^3+LMS!$E$15*AX8^2+LMS!$F$15*AX8+LMS!$G$15)),(IF(AX8&lt;90,LMS!$D$17*AX8^3+LMS!$E$17*AX8^2+LMS!$F$17*AX8+LMS!$G$17,LMS!$D$18*AX8^3+LMS!$E$18*AX8^2+LMS!$F$18*AX8+LMS!$G$18)))</f>
        <v>8.8969350000000003E-2</v>
      </c>
      <c r="AX8" s="7">
        <f>AH8+AG8*12</f>
        <v>0</v>
      </c>
      <c r="AZ8" s="143">
        <f>IF($E$4="M",WeightSDS!P$5*$AX8^7+WeightSDS!Q$5*$AX8^6+WeightSDS!R$5*$AX8^5+WeightSDS!S$5*$AX8^4+WeightSDS!T$5*$AX8^3+WeightSDS!U$5*$AX8^2+WeightSDS!V$5*$AX8+WeightSDS!W$5,IF($AX8&lt;186,WeightSDS!P$8*$AX8^7+WeightSDS!Q$8*$AX8^6+WeightSDS!R$8*$AX8^5+WeightSDS!S$8*$AX8^4+WeightSDS!T$8*$AX8^3+WeightSDS!U$8*$AX8^2+WeightSDS!V$8*$AX8+WeightSDS!W$8,WeightSDS!$U$9+WeightSDS!$V$9*($AX8-WeightSDS!$W$9)))</f>
        <v>0.75407122999999998</v>
      </c>
      <c r="BA8" s="7">
        <f>IF($E$4="M",IF($AX8&lt;45,WeightSDS!M$23*$AX8^10+WeightSDS!N$23*$AX8^9+WeightSDS!O$23*$AX8^8+WeightSDS!P$23*$AX8^7+WeightSDS!Q$23*$AX8^6+WeightSDS!R$23*$AX8^5+WeightSDS!S$23*$AX8^4+WeightSDS!T$23*$AX8^3+WeightSDS!U$23*$AX8^2+WeightSDS!V$23*$AX8+WeightSDS!W$23,IF($AX8&lt;153,WeightSDS!M$25*$AX8^10+WeightSDS!N$25*$AX8^9+WeightSDS!O$25*$AX8^8+WeightSDS!P$25*$AX8^7+WeightSDS!Q$25*$AX8^6+WeightSDS!R$25*$AX8^5+WeightSDS!S$25*$AX8^4+WeightSDS!T$25*$AX8^3+WeightSDS!U$25*$AX8^2+WeightSDS!V$25*$AX8+WeightSDS!W$25,WeightSDS!M$27+WeightSDS!N$27/(1+EXP(WeightSDS!O$27+WeightSDS!P$27*$AX8)))),IF($AX8&lt;43.8,WeightSDS!M$29*$AX8^10+WeightSDS!N$29*$AX8^9+WeightSDS!O$29*$AX8^8+WeightSDS!P$29*$AX8^7+WeightSDS!Q$29*$AX8^6+WeightSDS!R$29*$AX8^5+WeightSDS!S$29*$AX8^4+WeightSDS!T$29*$AX8^3+WeightSDS!U$29*$AX8^2+WeightSDS!V$29*$AX8+WeightSDS!W$29-0.010431*(1-$AX8/210),IF($AX8&lt;123,WeightSDS!M$30*$AX8^10+WeightSDS!N$30*$AX8^9+WeightSDS!O$30*$AX8^8+WeightSDS!P$30*$AX8^7+WeightSDS!Q$30*$AX8^6+WeightSDS!R$30*$AX8^5+WeightSDS!S$30*$AX8^4+WeightSDS!T$30*$AX8^3+WeightSDS!U$30*$AX8^2+WeightSDS!V$30*$AX8+WeightSDS!W$30-0.010431*(1-1/$AX8),WeightSDS!M$32+WeightSDS!N$32/(1+EXP(WeightSDS!O$32+WeightSDS!P$32*$AX8))-0.010431*(1-$AX8/210))))</f>
        <v>2.9500001032655536</v>
      </c>
      <c r="BB8" s="7">
        <f>IF($E$4="M",IF($AX8&lt;162,WeightSDS!P$12*$AX8^7+WeightSDS!Q$12*$AX8^6+WeightSDS!R$12*$AX8^5+WeightSDS!S$12*$AX8^4+WeightSDS!T$12*$AX8^3+WeightSDS!U$12*$AX8^2+WeightSDS!V$12*$AX8+WeightSDS!W$12,WeightSDS!P$14*$AX8^7+WeightSDS!Q$14*$AX8^6+WeightSDS!R$14*$AX8^5+WeightSDS!S$14*$AX8^4+WeightSDS!T$14*$AX8^3+WeightSDS!U$14*$AX8^2+WeightSDS!V$14*$AX8+WeightSDS!W$14),IF($AX8&lt;156,WeightSDS!O$17*$AX8^8+WeightSDS!P$17*$AX8^7+WeightSDS!Q$17*$AX8^6+WeightSDS!R$17*$AX8^5+WeightSDS!S$17*$AX8^4+WeightSDS!T$17*$AX8^3+WeightSDS!U$17*$AX8^2+WeightSDS!V$17*$AX8+WeightSDS!W$17,IF($AX8&lt;186,WeightSDS!$U$18+(WeightSDS!$V$18-WeightSDS!$U$18)/24*($AX8-186)+WeightSDS!$W$18*(-$AX8+186)^2-0.005,WeightSDS!$U$18+(WeightSDS!$V$18-WeightSDS!$U$18)/24*($AX8-186)-0.005)))</f>
        <v>0.14604529399999999</v>
      </c>
      <c r="BD8">
        <f>INDEX(IF($E$4="M",IGFmale, IGFfemale), AG8+1,1)</f>
        <v>0.56299999999999994</v>
      </c>
      <c r="BE8">
        <f>INDEX(IF($E$4="M",IGFmale, IGFfemale), AG8+1,2)</f>
        <v>69</v>
      </c>
      <c r="BF8">
        <f>INDEX(IF($E$4="M",IGFmale, IGFfemale), AG8+1,3)</f>
        <v>0.51</v>
      </c>
      <c r="BG8" s="7" t="e">
        <f t="shared" ref="BG8:BG14" si="6">INDEX(IF($E$4="M",(IF($F$4=1,maleFB,IF($F$4=2,maleSB,"error"))),IF($E$4="F",IF($F$4=1,femaleFB,IF($F$4=2,femaleSB,"error")),"")),(AM8-22)*7+AN8+1,1)</f>
        <v>#VALUE!</v>
      </c>
      <c r="BH8" s="7" t="e">
        <f t="shared" ref="BH8:BH14" si="7">INDEX(IF($E$4="M",(IF($F$4=1,maleFB,IF($F$4=2,maleSB,"error"))),IF($E$4="F",IF($F$4=1,femaleFB,IF($F$4=2,femaleSB,"error")),"")),(AM8-22)*7+AN8+1,2)</f>
        <v>#VALUE!</v>
      </c>
      <c r="BI8" s="7" t="e">
        <f t="shared" ref="BI8:BI14" si="8">INDEX(IF($E$4="M",(IF($F$4=1,maleFB,IF($F$4=2,maleSB,"error"))),IF($E$4="F",IF($F$4=1,femaleFB,IF($F$4=2,femaleSB,"error")),"")),(AM8-22)*7+AN8+1,3)</f>
        <v>#VALUE!</v>
      </c>
      <c r="BJ8" s="7" t="e">
        <f t="shared" ref="BJ8:BJ14" si="9">INDEX(birthH,(AM8-22)*7+AN8+1,1)</f>
        <v>#VALUE!</v>
      </c>
      <c r="BK8" s="7" t="e">
        <f t="shared" ref="BK8:BK14" si="10">INDEX(birthH,(AM8-22)*7+AN8+1,2)</f>
        <v>#VALUE!</v>
      </c>
      <c r="BL8" s="7" t="e">
        <f t="shared" ref="BL8:BL14" si="11">INDEX(birthH,(AM8-22)*7+AN8+1,3)</f>
        <v>#VALUE!</v>
      </c>
      <c r="BM8" s="7" t="e">
        <f t="shared" ref="BM8:BM14" si="12">INDEX(head,(AM8-22)*7+AN8+1,1)</f>
        <v>#VALUE!</v>
      </c>
      <c r="BN8" s="7" t="e">
        <f t="shared" ref="BN8:BN14" si="13">INDEX(head,(AM8-22)*7+AN8+1,2)</f>
        <v>#VALUE!</v>
      </c>
      <c r="BO8" s="7" t="e">
        <f t="shared" ref="BO8:BO14" si="14">INDEX(head,(AM8-22)*7+AN8+1,3)</f>
        <v>#VALUE!</v>
      </c>
    </row>
    <row r="9" spans="2:67" s="7" customFormat="1" x14ac:dyDescent="0.15">
      <c r="B9" s="79"/>
      <c r="C9" s="79"/>
      <c r="D9" s="30"/>
      <c r="E9" s="78"/>
      <c r="F9" s="78"/>
      <c r="G9" s="78"/>
      <c r="H9" s="78"/>
      <c r="I9" s="108" t="str">
        <f>IF(COUNTA($V$3)=1,"",IF(COUNTA($D$4,$G$4,$H$4,D9)=4,INT((D9-$D$4+$G$4*7+$H$4)/7)&amp;" 週 "&amp;MOD((D9-$D$4+$G$4*7+$H$4),7)&amp;" 日",""))</f>
        <v/>
      </c>
      <c r="J9" s="109" t="str">
        <f t="shared" si="0"/>
        <v/>
      </c>
      <c r="K9" s="110" t="str">
        <f>IF(COUNTA($V$3)=1,"",IF(COUNTA($E$4:$H$4,F9)=5,IF(AM9&gt;41,"*",IF(AM9&lt;22,"*",((F9/BH9)^(BG9)-1)/BG9/BI9)),""))</f>
        <v/>
      </c>
      <c r="L9" s="109" t="str">
        <f t="shared" si="1"/>
        <v/>
      </c>
      <c r="M9" s="110" t="str">
        <f>IF(COUNTA($V$3)=1,"",IF(COUNTA($G$4,$H$4,E9)=3,IF(AM9&gt;41,"*",IF(AM9&lt;22,"*",((E9/BK9)^(BJ9)-1)/BJ9/BL9)),""))</f>
        <v/>
      </c>
      <c r="N9" s="109" t="str">
        <f>IF(COUNTA($V$3)=1,"",IF(COUNTA($G$4,$H$4,G9)=3,IF(AM9&gt;41,"*",IF(AM9&lt;22,"*",NORMSDIST(((G9/BN9)^(BM9)-1)/BM9/BO9)*100)),""))</f>
        <v/>
      </c>
      <c r="O9" s="110" t="str">
        <f>IF(COUNTA($V$3)=1,"",IF(COUNTA($G$4,$H$4,G9)=3,IF(AM9&gt;41,"*",IF(AM9&lt;22,"*",((G9/BN9)^(BM9)-1)/BM9/BO9)),""))</f>
        <v/>
      </c>
      <c r="P9" s="110" t="str">
        <f t="shared" ref="P9:P39" si="15">IF(COUNTA($E$4,$D$4,D9,E9)=4,IF(AG9+AH9/12&gt;17.583,"*",(E9-(INDEX(IF($E$4="F",Hfemalemean,Hmalemean),AH9+1,INT(Z9)+1))))/(INDEX(IF($E$4="F",Hfemalesd,Hmalesd),AH9+1,INT(Z9)+1)),"")</f>
        <v/>
      </c>
      <c r="Q9" s="109" t="str">
        <f t="shared" si="2"/>
        <v/>
      </c>
      <c r="R9" s="109" t="str">
        <f t="shared" ref="R9:R39" si="16">IF(COUNTA($E$4,$D$4,D9,E9,F9)&lt;5,"",IF(Z9&lt;6,"*",IF(AG9&gt;17,"*",(AS9-E9*INDEX(IF($E$4="F",muratafemale,muratamale),INT(Z9)-4,1)-INDEX(IF($E$4="F",muratafemale,muratamale),INT(Z9)-4,2))/(E9*INDEX(IF($E$4="F",muratafemale,muratamale),INT(Z9)-4,1)+INDEX(IF($E$4="F",muratafemale,muratamale),INT(Z9)-4,2))*100)))</f>
        <v/>
      </c>
      <c r="S9" s="109" t="str">
        <f t="shared" ref="S9:S57" si="17">IF(COUNTA($E$4,$D$4,D9,E9,F9)=5,IF(AG9&gt;17,"*",IF(E9&gt;=IF($E$4="M",181,174),"*",IF(E9&lt;101,"*",IF(Z9&lt;6,"*",IF(Z9&gt;=17.583,"*",(AS9-AQ9)/AQ9*100))))),"")</f>
        <v/>
      </c>
      <c r="T9" s="110" t="str">
        <f>IF(COUNTA($E$4,$D$4,D9,E9,F9)=5,AS9/E9^2*10000,"")</f>
        <v/>
      </c>
      <c r="U9" s="109" t="str">
        <f t="shared" ref="U9:U13" si="18">IF(COUNTA($E$4,$D$4,D9,E9,F9)=5,IF(Z9&gt;17.583,"*",NORMSDIST(((T9/AV9)^(AU9)-1)/AU9/AW9)*100),"")</f>
        <v/>
      </c>
      <c r="V9" s="110" t="str">
        <f>IF(COUNTA($E$4,$D$4,D9,E9,F9)=5,IF(AG9+AH9/12&gt;17.583,"*",((T9/AV9)^(AU9)-1)/AU9/AW9),"")</f>
        <v/>
      </c>
      <c r="W9" s="110" t="str">
        <f t="shared" ref="W9:W57" si="19">IF(COUNTA($D$4,$E$4,D9,F9)=4,IF(AG9+AH9/12&gt;17.583,"   *",((F9/BA9)^(AZ9)-1)/AZ9/BB9),"")</f>
        <v/>
      </c>
      <c r="X9" s="109" t="str">
        <f t="shared" si="3"/>
        <v/>
      </c>
      <c r="Y9" s="110" t="str">
        <f>IF(COUNTA($E$4,$D$4,D9,H9)=4,IF(Z9&gt;77,"*",((H9/BE9)^(BD9)-1)/BD9/BF9),"")</f>
        <v/>
      </c>
      <c r="Z9" s="174" t="str">
        <f t="shared" ref="Z9:Z57" si="20">IF(COUNTA($D$4,D9)=2,+AJ9,"")</f>
        <v/>
      </c>
      <c r="AA9" s="110" t="str">
        <f t="shared" si="4"/>
        <v/>
      </c>
      <c r="AB9" s="31"/>
      <c r="AC9" s="31"/>
      <c r="AD9" s="31"/>
      <c r="AE9" s="31"/>
      <c r="AF9" s="136"/>
      <c r="AG9" s="139">
        <f t="shared" ref="AG9:AG57" si="21">DATEDIF($D$4,D9,"Y")</f>
        <v>0</v>
      </c>
      <c r="AH9" s="31">
        <f t="shared" ref="AH9:AH57" si="22">DATEDIF($D$4,D9,"YM")</f>
        <v>0</v>
      </c>
      <c r="AI9" s="31"/>
      <c r="AJ9" s="140">
        <f t="shared" ref="AJ9:AJ57" si="23">DATEDIF($D$4,D9,"Y")+(D9-(DATE(YEAR($D$4)+DATEDIF($D$4,D9,"Y"),MONTH($D$4),DAY($D$4))))/(365+IF(MOD(YEAR((DATE(YEAR(D9)-1,MONTH($D$4),DAY($D$4)))),4)=0,IF((DATE(YEAR(D9)-1,MONTH($D$4),DAY($D$4)))&gt;DATE(YEAR((DATE(YEAR(D9)-1,MONTH($D$4),DAY($D$4)))),2,29),0,1),0)+IF(MOD(YEAR(D9),4)=0,IF(D9&gt;DATE(YEAR(D9),2,29),1,0),0))</f>
        <v>0</v>
      </c>
      <c r="AK9" s="12"/>
      <c r="AL9" s="12"/>
      <c r="AM9" s="79">
        <f t="shared" ref="AM9:AM14" si="24">INT((D9-$D$4+$G$4*7+$H$4)/7)</f>
        <v>0</v>
      </c>
      <c r="AN9" s="79">
        <f t="shared" ref="AN9:AN14" si="25">MOD((D9-$D$4+$G$4*7+$H$4),7)</f>
        <v>0</v>
      </c>
      <c r="AO9" s="12"/>
      <c r="AP9" s="8">
        <f t="shared" ref="AP9:AP14" si="26">IF($E$4="M",2.06*10^-3*E9^2-0.1166*E9+6.5273,2.49*10^-3*E9^2-0.1858*E9+9.036)</f>
        <v>9.0359999999999996</v>
      </c>
      <c r="AQ9" s="8">
        <f t="shared" si="5"/>
        <v>-184.49199999999999</v>
      </c>
      <c r="AR9" s="8"/>
      <c r="AS9" s="8">
        <f t="shared" ref="AS9:AS14" si="27">IF(F9&gt;=200,F9/1000,F9)</f>
        <v>0</v>
      </c>
      <c r="AT9"/>
      <c r="AU9">
        <f>IF($E$4="M",IF(AX9&lt;78,LMS!$D$5*AX9^3+LMS!$E$5*AX9^2+LMS!$F$5*AX9+LMS!$G$5,IF(AX9&lt;150,LMS!$D$6*AX9^3+LMS!$E$6*AX9^2+LMS!$F$6*AX9+LMS!$G$6,LMS!$D$7*AX9^3+LMS!$E$7*AX9^2+LMS!$F$7*AX9+LMS!$G$7)),IF(AX9&lt;69,LMS!$D$9*AX9^3+LMS!$E$9*AX9^2+LMS!$F$9*AX9+LMS!$G$9,IF(AX9&lt;150,LMS!$D$10*AX9^3+LMS!$E$10*AX9^2+LMS!$F$10*AX9+LMS!$G$10,LMS!$D$11*AX9^3+LMS!$E$11*AX9^2+LMS!$F$11*AX9+LMS!$G$11)))</f>
        <v>0.79584630099999998</v>
      </c>
      <c r="AV9">
        <f>IF($E$4="M",(IF(AX9&lt;2.5,LMS!$D$21*AX9^3+LMS!$E$21*AX9^2+LMS!$F$21*AX9+LMS!$G$21,IF(AX9&lt;9.5,LMS!$D$22*AX9^3+LMS!$E$22*AX9^2+LMS!$F$22*AX9+LMS!$G$22,IF(AX9&lt;26.75,LMS!$D$23*AX9^3+LMS!$E$23*AX9^2+LMS!$F$23*AX9+LMS!$G$23,IF(AX9&lt;90,LMS!$D$24*AX9^3+LMS!$E$24*AX9^2+LMS!$F$24*AX9+LMS!$G$24,LMS!$D$25*AX9^3+LMS!$E$25*AX9^2+LMS!$F$25*AX9+LMS!$G$25))))),(IF(AX9&lt;2.5,LMS!$D$27*AX9^3+LMS!$E$27*AX9^2+LMS!$F$27*AX9+LMS!$G$27,IF(AX9&lt;9.5,LMS!$D$28*AX9^3+LMS!$E$28*AX9^2+LMS!$F$28*AX9+LMS!$G$28,IF(AX9&lt;26.75,LMS!$D$29*AX9^3+LMS!$E$29*AX9^2+LMS!$F$29*AX9+LMS!$G$29,IF(AX9&lt;90,LMS!$D$30*AX9^3+LMS!$E$30*AX9^2+LMS!$F$30*AX9+LMS!$G$30,IF(AX9&lt;150,LMS!$D$31*AX9^3+LMS!$E$31*AX9^2+LMS!$F$31*AX9+LMS!$G$31,LMS!$D$32*AX9^3+LMS!$E$32*AX9^2+LMS!$F$32*AX9+LMS!$G$32)))))))</f>
        <v>12.568967990000001</v>
      </c>
      <c r="AW9">
        <f>IF($E$4="M",(IF(AX9&lt;90,LMS!$D$14*AX9^3+LMS!$E$14*AX9^2+LMS!$F$14*AX9+LMS!$G$14,LMS!$D$15*AX9^3+LMS!$E$15*AX9^2+LMS!$F$15*AX9+LMS!$G$15)),(IF(AX9&lt;90,LMS!$D$17*AX9^3+LMS!$E$17*AX9^2+LMS!$F$17*AX9+LMS!$G$17,LMS!$D$18*AX9^3+LMS!$E$18*AX9^2+LMS!$F$18*AX9+LMS!$G$18)))</f>
        <v>8.8969350000000003E-2</v>
      </c>
      <c r="AX9" s="7">
        <f t="shared" ref="AX9:AX57" si="28">AH9+AG9*12</f>
        <v>0</v>
      </c>
      <c r="AZ9" s="143">
        <f>IF($E$4="M",WeightSDS!P$5*$AX9^7+WeightSDS!Q$5*$AX9^6+WeightSDS!R$5*$AX9^5+WeightSDS!S$5*$AX9^4+WeightSDS!T$5*$AX9^3+WeightSDS!U$5*$AX9^2+WeightSDS!V$5*$AX9+WeightSDS!W$5,IF($AX9&lt;186,WeightSDS!P$8*$AX9^7+WeightSDS!Q$8*$AX9^6+WeightSDS!R$8*$AX9^5+WeightSDS!S$8*$AX9^4+WeightSDS!T$8*$AX9^3+WeightSDS!U$8*$AX9^2+WeightSDS!V$8*$AX9+WeightSDS!W$8,WeightSDS!$U$9+WeightSDS!$V$9*($AX9-WeightSDS!$W$9)))</f>
        <v>0.75407122999999998</v>
      </c>
      <c r="BA9" s="7">
        <f>IF($E$4="M",IF($AX9&lt;45,WeightSDS!M$23*$AX9^10+WeightSDS!N$23*$AX9^9+WeightSDS!O$23*$AX9^8+WeightSDS!P$23*$AX9^7+WeightSDS!Q$23*$AX9^6+WeightSDS!R$23*$AX9^5+WeightSDS!S$23*$AX9^4+WeightSDS!T$23*$AX9^3+WeightSDS!U$23*$AX9^2+WeightSDS!V$23*$AX9+WeightSDS!W$23,IF($AX9&lt;153,WeightSDS!M$25*$AX9^10+WeightSDS!N$25*$AX9^9+WeightSDS!O$25*$AX9^8+WeightSDS!P$25*$AX9^7+WeightSDS!Q$25*$AX9^6+WeightSDS!R$25*$AX9^5+WeightSDS!S$25*$AX9^4+WeightSDS!T$25*$AX9^3+WeightSDS!U$25*$AX9^2+WeightSDS!V$25*$AX9+WeightSDS!W$25,WeightSDS!M$27+WeightSDS!N$27/(1+EXP(WeightSDS!O$27+WeightSDS!P$27*$AX9)))),IF($AX9&lt;43.8,WeightSDS!M$29*$AX9^10+WeightSDS!N$29*$AX9^9+WeightSDS!O$29*$AX9^8+WeightSDS!P$29*$AX9^7+WeightSDS!Q$29*$AX9^6+WeightSDS!R$29*$AX9^5+WeightSDS!S$29*$AX9^4+WeightSDS!T$29*$AX9^3+WeightSDS!U$29*$AX9^2+WeightSDS!V$29*$AX9+WeightSDS!W$29-0.010431*(1-$AX9/210),IF($AX9&lt;123,WeightSDS!M$30*$AX9^10+WeightSDS!N$30*$AX9^9+WeightSDS!O$30*$AX9^8+WeightSDS!P$30*$AX9^7+WeightSDS!Q$30*$AX9^6+WeightSDS!R$30*$AX9^5+WeightSDS!S$30*$AX9^4+WeightSDS!T$30*$AX9^3+WeightSDS!U$30*$AX9^2+WeightSDS!V$30*$AX9+WeightSDS!W$30-0.010431*(1-1/$AX9),WeightSDS!M$32+WeightSDS!N$32/(1+EXP(WeightSDS!O$32+WeightSDS!P$32*$AX9))-0.010431*(1-$AX9/210))))</f>
        <v>2.9500001032655536</v>
      </c>
      <c r="BB9" s="7">
        <f>IF($E$4="M",IF($AX9&lt;162,WeightSDS!P$12*$AX9^7+WeightSDS!Q$12*$AX9^6+WeightSDS!R$12*$AX9^5+WeightSDS!S$12*$AX9^4+WeightSDS!T$12*$AX9^3+WeightSDS!U$12*$AX9^2+WeightSDS!V$12*$AX9+WeightSDS!W$12,WeightSDS!P$14*$AX9^7+WeightSDS!Q$14*$AX9^6+WeightSDS!R$14*$AX9^5+WeightSDS!S$14*$AX9^4+WeightSDS!T$14*$AX9^3+WeightSDS!U$14*$AX9^2+WeightSDS!V$14*$AX9+WeightSDS!W$14),IF($AX9&lt;156,WeightSDS!O$17*$AX9^8+WeightSDS!P$17*$AX9^7+WeightSDS!Q$17*$AX9^6+WeightSDS!R$17*$AX9^5+WeightSDS!S$17*$AX9^4+WeightSDS!T$17*$AX9^3+WeightSDS!U$17*$AX9^2+WeightSDS!V$17*$AX9+WeightSDS!W$17,IF($AX9&lt;186,WeightSDS!$U$18+(WeightSDS!$V$18-WeightSDS!$U$18)/24*($AX9-186)+WeightSDS!$W$18*(-$AX9+186)^2-0.005,WeightSDS!$U$18+(WeightSDS!$V$18-WeightSDS!$U$18)/24*($AX9-186)-0.005)))</f>
        <v>0.14604529399999999</v>
      </c>
      <c r="BD9">
        <f t="shared" ref="BD9:BD14" si="29">INDEX(IF($E$4="M",IGFmale, IGFfemale), AG9+1,1)</f>
        <v>0.56299999999999994</v>
      </c>
      <c r="BE9">
        <f t="shared" ref="BE9:BE14" si="30">INDEX(IF($E$4="M",IGFmale, IGFfemale), AG9+1,2)</f>
        <v>69</v>
      </c>
      <c r="BF9">
        <f t="shared" ref="BF9:BF14" si="31">INDEX(IF($E$4="M",IGFmale, IGFfemale), AG9+1,3)</f>
        <v>0.51</v>
      </c>
      <c r="BG9" s="7" t="e">
        <f t="shared" si="6"/>
        <v>#VALUE!</v>
      </c>
      <c r="BH9" s="7" t="e">
        <f t="shared" si="7"/>
        <v>#VALUE!</v>
      </c>
      <c r="BI9" s="7" t="e">
        <f t="shared" si="8"/>
        <v>#VALUE!</v>
      </c>
      <c r="BJ9" s="7" t="e">
        <f t="shared" si="9"/>
        <v>#VALUE!</v>
      </c>
      <c r="BK9" s="7" t="e">
        <f t="shared" si="10"/>
        <v>#VALUE!</v>
      </c>
      <c r="BL9" s="7" t="e">
        <f t="shared" si="11"/>
        <v>#VALUE!</v>
      </c>
      <c r="BM9" s="7" t="e">
        <f t="shared" si="12"/>
        <v>#VALUE!</v>
      </c>
      <c r="BN9" s="7" t="e">
        <f t="shared" si="13"/>
        <v>#VALUE!</v>
      </c>
      <c r="BO9" s="7" t="e">
        <f t="shared" si="14"/>
        <v>#VALUE!</v>
      </c>
    </row>
    <row r="10" spans="2:67" s="7" customFormat="1" x14ac:dyDescent="0.15">
      <c r="B10" s="79"/>
      <c r="C10" s="79"/>
      <c r="D10" s="30"/>
      <c r="E10" s="78"/>
      <c r="F10" s="78"/>
      <c r="G10" s="78"/>
      <c r="H10" s="78"/>
      <c r="I10" s="108" t="str">
        <f>IF(COUNTA($V$3)=1,"",IF(COUNTA($D$4,$G$4,$H$4,D10)=4,INT((D10-$D$4+$G$4*7+$H$4)/7)&amp;" 週 "&amp;MOD((D10-$D$4+$G$4*7+$H$4),7)&amp;" 日",""))</f>
        <v/>
      </c>
      <c r="J10" s="109" t="str">
        <f t="shared" si="0"/>
        <v/>
      </c>
      <c r="K10" s="110" t="str">
        <f>IF(COUNTA($V$3)=1,"",IF(COUNTA($E$4:$H$4,F10)=5,IF(AM10&gt;41,"*",IF(AM10&lt;22,"*",((F10/BH10)^(BG10)-1)/BG10/BI10)),""))</f>
        <v/>
      </c>
      <c r="L10" s="109" t="str">
        <f t="shared" si="1"/>
        <v/>
      </c>
      <c r="M10" s="110" t="str">
        <f>IF(COUNTA($V$3)=1,"",IF(COUNTA($G$4,$H$4,E10)=3,IF(AM10&gt;41,"*",IF(AM10&lt;22,"*",((E10/BK10)^(BJ10)-1)/BJ10/BL10)),""))</f>
        <v/>
      </c>
      <c r="N10" s="109" t="str">
        <f>IF(COUNTA($V$3)=1,"",IF(COUNTA($G$4,$H$4,G10)=3,IF(AM10&gt;41,"*",IF(AM10&lt;22,"*",NORMSDIST(((G10/BN10)^(BM10)-1)/BM10/BO10)*100)),""))</f>
        <v/>
      </c>
      <c r="O10" s="110" t="str">
        <f>IF(COUNTA($V$3)=1,"",IF(COUNTA($G$4,$H$4,G10)=3,IF(AM10&gt;41,"*",IF(AM10&lt;22,"*",((G10/BN10)^(BM10)-1)/BM10/BO10)),""))</f>
        <v/>
      </c>
      <c r="P10" s="110" t="str">
        <f t="shared" si="15"/>
        <v/>
      </c>
      <c r="Q10" s="109" t="str">
        <f t="shared" si="2"/>
        <v/>
      </c>
      <c r="R10" s="109" t="str">
        <f t="shared" si="16"/>
        <v/>
      </c>
      <c r="S10" s="109" t="str">
        <f t="shared" si="17"/>
        <v/>
      </c>
      <c r="T10" s="110" t="str">
        <f>IF(COUNTA($E$4,$D$4,D10,E10,F10)=5,AS10/E10^2*10000,"")</f>
        <v/>
      </c>
      <c r="U10" s="109" t="str">
        <f t="shared" si="18"/>
        <v/>
      </c>
      <c r="V10" s="110" t="str">
        <f>IF(COUNTA($E$4,$D$4,D10,E10,F10)=5,IF(AG10+AH10/12&gt;17.583,"*",((T10/AV10)^(AU10)-1)/AU10/AW10),"")</f>
        <v/>
      </c>
      <c r="W10" s="110" t="str">
        <f t="shared" si="19"/>
        <v/>
      </c>
      <c r="X10" s="109" t="str">
        <f t="shared" si="3"/>
        <v/>
      </c>
      <c r="Y10" s="110" t="str">
        <f>IF(COUNTA($E$4,$D$4,D10,H10)=4,IF(Z10&gt;77,"*",((H10/BE10)^(BD10)-1)/BD10/BF10),"")</f>
        <v/>
      </c>
      <c r="Z10" s="174" t="str">
        <f t="shared" si="20"/>
        <v/>
      </c>
      <c r="AA10" s="110" t="str">
        <f t="shared" si="4"/>
        <v/>
      </c>
      <c r="AB10" s="31"/>
      <c r="AC10" s="31"/>
      <c r="AD10" s="31"/>
      <c r="AE10" s="31"/>
      <c r="AF10" s="136"/>
      <c r="AG10" s="139">
        <f t="shared" si="21"/>
        <v>0</v>
      </c>
      <c r="AH10" s="31">
        <f t="shared" si="22"/>
        <v>0</v>
      </c>
      <c r="AI10" s="31"/>
      <c r="AJ10" s="140">
        <f t="shared" si="23"/>
        <v>0</v>
      </c>
      <c r="AK10" s="12"/>
      <c r="AL10" s="12"/>
      <c r="AM10" s="79">
        <f t="shared" si="24"/>
        <v>0</v>
      </c>
      <c r="AN10" s="79">
        <f t="shared" si="25"/>
        <v>0</v>
      </c>
      <c r="AO10" s="12"/>
      <c r="AP10" s="8">
        <f t="shared" si="26"/>
        <v>9.0359999999999996</v>
      </c>
      <c r="AQ10" s="8">
        <f t="shared" si="5"/>
        <v>-184.49199999999999</v>
      </c>
      <c r="AR10" s="8"/>
      <c r="AS10" s="8">
        <f t="shared" si="27"/>
        <v>0</v>
      </c>
      <c r="AT10"/>
      <c r="AU10">
        <f>IF($E$4="M",IF(AX10&lt;78,LMS!$D$5*AX10^3+LMS!$E$5*AX10^2+LMS!$F$5*AX10+LMS!$G$5,IF(AX10&lt;150,LMS!$D$6*AX10^3+LMS!$E$6*AX10^2+LMS!$F$6*AX10+LMS!$G$6,LMS!$D$7*AX10^3+LMS!$E$7*AX10^2+LMS!$F$7*AX10+LMS!$G$7)),IF(AX10&lt;69,LMS!$D$9*AX10^3+LMS!$E$9*AX10^2+LMS!$F$9*AX10+LMS!$G$9,IF(AX10&lt;150,LMS!$D$10*AX10^3+LMS!$E$10*AX10^2+LMS!$F$10*AX10+LMS!$G$10,LMS!$D$11*AX10^3+LMS!$E$11*AX10^2+LMS!$F$11*AX10+LMS!$G$11)))</f>
        <v>0.79584630099999998</v>
      </c>
      <c r="AV10">
        <f>IF($E$4="M",(IF(AX10&lt;2.5,LMS!$D$21*AX10^3+LMS!$E$21*AX10^2+LMS!$F$21*AX10+LMS!$G$21,IF(AX10&lt;9.5,LMS!$D$22*AX10^3+LMS!$E$22*AX10^2+LMS!$F$22*AX10+LMS!$G$22,IF(AX10&lt;26.75,LMS!$D$23*AX10^3+LMS!$E$23*AX10^2+LMS!$F$23*AX10+LMS!$G$23,IF(AX10&lt;90,LMS!$D$24*AX10^3+LMS!$E$24*AX10^2+LMS!$F$24*AX10+LMS!$G$24,LMS!$D$25*AX10^3+LMS!$E$25*AX10^2+LMS!$F$25*AX10+LMS!$G$25))))),(IF(AX10&lt;2.5,LMS!$D$27*AX10^3+LMS!$E$27*AX10^2+LMS!$F$27*AX10+LMS!$G$27,IF(AX10&lt;9.5,LMS!$D$28*AX10^3+LMS!$E$28*AX10^2+LMS!$F$28*AX10+LMS!$G$28,IF(AX10&lt;26.75,LMS!$D$29*AX10^3+LMS!$E$29*AX10^2+LMS!$F$29*AX10+LMS!$G$29,IF(AX10&lt;90,LMS!$D$30*AX10^3+LMS!$E$30*AX10^2+LMS!$F$30*AX10+LMS!$G$30,IF(AX10&lt;150,LMS!$D$31*AX10^3+LMS!$E$31*AX10^2+LMS!$F$31*AX10+LMS!$G$31,LMS!$D$32*AX10^3+LMS!$E$32*AX10^2+LMS!$F$32*AX10+LMS!$G$32)))))))</f>
        <v>12.568967990000001</v>
      </c>
      <c r="AW10">
        <f>IF($E$4="M",(IF(AX10&lt;90,LMS!$D$14*AX10^3+LMS!$E$14*AX10^2+LMS!$F$14*AX10+LMS!$G$14,LMS!$D$15*AX10^3+LMS!$E$15*AX10^2+LMS!$F$15*AX10+LMS!$G$15)),(IF(AX10&lt;90,LMS!$D$17*AX10^3+LMS!$E$17*AX10^2+LMS!$F$17*AX10+LMS!$G$17,LMS!$D$18*AX10^3+LMS!$E$18*AX10^2+LMS!$F$18*AX10+LMS!$G$18)))</f>
        <v>8.8969350000000003E-2</v>
      </c>
      <c r="AX10" s="7">
        <f t="shared" si="28"/>
        <v>0</v>
      </c>
      <c r="AZ10" s="143">
        <f>IF($E$4="M",WeightSDS!P$5*$AX10^7+WeightSDS!Q$5*$AX10^6+WeightSDS!R$5*$AX10^5+WeightSDS!S$5*$AX10^4+WeightSDS!T$5*$AX10^3+WeightSDS!U$5*$AX10^2+WeightSDS!V$5*$AX10+WeightSDS!W$5,IF($AX10&lt;186,WeightSDS!P$8*$AX10^7+WeightSDS!Q$8*$AX10^6+WeightSDS!R$8*$AX10^5+WeightSDS!S$8*$AX10^4+WeightSDS!T$8*$AX10^3+WeightSDS!U$8*$AX10^2+WeightSDS!V$8*$AX10+WeightSDS!W$8,WeightSDS!$U$9+WeightSDS!$V$9*($AX10-WeightSDS!$W$9)))</f>
        <v>0.75407122999999998</v>
      </c>
      <c r="BA10" s="7">
        <f>IF($E$4="M",IF($AX10&lt;45,WeightSDS!M$23*$AX10^10+WeightSDS!N$23*$AX10^9+WeightSDS!O$23*$AX10^8+WeightSDS!P$23*$AX10^7+WeightSDS!Q$23*$AX10^6+WeightSDS!R$23*$AX10^5+WeightSDS!S$23*$AX10^4+WeightSDS!T$23*$AX10^3+WeightSDS!U$23*$AX10^2+WeightSDS!V$23*$AX10+WeightSDS!W$23,IF($AX10&lt;153,WeightSDS!M$25*$AX10^10+WeightSDS!N$25*$AX10^9+WeightSDS!O$25*$AX10^8+WeightSDS!P$25*$AX10^7+WeightSDS!Q$25*$AX10^6+WeightSDS!R$25*$AX10^5+WeightSDS!S$25*$AX10^4+WeightSDS!T$25*$AX10^3+WeightSDS!U$25*$AX10^2+WeightSDS!V$25*$AX10+WeightSDS!W$25,WeightSDS!M$27+WeightSDS!N$27/(1+EXP(WeightSDS!O$27+WeightSDS!P$27*$AX10)))),IF($AX10&lt;43.8,WeightSDS!M$29*$AX10^10+WeightSDS!N$29*$AX10^9+WeightSDS!O$29*$AX10^8+WeightSDS!P$29*$AX10^7+WeightSDS!Q$29*$AX10^6+WeightSDS!R$29*$AX10^5+WeightSDS!S$29*$AX10^4+WeightSDS!T$29*$AX10^3+WeightSDS!U$29*$AX10^2+WeightSDS!V$29*$AX10+WeightSDS!W$29-0.010431*(1-$AX10/210),IF($AX10&lt;123,WeightSDS!M$30*$AX10^10+WeightSDS!N$30*$AX10^9+WeightSDS!O$30*$AX10^8+WeightSDS!P$30*$AX10^7+WeightSDS!Q$30*$AX10^6+WeightSDS!R$30*$AX10^5+WeightSDS!S$30*$AX10^4+WeightSDS!T$30*$AX10^3+WeightSDS!U$30*$AX10^2+WeightSDS!V$30*$AX10+WeightSDS!W$30-0.010431*(1-1/$AX10),WeightSDS!M$32+WeightSDS!N$32/(1+EXP(WeightSDS!O$32+WeightSDS!P$32*$AX10))-0.010431*(1-$AX10/210))))</f>
        <v>2.9500001032655536</v>
      </c>
      <c r="BB10" s="7">
        <f>IF($E$4="M",IF($AX10&lt;162,WeightSDS!P$12*$AX10^7+WeightSDS!Q$12*$AX10^6+WeightSDS!R$12*$AX10^5+WeightSDS!S$12*$AX10^4+WeightSDS!T$12*$AX10^3+WeightSDS!U$12*$AX10^2+WeightSDS!V$12*$AX10+WeightSDS!W$12,WeightSDS!P$14*$AX10^7+WeightSDS!Q$14*$AX10^6+WeightSDS!R$14*$AX10^5+WeightSDS!S$14*$AX10^4+WeightSDS!T$14*$AX10^3+WeightSDS!U$14*$AX10^2+WeightSDS!V$14*$AX10+WeightSDS!W$14),IF($AX10&lt;156,WeightSDS!O$17*$AX10^8+WeightSDS!P$17*$AX10^7+WeightSDS!Q$17*$AX10^6+WeightSDS!R$17*$AX10^5+WeightSDS!S$17*$AX10^4+WeightSDS!T$17*$AX10^3+WeightSDS!U$17*$AX10^2+WeightSDS!V$17*$AX10+WeightSDS!W$17,IF($AX10&lt;186,WeightSDS!$U$18+(WeightSDS!$V$18-WeightSDS!$U$18)/24*($AX10-186)+WeightSDS!$W$18*(-$AX10+186)^2-0.005,WeightSDS!$U$18+(WeightSDS!$V$18-WeightSDS!$U$18)/24*($AX10-186)-0.005)))</f>
        <v>0.14604529399999999</v>
      </c>
      <c r="BD10">
        <f t="shared" si="29"/>
        <v>0.56299999999999994</v>
      </c>
      <c r="BE10">
        <f t="shared" si="30"/>
        <v>69</v>
      </c>
      <c r="BF10">
        <f t="shared" si="31"/>
        <v>0.51</v>
      </c>
      <c r="BG10" s="7" t="e">
        <f t="shared" si="6"/>
        <v>#VALUE!</v>
      </c>
      <c r="BH10" s="7" t="e">
        <f t="shared" si="7"/>
        <v>#VALUE!</v>
      </c>
      <c r="BI10" s="7" t="e">
        <f t="shared" si="8"/>
        <v>#VALUE!</v>
      </c>
      <c r="BJ10" s="7" t="e">
        <f t="shared" si="9"/>
        <v>#VALUE!</v>
      </c>
      <c r="BK10" s="7" t="e">
        <f t="shared" si="10"/>
        <v>#VALUE!</v>
      </c>
      <c r="BL10" s="7" t="e">
        <f t="shared" si="11"/>
        <v>#VALUE!</v>
      </c>
      <c r="BM10" s="7" t="e">
        <f t="shared" si="12"/>
        <v>#VALUE!</v>
      </c>
      <c r="BN10" s="7" t="e">
        <f t="shared" si="13"/>
        <v>#VALUE!</v>
      </c>
      <c r="BO10" s="7" t="e">
        <f t="shared" si="14"/>
        <v>#VALUE!</v>
      </c>
    </row>
    <row r="11" spans="2:67" s="7" customFormat="1" x14ac:dyDescent="0.15">
      <c r="B11" s="79"/>
      <c r="C11" s="79"/>
      <c r="D11" s="30"/>
      <c r="E11" s="78"/>
      <c r="F11" s="78"/>
      <c r="G11" s="78"/>
      <c r="H11" s="78"/>
      <c r="I11" s="108" t="str">
        <f>IF(COUNTA($V$3)=1,"",IF(COUNTA($D$4,$G$4,$H$4,D11)=4,INT((D11-$D$4+$G$4*7+$H$4)/7)&amp;" 週 "&amp;MOD((D11-$D$4+$G$4*7+$H$4),7)&amp;" 日",""))</f>
        <v/>
      </c>
      <c r="J11" s="109" t="str">
        <f t="shared" si="0"/>
        <v/>
      </c>
      <c r="K11" s="110" t="str">
        <f>IF(COUNTA($V$3)=1,"",IF(COUNTA($E$4:$H$4,F11)=5,IF(AM11&gt;41,"*",IF(AM11&lt;22,"*",((F11/BH11)^(BG11)-1)/BG11/BI11)),""))</f>
        <v/>
      </c>
      <c r="L11" s="109" t="str">
        <f t="shared" si="1"/>
        <v/>
      </c>
      <c r="M11" s="110" t="str">
        <f>IF(COUNTA($V$3)=1,"",IF(COUNTA($G$4,$H$4,E11)=3,IF(AM11&gt;41,"*",IF(AM11&lt;22,"*",((E11/BK11)^(BJ11)-1)/BJ11/BL11)),""))</f>
        <v/>
      </c>
      <c r="N11" s="109" t="str">
        <f>IF(COUNTA($V$3)=1,"",IF(COUNTA($G$4,$H$4,G11)=3,IF(AM11&gt;41,"*",IF(AM11&lt;22,"*",NORMSDIST(((G11/BN11)^(BM11)-1)/BM11/BO11)*100)),""))</f>
        <v/>
      </c>
      <c r="O11" s="110" t="str">
        <f t="shared" ref="O11:O14" si="32">IF(COUNTA($V$3)=1,"",IF(COUNTA($G$4,$H$4,G11)=3,IF(AM11&gt;41,"*",IF(AM11&lt;22,"*",((G11/BN11)^(BM11)-1)/BM11/BO11)),""))</f>
        <v/>
      </c>
      <c r="P11" s="110" t="str">
        <f t="shared" si="15"/>
        <v/>
      </c>
      <c r="Q11" s="109" t="str">
        <f t="shared" si="2"/>
        <v/>
      </c>
      <c r="R11" s="109" t="str">
        <f t="shared" si="16"/>
        <v/>
      </c>
      <c r="S11" s="109" t="str">
        <f t="shared" si="17"/>
        <v/>
      </c>
      <c r="T11" s="110" t="str">
        <f>IF(COUNTA($E$4,$D$4,D11,E11,F11)=5,AS11/E11^2*10000,"")</f>
        <v/>
      </c>
      <c r="U11" s="109" t="str">
        <f t="shared" si="18"/>
        <v/>
      </c>
      <c r="V11" s="110" t="str">
        <f t="shared" ref="V11:V57" si="33">IF(COUNTA($E$4,$D$4,D11,E11,F11)=5,IF(AG11+AH11/12&gt;17.583,"*",((T11/AV11)^(AU11)-1)/AU11/AW11),"")</f>
        <v/>
      </c>
      <c r="W11" s="110" t="str">
        <f t="shared" si="19"/>
        <v/>
      </c>
      <c r="X11" s="109" t="str">
        <f t="shared" si="3"/>
        <v/>
      </c>
      <c r="Y11" s="110" t="str">
        <f>IF(COUNTA($E$4,$D$4,D11,H11)=4,IF(Z11&gt;77,"*",((H11/BE11)^(BD11)-1)/BD11/BF11),"")</f>
        <v/>
      </c>
      <c r="Z11" s="174" t="str">
        <f t="shared" si="20"/>
        <v/>
      </c>
      <c r="AA11" s="110" t="str">
        <f t="shared" si="4"/>
        <v/>
      </c>
      <c r="AB11" s="31"/>
      <c r="AC11" s="31"/>
      <c r="AD11" s="31"/>
      <c r="AE11" s="31"/>
      <c r="AF11" s="136"/>
      <c r="AG11" s="139">
        <f t="shared" si="21"/>
        <v>0</v>
      </c>
      <c r="AH11" s="31">
        <f t="shared" si="22"/>
        <v>0</v>
      </c>
      <c r="AI11" s="31"/>
      <c r="AJ11" s="140">
        <f t="shared" si="23"/>
        <v>0</v>
      </c>
      <c r="AK11" s="12"/>
      <c r="AL11" s="12"/>
      <c r="AM11" s="79">
        <f t="shared" si="24"/>
        <v>0</v>
      </c>
      <c r="AN11" s="79">
        <f t="shared" si="25"/>
        <v>0</v>
      </c>
      <c r="AO11" s="12"/>
      <c r="AP11" s="8">
        <f t="shared" si="26"/>
        <v>9.0359999999999996</v>
      </c>
      <c r="AQ11" s="8">
        <f t="shared" si="5"/>
        <v>-184.49199999999999</v>
      </c>
      <c r="AR11" s="8"/>
      <c r="AS11" s="8">
        <f t="shared" si="27"/>
        <v>0</v>
      </c>
      <c r="AT11"/>
      <c r="AU11">
        <f>IF($E$4="M",IF(AX11&lt;78,LMS!$D$5*AX11^3+LMS!$E$5*AX11^2+LMS!$F$5*AX11+LMS!$G$5,IF(AX11&lt;150,LMS!$D$6*AX11^3+LMS!$E$6*AX11^2+LMS!$F$6*AX11+LMS!$G$6,LMS!$D$7*AX11^3+LMS!$E$7*AX11^2+LMS!$F$7*AX11+LMS!$G$7)),IF(AX11&lt;69,LMS!$D$9*AX11^3+LMS!$E$9*AX11^2+LMS!$F$9*AX11+LMS!$G$9,IF(AX11&lt;150,LMS!$D$10*AX11^3+LMS!$E$10*AX11^2+LMS!$F$10*AX11+LMS!$G$10,LMS!$D$11*AX11^3+LMS!$E$11*AX11^2+LMS!$F$11*AX11+LMS!$G$11)))</f>
        <v>0.79584630099999998</v>
      </c>
      <c r="AV11">
        <f>IF($E$4="M",(IF(AX11&lt;2.5,LMS!$D$21*AX11^3+LMS!$E$21*AX11^2+LMS!$F$21*AX11+LMS!$G$21,IF(AX11&lt;9.5,LMS!$D$22*AX11^3+LMS!$E$22*AX11^2+LMS!$F$22*AX11+LMS!$G$22,IF(AX11&lt;26.75,LMS!$D$23*AX11^3+LMS!$E$23*AX11^2+LMS!$F$23*AX11+LMS!$G$23,IF(AX11&lt;90,LMS!$D$24*AX11^3+LMS!$E$24*AX11^2+LMS!$F$24*AX11+LMS!$G$24,LMS!$D$25*AX11^3+LMS!$E$25*AX11^2+LMS!$F$25*AX11+LMS!$G$25))))),(IF(AX11&lt;2.5,LMS!$D$27*AX11^3+LMS!$E$27*AX11^2+LMS!$F$27*AX11+LMS!$G$27,IF(AX11&lt;9.5,LMS!$D$28*AX11^3+LMS!$E$28*AX11^2+LMS!$F$28*AX11+LMS!$G$28,IF(AX11&lt;26.75,LMS!$D$29*AX11^3+LMS!$E$29*AX11^2+LMS!$F$29*AX11+LMS!$G$29,IF(AX11&lt;90,LMS!$D$30*AX11^3+LMS!$E$30*AX11^2+LMS!$F$30*AX11+LMS!$G$30,IF(AX11&lt;150,LMS!$D$31*AX11^3+LMS!$E$31*AX11^2+LMS!$F$31*AX11+LMS!$G$31,LMS!$D$32*AX11^3+LMS!$E$32*AX11^2+LMS!$F$32*AX11+LMS!$G$32)))))))</f>
        <v>12.568967990000001</v>
      </c>
      <c r="AW11">
        <f>IF($E$4="M",(IF(AX11&lt;90,LMS!$D$14*AX11^3+LMS!$E$14*AX11^2+LMS!$F$14*AX11+LMS!$G$14,LMS!$D$15*AX11^3+LMS!$E$15*AX11^2+LMS!$F$15*AX11+LMS!$G$15)),(IF(AX11&lt;90,LMS!$D$17*AX11^3+LMS!$E$17*AX11^2+LMS!$F$17*AX11+LMS!$G$17,LMS!$D$18*AX11^3+LMS!$E$18*AX11^2+LMS!$F$18*AX11+LMS!$G$18)))</f>
        <v>8.8969350000000003E-2</v>
      </c>
      <c r="AX11" s="7">
        <f t="shared" si="28"/>
        <v>0</v>
      </c>
      <c r="AZ11" s="143">
        <f>IF($E$4="M",WeightSDS!P$5*$AX11^7+WeightSDS!Q$5*$AX11^6+WeightSDS!R$5*$AX11^5+WeightSDS!S$5*$AX11^4+WeightSDS!T$5*$AX11^3+WeightSDS!U$5*$AX11^2+WeightSDS!V$5*$AX11+WeightSDS!W$5,IF($AX11&lt;186,WeightSDS!P$8*$AX11^7+WeightSDS!Q$8*$AX11^6+WeightSDS!R$8*$AX11^5+WeightSDS!S$8*$AX11^4+WeightSDS!T$8*$AX11^3+WeightSDS!U$8*$AX11^2+WeightSDS!V$8*$AX11+WeightSDS!W$8,WeightSDS!$U$9+WeightSDS!$V$9*($AX11-WeightSDS!$W$9)))</f>
        <v>0.75407122999999998</v>
      </c>
      <c r="BA11" s="7">
        <f>IF($E$4="M",IF($AX11&lt;45,WeightSDS!M$23*$AX11^10+WeightSDS!N$23*$AX11^9+WeightSDS!O$23*$AX11^8+WeightSDS!P$23*$AX11^7+WeightSDS!Q$23*$AX11^6+WeightSDS!R$23*$AX11^5+WeightSDS!S$23*$AX11^4+WeightSDS!T$23*$AX11^3+WeightSDS!U$23*$AX11^2+WeightSDS!V$23*$AX11+WeightSDS!W$23,IF($AX11&lt;153,WeightSDS!M$25*$AX11^10+WeightSDS!N$25*$AX11^9+WeightSDS!O$25*$AX11^8+WeightSDS!P$25*$AX11^7+WeightSDS!Q$25*$AX11^6+WeightSDS!R$25*$AX11^5+WeightSDS!S$25*$AX11^4+WeightSDS!T$25*$AX11^3+WeightSDS!U$25*$AX11^2+WeightSDS!V$25*$AX11+WeightSDS!W$25,WeightSDS!M$27+WeightSDS!N$27/(1+EXP(WeightSDS!O$27+WeightSDS!P$27*$AX11)))),IF($AX11&lt;43.8,WeightSDS!M$29*$AX11^10+WeightSDS!N$29*$AX11^9+WeightSDS!O$29*$AX11^8+WeightSDS!P$29*$AX11^7+WeightSDS!Q$29*$AX11^6+WeightSDS!R$29*$AX11^5+WeightSDS!S$29*$AX11^4+WeightSDS!T$29*$AX11^3+WeightSDS!U$29*$AX11^2+WeightSDS!V$29*$AX11+WeightSDS!W$29-0.010431*(1-$AX11/210),IF($AX11&lt;123,WeightSDS!M$30*$AX11^10+WeightSDS!N$30*$AX11^9+WeightSDS!O$30*$AX11^8+WeightSDS!P$30*$AX11^7+WeightSDS!Q$30*$AX11^6+WeightSDS!R$30*$AX11^5+WeightSDS!S$30*$AX11^4+WeightSDS!T$30*$AX11^3+WeightSDS!U$30*$AX11^2+WeightSDS!V$30*$AX11+WeightSDS!W$30-0.010431*(1-1/$AX11),WeightSDS!M$32+WeightSDS!N$32/(1+EXP(WeightSDS!O$32+WeightSDS!P$32*$AX11))-0.010431*(1-$AX11/210))))</f>
        <v>2.9500001032655536</v>
      </c>
      <c r="BB11" s="7">
        <f>IF($E$4="M",IF($AX11&lt;162,WeightSDS!P$12*$AX11^7+WeightSDS!Q$12*$AX11^6+WeightSDS!R$12*$AX11^5+WeightSDS!S$12*$AX11^4+WeightSDS!T$12*$AX11^3+WeightSDS!U$12*$AX11^2+WeightSDS!V$12*$AX11+WeightSDS!W$12,WeightSDS!P$14*$AX11^7+WeightSDS!Q$14*$AX11^6+WeightSDS!R$14*$AX11^5+WeightSDS!S$14*$AX11^4+WeightSDS!T$14*$AX11^3+WeightSDS!U$14*$AX11^2+WeightSDS!V$14*$AX11+WeightSDS!W$14),IF($AX11&lt;156,WeightSDS!O$17*$AX11^8+WeightSDS!P$17*$AX11^7+WeightSDS!Q$17*$AX11^6+WeightSDS!R$17*$AX11^5+WeightSDS!S$17*$AX11^4+WeightSDS!T$17*$AX11^3+WeightSDS!U$17*$AX11^2+WeightSDS!V$17*$AX11+WeightSDS!W$17,IF($AX11&lt;186,WeightSDS!$U$18+(WeightSDS!$V$18-WeightSDS!$U$18)/24*($AX11-186)+WeightSDS!$W$18*(-$AX11+186)^2-0.005,WeightSDS!$U$18+(WeightSDS!$V$18-WeightSDS!$U$18)/24*($AX11-186)-0.005)))</f>
        <v>0.14604529399999999</v>
      </c>
      <c r="BD11">
        <f t="shared" si="29"/>
        <v>0.56299999999999994</v>
      </c>
      <c r="BE11">
        <f t="shared" si="30"/>
        <v>69</v>
      </c>
      <c r="BF11">
        <f t="shared" si="31"/>
        <v>0.51</v>
      </c>
      <c r="BG11" s="7" t="e">
        <f t="shared" si="6"/>
        <v>#VALUE!</v>
      </c>
      <c r="BH11" s="7" t="e">
        <f t="shared" si="7"/>
        <v>#VALUE!</v>
      </c>
      <c r="BI11" s="7" t="e">
        <f t="shared" si="8"/>
        <v>#VALUE!</v>
      </c>
      <c r="BJ11" s="7" t="e">
        <f t="shared" si="9"/>
        <v>#VALUE!</v>
      </c>
      <c r="BK11" s="7" t="e">
        <f t="shared" si="10"/>
        <v>#VALUE!</v>
      </c>
      <c r="BL11" s="7" t="e">
        <f t="shared" si="11"/>
        <v>#VALUE!</v>
      </c>
      <c r="BM11" s="7" t="e">
        <f t="shared" si="12"/>
        <v>#VALUE!</v>
      </c>
      <c r="BN11" s="7" t="e">
        <f t="shared" si="13"/>
        <v>#VALUE!</v>
      </c>
      <c r="BO11" s="7" t="e">
        <f t="shared" si="14"/>
        <v>#VALUE!</v>
      </c>
    </row>
    <row r="12" spans="2:67" s="7" customFormat="1" x14ac:dyDescent="0.15">
      <c r="B12" s="79"/>
      <c r="C12" s="79"/>
      <c r="D12" s="30"/>
      <c r="E12" s="78"/>
      <c r="F12" s="78"/>
      <c r="G12" s="78"/>
      <c r="H12" s="78"/>
      <c r="I12" s="108" t="str">
        <f>IF(COUNTA($V$3)=1,"",IF(COUNTA($D$4,$G$4,$H$4,D12)=4,INT((D12-$D$4+$G$4*7+$H$4)/7)&amp;" 週 "&amp;MOD((D12-$D$4+$G$4*7+$H$4),7)&amp;" 日",""))</f>
        <v/>
      </c>
      <c r="J12" s="109" t="str">
        <f t="shared" si="0"/>
        <v/>
      </c>
      <c r="K12" s="110" t="str">
        <f t="shared" ref="K12:K14" si="34">IF(COUNTA($V$3)=1,"",IF(COUNTA($E$4:$H$4,F12)=5,IF(AM12&gt;41,"*",IF(AM12&lt;22,"*",((F12/BH12)^(BG12)-1)/BG12/BI12)),""))</f>
        <v/>
      </c>
      <c r="L12" s="109" t="str">
        <f t="shared" si="1"/>
        <v/>
      </c>
      <c r="M12" s="110" t="str">
        <f t="shared" ref="M12:M14" si="35">IF(COUNTA($V$3)=1,"",IF(COUNTA($G$4,$H$4,E12)=3,IF(AM12&gt;41,"*",IF(AM12&lt;22,"*",((E12/BK12)^(BJ12)-1)/BJ12/BL12)),""))</f>
        <v/>
      </c>
      <c r="N12" s="109" t="str">
        <f t="shared" ref="N12:N14" si="36">IF(COUNTA($V$3)=1,"",IF(COUNTA($G$4,$H$4,G12)=3,IF(AM12&gt;41,"*",IF(AM12&lt;22,"*",NORMSDIST(((G12/BN12)^(BM12)-1)/BM12/BO12)*100)),""))</f>
        <v/>
      </c>
      <c r="O12" s="110" t="str">
        <f t="shared" si="32"/>
        <v/>
      </c>
      <c r="P12" s="110" t="str">
        <f t="shared" si="15"/>
        <v/>
      </c>
      <c r="Q12" s="109" t="str">
        <f t="shared" si="2"/>
        <v/>
      </c>
      <c r="R12" s="109" t="str">
        <f t="shared" si="16"/>
        <v/>
      </c>
      <c r="S12" s="109" t="str">
        <f t="shared" si="17"/>
        <v/>
      </c>
      <c r="T12" s="110" t="str">
        <f>IF(COUNTA($E$4,$D$4,D12,E12,F12)=5,AS12/E12^2*10000,"")</f>
        <v/>
      </c>
      <c r="U12" s="109" t="str">
        <f t="shared" si="18"/>
        <v/>
      </c>
      <c r="V12" s="110" t="str">
        <f t="shared" si="33"/>
        <v/>
      </c>
      <c r="W12" s="110" t="str">
        <f t="shared" si="19"/>
        <v/>
      </c>
      <c r="X12" s="109" t="str">
        <f t="shared" si="3"/>
        <v/>
      </c>
      <c r="Y12" s="110" t="str">
        <f>IF(COUNTA($E$4,$D$4,D12,H12)=4,IF(Z12&gt;77,"*",((H12/BE12)^(BD12)-1)/BD12/BF12),"")</f>
        <v/>
      </c>
      <c r="Z12" s="174" t="str">
        <f t="shared" si="20"/>
        <v/>
      </c>
      <c r="AA12" s="110" t="str">
        <f t="shared" si="4"/>
        <v/>
      </c>
      <c r="AB12" s="31"/>
      <c r="AC12" s="31"/>
      <c r="AD12" s="31"/>
      <c r="AE12" s="31"/>
      <c r="AF12" s="136"/>
      <c r="AG12" s="139">
        <f t="shared" si="21"/>
        <v>0</v>
      </c>
      <c r="AH12" s="31">
        <f t="shared" si="22"/>
        <v>0</v>
      </c>
      <c r="AI12" s="31"/>
      <c r="AJ12" s="140">
        <f t="shared" si="23"/>
        <v>0</v>
      </c>
      <c r="AK12" s="12"/>
      <c r="AL12" s="12"/>
      <c r="AM12" s="79">
        <f t="shared" si="24"/>
        <v>0</v>
      </c>
      <c r="AN12" s="79">
        <f t="shared" si="25"/>
        <v>0</v>
      </c>
      <c r="AO12" s="12"/>
      <c r="AP12" s="8">
        <f t="shared" si="26"/>
        <v>9.0359999999999996</v>
      </c>
      <c r="AQ12" s="8">
        <f t="shared" si="5"/>
        <v>-184.49199999999999</v>
      </c>
      <c r="AR12" s="8"/>
      <c r="AS12" s="8">
        <f t="shared" si="27"/>
        <v>0</v>
      </c>
      <c r="AT12"/>
      <c r="AU12">
        <f>IF($E$4="M",IF(AX12&lt;78,LMS!$D$5*AX12^3+LMS!$E$5*AX12^2+LMS!$F$5*AX12+LMS!$G$5,IF(AX12&lt;150,LMS!$D$6*AX12^3+LMS!$E$6*AX12^2+LMS!$F$6*AX12+LMS!$G$6,LMS!$D$7*AX12^3+LMS!$E$7*AX12^2+LMS!$F$7*AX12+LMS!$G$7)),IF(AX12&lt;69,LMS!$D$9*AX12^3+LMS!$E$9*AX12^2+LMS!$F$9*AX12+LMS!$G$9,IF(AX12&lt;150,LMS!$D$10*AX12^3+LMS!$E$10*AX12^2+LMS!$F$10*AX12+LMS!$G$10,LMS!$D$11*AX12^3+LMS!$E$11*AX12^2+LMS!$F$11*AX12+LMS!$G$11)))</f>
        <v>0.79584630099999998</v>
      </c>
      <c r="AV12">
        <f>IF($E$4="M",(IF(AX12&lt;2.5,LMS!$D$21*AX12^3+LMS!$E$21*AX12^2+LMS!$F$21*AX12+LMS!$G$21,IF(AX12&lt;9.5,LMS!$D$22*AX12^3+LMS!$E$22*AX12^2+LMS!$F$22*AX12+LMS!$G$22,IF(AX12&lt;26.75,LMS!$D$23*AX12^3+LMS!$E$23*AX12^2+LMS!$F$23*AX12+LMS!$G$23,IF(AX12&lt;90,LMS!$D$24*AX12^3+LMS!$E$24*AX12^2+LMS!$F$24*AX12+LMS!$G$24,LMS!$D$25*AX12^3+LMS!$E$25*AX12^2+LMS!$F$25*AX12+LMS!$G$25))))),(IF(AX12&lt;2.5,LMS!$D$27*AX12^3+LMS!$E$27*AX12^2+LMS!$F$27*AX12+LMS!$G$27,IF(AX12&lt;9.5,LMS!$D$28*AX12^3+LMS!$E$28*AX12^2+LMS!$F$28*AX12+LMS!$G$28,IF(AX12&lt;26.75,LMS!$D$29*AX12^3+LMS!$E$29*AX12^2+LMS!$F$29*AX12+LMS!$G$29,IF(AX12&lt;90,LMS!$D$30*AX12^3+LMS!$E$30*AX12^2+LMS!$F$30*AX12+LMS!$G$30,IF(AX12&lt;150,LMS!$D$31*AX12^3+LMS!$E$31*AX12^2+LMS!$F$31*AX12+LMS!$G$31,LMS!$D$32*AX12^3+LMS!$E$32*AX12^2+LMS!$F$32*AX12+LMS!$G$32)))))))</f>
        <v>12.568967990000001</v>
      </c>
      <c r="AW12">
        <f>IF($E$4="M",(IF(AX12&lt;90,LMS!$D$14*AX12^3+LMS!$E$14*AX12^2+LMS!$F$14*AX12+LMS!$G$14,LMS!$D$15*AX12^3+LMS!$E$15*AX12^2+LMS!$F$15*AX12+LMS!$G$15)),(IF(AX12&lt;90,LMS!$D$17*AX12^3+LMS!$E$17*AX12^2+LMS!$F$17*AX12+LMS!$G$17,LMS!$D$18*AX12^3+LMS!$E$18*AX12^2+LMS!$F$18*AX12+LMS!$G$18)))</f>
        <v>8.8969350000000003E-2</v>
      </c>
      <c r="AX12" s="7">
        <f t="shared" si="28"/>
        <v>0</v>
      </c>
      <c r="AZ12" s="143">
        <f>IF($E$4="M",WeightSDS!P$5*$AX12^7+WeightSDS!Q$5*$AX12^6+WeightSDS!R$5*$AX12^5+WeightSDS!S$5*$AX12^4+WeightSDS!T$5*$AX12^3+WeightSDS!U$5*$AX12^2+WeightSDS!V$5*$AX12+WeightSDS!W$5,IF($AX12&lt;186,WeightSDS!P$8*$AX12^7+WeightSDS!Q$8*$AX12^6+WeightSDS!R$8*$AX12^5+WeightSDS!S$8*$AX12^4+WeightSDS!T$8*$AX12^3+WeightSDS!U$8*$AX12^2+WeightSDS!V$8*$AX12+WeightSDS!W$8,WeightSDS!$U$9+WeightSDS!$V$9*($AX12-WeightSDS!$W$9)))</f>
        <v>0.75407122999999998</v>
      </c>
      <c r="BA12" s="7">
        <f>IF($E$4="M",IF($AX12&lt;45,WeightSDS!M$23*$AX12^10+WeightSDS!N$23*$AX12^9+WeightSDS!O$23*$AX12^8+WeightSDS!P$23*$AX12^7+WeightSDS!Q$23*$AX12^6+WeightSDS!R$23*$AX12^5+WeightSDS!S$23*$AX12^4+WeightSDS!T$23*$AX12^3+WeightSDS!U$23*$AX12^2+WeightSDS!V$23*$AX12+WeightSDS!W$23,IF($AX12&lt;153,WeightSDS!M$25*$AX12^10+WeightSDS!N$25*$AX12^9+WeightSDS!O$25*$AX12^8+WeightSDS!P$25*$AX12^7+WeightSDS!Q$25*$AX12^6+WeightSDS!R$25*$AX12^5+WeightSDS!S$25*$AX12^4+WeightSDS!T$25*$AX12^3+WeightSDS!U$25*$AX12^2+WeightSDS!V$25*$AX12+WeightSDS!W$25,WeightSDS!M$27+WeightSDS!N$27/(1+EXP(WeightSDS!O$27+WeightSDS!P$27*$AX12)))),IF($AX12&lt;43.8,WeightSDS!M$29*$AX12^10+WeightSDS!N$29*$AX12^9+WeightSDS!O$29*$AX12^8+WeightSDS!P$29*$AX12^7+WeightSDS!Q$29*$AX12^6+WeightSDS!R$29*$AX12^5+WeightSDS!S$29*$AX12^4+WeightSDS!T$29*$AX12^3+WeightSDS!U$29*$AX12^2+WeightSDS!V$29*$AX12+WeightSDS!W$29-0.010431*(1-$AX12/210),IF($AX12&lt;123,WeightSDS!M$30*$AX12^10+WeightSDS!N$30*$AX12^9+WeightSDS!O$30*$AX12^8+WeightSDS!P$30*$AX12^7+WeightSDS!Q$30*$AX12^6+WeightSDS!R$30*$AX12^5+WeightSDS!S$30*$AX12^4+WeightSDS!T$30*$AX12^3+WeightSDS!U$30*$AX12^2+WeightSDS!V$30*$AX12+WeightSDS!W$30-0.010431*(1-1/$AX12),WeightSDS!M$32+WeightSDS!N$32/(1+EXP(WeightSDS!O$32+WeightSDS!P$32*$AX12))-0.010431*(1-$AX12/210))))</f>
        <v>2.9500001032655536</v>
      </c>
      <c r="BB12" s="7">
        <f>IF($E$4="M",IF($AX12&lt;162,WeightSDS!P$12*$AX12^7+WeightSDS!Q$12*$AX12^6+WeightSDS!R$12*$AX12^5+WeightSDS!S$12*$AX12^4+WeightSDS!T$12*$AX12^3+WeightSDS!U$12*$AX12^2+WeightSDS!V$12*$AX12+WeightSDS!W$12,WeightSDS!P$14*$AX12^7+WeightSDS!Q$14*$AX12^6+WeightSDS!R$14*$AX12^5+WeightSDS!S$14*$AX12^4+WeightSDS!T$14*$AX12^3+WeightSDS!U$14*$AX12^2+WeightSDS!V$14*$AX12+WeightSDS!W$14),IF($AX12&lt;156,WeightSDS!O$17*$AX12^8+WeightSDS!P$17*$AX12^7+WeightSDS!Q$17*$AX12^6+WeightSDS!R$17*$AX12^5+WeightSDS!S$17*$AX12^4+WeightSDS!T$17*$AX12^3+WeightSDS!U$17*$AX12^2+WeightSDS!V$17*$AX12+WeightSDS!W$17,IF($AX12&lt;186,WeightSDS!$U$18+(WeightSDS!$V$18-WeightSDS!$U$18)/24*($AX12-186)+WeightSDS!$W$18*(-$AX12+186)^2-0.005,WeightSDS!$U$18+(WeightSDS!$V$18-WeightSDS!$U$18)/24*($AX12-186)-0.005)))</f>
        <v>0.14604529399999999</v>
      </c>
      <c r="BD12">
        <f t="shared" si="29"/>
        <v>0.56299999999999994</v>
      </c>
      <c r="BE12">
        <f t="shared" si="30"/>
        <v>69</v>
      </c>
      <c r="BF12">
        <f t="shared" si="31"/>
        <v>0.51</v>
      </c>
      <c r="BG12" s="7" t="e">
        <f t="shared" si="6"/>
        <v>#VALUE!</v>
      </c>
      <c r="BH12" s="7" t="e">
        <f t="shared" si="7"/>
        <v>#VALUE!</v>
      </c>
      <c r="BI12" s="7" t="e">
        <f t="shared" si="8"/>
        <v>#VALUE!</v>
      </c>
      <c r="BJ12" s="7" t="e">
        <f t="shared" si="9"/>
        <v>#VALUE!</v>
      </c>
      <c r="BK12" s="7" t="e">
        <f t="shared" si="10"/>
        <v>#VALUE!</v>
      </c>
      <c r="BL12" s="7" t="e">
        <f t="shared" si="11"/>
        <v>#VALUE!</v>
      </c>
      <c r="BM12" s="7" t="e">
        <f t="shared" si="12"/>
        <v>#VALUE!</v>
      </c>
      <c r="BN12" s="7" t="e">
        <f t="shared" si="13"/>
        <v>#VALUE!</v>
      </c>
      <c r="BO12" s="7" t="e">
        <f t="shared" si="14"/>
        <v>#VALUE!</v>
      </c>
    </row>
    <row r="13" spans="2:67" s="7" customFormat="1" x14ac:dyDescent="0.15">
      <c r="B13" s="79"/>
      <c r="C13" s="79"/>
      <c r="D13" s="30"/>
      <c r="E13" s="78"/>
      <c r="F13" s="78"/>
      <c r="G13" s="78"/>
      <c r="H13" s="78"/>
      <c r="I13" s="108" t="str">
        <f t="shared" ref="I13:I14" si="37">IF(COUNTA($V$3)=1,"",IF(COUNTA($D$4,$G$4,$H$4,D13)=4,INT((D13-$D$4+$G$4*7+$H$4)/7)&amp;" 週 "&amp;MOD((D13-$D$4+$G$4*7+$H$4),7)&amp;" 日",""))</f>
        <v/>
      </c>
      <c r="J13" s="109" t="str">
        <f t="shared" si="0"/>
        <v/>
      </c>
      <c r="K13" s="110" t="str">
        <f t="shared" si="34"/>
        <v/>
      </c>
      <c r="L13" s="109" t="str">
        <f t="shared" si="1"/>
        <v/>
      </c>
      <c r="M13" s="110" t="str">
        <f t="shared" si="35"/>
        <v/>
      </c>
      <c r="N13" s="109" t="str">
        <f t="shared" si="36"/>
        <v/>
      </c>
      <c r="O13" s="110" t="str">
        <f t="shared" si="32"/>
        <v/>
      </c>
      <c r="P13" s="110" t="str">
        <f t="shared" si="15"/>
        <v/>
      </c>
      <c r="Q13" s="109" t="str">
        <f t="shared" si="2"/>
        <v/>
      </c>
      <c r="R13" s="109" t="str">
        <f t="shared" si="16"/>
        <v/>
      </c>
      <c r="S13" s="109" t="str">
        <f t="shared" si="17"/>
        <v/>
      </c>
      <c r="T13" s="110" t="str">
        <f t="shared" ref="T13:T14" si="38">IF(COUNTA($E$4,$D$4,D13,E13,F13)=5,AS13/E13^2*10000,"")</f>
        <v/>
      </c>
      <c r="U13" s="109" t="str">
        <f t="shared" si="18"/>
        <v/>
      </c>
      <c r="V13" s="110" t="str">
        <f t="shared" si="33"/>
        <v/>
      </c>
      <c r="W13" s="110" t="str">
        <f t="shared" si="19"/>
        <v/>
      </c>
      <c r="X13" s="109" t="str">
        <f t="shared" si="3"/>
        <v/>
      </c>
      <c r="Y13" s="110" t="str">
        <f t="shared" ref="Y13:Y14" si="39">IF(COUNTA($E$4,$D$4,D13,H13)=4,IF(Z13&gt;77,"*",((H13/BE13)^(BD13)-1)/BD13/BF13),"")</f>
        <v/>
      </c>
      <c r="Z13" s="174" t="str">
        <f t="shared" si="20"/>
        <v/>
      </c>
      <c r="AA13" s="110" t="str">
        <f t="shared" si="4"/>
        <v/>
      </c>
      <c r="AB13" s="31"/>
      <c r="AC13" s="31"/>
      <c r="AD13" s="31"/>
      <c r="AE13" s="31"/>
      <c r="AF13" s="136"/>
      <c r="AG13" s="139">
        <f t="shared" si="21"/>
        <v>0</v>
      </c>
      <c r="AH13" s="31">
        <f t="shared" si="22"/>
        <v>0</v>
      </c>
      <c r="AI13" s="31"/>
      <c r="AJ13" s="140">
        <f t="shared" si="23"/>
        <v>0</v>
      </c>
      <c r="AK13" s="12"/>
      <c r="AL13" s="12"/>
      <c r="AM13" s="79">
        <f t="shared" si="24"/>
        <v>0</v>
      </c>
      <c r="AN13" s="79">
        <f t="shared" si="25"/>
        <v>0</v>
      </c>
      <c r="AO13" s="12"/>
      <c r="AP13" s="8">
        <f t="shared" si="26"/>
        <v>9.0359999999999996</v>
      </c>
      <c r="AQ13" s="8">
        <f t="shared" si="5"/>
        <v>-184.49199999999999</v>
      </c>
      <c r="AR13" s="8"/>
      <c r="AS13" s="8">
        <f t="shared" si="27"/>
        <v>0</v>
      </c>
      <c r="AT13"/>
      <c r="AU13">
        <f>IF($E$4="M",IF(AX13&lt;78,LMS!$D$5*AX13^3+LMS!$E$5*AX13^2+LMS!$F$5*AX13+LMS!$G$5,IF(AX13&lt;150,LMS!$D$6*AX13^3+LMS!$E$6*AX13^2+LMS!$F$6*AX13+LMS!$G$6,LMS!$D$7*AX13^3+LMS!$E$7*AX13^2+LMS!$F$7*AX13+LMS!$G$7)),IF(AX13&lt;69,LMS!$D$9*AX13^3+LMS!$E$9*AX13^2+LMS!$F$9*AX13+LMS!$G$9,IF(AX13&lt;150,LMS!$D$10*AX13^3+LMS!$E$10*AX13^2+LMS!$F$10*AX13+LMS!$G$10,LMS!$D$11*AX13^3+LMS!$E$11*AX13^2+LMS!$F$11*AX13+LMS!$G$11)))</f>
        <v>0.79584630099999998</v>
      </c>
      <c r="AV13">
        <f>IF($E$4="M",(IF(AX13&lt;2.5,LMS!$D$21*AX13^3+LMS!$E$21*AX13^2+LMS!$F$21*AX13+LMS!$G$21,IF(AX13&lt;9.5,LMS!$D$22*AX13^3+LMS!$E$22*AX13^2+LMS!$F$22*AX13+LMS!$G$22,IF(AX13&lt;26.75,LMS!$D$23*AX13^3+LMS!$E$23*AX13^2+LMS!$F$23*AX13+LMS!$G$23,IF(AX13&lt;90,LMS!$D$24*AX13^3+LMS!$E$24*AX13^2+LMS!$F$24*AX13+LMS!$G$24,LMS!$D$25*AX13^3+LMS!$E$25*AX13^2+LMS!$F$25*AX13+LMS!$G$25))))),(IF(AX13&lt;2.5,LMS!$D$27*AX13^3+LMS!$E$27*AX13^2+LMS!$F$27*AX13+LMS!$G$27,IF(AX13&lt;9.5,LMS!$D$28*AX13^3+LMS!$E$28*AX13^2+LMS!$F$28*AX13+LMS!$G$28,IF(AX13&lt;26.75,LMS!$D$29*AX13^3+LMS!$E$29*AX13^2+LMS!$F$29*AX13+LMS!$G$29,IF(AX13&lt;90,LMS!$D$30*AX13^3+LMS!$E$30*AX13^2+LMS!$F$30*AX13+LMS!$G$30,IF(AX13&lt;150,LMS!$D$31*AX13^3+LMS!$E$31*AX13^2+LMS!$F$31*AX13+LMS!$G$31,LMS!$D$32*AX13^3+LMS!$E$32*AX13^2+LMS!$F$32*AX13+LMS!$G$32)))))))</f>
        <v>12.568967990000001</v>
      </c>
      <c r="AW13">
        <f>IF($E$4="M",(IF(AX13&lt;90,LMS!$D$14*AX13^3+LMS!$E$14*AX13^2+LMS!$F$14*AX13+LMS!$G$14,LMS!$D$15*AX13^3+LMS!$E$15*AX13^2+LMS!$F$15*AX13+LMS!$G$15)),(IF(AX13&lt;90,LMS!$D$17*AX13^3+LMS!$E$17*AX13^2+LMS!$F$17*AX13+LMS!$G$17,LMS!$D$18*AX13^3+LMS!$E$18*AX13^2+LMS!$F$18*AX13+LMS!$G$18)))</f>
        <v>8.8969350000000003E-2</v>
      </c>
      <c r="AX13" s="7">
        <f t="shared" si="28"/>
        <v>0</v>
      </c>
      <c r="AZ13" s="143">
        <f>IF($E$4="M",WeightSDS!P$5*$AX13^7+WeightSDS!Q$5*$AX13^6+WeightSDS!R$5*$AX13^5+WeightSDS!S$5*$AX13^4+WeightSDS!T$5*$AX13^3+WeightSDS!U$5*$AX13^2+WeightSDS!V$5*$AX13+WeightSDS!W$5,IF($AX13&lt;186,WeightSDS!P$8*$AX13^7+WeightSDS!Q$8*$AX13^6+WeightSDS!R$8*$AX13^5+WeightSDS!S$8*$AX13^4+WeightSDS!T$8*$AX13^3+WeightSDS!U$8*$AX13^2+WeightSDS!V$8*$AX13+WeightSDS!W$8,WeightSDS!$U$9+WeightSDS!$V$9*($AX13-WeightSDS!$W$9)))</f>
        <v>0.75407122999999998</v>
      </c>
      <c r="BA13" s="7">
        <f>IF($E$4="M",IF($AX13&lt;45,WeightSDS!M$23*$AX13^10+WeightSDS!N$23*$AX13^9+WeightSDS!O$23*$AX13^8+WeightSDS!P$23*$AX13^7+WeightSDS!Q$23*$AX13^6+WeightSDS!R$23*$AX13^5+WeightSDS!S$23*$AX13^4+WeightSDS!T$23*$AX13^3+WeightSDS!U$23*$AX13^2+WeightSDS!V$23*$AX13+WeightSDS!W$23,IF($AX13&lt;153,WeightSDS!M$25*$AX13^10+WeightSDS!N$25*$AX13^9+WeightSDS!O$25*$AX13^8+WeightSDS!P$25*$AX13^7+WeightSDS!Q$25*$AX13^6+WeightSDS!R$25*$AX13^5+WeightSDS!S$25*$AX13^4+WeightSDS!T$25*$AX13^3+WeightSDS!U$25*$AX13^2+WeightSDS!V$25*$AX13+WeightSDS!W$25,WeightSDS!M$27+WeightSDS!N$27/(1+EXP(WeightSDS!O$27+WeightSDS!P$27*$AX13)))),IF($AX13&lt;43.8,WeightSDS!M$29*$AX13^10+WeightSDS!N$29*$AX13^9+WeightSDS!O$29*$AX13^8+WeightSDS!P$29*$AX13^7+WeightSDS!Q$29*$AX13^6+WeightSDS!R$29*$AX13^5+WeightSDS!S$29*$AX13^4+WeightSDS!T$29*$AX13^3+WeightSDS!U$29*$AX13^2+WeightSDS!V$29*$AX13+WeightSDS!W$29-0.010431*(1-$AX13/210),IF($AX13&lt;123,WeightSDS!M$30*$AX13^10+WeightSDS!N$30*$AX13^9+WeightSDS!O$30*$AX13^8+WeightSDS!P$30*$AX13^7+WeightSDS!Q$30*$AX13^6+WeightSDS!R$30*$AX13^5+WeightSDS!S$30*$AX13^4+WeightSDS!T$30*$AX13^3+WeightSDS!U$30*$AX13^2+WeightSDS!V$30*$AX13+WeightSDS!W$30-0.010431*(1-1/$AX13),WeightSDS!M$32+WeightSDS!N$32/(1+EXP(WeightSDS!O$32+WeightSDS!P$32*$AX13))-0.010431*(1-$AX13/210))))</f>
        <v>2.9500001032655536</v>
      </c>
      <c r="BB13" s="7">
        <f>IF($E$4="M",IF($AX13&lt;162,WeightSDS!P$12*$AX13^7+WeightSDS!Q$12*$AX13^6+WeightSDS!R$12*$AX13^5+WeightSDS!S$12*$AX13^4+WeightSDS!T$12*$AX13^3+WeightSDS!U$12*$AX13^2+WeightSDS!V$12*$AX13+WeightSDS!W$12,WeightSDS!P$14*$AX13^7+WeightSDS!Q$14*$AX13^6+WeightSDS!R$14*$AX13^5+WeightSDS!S$14*$AX13^4+WeightSDS!T$14*$AX13^3+WeightSDS!U$14*$AX13^2+WeightSDS!V$14*$AX13+WeightSDS!W$14),IF($AX13&lt;156,WeightSDS!O$17*$AX13^8+WeightSDS!P$17*$AX13^7+WeightSDS!Q$17*$AX13^6+WeightSDS!R$17*$AX13^5+WeightSDS!S$17*$AX13^4+WeightSDS!T$17*$AX13^3+WeightSDS!U$17*$AX13^2+WeightSDS!V$17*$AX13+WeightSDS!W$17,IF($AX13&lt;186,WeightSDS!$U$18+(WeightSDS!$V$18-WeightSDS!$U$18)/24*($AX13-186)+WeightSDS!$W$18*(-$AX13+186)^2-0.005,WeightSDS!$U$18+(WeightSDS!$V$18-WeightSDS!$U$18)/24*($AX13-186)-0.005)))</f>
        <v>0.14604529399999999</v>
      </c>
      <c r="BD13">
        <f t="shared" si="29"/>
        <v>0.56299999999999994</v>
      </c>
      <c r="BE13">
        <f t="shared" si="30"/>
        <v>69</v>
      </c>
      <c r="BF13">
        <f t="shared" si="31"/>
        <v>0.51</v>
      </c>
      <c r="BG13" s="7" t="e">
        <f t="shared" si="6"/>
        <v>#VALUE!</v>
      </c>
      <c r="BH13" s="7" t="e">
        <f t="shared" si="7"/>
        <v>#VALUE!</v>
      </c>
      <c r="BI13" s="7" t="e">
        <f t="shared" si="8"/>
        <v>#VALUE!</v>
      </c>
      <c r="BJ13" s="7" t="e">
        <f t="shared" si="9"/>
        <v>#VALUE!</v>
      </c>
      <c r="BK13" s="7" t="e">
        <f t="shared" si="10"/>
        <v>#VALUE!</v>
      </c>
      <c r="BL13" s="7" t="e">
        <f t="shared" si="11"/>
        <v>#VALUE!</v>
      </c>
      <c r="BM13" s="7" t="e">
        <f t="shared" si="12"/>
        <v>#VALUE!</v>
      </c>
      <c r="BN13" s="7" t="e">
        <f t="shared" si="13"/>
        <v>#VALUE!</v>
      </c>
      <c r="BO13" s="7" t="e">
        <f t="shared" si="14"/>
        <v>#VALUE!</v>
      </c>
    </row>
    <row r="14" spans="2:67" s="7" customFormat="1" x14ac:dyDescent="0.15">
      <c r="B14" s="79"/>
      <c r="C14" s="79"/>
      <c r="D14" s="30"/>
      <c r="E14" s="78"/>
      <c r="F14" s="78"/>
      <c r="G14" s="78"/>
      <c r="H14" s="78"/>
      <c r="I14" s="108" t="str">
        <f t="shared" si="37"/>
        <v/>
      </c>
      <c r="J14" s="109" t="str">
        <f t="shared" si="0"/>
        <v/>
      </c>
      <c r="K14" s="110" t="str">
        <f t="shared" si="34"/>
        <v/>
      </c>
      <c r="L14" s="109" t="str">
        <f t="shared" si="1"/>
        <v/>
      </c>
      <c r="M14" s="110" t="str">
        <f t="shared" si="35"/>
        <v/>
      </c>
      <c r="N14" s="109" t="str">
        <f t="shared" si="36"/>
        <v/>
      </c>
      <c r="O14" s="110" t="str">
        <f t="shared" si="32"/>
        <v/>
      </c>
      <c r="P14" s="110" t="str">
        <f t="shared" si="15"/>
        <v/>
      </c>
      <c r="Q14" s="109" t="str">
        <f t="shared" ref="Q14" si="40">IF(COUNTA($E$4,$D$4,D14,E14,F14)=5,IF(Z14&lt;1,"*",IF(Z14&gt;=6,"*",IF(E14&gt;=120,"*",IF(E14&lt;70,"*",(AS14-AP14)/AP14*100)))),"")</f>
        <v/>
      </c>
      <c r="R14" s="109" t="str">
        <f t="shared" si="16"/>
        <v/>
      </c>
      <c r="S14" s="109" t="str">
        <f t="shared" si="17"/>
        <v/>
      </c>
      <c r="T14" s="110" t="str">
        <f t="shared" si="38"/>
        <v/>
      </c>
      <c r="U14" s="109" t="str">
        <f t="shared" ref="U14" si="41">IF(COUNTA($E$4,$D$4,D14,E14,F14)=5,IF(Z14&gt;17.583,"*",NORMSDIST(((T14/AV14)^(AU14)-1)/AU14/AW14)*100),"")</f>
        <v/>
      </c>
      <c r="V14" s="110" t="str">
        <f t="shared" si="33"/>
        <v/>
      </c>
      <c r="W14" s="110" t="str">
        <f t="shared" si="19"/>
        <v/>
      </c>
      <c r="X14" s="109" t="str">
        <f t="shared" si="3"/>
        <v/>
      </c>
      <c r="Y14" s="110" t="str">
        <f t="shared" si="39"/>
        <v/>
      </c>
      <c r="Z14" s="174" t="str">
        <f t="shared" si="20"/>
        <v/>
      </c>
      <c r="AA14" s="110" t="str">
        <f t="shared" ref="AA14" si="42">IF(Z14="","",IF(AG14&lt;10,"0","")&amp;AG14&amp;"歳"&amp;IF(AH14&lt;10,"0","")&amp;AH14&amp;"か月")</f>
        <v/>
      </c>
      <c r="AB14" s="31"/>
      <c r="AC14" s="31"/>
      <c r="AD14" s="31"/>
      <c r="AE14" s="31"/>
      <c r="AF14" s="136"/>
      <c r="AG14" s="139">
        <f t="shared" si="21"/>
        <v>0</v>
      </c>
      <c r="AH14" s="31">
        <f t="shared" si="22"/>
        <v>0</v>
      </c>
      <c r="AI14" s="31"/>
      <c r="AJ14" s="140">
        <f t="shared" si="23"/>
        <v>0</v>
      </c>
      <c r="AK14" s="12"/>
      <c r="AL14" s="12"/>
      <c r="AM14" s="79">
        <f t="shared" si="24"/>
        <v>0</v>
      </c>
      <c r="AN14" s="79">
        <f t="shared" si="25"/>
        <v>0</v>
      </c>
      <c r="AO14" s="12"/>
      <c r="AP14" s="8">
        <f t="shared" si="26"/>
        <v>9.0359999999999996</v>
      </c>
      <c r="AQ14" s="8">
        <f t="shared" si="5"/>
        <v>-184.49199999999999</v>
      </c>
      <c r="AR14" s="8"/>
      <c r="AS14" s="8">
        <f t="shared" si="27"/>
        <v>0</v>
      </c>
      <c r="AT14"/>
      <c r="AU14">
        <f>IF($E$4="M",IF(AX14&lt;78,LMS!$D$5*AX14^3+LMS!$E$5*AX14^2+LMS!$F$5*AX14+LMS!$G$5,IF(AX14&lt;150,LMS!$D$6*AX14^3+LMS!$E$6*AX14^2+LMS!$F$6*AX14+LMS!$G$6,LMS!$D$7*AX14^3+LMS!$E$7*AX14^2+LMS!$F$7*AX14+LMS!$G$7)),IF(AX14&lt;69,LMS!$D$9*AX14^3+LMS!$E$9*AX14^2+LMS!$F$9*AX14+LMS!$G$9,IF(AX14&lt;150,LMS!$D$10*AX14^3+LMS!$E$10*AX14^2+LMS!$F$10*AX14+LMS!$G$10,LMS!$D$11*AX14^3+LMS!$E$11*AX14^2+LMS!$F$11*AX14+LMS!$G$11)))</f>
        <v>0.79584630099999998</v>
      </c>
      <c r="AV14">
        <f>IF($E$4="M",(IF(AX14&lt;2.5,LMS!$D$21*AX14^3+LMS!$E$21*AX14^2+LMS!$F$21*AX14+LMS!$G$21,IF(AX14&lt;9.5,LMS!$D$22*AX14^3+LMS!$E$22*AX14^2+LMS!$F$22*AX14+LMS!$G$22,IF(AX14&lt;26.75,LMS!$D$23*AX14^3+LMS!$E$23*AX14^2+LMS!$F$23*AX14+LMS!$G$23,IF(AX14&lt;90,LMS!$D$24*AX14^3+LMS!$E$24*AX14^2+LMS!$F$24*AX14+LMS!$G$24,LMS!$D$25*AX14^3+LMS!$E$25*AX14^2+LMS!$F$25*AX14+LMS!$G$25))))),(IF(AX14&lt;2.5,LMS!$D$27*AX14^3+LMS!$E$27*AX14^2+LMS!$F$27*AX14+LMS!$G$27,IF(AX14&lt;9.5,LMS!$D$28*AX14^3+LMS!$E$28*AX14^2+LMS!$F$28*AX14+LMS!$G$28,IF(AX14&lt;26.75,LMS!$D$29*AX14^3+LMS!$E$29*AX14^2+LMS!$F$29*AX14+LMS!$G$29,IF(AX14&lt;90,LMS!$D$30*AX14^3+LMS!$E$30*AX14^2+LMS!$F$30*AX14+LMS!$G$30,IF(AX14&lt;150,LMS!$D$31*AX14^3+LMS!$E$31*AX14^2+LMS!$F$31*AX14+LMS!$G$31,LMS!$D$32*AX14^3+LMS!$E$32*AX14^2+LMS!$F$32*AX14+LMS!$G$32)))))))</f>
        <v>12.568967990000001</v>
      </c>
      <c r="AW14">
        <f>IF($E$4="M",(IF(AX14&lt;90,LMS!$D$14*AX14^3+LMS!$E$14*AX14^2+LMS!$F$14*AX14+LMS!$G$14,LMS!$D$15*AX14^3+LMS!$E$15*AX14^2+LMS!$F$15*AX14+LMS!$G$15)),(IF(AX14&lt;90,LMS!$D$17*AX14^3+LMS!$E$17*AX14^2+LMS!$F$17*AX14+LMS!$G$17,LMS!$D$18*AX14^3+LMS!$E$18*AX14^2+LMS!$F$18*AX14+LMS!$G$18)))</f>
        <v>8.8969350000000003E-2</v>
      </c>
      <c r="AX14" s="7">
        <f t="shared" si="28"/>
        <v>0</v>
      </c>
      <c r="AZ14" s="143">
        <f>IF($E$4="M",WeightSDS!P$5*$AX14^7+WeightSDS!Q$5*$AX14^6+WeightSDS!R$5*$AX14^5+WeightSDS!S$5*$AX14^4+WeightSDS!T$5*$AX14^3+WeightSDS!U$5*$AX14^2+WeightSDS!V$5*$AX14+WeightSDS!W$5,IF($AX14&lt;186,WeightSDS!P$8*$AX14^7+WeightSDS!Q$8*$AX14^6+WeightSDS!R$8*$AX14^5+WeightSDS!S$8*$AX14^4+WeightSDS!T$8*$AX14^3+WeightSDS!U$8*$AX14^2+WeightSDS!V$8*$AX14+WeightSDS!W$8,WeightSDS!$U$9+WeightSDS!$V$9*($AX14-WeightSDS!$W$9)))</f>
        <v>0.75407122999999998</v>
      </c>
      <c r="BA14" s="7">
        <f>IF($E$4="M",IF($AX14&lt;45,WeightSDS!M$23*$AX14^10+WeightSDS!N$23*$AX14^9+WeightSDS!O$23*$AX14^8+WeightSDS!P$23*$AX14^7+WeightSDS!Q$23*$AX14^6+WeightSDS!R$23*$AX14^5+WeightSDS!S$23*$AX14^4+WeightSDS!T$23*$AX14^3+WeightSDS!U$23*$AX14^2+WeightSDS!V$23*$AX14+WeightSDS!W$23,IF($AX14&lt;153,WeightSDS!M$25*$AX14^10+WeightSDS!N$25*$AX14^9+WeightSDS!O$25*$AX14^8+WeightSDS!P$25*$AX14^7+WeightSDS!Q$25*$AX14^6+WeightSDS!R$25*$AX14^5+WeightSDS!S$25*$AX14^4+WeightSDS!T$25*$AX14^3+WeightSDS!U$25*$AX14^2+WeightSDS!V$25*$AX14+WeightSDS!W$25,WeightSDS!M$27+WeightSDS!N$27/(1+EXP(WeightSDS!O$27+WeightSDS!P$27*$AX14)))),IF($AX14&lt;43.8,WeightSDS!M$29*$AX14^10+WeightSDS!N$29*$AX14^9+WeightSDS!O$29*$AX14^8+WeightSDS!P$29*$AX14^7+WeightSDS!Q$29*$AX14^6+WeightSDS!R$29*$AX14^5+WeightSDS!S$29*$AX14^4+WeightSDS!T$29*$AX14^3+WeightSDS!U$29*$AX14^2+WeightSDS!V$29*$AX14+WeightSDS!W$29-0.010431*(1-$AX14/210),IF($AX14&lt;123,WeightSDS!M$30*$AX14^10+WeightSDS!N$30*$AX14^9+WeightSDS!O$30*$AX14^8+WeightSDS!P$30*$AX14^7+WeightSDS!Q$30*$AX14^6+WeightSDS!R$30*$AX14^5+WeightSDS!S$30*$AX14^4+WeightSDS!T$30*$AX14^3+WeightSDS!U$30*$AX14^2+WeightSDS!V$30*$AX14+WeightSDS!W$30-0.010431*(1-1/$AX14),WeightSDS!M$32+WeightSDS!N$32/(1+EXP(WeightSDS!O$32+WeightSDS!P$32*$AX14))-0.010431*(1-$AX14/210))))</f>
        <v>2.9500001032655536</v>
      </c>
      <c r="BB14" s="7">
        <f>IF($E$4="M",IF($AX14&lt;162,WeightSDS!P$12*$AX14^7+WeightSDS!Q$12*$AX14^6+WeightSDS!R$12*$AX14^5+WeightSDS!S$12*$AX14^4+WeightSDS!T$12*$AX14^3+WeightSDS!U$12*$AX14^2+WeightSDS!V$12*$AX14+WeightSDS!W$12,WeightSDS!P$14*$AX14^7+WeightSDS!Q$14*$AX14^6+WeightSDS!R$14*$AX14^5+WeightSDS!S$14*$AX14^4+WeightSDS!T$14*$AX14^3+WeightSDS!U$14*$AX14^2+WeightSDS!V$14*$AX14+WeightSDS!W$14),IF($AX14&lt;156,WeightSDS!O$17*$AX14^8+WeightSDS!P$17*$AX14^7+WeightSDS!Q$17*$AX14^6+WeightSDS!R$17*$AX14^5+WeightSDS!S$17*$AX14^4+WeightSDS!T$17*$AX14^3+WeightSDS!U$17*$AX14^2+WeightSDS!V$17*$AX14+WeightSDS!W$17,IF($AX14&lt;186,WeightSDS!$U$18+(WeightSDS!$V$18-WeightSDS!$U$18)/24*($AX14-186)+WeightSDS!$W$18*(-$AX14+186)^2-0.005,WeightSDS!$U$18+(WeightSDS!$V$18-WeightSDS!$U$18)/24*($AX14-186)-0.005)))</f>
        <v>0.14604529399999999</v>
      </c>
      <c r="BD14">
        <f t="shared" si="29"/>
        <v>0.56299999999999994</v>
      </c>
      <c r="BE14">
        <f t="shared" si="30"/>
        <v>69</v>
      </c>
      <c r="BF14">
        <f t="shared" si="31"/>
        <v>0.51</v>
      </c>
      <c r="BG14" s="7" t="e">
        <f t="shared" si="6"/>
        <v>#VALUE!</v>
      </c>
      <c r="BH14" s="7" t="e">
        <f t="shared" si="7"/>
        <v>#VALUE!</v>
      </c>
      <c r="BI14" s="7" t="e">
        <f t="shared" si="8"/>
        <v>#VALUE!</v>
      </c>
      <c r="BJ14" s="7" t="e">
        <f t="shared" si="9"/>
        <v>#VALUE!</v>
      </c>
      <c r="BK14" s="7" t="e">
        <f t="shared" si="10"/>
        <v>#VALUE!</v>
      </c>
      <c r="BL14" s="7" t="e">
        <f t="shared" si="11"/>
        <v>#VALUE!</v>
      </c>
      <c r="BM14" s="7" t="e">
        <f t="shared" si="12"/>
        <v>#VALUE!</v>
      </c>
      <c r="BN14" s="7" t="e">
        <f t="shared" si="13"/>
        <v>#VALUE!</v>
      </c>
      <c r="BO14" s="7" t="e">
        <f t="shared" si="14"/>
        <v>#VALUE!</v>
      </c>
    </row>
    <row r="15" spans="2:67" s="7" customFormat="1" x14ac:dyDescent="0.15">
      <c r="B15" s="79"/>
      <c r="C15" s="79"/>
      <c r="D15" s="30"/>
      <c r="E15" s="78"/>
      <c r="F15" s="78"/>
      <c r="G15" s="78"/>
      <c r="H15" s="78"/>
      <c r="I15" s="108" t="str">
        <f t="shared" ref="I15:I57" si="43">IF(COUNTA($V$3)=1,"",IF(COUNTA($D$4,$G$4,$H$4,D15)=4,INT((D15-$D$4+$G$4*7+$H$4)/7)&amp;" 週 "&amp;MOD((D15-$D$4+$G$4*7+$H$4),7)&amp;" 日",""))</f>
        <v/>
      </c>
      <c r="J15" s="109" t="str">
        <f t="shared" si="0"/>
        <v/>
      </c>
      <c r="K15" s="110" t="str">
        <f t="shared" ref="K15:K57" si="44">IF(COUNTA($V$3)=1,"",IF(COUNTA($E$4:$H$4,F15)=5,IF(AM15&gt;41,"*",IF(AM15&lt;22,"*",((F15/BH15)^(BG15)-1)/BG15/BI15)),""))</f>
        <v/>
      </c>
      <c r="L15" s="109" t="str">
        <f t="shared" si="1"/>
        <v/>
      </c>
      <c r="M15" s="110" t="str">
        <f t="shared" ref="M15:M57" si="45">IF(COUNTA($V$3)=1,"",IF(COUNTA($G$4,$H$4,E15)=3,IF(AM15&gt;41,"*",IF(AM15&lt;22,"*",((E15/BK15)^(BJ15)-1)/BJ15/BL15)),""))</f>
        <v/>
      </c>
      <c r="N15" s="109" t="str">
        <f t="shared" ref="N15:N57" si="46">IF(COUNTA($V$3)=1,"",IF(COUNTA($G$4,$H$4,G15)=3,IF(AM15&gt;41,"*",IF(AM15&lt;22,"*",NORMSDIST(((G15/BN15)^(BM15)-1)/BM15/BO15)*100)),""))</f>
        <v/>
      </c>
      <c r="O15" s="110" t="str">
        <f t="shared" ref="O15:O57" si="47">IF(COUNTA($V$3)=1,"",IF(COUNTA($G$4,$H$4,G15)=3,IF(AM15&gt;41,"*",IF(AM15&lt;22,"*",((G15/BN15)^(BM15)-1)/BM15/BO15)),""))</f>
        <v/>
      </c>
      <c r="P15" s="110" t="str">
        <f t="shared" si="15"/>
        <v/>
      </c>
      <c r="Q15" s="109" t="str">
        <f>IF(COUNTA($E$4,$D$4,D15,E15,F15)=5,IF(Z15&lt;1,"*",IF(Z15&gt;=6,"*",IF(E15&gt;=120,"*",IF(E15&lt;70,"*",(AS15-AP15)/AP15*100)))),"")</f>
        <v/>
      </c>
      <c r="R15" s="109" t="str">
        <f t="shared" si="16"/>
        <v/>
      </c>
      <c r="S15" s="109" t="str">
        <f t="shared" si="17"/>
        <v/>
      </c>
      <c r="T15" s="110" t="str">
        <f t="shared" ref="T15:T57" si="48">IF(COUNTA($E$4,$D$4,D15,E15,F15)=5,AS15/E15^2*10000,"")</f>
        <v/>
      </c>
      <c r="U15" s="109" t="str">
        <f t="shared" ref="U15:U57" si="49">IF(COUNTA($E$4,$D$4,D15,E15,F15)=5,IF(Z15&gt;17.583,"*",NORMSDIST(((T15/AV15)^(AU15)-1)/AU15/AW15)*100),"")</f>
        <v/>
      </c>
      <c r="V15" s="110" t="str">
        <f t="shared" si="33"/>
        <v/>
      </c>
      <c r="W15" s="110" t="str">
        <f t="shared" si="19"/>
        <v/>
      </c>
      <c r="X15" s="109" t="str">
        <f t="shared" ref="X15:X57" si="50">IF(COUNTA($E$4,$D$4,D15,H15)=4,IF(Z15&gt;77,"*",NORMSDIST(((H15/BE15)^(BD15)-1)/BD15/BF15)*100),"")</f>
        <v/>
      </c>
      <c r="Y15" s="110" t="str">
        <f t="shared" ref="Y15:Y57" si="51">IF(COUNTA($E$4,$D$4,D15,H15)=4,IF(Z15&gt;77,"*",((H15/BE15)^(BD15)-1)/BD15/BF15),"")</f>
        <v/>
      </c>
      <c r="Z15" s="174" t="str">
        <f t="shared" si="20"/>
        <v/>
      </c>
      <c r="AA15" s="110" t="str">
        <f t="shared" ref="AA15:AA57" si="52">IF(Z15="","",IF(AG15&lt;10,"0","")&amp;AG15&amp;"歳"&amp;IF(AH15&lt;10,"0","")&amp;AH15&amp;"か月")</f>
        <v/>
      </c>
      <c r="AB15" s="31"/>
      <c r="AC15" s="31"/>
      <c r="AD15" s="31"/>
      <c r="AE15" s="31"/>
      <c r="AF15" s="136"/>
      <c r="AG15" s="139">
        <f t="shared" si="21"/>
        <v>0</v>
      </c>
      <c r="AH15" s="31">
        <f t="shared" si="22"/>
        <v>0</v>
      </c>
      <c r="AI15" s="31"/>
      <c r="AJ15" s="140">
        <f t="shared" si="23"/>
        <v>0</v>
      </c>
      <c r="AK15" s="12"/>
      <c r="AL15" s="12"/>
      <c r="AM15" s="79">
        <f t="shared" ref="AM15:AM57" si="53">INT((D15-$D$4+$G$4*7+$H$4)/7)</f>
        <v>0</v>
      </c>
      <c r="AN15" s="79">
        <f t="shared" ref="AN15:AN57" si="54">MOD((D15-$D$4+$G$4*7+$H$4),7)</f>
        <v>0</v>
      </c>
      <c r="AO15" s="12"/>
      <c r="AP15" s="8">
        <f t="shared" ref="AP15:AP57" si="55">IF($E$4="M",2.06*10^-3*E15^2-0.1166*E15+6.5273,2.49*10^-3*E15^2-0.1858*E15+9.036)</f>
        <v>9.0359999999999996</v>
      </c>
      <c r="AQ15" s="8">
        <f t="shared" si="5"/>
        <v>-184.49199999999999</v>
      </c>
      <c r="AR15" s="8"/>
      <c r="AS15" s="8">
        <f t="shared" ref="AS15:AS57" si="56">IF(F15&gt;=200,F15/1000,F15)</f>
        <v>0</v>
      </c>
      <c r="AT15"/>
      <c r="AU15">
        <f>IF($E$4="M",IF(AX15&lt;78,LMS!$D$5*AX15^3+LMS!$E$5*AX15^2+LMS!$F$5*AX15+LMS!$G$5,IF(AX15&lt;150,LMS!$D$6*AX15^3+LMS!$E$6*AX15^2+LMS!$F$6*AX15+LMS!$G$6,LMS!$D$7*AX15^3+LMS!$E$7*AX15^2+LMS!$F$7*AX15+LMS!$G$7)),IF(AX15&lt;69,LMS!$D$9*AX15^3+LMS!$E$9*AX15^2+LMS!$F$9*AX15+LMS!$G$9,IF(AX15&lt;150,LMS!$D$10*AX15^3+LMS!$E$10*AX15^2+LMS!$F$10*AX15+LMS!$G$10,LMS!$D$11*AX15^3+LMS!$E$11*AX15^2+LMS!$F$11*AX15+LMS!$G$11)))</f>
        <v>0.79584630099999998</v>
      </c>
      <c r="AV15">
        <f>IF($E$4="M",(IF(AX15&lt;2.5,LMS!$D$21*AX15^3+LMS!$E$21*AX15^2+LMS!$F$21*AX15+LMS!$G$21,IF(AX15&lt;9.5,LMS!$D$22*AX15^3+LMS!$E$22*AX15^2+LMS!$F$22*AX15+LMS!$G$22,IF(AX15&lt;26.75,LMS!$D$23*AX15^3+LMS!$E$23*AX15^2+LMS!$F$23*AX15+LMS!$G$23,IF(AX15&lt;90,LMS!$D$24*AX15^3+LMS!$E$24*AX15^2+LMS!$F$24*AX15+LMS!$G$24,LMS!$D$25*AX15^3+LMS!$E$25*AX15^2+LMS!$F$25*AX15+LMS!$G$25))))),(IF(AX15&lt;2.5,LMS!$D$27*AX15^3+LMS!$E$27*AX15^2+LMS!$F$27*AX15+LMS!$G$27,IF(AX15&lt;9.5,LMS!$D$28*AX15^3+LMS!$E$28*AX15^2+LMS!$F$28*AX15+LMS!$G$28,IF(AX15&lt;26.75,LMS!$D$29*AX15^3+LMS!$E$29*AX15^2+LMS!$F$29*AX15+LMS!$G$29,IF(AX15&lt;90,LMS!$D$30*AX15^3+LMS!$E$30*AX15^2+LMS!$F$30*AX15+LMS!$G$30,IF(AX15&lt;150,LMS!$D$31*AX15^3+LMS!$E$31*AX15^2+LMS!$F$31*AX15+LMS!$G$31,LMS!$D$32*AX15^3+LMS!$E$32*AX15^2+LMS!$F$32*AX15+LMS!$G$32)))))))</f>
        <v>12.568967990000001</v>
      </c>
      <c r="AW15">
        <f>IF($E$4="M",(IF(AX15&lt;90,LMS!$D$14*AX15^3+LMS!$E$14*AX15^2+LMS!$F$14*AX15+LMS!$G$14,LMS!$D$15*AX15^3+LMS!$E$15*AX15^2+LMS!$F$15*AX15+LMS!$G$15)),(IF(AX15&lt;90,LMS!$D$17*AX15^3+LMS!$E$17*AX15^2+LMS!$F$17*AX15+LMS!$G$17,LMS!$D$18*AX15^3+LMS!$E$18*AX15^2+LMS!$F$18*AX15+LMS!$G$18)))</f>
        <v>8.8969350000000003E-2</v>
      </c>
      <c r="AX15" s="7">
        <f t="shared" si="28"/>
        <v>0</v>
      </c>
      <c r="AZ15" s="143">
        <f>IF($E$4="M",WeightSDS!P$5*$AX15^7+WeightSDS!Q$5*$AX15^6+WeightSDS!R$5*$AX15^5+WeightSDS!S$5*$AX15^4+WeightSDS!T$5*$AX15^3+WeightSDS!U$5*$AX15^2+WeightSDS!V$5*$AX15+WeightSDS!W$5,IF($AX15&lt;186,WeightSDS!P$8*$AX15^7+WeightSDS!Q$8*$AX15^6+WeightSDS!R$8*$AX15^5+WeightSDS!S$8*$AX15^4+WeightSDS!T$8*$AX15^3+WeightSDS!U$8*$AX15^2+WeightSDS!V$8*$AX15+WeightSDS!W$8,WeightSDS!$U$9+WeightSDS!$V$9*($AX15-WeightSDS!$W$9)))</f>
        <v>0.75407122999999998</v>
      </c>
      <c r="BA15" s="7">
        <f>IF($E$4="M",IF($AX15&lt;45,WeightSDS!M$23*$AX15^10+WeightSDS!N$23*$AX15^9+WeightSDS!O$23*$AX15^8+WeightSDS!P$23*$AX15^7+WeightSDS!Q$23*$AX15^6+WeightSDS!R$23*$AX15^5+WeightSDS!S$23*$AX15^4+WeightSDS!T$23*$AX15^3+WeightSDS!U$23*$AX15^2+WeightSDS!V$23*$AX15+WeightSDS!W$23,IF($AX15&lt;153,WeightSDS!M$25*$AX15^10+WeightSDS!N$25*$AX15^9+WeightSDS!O$25*$AX15^8+WeightSDS!P$25*$AX15^7+WeightSDS!Q$25*$AX15^6+WeightSDS!R$25*$AX15^5+WeightSDS!S$25*$AX15^4+WeightSDS!T$25*$AX15^3+WeightSDS!U$25*$AX15^2+WeightSDS!V$25*$AX15+WeightSDS!W$25,WeightSDS!M$27+WeightSDS!N$27/(1+EXP(WeightSDS!O$27+WeightSDS!P$27*$AX15)))),IF($AX15&lt;43.8,WeightSDS!M$29*$AX15^10+WeightSDS!N$29*$AX15^9+WeightSDS!O$29*$AX15^8+WeightSDS!P$29*$AX15^7+WeightSDS!Q$29*$AX15^6+WeightSDS!R$29*$AX15^5+WeightSDS!S$29*$AX15^4+WeightSDS!T$29*$AX15^3+WeightSDS!U$29*$AX15^2+WeightSDS!V$29*$AX15+WeightSDS!W$29-0.010431*(1-$AX15/210),IF($AX15&lt;123,WeightSDS!M$30*$AX15^10+WeightSDS!N$30*$AX15^9+WeightSDS!O$30*$AX15^8+WeightSDS!P$30*$AX15^7+WeightSDS!Q$30*$AX15^6+WeightSDS!R$30*$AX15^5+WeightSDS!S$30*$AX15^4+WeightSDS!T$30*$AX15^3+WeightSDS!U$30*$AX15^2+WeightSDS!V$30*$AX15+WeightSDS!W$30-0.010431*(1-1/$AX15),WeightSDS!M$32+WeightSDS!N$32/(1+EXP(WeightSDS!O$32+WeightSDS!P$32*$AX15))-0.010431*(1-$AX15/210))))</f>
        <v>2.9500001032655536</v>
      </c>
      <c r="BB15" s="7">
        <f>IF($E$4="M",IF($AX15&lt;162,WeightSDS!P$12*$AX15^7+WeightSDS!Q$12*$AX15^6+WeightSDS!R$12*$AX15^5+WeightSDS!S$12*$AX15^4+WeightSDS!T$12*$AX15^3+WeightSDS!U$12*$AX15^2+WeightSDS!V$12*$AX15+WeightSDS!W$12,WeightSDS!P$14*$AX15^7+WeightSDS!Q$14*$AX15^6+WeightSDS!R$14*$AX15^5+WeightSDS!S$14*$AX15^4+WeightSDS!T$14*$AX15^3+WeightSDS!U$14*$AX15^2+WeightSDS!V$14*$AX15+WeightSDS!W$14),IF($AX15&lt;156,WeightSDS!O$17*$AX15^8+WeightSDS!P$17*$AX15^7+WeightSDS!Q$17*$AX15^6+WeightSDS!R$17*$AX15^5+WeightSDS!S$17*$AX15^4+WeightSDS!T$17*$AX15^3+WeightSDS!U$17*$AX15^2+WeightSDS!V$17*$AX15+WeightSDS!W$17,IF($AX15&lt;186,WeightSDS!$U$18+(WeightSDS!$V$18-WeightSDS!$U$18)/24*($AX15-186)+WeightSDS!$W$18*(-$AX15+186)^2-0.005,WeightSDS!$U$18+(WeightSDS!$V$18-WeightSDS!$U$18)/24*($AX15-186)-0.005)))</f>
        <v>0.14604529399999999</v>
      </c>
      <c r="BD15">
        <f t="shared" ref="BD15:BD57" si="57">INDEX(IF($E$4="M",IGFmale, IGFfemale), AG15+1,1)</f>
        <v>0.56299999999999994</v>
      </c>
      <c r="BE15">
        <f t="shared" ref="BE15:BE57" si="58">INDEX(IF($E$4="M",IGFmale, IGFfemale), AG15+1,2)</f>
        <v>69</v>
      </c>
      <c r="BF15">
        <f t="shared" ref="BF15:BF57" si="59">INDEX(IF($E$4="M",IGFmale, IGFfemale), AG15+1,3)</f>
        <v>0.51</v>
      </c>
      <c r="BG15" s="7" t="e">
        <f t="shared" ref="BG15:BG57" si="60">INDEX(IF($E$4="M",(IF($F$4=1,maleFB,IF($F$4=2,maleSB,"error"))),IF($E$4="F",IF($F$4=1,femaleFB,IF($F$4=2,femaleSB,"error")),"")),(AM15-22)*7+AN15+1,1)</f>
        <v>#VALUE!</v>
      </c>
      <c r="BH15" s="7" t="e">
        <f t="shared" ref="BH15:BH57" si="61">INDEX(IF($E$4="M",(IF($F$4=1,maleFB,IF($F$4=2,maleSB,"error"))),IF($E$4="F",IF($F$4=1,femaleFB,IF($F$4=2,femaleSB,"error")),"")),(AM15-22)*7+AN15+1,2)</f>
        <v>#VALUE!</v>
      </c>
      <c r="BI15" s="7" t="e">
        <f t="shared" ref="BI15:BI57" si="62">INDEX(IF($E$4="M",(IF($F$4=1,maleFB,IF($F$4=2,maleSB,"error"))),IF($E$4="F",IF($F$4=1,femaleFB,IF($F$4=2,femaleSB,"error")),"")),(AM15-22)*7+AN15+1,3)</f>
        <v>#VALUE!</v>
      </c>
      <c r="BJ15" s="7" t="e">
        <f t="shared" ref="BJ15:BJ57" si="63">INDEX(birthH,(AM15-22)*7+AN15+1,1)</f>
        <v>#VALUE!</v>
      </c>
      <c r="BK15" s="7" t="e">
        <f t="shared" ref="BK15:BK57" si="64">INDEX(birthH,(AM15-22)*7+AN15+1,2)</f>
        <v>#VALUE!</v>
      </c>
      <c r="BL15" s="7" t="e">
        <f t="shared" ref="BL15:BL57" si="65">INDEX(birthH,(AM15-22)*7+AN15+1,3)</f>
        <v>#VALUE!</v>
      </c>
      <c r="BM15" s="7" t="e">
        <f t="shared" ref="BM15:BM57" si="66">INDEX(head,(AM15-22)*7+AN15+1,1)</f>
        <v>#VALUE!</v>
      </c>
      <c r="BN15" s="7" t="e">
        <f t="shared" ref="BN15:BN57" si="67">INDEX(head,(AM15-22)*7+AN15+1,2)</f>
        <v>#VALUE!</v>
      </c>
      <c r="BO15" s="7" t="e">
        <f t="shared" ref="BO15:BO57" si="68">INDEX(head,(AM15-22)*7+AN15+1,3)</f>
        <v>#VALUE!</v>
      </c>
    </row>
    <row r="16" spans="2:67" s="7" customFormat="1" x14ac:dyDescent="0.15">
      <c r="B16" s="79"/>
      <c r="C16" s="79"/>
      <c r="D16" s="30"/>
      <c r="E16" s="78"/>
      <c r="F16" s="78"/>
      <c r="G16" s="78"/>
      <c r="H16" s="78"/>
      <c r="I16" s="108" t="str">
        <f t="shared" si="43"/>
        <v/>
      </c>
      <c r="J16" s="109" t="str">
        <f t="shared" si="0"/>
        <v/>
      </c>
      <c r="K16" s="110" t="str">
        <f t="shared" si="44"/>
        <v/>
      </c>
      <c r="L16" s="109" t="str">
        <f t="shared" ref="L16:L57" si="69">IF(COUNTA($V$3)=1,"",IF(COUNTA($G$4,$H$4,E16)=3,IF(AM16&gt;41,"*",IF(AM16&lt;22,"*",NORMSDIST(((E16/BK16)^(BJ16)-1)/BJ16/BL16)*100)),""))</f>
        <v/>
      </c>
      <c r="M16" s="110" t="str">
        <f t="shared" si="45"/>
        <v/>
      </c>
      <c r="N16" s="109" t="str">
        <f t="shared" si="46"/>
        <v/>
      </c>
      <c r="O16" s="110" t="str">
        <f t="shared" si="47"/>
        <v/>
      </c>
      <c r="P16" s="110" t="str">
        <f t="shared" si="15"/>
        <v/>
      </c>
      <c r="Q16" s="109" t="str">
        <f>IF(COUNTA($E$4,$D$4,D16,E16,F16)=5,IF(Z16&lt;1,"*",IF(Z16&gt;=6,"*",IF(E16&gt;=120,"*",IF(E16&lt;70,"*",(AS16-AP16)/AP16*100)))),"")</f>
        <v/>
      </c>
      <c r="R16" s="109" t="str">
        <f t="shared" si="16"/>
        <v/>
      </c>
      <c r="S16" s="109" t="str">
        <f t="shared" si="17"/>
        <v/>
      </c>
      <c r="T16" s="110" t="str">
        <f t="shared" si="48"/>
        <v/>
      </c>
      <c r="U16" s="109" t="str">
        <f t="shared" si="49"/>
        <v/>
      </c>
      <c r="V16" s="110" t="str">
        <f t="shared" si="33"/>
        <v/>
      </c>
      <c r="W16" s="110" t="str">
        <f t="shared" si="19"/>
        <v/>
      </c>
      <c r="X16" s="109" t="str">
        <f t="shared" si="50"/>
        <v/>
      </c>
      <c r="Y16" s="110" t="str">
        <f t="shared" si="51"/>
        <v/>
      </c>
      <c r="Z16" s="174" t="str">
        <f t="shared" si="20"/>
        <v/>
      </c>
      <c r="AA16" s="110" t="str">
        <f t="shared" si="52"/>
        <v/>
      </c>
      <c r="AB16" s="31"/>
      <c r="AC16" s="31"/>
      <c r="AD16" s="31"/>
      <c r="AE16" s="31"/>
      <c r="AF16" s="136"/>
      <c r="AG16" s="139">
        <f t="shared" si="21"/>
        <v>0</v>
      </c>
      <c r="AH16" s="31">
        <f t="shared" si="22"/>
        <v>0</v>
      </c>
      <c r="AI16" s="31"/>
      <c r="AJ16" s="140">
        <f t="shared" si="23"/>
        <v>0</v>
      </c>
      <c r="AK16" s="12"/>
      <c r="AL16" s="12"/>
      <c r="AM16" s="79">
        <f t="shared" si="53"/>
        <v>0</v>
      </c>
      <c r="AN16" s="79">
        <f t="shared" si="54"/>
        <v>0</v>
      </c>
      <c r="AO16" s="12"/>
      <c r="AP16" s="8">
        <f t="shared" si="55"/>
        <v>9.0359999999999996</v>
      </c>
      <c r="AQ16" s="8">
        <f t="shared" si="5"/>
        <v>-184.49199999999999</v>
      </c>
      <c r="AR16" s="8"/>
      <c r="AS16" s="8">
        <f t="shared" si="56"/>
        <v>0</v>
      </c>
      <c r="AT16"/>
      <c r="AU16">
        <f>IF($E$4="M",IF(AX16&lt;78,LMS!$D$5*AX16^3+LMS!$E$5*AX16^2+LMS!$F$5*AX16+LMS!$G$5,IF(AX16&lt;150,LMS!$D$6*AX16^3+LMS!$E$6*AX16^2+LMS!$F$6*AX16+LMS!$G$6,LMS!$D$7*AX16^3+LMS!$E$7*AX16^2+LMS!$F$7*AX16+LMS!$G$7)),IF(AX16&lt;69,LMS!$D$9*AX16^3+LMS!$E$9*AX16^2+LMS!$F$9*AX16+LMS!$G$9,IF(AX16&lt;150,LMS!$D$10*AX16^3+LMS!$E$10*AX16^2+LMS!$F$10*AX16+LMS!$G$10,LMS!$D$11*AX16^3+LMS!$E$11*AX16^2+LMS!$F$11*AX16+LMS!$G$11)))</f>
        <v>0.79584630099999998</v>
      </c>
      <c r="AV16">
        <f>IF($E$4="M",(IF(AX16&lt;2.5,LMS!$D$21*AX16^3+LMS!$E$21*AX16^2+LMS!$F$21*AX16+LMS!$G$21,IF(AX16&lt;9.5,LMS!$D$22*AX16^3+LMS!$E$22*AX16^2+LMS!$F$22*AX16+LMS!$G$22,IF(AX16&lt;26.75,LMS!$D$23*AX16^3+LMS!$E$23*AX16^2+LMS!$F$23*AX16+LMS!$G$23,IF(AX16&lt;90,LMS!$D$24*AX16^3+LMS!$E$24*AX16^2+LMS!$F$24*AX16+LMS!$G$24,LMS!$D$25*AX16^3+LMS!$E$25*AX16^2+LMS!$F$25*AX16+LMS!$G$25))))),(IF(AX16&lt;2.5,LMS!$D$27*AX16^3+LMS!$E$27*AX16^2+LMS!$F$27*AX16+LMS!$G$27,IF(AX16&lt;9.5,LMS!$D$28*AX16^3+LMS!$E$28*AX16^2+LMS!$F$28*AX16+LMS!$G$28,IF(AX16&lt;26.75,LMS!$D$29*AX16^3+LMS!$E$29*AX16^2+LMS!$F$29*AX16+LMS!$G$29,IF(AX16&lt;90,LMS!$D$30*AX16^3+LMS!$E$30*AX16^2+LMS!$F$30*AX16+LMS!$G$30,IF(AX16&lt;150,LMS!$D$31*AX16^3+LMS!$E$31*AX16^2+LMS!$F$31*AX16+LMS!$G$31,LMS!$D$32*AX16^3+LMS!$E$32*AX16^2+LMS!$F$32*AX16+LMS!$G$32)))))))</f>
        <v>12.568967990000001</v>
      </c>
      <c r="AW16">
        <f>IF($E$4="M",(IF(AX16&lt;90,LMS!$D$14*AX16^3+LMS!$E$14*AX16^2+LMS!$F$14*AX16+LMS!$G$14,LMS!$D$15*AX16^3+LMS!$E$15*AX16^2+LMS!$F$15*AX16+LMS!$G$15)),(IF(AX16&lt;90,LMS!$D$17*AX16^3+LMS!$E$17*AX16^2+LMS!$F$17*AX16+LMS!$G$17,LMS!$D$18*AX16^3+LMS!$E$18*AX16^2+LMS!$F$18*AX16+LMS!$G$18)))</f>
        <v>8.8969350000000003E-2</v>
      </c>
      <c r="AX16" s="7">
        <f t="shared" si="28"/>
        <v>0</v>
      </c>
      <c r="AZ16" s="143">
        <f>IF($E$4="M",WeightSDS!P$5*$AX16^7+WeightSDS!Q$5*$AX16^6+WeightSDS!R$5*$AX16^5+WeightSDS!S$5*$AX16^4+WeightSDS!T$5*$AX16^3+WeightSDS!U$5*$AX16^2+WeightSDS!V$5*$AX16+WeightSDS!W$5,IF($AX16&lt;186,WeightSDS!P$8*$AX16^7+WeightSDS!Q$8*$AX16^6+WeightSDS!R$8*$AX16^5+WeightSDS!S$8*$AX16^4+WeightSDS!T$8*$AX16^3+WeightSDS!U$8*$AX16^2+WeightSDS!V$8*$AX16+WeightSDS!W$8,WeightSDS!$U$9+WeightSDS!$V$9*($AX16-WeightSDS!$W$9)))</f>
        <v>0.75407122999999998</v>
      </c>
      <c r="BA16" s="7">
        <f>IF($E$4="M",IF($AX16&lt;45,WeightSDS!M$23*$AX16^10+WeightSDS!N$23*$AX16^9+WeightSDS!O$23*$AX16^8+WeightSDS!P$23*$AX16^7+WeightSDS!Q$23*$AX16^6+WeightSDS!R$23*$AX16^5+WeightSDS!S$23*$AX16^4+WeightSDS!T$23*$AX16^3+WeightSDS!U$23*$AX16^2+WeightSDS!V$23*$AX16+WeightSDS!W$23,IF($AX16&lt;153,WeightSDS!M$25*$AX16^10+WeightSDS!N$25*$AX16^9+WeightSDS!O$25*$AX16^8+WeightSDS!P$25*$AX16^7+WeightSDS!Q$25*$AX16^6+WeightSDS!R$25*$AX16^5+WeightSDS!S$25*$AX16^4+WeightSDS!T$25*$AX16^3+WeightSDS!U$25*$AX16^2+WeightSDS!V$25*$AX16+WeightSDS!W$25,WeightSDS!M$27+WeightSDS!N$27/(1+EXP(WeightSDS!O$27+WeightSDS!P$27*$AX16)))),IF($AX16&lt;43.8,WeightSDS!M$29*$AX16^10+WeightSDS!N$29*$AX16^9+WeightSDS!O$29*$AX16^8+WeightSDS!P$29*$AX16^7+WeightSDS!Q$29*$AX16^6+WeightSDS!R$29*$AX16^5+WeightSDS!S$29*$AX16^4+WeightSDS!T$29*$AX16^3+WeightSDS!U$29*$AX16^2+WeightSDS!V$29*$AX16+WeightSDS!W$29-0.010431*(1-$AX16/210),IF($AX16&lt;123,WeightSDS!M$30*$AX16^10+WeightSDS!N$30*$AX16^9+WeightSDS!O$30*$AX16^8+WeightSDS!P$30*$AX16^7+WeightSDS!Q$30*$AX16^6+WeightSDS!R$30*$AX16^5+WeightSDS!S$30*$AX16^4+WeightSDS!T$30*$AX16^3+WeightSDS!U$30*$AX16^2+WeightSDS!V$30*$AX16+WeightSDS!W$30-0.010431*(1-1/$AX16),WeightSDS!M$32+WeightSDS!N$32/(1+EXP(WeightSDS!O$32+WeightSDS!P$32*$AX16))-0.010431*(1-$AX16/210))))</f>
        <v>2.9500001032655536</v>
      </c>
      <c r="BB16" s="7">
        <f>IF($E$4="M",IF($AX16&lt;162,WeightSDS!P$12*$AX16^7+WeightSDS!Q$12*$AX16^6+WeightSDS!R$12*$AX16^5+WeightSDS!S$12*$AX16^4+WeightSDS!T$12*$AX16^3+WeightSDS!U$12*$AX16^2+WeightSDS!V$12*$AX16+WeightSDS!W$12,WeightSDS!P$14*$AX16^7+WeightSDS!Q$14*$AX16^6+WeightSDS!R$14*$AX16^5+WeightSDS!S$14*$AX16^4+WeightSDS!T$14*$AX16^3+WeightSDS!U$14*$AX16^2+WeightSDS!V$14*$AX16+WeightSDS!W$14),IF($AX16&lt;156,WeightSDS!O$17*$AX16^8+WeightSDS!P$17*$AX16^7+WeightSDS!Q$17*$AX16^6+WeightSDS!R$17*$AX16^5+WeightSDS!S$17*$AX16^4+WeightSDS!T$17*$AX16^3+WeightSDS!U$17*$AX16^2+WeightSDS!V$17*$AX16+WeightSDS!W$17,IF($AX16&lt;186,WeightSDS!$U$18+(WeightSDS!$V$18-WeightSDS!$U$18)/24*($AX16-186)+WeightSDS!$W$18*(-$AX16+186)^2-0.005,WeightSDS!$U$18+(WeightSDS!$V$18-WeightSDS!$U$18)/24*($AX16-186)-0.005)))</f>
        <v>0.14604529399999999</v>
      </c>
      <c r="BD16">
        <f t="shared" si="57"/>
        <v>0.56299999999999994</v>
      </c>
      <c r="BE16">
        <f t="shared" si="58"/>
        <v>69</v>
      </c>
      <c r="BF16">
        <f t="shared" si="59"/>
        <v>0.51</v>
      </c>
      <c r="BG16" s="7" t="e">
        <f t="shared" si="60"/>
        <v>#VALUE!</v>
      </c>
      <c r="BH16" s="7" t="e">
        <f t="shared" si="61"/>
        <v>#VALUE!</v>
      </c>
      <c r="BI16" s="7" t="e">
        <f t="shared" si="62"/>
        <v>#VALUE!</v>
      </c>
      <c r="BJ16" s="7" t="e">
        <f t="shared" si="63"/>
        <v>#VALUE!</v>
      </c>
      <c r="BK16" s="7" t="e">
        <f t="shared" si="64"/>
        <v>#VALUE!</v>
      </c>
      <c r="BL16" s="7" t="e">
        <f t="shared" si="65"/>
        <v>#VALUE!</v>
      </c>
      <c r="BM16" s="7" t="e">
        <f t="shared" si="66"/>
        <v>#VALUE!</v>
      </c>
      <c r="BN16" s="7" t="e">
        <f t="shared" si="67"/>
        <v>#VALUE!</v>
      </c>
      <c r="BO16" s="7" t="e">
        <f t="shared" si="68"/>
        <v>#VALUE!</v>
      </c>
    </row>
    <row r="17" spans="2:67" s="7" customFormat="1" x14ac:dyDescent="0.15">
      <c r="B17" s="79"/>
      <c r="C17" s="79"/>
      <c r="D17" s="30"/>
      <c r="E17" s="78"/>
      <c r="F17" s="78"/>
      <c r="G17" s="78"/>
      <c r="H17" s="78"/>
      <c r="I17" s="108" t="str">
        <f t="shared" si="43"/>
        <v/>
      </c>
      <c r="J17" s="109" t="str">
        <f t="shared" si="0"/>
        <v/>
      </c>
      <c r="K17" s="110" t="str">
        <f t="shared" si="44"/>
        <v/>
      </c>
      <c r="L17" s="109" t="str">
        <f t="shared" si="69"/>
        <v/>
      </c>
      <c r="M17" s="110" t="str">
        <f t="shared" si="45"/>
        <v/>
      </c>
      <c r="N17" s="109" t="str">
        <f t="shared" si="46"/>
        <v/>
      </c>
      <c r="O17" s="110" t="str">
        <f t="shared" si="47"/>
        <v/>
      </c>
      <c r="P17" s="110" t="str">
        <f t="shared" si="15"/>
        <v/>
      </c>
      <c r="Q17" s="109" t="str">
        <f>IF(COUNTA($E$4,$D$4,D17,E17,F17)=5,IF(Z17&lt;1,"*",IF(Z17&gt;=6,"*",IF(E17&gt;=120,"*",IF(E17&lt;70,"*",(AS17-AP17)/AP17*100)))),"")</f>
        <v/>
      </c>
      <c r="R17" s="109" t="str">
        <f t="shared" si="16"/>
        <v/>
      </c>
      <c r="S17" s="109" t="str">
        <f t="shared" si="17"/>
        <v/>
      </c>
      <c r="T17" s="110" t="str">
        <f t="shared" si="48"/>
        <v/>
      </c>
      <c r="U17" s="109" t="str">
        <f t="shared" si="49"/>
        <v/>
      </c>
      <c r="V17" s="110" t="str">
        <f t="shared" si="33"/>
        <v/>
      </c>
      <c r="W17" s="110" t="str">
        <f t="shared" si="19"/>
        <v/>
      </c>
      <c r="X17" s="109" t="str">
        <f t="shared" si="50"/>
        <v/>
      </c>
      <c r="Y17" s="110" t="str">
        <f t="shared" si="51"/>
        <v/>
      </c>
      <c r="Z17" s="174" t="str">
        <f t="shared" si="20"/>
        <v/>
      </c>
      <c r="AA17" s="110" t="str">
        <f t="shared" si="52"/>
        <v/>
      </c>
      <c r="AB17" s="31"/>
      <c r="AC17" s="31"/>
      <c r="AD17" s="31"/>
      <c r="AE17" s="31"/>
      <c r="AF17" s="136"/>
      <c r="AG17" s="139">
        <f t="shared" si="21"/>
        <v>0</v>
      </c>
      <c r="AH17" s="31">
        <f t="shared" si="22"/>
        <v>0</v>
      </c>
      <c r="AI17" s="31"/>
      <c r="AJ17" s="140">
        <f t="shared" si="23"/>
        <v>0</v>
      </c>
      <c r="AK17" s="12"/>
      <c r="AL17" s="12"/>
      <c r="AM17" s="79">
        <f t="shared" si="53"/>
        <v>0</v>
      </c>
      <c r="AN17" s="79">
        <f t="shared" si="54"/>
        <v>0</v>
      </c>
      <c r="AO17" s="12"/>
      <c r="AP17" s="8">
        <f t="shared" si="55"/>
        <v>9.0359999999999996</v>
      </c>
      <c r="AQ17" s="8">
        <f t="shared" si="5"/>
        <v>-184.49199999999999</v>
      </c>
      <c r="AR17" s="8"/>
      <c r="AS17" s="8">
        <f t="shared" si="56"/>
        <v>0</v>
      </c>
      <c r="AT17"/>
      <c r="AU17">
        <f>IF($E$4="M",IF(AX17&lt;78,LMS!$D$5*AX17^3+LMS!$E$5*AX17^2+LMS!$F$5*AX17+LMS!$G$5,IF(AX17&lt;150,LMS!$D$6*AX17^3+LMS!$E$6*AX17^2+LMS!$F$6*AX17+LMS!$G$6,LMS!$D$7*AX17^3+LMS!$E$7*AX17^2+LMS!$F$7*AX17+LMS!$G$7)),IF(AX17&lt;69,LMS!$D$9*AX17^3+LMS!$E$9*AX17^2+LMS!$F$9*AX17+LMS!$G$9,IF(AX17&lt;150,LMS!$D$10*AX17^3+LMS!$E$10*AX17^2+LMS!$F$10*AX17+LMS!$G$10,LMS!$D$11*AX17^3+LMS!$E$11*AX17^2+LMS!$F$11*AX17+LMS!$G$11)))</f>
        <v>0.79584630099999998</v>
      </c>
      <c r="AV17">
        <f>IF($E$4="M",(IF(AX17&lt;2.5,LMS!$D$21*AX17^3+LMS!$E$21*AX17^2+LMS!$F$21*AX17+LMS!$G$21,IF(AX17&lt;9.5,LMS!$D$22*AX17^3+LMS!$E$22*AX17^2+LMS!$F$22*AX17+LMS!$G$22,IF(AX17&lt;26.75,LMS!$D$23*AX17^3+LMS!$E$23*AX17^2+LMS!$F$23*AX17+LMS!$G$23,IF(AX17&lt;90,LMS!$D$24*AX17^3+LMS!$E$24*AX17^2+LMS!$F$24*AX17+LMS!$G$24,LMS!$D$25*AX17^3+LMS!$E$25*AX17^2+LMS!$F$25*AX17+LMS!$G$25))))),(IF(AX17&lt;2.5,LMS!$D$27*AX17^3+LMS!$E$27*AX17^2+LMS!$F$27*AX17+LMS!$G$27,IF(AX17&lt;9.5,LMS!$D$28*AX17^3+LMS!$E$28*AX17^2+LMS!$F$28*AX17+LMS!$G$28,IF(AX17&lt;26.75,LMS!$D$29*AX17^3+LMS!$E$29*AX17^2+LMS!$F$29*AX17+LMS!$G$29,IF(AX17&lt;90,LMS!$D$30*AX17^3+LMS!$E$30*AX17^2+LMS!$F$30*AX17+LMS!$G$30,IF(AX17&lt;150,LMS!$D$31*AX17^3+LMS!$E$31*AX17^2+LMS!$F$31*AX17+LMS!$G$31,LMS!$D$32*AX17^3+LMS!$E$32*AX17^2+LMS!$F$32*AX17+LMS!$G$32)))))))</f>
        <v>12.568967990000001</v>
      </c>
      <c r="AW17">
        <f>IF($E$4="M",(IF(AX17&lt;90,LMS!$D$14*AX17^3+LMS!$E$14*AX17^2+LMS!$F$14*AX17+LMS!$G$14,LMS!$D$15*AX17^3+LMS!$E$15*AX17^2+LMS!$F$15*AX17+LMS!$G$15)),(IF(AX17&lt;90,LMS!$D$17*AX17^3+LMS!$E$17*AX17^2+LMS!$F$17*AX17+LMS!$G$17,LMS!$D$18*AX17^3+LMS!$E$18*AX17^2+LMS!$F$18*AX17+LMS!$G$18)))</f>
        <v>8.8969350000000003E-2</v>
      </c>
      <c r="AX17" s="7">
        <f t="shared" si="28"/>
        <v>0</v>
      </c>
      <c r="AZ17" s="143">
        <f>IF($E$4="M",WeightSDS!P$5*$AX17^7+WeightSDS!Q$5*$AX17^6+WeightSDS!R$5*$AX17^5+WeightSDS!S$5*$AX17^4+WeightSDS!T$5*$AX17^3+WeightSDS!U$5*$AX17^2+WeightSDS!V$5*$AX17+WeightSDS!W$5,IF($AX17&lt;186,WeightSDS!P$8*$AX17^7+WeightSDS!Q$8*$AX17^6+WeightSDS!R$8*$AX17^5+WeightSDS!S$8*$AX17^4+WeightSDS!T$8*$AX17^3+WeightSDS!U$8*$AX17^2+WeightSDS!V$8*$AX17+WeightSDS!W$8,WeightSDS!$U$9+WeightSDS!$V$9*($AX17-WeightSDS!$W$9)))</f>
        <v>0.75407122999999998</v>
      </c>
      <c r="BA17" s="7">
        <f>IF($E$4="M",IF($AX17&lt;45,WeightSDS!M$23*$AX17^10+WeightSDS!N$23*$AX17^9+WeightSDS!O$23*$AX17^8+WeightSDS!P$23*$AX17^7+WeightSDS!Q$23*$AX17^6+WeightSDS!R$23*$AX17^5+WeightSDS!S$23*$AX17^4+WeightSDS!T$23*$AX17^3+WeightSDS!U$23*$AX17^2+WeightSDS!V$23*$AX17+WeightSDS!W$23,IF($AX17&lt;153,WeightSDS!M$25*$AX17^10+WeightSDS!N$25*$AX17^9+WeightSDS!O$25*$AX17^8+WeightSDS!P$25*$AX17^7+WeightSDS!Q$25*$AX17^6+WeightSDS!R$25*$AX17^5+WeightSDS!S$25*$AX17^4+WeightSDS!T$25*$AX17^3+WeightSDS!U$25*$AX17^2+WeightSDS!V$25*$AX17+WeightSDS!W$25,WeightSDS!M$27+WeightSDS!N$27/(1+EXP(WeightSDS!O$27+WeightSDS!P$27*$AX17)))),IF($AX17&lt;43.8,WeightSDS!M$29*$AX17^10+WeightSDS!N$29*$AX17^9+WeightSDS!O$29*$AX17^8+WeightSDS!P$29*$AX17^7+WeightSDS!Q$29*$AX17^6+WeightSDS!R$29*$AX17^5+WeightSDS!S$29*$AX17^4+WeightSDS!T$29*$AX17^3+WeightSDS!U$29*$AX17^2+WeightSDS!V$29*$AX17+WeightSDS!W$29-0.010431*(1-$AX17/210),IF($AX17&lt;123,WeightSDS!M$30*$AX17^10+WeightSDS!N$30*$AX17^9+WeightSDS!O$30*$AX17^8+WeightSDS!P$30*$AX17^7+WeightSDS!Q$30*$AX17^6+WeightSDS!R$30*$AX17^5+WeightSDS!S$30*$AX17^4+WeightSDS!T$30*$AX17^3+WeightSDS!U$30*$AX17^2+WeightSDS!V$30*$AX17+WeightSDS!W$30-0.010431*(1-1/$AX17),WeightSDS!M$32+WeightSDS!N$32/(1+EXP(WeightSDS!O$32+WeightSDS!P$32*$AX17))-0.010431*(1-$AX17/210))))</f>
        <v>2.9500001032655536</v>
      </c>
      <c r="BB17" s="7">
        <f>IF($E$4="M",IF($AX17&lt;162,WeightSDS!P$12*$AX17^7+WeightSDS!Q$12*$AX17^6+WeightSDS!R$12*$AX17^5+WeightSDS!S$12*$AX17^4+WeightSDS!T$12*$AX17^3+WeightSDS!U$12*$AX17^2+WeightSDS!V$12*$AX17+WeightSDS!W$12,WeightSDS!P$14*$AX17^7+WeightSDS!Q$14*$AX17^6+WeightSDS!R$14*$AX17^5+WeightSDS!S$14*$AX17^4+WeightSDS!T$14*$AX17^3+WeightSDS!U$14*$AX17^2+WeightSDS!V$14*$AX17+WeightSDS!W$14),IF($AX17&lt;156,WeightSDS!O$17*$AX17^8+WeightSDS!P$17*$AX17^7+WeightSDS!Q$17*$AX17^6+WeightSDS!R$17*$AX17^5+WeightSDS!S$17*$AX17^4+WeightSDS!T$17*$AX17^3+WeightSDS!U$17*$AX17^2+WeightSDS!V$17*$AX17+WeightSDS!W$17,IF($AX17&lt;186,WeightSDS!$U$18+(WeightSDS!$V$18-WeightSDS!$U$18)/24*($AX17-186)+WeightSDS!$W$18*(-$AX17+186)^2-0.005,WeightSDS!$U$18+(WeightSDS!$V$18-WeightSDS!$U$18)/24*($AX17-186)-0.005)))</f>
        <v>0.14604529399999999</v>
      </c>
      <c r="BD17">
        <f t="shared" si="57"/>
        <v>0.56299999999999994</v>
      </c>
      <c r="BE17">
        <f t="shared" si="58"/>
        <v>69</v>
      </c>
      <c r="BF17">
        <f t="shared" si="59"/>
        <v>0.51</v>
      </c>
      <c r="BG17" s="7" t="e">
        <f t="shared" si="60"/>
        <v>#VALUE!</v>
      </c>
      <c r="BH17" s="7" t="e">
        <f t="shared" si="61"/>
        <v>#VALUE!</v>
      </c>
      <c r="BI17" s="7" t="e">
        <f t="shared" si="62"/>
        <v>#VALUE!</v>
      </c>
      <c r="BJ17" s="7" t="e">
        <f t="shared" si="63"/>
        <v>#VALUE!</v>
      </c>
      <c r="BK17" s="7" t="e">
        <f t="shared" si="64"/>
        <v>#VALUE!</v>
      </c>
      <c r="BL17" s="7" t="e">
        <f t="shared" si="65"/>
        <v>#VALUE!</v>
      </c>
      <c r="BM17" s="7" t="e">
        <f t="shared" si="66"/>
        <v>#VALUE!</v>
      </c>
      <c r="BN17" s="7" t="e">
        <f t="shared" si="67"/>
        <v>#VALUE!</v>
      </c>
      <c r="BO17" s="7" t="e">
        <f t="shared" si="68"/>
        <v>#VALUE!</v>
      </c>
    </row>
    <row r="18" spans="2:67" s="7" customFormat="1" x14ac:dyDescent="0.15">
      <c r="B18" s="79"/>
      <c r="C18" s="79"/>
      <c r="D18" s="30"/>
      <c r="E18" s="78"/>
      <c r="F18" s="78"/>
      <c r="G18" s="78"/>
      <c r="H18" s="78"/>
      <c r="I18" s="108" t="str">
        <f t="shared" si="43"/>
        <v/>
      </c>
      <c r="J18" s="109" t="str">
        <f t="shared" ref="J18:J57" si="70">IF(COUNTA($V$3)=1,"",IF(COUNTA($E$4:$H$4,F18)=5,IF(AM18&gt;41,"*",IF(AM18&lt;22,"*",NORMSDIST(((F18/BH18)^(BG18)-1)/BG18/BI18)*100)),""))</f>
        <v/>
      </c>
      <c r="K18" s="110" t="str">
        <f t="shared" si="44"/>
        <v/>
      </c>
      <c r="L18" s="109" t="str">
        <f t="shared" si="69"/>
        <v/>
      </c>
      <c r="M18" s="110" t="str">
        <f t="shared" si="45"/>
        <v/>
      </c>
      <c r="N18" s="109" t="str">
        <f t="shared" si="46"/>
        <v/>
      </c>
      <c r="O18" s="110" t="str">
        <f t="shared" si="47"/>
        <v/>
      </c>
      <c r="P18" s="110" t="str">
        <f t="shared" si="15"/>
        <v/>
      </c>
      <c r="Q18" s="109" t="str">
        <f t="shared" ref="Q18:Q57" si="71">IF(COUNTA($E$4,$D$4,D18,E18,F18)=5,IF(Z18&lt;1,"*",IF(Z18&gt;=6,"*",IF(E18&gt;=120,"*",IF(E18&lt;70,"*",(AS18-AP18)/AP18*100)))),"")</f>
        <v/>
      </c>
      <c r="R18" s="109" t="str">
        <f t="shared" si="16"/>
        <v/>
      </c>
      <c r="S18" s="109" t="str">
        <f t="shared" si="17"/>
        <v/>
      </c>
      <c r="T18" s="110" t="str">
        <f t="shared" si="48"/>
        <v/>
      </c>
      <c r="U18" s="109" t="str">
        <f t="shared" si="49"/>
        <v/>
      </c>
      <c r="V18" s="110" t="str">
        <f t="shared" si="33"/>
        <v/>
      </c>
      <c r="W18" s="110" t="str">
        <f t="shared" si="19"/>
        <v/>
      </c>
      <c r="X18" s="109" t="str">
        <f t="shared" si="50"/>
        <v/>
      </c>
      <c r="Y18" s="110" t="str">
        <f t="shared" si="51"/>
        <v/>
      </c>
      <c r="Z18" s="174" t="str">
        <f t="shared" si="20"/>
        <v/>
      </c>
      <c r="AA18" s="110" t="str">
        <f t="shared" si="52"/>
        <v/>
      </c>
      <c r="AB18" s="31"/>
      <c r="AC18" s="31"/>
      <c r="AD18" s="31"/>
      <c r="AE18" s="31"/>
      <c r="AF18" s="136"/>
      <c r="AG18" s="139">
        <f t="shared" si="21"/>
        <v>0</v>
      </c>
      <c r="AH18" s="31">
        <f t="shared" si="22"/>
        <v>0</v>
      </c>
      <c r="AI18" s="31"/>
      <c r="AJ18" s="140">
        <f t="shared" si="23"/>
        <v>0</v>
      </c>
      <c r="AK18" s="12"/>
      <c r="AL18" s="12"/>
      <c r="AM18" s="79">
        <f t="shared" si="53"/>
        <v>0</v>
      </c>
      <c r="AN18" s="79">
        <f t="shared" si="54"/>
        <v>0</v>
      </c>
      <c r="AO18" s="12"/>
      <c r="AP18" s="8">
        <f t="shared" si="55"/>
        <v>9.0359999999999996</v>
      </c>
      <c r="AQ18" s="8">
        <f t="shared" si="5"/>
        <v>-184.49199999999999</v>
      </c>
      <c r="AR18" s="8"/>
      <c r="AS18" s="8">
        <f t="shared" si="56"/>
        <v>0</v>
      </c>
      <c r="AT18"/>
      <c r="AU18">
        <f>IF($E$4="M",IF(AX18&lt;78,LMS!$D$5*AX18^3+LMS!$E$5*AX18^2+LMS!$F$5*AX18+LMS!$G$5,IF(AX18&lt;150,LMS!$D$6*AX18^3+LMS!$E$6*AX18^2+LMS!$F$6*AX18+LMS!$G$6,LMS!$D$7*AX18^3+LMS!$E$7*AX18^2+LMS!$F$7*AX18+LMS!$G$7)),IF(AX18&lt;69,LMS!$D$9*AX18^3+LMS!$E$9*AX18^2+LMS!$F$9*AX18+LMS!$G$9,IF(AX18&lt;150,LMS!$D$10*AX18^3+LMS!$E$10*AX18^2+LMS!$F$10*AX18+LMS!$G$10,LMS!$D$11*AX18^3+LMS!$E$11*AX18^2+LMS!$F$11*AX18+LMS!$G$11)))</f>
        <v>0.79584630099999998</v>
      </c>
      <c r="AV18">
        <f>IF($E$4="M",(IF(AX18&lt;2.5,LMS!$D$21*AX18^3+LMS!$E$21*AX18^2+LMS!$F$21*AX18+LMS!$G$21,IF(AX18&lt;9.5,LMS!$D$22*AX18^3+LMS!$E$22*AX18^2+LMS!$F$22*AX18+LMS!$G$22,IF(AX18&lt;26.75,LMS!$D$23*AX18^3+LMS!$E$23*AX18^2+LMS!$F$23*AX18+LMS!$G$23,IF(AX18&lt;90,LMS!$D$24*AX18^3+LMS!$E$24*AX18^2+LMS!$F$24*AX18+LMS!$G$24,LMS!$D$25*AX18^3+LMS!$E$25*AX18^2+LMS!$F$25*AX18+LMS!$G$25))))),(IF(AX18&lt;2.5,LMS!$D$27*AX18^3+LMS!$E$27*AX18^2+LMS!$F$27*AX18+LMS!$G$27,IF(AX18&lt;9.5,LMS!$D$28*AX18^3+LMS!$E$28*AX18^2+LMS!$F$28*AX18+LMS!$G$28,IF(AX18&lt;26.75,LMS!$D$29*AX18^3+LMS!$E$29*AX18^2+LMS!$F$29*AX18+LMS!$G$29,IF(AX18&lt;90,LMS!$D$30*AX18^3+LMS!$E$30*AX18^2+LMS!$F$30*AX18+LMS!$G$30,IF(AX18&lt;150,LMS!$D$31*AX18^3+LMS!$E$31*AX18^2+LMS!$F$31*AX18+LMS!$G$31,LMS!$D$32*AX18^3+LMS!$E$32*AX18^2+LMS!$F$32*AX18+LMS!$G$32)))))))</f>
        <v>12.568967990000001</v>
      </c>
      <c r="AW18">
        <f>IF($E$4="M",(IF(AX18&lt;90,LMS!$D$14*AX18^3+LMS!$E$14*AX18^2+LMS!$F$14*AX18+LMS!$G$14,LMS!$D$15*AX18^3+LMS!$E$15*AX18^2+LMS!$F$15*AX18+LMS!$G$15)),(IF(AX18&lt;90,LMS!$D$17*AX18^3+LMS!$E$17*AX18^2+LMS!$F$17*AX18+LMS!$G$17,LMS!$D$18*AX18^3+LMS!$E$18*AX18^2+LMS!$F$18*AX18+LMS!$G$18)))</f>
        <v>8.8969350000000003E-2</v>
      </c>
      <c r="AX18" s="7">
        <f t="shared" si="28"/>
        <v>0</v>
      </c>
      <c r="AZ18" s="143">
        <f>IF($E$4="M",WeightSDS!P$5*$AX18^7+WeightSDS!Q$5*$AX18^6+WeightSDS!R$5*$AX18^5+WeightSDS!S$5*$AX18^4+WeightSDS!T$5*$AX18^3+WeightSDS!U$5*$AX18^2+WeightSDS!V$5*$AX18+WeightSDS!W$5,IF($AX18&lt;186,WeightSDS!P$8*$AX18^7+WeightSDS!Q$8*$AX18^6+WeightSDS!R$8*$AX18^5+WeightSDS!S$8*$AX18^4+WeightSDS!T$8*$AX18^3+WeightSDS!U$8*$AX18^2+WeightSDS!V$8*$AX18+WeightSDS!W$8,WeightSDS!$U$9+WeightSDS!$V$9*($AX18-WeightSDS!$W$9)))</f>
        <v>0.75407122999999998</v>
      </c>
      <c r="BA18" s="7">
        <f>IF($E$4="M",IF($AX18&lt;45,WeightSDS!M$23*$AX18^10+WeightSDS!N$23*$AX18^9+WeightSDS!O$23*$AX18^8+WeightSDS!P$23*$AX18^7+WeightSDS!Q$23*$AX18^6+WeightSDS!R$23*$AX18^5+WeightSDS!S$23*$AX18^4+WeightSDS!T$23*$AX18^3+WeightSDS!U$23*$AX18^2+WeightSDS!V$23*$AX18+WeightSDS!W$23,IF($AX18&lt;153,WeightSDS!M$25*$AX18^10+WeightSDS!N$25*$AX18^9+WeightSDS!O$25*$AX18^8+WeightSDS!P$25*$AX18^7+WeightSDS!Q$25*$AX18^6+WeightSDS!R$25*$AX18^5+WeightSDS!S$25*$AX18^4+WeightSDS!T$25*$AX18^3+WeightSDS!U$25*$AX18^2+WeightSDS!V$25*$AX18+WeightSDS!W$25,WeightSDS!M$27+WeightSDS!N$27/(1+EXP(WeightSDS!O$27+WeightSDS!P$27*$AX18)))),IF($AX18&lt;43.8,WeightSDS!M$29*$AX18^10+WeightSDS!N$29*$AX18^9+WeightSDS!O$29*$AX18^8+WeightSDS!P$29*$AX18^7+WeightSDS!Q$29*$AX18^6+WeightSDS!R$29*$AX18^5+WeightSDS!S$29*$AX18^4+WeightSDS!T$29*$AX18^3+WeightSDS!U$29*$AX18^2+WeightSDS!V$29*$AX18+WeightSDS!W$29-0.010431*(1-$AX18/210),IF($AX18&lt;123,WeightSDS!M$30*$AX18^10+WeightSDS!N$30*$AX18^9+WeightSDS!O$30*$AX18^8+WeightSDS!P$30*$AX18^7+WeightSDS!Q$30*$AX18^6+WeightSDS!R$30*$AX18^5+WeightSDS!S$30*$AX18^4+WeightSDS!T$30*$AX18^3+WeightSDS!U$30*$AX18^2+WeightSDS!V$30*$AX18+WeightSDS!W$30-0.010431*(1-1/$AX18),WeightSDS!M$32+WeightSDS!N$32/(1+EXP(WeightSDS!O$32+WeightSDS!P$32*$AX18))-0.010431*(1-$AX18/210))))</f>
        <v>2.9500001032655536</v>
      </c>
      <c r="BB18" s="7">
        <f>IF($E$4="M",IF($AX18&lt;162,WeightSDS!P$12*$AX18^7+WeightSDS!Q$12*$AX18^6+WeightSDS!R$12*$AX18^5+WeightSDS!S$12*$AX18^4+WeightSDS!T$12*$AX18^3+WeightSDS!U$12*$AX18^2+WeightSDS!V$12*$AX18+WeightSDS!W$12,WeightSDS!P$14*$AX18^7+WeightSDS!Q$14*$AX18^6+WeightSDS!R$14*$AX18^5+WeightSDS!S$14*$AX18^4+WeightSDS!T$14*$AX18^3+WeightSDS!U$14*$AX18^2+WeightSDS!V$14*$AX18+WeightSDS!W$14),IF($AX18&lt;156,WeightSDS!O$17*$AX18^8+WeightSDS!P$17*$AX18^7+WeightSDS!Q$17*$AX18^6+WeightSDS!R$17*$AX18^5+WeightSDS!S$17*$AX18^4+WeightSDS!T$17*$AX18^3+WeightSDS!U$17*$AX18^2+WeightSDS!V$17*$AX18+WeightSDS!W$17,IF($AX18&lt;186,WeightSDS!$U$18+(WeightSDS!$V$18-WeightSDS!$U$18)/24*($AX18-186)+WeightSDS!$W$18*(-$AX18+186)^2-0.005,WeightSDS!$U$18+(WeightSDS!$V$18-WeightSDS!$U$18)/24*($AX18-186)-0.005)))</f>
        <v>0.14604529399999999</v>
      </c>
      <c r="BD18">
        <f t="shared" si="57"/>
        <v>0.56299999999999994</v>
      </c>
      <c r="BE18">
        <f t="shared" si="58"/>
        <v>69</v>
      </c>
      <c r="BF18">
        <f t="shared" si="59"/>
        <v>0.51</v>
      </c>
      <c r="BG18" s="7" t="e">
        <f t="shared" si="60"/>
        <v>#VALUE!</v>
      </c>
      <c r="BH18" s="7" t="e">
        <f t="shared" si="61"/>
        <v>#VALUE!</v>
      </c>
      <c r="BI18" s="7" t="e">
        <f t="shared" si="62"/>
        <v>#VALUE!</v>
      </c>
      <c r="BJ18" s="7" t="e">
        <f t="shared" si="63"/>
        <v>#VALUE!</v>
      </c>
      <c r="BK18" s="7" t="e">
        <f t="shared" si="64"/>
        <v>#VALUE!</v>
      </c>
      <c r="BL18" s="7" t="e">
        <f t="shared" si="65"/>
        <v>#VALUE!</v>
      </c>
      <c r="BM18" s="7" t="e">
        <f t="shared" si="66"/>
        <v>#VALUE!</v>
      </c>
      <c r="BN18" s="7" t="e">
        <f t="shared" si="67"/>
        <v>#VALUE!</v>
      </c>
      <c r="BO18" s="7" t="e">
        <f t="shared" si="68"/>
        <v>#VALUE!</v>
      </c>
    </row>
    <row r="19" spans="2:67" s="7" customFormat="1" x14ac:dyDescent="0.15">
      <c r="B19" s="79"/>
      <c r="C19" s="79"/>
      <c r="D19" s="30"/>
      <c r="E19" s="78"/>
      <c r="F19" s="78"/>
      <c r="G19" s="78"/>
      <c r="H19" s="78"/>
      <c r="I19" s="108" t="str">
        <f t="shared" si="43"/>
        <v/>
      </c>
      <c r="J19" s="109" t="str">
        <f t="shared" si="70"/>
        <v/>
      </c>
      <c r="K19" s="110" t="str">
        <f t="shared" si="44"/>
        <v/>
      </c>
      <c r="L19" s="109" t="str">
        <f t="shared" si="69"/>
        <v/>
      </c>
      <c r="M19" s="110" t="str">
        <f t="shared" si="45"/>
        <v/>
      </c>
      <c r="N19" s="109" t="str">
        <f t="shared" si="46"/>
        <v/>
      </c>
      <c r="O19" s="110" t="str">
        <f t="shared" si="47"/>
        <v/>
      </c>
      <c r="P19" s="110" t="str">
        <f t="shared" si="15"/>
        <v/>
      </c>
      <c r="Q19" s="109" t="str">
        <f t="shared" si="71"/>
        <v/>
      </c>
      <c r="R19" s="109" t="str">
        <f t="shared" si="16"/>
        <v/>
      </c>
      <c r="S19" s="109" t="str">
        <f t="shared" si="17"/>
        <v/>
      </c>
      <c r="T19" s="110" t="str">
        <f t="shared" si="48"/>
        <v/>
      </c>
      <c r="U19" s="109" t="str">
        <f t="shared" si="49"/>
        <v/>
      </c>
      <c r="V19" s="110" t="str">
        <f t="shared" si="33"/>
        <v/>
      </c>
      <c r="W19" s="110" t="str">
        <f t="shared" si="19"/>
        <v/>
      </c>
      <c r="X19" s="109" t="str">
        <f t="shared" si="50"/>
        <v/>
      </c>
      <c r="Y19" s="110" t="str">
        <f t="shared" si="51"/>
        <v/>
      </c>
      <c r="Z19" s="174" t="str">
        <f t="shared" si="20"/>
        <v/>
      </c>
      <c r="AA19" s="110" t="str">
        <f t="shared" si="52"/>
        <v/>
      </c>
      <c r="AB19" s="31"/>
      <c r="AC19" s="31"/>
      <c r="AD19" s="31"/>
      <c r="AE19" s="31"/>
      <c r="AF19" s="136"/>
      <c r="AG19" s="139">
        <f t="shared" si="21"/>
        <v>0</v>
      </c>
      <c r="AH19" s="31">
        <f t="shared" si="22"/>
        <v>0</v>
      </c>
      <c r="AI19" s="31"/>
      <c r="AJ19" s="140">
        <f t="shared" si="23"/>
        <v>0</v>
      </c>
      <c r="AK19" s="12"/>
      <c r="AL19" s="12"/>
      <c r="AM19" s="79">
        <f t="shared" si="53"/>
        <v>0</v>
      </c>
      <c r="AN19" s="79">
        <f t="shared" si="54"/>
        <v>0</v>
      </c>
      <c r="AO19" s="12"/>
      <c r="AP19" s="8">
        <f t="shared" si="55"/>
        <v>9.0359999999999996</v>
      </c>
      <c r="AQ19" s="8">
        <f t="shared" si="5"/>
        <v>-184.49199999999999</v>
      </c>
      <c r="AR19" s="8"/>
      <c r="AS19" s="8">
        <f t="shared" si="56"/>
        <v>0</v>
      </c>
      <c r="AT19"/>
      <c r="AU19">
        <f>IF($E$4="M",IF(AX19&lt;78,LMS!$D$5*AX19^3+LMS!$E$5*AX19^2+LMS!$F$5*AX19+LMS!$G$5,IF(AX19&lt;150,LMS!$D$6*AX19^3+LMS!$E$6*AX19^2+LMS!$F$6*AX19+LMS!$G$6,LMS!$D$7*AX19^3+LMS!$E$7*AX19^2+LMS!$F$7*AX19+LMS!$G$7)),IF(AX19&lt;69,LMS!$D$9*AX19^3+LMS!$E$9*AX19^2+LMS!$F$9*AX19+LMS!$G$9,IF(AX19&lt;150,LMS!$D$10*AX19^3+LMS!$E$10*AX19^2+LMS!$F$10*AX19+LMS!$G$10,LMS!$D$11*AX19^3+LMS!$E$11*AX19^2+LMS!$F$11*AX19+LMS!$G$11)))</f>
        <v>0.79584630099999998</v>
      </c>
      <c r="AV19">
        <f>IF($E$4="M",(IF(AX19&lt;2.5,LMS!$D$21*AX19^3+LMS!$E$21*AX19^2+LMS!$F$21*AX19+LMS!$G$21,IF(AX19&lt;9.5,LMS!$D$22*AX19^3+LMS!$E$22*AX19^2+LMS!$F$22*AX19+LMS!$G$22,IF(AX19&lt;26.75,LMS!$D$23*AX19^3+LMS!$E$23*AX19^2+LMS!$F$23*AX19+LMS!$G$23,IF(AX19&lt;90,LMS!$D$24*AX19^3+LMS!$E$24*AX19^2+LMS!$F$24*AX19+LMS!$G$24,LMS!$D$25*AX19^3+LMS!$E$25*AX19^2+LMS!$F$25*AX19+LMS!$G$25))))),(IF(AX19&lt;2.5,LMS!$D$27*AX19^3+LMS!$E$27*AX19^2+LMS!$F$27*AX19+LMS!$G$27,IF(AX19&lt;9.5,LMS!$D$28*AX19^3+LMS!$E$28*AX19^2+LMS!$F$28*AX19+LMS!$G$28,IF(AX19&lt;26.75,LMS!$D$29*AX19^3+LMS!$E$29*AX19^2+LMS!$F$29*AX19+LMS!$G$29,IF(AX19&lt;90,LMS!$D$30*AX19^3+LMS!$E$30*AX19^2+LMS!$F$30*AX19+LMS!$G$30,IF(AX19&lt;150,LMS!$D$31*AX19^3+LMS!$E$31*AX19^2+LMS!$F$31*AX19+LMS!$G$31,LMS!$D$32*AX19^3+LMS!$E$32*AX19^2+LMS!$F$32*AX19+LMS!$G$32)))))))</f>
        <v>12.568967990000001</v>
      </c>
      <c r="AW19">
        <f>IF($E$4="M",(IF(AX19&lt;90,LMS!$D$14*AX19^3+LMS!$E$14*AX19^2+LMS!$F$14*AX19+LMS!$G$14,LMS!$D$15*AX19^3+LMS!$E$15*AX19^2+LMS!$F$15*AX19+LMS!$G$15)),(IF(AX19&lt;90,LMS!$D$17*AX19^3+LMS!$E$17*AX19^2+LMS!$F$17*AX19+LMS!$G$17,LMS!$D$18*AX19^3+LMS!$E$18*AX19^2+LMS!$F$18*AX19+LMS!$G$18)))</f>
        <v>8.8969350000000003E-2</v>
      </c>
      <c r="AX19" s="7">
        <f t="shared" si="28"/>
        <v>0</v>
      </c>
      <c r="AZ19" s="143">
        <f>IF($E$4="M",WeightSDS!P$5*$AX19^7+WeightSDS!Q$5*$AX19^6+WeightSDS!R$5*$AX19^5+WeightSDS!S$5*$AX19^4+WeightSDS!T$5*$AX19^3+WeightSDS!U$5*$AX19^2+WeightSDS!V$5*$AX19+WeightSDS!W$5,IF($AX19&lt;186,WeightSDS!P$8*$AX19^7+WeightSDS!Q$8*$AX19^6+WeightSDS!R$8*$AX19^5+WeightSDS!S$8*$AX19^4+WeightSDS!T$8*$AX19^3+WeightSDS!U$8*$AX19^2+WeightSDS!V$8*$AX19+WeightSDS!W$8,WeightSDS!$U$9+WeightSDS!$V$9*($AX19-WeightSDS!$W$9)))</f>
        <v>0.75407122999999998</v>
      </c>
      <c r="BA19" s="7">
        <f>IF($E$4="M",IF($AX19&lt;45,WeightSDS!M$23*$AX19^10+WeightSDS!N$23*$AX19^9+WeightSDS!O$23*$AX19^8+WeightSDS!P$23*$AX19^7+WeightSDS!Q$23*$AX19^6+WeightSDS!R$23*$AX19^5+WeightSDS!S$23*$AX19^4+WeightSDS!T$23*$AX19^3+WeightSDS!U$23*$AX19^2+WeightSDS!V$23*$AX19+WeightSDS!W$23,IF($AX19&lt;153,WeightSDS!M$25*$AX19^10+WeightSDS!N$25*$AX19^9+WeightSDS!O$25*$AX19^8+WeightSDS!P$25*$AX19^7+WeightSDS!Q$25*$AX19^6+WeightSDS!R$25*$AX19^5+WeightSDS!S$25*$AX19^4+WeightSDS!T$25*$AX19^3+WeightSDS!U$25*$AX19^2+WeightSDS!V$25*$AX19+WeightSDS!W$25,WeightSDS!M$27+WeightSDS!N$27/(1+EXP(WeightSDS!O$27+WeightSDS!P$27*$AX19)))),IF($AX19&lt;43.8,WeightSDS!M$29*$AX19^10+WeightSDS!N$29*$AX19^9+WeightSDS!O$29*$AX19^8+WeightSDS!P$29*$AX19^7+WeightSDS!Q$29*$AX19^6+WeightSDS!R$29*$AX19^5+WeightSDS!S$29*$AX19^4+WeightSDS!T$29*$AX19^3+WeightSDS!U$29*$AX19^2+WeightSDS!V$29*$AX19+WeightSDS!W$29-0.010431*(1-$AX19/210),IF($AX19&lt;123,WeightSDS!M$30*$AX19^10+WeightSDS!N$30*$AX19^9+WeightSDS!O$30*$AX19^8+WeightSDS!P$30*$AX19^7+WeightSDS!Q$30*$AX19^6+WeightSDS!R$30*$AX19^5+WeightSDS!S$30*$AX19^4+WeightSDS!T$30*$AX19^3+WeightSDS!U$30*$AX19^2+WeightSDS!V$30*$AX19+WeightSDS!W$30-0.010431*(1-1/$AX19),WeightSDS!M$32+WeightSDS!N$32/(1+EXP(WeightSDS!O$32+WeightSDS!P$32*$AX19))-0.010431*(1-$AX19/210))))</f>
        <v>2.9500001032655536</v>
      </c>
      <c r="BB19" s="7">
        <f>IF($E$4="M",IF($AX19&lt;162,WeightSDS!P$12*$AX19^7+WeightSDS!Q$12*$AX19^6+WeightSDS!R$12*$AX19^5+WeightSDS!S$12*$AX19^4+WeightSDS!T$12*$AX19^3+WeightSDS!U$12*$AX19^2+WeightSDS!V$12*$AX19+WeightSDS!W$12,WeightSDS!P$14*$AX19^7+WeightSDS!Q$14*$AX19^6+WeightSDS!R$14*$AX19^5+WeightSDS!S$14*$AX19^4+WeightSDS!T$14*$AX19^3+WeightSDS!U$14*$AX19^2+WeightSDS!V$14*$AX19+WeightSDS!W$14),IF($AX19&lt;156,WeightSDS!O$17*$AX19^8+WeightSDS!P$17*$AX19^7+WeightSDS!Q$17*$AX19^6+WeightSDS!R$17*$AX19^5+WeightSDS!S$17*$AX19^4+WeightSDS!T$17*$AX19^3+WeightSDS!U$17*$AX19^2+WeightSDS!V$17*$AX19+WeightSDS!W$17,IF($AX19&lt;186,WeightSDS!$U$18+(WeightSDS!$V$18-WeightSDS!$U$18)/24*($AX19-186)+WeightSDS!$W$18*(-$AX19+186)^2-0.005,WeightSDS!$U$18+(WeightSDS!$V$18-WeightSDS!$U$18)/24*($AX19-186)-0.005)))</f>
        <v>0.14604529399999999</v>
      </c>
      <c r="BD19">
        <f t="shared" si="57"/>
        <v>0.56299999999999994</v>
      </c>
      <c r="BE19">
        <f t="shared" si="58"/>
        <v>69</v>
      </c>
      <c r="BF19">
        <f t="shared" si="59"/>
        <v>0.51</v>
      </c>
      <c r="BG19" s="7" t="e">
        <f t="shared" si="60"/>
        <v>#VALUE!</v>
      </c>
      <c r="BH19" s="7" t="e">
        <f t="shared" si="61"/>
        <v>#VALUE!</v>
      </c>
      <c r="BI19" s="7" t="e">
        <f t="shared" si="62"/>
        <v>#VALUE!</v>
      </c>
      <c r="BJ19" s="7" t="e">
        <f t="shared" si="63"/>
        <v>#VALUE!</v>
      </c>
      <c r="BK19" s="7" t="e">
        <f t="shared" si="64"/>
        <v>#VALUE!</v>
      </c>
      <c r="BL19" s="7" t="e">
        <f t="shared" si="65"/>
        <v>#VALUE!</v>
      </c>
      <c r="BM19" s="7" t="e">
        <f t="shared" si="66"/>
        <v>#VALUE!</v>
      </c>
      <c r="BN19" s="7" t="e">
        <f t="shared" si="67"/>
        <v>#VALUE!</v>
      </c>
      <c r="BO19" s="7" t="e">
        <f t="shared" si="68"/>
        <v>#VALUE!</v>
      </c>
    </row>
    <row r="20" spans="2:67" s="7" customFormat="1" x14ac:dyDescent="0.15">
      <c r="B20" s="79"/>
      <c r="C20" s="79"/>
      <c r="D20" s="30"/>
      <c r="E20" s="78"/>
      <c r="F20" s="78"/>
      <c r="G20" s="78"/>
      <c r="H20" s="78"/>
      <c r="I20" s="108" t="str">
        <f t="shared" si="43"/>
        <v/>
      </c>
      <c r="J20" s="109" t="str">
        <f t="shared" si="70"/>
        <v/>
      </c>
      <c r="K20" s="110" t="str">
        <f t="shared" si="44"/>
        <v/>
      </c>
      <c r="L20" s="109" t="str">
        <f t="shared" si="69"/>
        <v/>
      </c>
      <c r="M20" s="110" t="str">
        <f t="shared" si="45"/>
        <v/>
      </c>
      <c r="N20" s="109" t="str">
        <f t="shared" si="46"/>
        <v/>
      </c>
      <c r="O20" s="110" t="str">
        <f t="shared" si="47"/>
        <v/>
      </c>
      <c r="P20" s="110" t="str">
        <f t="shared" si="15"/>
        <v/>
      </c>
      <c r="Q20" s="109" t="str">
        <f t="shared" si="71"/>
        <v/>
      </c>
      <c r="R20" s="109" t="str">
        <f t="shared" si="16"/>
        <v/>
      </c>
      <c r="S20" s="109" t="str">
        <f t="shared" si="17"/>
        <v/>
      </c>
      <c r="T20" s="110" t="str">
        <f t="shared" si="48"/>
        <v/>
      </c>
      <c r="U20" s="109" t="str">
        <f t="shared" si="49"/>
        <v/>
      </c>
      <c r="V20" s="110" t="str">
        <f t="shared" si="33"/>
        <v/>
      </c>
      <c r="W20" s="110" t="str">
        <f t="shared" si="19"/>
        <v/>
      </c>
      <c r="X20" s="109" t="str">
        <f t="shared" si="50"/>
        <v/>
      </c>
      <c r="Y20" s="110" t="str">
        <f t="shared" si="51"/>
        <v/>
      </c>
      <c r="Z20" s="174" t="str">
        <f t="shared" si="20"/>
        <v/>
      </c>
      <c r="AA20" s="110" t="str">
        <f t="shared" si="52"/>
        <v/>
      </c>
      <c r="AB20" s="31"/>
      <c r="AC20" s="31"/>
      <c r="AD20" s="31"/>
      <c r="AE20" s="31"/>
      <c r="AF20" s="136"/>
      <c r="AG20" s="139">
        <f t="shared" si="21"/>
        <v>0</v>
      </c>
      <c r="AH20" s="31">
        <f t="shared" si="22"/>
        <v>0</v>
      </c>
      <c r="AI20" s="31"/>
      <c r="AJ20" s="140">
        <f t="shared" si="23"/>
        <v>0</v>
      </c>
      <c r="AK20" s="12"/>
      <c r="AL20" s="12"/>
      <c r="AM20" s="79">
        <f t="shared" si="53"/>
        <v>0</v>
      </c>
      <c r="AN20" s="79">
        <f t="shared" si="54"/>
        <v>0</v>
      </c>
      <c r="AO20" s="12"/>
      <c r="AP20" s="8">
        <f t="shared" si="55"/>
        <v>9.0359999999999996</v>
      </c>
      <c r="AQ20" s="8">
        <f t="shared" si="5"/>
        <v>-184.49199999999999</v>
      </c>
      <c r="AR20" s="8"/>
      <c r="AS20" s="8">
        <f t="shared" si="56"/>
        <v>0</v>
      </c>
      <c r="AT20"/>
      <c r="AU20">
        <f>IF($E$4="M",IF(AX20&lt;78,LMS!$D$5*AX20^3+LMS!$E$5*AX20^2+LMS!$F$5*AX20+LMS!$G$5,IF(AX20&lt;150,LMS!$D$6*AX20^3+LMS!$E$6*AX20^2+LMS!$F$6*AX20+LMS!$G$6,LMS!$D$7*AX20^3+LMS!$E$7*AX20^2+LMS!$F$7*AX20+LMS!$G$7)),IF(AX20&lt;69,LMS!$D$9*AX20^3+LMS!$E$9*AX20^2+LMS!$F$9*AX20+LMS!$G$9,IF(AX20&lt;150,LMS!$D$10*AX20^3+LMS!$E$10*AX20^2+LMS!$F$10*AX20+LMS!$G$10,LMS!$D$11*AX20^3+LMS!$E$11*AX20^2+LMS!$F$11*AX20+LMS!$G$11)))</f>
        <v>0.79584630099999998</v>
      </c>
      <c r="AV20">
        <f>IF($E$4="M",(IF(AX20&lt;2.5,LMS!$D$21*AX20^3+LMS!$E$21*AX20^2+LMS!$F$21*AX20+LMS!$G$21,IF(AX20&lt;9.5,LMS!$D$22*AX20^3+LMS!$E$22*AX20^2+LMS!$F$22*AX20+LMS!$G$22,IF(AX20&lt;26.75,LMS!$D$23*AX20^3+LMS!$E$23*AX20^2+LMS!$F$23*AX20+LMS!$G$23,IF(AX20&lt;90,LMS!$D$24*AX20^3+LMS!$E$24*AX20^2+LMS!$F$24*AX20+LMS!$G$24,LMS!$D$25*AX20^3+LMS!$E$25*AX20^2+LMS!$F$25*AX20+LMS!$G$25))))),(IF(AX20&lt;2.5,LMS!$D$27*AX20^3+LMS!$E$27*AX20^2+LMS!$F$27*AX20+LMS!$G$27,IF(AX20&lt;9.5,LMS!$D$28*AX20^3+LMS!$E$28*AX20^2+LMS!$F$28*AX20+LMS!$G$28,IF(AX20&lt;26.75,LMS!$D$29*AX20^3+LMS!$E$29*AX20^2+LMS!$F$29*AX20+LMS!$G$29,IF(AX20&lt;90,LMS!$D$30*AX20^3+LMS!$E$30*AX20^2+LMS!$F$30*AX20+LMS!$G$30,IF(AX20&lt;150,LMS!$D$31*AX20^3+LMS!$E$31*AX20^2+LMS!$F$31*AX20+LMS!$G$31,LMS!$D$32*AX20^3+LMS!$E$32*AX20^2+LMS!$F$32*AX20+LMS!$G$32)))))))</f>
        <v>12.568967990000001</v>
      </c>
      <c r="AW20">
        <f>IF($E$4="M",(IF(AX20&lt;90,LMS!$D$14*AX20^3+LMS!$E$14*AX20^2+LMS!$F$14*AX20+LMS!$G$14,LMS!$D$15*AX20^3+LMS!$E$15*AX20^2+LMS!$F$15*AX20+LMS!$G$15)),(IF(AX20&lt;90,LMS!$D$17*AX20^3+LMS!$E$17*AX20^2+LMS!$F$17*AX20+LMS!$G$17,LMS!$D$18*AX20^3+LMS!$E$18*AX20^2+LMS!$F$18*AX20+LMS!$G$18)))</f>
        <v>8.8969350000000003E-2</v>
      </c>
      <c r="AX20" s="7">
        <f t="shared" si="28"/>
        <v>0</v>
      </c>
      <c r="AZ20" s="143">
        <f>IF($E$4="M",WeightSDS!P$5*$AX20^7+WeightSDS!Q$5*$AX20^6+WeightSDS!R$5*$AX20^5+WeightSDS!S$5*$AX20^4+WeightSDS!T$5*$AX20^3+WeightSDS!U$5*$AX20^2+WeightSDS!V$5*$AX20+WeightSDS!W$5,IF($AX20&lt;186,WeightSDS!P$8*$AX20^7+WeightSDS!Q$8*$AX20^6+WeightSDS!R$8*$AX20^5+WeightSDS!S$8*$AX20^4+WeightSDS!T$8*$AX20^3+WeightSDS!U$8*$AX20^2+WeightSDS!V$8*$AX20+WeightSDS!W$8,WeightSDS!$U$9+WeightSDS!$V$9*($AX20-WeightSDS!$W$9)))</f>
        <v>0.75407122999999998</v>
      </c>
      <c r="BA20" s="7">
        <f>IF($E$4="M",IF($AX20&lt;45,WeightSDS!M$23*$AX20^10+WeightSDS!N$23*$AX20^9+WeightSDS!O$23*$AX20^8+WeightSDS!P$23*$AX20^7+WeightSDS!Q$23*$AX20^6+WeightSDS!R$23*$AX20^5+WeightSDS!S$23*$AX20^4+WeightSDS!T$23*$AX20^3+WeightSDS!U$23*$AX20^2+WeightSDS!V$23*$AX20+WeightSDS!W$23,IF($AX20&lt;153,WeightSDS!M$25*$AX20^10+WeightSDS!N$25*$AX20^9+WeightSDS!O$25*$AX20^8+WeightSDS!P$25*$AX20^7+WeightSDS!Q$25*$AX20^6+WeightSDS!R$25*$AX20^5+WeightSDS!S$25*$AX20^4+WeightSDS!T$25*$AX20^3+WeightSDS!U$25*$AX20^2+WeightSDS!V$25*$AX20+WeightSDS!W$25,WeightSDS!M$27+WeightSDS!N$27/(1+EXP(WeightSDS!O$27+WeightSDS!P$27*$AX20)))),IF($AX20&lt;43.8,WeightSDS!M$29*$AX20^10+WeightSDS!N$29*$AX20^9+WeightSDS!O$29*$AX20^8+WeightSDS!P$29*$AX20^7+WeightSDS!Q$29*$AX20^6+WeightSDS!R$29*$AX20^5+WeightSDS!S$29*$AX20^4+WeightSDS!T$29*$AX20^3+WeightSDS!U$29*$AX20^2+WeightSDS!V$29*$AX20+WeightSDS!W$29-0.010431*(1-$AX20/210),IF($AX20&lt;123,WeightSDS!M$30*$AX20^10+WeightSDS!N$30*$AX20^9+WeightSDS!O$30*$AX20^8+WeightSDS!P$30*$AX20^7+WeightSDS!Q$30*$AX20^6+WeightSDS!R$30*$AX20^5+WeightSDS!S$30*$AX20^4+WeightSDS!T$30*$AX20^3+WeightSDS!U$30*$AX20^2+WeightSDS!V$30*$AX20+WeightSDS!W$30-0.010431*(1-1/$AX20),WeightSDS!M$32+WeightSDS!N$32/(1+EXP(WeightSDS!O$32+WeightSDS!P$32*$AX20))-0.010431*(1-$AX20/210))))</f>
        <v>2.9500001032655536</v>
      </c>
      <c r="BB20" s="7">
        <f>IF($E$4="M",IF($AX20&lt;162,WeightSDS!P$12*$AX20^7+WeightSDS!Q$12*$AX20^6+WeightSDS!R$12*$AX20^5+WeightSDS!S$12*$AX20^4+WeightSDS!T$12*$AX20^3+WeightSDS!U$12*$AX20^2+WeightSDS!V$12*$AX20+WeightSDS!W$12,WeightSDS!P$14*$AX20^7+WeightSDS!Q$14*$AX20^6+WeightSDS!R$14*$AX20^5+WeightSDS!S$14*$AX20^4+WeightSDS!T$14*$AX20^3+WeightSDS!U$14*$AX20^2+WeightSDS!V$14*$AX20+WeightSDS!W$14),IF($AX20&lt;156,WeightSDS!O$17*$AX20^8+WeightSDS!P$17*$AX20^7+WeightSDS!Q$17*$AX20^6+WeightSDS!R$17*$AX20^5+WeightSDS!S$17*$AX20^4+WeightSDS!T$17*$AX20^3+WeightSDS!U$17*$AX20^2+WeightSDS!V$17*$AX20+WeightSDS!W$17,IF($AX20&lt;186,WeightSDS!$U$18+(WeightSDS!$V$18-WeightSDS!$U$18)/24*($AX20-186)+WeightSDS!$W$18*(-$AX20+186)^2-0.005,WeightSDS!$U$18+(WeightSDS!$V$18-WeightSDS!$U$18)/24*($AX20-186)-0.005)))</f>
        <v>0.14604529399999999</v>
      </c>
      <c r="BD20">
        <f t="shared" si="57"/>
        <v>0.56299999999999994</v>
      </c>
      <c r="BE20">
        <f t="shared" si="58"/>
        <v>69</v>
      </c>
      <c r="BF20">
        <f t="shared" si="59"/>
        <v>0.51</v>
      </c>
      <c r="BG20" s="7" t="e">
        <f t="shared" si="60"/>
        <v>#VALUE!</v>
      </c>
      <c r="BH20" s="7" t="e">
        <f t="shared" si="61"/>
        <v>#VALUE!</v>
      </c>
      <c r="BI20" s="7" t="e">
        <f t="shared" si="62"/>
        <v>#VALUE!</v>
      </c>
      <c r="BJ20" s="7" t="e">
        <f t="shared" si="63"/>
        <v>#VALUE!</v>
      </c>
      <c r="BK20" s="7" t="e">
        <f t="shared" si="64"/>
        <v>#VALUE!</v>
      </c>
      <c r="BL20" s="7" t="e">
        <f t="shared" si="65"/>
        <v>#VALUE!</v>
      </c>
      <c r="BM20" s="7" t="e">
        <f t="shared" si="66"/>
        <v>#VALUE!</v>
      </c>
      <c r="BN20" s="7" t="e">
        <f t="shared" si="67"/>
        <v>#VALUE!</v>
      </c>
      <c r="BO20" s="7" t="e">
        <f t="shared" si="68"/>
        <v>#VALUE!</v>
      </c>
    </row>
    <row r="21" spans="2:67" s="7" customFormat="1" x14ac:dyDescent="0.15">
      <c r="B21" s="79"/>
      <c r="C21" s="79"/>
      <c r="D21" s="30"/>
      <c r="E21" s="78"/>
      <c r="F21" s="78"/>
      <c r="G21" s="78"/>
      <c r="H21" s="78"/>
      <c r="I21" s="108" t="str">
        <f t="shared" si="43"/>
        <v/>
      </c>
      <c r="J21" s="109" t="str">
        <f t="shared" si="70"/>
        <v/>
      </c>
      <c r="K21" s="110" t="str">
        <f t="shared" si="44"/>
        <v/>
      </c>
      <c r="L21" s="109" t="str">
        <f t="shared" si="69"/>
        <v/>
      </c>
      <c r="M21" s="110" t="str">
        <f t="shared" si="45"/>
        <v/>
      </c>
      <c r="N21" s="109" t="str">
        <f t="shared" si="46"/>
        <v/>
      </c>
      <c r="O21" s="110" t="str">
        <f t="shared" si="47"/>
        <v/>
      </c>
      <c r="P21" s="110" t="str">
        <f t="shared" si="15"/>
        <v/>
      </c>
      <c r="Q21" s="109" t="str">
        <f t="shared" si="71"/>
        <v/>
      </c>
      <c r="R21" s="109" t="str">
        <f t="shared" si="16"/>
        <v/>
      </c>
      <c r="S21" s="109" t="str">
        <f t="shared" si="17"/>
        <v/>
      </c>
      <c r="T21" s="110" t="str">
        <f t="shared" si="48"/>
        <v/>
      </c>
      <c r="U21" s="109" t="str">
        <f t="shared" si="49"/>
        <v/>
      </c>
      <c r="V21" s="110" t="str">
        <f t="shared" si="33"/>
        <v/>
      </c>
      <c r="W21" s="110" t="str">
        <f t="shared" si="19"/>
        <v/>
      </c>
      <c r="X21" s="109" t="str">
        <f t="shared" si="50"/>
        <v/>
      </c>
      <c r="Y21" s="110" t="str">
        <f t="shared" si="51"/>
        <v/>
      </c>
      <c r="Z21" s="174" t="str">
        <f t="shared" si="20"/>
        <v/>
      </c>
      <c r="AA21" s="110" t="str">
        <f t="shared" si="52"/>
        <v/>
      </c>
      <c r="AB21" s="31"/>
      <c r="AC21" s="31"/>
      <c r="AD21" s="31"/>
      <c r="AE21" s="31"/>
      <c r="AF21" s="136"/>
      <c r="AG21" s="139">
        <f t="shared" si="21"/>
        <v>0</v>
      </c>
      <c r="AH21" s="31">
        <f t="shared" si="22"/>
        <v>0</v>
      </c>
      <c r="AI21" s="31"/>
      <c r="AJ21" s="140">
        <f t="shared" si="23"/>
        <v>0</v>
      </c>
      <c r="AK21" s="12"/>
      <c r="AL21" s="12"/>
      <c r="AM21" s="79">
        <f t="shared" si="53"/>
        <v>0</v>
      </c>
      <c r="AN21" s="79">
        <f t="shared" si="54"/>
        <v>0</v>
      </c>
      <c r="AO21" s="12"/>
      <c r="AP21" s="8">
        <f t="shared" si="55"/>
        <v>9.0359999999999996</v>
      </c>
      <c r="AQ21" s="8">
        <f t="shared" si="5"/>
        <v>-184.49199999999999</v>
      </c>
      <c r="AR21" s="8"/>
      <c r="AS21" s="8">
        <f t="shared" si="56"/>
        <v>0</v>
      </c>
      <c r="AT21"/>
      <c r="AU21">
        <f>IF($E$4="M",IF(AX21&lt;78,LMS!$D$5*AX21^3+LMS!$E$5*AX21^2+LMS!$F$5*AX21+LMS!$G$5,IF(AX21&lt;150,LMS!$D$6*AX21^3+LMS!$E$6*AX21^2+LMS!$F$6*AX21+LMS!$G$6,LMS!$D$7*AX21^3+LMS!$E$7*AX21^2+LMS!$F$7*AX21+LMS!$G$7)),IF(AX21&lt;69,LMS!$D$9*AX21^3+LMS!$E$9*AX21^2+LMS!$F$9*AX21+LMS!$G$9,IF(AX21&lt;150,LMS!$D$10*AX21^3+LMS!$E$10*AX21^2+LMS!$F$10*AX21+LMS!$G$10,LMS!$D$11*AX21^3+LMS!$E$11*AX21^2+LMS!$F$11*AX21+LMS!$G$11)))</f>
        <v>0.79584630099999998</v>
      </c>
      <c r="AV21">
        <f>IF($E$4="M",(IF(AX21&lt;2.5,LMS!$D$21*AX21^3+LMS!$E$21*AX21^2+LMS!$F$21*AX21+LMS!$G$21,IF(AX21&lt;9.5,LMS!$D$22*AX21^3+LMS!$E$22*AX21^2+LMS!$F$22*AX21+LMS!$G$22,IF(AX21&lt;26.75,LMS!$D$23*AX21^3+LMS!$E$23*AX21^2+LMS!$F$23*AX21+LMS!$G$23,IF(AX21&lt;90,LMS!$D$24*AX21^3+LMS!$E$24*AX21^2+LMS!$F$24*AX21+LMS!$G$24,LMS!$D$25*AX21^3+LMS!$E$25*AX21^2+LMS!$F$25*AX21+LMS!$G$25))))),(IF(AX21&lt;2.5,LMS!$D$27*AX21^3+LMS!$E$27*AX21^2+LMS!$F$27*AX21+LMS!$G$27,IF(AX21&lt;9.5,LMS!$D$28*AX21^3+LMS!$E$28*AX21^2+LMS!$F$28*AX21+LMS!$G$28,IF(AX21&lt;26.75,LMS!$D$29*AX21^3+LMS!$E$29*AX21^2+LMS!$F$29*AX21+LMS!$G$29,IF(AX21&lt;90,LMS!$D$30*AX21^3+LMS!$E$30*AX21^2+LMS!$F$30*AX21+LMS!$G$30,IF(AX21&lt;150,LMS!$D$31*AX21^3+LMS!$E$31*AX21^2+LMS!$F$31*AX21+LMS!$G$31,LMS!$D$32*AX21^3+LMS!$E$32*AX21^2+LMS!$F$32*AX21+LMS!$G$32)))))))</f>
        <v>12.568967990000001</v>
      </c>
      <c r="AW21">
        <f>IF($E$4="M",(IF(AX21&lt;90,LMS!$D$14*AX21^3+LMS!$E$14*AX21^2+LMS!$F$14*AX21+LMS!$G$14,LMS!$D$15*AX21^3+LMS!$E$15*AX21^2+LMS!$F$15*AX21+LMS!$G$15)),(IF(AX21&lt;90,LMS!$D$17*AX21^3+LMS!$E$17*AX21^2+LMS!$F$17*AX21+LMS!$G$17,LMS!$D$18*AX21^3+LMS!$E$18*AX21^2+LMS!$F$18*AX21+LMS!$G$18)))</f>
        <v>8.8969350000000003E-2</v>
      </c>
      <c r="AX21" s="7">
        <f t="shared" si="28"/>
        <v>0</v>
      </c>
      <c r="AZ21" s="143">
        <f>IF($E$4="M",WeightSDS!P$5*$AX21^7+WeightSDS!Q$5*$AX21^6+WeightSDS!R$5*$AX21^5+WeightSDS!S$5*$AX21^4+WeightSDS!T$5*$AX21^3+WeightSDS!U$5*$AX21^2+WeightSDS!V$5*$AX21+WeightSDS!W$5,IF($AX21&lt;186,WeightSDS!P$8*$AX21^7+WeightSDS!Q$8*$AX21^6+WeightSDS!R$8*$AX21^5+WeightSDS!S$8*$AX21^4+WeightSDS!T$8*$AX21^3+WeightSDS!U$8*$AX21^2+WeightSDS!V$8*$AX21+WeightSDS!W$8,WeightSDS!$U$9+WeightSDS!$V$9*($AX21-WeightSDS!$W$9)))</f>
        <v>0.75407122999999998</v>
      </c>
      <c r="BA21" s="7">
        <f>IF($E$4="M",IF($AX21&lt;45,WeightSDS!M$23*$AX21^10+WeightSDS!N$23*$AX21^9+WeightSDS!O$23*$AX21^8+WeightSDS!P$23*$AX21^7+WeightSDS!Q$23*$AX21^6+WeightSDS!R$23*$AX21^5+WeightSDS!S$23*$AX21^4+WeightSDS!T$23*$AX21^3+WeightSDS!U$23*$AX21^2+WeightSDS!V$23*$AX21+WeightSDS!W$23,IF($AX21&lt;153,WeightSDS!M$25*$AX21^10+WeightSDS!N$25*$AX21^9+WeightSDS!O$25*$AX21^8+WeightSDS!P$25*$AX21^7+WeightSDS!Q$25*$AX21^6+WeightSDS!R$25*$AX21^5+WeightSDS!S$25*$AX21^4+WeightSDS!T$25*$AX21^3+WeightSDS!U$25*$AX21^2+WeightSDS!V$25*$AX21+WeightSDS!W$25,WeightSDS!M$27+WeightSDS!N$27/(1+EXP(WeightSDS!O$27+WeightSDS!P$27*$AX21)))),IF($AX21&lt;43.8,WeightSDS!M$29*$AX21^10+WeightSDS!N$29*$AX21^9+WeightSDS!O$29*$AX21^8+WeightSDS!P$29*$AX21^7+WeightSDS!Q$29*$AX21^6+WeightSDS!R$29*$AX21^5+WeightSDS!S$29*$AX21^4+WeightSDS!T$29*$AX21^3+WeightSDS!U$29*$AX21^2+WeightSDS!V$29*$AX21+WeightSDS!W$29-0.010431*(1-$AX21/210),IF($AX21&lt;123,WeightSDS!M$30*$AX21^10+WeightSDS!N$30*$AX21^9+WeightSDS!O$30*$AX21^8+WeightSDS!P$30*$AX21^7+WeightSDS!Q$30*$AX21^6+WeightSDS!R$30*$AX21^5+WeightSDS!S$30*$AX21^4+WeightSDS!T$30*$AX21^3+WeightSDS!U$30*$AX21^2+WeightSDS!V$30*$AX21+WeightSDS!W$30-0.010431*(1-1/$AX21),WeightSDS!M$32+WeightSDS!N$32/(1+EXP(WeightSDS!O$32+WeightSDS!P$32*$AX21))-0.010431*(1-$AX21/210))))</f>
        <v>2.9500001032655536</v>
      </c>
      <c r="BB21" s="7">
        <f>IF($E$4="M",IF($AX21&lt;162,WeightSDS!P$12*$AX21^7+WeightSDS!Q$12*$AX21^6+WeightSDS!R$12*$AX21^5+WeightSDS!S$12*$AX21^4+WeightSDS!T$12*$AX21^3+WeightSDS!U$12*$AX21^2+WeightSDS!V$12*$AX21+WeightSDS!W$12,WeightSDS!P$14*$AX21^7+WeightSDS!Q$14*$AX21^6+WeightSDS!R$14*$AX21^5+WeightSDS!S$14*$AX21^4+WeightSDS!T$14*$AX21^3+WeightSDS!U$14*$AX21^2+WeightSDS!V$14*$AX21+WeightSDS!W$14),IF($AX21&lt;156,WeightSDS!O$17*$AX21^8+WeightSDS!P$17*$AX21^7+WeightSDS!Q$17*$AX21^6+WeightSDS!R$17*$AX21^5+WeightSDS!S$17*$AX21^4+WeightSDS!T$17*$AX21^3+WeightSDS!U$17*$AX21^2+WeightSDS!V$17*$AX21+WeightSDS!W$17,IF($AX21&lt;186,WeightSDS!$U$18+(WeightSDS!$V$18-WeightSDS!$U$18)/24*($AX21-186)+WeightSDS!$W$18*(-$AX21+186)^2-0.005,WeightSDS!$U$18+(WeightSDS!$V$18-WeightSDS!$U$18)/24*($AX21-186)-0.005)))</f>
        <v>0.14604529399999999</v>
      </c>
      <c r="BD21">
        <f t="shared" si="57"/>
        <v>0.56299999999999994</v>
      </c>
      <c r="BE21">
        <f t="shared" si="58"/>
        <v>69</v>
      </c>
      <c r="BF21">
        <f t="shared" si="59"/>
        <v>0.51</v>
      </c>
      <c r="BG21" s="7" t="e">
        <f t="shared" si="60"/>
        <v>#VALUE!</v>
      </c>
      <c r="BH21" s="7" t="e">
        <f t="shared" si="61"/>
        <v>#VALUE!</v>
      </c>
      <c r="BI21" s="7" t="e">
        <f t="shared" si="62"/>
        <v>#VALUE!</v>
      </c>
      <c r="BJ21" s="7" t="e">
        <f t="shared" si="63"/>
        <v>#VALUE!</v>
      </c>
      <c r="BK21" s="7" t="e">
        <f t="shared" si="64"/>
        <v>#VALUE!</v>
      </c>
      <c r="BL21" s="7" t="e">
        <f t="shared" si="65"/>
        <v>#VALUE!</v>
      </c>
      <c r="BM21" s="7" t="e">
        <f t="shared" si="66"/>
        <v>#VALUE!</v>
      </c>
      <c r="BN21" s="7" t="e">
        <f t="shared" si="67"/>
        <v>#VALUE!</v>
      </c>
      <c r="BO21" s="7" t="e">
        <f t="shared" si="68"/>
        <v>#VALUE!</v>
      </c>
    </row>
    <row r="22" spans="2:67" s="7" customFormat="1" x14ac:dyDescent="0.15">
      <c r="B22" s="79"/>
      <c r="C22" s="79"/>
      <c r="D22" s="30"/>
      <c r="E22" s="78"/>
      <c r="F22" s="78"/>
      <c r="G22" s="78"/>
      <c r="H22" s="78"/>
      <c r="I22" s="108" t="str">
        <f t="shared" si="43"/>
        <v/>
      </c>
      <c r="J22" s="109" t="str">
        <f t="shared" si="70"/>
        <v/>
      </c>
      <c r="K22" s="110" t="str">
        <f t="shared" si="44"/>
        <v/>
      </c>
      <c r="L22" s="109" t="str">
        <f t="shared" si="69"/>
        <v/>
      </c>
      <c r="M22" s="110" t="str">
        <f t="shared" si="45"/>
        <v/>
      </c>
      <c r="N22" s="109" t="str">
        <f t="shared" si="46"/>
        <v/>
      </c>
      <c r="O22" s="110" t="str">
        <f t="shared" si="47"/>
        <v/>
      </c>
      <c r="P22" s="110" t="str">
        <f t="shared" si="15"/>
        <v/>
      </c>
      <c r="Q22" s="109" t="str">
        <f t="shared" si="71"/>
        <v/>
      </c>
      <c r="R22" s="109" t="str">
        <f t="shared" si="16"/>
        <v/>
      </c>
      <c r="S22" s="109" t="str">
        <f t="shared" si="17"/>
        <v/>
      </c>
      <c r="T22" s="110" t="str">
        <f t="shared" si="48"/>
        <v/>
      </c>
      <c r="U22" s="109" t="str">
        <f t="shared" si="49"/>
        <v/>
      </c>
      <c r="V22" s="110" t="str">
        <f t="shared" si="33"/>
        <v/>
      </c>
      <c r="W22" s="110" t="str">
        <f t="shared" si="19"/>
        <v/>
      </c>
      <c r="X22" s="109" t="str">
        <f t="shared" si="50"/>
        <v/>
      </c>
      <c r="Y22" s="110" t="str">
        <f t="shared" si="51"/>
        <v/>
      </c>
      <c r="Z22" s="174" t="str">
        <f t="shared" si="20"/>
        <v/>
      </c>
      <c r="AA22" s="110" t="str">
        <f t="shared" si="52"/>
        <v/>
      </c>
      <c r="AB22" s="31"/>
      <c r="AC22" s="31"/>
      <c r="AD22" s="31"/>
      <c r="AE22" s="31"/>
      <c r="AF22" s="136"/>
      <c r="AG22" s="139">
        <f t="shared" si="21"/>
        <v>0</v>
      </c>
      <c r="AH22" s="31">
        <f t="shared" si="22"/>
        <v>0</v>
      </c>
      <c r="AI22" s="31"/>
      <c r="AJ22" s="140">
        <f t="shared" si="23"/>
        <v>0</v>
      </c>
      <c r="AK22" s="12"/>
      <c r="AL22" s="12"/>
      <c r="AM22" s="79">
        <f t="shared" si="53"/>
        <v>0</v>
      </c>
      <c r="AN22" s="79">
        <f t="shared" si="54"/>
        <v>0</v>
      </c>
      <c r="AO22" s="12"/>
      <c r="AP22" s="8">
        <f t="shared" si="55"/>
        <v>9.0359999999999996</v>
      </c>
      <c r="AQ22" s="8">
        <f t="shared" si="5"/>
        <v>-184.49199999999999</v>
      </c>
      <c r="AR22" s="8"/>
      <c r="AS22" s="8">
        <f t="shared" si="56"/>
        <v>0</v>
      </c>
      <c r="AT22"/>
      <c r="AU22">
        <f>IF($E$4="M",IF(AX22&lt;78,LMS!$D$5*AX22^3+LMS!$E$5*AX22^2+LMS!$F$5*AX22+LMS!$G$5,IF(AX22&lt;150,LMS!$D$6*AX22^3+LMS!$E$6*AX22^2+LMS!$F$6*AX22+LMS!$G$6,LMS!$D$7*AX22^3+LMS!$E$7*AX22^2+LMS!$F$7*AX22+LMS!$G$7)),IF(AX22&lt;69,LMS!$D$9*AX22^3+LMS!$E$9*AX22^2+LMS!$F$9*AX22+LMS!$G$9,IF(AX22&lt;150,LMS!$D$10*AX22^3+LMS!$E$10*AX22^2+LMS!$F$10*AX22+LMS!$G$10,LMS!$D$11*AX22^3+LMS!$E$11*AX22^2+LMS!$F$11*AX22+LMS!$G$11)))</f>
        <v>0.79584630099999998</v>
      </c>
      <c r="AV22">
        <f>IF($E$4="M",(IF(AX22&lt;2.5,LMS!$D$21*AX22^3+LMS!$E$21*AX22^2+LMS!$F$21*AX22+LMS!$G$21,IF(AX22&lt;9.5,LMS!$D$22*AX22^3+LMS!$E$22*AX22^2+LMS!$F$22*AX22+LMS!$G$22,IF(AX22&lt;26.75,LMS!$D$23*AX22^3+LMS!$E$23*AX22^2+LMS!$F$23*AX22+LMS!$G$23,IF(AX22&lt;90,LMS!$D$24*AX22^3+LMS!$E$24*AX22^2+LMS!$F$24*AX22+LMS!$G$24,LMS!$D$25*AX22^3+LMS!$E$25*AX22^2+LMS!$F$25*AX22+LMS!$G$25))))),(IF(AX22&lt;2.5,LMS!$D$27*AX22^3+LMS!$E$27*AX22^2+LMS!$F$27*AX22+LMS!$G$27,IF(AX22&lt;9.5,LMS!$D$28*AX22^3+LMS!$E$28*AX22^2+LMS!$F$28*AX22+LMS!$G$28,IF(AX22&lt;26.75,LMS!$D$29*AX22^3+LMS!$E$29*AX22^2+LMS!$F$29*AX22+LMS!$G$29,IF(AX22&lt;90,LMS!$D$30*AX22^3+LMS!$E$30*AX22^2+LMS!$F$30*AX22+LMS!$G$30,IF(AX22&lt;150,LMS!$D$31*AX22^3+LMS!$E$31*AX22^2+LMS!$F$31*AX22+LMS!$G$31,LMS!$D$32*AX22^3+LMS!$E$32*AX22^2+LMS!$F$32*AX22+LMS!$G$32)))))))</f>
        <v>12.568967990000001</v>
      </c>
      <c r="AW22">
        <f>IF($E$4="M",(IF(AX22&lt;90,LMS!$D$14*AX22^3+LMS!$E$14*AX22^2+LMS!$F$14*AX22+LMS!$G$14,LMS!$D$15*AX22^3+LMS!$E$15*AX22^2+LMS!$F$15*AX22+LMS!$G$15)),(IF(AX22&lt;90,LMS!$D$17*AX22^3+LMS!$E$17*AX22^2+LMS!$F$17*AX22+LMS!$G$17,LMS!$D$18*AX22^3+LMS!$E$18*AX22^2+LMS!$F$18*AX22+LMS!$G$18)))</f>
        <v>8.8969350000000003E-2</v>
      </c>
      <c r="AX22" s="7">
        <f t="shared" si="28"/>
        <v>0</v>
      </c>
      <c r="AZ22" s="143">
        <f>IF($E$4="M",WeightSDS!P$5*$AX22^7+WeightSDS!Q$5*$AX22^6+WeightSDS!R$5*$AX22^5+WeightSDS!S$5*$AX22^4+WeightSDS!T$5*$AX22^3+WeightSDS!U$5*$AX22^2+WeightSDS!V$5*$AX22+WeightSDS!W$5,IF($AX22&lt;186,WeightSDS!P$8*$AX22^7+WeightSDS!Q$8*$AX22^6+WeightSDS!R$8*$AX22^5+WeightSDS!S$8*$AX22^4+WeightSDS!T$8*$AX22^3+WeightSDS!U$8*$AX22^2+WeightSDS!V$8*$AX22+WeightSDS!W$8,WeightSDS!$U$9+WeightSDS!$V$9*($AX22-WeightSDS!$W$9)))</f>
        <v>0.75407122999999998</v>
      </c>
      <c r="BA22" s="7">
        <f>IF($E$4="M",IF($AX22&lt;45,WeightSDS!M$23*$AX22^10+WeightSDS!N$23*$AX22^9+WeightSDS!O$23*$AX22^8+WeightSDS!P$23*$AX22^7+WeightSDS!Q$23*$AX22^6+WeightSDS!R$23*$AX22^5+WeightSDS!S$23*$AX22^4+WeightSDS!T$23*$AX22^3+WeightSDS!U$23*$AX22^2+WeightSDS!V$23*$AX22+WeightSDS!W$23,IF($AX22&lt;153,WeightSDS!M$25*$AX22^10+WeightSDS!N$25*$AX22^9+WeightSDS!O$25*$AX22^8+WeightSDS!P$25*$AX22^7+WeightSDS!Q$25*$AX22^6+WeightSDS!R$25*$AX22^5+WeightSDS!S$25*$AX22^4+WeightSDS!T$25*$AX22^3+WeightSDS!U$25*$AX22^2+WeightSDS!V$25*$AX22+WeightSDS!W$25,WeightSDS!M$27+WeightSDS!N$27/(1+EXP(WeightSDS!O$27+WeightSDS!P$27*$AX22)))),IF($AX22&lt;43.8,WeightSDS!M$29*$AX22^10+WeightSDS!N$29*$AX22^9+WeightSDS!O$29*$AX22^8+WeightSDS!P$29*$AX22^7+WeightSDS!Q$29*$AX22^6+WeightSDS!R$29*$AX22^5+WeightSDS!S$29*$AX22^4+WeightSDS!T$29*$AX22^3+WeightSDS!U$29*$AX22^2+WeightSDS!V$29*$AX22+WeightSDS!W$29-0.010431*(1-$AX22/210),IF($AX22&lt;123,WeightSDS!M$30*$AX22^10+WeightSDS!N$30*$AX22^9+WeightSDS!O$30*$AX22^8+WeightSDS!P$30*$AX22^7+WeightSDS!Q$30*$AX22^6+WeightSDS!R$30*$AX22^5+WeightSDS!S$30*$AX22^4+WeightSDS!T$30*$AX22^3+WeightSDS!U$30*$AX22^2+WeightSDS!V$30*$AX22+WeightSDS!W$30-0.010431*(1-1/$AX22),WeightSDS!M$32+WeightSDS!N$32/(1+EXP(WeightSDS!O$32+WeightSDS!P$32*$AX22))-0.010431*(1-$AX22/210))))</f>
        <v>2.9500001032655536</v>
      </c>
      <c r="BB22" s="7">
        <f>IF($E$4="M",IF($AX22&lt;162,WeightSDS!P$12*$AX22^7+WeightSDS!Q$12*$AX22^6+WeightSDS!R$12*$AX22^5+WeightSDS!S$12*$AX22^4+WeightSDS!T$12*$AX22^3+WeightSDS!U$12*$AX22^2+WeightSDS!V$12*$AX22+WeightSDS!W$12,WeightSDS!P$14*$AX22^7+WeightSDS!Q$14*$AX22^6+WeightSDS!R$14*$AX22^5+WeightSDS!S$14*$AX22^4+WeightSDS!T$14*$AX22^3+WeightSDS!U$14*$AX22^2+WeightSDS!V$14*$AX22+WeightSDS!W$14),IF($AX22&lt;156,WeightSDS!O$17*$AX22^8+WeightSDS!P$17*$AX22^7+WeightSDS!Q$17*$AX22^6+WeightSDS!R$17*$AX22^5+WeightSDS!S$17*$AX22^4+WeightSDS!T$17*$AX22^3+WeightSDS!U$17*$AX22^2+WeightSDS!V$17*$AX22+WeightSDS!W$17,IF($AX22&lt;186,WeightSDS!$U$18+(WeightSDS!$V$18-WeightSDS!$U$18)/24*($AX22-186)+WeightSDS!$W$18*(-$AX22+186)^2-0.005,WeightSDS!$U$18+(WeightSDS!$V$18-WeightSDS!$U$18)/24*($AX22-186)-0.005)))</f>
        <v>0.14604529399999999</v>
      </c>
      <c r="BD22">
        <f t="shared" si="57"/>
        <v>0.56299999999999994</v>
      </c>
      <c r="BE22">
        <f t="shared" si="58"/>
        <v>69</v>
      </c>
      <c r="BF22">
        <f t="shared" si="59"/>
        <v>0.51</v>
      </c>
      <c r="BG22" s="7" t="e">
        <f t="shared" si="60"/>
        <v>#VALUE!</v>
      </c>
      <c r="BH22" s="7" t="e">
        <f t="shared" si="61"/>
        <v>#VALUE!</v>
      </c>
      <c r="BI22" s="7" t="e">
        <f t="shared" si="62"/>
        <v>#VALUE!</v>
      </c>
      <c r="BJ22" s="7" t="e">
        <f t="shared" si="63"/>
        <v>#VALUE!</v>
      </c>
      <c r="BK22" s="7" t="e">
        <f t="shared" si="64"/>
        <v>#VALUE!</v>
      </c>
      <c r="BL22" s="7" t="e">
        <f t="shared" si="65"/>
        <v>#VALUE!</v>
      </c>
      <c r="BM22" s="7" t="e">
        <f t="shared" si="66"/>
        <v>#VALUE!</v>
      </c>
      <c r="BN22" s="7" t="e">
        <f t="shared" si="67"/>
        <v>#VALUE!</v>
      </c>
      <c r="BO22" s="7" t="e">
        <f t="shared" si="68"/>
        <v>#VALUE!</v>
      </c>
    </row>
    <row r="23" spans="2:67" s="7" customFormat="1" x14ac:dyDescent="0.15">
      <c r="B23" s="79"/>
      <c r="C23" s="79"/>
      <c r="D23" s="30"/>
      <c r="E23" s="78"/>
      <c r="F23" s="78"/>
      <c r="G23" s="78"/>
      <c r="H23" s="78"/>
      <c r="I23" s="108" t="str">
        <f t="shared" si="43"/>
        <v/>
      </c>
      <c r="J23" s="109" t="str">
        <f t="shared" si="70"/>
        <v/>
      </c>
      <c r="K23" s="110" t="str">
        <f t="shared" si="44"/>
        <v/>
      </c>
      <c r="L23" s="109" t="str">
        <f t="shared" si="69"/>
        <v/>
      </c>
      <c r="M23" s="110" t="str">
        <f t="shared" si="45"/>
        <v/>
      </c>
      <c r="N23" s="109" t="str">
        <f t="shared" si="46"/>
        <v/>
      </c>
      <c r="O23" s="110" t="str">
        <f t="shared" si="47"/>
        <v/>
      </c>
      <c r="P23" s="110" t="str">
        <f t="shared" si="15"/>
        <v/>
      </c>
      <c r="Q23" s="109" t="str">
        <f t="shared" si="71"/>
        <v/>
      </c>
      <c r="R23" s="109" t="str">
        <f t="shared" si="16"/>
        <v/>
      </c>
      <c r="S23" s="109" t="str">
        <f t="shared" si="17"/>
        <v/>
      </c>
      <c r="T23" s="110" t="str">
        <f t="shared" si="48"/>
        <v/>
      </c>
      <c r="U23" s="109" t="str">
        <f t="shared" si="49"/>
        <v/>
      </c>
      <c r="V23" s="110" t="str">
        <f t="shared" si="33"/>
        <v/>
      </c>
      <c r="W23" s="110" t="str">
        <f t="shared" si="19"/>
        <v/>
      </c>
      <c r="X23" s="109" t="str">
        <f t="shared" si="50"/>
        <v/>
      </c>
      <c r="Y23" s="110" t="str">
        <f t="shared" si="51"/>
        <v/>
      </c>
      <c r="Z23" s="174" t="str">
        <f t="shared" si="20"/>
        <v/>
      </c>
      <c r="AA23" s="110" t="str">
        <f t="shared" si="52"/>
        <v/>
      </c>
      <c r="AB23" s="31"/>
      <c r="AC23" s="31"/>
      <c r="AD23" s="31"/>
      <c r="AE23" s="31"/>
      <c r="AF23" s="136"/>
      <c r="AG23" s="139">
        <f t="shared" si="21"/>
        <v>0</v>
      </c>
      <c r="AH23" s="31">
        <f t="shared" si="22"/>
        <v>0</v>
      </c>
      <c r="AI23" s="31"/>
      <c r="AJ23" s="140">
        <f t="shared" si="23"/>
        <v>0</v>
      </c>
      <c r="AK23" s="12"/>
      <c r="AL23" s="12"/>
      <c r="AM23" s="79">
        <f t="shared" si="53"/>
        <v>0</v>
      </c>
      <c r="AN23" s="79">
        <f t="shared" si="54"/>
        <v>0</v>
      </c>
      <c r="AO23" s="12"/>
      <c r="AP23" s="8">
        <f t="shared" si="55"/>
        <v>9.0359999999999996</v>
      </c>
      <c r="AQ23" s="8">
        <f t="shared" si="5"/>
        <v>-184.49199999999999</v>
      </c>
      <c r="AR23" s="8"/>
      <c r="AS23" s="8">
        <f t="shared" si="56"/>
        <v>0</v>
      </c>
      <c r="AT23"/>
      <c r="AU23">
        <f>IF($E$4="M",IF(AX23&lt;78,LMS!$D$5*AX23^3+LMS!$E$5*AX23^2+LMS!$F$5*AX23+LMS!$G$5,IF(AX23&lt;150,LMS!$D$6*AX23^3+LMS!$E$6*AX23^2+LMS!$F$6*AX23+LMS!$G$6,LMS!$D$7*AX23^3+LMS!$E$7*AX23^2+LMS!$F$7*AX23+LMS!$G$7)),IF(AX23&lt;69,LMS!$D$9*AX23^3+LMS!$E$9*AX23^2+LMS!$F$9*AX23+LMS!$G$9,IF(AX23&lt;150,LMS!$D$10*AX23^3+LMS!$E$10*AX23^2+LMS!$F$10*AX23+LMS!$G$10,LMS!$D$11*AX23^3+LMS!$E$11*AX23^2+LMS!$F$11*AX23+LMS!$G$11)))</f>
        <v>0.79584630099999998</v>
      </c>
      <c r="AV23">
        <f>IF($E$4="M",(IF(AX23&lt;2.5,LMS!$D$21*AX23^3+LMS!$E$21*AX23^2+LMS!$F$21*AX23+LMS!$G$21,IF(AX23&lt;9.5,LMS!$D$22*AX23^3+LMS!$E$22*AX23^2+LMS!$F$22*AX23+LMS!$G$22,IF(AX23&lt;26.75,LMS!$D$23*AX23^3+LMS!$E$23*AX23^2+LMS!$F$23*AX23+LMS!$G$23,IF(AX23&lt;90,LMS!$D$24*AX23^3+LMS!$E$24*AX23^2+LMS!$F$24*AX23+LMS!$G$24,LMS!$D$25*AX23^3+LMS!$E$25*AX23^2+LMS!$F$25*AX23+LMS!$G$25))))),(IF(AX23&lt;2.5,LMS!$D$27*AX23^3+LMS!$E$27*AX23^2+LMS!$F$27*AX23+LMS!$G$27,IF(AX23&lt;9.5,LMS!$D$28*AX23^3+LMS!$E$28*AX23^2+LMS!$F$28*AX23+LMS!$G$28,IF(AX23&lt;26.75,LMS!$D$29*AX23^3+LMS!$E$29*AX23^2+LMS!$F$29*AX23+LMS!$G$29,IF(AX23&lt;90,LMS!$D$30*AX23^3+LMS!$E$30*AX23^2+LMS!$F$30*AX23+LMS!$G$30,IF(AX23&lt;150,LMS!$D$31*AX23^3+LMS!$E$31*AX23^2+LMS!$F$31*AX23+LMS!$G$31,LMS!$D$32*AX23^3+LMS!$E$32*AX23^2+LMS!$F$32*AX23+LMS!$G$32)))))))</f>
        <v>12.568967990000001</v>
      </c>
      <c r="AW23">
        <f>IF($E$4="M",(IF(AX23&lt;90,LMS!$D$14*AX23^3+LMS!$E$14*AX23^2+LMS!$F$14*AX23+LMS!$G$14,LMS!$D$15*AX23^3+LMS!$E$15*AX23^2+LMS!$F$15*AX23+LMS!$G$15)),(IF(AX23&lt;90,LMS!$D$17*AX23^3+LMS!$E$17*AX23^2+LMS!$F$17*AX23+LMS!$G$17,LMS!$D$18*AX23^3+LMS!$E$18*AX23^2+LMS!$F$18*AX23+LMS!$G$18)))</f>
        <v>8.8969350000000003E-2</v>
      </c>
      <c r="AX23" s="7">
        <f t="shared" si="28"/>
        <v>0</v>
      </c>
      <c r="AZ23" s="143">
        <f>IF($E$4="M",WeightSDS!P$5*$AX23^7+WeightSDS!Q$5*$AX23^6+WeightSDS!R$5*$AX23^5+WeightSDS!S$5*$AX23^4+WeightSDS!T$5*$AX23^3+WeightSDS!U$5*$AX23^2+WeightSDS!V$5*$AX23+WeightSDS!W$5,IF($AX23&lt;186,WeightSDS!P$8*$AX23^7+WeightSDS!Q$8*$AX23^6+WeightSDS!R$8*$AX23^5+WeightSDS!S$8*$AX23^4+WeightSDS!T$8*$AX23^3+WeightSDS!U$8*$AX23^2+WeightSDS!V$8*$AX23+WeightSDS!W$8,WeightSDS!$U$9+WeightSDS!$V$9*($AX23-WeightSDS!$W$9)))</f>
        <v>0.75407122999999998</v>
      </c>
      <c r="BA23" s="7">
        <f>IF($E$4="M",IF($AX23&lt;45,WeightSDS!M$23*$AX23^10+WeightSDS!N$23*$AX23^9+WeightSDS!O$23*$AX23^8+WeightSDS!P$23*$AX23^7+WeightSDS!Q$23*$AX23^6+WeightSDS!R$23*$AX23^5+WeightSDS!S$23*$AX23^4+WeightSDS!T$23*$AX23^3+WeightSDS!U$23*$AX23^2+WeightSDS!V$23*$AX23+WeightSDS!W$23,IF($AX23&lt;153,WeightSDS!M$25*$AX23^10+WeightSDS!N$25*$AX23^9+WeightSDS!O$25*$AX23^8+WeightSDS!P$25*$AX23^7+WeightSDS!Q$25*$AX23^6+WeightSDS!R$25*$AX23^5+WeightSDS!S$25*$AX23^4+WeightSDS!T$25*$AX23^3+WeightSDS!U$25*$AX23^2+WeightSDS!V$25*$AX23+WeightSDS!W$25,WeightSDS!M$27+WeightSDS!N$27/(1+EXP(WeightSDS!O$27+WeightSDS!P$27*$AX23)))),IF($AX23&lt;43.8,WeightSDS!M$29*$AX23^10+WeightSDS!N$29*$AX23^9+WeightSDS!O$29*$AX23^8+WeightSDS!P$29*$AX23^7+WeightSDS!Q$29*$AX23^6+WeightSDS!R$29*$AX23^5+WeightSDS!S$29*$AX23^4+WeightSDS!T$29*$AX23^3+WeightSDS!U$29*$AX23^2+WeightSDS!V$29*$AX23+WeightSDS!W$29-0.010431*(1-$AX23/210),IF($AX23&lt;123,WeightSDS!M$30*$AX23^10+WeightSDS!N$30*$AX23^9+WeightSDS!O$30*$AX23^8+WeightSDS!P$30*$AX23^7+WeightSDS!Q$30*$AX23^6+WeightSDS!R$30*$AX23^5+WeightSDS!S$30*$AX23^4+WeightSDS!T$30*$AX23^3+WeightSDS!U$30*$AX23^2+WeightSDS!V$30*$AX23+WeightSDS!W$30-0.010431*(1-1/$AX23),WeightSDS!M$32+WeightSDS!N$32/(1+EXP(WeightSDS!O$32+WeightSDS!P$32*$AX23))-0.010431*(1-$AX23/210))))</f>
        <v>2.9500001032655536</v>
      </c>
      <c r="BB23" s="7">
        <f>IF($E$4="M",IF($AX23&lt;162,WeightSDS!P$12*$AX23^7+WeightSDS!Q$12*$AX23^6+WeightSDS!R$12*$AX23^5+WeightSDS!S$12*$AX23^4+WeightSDS!T$12*$AX23^3+WeightSDS!U$12*$AX23^2+WeightSDS!V$12*$AX23+WeightSDS!W$12,WeightSDS!P$14*$AX23^7+WeightSDS!Q$14*$AX23^6+WeightSDS!R$14*$AX23^5+WeightSDS!S$14*$AX23^4+WeightSDS!T$14*$AX23^3+WeightSDS!U$14*$AX23^2+WeightSDS!V$14*$AX23+WeightSDS!W$14),IF($AX23&lt;156,WeightSDS!O$17*$AX23^8+WeightSDS!P$17*$AX23^7+WeightSDS!Q$17*$AX23^6+WeightSDS!R$17*$AX23^5+WeightSDS!S$17*$AX23^4+WeightSDS!T$17*$AX23^3+WeightSDS!U$17*$AX23^2+WeightSDS!V$17*$AX23+WeightSDS!W$17,IF($AX23&lt;186,WeightSDS!$U$18+(WeightSDS!$V$18-WeightSDS!$U$18)/24*($AX23-186)+WeightSDS!$W$18*(-$AX23+186)^2-0.005,WeightSDS!$U$18+(WeightSDS!$V$18-WeightSDS!$U$18)/24*($AX23-186)-0.005)))</f>
        <v>0.14604529399999999</v>
      </c>
      <c r="BD23">
        <f t="shared" si="57"/>
        <v>0.56299999999999994</v>
      </c>
      <c r="BE23">
        <f t="shared" si="58"/>
        <v>69</v>
      </c>
      <c r="BF23">
        <f t="shared" si="59"/>
        <v>0.51</v>
      </c>
      <c r="BG23" s="7" t="e">
        <f t="shared" si="60"/>
        <v>#VALUE!</v>
      </c>
      <c r="BH23" s="7" t="e">
        <f t="shared" si="61"/>
        <v>#VALUE!</v>
      </c>
      <c r="BI23" s="7" t="e">
        <f t="shared" si="62"/>
        <v>#VALUE!</v>
      </c>
      <c r="BJ23" s="7" t="e">
        <f t="shared" si="63"/>
        <v>#VALUE!</v>
      </c>
      <c r="BK23" s="7" t="e">
        <f t="shared" si="64"/>
        <v>#VALUE!</v>
      </c>
      <c r="BL23" s="7" t="e">
        <f t="shared" si="65"/>
        <v>#VALUE!</v>
      </c>
      <c r="BM23" s="7" t="e">
        <f t="shared" si="66"/>
        <v>#VALUE!</v>
      </c>
      <c r="BN23" s="7" t="e">
        <f t="shared" si="67"/>
        <v>#VALUE!</v>
      </c>
      <c r="BO23" s="7" t="e">
        <f t="shared" si="68"/>
        <v>#VALUE!</v>
      </c>
    </row>
    <row r="24" spans="2:67" s="7" customFormat="1" x14ac:dyDescent="0.15">
      <c r="B24" s="79"/>
      <c r="C24" s="79"/>
      <c r="D24" s="30"/>
      <c r="E24" s="78"/>
      <c r="F24" s="78"/>
      <c r="G24" s="78"/>
      <c r="H24" s="78"/>
      <c r="I24" s="108" t="str">
        <f t="shared" si="43"/>
        <v/>
      </c>
      <c r="J24" s="109" t="str">
        <f t="shared" si="70"/>
        <v/>
      </c>
      <c r="K24" s="110" t="str">
        <f t="shared" si="44"/>
        <v/>
      </c>
      <c r="L24" s="109" t="str">
        <f t="shared" si="69"/>
        <v/>
      </c>
      <c r="M24" s="110" t="str">
        <f t="shared" si="45"/>
        <v/>
      </c>
      <c r="N24" s="109" t="str">
        <f t="shared" si="46"/>
        <v/>
      </c>
      <c r="O24" s="110" t="str">
        <f t="shared" si="47"/>
        <v/>
      </c>
      <c r="P24" s="110" t="str">
        <f t="shared" si="15"/>
        <v/>
      </c>
      <c r="Q24" s="109" t="str">
        <f t="shared" si="71"/>
        <v/>
      </c>
      <c r="R24" s="109" t="str">
        <f t="shared" si="16"/>
        <v/>
      </c>
      <c r="S24" s="109" t="str">
        <f t="shared" si="17"/>
        <v/>
      </c>
      <c r="T24" s="110" t="str">
        <f t="shared" si="48"/>
        <v/>
      </c>
      <c r="U24" s="109" t="str">
        <f t="shared" si="49"/>
        <v/>
      </c>
      <c r="V24" s="110" t="str">
        <f t="shared" si="33"/>
        <v/>
      </c>
      <c r="W24" s="110" t="str">
        <f t="shared" si="19"/>
        <v/>
      </c>
      <c r="X24" s="109" t="str">
        <f t="shared" si="50"/>
        <v/>
      </c>
      <c r="Y24" s="110" t="str">
        <f t="shared" si="51"/>
        <v/>
      </c>
      <c r="Z24" s="174" t="str">
        <f t="shared" si="20"/>
        <v/>
      </c>
      <c r="AA24" s="110" t="str">
        <f t="shared" si="52"/>
        <v/>
      </c>
      <c r="AB24" s="31"/>
      <c r="AC24" s="31"/>
      <c r="AD24" s="31"/>
      <c r="AE24" s="31"/>
      <c r="AF24" s="136"/>
      <c r="AG24" s="139">
        <f t="shared" si="21"/>
        <v>0</v>
      </c>
      <c r="AH24" s="31">
        <f t="shared" si="22"/>
        <v>0</v>
      </c>
      <c r="AI24" s="31"/>
      <c r="AJ24" s="140">
        <f t="shared" si="23"/>
        <v>0</v>
      </c>
      <c r="AK24" s="12"/>
      <c r="AL24" s="12"/>
      <c r="AM24" s="79">
        <f t="shared" si="53"/>
        <v>0</v>
      </c>
      <c r="AN24" s="79">
        <f t="shared" si="54"/>
        <v>0</v>
      </c>
      <c r="AO24" s="12"/>
      <c r="AP24" s="8">
        <f t="shared" si="55"/>
        <v>9.0359999999999996</v>
      </c>
      <c r="AQ24" s="8">
        <f t="shared" si="5"/>
        <v>-184.49199999999999</v>
      </c>
      <c r="AR24" s="8"/>
      <c r="AS24" s="8">
        <f t="shared" si="56"/>
        <v>0</v>
      </c>
      <c r="AT24"/>
      <c r="AU24">
        <f>IF($E$4="M",IF(AX24&lt;78,LMS!$D$5*AX24^3+LMS!$E$5*AX24^2+LMS!$F$5*AX24+LMS!$G$5,IF(AX24&lt;150,LMS!$D$6*AX24^3+LMS!$E$6*AX24^2+LMS!$F$6*AX24+LMS!$G$6,LMS!$D$7*AX24^3+LMS!$E$7*AX24^2+LMS!$F$7*AX24+LMS!$G$7)),IF(AX24&lt;69,LMS!$D$9*AX24^3+LMS!$E$9*AX24^2+LMS!$F$9*AX24+LMS!$G$9,IF(AX24&lt;150,LMS!$D$10*AX24^3+LMS!$E$10*AX24^2+LMS!$F$10*AX24+LMS!$G$10,LMS!$D$11*AX24^3+LMS!$E$11*AX24^2+LMS!$F$11*AX24+LMS!$G$11)))</f>
        <v>0.79584630099999998</v>
      </c>
      <c r="AV24">
        <f>IF($E$4="M",(IF(AX24&lt;2.5,LMS!$D$21*AX24^3+LMS!$E$21*AX24^2+LMS!$F$21*AX24+LMS!$G$21,IF(AX24&lt;9.5,LMS!$D$22*AX24^3+LMS!$E$22*AX24^2+LMS!$F$22*AX24+LMS!$G$22,IF(AX24&lt;26.75,LMS!$D$23*AX24^3+LMS!$E$23*AX24^2+LMS!$F$23*AX24+LMS!$G$23,IF(AX24&lt;90,LMS!$D$24*AX24^3+LMS!$E$24*AX24^2+LMS!$F$24*AX24+LMS!$G$24,LMS!$D$25*AX24^3+LMS!$E$25*AX24^2+LMS!$F$25*AX24+LMS!$G$25))))),(IF(AX24&lt;2.5,LMS!$D$27*AX24^3+LMS!$E$27*AX24^2+LMS!$F$27*AX24+LMS!$G$27,IF(AX24&lt;9.5,LMS!$D$28*AX24^3+LMS!$E$28*AX24^2+LMS!$F$28*AX24+LMS!$G$28,IF(AX24&lt;26.75,LMS!$D$29*AX24^3+LMS!$E$29*AX24^2+LMS!$F$29*AX24+LMS!$G$29,IF(AX24&lt;90,LMS!$D$30*AX24^3+LMS!$E$30*AX24^2+LMS!$F$30*AX24+LMS!$G$30,IF(AX24&lt;150,LMS!$D$31*AX24^3+LMS!$E$31*AX24^2+LMS!$F$31*AX24+LMS!$G$31,LMS!$D$32*AX24^3+LMS!$E$32*AX24^2+LMS!$F$32*AX24+LMS!$G$32)))))))</f>
        <v>12.568967990000001</v>
      </c>
      <c r="AW24">
        <f>IF($E$4="M",(IF(AX24&lt;90,LMS!$D$14*AX24^3+LMS!$E$14*AX24^2+LMS!$F$14*AX24+LMS!$G$14,LMS!$D$15*AX24^3+LMS!$E$15*AX24^2+LMS!$F$15*AX24+LMS!$G$15)),(IF(AX24&lt;90,LMS!$D$17*AX24^3+LMS!$E$17*AX24^2+LMS!$F$17*AX24+LMS!$G$17,LMS!$D$18*AX24^3+LMS!$E$18*AX24^2+LMS!$F$18*AX24+LMS!$G$18)))</f>
        <v>8.8969350000000003E-2</v>
      </c>
      <c r="AX24" s="7">
        <f t="shared" si="28"/>
        <v>0</v>
      </c>
      <c r="AZ24" s="143">
        <f>IF($E$4="M",WeightSDS!P$5*$AX24^7+WeightSDS!Q$5*$AX24^6+WeightSDS!R$5*$AX24^5+WeightSDS!S$5*$AX24^4+WeightSDS!T$5*$AX24^3+WeightSDS!U$5*$AX24^2+WeightSDS!V$5*$AX24+WeightSDS!W$5,IF($AX24&lt;186,WeightSDS!P$8*$AX24^7+WeightSDS!Q$8*$AX24^6+WeightSDS!R$8*$AX24^5+WeightSDS!S$8*$AX24^4+WeightSDS!T$8*$AX24^3+WeightSDS!U$8*$AX24^2+WeightSDS!V$8*$AX24+WeightSDS!W$8,WeightSDS!$U$9+WeightSDS!$V$9*($AX24-WeightSDS!$W$9)))</f>
        <v>0.75407122999999998</v>
      </c>
      <c r="BA24" s="7">
        <f>IF($E$4="M",IF($AX24&lt;45,WeightSDS!M$23*$AX24^10+WeightSDS!N$23*$AX24^9+WeightSDS!O$23*$AX24^8+WeightSDS!P$23*$AX24^7+WeightSDS!Q$23*$AX24^6+WeightSDS!R$23*$AX24^5+WeightSDS!S$23*$AX24^4+WeightSDS!T$23*$AX24^3+WeightSDS!U$23*$AX24^2+WeightSDS!V$23*$AX24+WeightSDS!W$23,IF($AX24&lt;153,WeightSDS!M$25*$AX24^10+WeightSDS!N$25*$AX24^9+WeightSDS!O$25*$AX24^8+WeightSDS!P$25*$AX24^7+WeightSDS!Q$25*$AX24^6+WeightSDS!R$25*$AX24^5+WeightSDS!S$25*$AX24^4+WeightSDS!T$25*$AX24^3+WeightSDS!U$25*$AX24^2+WeightSDS!V$25*$AX24+WeightSDS!W$25,WeightSDS!M$27+WeightSDS!N$27/(1+EXP(WeightSDS!O$27+WeightSDS!P$27*$AX24)))),IF($AX24&lt;43.8,WeightSDS!M$29*$AX24^10+WeightSDS!N$29*$AX24^9+WeightSDS!O$29*$AX24^8+WeightSDS!P$29*$AX24^7+WeightSDS!Q$29*$AX24^6+WeightSDS!R$29*$AX24^5+WeightSDS!S$29*$AX24^4+WeightSDS!T$29*$AX24^3+WeightSDS!U$29*$AX24^2+WeightSDS!V$29*$AX24+WeightSDS!W$29-0.010431*(1-$AX24/210),IF($AX24&lt;123,WeightSDS!M$30*$AX24^10+WeightSDS!N$30*$AX24^9+WeightSDS!O$30*$AX24^8+WeightSDS!P$30*$AX24^7+WeightSDS!Q$30*$AX24^6+WeightSDS!R$30*$AX24^5+WeightSDS!S$30*$AX24^4+WeightSDS!T$30*$AX24^3+WeightSDS!U$30*$AX24^2+WeightSDS!V$30*$AX24+WeightSDS!W$30-0.010431*(1-1/$AX24),WeightSDS!M$32+WeightSDS!N$32/(1+EXP(WeightSDS!O$32+WeightSDS!P$32*$AX24))-0.010431*(1-$AX24/210))))</f>
        <v>2.9500001032655536</v>
      </c>
      <c r="BB24" s="7">
        <f>IF($E$4="M",IF($AX24&lt;162,WeightSDS!P$12*$AX24^7+WeightSDS!Q$12*$AX24^6+WeightSDS!R$12*$AX24^5+WeightSDS!S$12*$AX24^4+WeightSDS!T$12*$AX24^3+WeightSDS!U$12*$AX24^2+WeightSDS!V$12*$AX24+WeightSDS!W$12,WeightSDS!P$14*$AX24^7+WeightSDS!Q$14*$AX24^6+WeightSDS!R$14*$AX24^5+WeightSDS!S$14*$AX24^4+WeightSDS!T$14*$AX24^3+WeightSDS!U$14*$AX24^2+WeightSDS!V$14*$AX24+WeightSDS!W$14),IF($AX24&lt;156,WeightSDS!O$17*$AX24^8+WeightSDS!P$17*$AX24^7+WeightSDS!Q$17*$AX24^6+WeightSDS!R$17*$AX24^5+WeightSDS!S$17*$AX24^4+WeightSDS!T$17*$AX24^3+WeightSDS!U$17*$AX24^2+WeightSDS!V$17*$AX24+WeightSDS!W$17,IF($AX24&lt;186,WeightSDS!$U$18+(WeightSDS!$V$18-WeightSDS!$U$18)/24*($AX24-186)+WeightSDS!$W$18*(-$AX24+186)^2-0.005,WeightSDS!$U$18+(WeightSDS!$V$18-WeightSDS!$U$18)/24*($AX24-186)-0.005)))</f>
        <v>0.14604529399999999</v>
      </c>
      <c r="BD24">
        <f t="shared" si="57"/>
        <v>0.56299999999999994</v>
      </c>
      <c r="BE24">
        <f t="shared" si="58"/>
        <v>69</v>
      </c>
      <c r="BF24">
        <f t="shared" si="59"/>
        <v>0.51</v>
      </c>
      <c r="BG24" s="7" t="e">
        <f t="shared" si="60"/>
        <v>#VALUE!</v>
      </c>
      <c r="BH24" s="7" t="e">
        <f t="shared" si="61"/>
        <v>#VALUE!</v>
      </c>
      <c r="BI24" s="7" t="e">
        <f t="shared" si="62"/>
        <v>#VALUE!</v>
      </c>
      <c r="BJ24" s="7" t="e">
        <f t="shared" si="63"/>
        <v>#VALUE!</v>
      </c>
      <c r="BK24" s="7" t="e">
        <f t="shared" si="64"/>
        <v>#VALUE!</v>
      </c>
      <c r="BL24" s="7" t="e">
        <f t="shared" si="65"/>
        <v>#VALUE!</v>
      </c>
      <c r="BM24" s="7" t="e">
        <f t="shared" si="66"/>
        <v>#VALUE!</v>
      </c>
      <c r="BN24" s="7" t="e">
        <f t="shared" si="67"/>
        <v>#VALUE!</v>
      </c>
      <c r="BO24" s="7" t="e">
        <f t="shared" si="68"/>
        <v>#VALUE!</v>
      </c>
    </row>
    <row r="25" spans="2:67" s="7" customFormat="1" x14ac:dyDescent="0.15">
      <c r="B25" s="79"/>
      <c r="C25" s="79"/>
      <c r="D25" s="30"/>
      <c r="E25" s="78"/>
      <c r="F25" s="78"/>
      <c r="G25" s="78"/>
      <c r="H25" s="78"/>
      <c r="I25" s="108" t="str">
        <f t="shared" si="43"/>
        <v/>
      </c>
      <c r="J25" s="109" t="str">
        <f t="shared" si="70"/>
        <v/>
      </c>
      <c r="K25" s="110" t="str">
        <f t="shared" si="44"/>
        <v/>
      </c>
      <c r="L25" s="109" t="str">
        <f t="shared" si="69"/>
        <v/>
      </c>
      <c r="M25" s="110" t="str">
        <f t="shared" si="45"/>
        <v/>
      </c>
      <c r="N25" s="109" t="str">
        <f t="shared" si="46"/>
        <v/>
      </c>
      <c r="O25" s="110" t="str">
        <f t="shared" si="47"/>
        <v/>
      </c>
      <c r="P25" s="110" t="str">
        <f t="shared" si="15"/>
        <v/>
      </c>
      <c r="Q25" s="109" t="str">
        <f t="shared" si="71"/>
        <v/>
      </c>
      <c r="R25" s="109" t="str">
        <f t="shared" si="16"/>
        <v/>
      </c>
      <c r="S25" s="109" t="str">
        <f t="shared" si="17"/>
        <v/>
      </c>
      <c r="T25" s="110" t="str">
        <f t="shared" si="48"/>
        <v/>
      </c>
      <c r="U25" s="109" t="str">
        <f t="shared" si="49"/>
        <v/>
      </c>
      <c r="V25" s="110" t="str">
        <f t="shared" si="33"/>
        <v/>
      </c>
      <c r="W25" s="110" t="str">
        <f t="shared" si="19"/>
        <v/>
      </c>
      <c r="X25" s="109" t="str">
        <f t="shared" si="50"/>
        <v/>
      </c>
      <c r="Y25" s="110" t="str">
        <f t="shared" si="51"/>
        <v/>
      </c>
      <c r="Z25" s="174" t="str">
        <f t="shared" si="20"/>
        <v/>
      </c>
      <c r="AA25" s="110" t="str">
        <f t="shared" si="52"/>
        <v/>
      </c>
      <c r="AB25" s="31"/>
      <c r="AC25" s="31"/>
      <c r="AD25" s="31"/>
      <c r="AE25" s="31"/>
      <c r="AF25" s="136"/>
      <c r="AG25" s="139">
        <f t="shared" si="21"/>
        <v>0</v>
      </c>
      <c r="AH25" s="31">
        <f t="shared" si="22"/>
        <v>0</v>
      </c>
      <c r="AI25" s="31"/>
      <c r="AJ25" s="140">
        <f t="shared" si="23"/>
        <v>0</v>
      </c>
      <c r="AK25" s="12"/>
      <c r="AL25" s="12"/>
      <c r="AM25" s="79">
        <f t="shared" si="53"/>
        <v>0</v>
      </c>
      <c r="AN25" s="79">
        <f t="shared" si="54"/>
        <v>0</v>
      </c>
      <c r="AO25" s="12"/>
      <c r="AP25" s="8">
        <f t="shared" si="55"/>
        <v>9.0359999999999996</v>
      </c>
      <c r="AQ25" s="8">
        <f t="shared" si="5"/>
        <v>-184.49199999999999</v>
      </c>
      <c r="AR25" s="8"/>
      <c r="AS25" s="8">
        <f t="shared" si="56"/>
        <v>0</v>
      </c>
      <c r="AT25"/>
      <c r="AU25">
        <f>IF($E$4="M",IF(AX25&lt;78,LMS!$D$5*AX25^3+LMS!$E$5*AX25^2+LMS!$F$5*AX25+LMS!$G$5,IF(AX25&lt;150,LMS!$D$6*AX25^3+LMS!$E$6*AX25^2+LMS!$F$6*AX25+LMS!$G$6,LMS!$D$7*AX25^3+LMS!$E$7*AX25^2+LMS!$F$7*AX25+LMS!$G$7)),IF(AX25&lt;69,LMS!$D$9*AX25^3+LMS!$E$9*AX25^2+LMS!$F$9*AX25+LMS!$G$9,IF(AX25&lt;150,LMS!$D$10*AX25^3+LMS!$E$10*AX25^2+LMS!$F$10*AX25+LMS!$G$10,LMS!$D$11*AX25^3+LMS!$E$11*AX25^2+LMS!$F$11*AX25+LMS!$G$11)))</f>
        <v>0.79584630099999998</v>
      </c>
      <c r="AV25">
        <f>IF($E$4="M",(IF(AX25&lt;2.5,LMS!$D$21*AX25^3+LMS!$E$21*AX25^2+LMS!$F$21*AX25+LMS!$G$21,IF(AX25&lt;9.5,LMS!$D$22*AX25^3+LMS!$E$22*AX25^2+LMS!$F$22*AX25+LMS!$G$22,IF(AX25&lt;26.75,LMS!$D$23*AX25^3+LMS!$E$23*AX25^2+LMS!$F$23*AX25+LMS!$G$23,IF(AX25&lt;90,LMS!$D$24*AX25^3+LMS!$E$24*AX25^2+LMS!$F$24*AX25+LMS!$G$24,LMS!$D$25*AX25^3+LMS!$E$25*AX25^2+LMS!$F$25*AX25+LMS!$G$25))))),(IF(AX25&lt;2.5,LMS!$D$27*AX25^3+LMS!$E$27*AX25^2+LMS!$F$27*AX25+LMS!$G$27,IF(AX25&lt;9.5,LMS!$D$28*AX25^3+LMS!$E$28*AX25^2+LMS!$F$28*AX25+LMS!$G$28,IF(AX25&lt;26.75,LMS!$D$29*AX25^3+LMS!$E$29*AX25^2+LMS!$F$29*AX25+LMS!$G$29,IF(AX25&lt;90,LMS!$D$30*AX25^3+LMS!$E$30*AX25^2+LMS!$F$30*AX25+LMS!$G$30,IF(AX25&lt;150,LMS!$D$31*AX25^3+LMS!$E$31*AX25^2+LMS!$F$31*AX25+LMS!$G$31,LMS!$D$32*AX25^3+LMS!$E$32*AX25^2+LMS!$F$32*AX25+LMS!$G$32)))))))</f>
        <v>12.568967990000001</v>
      </c>
      <c r="AW25">
        <f>IF($E$4="M",(IF(AX25&lt;90,LMS!$D$14*AX25^3+LMS!$E$14*AX25^2+LMS!$F$14*AX25+LMS!$G$14,LMS!$D$15*AX25^3+LMS!$E$15*AX25^2+LMS!$F$15*AX25+LMS!$G$15)),(IF(AX25&lt;90,LMS!$D$17*AX25^3+LMS!$E$17*AX25^2+LMS!$F$17*AX25+LMS!$G$17,LMS!$D$18*AX25^3+LMS!$E$18*AX25^2+LMS!$F$18*AX25+LMS!$G$18)))</f>
        <v>8.8969350000000003E-2</v>
      </c>
      <c r="AX25" s="7">
        <f t="shared" si="28"/>
        <v>0</v>
      </c>
      <c r="AZ25" s="143">
        <f>IF($E$4="M",WeightSDS!P$5*$AX25^7+WeightSDS!Q$5*$AX25^6+WeightSDS!R$5*$AX25^5+WeightSDS!S$5*$AX25^4+WeightSDS!T$5*$AX25^3+WeightSDS!U$5*$AX25^2+WeightSDS!V$5*$AX25+WeightSDS!W$5,IF($AX25&lt;186,WeightSDS!P$8*$AX25^7+WeightSDS!Q$8*$AX25^6+WeightSDS!R$8*$AX25^5+WeightSDS!S$8*$AX25^4+WeightSDS!T$8*$AX25^3+WeightSDS!U$8*$AX25^2+WeightSDS!V$8*$AX25+WeightSDS!W$8,WeightSDS!$U$9+WeightSDS!$V$9*($AX25-WeightSDS!$W$9)))</f>
        <v>0.75407122999999998</v>
      </c>
      <c r="BA25" s="7">
        <f>IF($E$4="M",IF($AX25&lt;45,WeightSDS!M$23*$AX25^10+WeightSDS!N$23*$AX25^9+WeightSDS!O$23*$AX25^8+WeightSDS!P$23*$AX25^7+WeightSDS!Q$23*$AX25^6+WeightSDS!R$23*$AX25^5+WeightSDS!S$23*$AX25^4+WeightSDS!T$23*$AX25^3+WeightSDS!U$23*$AX25^2+WeightSDS!V$23*$AX25+WeightSDS!W$23,IF($AX25&lt;153,WeightSDS!M$25*$AX25^10+WeightSDS!N$25*$AX25^9+WeightSDS!O$25*$AX25^8+WeightSDS!P$25*$AX25^7+WeightSDS!Q$25*$AX25^6+WeightSDS!R$25*$AX25^5+WeightSDS!S$25*$AX25^4+WeightSDS!T$25*$AX25^3+WeightSDS!U$25*$AX25^2+WeightSDS!V$25*$AX25+WeightSDS!W$25,WeightSDS!M$27+WeightSDS!N$27/(1+EXP(WeightSDS!O$27+WeightSDS!P$27*$AX25)))),IF($AX25&lt;43.8,WeightSDS!M$29*$AX25^10+WeightSDS!N$29*$AX25^9+WeightSDS!O$29*$AX25^8+WeightSDS!P$29*$AX25^7+WeightSDS!Q$29*$AX25^6+WeightSDS!R$29*$AX25^5+WeightSDS!S$29*$AX25^4+WeightSDS!T$29*$AX25^3+WeightSDS!U$29*$AX25^2+WeightSDS!V$29*$AX25+WeightSDS!W$29-0.010431*(1-$AX25/210),IF($AX25&lt;123,WeightSDS!M$30*$AX25^10+WeightSDS!N$30*$AX25^9+WeightSDS!O$30*$AX25^8+WeightSDS!P$30*$AX25^7+WeightSDS!Q$30*$AX25^6+WeightSDS!R$30*$AX25^5+WeightSDS!S$30*$AX25^4+WeightSDS!T$30*$AX25^3+WeightSDS!U$30*$AX25^2+WeightSDS!V$30*$AX25+WeightSDS!W$30-0.010431*(1-1/$AX25),WeightSDS!M$32+WeightSDS!N$32/(1+EXP(WeightSDS!O$32+WeightSDS!P$32*$AX25))-0.010431*(1-$AX25/210))))</f>
        <v>2.9500001032655536</v>
      </c>
      <c r="BB25" s="7">
        <f>IF($E$4="M",IF($AX25&lt;162,WeightSDS!P$12*$AX25^7+WeightSDS!Q$12*$AX25^6+WeightSDS!R$12*$AX25^5+WeightSDS!S$12*$AX25^4+WeightSDS!T$12*$AX25^3+WeightSDS!U$12*$AX25^2+WeightSDS!V$12*$AX25+WeightSDS!W$12,WeightSDS!P$14*$AX25^7+WeightSDS!Q$14*$AX25^6+WeightSDS!R$14*$AX25^5+WeightSDS!S$14*$AX25^4+WeightSDS!T$14*$AX25^3+WeightSDS!U$14*$AX25^2+WeightSDS!V$14*$AX25+WeightSDS!W$14),IF($AX25&lt;156,WeightSDS!O$17*$AX25^8+WeightSDS!P$17*$AX25^7+WeightSDS!Q$17*$AX25^6+WeightSDS!R$17*$AX25^5+WeightSDS!S$17*$AX25^4+WeightSDS!T$17*$AX25^3+WeightSDS!U$17*$AX25^2+WeightSDS!V$17*$AX25+WeightSDS!W$17,IF($AX25&lt;186,WeightSDS!$U$18+(WeightSDS!$V$18-WeightSDS!$U$18)/24*($AX25-186)+WeightSDS!$W$18*(-$AX25+186)^2-0.005,WeightSDS!$U$18+(WeightSDS!$V$18-WeightSDS!$U$18)/24*($AX25-186)-0.005)))</f>
        <v>0.14604529399999999</v>
      </c>
      <c r="BD25">
        <f t="shared" si="57"/>
        <v>0.56299999999999994</v>
      </c>
      <c r="BE25">
        <f t="shared" si="58"/>
        <v>69</v>
      </c>
      <c r="BF25">
        <f t="shared" si="59"/>
        <v>0.51</v>
      </c>
      <c r="BG25" s="7" t="e">
        <f t="shared" si="60"/>
        <v>#VALUE!</v>
      </c>
      <c r="BH25" s="7" t="e">
        <f t="shared" si="61"/>
        <v>#VALUE!</v>
      </c>
      <c r="BI25" s="7" t="e">
        <f t="shared" si="62"/>
        <v>#VALUE!</v>
      </c>
      <c r="BJ25" s="7" t="e">
        <f t="shared" si="63"/>
        <v>#VALUE!</v>
      </c>
      <c r="BK25" s="7" t="e">
        <f t="shared" si="64"/>
        <v>#VALUE!</v>
      </c>
      <c r="BL25" s="7" t="e">
        <f t="shared" si="65"/>
        <v>#VALUE!</v>
      </c>
      <c r="BM25" s="7" t="e">
        <f t="shared" si="66"/>
        <v>#VALUE!</v>
      </c>
      <c r="BN25" s="7" t="e">
        <f t="shared" si="67"/>
        <v>#VALUE!</v>
      </c>
      <c r="BO25" s="7" t="e">
        <f t="shared" si="68"/>
        <v>#VALUE!</v>
      </c>
    </row>
    <row r="26" spans="2:67" s="7" customFormat="1" x14ac:dyDescent="0.15">
      <c r="B26" s="79"/>
      <c r="C26" s="79"/>
      <c r="D26" s="30"/>
      <c r="E26" s="78"/>
      <c r="F26" s="78"/>
      <c r="G26" s="78"/>
      <c r="H26" s="78"/>
      <c r="I26" s="108" t="str">
        <f t="shared" si="43"/>
        <v/>
      </c>
      <c r="J26" s="109" t="str">
        <f t="shared" si="70"/>
        <v/>
      </c>
      <c r="K26" s="110" t="str">
        <f t="shared" si="44"/>
        <v/>
      </c>
      <c r="L26" s="109" t="str">
        <f t="shared" si="69"/>
        <v/>
      </c>
      <c r="M26" s="110" t="str">
        <f t="shared" si="45"/>
        <v/>
      </c>
      <c r="N26" s="109" t="str">
        <f t="shared" si="46"/>
        <v/>
      </c>
      <c r="O26" s="110" t="str">
        <f t="shared" si="47"/>
        <v/>
      </c>
      <c r="P26" s="110" t="str">
        <f t="shared" si="15"/>
        <v/>
      </c>
      <c r="Q26" s="109" t="str">
        <f t="shared" si="71"/>
        <v/>
      </c>
      <c r="R26" s="109" t="str">
        <f t="shared" si="16"/>
        <v/>
      </c>
      <c r="S26" s="109" t="str">
        <f t="shared" si="17"/>
        <v/>
      </c>
      <c r="T26" s="110" t="str">
        <f t="shared" si="48"/>
        <v/>
      </c>
      <c r="U26" s="109" t="str">
        <f t="shared" si="49"/>
        <v/>
      </c>
      <c r="V26" s="110" t="str">
        <f t="shared" si="33"/>
        <v/>
      </c>
      <c r="W26" s="110" t="str">
        <f t="shared" si="19"/>
        <v/>
      </c>
      <c r="X26" s="109" t="str">
        <f t="shared" si="50"/>
        <v/>
      </c>
      <c r="Y26" s="110" t="str">
        <f t="shared" si="51"/>
        <v/>
      </c>
      <c r="Z26" s="174" t="str">
        <f t="shared" si="20"/>
        <v/>
      </c>
      <c r="AA26" s="110" t="str">
        <f t="shared" si="52"/>
        <v/>
      </c>
      <c r="AB26" s="31"/>
      <c r="AC26" s="31"/>
      <c r="AD26" s="31"/>
      <c r="AE26" s="31"/>
      <c r="AF26" s="136"/>
      <c r="AG26" s="139">
        <f t="shared" si="21"/>
        <v>0</v>
      </c>
      <c r="AH26" s="31">
        <f t="shared" si="22"/>
        <v>0</v>
      </c>
      <c r="AI26" s="31"/>
      <c r="AJ26" s="140">
        <f t="shared" si="23"/>
        <v>0</v>
      </c>
      <c r="AK26" s="12"/>
      <c r="AL26" s="12"/>
      <c r="AM26" s="79">
        <f t="shared" si="53"/>
        <v>0</v>
      </c>
      <c r="AN26" s="79">
        <f t="shared" si="54"/>
        <v>0</v>
      </c>
      <c r="AO26" s="12"/>
      <c r="AP26" s="8">
        <f t="shared" si="55"/>
        <v>9.0359999999999996</v>
      </c>
      <c r="AQ26" s="8">
        <f t="shared" si="5"/>
        <v>-184.49199999999999</v>
      </c>
      <c r="AR26" s="8"/>
      <c r="AS26" s="8">
        <f t="shared" si="56"/>
        <v>0</v>
      </c>
      <c r="AT26"/>
      <c r="AU26">
        <f>IF($E$4="M",IF(AX26&lt;78,LMS!$D$5*AX26^3+LMS!$E$5*AX26^2+LMS!$F$5*AX26+LMS!$G$5,IF(AX26&lt;150,LMS!$D$6*AX26^3+LMS!$E$6*AX26^2+LMS!$F$6*AX26+LMS!$G$6,LMS!$D$7*AX26^3+LMS!$E$7*AX26^2+LMS!$F$7*AX26+LMS!$G$7)),IF(AX26&lt;69,LMS!$D$9*AX26^3+LMS!$E$9*AX26^2+LMS!$F$9*AX26+LMS!$G$9,IF(AX26&lt;150,LMS!$D$10*AX26^3+LMS!$E$10*AX26^2+LMS!$F$10*AX26+LMS!$G$10,LMS!$D$11*AX26^3+LMS!$E$11*AX26^2+LMS!$F$11*AX26+LMS!$G$11)))</f>
        <v>0.79584630099999998</v>
      </c>
      <c r="AV26">
        <f>IF($E$4="M",(IF(AX26&lt;2.5,LMS!$D$21*AX26^3+LMS!$E$21*AX26^2+LMS!$F$21*AX26+LMS!$G$21,IF(AX26&lt;9.5,LMS!$D$22*AX26^3+LMS!$E$22*AX26^2+LMS!$F$22*AX26+LMS!$G$22,IF(AX26&lt;26.75,LMS!$D$23*AX26^3+LMS!$E$23*AX26^2+LMS!$F$23*AX26+LMS!$G$23,IF(AX26&lt;90,LMS!$D$24*AX26^3+LMS!$E$24*AX26^2+LMS!$F$24*AX26+LMS!$G$24,LMS!$D$25*AX26^3+LMS!$E$25*AX26^2+LMS!$F$25*AX26+LMS!$G$25))))),(IF(AX26&lt;2.5,LMS!$D$27*AX26^3+LMS!$E$27*AX26^2+LMS!$F$27*AX26+LMS!$G$27,IF(AX26&lt;9.5,LMS!$D$28*AX26^3+LMS!$E$28*AX26^2+LMS!$F$28*AX26+LMS!$G$28,IF(AX26&lt;26.75,LMS!$D$29*AX26^3+LMS!$E$29*AX26^2+LMS!$F$29*AX26+LMS!$G$29,IF(AX26&lt;90,LMS!$D$30*AX26^3+LMS!$E$30*AX26^2+LMS!$F$30*AX26+LMS!$G$30,IF(AX26&lt;150,LMS!$D$31*AX26^3+LMS!$E$31*AX26^2+LMS!$F$31*AX26+LMS!$G$31,LMS!$D$32*AX26^3+LMS!$E$32*AX26^2+LMS!$F$32*AX26+LMS!$G$32)))))))</f>
        <v>12.568967990000001</v>
      </c>
      <c r="AW26">
        <f>IF($E$4="M",(IF(AX26&lt;90,LMS!$D$14*AX26^3+LMS!$E$14*AX26^2+LMS!$F$14*AX26+LMS!$G$14,LMS!$D$15*AX26^3+LMS!$E$15*AX26^2+LMS!$F$15*AX26+LMS!$G$15)),(IF(AX26&lt;90,LMS!$D$17*AX26^3+LMS!$E$17*AX26^2+LMS!$F$17*AX26+LMS!$G$17,LMS!$D$18*AX26^3+LMS!$E$18*AX26^2+LMS!$F$18*AX26+LMS!$G$18)))</f>
        <v>8.8969350000000003E-2</v>
      </c>
      <c r="AX26" s="7">
        <f t="shared" si="28"/>
        <v>0</v>
      </c>
      <c r="AZ26" s="143">
        <f>IF($E$4="M",WeightSDS!P$5*$AX26^7+WeightSDS!Q$5*$AX26^6+WeightSDS!R$5*$AX26^5+WeightSDS!S$5*$AX26^4+WeightSDS!T$5*$AX26^3+WeightSDS!U$5*$AX26^2+WeightSDS!V$5*$AX26+WeightSDS!W$5,IF($AX26&lt;186,WeightSDS!P$8*$AX26^7+WeightSDS!Q$8*$AX26^6+WeightSDS!R$8*$AX26^5+WeightSDS!S$8*$AX26^4+WeightSDS!T$8*$AX26^3+WeightSDS!U$8*$AX26^2+WeightSDS!V$8*$AX26+WeightSDS!W$8,WeightSDS!$U$9+WeightSDS!$V$9*($AX26-WeightSDS!$W$9)))</f>
        <v>0.75407122999999998</v>
      </c>
      <c r="BA26" s="7">
        <f>IF($E$4="M",IF($AX26&lt;45,WeightSDS!M$23*$AX26^10+WeightSDS!N$23*$AX26^9+WeightSDS!O$23*$AX26^8+WeightSDS!P$23*$AX26^7+WeightSDS!Q$23*$AX26^6+WeightSDS!R$23*$AX26^5+WeightSDS!S$23*$AX26^4+WeightSDS!T$23*$AX26^3+WeightSDS!U$23*$AX26^2+WeightSDS!V$23*$AX26+WeightSDS!W$23,IF($AX26&lt;153,WeightSDS!M$25*$AX26^10+WeightSDS!N$25*$AX26^9+WeightSDS!O$25*$AX26^8+WeightSDS!P$25*$AX26^7+WeightSDS!Q$25*$AX26^6+WeightSDS!R$25*$AX26^5+WeightSDS!S$25*$AX26^4+WeightSDS!T$25*$AX26^3+WeightSDS!U$25*$AX26^2+WeightSDS!V$25*$AX26+WeightSDS!W$25,WeightSDS!M$27+WeightSDS!N$27/(1+EXP(WeightSDS!O$27+WeightSDS!P$27*$AX26)))),IF($AX26&lt;43.8,WeightSDS!M$29*$AX26^10+WeightSDS!N$29*$AX26^9+WeightSDS!O$29*$AX26^8+WeightSDS!P$29*$AX26^7+WeightSDS!Q$29*$AX26^6+WeightSDS!R$29*$AX26^5+WeightSDS!S$29*$AX26^4+WeightSDS!T$29*$AX26^3+WeightSDS!U$29*$AX26^2+WeightSDS!V$29*$AX26+WeightSDS!W$29-0.010431*(1-$AX26/210),IF($AX26&lt;123,WeightSDS!M$30*$AX26^10+WeightSDS!N$30*$AX26^9+WeightSDS!O$30*$AX26^8+WeightSDS!P$30*$AX26^7+WeightSDS!Q$30*$AX26^6+WeightSDS!R$30*$AX26^5+WeightSDS!S$30*$AX26^4+WeightSDS!T$30*$AX26^3+WeightSDS!U$30*$AX26^2+WeightSDS!V$30*$AX26+WeightSDS!W$30-0.010431*(1-1/$AX26),WeightSDS!M$32+WeightSDS!N$32/(1+EXP(WeightSDS!O$32+WeightSDS!P$32*$AX26))-0.010431*(1-$AX26/210))))</f>
        <v>2.9500001032655536</v>
      </c>
      <c r="BB26" s="7">
        <f>IF($E$4="M",IF($AX26&lt;162,WeightSDS!P$12*$AX26^7+WeightSDS!Q$12*$AX26^6+WeightSDS!R$12*$AX26^5+WeightSDS!S$12*$AX26^4+WeightSDS!T$12*$AX26^3+WeightSDS!U$12*$AX26^2+WeightSDS!V$12*$AX26+WeightSDS!W$12,WeightSDS!P$14*$AX26^7+WeightSDS!Q$14*$AX26^6+WeightSDS!R$14*$AX26^5+WeightSDS!S$14*$AX26^4+WeightSDS!T$14*$AX26^3+WeightSDS!U$14*$AX26^2+WeightSDS!V$14*$AX26+WeightSDS!W$14),IF($AX26&lt;156,WeightSDS!O$17*$AX26^8+WeightSDS!P$17*$AX26^7+WeightSDS!Q$17*$AX26^6+WeightSDS!R$17*$AX26^5+WeightSDS!S$17*$AX26^4+WeightSDS!T$17*$AX26^3+WeightSDS!U$17*$AX26^2+WeightSDS!V$17*$AX26+WeightSDS!W$17,IF($AX26&lt;186,WeightSDS!$U$18+(WeightSDS!$V$18-WeightSDS!$U$18)/24*($AX26-186)+WeightSDS!$W$18*(-$AX26+186)^2-0.005,WeightSDS!$U$18+(WeightSDS!$V$18-WeightSDS!$U$18)/24*($AX26-186)-0.005)))</f>
        <v>0.14604529399999999</v>
      </c>
      <c r="BD26">
        <f t="shared" si="57"/>
        <v>0.56299999999999994</v>
      </c>
      <c r="BE26">
        <f t="shared" si="58"/>
        <v>69</v>
      </c>
      <c r="BF26">
        <f t="shared" si="59"/>
        <v>0.51</v>
      </c>
      <c r="BG26" s="7" t="e">
        <f t="shared" si="60"/>
        <v>#VALUE!</v>
      </c>
      <c r="BH26" s="7" t="e">
        <f t="shared" si="61"/>
        <v>#VALUE!</v>
      </c>
      <c r="BI26" s="7" t="e">
        <f t="shared" si="62"/>
        <v>#VALUE!</v>
      </c>
      <c r="BJ26" s="7" t="e">
        <f t="shared" si="63"/>
        <v>#VALUE!</v>
      </c>
      <c r="BK26" s="7" t="e">
        <f t="shared" si="64"/>
        <v>#VALUE!</v>
      </c>
      <c r="BL26" s="7" t="e">
        <f t="shared" si="65"/>
        <v>#VALUE!</v>
      </c>
      <c r="BM26" s="7" t="e">
        <f t="shared" si="66"/>
        <v>#VALUE!</v>
      </c>
      <c r="BN26" s="7" t="e">
        <f t="shared" si="67"/>
        <v>#VALUE!</v>
      </c>
      <c r="BO26" s="7" t="e">
        <f t="shared" si="68"/>
        <v>#VALUE!</v>
      </c>
    </row>
    <row r="27" spans="2:67" s="7" customFormat="1" x14ac:dyDescent="0.15">
      <c r="B27" s="79"/>
      <c r="C27" s="79"/>
      <c r="D27" s="30"/>
      <c r="E27" s="78"/>
      <c r="F27" s="78"/>
      <c r="G27" s="78"/>
      <c r="H27" s="78"/>
      <c r="I27" s="108" t="str">
        <f t="shared" si="43"/>
        <v/>
      </c>
      <c r="J27" s="109" t="str">
        <f t="shared" si="70"/>
        <v/>
      </c>
      <c r="K27" s="110" t="str">
        <f t="shared" si="44"/>
        <v/>
      </c>
      <c r="L27" s="109" t="str">
        <f t="shared" si="69"/>
        <v/>
      </c>
      <c r="M27" s="110" t="str">
        <f t="shared" si="45"/>
        <v/>
      </c>
      <c r="N27" s="109" t="str">
        <f t="shared" si="46"/>
        <v/>
      </c>
      <c r="O27" s="110" t="str">
        <f t="shared" si="47"/>
        <v/>
      </c>
      <c r="P27" s="110" t="str">
        <f t="shared" si="15"/>
        <v/>
      </c>
      <c r="Q27" s="109" t="str">
        <f t="shared" si="71"/>
        <v/>
      </c>
      <c r="R27" s="109" t="str">
        <f t="shared" si="16"/>
        <v/>
      </c>
      <c r="S27" s="109" t="str">
        <f t="shared" si="17"/>
        <v/>
      </c>
      <c r="T27" s="110" t="str">
        <f t="shared" si="48"/>
        <v/>
      </c>
      <c r="U27" s="109" t="str">
        <f t="shared" si="49"/>
        <v/>
      </c>
      <c r="V27" s="110" t="str">
        <f t="shared" si="33"/>
        <v/>
      </c>
      <c r="W27" s="110" t="str">
        <f t="shared" si="19"/>
        <v/>
      </c>
      <c r="X27" s="109" t="str">
        <f t="shared" si="50"/>
        <v/>
      </c>
      <c r="Y27" s="110" t="str">
        <f t="shared" si="51"/>
        <v/>
      </c>
      <c r="Z27" s="174" t="str">
        <f t="shared" si="20"/>
        <v/>
      </c>
      <c r="AA27" s="110" t="str">
        <f t="shared" si="52"/>
        <v/>
      </c>
      <c r="AB27" s="31"/>
      <c r="AC27" s="31"/>
      <c r="AD27" s="31"/>
      <c r="AE27" s="31"/>
      <c r="AF27" s="136"/>
      <c r="AG27" s="139">
        <f t="shared" si="21"/>
        <v>0</v>
      </c>
      <c r="AH27" s="31">
        <f t="shared" si="22"/>
        <v>0</v>
      </c>
      <c r="AI27" s="31"/>
      <c r="AJ27" s="140">
        <f t="shared" si="23"/>
        <v>0</v>
      </c>
      <c r="AK27" s="12"/>
      <c r="AL27" s="12"/>
      <c r="AM27" s="79">
        <f t="shared" si="53"/>
        <v>0</v>
      </c>
      <c r="AN27" s="79">
        <f t="shared" si="54"/>
        <v>0</v>
      </c>
      <c r="AO27" s="12"/>
      <c r="AP27" s="8">
        <f t="shared" si="55"/>
        <v>9.0359999999999996</v>
      </c>
      <c r="AQ27" s="8">
        <f t="shared" si="5"/>
        <v>-184.49199999999999</v>
      </c>
      <c r="AR27" s="8"/>
      <c r="AS27" s="8">
        <f t="shared" si="56"/>
        <v>0</v>
      </c>
      <c r="AT27"/>
      <c r="AU27">
        <f>IF($E$4="M",IF(AX27&lt;78,LMS!$D$5*AX27^3+LMS!$E$5*AX27^2+LMS!$F$5*AX27+LMS!$G$5,IF(AX27&lt;150,LMS!$D$6*AX27^3+LMS!$E$6*AX27^2+LMS!$F$6*AX27+LMS!$G$6,LMS!$D$7*AX27^3+LMS!$E$7*AX27^2+LMS!$F$7*AX27+LMS!$G$7)),IF(AX27&lt;69,LMS!$D$9*AX27^3+LMS!$E$9*AX27^2+LMS!$F$9*AX27+LMS!$G$9,IF(AX27&lt;150,LMS!$D$10*AX27^3+LMS!$E$10*AX27^2+LMS!$F$10*AX27+LMS!$G$10,LMS!$D$11*AX27^3+LMS!$E$11*AX27^2+LMS!$F$11*AX27+LMS!$G$11)))</f>
        <v>0.79584630099999998</v>
      </c>
      <c r="AV27">
        <f>IF($E$4="M",(IF(AX27&lt;2.5,LMS!$D$21*AX27^3+LMS!$E$21*AX27^2+LMS!$F$21*AX27+LMS!$G$21,IF(AX27&lt;9.5,LMS!$D$22*AX27^3+LMS!$E$22*AX27^2+LMS!$F$22*AX27+LMS!$G$22,IF(AX27&lt;26.75,LMS!$D$23*AX27^3+LMS!$E$23*AX27^2+LMS!$F$23*AX27+LMS!$G$23,IF(AX27&lt;90,LMS!$D$24*AX27^3+LMS!$E$24*AX27^2+LMS!$F$24*AX27+LMS!$G$24,LMS!$D$25*AX27^3+LMS!$E$25*AX27^2+LMS!$F$25*AX27+LMS!$G$25))))),(IF(AX27&lt;2.5,LMS!$D$27*AX27^3+LMS!$E$27*AX27^2+LMS!$F$27*AX27+LMS!$G$27,IF(AX27&lt;9.5,LMS!$D$28*AX27^3+LMS!$E$28*AX27^2+LMS!$F$28*AX27+LMS!$G$28,IF(AX27&lt;26.75,LMS!$D$29*AX27^3+LMS!$E$29*AX27^2+LMS!$F$29*AX27+LMS!$G$29,IF(AX27&lt;90,LMS!$D$30*AX27^3+LMS!$E$30*AX27^2+LMS!$F$30*AX27+LMS!$G$30,IF(AX27&lt;150,LMS!$D$31*AX27^3+LMS!$E$31*AX27^2+LMS!$F$31*AX27+LMS!$G$31,LMS!$D$32*AX27^3+LMS!$E$32*AX27^2+LMS!$F$32*AX27+LMS!$G$32)))))))</f>
        <v>12.568967990000001</v>
      </c>
      <c r="AW27">
        <f>IF($E$4="M",(IF(AX27&lt;90,LMS!$D$14*AX27^3+LMS!$E$14*AX27^2+LMS!$F$14*AX27+LMS!$G$14,LMS!$D$15*AX27^3+LMS!$E$15*AX27^2+LMS!$F$15*AX27+LMS!$G$15)),(IF(AX27&lt;90,LMS!$D$17*AX27^3+LMS!$E$17*AX27^2+LMS!$F$17*AX27+LMS!$G$17,LMS!$D$18*AX27^3+LMS!$E$18*AX27^2+LMS!$F$18*AX27+LMS!$G$18)))</f>
        <v>8.8969350000000003E-2</v>
      </c>
      <c r="AX27" s="7">
        <f t="shared" si="28"/>
        <v>0</v>
      </c>
      <c r="AZ27" s="143">
        <f>IF($E$4="M",WeightSDS!P$5*$AX27^7+WeightSDS!Q$5*$AX27^6+WeightSDS!R$5*$AX27^5+WeightSDS!S$5*$AX27^4+WeightSDS!T$5*$AX27^3+WeightSDS!U$5*$AX27^2+WeightSDS!V$5*$AX27+WeightSDS!W$5,IF($AX27&lt;186,WeightSDS!P$8*$AX27^7+WeightSDS!Q$8*$AX27^6+WeightSDS!R$8*$AX27^5+WeightSDS!S$8*$AX27^4+WeightSDS!T$8*$AX27^3+WeightSDS!U$8*$AX27^2+WeightSDS!V$8*$AX27+WeightSDS!W$8,WeightSDS!$U$9+WeightSDS!$V$9*($AX27-WeightSDS!$W$9)))</f>
        <v>0.75407122999999998</v>
      </c>
      <c r="BA27" s="7">
        <f>IF($E$4="M",IF($AX27&lt;45,WeightSDS!M$23*$AX27^10+WeightSDS!N$23*$AX27^9+WeightSDS!O$23*$AX27^8+WeightSDS!P$23*$AX27^7+WeightSDS!Q$23*$AX27^6+WeightSDS!R$23*$AX27^5+WeightSDS!S$23*$AX27^4+WeightSDS!T$23*$AX27^3+WeightSDS!U$23*$AX27^2+WeightSDS!V$23*$AX27+WeightSDS!W$23,IF($AX27&lt;153,WeightSDS!M$25*$AX27^10+WeightSDS!N$25*$AX27^9+WeightSDS!O$25*$AX27^8+WeightSDS!P$25*$AX27^7+WeightSDS!Q$25*$AX27^6+WeightSDS!R$25*$AX27^5+WeightSDS!S$25*$AX27^4+WeightSDS!T$25*$AX27^3+WeightSDS!U$25*$AX27^2+WeightSDS!V$25*$AX27+WeightSDS!W$25,WeightSDS!M$27+WeightSDS!N$27/(1+EXP(WeightSDS!O$27+WeightSDS!P$27*$AX27)))),IF($AX27&lt;43.8,WeightSDS!M$29*$AX27^10+WeightSDS!N$29*$AX27^9+WeightSDS!O$29*$AX27^8+WeightSDS!P$29*$AX27^7+WeightSDS!Q$29*$AX27^6+WeightSDS!R$29*$AX27^5+WeightSDS!S$29*$AX27^4+WeightSDS!T$29*$AX27^3+WeightSDS!U$29*$AX27^2+WeightSDS!V$29*$AX27+WeightSDS!W$29-0.010431*(1-$AX27/210),IF($AX27&lt;123,WeightSDS!M$30*$AX27^10+WeightSDS!N$30*$AX27^9+WeightSDS!O$30*$AX27^8+WeightSDS!P$30*$AX27^7+WeightSDS!Q$30*$AX27^6+WeightSDS!R$30*$AX27^5+WeightSDS!S$30*$AX27^4+WeightSDS!T$30*$AX27^3+WeightSDS!U$30*$AX27^2+WeightSDS!V$30*$AX27+WeightSDS!W$30-0.010431*(1-1/$AX27),WeightSDS!M$32+WeightSDS!N$32/(1+EXP(WeightSDS!O$32+WeightSDS!P$32*$AX27))-0.010431*(1-$AX27/210))))</f>
        <v>2.9500001032655536</v>
      </c>
      <c r="BB27" s="7">
        <f>IF($E$4="M",IF($AX27&lt;162,WeightSDS!P$12*$AX27^7+WeightSDS!Q$12*$AX27^6+WeightSDS!R$12*$AX27^5+WeightSDS!S$12*$AX27^4+WeightSDS!T$12*$AX27^3+WeightSDS!U$12*$AX27^2+WeightSDS!V$12*$AX27+WeightSDS!W$12,WeightSDS!P$14*$AX27^7+WeightSDS!Q$14*$AX27^6+WeightSDS!R$14*$AX27^5+WeightSDS!S$14*$AX27^4+WeightSDS!T$14*$AX27^3+WeightSDS!U$14*$AX27^2+WeightSDS!V$14*$AX27+WeightSDS!W$14),IF($AX27&lt;156,WeightSDS!O$17*$AX27^8+WeightSDS!P$17*$AX27^7+WeightSDS!Q$17*$AX27^6+WeightSDS!R$17*$AX27^5+WeightSDS!S$17*$AX27^4+WeightSDS!T$17*$AX27^3+WeightSDS!U$17*$AX27^2+WeightSDS!V$17*$AX27+WeightSDS!W$17,IF($AX27&lt;186,WeightSDS!$U$18+(WeightSDS!$V$18-WeightSDS!$U$18)/24*($AX27-186)+WeightSDS!$W$18*(-$AX27+186)^2-0.005,WeightSDS!$U$18+(WeightSDS!$V$18-WeightSDS!$U$18)/24*($AX27-186)-0.005)))</f>
        <v>0.14604529399999999</v>
      </c>
      <c r="BD27">
        <f t="shared" si="57"/>
        <v>0.56299999999999994</v>
      </c>
      <c r="BE27">
        <f t="shared" si="58"/>
        <v>69</v>
      </c>
      <c r="BF27">
        <f t="shared" si="59"/>
        <v>0.51</v>
      </c>
      <c r="BG27" s="7" t="e">
        <f t="shared" si="60"/>
        <v>#VALUE!</v>
      </c>
      <c r="BH27" s="7" t="e">
        <f t="shared" si="61"/>
        <v>#VALUE!</v>
      </c>
      <c r="BI27" s="7" t="e">
        <f t="shared" si="62"/>
        <v>#VALUE!</v>
      </c>
      <c r="BJ27" s="7" t="e">
        <f t="shared" si="63"/>
        <v>#VALUE!</v>
      </c>
      <c r="BK27" s="7" t="e">
        <f t="shared" si="64"/>
        <v>#VALUE!</v>
      </c>
      <c r="BL27" s="7" t="e">
        <f t="shared" si="65"/>
        <v>#VALUE!</v>
      </c>
      <c r="BM27" s="7" t="e">
        <f t="shared" si="66"/>
        <v>#VALUE!</v>
      </c>
      <c r="BN27" s="7" t="e">
        <f t="shared" si="67"/>
        <v>#VALUE!</v>
      </c>
      <c r="BO27" s="7" t="e">
        <f t="shared" si="68"/>
        <v>#VALUE!</v>
      </c>
    </row>
    <row r="28" spans="2:67" s="7" customFormat="1" x14ac:dyDescent="0.15">
      <c r="B28" s="79"/>
      <c r="C28" s="79"/>
      <c r="D28" s="30"/>
      <c r="E28" s="78"/>
      <c r="F28" s="78"/>
      <c r="G28" s="78"/>
      <c r="H28" s="78"/>
      <c r="I28" s="108" t="str">
        <f t="shared" si="43"/>
        <v/>
      </c>
      <c r="J28" s="109" t="str">
        <f t="shared" si="70"/>
        <v/>
      </c>
      <c r="K28" s="110" t="str">
        <f t="shared" si="44"/>
        <v/>
      </c>
      <c r="L28" s="109" t="str">
        <f t="shared" si="69"/>
        <v/>
      </c>
      <c r="M28" s="110" t="str">
        <f t="shared" si="45"/>
        <v/>
      </c>
      <c r="N28" s="109" t="str">
        <f t="shared" si="46"/>
        <v/>
      </c>
      <c r="O28" s="110" t="str">
        <f t="shared" si="47"/>
        <v/>
      </c>
      <c r="P28" s="110" t="str">
        <f t="shared" si="15"/>
        <v/>
      </c>
      <c r="Q28" s="109" t="str">
        <f t="shared" si="71"/>
        <v/>
      </c>
      <c r="R28" s="109" t="str">
        <f t="shared" si="16"/>
        <v/>
      </c>
      <c r="S28" s="109" t="str">
        <f t="shared" si="17"/>
        <v/>
      </c>
      <c r="T28" s="110" t="str">
        <f t="shared" si="48"/>
        <v/>
      </c>
      <c r="U28" s="109" t="str">
        <f t="shared" si="49"/>
        <v/>
      </c>
      <c r="V28" s="110" t="str">
        <f t="shared" si="33"/>
        <v/>
      </c>
      <c r="W28" s="110" t="str">
        <f t="shared" si="19"/>
        <v/>
      </c>
      <c r="X28" s="109" t="str">
        <f t="shared" si="50"/>
        <v/>
      </c>
      <c r="Y28" s="110" t="str">
        <f t="shared" si="51"/>
        <v/>
      </c>
      <c r="Z28" s="174" t="str">
        <f t="shared" si="20"/>
        <v/>
      </c>
      <c r="AA28" s="110" t="str">
        <f t="shared" si="52"/>
        <v/>
      </c>
      <c r="AB28" s="31"/>
      <c r="AC28" s="31"/>
      <c r="AD28" s="31"/>
      <c r="AE28" s="31"/>
      <c r="AF28" s="136"/>
      <c r="AG28" s="139">
        <f t="shared" si="21"/>
        <v>0</v>
      </c>
      <c r="AH28" s="31">
        <f t="shared" si="22"/>
        <v>0</v>
      </c>
      <c r="AI28" s="31"/>
      <c r="AJ28" s="140">
        <f t="shared" si="23"/>
        <v>0</v>
      </c>
      <c r="AK28" s="12"/>
      <c r="AL28" s="12"/>
      <c r="AM28" s="79">
        <f t="shared" si="53"/>
        <v>0</v>
      </c>
      <c r="AN28" s="79">
        <f t="shared" si="54"/>
        <v>0</v>
      </c>
      <c r="AO28" s="12"/>
      <c r="AP28" s="8">
        <f t="shared" si="55"/>
        <v>9.0359999999999996</v>
      </c>
      <c r="AQ28" s="8">
        <f t="shared" si="5"/>
        <v>-184.49199999999999</v>
      </c>
      <c r="AR28" s="8"/>
      <c r="AS28" s="8">
        <f t="shared" si="56"/>
        <v>0</v>
      </c>
      <c r="AT28"/>
      <c r="AU28">
        <f>IF($E$4="M",IF(AX28&lt;78,LMS!$D$5*AX28^3+LMS!$E$5*AX28^2+LMS!$F$5*AX28+LMS!$G$5,IF(AX28&lt;150,LMS!$D$6*AX28^3+LMS!$E$6*AX28^2+LMS!$F$6*AX28+LMS!$G$6,LMS!$D$7*AX28^3+LMS!$E$7*AX28^2+LMS!$F$7*AX28+LMS!$G$7)),IF(AX28&lt;69,LMS!$D$9*AX28^3+LMS!$E$9*AX28^2+LMS!$F$9*AX28+LMS!$G$9,IF(AX28&lt;150,LMS!$D$10*AX28^3+LMS!$E$10*AX28^2+LMS!$F$10*AX28+LMS!$G$10,LMS!$D$11*AX28^3+LMS!$E$11*AX28^2+LMS!$F$11*AX28+LMS!$G$11)))</f>
        <v>0.79584630099999998</v>
      </c>
      <c r="AV28">
        <f>IF($E$4="M",(IF(AX28&lt;2.5,LMS!$D$21*AX28^3+LMS!$E$21*AX28^2+LMS!$F$21*AX28+LMS!$G$21,IF(AX28&lt;9.5,LMS!$D$22*AX28^3+LMS!$E$22*AX28^2+LMS!$F$22*AX28+LMS!$G$22,IF(AX28&lt;26.75,LMS!$D$23*AX28^3+LMS!$E$23*AX28^2+LMS!$F$23*AX28+LMS!$G$23,IF(AX28&lt;90,LMS!$D$24*AX28^3+LMS!$E$24*AX28^2+LMS!$F$24*AX28+LMS!$G$24,LMS!$D$25*AX28^3+LMS!$E$25*AX28^2+LMS!$F$25*AX28+LMS!$G$25))))),(IF(AX28&lt;2.5,LMS!$D$27*AX28^3+LMS!$E$27*AX28^2+LMS!$F$27*AX28+LMS!$G$27,IF(AX28&lt;9.5,LMS!$D$28*AX28^3+LMS!$E$28*AX28^2+LMS!$F$28*AX28+LMS!$G$28,IF(AX28&lt;26.75,LMS!$D$29*AX28^3+LMS!$E$29*AX28^2+LMS!$F$29*AX28+LMS!$G$29,IF(AX28&lt;90,LMS!$D$30*AX28^3+LMS!$E$30*AX28^2+LMS!$F$30*AX28+LMS!$G$30,IF(AX28&lt;150,LMS!$D$31*AX28^3+LMS!$E$31*AX28^2+LMS!$F$31*AX28+LMS!$G$31,LMS!$D$32*AX28^3+LMS!$E$32*AX28^2+LMS!$F$32*AX28+LMS!$G$32)))))))</f>
        <v>12.568967990000001</v>
      </c>
      <c r="AW28">
        <f>IF($E$4="M",(IF(AX28&lt;90,LMS!$D$14*AX28^3+LMS!$E$14*AX28^2+LMS!$F$14*AX28+LMS!$G$14,LMS!$D$15*AX28^3+LMS!$E$15*AX28^2+LMS!$F$15*AX28+LMS!$G$15)),(IF(AX28&lt;90,LMS!$D$17*AX28^3+LMS!$E$17*AX28^2+LMS!$F$17*AX28+LMS!$G$17,LMS!$D$18*AX28^3+LMS!$E$18*AX28^2+LMS!$F$18*AX28+LMS!$G$18)))</f>
        <v>8.8969350000000003E-2</v>
      </c>
      <c r="AX28" s="7">
        <f t="shared" si="28"/>
        <v>0</v>
      </c>
      <c r="AZ28" s="143">
        <f>IF($E$4="M",WeightSDS!P$5*$AX28^7+WeightSDS!Q$5*$AX28^6+WeightSDS!R$5*$AX28^5+WeightSDS!S$5*$AX28^4+WeightSDS!T$5*$AX28^3+WeightSDS!U$5*$AX28^2+WeightSDS!V$5*$AX28+WeightSDS!W$5,IF($AX28&lt;186,WeightSDS!P$8*$AX28^7+WeightSDS!Q$8*$AX28^6+WeightSDS!R$8*$AX28^5+WeightSDS!S$8*$AX28^4+WeightSDS!T$8*$AX28^3+WeightSDS!U$8*$AX28^2+WeightSDS!V$8*$AX28+WeightSDS!W$8,WeightSDS!$U$9+WeightSDS!$V$9*($AX28-WeightSDS!$W$9)))</f>
        <v>0.75407122999999998</v>
      </c>
      <c r="BA28" s="7">
        <f>IF($E$4="M",IF($AX28&lt;45,WeightSDS!M$23*$AX28^10+WeightSDS!N$23*$AX28^9+WeightSDS!O$23*$AX28^8+WeightSDS!P$23*$AX28^7+WeightSDS!Q$23*$AX28^6+WeightSDS!R$23*$AX28^5+WeightSDS!S$23*$AX28^4+WeightSDS!T$23*$AX28^3+WeightSDS!U$23*$AX28^2+WeightSDS!V$23*$AX28+WeightSDS!W$23,IF($AX28&lt;153,WeightSDS!M$25*$AX28^10+WeightSDS!N$25*$AX28^9+WeightSDS!O$25*$AX28^8+WeightSDS!P$25*$AX28^7+WeightSDS!Q$25*$AX28^6+WeightSDS!R$25*$AX28^5+WeightSDS!S$25*$AX28^4+WeightSDS!T$25*$AX28^3+WeightSDS!U$25*$AX28^2+WeightSDS!V$25*$AX28+WeightSDS!W$25,WeightSDS!M$27+WeightSDS!N$27/(1+EXP(WeightSDS!O$27+WeightSDS!P$27*$AX28)))),IF($AX28&lt;43.8,WeightSDS!M$29*$AX28^10+WeightSDS!N$29*$AX28^9+WeightSDS!O$29*$AX28^8+WeightSDS!P$29*$AX28^7+WeightSDS!Q$29*$AX28^6+WeightSDS!R$29*$AX28^5+WeightSDS!S$29*$AX28^4+WeightSDS!T$29*$AX28^3+WeightSDS!U$29*$AX28^2+WeightSDS!V$29*$AX28+WeightSDS!W$29-0.010431*(1-$AX28/210),IF($AX28&lt;123,WeightSDS!M$30*$AX28^10+WeightSDS!N$30*$AX28^9+WeightSDS!O$30*$AX28^8+WeightSDS!P$30*$AX28^7+WeightSDS!Q$30*$AX28^6+WeightSDS!R$30*$AX28^5+WeightSDS!S$30*$AX28^4+WeightSDS!T$30*$AX28^3+WeightSDS!U$30*$AX28^2+WeightSDS!V$30*$AX28+WeightSDS!W$30-0.010431*(1-1/$AX28),WeightSDS!M$32+WeightSDS!N$32/(1+EXP(WeightSDS!O$32+WeightSDS!P$32*$AX28))-0.010431*(1-$AX28/210))))</f>
        <v>2.9500001032655536</v>
      </c>
      <c r="BB28" s="7">
        <f>IF($E$4="M",IF($AX28&lt;162,WeightSDS!P$12*$AX28^7+WeightSDS!Q$12*$AX28^6+WeightSDS!R$12*$AX28^5+WeightSDS!S$12*$AX28^4+WeightSDS!T$12*$AX28^3+WeightSDS!U$12*$AX28^2+WeightSDS!V$12*$AX28+WeightSDS!W$12,WeightSDS!P$14*$AX28^7+WeightSDS!Q$14*$AX28^6+WeightSDS!R$14*$AX28^5+WeightSDS!S$14*$AX28^4+WeightSDS!T$14*$AX28^3+WeightSDS!U$14*$AX28^2+WeightSDS!V$14*$AX28+WeightSDS!W$14),IF($AX28&lt;156,WeightSDS!O$17*$AX28^8+WeightSDS!P$17*$AX28^7+WeightSDS!Q$17*$AX28^6+WeightSDS!R$17*$AX28^5+WeightSDS!S$17*$AX28^4+WeightSDS!T$17*$AX28^3+WeightSDS!U$17*$AX28^2+WeightSDS!V$17*$AX28+WeightSDS!W$17,IF($AX28&lt;186,WeightSDS!$U$18+(WeightSDS!$V$18-WeightSDS!$U$18)/24*($AX28-186)+WeightSDS!$W$18*(-$AX28+186)^2-0.005,WeightSDS!$U$18+(WeightSDS!$V$18-WeightSDS!$U$18)/24*($AX28-186)-0.005)))</f>
        <v>0.14604529399999999</v>
      </c>
      <c r="BD28">
        <f t="shared" si="57"/>
        <v>0.56299999999999994</v>
      </c>
      <c r="BE28">
        <f t="shared" si="58"/>
        <v>69</v>
      </c>
      <c r="BF28">
        <f t="shared" si="59"/>
        <v>0.51</v>
      </c>
      <c r="BG28" s="7" t="e">
        <f t="shared" si="60"/>
        <v>#VALUE!</v>
      </c>
      <c r="BH28" s="7" t="e">
        <f t="shared" si="61"/>
        <v>#VALUE!</v>
      </c>
      <c r="BI28" s="7" t="e">
        <f t="shared" si="62"/>
        <v>#VALUE!</v>
      </c>
      <c r="BJ28" s="7" t="e">
        <f t="shared" si="63"/>
        <v>#VALUE!</v>
      </c>
      <c r="BK28" s="7" t="e">
        <f t="shared" si="64"/>
        <v>#VALUE!</v>
      </c>
      <c r="BL28" s="7" t="e">
        <f t="shared" si="65"/>
        <v>#VALUE!</v>
      </c>
      <c r="BM28" s="7" t="e">
        <f t="shared" si="66"/>
        <v>#VALUE!</v>
      </c>
      <c r="BN28" s="7" t="e">
        <f t="shared" si="67"/>
        <v>#VALUE!</v>
      </c>
      <c r="BO28" s="7" t="e">
        <f t="shared" si="68"/>
        <v>#VALUE!</v>
      </c>
    </row>
    <row r="29" spans="2:67" s="7" customFormat="1" x14ac:dyDescent="0.15">
      <c r="B29" s="79"/>
      <c r="C29" s="79"/>
      <c r="D29" s="30"/>
      <c r="E29" s="78"/>
      <c r="F29" s="78"/>
      <c r="G29" s="78"/>
      <c r="H29" s="78"/>
      <c r="I29" s="108" t="str">
        <f t="shared" si="43"/>
        <v/>
      </c>
      <c r="J29" s="109" t="str">
        <f t="shared" si="70"/>
        <v/>
      </c>
      <c r="K29" s="110" t="str">
        <f t="shared" si="44"/>
        <v/>
      </c>
      <c r="L29" s="109" t="str">
        <f t="shared" si="69"/>
        <v/>
      </c>
      <c r="M29" s="110" t="str">
        <f t="shared" si="45"/>
        <v/>
      </c>
      <c r="N29" s="109" t="str">
        <f t="shared" si="46"/>
        <v/>
      </c>
      <c r="O29" s="110" t="str">
        <f t="shared" si="47"/>
        <v/>
      </c>
      <c r="P29" s="110" t="str">
        <f t="shared" si="15"/>
        <v/>
      </c>
      <c r="Q29" s="109" t="str">
        <f t="shared" si="71"/>
        <v/>
      </c>
      <c r="R29" s="109" t="str">
        <f t="shared" si="16"/>
        <v/>
      </c>
      <c r="S29" s="109" t="str">
        <f t="shared" si="17"/>
        <v/>
      </c>
      <c r="T29" s="110" t="str">
        <f t="shared" si="48"/>
        <v/>
      </c>
      <c r="U29" s="109" t="str">
        <f t="shared" si="49"/>
        <v/>
      </c>
      <c r="V29" s="110" t="str">
        <f t="shared" si="33"/>
        <v/>
      </c>
      <c r="W29" s="110" t="str">
        <f t="shared" si="19"/>
        <v/>
      </c>
      <c r="X29" s="109" t="str">
        <f t="shared" si="50"/>
        <v/>
      </c>
      <c r="Y29" s="110" t="str">
        <f t="shared" si="51"/>
        <v/>
      </c>
      <c r="Z29" s="174" t="str">
        <f t="shared" si="20"/>
        <v/>
      </c>
      <c r="AA29" s="110" t="str">
        <f t="shared" si="52"/>
        <v/>
      </c>
      <c r="AB29" s="31"/>
      <c r="AC29" s="31"/>
      <c r="AD29" s="31"/>
      <c r="AE29" s="31"/>
      <c r="AF29" s="136"/>
      <c r="AG29" s="139">
        <f t="shared" si="21"/>
        <v>0</v>
      </c>
      <c r="AH29" s="31">
        <f t="shared" si="22"/>
        <v>0</v>
      </c>
      <c r="AI29" s="31"/>
      <c r="AJ29" s="140">
        <f t="shared" si="23"/>
        <v>0</v>
      </c>
      <c r="AK29" s="12"/>
      <c r="AL29" s="12"/>
      <c r="AM29" s="79">
        <f t="shared" si="53"/>
        <v>0</v>
      </c>
      <c r="AN29" s="79">
        <f t="shared" si="54"/>
        <v>0</v>
      </c>
      <c r="AO29" s="12"/>
      <c r="AP29" s="8">
        <f t="shared" si="55"/>
        <v>9.0359999999999996</v>
      </c>
      <c r="AQ29" s="8">
        <f t="shared" si="5"/>
        <v>-184.49199999999999</v>
      </c>
      <c r="AR29" s="8"/>
      <c r="AS29" s="8">
        <f t="shared" si="56"/>
        <v>0</v>
      </c>
      <c r="AT29"/>
      <c r="AU29">
        <f>IF($E$4="M",IF(AX29&lt;78,LMS!$D$5*AX29^3+LMS!$E$5*AX29^2+LMS!$F$5*AX29+LMS!$G$5,IF(AX29&lt;150,LMS!$D$6*AX29^3+LMS!$E$6*AX29^2+LMS!$F$6*AX29+LMS!$G$6,LMS!$D$7*AX29^3+LMS!$E$7*AX29^2+LMS!$F$7*AX29+LMS!$G$7)),IF(AX29&lt;69,LMS!$D$9*AX29^3+LMS!$E$9*AX29^2+LMS!$F$9*AX29+LMS!$G$9,IF(AX29&lt;150,LMS!$D$10*AX29^3+LMS!$E$10*AX29^2+LMS!$F$10*AX29+LMS!$G$10,LMS!$D$11*AX29^3+LMS!$E$11*AX29^2+LMS!$F$11*AX29+LMS!$G$11)))</f>
        <v>0.79584630099999998</v>
      </c>
      <c r="AV29">
        <f>IF($E$4="M",(IF(AX29&lt;2.5,LMS!$D$21*AX29^3+LMS!$E$21*AX29^2+LMS!$F$21*AX29+LMS!$G$21,IF(AX29&lt;9.5,LMS!$D$22*AX29^3+LMS!$E$22*AX29^2+LMS!$F$22*AX29+LMS!$G$22,IF(AX29&lt;26.75,LMS!$D$23*AX29^3+LMS!$E$23*AX29^2+LMS!$F$23*AX29+LMS!$G$23,IF(AX29&lt;90,LMS!$D$24*AX29^3+LMS!$E$24*AX29^2+LMS!$F$24*AX29+LMS!$G$24,LMS!$D$25*AX29^3+LMS!$E$25*AX29^2+LMS!$F$25*AX29+LMS!$G$25))))),(IF(AX29&lt;2.5,LMS!$D$27*AX29^3+LMS!$E$27*AX29^2+LMS!$F$27*AX29+LMS!$G$27,IF(AX29&lt;9.5,LMS!$D$28*AX29^3+LMS!$E$28*AX29^2+LMS!$F$28*AX29+LMS!$G$28,IF(AX29&lt;26.75,LMS!$D$29*AX29^3+LMS!$E$29*AX29^2+LMS!$F$29*AX29+LMS!$G$29,IF(AX29&lt;90,LMS!$D$30*AX29^3+LMS!$E$30*AX29^2+LMS!$F$30*AX29+LMS!$G$30,IF(AX29&lt;150,LMS!$D$31*AX29^3+LMS!$E$31*AX29^2+LMS!$F$31*AX29+LMS!$G$31,LMS!$D$32*AX29^3+LMS!$E$32*AX29^2+LMS!$F$32*AX29+LMS!$G$32)))))))</f>
        <v>12.568967990000001</v>
      </c>
      <c r="AW29">
        <f>IF($E$4="M",(IF(AX29&lt;90,LMS!$D$14*AX29^3+LMS!$E$14*AX29^2+LMS!$F$14*AX29+LMS!$G$14,LMS!$D$15*AX29^3+LMS!$E$15*AX29^2+LMS!$F$15*AX29+LMS!$G$15)),(IF(AX29&lt;90,LMS!$D$17*AX29^3+LMS!$E$17*AX29^2+LMS!$F$17*AX29+LMS!$G$17,LMS!$D$18*AX29^3+LMS!$E$18*AX29^2+LMS!$F$18*AX29+LMS!$G$18)))</f>
        <v>8.8969350000000003E-2</v>
      </c>
      <c r="AX29" s="7">
        <f t="shared" si="28"/>
        <v>0</v>
      </c>
      <c r="AZ29" s="143">
        <f>IF($E$4="M",WeightSDS!P$5*$AX29^7+WeightSDS!Q$5*$AX29^6+WeightSDS!R$5*$AX29^5+WeightSDS!S$5*$AX29^4+WeightSDS!T$5*$AX29^3+WeightSDS!U$5*$AX29^2+WeightSDS!V$5*$AX29+WeightSDS!W$5,IF($AX29&lt;186,WeightSDS!P$8*$AX29^7+WeightSDS!Q$8*$AX29^6+WeightSDS!R$8*$AX29^5+WeightSDS!S$8*$AX29^4+WeightSDS!T$8*$AX29^3+WeightSDS!U$8*$AX29^2+WeightSDS!V$8*$AX29+WeightSDS!W$8,WeightSDS!$U$9+WeightSDS!$V$9*($AX29-WeightSDS!$W$9)))</f>
        <v>0.75407122999999998</v>
      </c>
      <c r="BA29" s="7">
        <f>IF($E$4="M",IF($AX29&lt;45,WeightSDS!M$23*$AX29^10+WeightSDS!N$23*$AX29^9+WeightSDS!O$23*$AX29^8+WeightSDS!P$23*$AX29^7+WeightSDS!Q$23*$AX29^6+WeightSDS!R$23*$AX29^5+WeightSDS!S$23*$AX29^4+WeightSDS!T$23*$AX29^3+WeightSDS!U$23*$AX29^2+WeightSDS!V$23*$AX29+WeightSDS!W$23,IF($AX29&lt;153,WeightSDS!M$25*$AX29^10+WeightSDS!N$25*$AX29^9+WeightSDS!O$25*$AX29^8+WeightSDS!P$25*$AX29^7+WeightSDS!Q$25*$AX29^6+WeightSDS!R$25*$AX29^5+WeightSDS!S$25*$AX29^4+WeightSDS!T$25*$AX29^3+WeightSDS!U$25*$AX29^2+WeightSDS!V$25*$AX29+WeightSDS!W$25,WeightSDS!M$27+WeightSDS!N$27/(1+EXP(WeightSDS!O$27+WeightSDS!P$27*$AX29)))),IF($AX29&lt;43.8,WeightSDS!M$29*$AX29^10+WeightSDS!N$29*$AX29^9+WeightSDS!O$29*$AX29^8+WeightSDS!P$29*$AX29^7+WeightSDS!Q$29*$AX29^6+WeightSDS!R$29*$AX29^5+WeightSDS!S$29*$AX29^4+WeightSDS!T$29*$AX29^3+WeightSDS!U$29*$AX29^2+WeightSDS!V$29*$AX29+WeightSDS!W$29-0.010431*(1-$AX29/210),IF($AX29&lt;123,WeightSDS!M$30*$AX29^10+WeightSDS!N$30*$AX29^9+WeightSDS!O$30*$AX29^8+WeightSDS!P$30*$AX29^7+WeightSDS!Q$30*$AX29^6+WeightSDS!R$30*$AX29^5+WeightSDS!S$30*$AX29^4+WeightSDS!T$30*$AX29^3+WeightSDS!U$30*$AX29^2+WeightSDS!V$30*$AX29+WeightSDS!W$30-0.010431*(1-1/$AX29),WeightSDS!M$32+WeightSDS!N$32/(1+EXP(WeightSDS!O$32+WeightSDS!P$32*$AX29))-0.010431*(1-$AX29/210))))</f>
        <v>2.9500001032655536</v>
      </c>
      <c r="BB29" s="7">
        <f>IF($E$4="M",IF($AX29&lt;162,WeightSDS!P$12*$AX29^7+WeightSDS!Q$12*$AX29^6+WeightSDS!R$12*$AX29^5+WeightSDS!S$12*$AX29^4+WeightSDS!T$12*$AX29^3+WeightSDS!U$12*$AX29^2+WeightSDS!V$12*$AX29+WeightSDS!W$12,WeightSDS!P$14*$AX29^7+WeightSDS!Q$14*$AX29^6+WeightSDS!R$14*$AX29^5+WeightSDS!S$14*$AX29^4+WeightSDS!T$14*$AX29^3+WeightSDS!U$14*$AX29^2+WeightSDS!V$14*$AX29+WeightSDS!W$14),IF($AX29&lt;156,WeightSDS!O$17*$AX29^8+WeightSDS!P$17*$AX29^7+WeightSDS!Q$17*$AX29^6+WeightSDS!R$17*$AX29^5+WeightSDS!S$17*$AX29^4+WeightSDS!T$17*$AX29^3+WeightSDS!U$17*$AX29^2+WeightSDS!V$17*$AX29+WeightSDS!W$17,IF($AX29&lt;186,WeightSDS!$U$18+(WeightSDS!$V$18-WeightSDS!$U$18)/24*($AX29-186)+WeightSDS!$W$18*(-$AX29+186)^2-0.005,WeightSDS!$U$18+(WeightSDS!$V$18-WeightSDS!$U$18)/24*($AX29-186)-0.005)))</f>
        <v>0.14604529399999999</v>
      </c>
      <c r="BD29">
        <f t="shared" si="57"/>
        <v>0.56299999999999994</v>
      </c>
      <c r="BE29">
        <f t="shared" si="58"/>
        <v>69</v>
      </c>
      <c r="BF29">
        <f t="shared" si="59"/>
        <v>0.51</v>
      </c>
      <c r="BG29" s="7" t="e">
        <f t="shared" si="60"/>
        <v>#VALUE!</v>
      </c>
      <c r="BH29" s="7" t="e">
        <f t="shared" si="61"/>
        <v>#VALUE!</v>
      </c>
      <c r="BI29" s="7" t="e">
        <f t="shared" si="62"/>
        <v>#VALUE!</v>
      </c>
      <c r="BJ29" s="7" t="e">
        <f t="shared" si="63"/>
        <v>#VALUE!</v>
      </c>
      <c r="BK29" s="7" t="e">
        <f t="shared" si="64"/>
        <v>#VALUE!</v>
      </c>
      <c r="BL29" s="7" t="e">
        <f t="shared" si="65"/>
        <v>#VALUE!</v>
      </c>
      <c r="BM29" s="7" t="e">
        <f t="shared" si="66"/>
        <v>#VALUE!</v>
      </c>
      <c r="BN29" s="7" t="e">
        <f t="shared" si="67"/>
        <v>#VALUE!</v>
      </c>
      <c r="BO29" s="7" t="e">
        <f t="shared" si="68"/>
        <v>#VALUE!</v>
      </c>
    </row>
    <row r="30" spans="2:67" s="7" customFormat="1" x14ac:dyDescent="0.15">
      <c r="B30" s="79"/>
      <c r="C30" s="79"/>
      <c r="D30" s="30"/>
      <c r="E30" s="78"/>
      <c r="F30" s="78"/>
      <c r="G30" s="78"/>
      <c r="H30" s="78"/>
      <c r="I30" s="108" t="str">
        <f t="shared" si="43"/>
        <v/>
      </c>
      <c r="J30" s="109" t="str">
        <f t="shared" si="70"/>
        <v/>
      </c>
      <c r="K30" s="110" t="str">
        <f t="shared" si="44"/>
        <v/>
      </c>
      <c r="L30" s="109" t="str">
        <f t="shared" si="69"/>
        <v/>
      </c>
      <c r="M30" s="110" t="str">
        <f t="shared" si="45"/>
        <v/>
      </c>
      <c r="N30" s="109" t="str">
        <f t="shared" si="46"/>
        <v/>
      </c>
      <c r="O30" s="110" t="str">
        <f t="shared" si="47"/>
        <v/>
      </c>
      <c r="P30" s="110" t="str">
        <f t="shared" si="15"/>
        <v/>
      </c>
      <c r="Q30" s="109" t="str">
        <f t="shared" si="71"/>
        <v/>
      </c>
      <c r="R30" s="109" t="str">
        <f t="shared" si="16"/>
        <v/>
      </c>
      <c r="S30" s="109" t="str">
        <f t="shared" si="17"/>
        <v/>
      </c>
      <c r="T30" s="110" t="str">
        <f t="shared" si="48"/>
        <v/>
      </c>
      <c r="U30" s="109" t="str">
        <f t="shared" si="49"/>
        <v/>
      </c>
      <c r="V30" s="110" t="str">
        <f t="shared" si="33"/>
        <v/>
      </c>
      <c r="W30" s="110" t="str">
        <f t="shared" si="19"/>
        <v/>
      </c>
      <c r="X30" s="109" t="str">
        <f t="shared" si="50"/>
        <v/>
      </c>
      <c r="Y30" s="110" t="str">
        <f t="shared" si="51"/>
        <v/>
      </c>
      <c r="Z30" s="174" t="str">
        <f t="shared" si="20"/>
        <v/>
      </c>
      <c r="AA30" s="110" t="str">
        <f t="shared" si="52"/>
        <v/>
      </c>
      <c r="AB30" s="31"/>
      <c r="AC30" s="31"/>
      <c r="AD30" s="31"/>
      <c r="AE30" s="31"/>
      <c r="AF30" s="136"/>
      <c r="AG30" s="139">
        <f t="shared" si="21"/>
        <v>0</v>
      </c>
      <c r="AH30" s="31">
        <f t="shared" si="22"/>
        <v>0</v>
      </c>
      <c r="AI30" s="31"/>
      <c r="AJ30" s="140">
        <f t="shared" si="23"/>
        <v>0</v>
      </c>
      <c r="AK30" s="12"/>
      <c r="AL30" s="12"/>
      <c r="AM30" s="79">
        <f t="shared" si="53"/>
        <v>0</v>
      </c>
      <c r="AN30" s="79">
        <f t="shared" si="54"/>
        <v>0</v>
      </c>
      <c r="AO30" s="12"/>
      <c r="AP30" s="8">
        <f t="shared" si="55"/>
        <v>9.0359999999999996</v>
      </c>
      <c r="AQ30" s="8">
        <f t="shared" si="5"/>
        <v>-184.49199999999999</v>
      </c>
      <c r="AR30" s="8"/>
      <c r="AS30" s="8">
        <f t="shared" si="56"/>
        <v>0</v>
      </c>
      <c r="AT30"/>
      <c r="AU30">
        <f>IF($E$4="M",IF(AX30&lt;78,LMS!$D$5*AX30^3+LMS!$E$5*AX30^2+LMS!$F$5*AX30+LMS!$G$5,IF(AX30&lt;150,LMS!$D$6*AX30^3+LMS!$E$6*AX30^2+LMS!$F$6*AX30+LMS!$G$6,LMS!$D$7*AX30^3+LMS!$E$7*AX30^2+LMS!$F$7*AX30+LMS!$G$7)),IF(AX30&lt;69,LMS!$D$9*AX30^3+LMS!$E$9*AX30^2+LMS!$F$9*AX30+LMS!$G$9,IF(AX30&lt;150,LMS!$D$10*AX30^3+LMS!$E$10*AX30^2+LMS!$F$10*AX30+LMS!$G$10,LMS!$D$11*AX30^3+LMS!$E$11*AX30^2+LMS!$F$11*AX30+LMS!$G$11)))</f>
        <v>0.79584630099999998</v>
      </c>
      <c r="AV30">
        <f>IF($E$4="M",(IF(AX30&lt;2.5,LMS!$D$21*AX30^3+LMS!$E$21*AX30^2+LMS!$F$21*AX30+LMS!$G$21,IF(AX30&lt;9.5,LMS!$D$22*AX30^3+LMS!$E$22*AX30^2+LMS!$F$22*AX30+LMS!$G$22,IF(AX30&lt;26.75,LMS!$D$23*AX30^3+LMS!$E$23*AX30^2+LMS!$F$23*AX30+LMS!$G$23,IF(AX30&lt;90,LMS!$D$24*AX30^3+LMS!$E$24*AX30^2+LMS!$F$24*AX30+LMS!$G$24,LMS!$D$25*AX30^3+LMS!$E$25*AX30^2+LMS!$F$25*AX30+LMS!$G$25))))),(IF(AX30&lt;2.5,LMS!$D$27*AX30^3+LMS!$E$27*AX30^2+LMS!$F$27*AX30+LMS!$G$27,IF(AX30&lt;9.5,LMS!$D$28*AX30^3+LMS!$E$28*AX30^2+LMS!$F$28*AX30+LMS!$G$28,IF(AX30&lt;26.75,LMS!$D$29*AX30^3+LMS!$E$29*AX30^2+LMS!$F$29*AX30+LMS!$G$29,IF(AX30&lt;90,LMS!$D$30*AX30^3+LMS!$E$30*AX30^2+LMS!$F$30*AX30+LMS!$G$30,IF(AX30&lt;150,LMS!$D$31*AX30^3+LMS!$E$31*AX30^2+LMS!$F$31*AX30+LMS!$G$31,LMS!$D$32*AX30^3+LMS!$E$32*AX30^2+LMS!$F$32*AX30+LMS!$G$32)))))))</f>
        <v>12.568967990000001</v>
      </c>
      <c r="AW30">
        <f>IF($E$4="M",(IF(AX30&lt;90,LMS!$D$14*AX30^3+LMS!$E$14*AX30^2+LMS!$F$14*AX30+LMS!$G$14,LMS!$D$15*AX30^3+LMS!$E$15*AX30^2+LMS!$F$15*AX30+LMS!$G$15)),(IF(AX30&lt;90,LMS!$D$17*AX30^3+LMS!$E$17*AX30^2+LMS!$F$17*AX30+LMS!$G$17,LMS!$D$18*AX30^3+LMS!$E$18*AX30^2+LMS!$F$18*AX30+LMS!$G$18)))</f>
        <v>8.8969350000000003E-2</v>
      </c>
      <c r="AX30" s="7">
        <f t="shared" si="28"/>
        <v>0</v>
      </c>
      <c r="AZ30" s="143">
        <f>IF($E$4="M",WeightSDS!P$5*$AX30^7+WeightSDS!Q$5*$AX30^6+WeightSDS!R$5*$AX30^5+WeightSDS!S$5*$AX30^4+WeightSDS!T$5*$AX30^3+WeightSDS!U$5*$AX30^2+WeightSDS!V$5*$AX30+WeightSDS!W$5,IF($AX30&lt;186,WeightSDS!P$8*$AX30^7+WeightSDS!Q$8*$AX30^6+WeightSDS!R$8*$AX30^5+WeightSDS!S$8*$AX30^4+WeightSDS!T$8*$AX30^3+WeightSDS!U$8*$AX30^2+WeightSDS!V$8*$AX30+WeightSDS!W$8,WeightSDS!$U$9+WeightSDS!$V$9*($AX30-WeightSDS!$W$9)))</f>
        <v>0.75407122999999998</v>
      </c>
      <c r="BA30" s="7">
        <f>IF($E$4="M",IF($AX30&lt;45,WeightSDS!M$23*$AX30^10+WeightSDS!N$23*$AX30^9+WeightSDS!O$23*$AX30^8+WeightSDS!P$23*$AX30^7+WeightSDS!Q$23*$AX30^6+WeightSDS!R$23*$AX30^5+WeightSDS!S$23*$AX30^4+WeightSDS!T$23*$AX30^3+WeightSDS!U$23*$AX30^2+WeightSDS!V$23*$AX30+WeightSDS!W$23,IF($AX30&lt;153,WeightSDS!M$25*$AX30^10+WeightSDS!N$25*$AX30^9+WeightSDS!O$25*$AX30^8+WeightSDS!P$25*$AX30^7+WeightSDS!Q$25*$AX30^6+WeightSDS!R$25*$AX30^5+WeightSDS!S$25*$AX30^4+WeightSDS!T$25*$AX30^3+WeightSDS!U$25*$AX30^2+WeightSDS!V$25*$AX30+WeightSDS!W$25,WeightSDS!M$27+WeightSDS!N$27/(1+EXP(WeightSDS!O$27+WeightSDS!P$27*$AX30)))),IF($AX30&lt;43.8,WeightSDS!M$29*$AX30^10+WeightSDS!N$29*$AX30^9+WeightSDS!O$29*$AX30^8+WeightSDS!P$29*$AX30^7+WeightSDS!Q$29*$AX30^6+WeightSDS!R$29*$AX30^5+WeightSDS!S$29*$AX30^4+WeightSDS!T$29*$AX30^3+WeightSDS!U$29*$AX30^2+WeightSDS!V$29*$AX30+WeightSDS!W$29-0.010431*(1-$AX30/210),IF($AX30&lt;123,WeightSDS!M$30*$AX30^10+WeightSDS!N$30*$AX30^9+WeightSDS!O$30*$AX30^8+WeightSDS!P$30*$AX30^7+WeightSDS!Q$30*$AX30^6+WeightSDS!R$30*$AX30^5+WeightSDS!S$30*$AX30^4+WeightSDS!T$30*$AX30^3+WeightSDS!U$30*$AX30^2+WeightSDS!V$30*$AX30+WeightSDS!W$30-0.010431*(1-1/$AX30),WeightSDS!M$32+WeightSDS!N$32/(1+EXP(WeightSDS!O$32+WeightSDS!P$32*$AX30))-0.010431*(1-$AX30/210))))</f>
        <v>2.9500001032655536</v>
      </c>
      <c r="BB30" s="7">
        <f>IF($E$4="M",IF($AX30&lt;162,WeightSDS!P$12*$AX30^7+WeightSDS!Q$12*$AX30^6+WeightSDS!R$12*$AX30^5+WeightSDS!S$12*$AX30^4+WeightSDS!T$12*$AX30^3+WeightSDS!U$12*$AX30^2+WeightSDS!V$12*$AX30+WeightSDS!W$12,WeightSDS!P$14*$AX30^7+WeightSDS!Q$14*$AX30^6+WeightSDS!R$14*$AX30^5+WeightSDS!S$14*$AX30^4+WeightSDS!T$14*$AX30^3+WeightSDS!U$14*$AX30^2+WeightSDS!V$14*$AX30+WeightSDS!W$14),IF($AX30&lt;156,WeightSDS!O$17*$AX30^8+WeightSDS!P$17*$AX30^7+WeightSDS!Q$17*$AX30^6+WeightSDS!R$17*$AX30^5+WeightSDS!S$17*$AX30^4+WeightSDS!T$17*$AX30^3+WeightSDS!U$17*$AX30^2+WeightSDS!V$17*$AX30+WeightSDS!W$17,IF($AX30&lt;186,WeightSDS!$U$18+(WeightSDS!$V$18-WeightSDS!$U$18)/24*($AX30-186)+WeightSDS!$W$18*(-$AX30+186)^2-0.005,WeightSDS!$U$18+(WeightSDS!$V$18-WeightSDS!$U$18)/24*($AX30-186)-0.005)))</f>
        <v>0.14604529399999999</v>
      </c>
      <c r="BD30">
        <f t="shared" si="57"/>
        <v>0.56299999999999994</v>
      </c>
      <c r="BE30">
        <f t="shared" si="58"/>
        <v>69</v>
      </c>
      <c r="BF30">
        <f t="shared" si="59"/>
        <v>0.51</v>
      </c>
      <c r="BG30" s="7" t="e">
        <f t="shared" si="60"/>
        <v>#VALUE!</v>
      </c>
      <c r="BH30" s="7" t="e">
        <f t="shared" si="61"/>
        <v>#VALUE!</v>
      </c>
      <c r="BI30" s="7" t="e">
        <f t="shared" si="62"/>
        <v>#VALUE!</v>
      </c>
      <c r="BJ30" s="7" t="e">
        <f t="shared" si="63"/>
        <v>#VALUE!</v>
      </c>
      <c r="BK30" s="7" t="e">
        <f t="shared" si="64"/>
        <v>#VALUE!</v>
      </c>
      <c r="BL30" s="7" t="e">
        <f t="shared" si="65"/>
        <v>#VALUE!</v>
      </c>
      <c r="BM30" s="7" t="e">
        <f t="shared" si="66"/>
        <v>#VALUE!</v>
      </c>
      <c r="BN30" s="7" t="e">
        <f t="shared" si="67"/>
        <v>#VALUE!</v>
      </c>
      <c r="BO30" s="7" t="e">
        <f t="shared" si="68"/>
        <v>#VALUE!</v>
      </c>
    </row>
    <row r="31" spans="2:67" s="7" customFormat="1" x14ac:dyDescent="0.15">
      <c r="B31" s="79"/>
      <c r="C31" s="79"/>
      <c r="D31" s="30"/>
      <c r="E31" s="78"/>
      <c r="F31" s="78"/>
      <c r="G31" s="78"/>
      <c r="H31" s="78"/>
      <c r="I31" s="108" t="str">
        <f t="shared" si="43"/>
        <v/>
      </c>
      <c r="J31" s="109" t="str">
        <f t="shared" si="70"/>
        <v/>
      </c>
      <c r="K31" s="110" t="str">
        <f t="shared" si="44"/>
        <v/>
      </c>
      <c r="L31" s="109" t="str">
        <f t="shared" si="69"/>
        <v/>
      </c>
      <c r="M31" s="110" t="str">
        <f t="shared" si="45"/>
        <v/>
      </c>
      <c r="N31" s="109" t="str">
        <f t="shared" si="46"/>
        <v/>
      </c>
      <c r="O31" s="110" t="str">
        <f t="shared" si="47"/>
        <v/>
      </c>
      <c r="P31" s="110" t="str">
        <f t="shared" si="15"/>
        <v/>
      </c>
      <c r="Q31" s="109" t="str">
        <f t="shared" si="71"/>
        <v/>
      </c>
      <c r="R31" s="109" t="str">
        <f t="shared" si="16"/>
        <v/>
      </c>
      <c r="S31" s="109" t="str">
        <f t="shared" si="17"/>
        <v/>
      </c>
      <c r="T31" s="110" t="str">
        <f t="shared" si="48"/>
        <v/>
      </c>
      <c r="U31" s="109" t="str">
        <f t="shared" si="49"/>
        <v/>
      </c>
      <c r="V31" s="110" t="str">
        <f t="shared" si="33"/>
        <v/>
      </c>
      <c r="W31" s="110" t="str">
        <f t="shared" si="19"/>
        <v/>
      </c>
      <c r="X31" s="109" t="str">
        <f t="shared" si="50"/>
        <v/>
      </c>
      <c r="Y31" s="110" t="str">
        <f t="shared" si="51"/>
        <v/>
      </c>
      <c r="Z31" s="174" t="str">
        <f t="shared" si="20"/>
        <v/>
      </c>
      <c r="AA31" s="110" t="str">
        <f t="shared" si="52"/>
        <v/>
      </c>
      <c r="AB31" s="31"/>
      <c r="AC31" s="31"/>
      <c r="AD31" s="31"/>
      <c r="AE31" s="31"/>
      <c r="AF31" s="136"/>
      <c r="AG31" s="139">
        <f t="shared" si="21"/>
        <v>0</v>
      </c>
      <c r="AH31" s="31">
        <f t="shared" si="22"/>
        <v>0</v>
      </c>
      <c r="AI31" s="31"/>
      <c r="AJ31" s="140">
        <f t="shared" si="23"/>
        <v>0</v>
      </c>
      <c r="AK31" s="12"/>
      <c r="AL31" s="12"/>
      <c r="AM31" s="79">
        <f t="shared" si="53"/>
        <v>0</v>
      </c>
      <c r="AN31" s="79">
        <f t="shared" si="54"/>
        <v>0</v>
      </c>
      <c r="AO31" s="12"/>
      <c r="AP31" s="8">
        <f t="shared" si="55"/>
        <v>9.0359999999999996</v>
      </c>
      <c r="AQ31" s="8">
        <f t="shared" si="5"/>
        <v>-184.49199999999999</v>
      </c>
      <c r="AR31" s="8"/>
      <c r="AS31" s="8">
        <f t="shared" si="56"/>
        <v>0</v>
      </c>
      <c r="AT31"/>
      <c r="AU31">
        <f>IF($E$4="M",IF(AX31&lt;78,LMS!$D$5*AX31^3+LMS!$E$5*AX31^2+LMS!$F$5*AX31+LMS!$G$5,IF(AX31&lt;150,LMS!$D$6*AX31^3+LMS!$E$6*AX31^2+LMS!$F$6*AX31+LMS!$G$6,LMS!$D$7*AX31^3+LMS!$E$7*AX31^2+LMS!$F$7*AX31+LMS!$G$7)),IF(AX31&lt;69,LMS!$D$9*AX31^3+LMS!$E$9*AX31^2+LMS!$F$9*AX31+LMS!$G$9,IF(AX31&lt;150,LMS!$D$10*AX31^3+LMS!$E$10*AX31^2+LMS!$F$10*AX31+LMS!$G$10,LMS!$D$11*AX31^3+LMS!$E$11*AX31^2+LMS!$F$11*AX31+LMS!$G$11)))</f>
        <v>0.79584630099999998</v>
      </c>
      <c r="AV31">
        <f>IF($E$4="M",(IF(AX31&lt;2.5,LMS!$D$21*AX31^3+LMS!$E$21*AX31^2+LMS!$F$21*AX31+LMS!$G$21,IF(AX31&lt;9.5,LMS!$D$22*AX31^3+LMS!$E$22*AX31^2+LMS!$F$22*AX31+LMS!$G$22,IF(AX31&lt;26.75,LMS!$D$23*AX31^3+LMS!$E$23*AX31^2+LMS!$F$23*AX31+LMS!$G$23,IF(AX31&lt;90,LMS!$D$24*AX31^3+LMS!$E$24*AX31^2+LMS!$F$24*AX31+LMS!$G$24,LMS!$D$25*AX31^3+LMS!$E$25*AX31^2+LMS!$F$25*AX31+LMS!$G$25))))),(IF(AX31&lt;2.5,LMS!$D$27*AX31^3+LMS!$E$27*AX31^2+LMS!$F$27*AX31+LMS!$G$27,IF(AX31&lt;9.5,LMS!$D$28*AX31^3+LMS!$E$28*AX31^2+LMS!$F$28*AX31+LMS!$G$28,IF(AX31&lt;26.75,LMS!$D$29*AX31^3+LMS!$E$29*AX31^2+LMS!$F$29*AX31+LMS!$G$29,IF(AX31&lt;90,LMS!$D$30*AX31^3+LMS!$E$30*AX31^2+LMS!$F$30*AX31+LMS!$G$30,IF(AX31&lt;150,LMS!$D$31*AX31^3+LMS!$E$31*AX31^2+LMS!$F$31*AX31+LMS!$G$31,LMS!$D$32*AX31^3+LMS!$E$32*AX31^2+LMS!$F$32*AX31+LMS!$G$32)))))))</f>
        <v>12.568967990000001</v>
      </c>
      <c r="AW31">
        <f>IF($E$4="M",(IF(AX31&lt;90,LMS!$D$14*AX31^3+LMS!$E$14*AX31^2+LMS!$F$14*AX31+LMS!$G$14,LMS!$D$15*AX31^3+LMS!$E$15*AX31^2+LMS!$F$15*AX31+LMS!$G$15)),(IF(AX31&lt;90,LMS!$D$17*AX31^3+LMS!$E$17*AX31^2+LMS!$F$17*AX31+LMS!$G$17,LMS!$D$18*AX31^3+LMS!$E$18*AX31^2+LMS!$F$18*AX31+LMS!$G$18)))</f>
        <v>8.8969350000000003E-2</v>
      </c>
      <c r="AX31" s="7">
        <f t="shared" si="28"/>
        <v>0</v>
      </c>
      <c r="AZ31" s="143">
        <f>IF($E$4="M",WeightSDS!P$5*$AX31^7+WeightSDS!Q$5*$AX31^6+WeightSDS!R$5*$AX31^5+WeightSDS!S$5*$AX31^4+WeightSDS!T$5*$AX31^3+WeightSDS!U$5*$AX31^2+WeightSDS!V$5*$AX31+WeightSDS!W$5,IF($AX31&lt;186,WeightSDS!P$8*$AX31^7+WeightSDS!Q$8*$AX31^6+WeightSDS!R$8*$AX31^5+WeightSDS!S$8*$AX31^4+WeightSDS!T$8*$AX31^3+WeightSDS!U$8*$AX31^2+WeightSDS!V$8*$AX31+WeightSDS!W$8,WeightSDS!$U$9+WeightSDS!$V$9*($AX31-WeightSDS!$W$9)))</f>
        <v>0.75407122999999998</v>
      </c>
      <c r="BA31" s="7">
        <f>IF($E$4="M",IF($AX31&lt;45,WeightSDS!M$23*$AX31^10+WeightSDS!N$23*$AX31^9+WeightSDS!O$23*$AX31^8+WeightSDS!P$23*$AX31^7+WeightSDS!Q$23*$AX31^6+WeightSDS!R$23*$AX31^5+WeightSDS!S$23*$AX31^4+WeightSDS!T$23*$AX31^3+WeightSDS!U$23*$AX31^2+WeightSDS!V$23*$AX31+WeightSDS!W$23,IF($AX31&lt;153,WeightSDS!M$25*$AX31^10+WeightSDS!N$25*$AX31^9+WeightSDS!O$25*$AX31^8+WeightSDS!P$25*$AX31^7+WeightSDS!Q$25*$AX31^6+WeightSDS!R$25*$AX31^5+WeightSDS!S$25*$AX31^4+WeightSDS!T$25*$AX31^3+WeightSDS!U$25*$AX31^2+WeightSDS!V$25*$AX31+WeightSDS!W$25,WeightSDS!M$27+WeightSDS!N$27/(1+EXP(WeightSDS!O$27+WeightSDS!P$27*$AX31)))),IF($AX31&lt;43.8,WeightSDS!M$29*$AX31^10+WeightSDS!N$29*$AX31^9+WeightSDS!O$29*$AX31^8+WeightSDS!P$29*$AX31^7+WeightSDS!Q$29*$AX31^6+WeightSDS!R$29*$AX31^5+WeightSDS!S$29*$AX31^4+WeightSDS!T$29*$AX31^3+WeightSDS!U$29*$AX31^2+WeightSDS!V$29*$AX31+WeightSDS!W$29-0.010431*(1-$AX31/210),IF($AX31&lt;123,WeightSDS!M$30*$AX31^10+WeightSDS!N$30*$AX31^9+WeightSDS!O$30*$AX31^8+WeightSDS!P$30*$AX31^7+WeightSDS!Q$30*$AX31^6+WeightSDS!R$30*$AX31^5+WeightSDS!S$30*$AX31^4+WeightSDS!T$30*$AX31^3+WeightSDS!U$30*$AX31^2+WeightSDS!V$30*$AX31+WeightSDS!W$30-0.010431*(1-1/$AX31),WeightSDS!M$32+WeightSDS!N$32/(1+EXP(WeightSDS!O$32+WeightSDS!P$32*$AX31))-0.010431*(1-$AX31/210))))</f>
        <v>2.9500001032655536</v>
      </c>
      <c r="BB31" s="7">
        <f>IF($E$4="M",IF($AX31&lt;162,WeightSDS!P$12*$AX31^7+WeightSDS!Q$12*$AX31^6+WeightSDS!R$12*$AX31^5+WeightSDS!S$12*$AX31^4+WeightSDS!T$12*$AX31^3+WeightSDS!U$12*$AX31^2+WeightSDS!V$12*$AX31+WeightSDS!W$12,WeightSDS!P$14*$AX31^7+WeightSDS!Q$14*$AX31^6+WeightSDS!R$14*$AX31^5+WeightSDS!S$14*$AX31^4+WeightSDS!T$14*$AX31^3+WeightSDS!U$14*$AX31^2+WeightSDS!V$14*$AX31+WeightSDS!W$14),IF($AX31&lt;156,WeightSDS!O$17*$AX31^8+WeightSDS!P$17*$AX31^7+WeightSDS!Q$17*$AX31^6+WeightSDS!R$17*$AX31^5+WeightSDS!S$17*$AX31^4+WeightSDS!T$17*$AX31^3+WeightSDS!U$17*$AX31^2+WeightSDS!V$17*$AX31+WeightSDS!W$17,IF($AX31&lt;186,WeightSDS!$U$18+(WeightSDS!$V$18-WeightSDS!$U$18)/24*($AX31-186)+WeightSDS!$W$18*(-$AX31+186)^2-0.005,WeightSDS!$U$18+(WeightSDS!$V$18-WeightSDS!$U$18)/24*($AX31-186)-0.005)))</f>
        <v>0.14604529399999999</v>
      </c>
      <c r="BD31">
        <f t="shared" si="57"/>
        <v>0.56299999999999994</v>
      </c>
      <c r="BE31">
        <f t="shared" si="58"/>
        <v>69</v>
      </c>
      <c r="BF31">
        <f t="shared" si="59"/>
        <v>0.51</v>
      </c>
      <c r="BG31" s="7" t="e">
        <f t="shared" si="60"/>
        <v>#VALUE!</v>
      </c>
      <c r="BH31" s="7" t="e">
        <f t="shared" si="61"/>
        <v>#VALUE!</v>
      </c>
      <c r="BI31" s="7" t="e">
        <f t="shared" si="62"/>
        <v>#VALUE!</v>
      </c>
      <c r="BJ31" s="7" t="e">
        <f t="shared" si="63"/>
        <v>#VALUE!</v>
      </c>
      <c r="BK31" s="7" t="e">
        <f t="shared" si="64"/>
        <v>#VALUE!</v>
      </c>
      <c r="BL31" s="7" t="e">
        <f t="shared" si="65"/>
        <v>#VALUE!</v>
      </c>
      <c r="BM31" s="7" t="e">
        <f t="shared" si="66"/>
        <v>#VALUE!</v>
      </c>
      <c r="BN31" s="7" t="e">
        <f t="shared" si="67"/>
        <v>#VALUE!</v>
      </c>
      <c r="BO31" s="7" t="e">
        <f t="shared" si="68"/>
        <v>#VALUE!</v>
      </c>
    </row>
    <row r="32" spans="2:67" s="7" customFormat="1" x14ac:dyDescent="0.15">
      <c r="B32" s="79"/>
      <c r="C32" s="79"/>
      <c r="D32" s="30"/>
      <c r="E32" s="78"/>
      <c r="F32" s="78"/>
      <c r="G32" s="78"/>
      <c r="H32" s="78"/>
      <c r="I32" s="108" t="str">
        <f t="shared" si="43"/>
        <v/>
      </c>
      <c r="J32" s="109" t="str">
        <f t="shared" si="70"/>
        <v/>
      </c>
      <c r="K32" s="110" t="str">
        <f t="shared" si="44"/>
        <v/>
      </c>
      <c r="L32" s="109" t="str">
        <f t="shared" si="69"/>
        <v/>
      </c>
      <c r="M32" s="110" t="str">
        <f t="shared" si="45"/>
        <v/>
      </c>
      <c r="N32" s="109" t="str">
        <f t="shared" si="46"/>
        <v/>
      </c>
      <c r="O32" s="110" t="str">
        <f t="shared" si="47"/>
        <v/>
      </c>
      <c r="P32" s="110" t="str">
        <f t="shared" si="15"/>
        <v/>
      </c>
      <c r="Q32" s="109" t="str">
        <f t="shared" si="71"/>
        <v/>
      </c>
      <c r="R32" s="109" t="str">
        <f t="shared" si="16"/>
        <v/>
      </c>
      <c r="S32" s="109" t="str">
        <f t="shared" si="17"/>
        <v/>
      </c>
      <c r="T32" s="110" t="str">
        <f t="shared" si="48"/>
        <v/>
      </c>
      <c r="U32" s="109" t="str">
        <f t="shared" si="49"/>
        <v/>
      </c>
      <c r="V32" s="110" t="str">
        <f t="shared" si="33"/>
        <v/>
      </c>
      <c r="W32" s="110" t="str">
        <f t="shared" si="19"/>
        <v/>
      </c>
      <c r="X32" s="109" t="str">
        <f t="shared" si="50"/>
        <v/>
      </c>
      <c r="Y32" s="110" t="str">
        <f t="shared" si="51"/>
        <v/>
      </c>
      <c r="Z32" s="174" t="str">
        <f t="shared" si="20"/>
        <v/>
      </c>
      <c r="AA32" s="110" t="str">
        <f t="shared" si="52"/>
        <v/>
      </c>
      <c r="AB32" s="31"/>
      <c r="AC32" s="31"/>
      <c r="AD32" s="31"/>
      <c r="AE32" s="31"/>
      <c r="AF32" s="136"/>
      <c r="AG32" s="139">
        <f t="shared" si="21"/>
        <v>0</v>
      </c>
      <c r="AH32" s="31">
        <f t="shared" si="22"/>
        <v>0</v>
      </c>
      <c r="AI32" s="31"/>
      <c r="AJ32" s="140">
        <f t="shared" si="23"/>
        <v>0</v>
      </c>
      <c r="AK32" s="12"/>
      <c r="AL32" s="12"/>
      <c r="AM32" s="79">
        <f t="shared" si="53"/>
        <v>0</v>
      </c>
      <c r="AN32" s="79">
        <f t="shared" si="54"/>
        <v>0</v>
      </c>
      <c r="AO32" s="12"/>
      <c r="AP32" s="8">
        <f t="shared" si="55"/>
        <v>9.0359999999999996</v>
      </c>
      <c r="AQ32" s="8">
        <f t="shared" si="5"/>
        <v>-184.49199999999999</v>
      </c>
      <c r="AR32" s="8"/>
      <c r="AS32" s="8">
        <f t="shared" si="56"/>
        <v>0</v>
      </c>
      <c r="AT32"/>
      <c r="AU32">
        <f>IF($E$4="M",IF(AX32&lt;78,LMS!$D$5*AX32^3+LMS!$E$5*AX32^2+LMS!$F$5*AX32+LMS!$G$5,IF(AX32&lt;150,LMS!$D$6*AX32^3+LMS!$E$6*AX32^2+LMS!$F$6*AX32+LMS!$G$6,LMS!$D$7*AX32^3+LMS!$E$7*AX32^2+LMS!$F$7*AX32+LMS!$G$7)),IF(AX32&lt;69,LMS!$D$9*AX32^3+LMS!$E$9*AX32^2+LMS!$F$9*AX32+LMS!$G$9,IF(AX32&lt;150,LMS!$D$10*AX32^3+LMS!$E$10*AX32^2+LMS!$F$10*AX32+LMS!$G$10,LMS!$D$11*AX32^3+LMS!$E$11*AX32^2+LMS!$F$11*AX32+LMS!$G$11)))</f>
        <v>0.79584630099999998</v>
      </c>
      <c r="AV32">
        <f>IF($E$4="M",(IF(AX32&lt;2.5,LMS!$D$21*AX32^3+LMS!$E$21*AX32^2+LMS!$F$21*AX32+LMS!$G$21,IF(AX32&lt;9.5,LMS!$D$22*AX32^3+LMS!$E$22*AX32^2+LMS!$F$22*AX32+LMS!$G$22,IF(AX32&lt;26.75,LMS!$D$23*AX32^3+LMS!$E$23*AX32^2+LMS!$F$23*AX32+LMS!$G$23,IF(AX32&lt;90,LMS!$D$24*AX32^3+LMS!$E$24*AX32^2+LMS!$F$24*AX32+LMS!$G$24,LMS!$D$25*AX32^3+LMS!$E$25*AX32^2+LMS!$F$25*AX32+LMS!$G$25))))),(IF(AX32&lt;2.5,LMS!$D$27*AX32^3+LMS!$E$27*AX32^2+LMS!$F$27*AX32+LMS!$G$27,IF(AX32&lt;9.5,LMS!$D$28*AX32^3+LMS!$E$28*AX32^2+LMS!$F$28*AX32+LMS!$G$28,IF(AX32&lt;26.75,LMS!$D$29*AX32^3+LMS!$E$29*AX32^2+LMS!$F$29*AX32+LMS!$G$29,IF(AX32&lt;90,LMS!$D$30*AX32^3+LMS!$E$30*AX32^2+LMS!$F$30*AX32+LMS!$G$30,IF(AX32&lt;150,LMS!$D$31*AX32^3+LMS!$E$31*AX32^2+LMS!$F$31*AX32+LMS!$G$31,LMS!$D$32*AX32^3+LMS!$E$32*AX32^2+LMS!$F$32*AX32+LMS!$G$32)))))))</f>
        <v>12.568967990000001</v>
      </c>
      <c r="AW32">
        <f>IF($E$4="M",(IF(AX32&lt;90,LMS!$D$14*AX32^3+LMS!$E$14*AX32^2+LMS!$F$14*AX32+LMS!$G$14,LMS!$D$15*AX32^3+LMS!$E$15*AX32^2+LMS!$F$15*AX32+LMS!$G$15)),(IF(AX32&lt;90,LMS!$D$17*AX32^3+LMS!$E$17*AX32^2+LMS!$F$17*AX32+LMS!$G$17,LMS!$D$18*AX32^3+LMS!$E$18*AX32^2+LMS!$F$18*AX32+LMS!$G$18)))</f>
        <v>8.8969350000000003E-2</v>
      </c>
      <c r="AX32" s="7">
        <f t="shared" si="28"/>
        <v>0</v>
      </c>
      <c r="AZ32" s="143">
        <f>IF($E$4="M",WeightSDS!P$5*$AX32^7+WeightSDS!Q$5*$AX32^6+WeightSDS!R$5*$AX32^5+WeightSDS!S$5*$AX32^4+WeightSDS!T$5*$AX32^3+WeightSDS!U$5*$AX32^2+WeightSDS!V$5*$AX32+WeightSDS!W$5,IF($AX32&lt;186,WeightSDS!P$8*$AX32^7+WeightSDS!Q$8*$AX32^6+WeightSDS!R$8*$AX32^5+WeightSDS!S$8*$AX32^4+WeightSDS!T$8*$AX32^3+WeightSDS!U$8*$AX32^2+WeightSDS!V$8*$AX32+WeightSDS!W$8,WeightSDS!$U$9+WeightSDS!$V$9*($AX32-WeightSDS!$W$9)))</f>
        <v>0.75407122999999998</v>
      </c>
      <c r="BA32" s="7">
        <f>IF($E$4="M",IF($AX32&lt;45,WeightSDS!M$23*$AX32^10+WeightSDS!N$23*$AX32^9+WeightSDS!O$23*$AX32^8+WeightSDS!P$23*$AX32^7+WeightSDS!Q$23*$AX32^6+WeightSDS!R$23*$AX32^5+WeightSDS!S$23*$AX32^4+WeightSDS!T$23*$AX32^3+WeightSDS!U$23*$AX32^2+WeightSDS!V$23*$AX32+WeightSDS!W$23,IF($AX32&lt;153,WeightSDS!M$25*$AX32^10+WeightSDS!N$25*$AX32^9+WeightSDS!O$25*$AX32^8+WeightSDS!P$25*$AX32^7+WeightSDS!Q$25*$AX32^6+WeightSDS!R$25*$AX32^5+WeightSDS!S$25*$AX32^4+WeightSDS!T$25*$AX32^3+WeightSDS!U$25*$AX32^2+WeightSDS!V$25*$AX32+WeightSDS!W$25,WeightSDS!M$27+WeightSDS!N$27/(1+EXP(WeightSDS!O$27+WeightSDS!P$27*$AX32)))),IF($AX32&lt;43.8,WeightSDS!M$29*$AX32^10+WeightSDS!N$29*$AX32^9+WeightSDS!O$29*$AX32^8+WeightSDS!P$29*$AX32^7+WeightSDS!Q$29*$AX32^6+WeightSDS!R$29*$AX32^5+WeightSDS!S$29*$AX32^4+WeightSDS!T$29*$AX32^3+WeightSDS!U$29*$AX32^2+WeightSDS!V$29*$AX32+WeightSDS!W$29-0.010431*(1-$AX32/210),IF($AX32&lt;123,WeightSDS!M$30*$AX32^10+WeightSDS!N$30*$AX32^9+WeightSDS!O$30*$AX32^8+WeightSDS!P$30*$AX32^7+WeightSDS!Q$30*$AX32^6+WeightSDS!R$30*$AX32^5+WeightSDS!S$30*$AX32^4+WeightSDS!T$30*$AX32^3+WeightSDS!U$30*$AX32^2+WeightSDS!V$30*$AX32+WeightSDS!W$30-0.010431*(1-1/$AX32),WeightSDS!M$32+WeightSDS!N$32/(1+EXP(WeightSDS!O$32+WeightSDS!P$32*$AX32))-0.010431*(1-$AX32/210))))</f>
        <v>2.9500001032655536</v>
      </c>
      <c r="BB32" s="7">
        <f>IF($E$4="M",IF($AX32&lt;162,WeightSDS!P$12*$AX32^7+WeightSDS!Q$12*$AX32^6+WeightSDS!R$12*$AX32^5+WeightSDS!S$12*$AX32^4+WeightSDS!T$12*$AX32^3+WeightSDS!U$12*$AX32^2+WeightSDS!V$12*$AX32+WeightSDS!W$12,WeightSDS!P$14*$AX32^7+WeightSDS!Q$14*$AX32^6+WeightSDS!R$14*$AX32^5+WeightSDS!S$14*$AX32^4+WeightSDS!T$14*$AX32^3+WeightSDS!U$14*$AX32^2+WeightSDS!V$14*$AX32+WeightSDS!W$14),IF($AX32&lt;156,WeightSDS!O$17*$AX32^8+WeightSDS!P$17*$AX32^7+WeightSDS!Q$17*$AX32^6+WeightSDS!R$17*$AX32^5+WeightSDS!S$17*$AX32^4+WeightSDS!T$17*$AX32^3+WeightSDS!U$17*$AX32^2+WeightSDS!V$17*$AX32+WeightSDS!W$17,IF($AX32&lt;186,WeightSDS!$U$18+(WeightSDS!$V$18-WeightSDS!$U$18)/24*($AX32-186)+WeightSDS!$W$18*(-$AX32+186)^2-0.005,WeightSDS!$U$18+(WeightSDS!$V$18-WeightSDS!$U$18)/24*($AX32-186)-0.005)))</f>
        <v>0.14604529399999999</v>
      </c>
      <c r="BD32">
        <f t="shared" si="57"/>
        <v>0.56299999999999994</v>
      </c>
      <c r="BE32">
        <f t="shared" si="58"/>
        <v>69</v>
      </c>
      <c r="BF32">
        <f t="shared" si="59"/>
        <v>0.51</v>
      </c>
      <c r="BG32" s="7" t="e">
        <f t="shared" si="60"/>
        <v>#VALUE!</v>
      </c>
      <c r="BH32" s="7" t="e">
        <f t="shared" si="61"/>
        <v>#VALUE!</v>
      </c>
      <c r="BI32" s="7" t="e">
        <f t="shared" si="62"/>
        <v>#VALUE!</v>
      </c>
      <c r="BJ32" s="7" t="e">
        <f t="shared" si="63"/>
        <v>#VALUE!</v>
      </c>
      <c r="BK32" s="7" t="e">
        <f t="shared" si="64"/>
        <v>#VALUE!</v>
      </c>
      <c r="BL32" s="7" t="e">
        <f t="shared" si="65"/>
        <v>#VALUE!</v>
      </c>
      <c r="BM32" s="7" t="e">
        <f t="shared" si="66"/>
        <v>#VALUE!</v>
      </c>
      <c r="BN32" s="7" t="e">
        <f t="shared" si="67"/>
        <v>#VALUE!</v>
      </c>
      <c r="BO32" s="7" t="e">
        <f t="shared" si="68"/>
        <v>#VALUE!</v>
      </c>
    </row>
    <row r="33" spans="2:67" s="7" customFormat="1" x14ac:dyDescent="0.15">
      <c r="B33" s="79"/>
      <c r="C33" s="79"/>
      <c r="D33" s="30"/>
      <c r="E33" s="78"/>
      <c r="F33" s="78"/>
      <c r="G33" s="78"/>
      <c r="H33" s="78"/>
      <c r="I33" s="108" t="str">
        <f t="shared" si="43"/>
        <v/>
      </c>
      <c r="J33" s="109" t="str">
        <f t="shared" si="70"/>
        <v/>
      </c>
      <c r="K33" s="110" t="str">
        <f t="shared" si="44"/>
        <v/>
      </c>
      <c r="L33" s="109" t="str">
        <f t="shared" si="69"/>
        <v/>
      </c>
      <c r="M33" s="110" t="str">
        <f t="shared" si="45"/>
        <v/>
      </c>
      <c r="N33" s="109" t="str">
        <f t="shared" si="46"/>
        <v/>
      </c>
      <c r="O33" s="110" t="str">
        <f t="shared" si="47"/>
        <v/>
      </c>
      <c r="P33" s="110" t="str">
        <f t="shared" si="15"/>
        <v/>
      </c>
      <c r="Q33" s="109" t="str">
        <f t="shared" si="71"/>
        <v/>
      </c>
      <c r="R33" s="109" t="str">
        <f t="shared" si="16"/>
        <v/>
      </c>
      <c r="S33" s="109" t="str">
        <f t="shared" si="17"/>
        <v/>
      </c>
      <c r="T33" s="110" t="str">
        <f t="shared" si="48"/>
        <v/>
      </c>
      <c r="U33" s="109" t="str">
        <f t="shared" si="49"/>
        <v/>
      </c>
      <c r="V33" s="110" t="str">
        <f t="shared" si="33"/>
        <v/>
      </c>
      <c r="W33" s="110" t="str">
        <f t="shared" si="19"/>
        <v/>
      </c>
      <c r="X33" s="109" t="str">
        <f t="shared" si="50"/>
        <v/>
      </c>
      <c r="Y33" s="110" t="str">
        <f t="shared" si="51"/>
        <v/>
      </c>
      <c r="Z33" s="174" t="str">
        <f t="shared" si="20"/>
        <v/>
      </c>
      <c r="AA33" s="110" t="str">
        <f t="shared" si="52"/>
        <v/>
      </c>
      <c r="AB33" s="31"/>
      <c r="AC33" s="31"/>
      <c r="AD33" s="31"/>
      <c r="AE33" s="31"/>
      <c r="AF33" s="136"/>
      <c r="AG33" s="139">
        <f t="shared" si="21"/>
        <v>0</v>
      </c>
      <c r="AH33" s="31">
        <f t="shared" si="22"/>
        <v>0</v>
      </c>
      <c r="AI33" s="31"/>
      <c r="AJ33" s="140">
        <f t="shared" si="23"/>
        <v>0</v>
      </c>
      <c r="AK33" s="12"/>
      <c r="AL33" s="12"/>
      <c r="AM33" s="79">
        <f t="shared" si="53"/>
        <v>0</v>
      </c>
      <c r="AN33" s="79">
        <f t="shared" si="54"/>
        <v>0</v>
      </c>
      <c r="AO33" s="12"/>
      <c r="AP33" s="8">
        <f t="shared" si="55"/>
        <v>9.0359999999999996</v>
      </c>
      <c r="AQ33" s="8">
        <f t="shared" si="5"/>
        <v>-184.49199999999999</v>
      </c>
      <c r="AR33" s="8"/>
      <c r="AS33" s="8">
        <f t="shared" si="56"/>
        <v>0</v>
      </c>
      <c r="AT33"/>
      <c r="AU33">
        <f>IF($E$4="M",IF(AX33&lt;78,LMS!$D$5*AX33^3+LMS!$E$5*AX33^2+LMS!$F$5*AX33+LMS!$G$5,IF(AX33&lt;150,LMS!$D$6*AX33^3+LMS!$E$6*AX33^2+LMS!$F$6*AX33+LMS!$G$6,LMS!$D$7*AX33^3+LMS!$E$7*AX33^2+LMS!$F$7*AX33+LMS!$G$7)),IF(AX33&lt;69,LMS!$D$9*AX33^3+LMS!$E$9*AX33^2+LMS!$F$9*AX33+LMS!$G$9,IF(AX33&lt;150,LMS!$D$10*AX33^3+LMS!$E$10*AX33^2+LMS!$F$10*AX33+LMS!$G$10,LMS!$D$11*AX33^3+LMS!$E$11*AX33^2+LMS!$F$11*AX33+LMS!$G$11)))</f>
        <v>0.79584630099999998</v>
      </c>
      <c r="AV33">
        <f>IF($E$4="M",(IF(AX33&lt;2.5,LMS!$D$21*AX33^3+LMS!$E$21*AX33^2+LMS!$F$21*AX33+LMS!$G$21,IF(AX33&lt;9.5,LMS!$D$22*AX33^3+LMS!$E$22*AX33^2+LMS!$F$22*AX33+LMS!$G$22,IF(AX33&lt;26.75,LMS!$D$23*AX33^3+LMS!$E$23*AX33^2+LMS!$F$23*AX33+LMS!$G$23,IF(AX33&lt;90,LMS!$D$24*AX33^3+LMS!$E$24*AX33^2+LMS!$F$24*AX33+LMS!$G$24,LMS!$D$25*AX33^3+LMS!$E$25*AX33^2+LMS!$F$25*AX33+LMS!$G$25))))),(IF(AX33&lt;2.5,LMS!$D$27*AX33^3+LMS!$E$27*AX33^2+LMS!$F$27*AX33+LMS!$G$27,IF(AX33&lt;9.5,LMS!$D$28*AX33^3+LMS!$E$28*AX33^2+LMS!$F$28*AX33+LMS!$G$28,IF(AX33&lt;26.75,LMS!$D$29*AX33^3+LMS!$E$29*AX33^2+LMS!$F$29*AX33+LMS!$G$29,IF(AX33&lt;90,LMS!$D$30*AX33^3+LMS!$E$30*AX33^2+LMS!$F$30*AX33+LMS!$G$30,IF(AX33&lt;150,LMS!$D$31*AX33^3+LMS!$E$31*AX33^2+LMS!$F$31*AX33+LMS!$G$31,LMS!$D$32*AX33^3+LMS!$E$32*AX33^2+LMS!$F$32*AX33+LMS!$G$32)))))))</f>
        <v>12.568967990000001</v>
      </c>
      <c r="AW33">
        <f>IF($E$4="M",(IF(AX33&lt;90,LMS!$D$14*AX33^3+LMS!$E$14*AX33^2+LMS!$F$14*AX33+LMS!$G$14,LMS!$D$15*AX33^3+LMS!$E$15*AX33^2+LMS!$F$15*AX33+LMS!$G$15)),(IF(AX33&lt;90,LMS!$D$17*AX33^3+LMS!$E$17*AX33^2+LMS!$F$17*AX33+LMS!$G$17,LMS!$D$18*AX33^3+LMS!$E$18*AX33^2+LMS!$F$18*AX33+LMS!$G$18)))</f>
        <v>8.8969350000000003E-2</v>
      </c>
      <c r="AX33" s="7">
        <f t="shared" si="28"/>
        <v>0</v>
      </c>
      <c r="AZ33" s="143">
        <f>IF($E$4="M",WeightSDS!P$5*$AX33^7+WeightSDS!Q$5*$AX33^6+WeightSDS!R$5*$AX33^5+WeightSDS!S$5*$AX33^4+WeightSDS!T$5*$AX33^3+WeightSDS!U$5*$AX33^2+WeightSDS!V$5*$AX33+WeightSDS!W$5,IF($AX33&lt;186,WeightSDS!P$8*$AX33^7+WeightSDS!Q$8*$AX33^6+WeightSDS!R$8*$AX33^5+WeightSDS!S$8*$AX33^4+WeightSDS!T$8*$AX33^3+WeightSDS!U$8*$AX33^2+WeightSDS!V$8*$AX33+WeightSDS!W$8,WeightSDS!$U$9+WeightSDS!$V$9*($AX33-WeightSDS!$W$9)))</f>
        <v>0.75407122999999998</v>
      </c>
      <c r="BA33" s="7">
        <f>IF($E$4="M",IF($AX33&lt;45,WeightSDS!M$23*$AX33^10+WeightSDS!N$23*$AX33^9+WeightSDS!O$23*$AX33^8+WeightSDS!P$23*$AX33^7+WeightSDS!Q$23*$AX33^6+WeightSDS!R$23*$AX33^5+WeightSDS!S$23*$AX33^4+WeightSDS!T$23*$AX33^3+WeightSDS!U$23*$AX33^2+WeightSDS!V$23*$AX33+WeightSDS!W$23,IF($AX33&lt;153,WeightSDS!M$25*$AX33^10+WeightSDS!N$25*$AX33^9+WeightSDS!O$25*$AX33^8+WeightSDS!P$25*$AX33^7+WeightSDS!Q$25*$AX33^6+WeightSDS!R$25*$AX33^5+WeightSDS!S$25*$AX33^4+WeightSDS!T$25*$AX33^3+WeightSDS!U$25*$AX33^2+WeightSDS!V$25*$AX33+WeightSDS!W$25,WeightSDS!M$27+WeightSDS!N$27/(1+EXP(WeightSDS!O$27+WeightSDS!P$27*$AX33)))),IF($AX33&lt;43.8,WeightSDS!M$29*$AX33^10+WeightSDS!N$29*$AX33^9+WeightSDS!O$29*$AX33^8+WeightSDS!P$29*$AX33^7+WeightSDS!Q$29*$AX33^6+WeightSDS!R$29*$AX33^5+WeightSDS!S$29*$AX33^4+WeightSDS!T$29*$AX33^3+WeightSDS!U$29*$AX33^2+WeightSDS!V$29*$AX33+WeightSDS!W$29-0.010431*(1-$AX33/210),IF($AX33&lt;123,WeightSDS!M$30*$AX33^10+WeightSDS!N$30*$AX33^9+WeightSDS!O$30*$AX33^8+WeightSDS!P$30*$AX33^7+WeightSDS!Q$30*$AX33^6+WeightSDS!R$30*$AX33^5+WeightSDS!S$30*$AX33^4+WeightSDS!T$30*$AX33^3+WeightSDS!U$30*$AX33^2+WeightSDS!V$30*$AX33+WeightSDS!W$30-0.010431*(1-1/$AX33),WeightSDS!M$32+WeightSDS!N$32/(1+EXP(WeightSDS!O$32+WeightSDS!P$32*$AX33))-0.010431*(1-$AX33/210))))</f>
        <v>2.9500001032655536</v>
      </c>
      <c r="BB33" s="7">
        <f>IF($E$4="M",IF($AX33&lt;162,WeightSDS!P$12*$AX33^7+WeightSDS!Q$12*$AX33^6+WeightSDS!R$12*$AX33^5+WeightSDS!S$12*$AX33^4+WeightSDS!T$12*$AX33^3+WeightSDS!U$12*$AX33^2+WeightSDS!V$12*$AX33+WeightSDS!W$12,WeightSDS!P$14*$AX33^7+WeightSDS!Q$14*$AX33^6+WeightSDS!R$14*$AX33^5+WeightSDS!S$14*$AX33^4+WeightSDS!T$14*$AX33^3+WeightSDS!U$14*$AX33^2+WeightSDS!V$14*$AX33+WeightSDS!W$14),IF($AX33&lt;156,WeightSDS!O$17*$AX33^8+WeightSDS!P$17*$AX33^7+WeightSDS!Q$17*$AX33^6+WeightSDS!R$17*$AX33^5+WeightSDS!S$17*$AX33^4+WeightSDS!T$17*$AX33^3+WeightSDS!U$17*$AX33^2+WeightSDS!V$17*$AX33+WeightSDS!W$17,IF($AX33&lt;186,WeightSDS!$U$18+(WeightSDS!$V$18-WeightSDS!$U$18)/24*($AX33-186)+WeightSDS!$W$18*(-$AX33+186)^2-0.005,WeightSDS!$U$18+(WeightSDS!$V$18-WeightSDS!$U$18)/24*($AX33-186)-0.005)))</f>
        <v>0.14604529399999999</v>
      </c>
      <c r="BD33">
        <f t="shared" si="57"/>
        <v>0.56299999999999994</v>
      </c>
      <c r="BE33">
        <f t="shared" si="58"/>
        <v>69</v>
      </c>
      <c r="BF33">
        <f t="shared" si="59"/>
        <v>0.51</v>
      </c>
      <c r="BG33" s="7" t="e">
        <f t="shared" si="60"/>
        <v>#VALUE!</v>
      </c>
      <c r="BH33" s="7" t="e">
        <f t="shared" si="61"/>
        <v>#VALUE!</v>
      </c>
      <c r="BI33" s="7" t="e">
        <f t="shared" si="62"/>
        <v>#VALUE!</v>
      </c>
      <c r="BJ33" s="7" t="e">
        <f t="shared" si="63"/>
        <v>#VALUE!</v>
      </c>
      <c r="BK33" s="7" t="e">
        <f t="shared" si="64"/>
        <v>#VALUE!</v>
      </c>
      <c r="BL33" s="7" t="e">
        <f t="shared" si="65"/>
        <v>#VALUE!</v>
      </c>
      <c r="BM33" s="7" t="e">
        <f t="shared" si="66"/>
        <v>#VALUE!</v>
      </c>
      <c r="BN33" s="7" t="e">
        <f t="shared" si="67"/>
        <v>#VALUE!</v>
      </c>
      <c r="BO33" s="7" t="e">
        <f t="shared" si="68"/>
        <v>#VALUE!</v>
      </c>
    </row>
    <row r="34" spans="2:67" s="7" customFormat="1" x14ac:dyDescent="0.15">
      <c r="B34" s="79"/>
      <c r="C34" s="79"/>
      <c r="D34" s="30"/>
      <c r="E34" s="78"/>
      <c r="F34" s="78"/>
      <c r="G34" s="78"/>
      <c r="H34" s="78"/>
      <c r="I34" s="108" t="str">
        <f t="shared" si="43"/>
        <v/>
      </c>
      <c r="J34" s="109" t="str">
        <f t="shared" si="70"/>
        <v/>
      </c>
      <c r="K34" s="110" t="str">
        <f t="shared" si="44"/>
        <v/>
      </c>
      <c r="L34" s="109" t="str">
        <f t="shared" si="69"/>
        <v/>
      </c>
      <c r="M34" s="110" t="str">
        <f t="shared" si="45"/>
        <v/>
      </c>
      <c r="N34" s="109" t="str">
        <f t="shared" si="46"/>
        <v/>
      </c>
      <c r="O34" s="110" t="str">
        <f t="shared" si="47"/>
        <v/>
      </c>
      <c r="P34" s="110" t="str">
        <f t="shared" si="15"/>
        <v/>
      </c>
      <c r="Q34" s="109" t="str">
        <f t="shared" si="71"/>
        <v/>
      </c>
      <c r="R34" s="109" t="str">
        <f t="shared" si="16"/>
        <v/>
      </c>
      <c r="S34" s="109" t="str">
        <f t="shared" si="17"/>
        <v/>
      </c>
      <c r="T34" s="110" t="str">
        <f t="shared" si="48"/>
        <v/>
      </c>
      <c r="U34" s="109" t="str">
        <f t="shared" si="49"/>
        <v/>
      </c>
      <c r="V34" s="110" t="str">
        <f t="shared" si="33"/>
        <v/>
      </c>
      <c r="W34" s="110" t="str">
        <f t="shared" si="19"/>
        <v/>
      </c>
      <c r="X34" s="109" t="str">
        <f t="shared" si="50"/>
        <v/>
      </c>
      <c r="Y34" s="110" t="str">
        <f t="shared" si="51"/>
        <v/>
      </c>
      <c r="Z34" s="174" t="str">
        <f t="shared" si="20"/>
        <v/>
      </c>
      <c r="AA34" s="110" t="str">
        <f t="shared" si="52"/>
        <v/>
      </c>
      <c r="AB34" s="31"/>
      <c r="AC34" s="31"/>
      <c r="AD34" s="31"/>
      <c r="AE34" s="31"/>
      <c r="AF34" s="136"/>
      <c r="AG34" s="139">
        <f t="shared" si="21"/>
        <v>0</v>
      </c>
      <c r="AH34" s="31">
        <f t="shared" si="22"/>
        <v>0</v>
      </c>
      <c r="AI34" s="31"/>
      <c r="AJ34" s="140">
        <f t="shared" si="23"/>
        <v>0</v>
      </c>
      <c r="AK34" s="12"/>
      <c r="AL34" s="12"/>
      <c r="AM34" s="79">
        <f t="shared" si="53"/>
        <v>0</v>
      </c>
      <c r="AN34" s="79">
        <f t="shared" si="54"/>
        <v>0</v>
      </c>
      <c r="AO34" s="12"/>
      <c r="AP34" s="8">
        <f t="shared" si="55"/>
        <v>9.0359999999999996</v>
      </c>
      <c r="AQ34" s="8">
        <f t="shared" si="5"/>
        <v>-184.49199999999999</v>
      </c>
      <c r="AR34" s="8"/>
      <c r="AS34" s="8">
        <f t="shared" si="56"/>
        <v>0</v>
      </c>
      <c r="AT34"/>
      <c r="AU34">
        <f>IF($E$4="M",IF(AX34&lt;78,LMS!$D$5*AX34^3+LMS!$E$5*AX34^2+LMS!$F$5*AX34+LMS!$G$5,IF(AX34&lt;150,LMS!$D$6*AX34^3+LMS!$E$6*AX34^2+LMS!$F$6*AX34+LMS!$G$6,LMS!$D$7*AX34^3+LMS!$E$7*AX34^2+LMS!$F$7*AX34+LMS!$G$7)),IF(AX34&lt;69,LMS!$D$9*AX34^3+LMS!$E$9*AX34^2+LMS!$F$9*AX34+LMS!$G$9,IF(AX34&lt;150,LMS!$D$10*AX34^3+LMS!$E$10*AX34^2+LMS!$F$10*AX34+LMS!$G$10,LMS!$D$11*AX34^3+LMS!$E$11*AX34^2+LMS!$F$11*AX34+LMS!$G$11)))</f>
        <v>0.79584630099999998</v>
      </c>
      <c r="AV34">
        <f>IF($E$4="M",(IF(AX34&lt;2.5,LMS!$D$21*AX34^3+LMS!$E$21*AX34^2+LMS!$F$21*AX34+LMS!$G$21,IF(AX34&lt;9.5,LMS!$D$22*AX34^3+LMS!$E$22*AX34^2+LMS!$F$22*AX34+LMS!$G$22,IF(AX34&lt;26.75,LMS!$D$23*AX34^3+LMS!$E$23*AX34^2+LMS!$F$23*AX34+LMS!$G$23,IF(AX34&lt;90,LMS!$D$24*AX34^3+LMS!$E$24*AX34^2+LMS!$F$24*AX34+LMS!$G$24,LMS!$D$25*AX34^3+LMS!$E$25*AX34^2+LMS!$F$25*AX34+LMS!$G$25))))),(IF(AX34&lt;2.5,LMS!$D$27*AX34^3+LMS!$E$27*AX34^2+LMS!$F$27*AX34+LMS!$G$27,IF(AX34&lt;9.5,LMS!$D$28*AX34^3+LMS!$E$28*AX34^2+LMS!$F$28*AX34+LMS!$G$28,IF(AX34&lt;26.75,LMS!$D$29*AX34^3+LMS!$E$29*AX34^2+LMS!$F$29*AX34+LMS!$G$29,IF(AX34&lt;90,LMS!$D$30*AX34^3+LMS!$E$30*AX34^2+LMS!$F$30*AX34+LMS!$G$30,IF(AX34&lt;150,LMS!$D$31*AX34^3+LMS!$E$31*AX34^2+LMS!$F$31*AX34+LMS!$G$31,LMS!$D$32*AX34^3+LMS!$E$32*AX34^2+LMS!$F$32*AX34+LMS!$G$32)))))))</f>
        <v>12.568967990000001</v>
      </c>
      <c r="AW34">
        <f>IF($E$4="M",(IF(AX34&lt;90,LMS!$D$14*AX34^3+LMS!$E$14*AX34^2+LMS!$F$14*AX34+LMS!$G$14,LMS!$D$15*AX34^3+LMS!$E$15*AX34^2+LMS!$F$15*AX34+LMS!$G$15)),(IF(AX34&lt;90,LMS!$D$17*AX34^3+LMS!$E$17*AX34^2+LMS!$F$17*AX34+LMS!$G$17,LMS!$D$18*AX34^3+LMS!$E$18*AX34^2+LMS!$F$18*AX34+LMS!$G$18)))</f>
        <v>8.8969350000000003E-2</v>
      </c>
      <c r="AX34" s="7">
        <f t="shared" si="28"/>
        <v>0</v>
      </c>
      <c r="AZ34" s="143">
        <f>IF($E$4="M",WeightSDS!P$5*$AX34^7+WeightSDS!Q$5*$AX34^6+WeightSDS!R$5*$AX34^5+WeightSDS!S$5*$AX34^4+WeightSDS!T$5*$AX34^3+WeightSDS!U$5*$AX34^2+WeightSDS!V$5*$AX34+WeightSDS!W$5,IF($AX34&lt;186,WeightSDS!P$8*$AX34^7+WeightSDS!Q$8*$AX34^6+WeightSDS!R$8*$AX34^5+WeightSDS!S$8*$AX34^4+WeightSDS!T$8*$AX34^3+WeightSDS!U$8*$AX34^2+WeightSDS!V$8*$AX34+WeightSDS!W$8,WeightSDS!$U$9+WeightSDS!$V$9*($AX34-WeightSDS!$W$9)))</f>
        <v>0.75407122999999998</v>
      </c>
      <c r="BA34" s="7">
        <f>IF($E$4="M",IF($AX34&lt;45,WeightSDS!M$23*$AX34^10+WeightSDS!N$23*$AX34^9+WeightSDS!O$23*$AX34^8+WeightSDS!P$23*$AX34^7+WeightSDS!Q$23*$AX34^6+WeightSDS!R$23*$AX34^5+WeightSDS!S$23*$AX34^4+WeightSDS!T$23*$AX34^3+WeightSDS!U$23*$AX34^2+WeightSDS!V$23*$AX34+WeightSDS!W$23,IF($AX34&lt;153,WeightSDS!M$25*$AX34^10+WeightSDS!N$25*$AX34^9+WeightSDS!O$25*$AX34^8+WeightSDS!P$25*$AX34^7+WeightSDS!Q$25*$AX34^6+WeightSDS!R$25*$AX34^5+WeightSDS!S$25*$AX34^4+WeightSDS!T$25*$AX34^3+WeightSDS!U$25*$AX34^2+WeightSDS!V$25*$AX34+WeightSDS!W$25,WeightSDS!M$27+WeightSDS!N$27/(1+EXP(WeightSDS!O$27+WeightSDS!P$27*$AX34)))),IF($AX34&lt;43.8,WeightSDS!M$29*$AX34^10+WeightSDS!N$29*$AX34^9+WeightSDS!O$29*$AX34^8+WeightSDS!P$29*$AX34^7+WeightSDS!Q$29*$AX34^6+WeightSDS!R$29*$AX34^5+WeightSDS!S$29*$AX34^4+WeightSDS!T$29*$AX34^3+WeightSDS!U$29*$AX34^2+WeightSDS!V$29*$AX34+WeightSDS!W$29-0.010431*(1-$AX34/210),IF($AX34&lt;123,WeightSDS!M$30*$AX34^10+WeightSDS!N$30*$AX34^9+WeightSDS!O$30*$AX34^8+WeightSDS!P$30*$AX34^7+WeightSDS!Q$30*$AX34^6+WeightSDS!R$30*$AX34^5+WeightSDS!S$30*$AX34^4+WeightSDS!T$30*$AX34^3+WeightSDS!U$30*$AX34^2+WeightSDS!V$30*$AX34+WeightSDS!W$30-0.010431*(1-1/$AX34),WeightSDS!M$32+WeightSDS!N$32/(1+EXP(WeightSDS!O$32+WeightSDS!P$32*$AX34))-0.010431*(1-$AX34/210))))</f>
        <v>2.9500001032655536</v>
      </c>
      <c r="BB34" s="7">
        <f>IF($E$4="M",IF($AX34&lt;162,WeightSDS!P$12*$AX34^7+WeightSDS!Q$12*$AX34^6+WeightSDS!R$12*$AX34^5+WeightSDS!S$12*$AX34^4+WeightSDS!T$12*$AX34^3+WeightSDS!U$12*$AX34^2+WeightSDS!V$12*$AX34+WeightSDS!W$12,WeightSDS!P$14*$AX34^7+WeightSDS!Q$14*$AX34^6+WeightSDS!R$14*$AX34^5+WeightSDS!S$14*$AX34^4+WeightSDS!T$14*$AX34^3+WeightSDS!U$14*$AX34^2+WeightSDS!V$14*$AX34+WeightSDS!W$14),IF($AX34&lt;156,WeightSDS!O$17*$AX34^8+WeightSDS!P$17*$AX34^7+WeightSDS!Q$17*$AX34^6+WeightSDS!R$17*$AX34^5+WeightSDS!S$17*$AX34^4+WeightSDS!T$17*$AX34^3+WeightSDS!U$17*$AX34^2+WeightSDS!V$17*$AX34+WeightSDS!W$17,IF($AX34&lt;186,WeightSDS!$U$18+(WeightSDS!$V$18-WeightSDS!$U$18)/24*($AX34-186)+WeightSDS!$W$18*(-$AX34+186)^2-0.005,WeightSDS!$U$18+(WeightSDS!$V$18-WeightSDS!$U$18)/24*($AX34-186)-0.005)))</f>
        <v>0.14604529399999999</v>
      </c>
      <c r="BD34">
        <f t="shared" si="57"/>
        <v>0.56299999999999994</v>
      </c>
      <c r="BE34">
        <f t="shared" si="58"/>
        <v>69</v>
      </c>
      <c r="BF34">
        <f t="shared" si="59"/>
        <v>0.51</v>
      </c>
      <c r="BG34" s="7" t="e">
        <f t="shared" si="60"/>
        <v>#VALUE!</v>
      </c>
      <c r="BH34" s="7" t="e">
        <f t="shared" si="61"/>
        <v>#VALUE!</v>
      </c>
      <c r="BI34" s="7" t="e">
        <f t="shared" si="62"/>
        <v>#VALUE!</v>
      </c>
      <c r="BJ34" s="7" t="e">
        <f t="shared" si="63"/>
        <v>#VALUE!</v>
      </c>
      <c r="BK34" s="7" t="e">
        <f t="shared" si="64"/>
        <v>#VALUE!</v>
      </c>
      <c r="BL34" s="7" t="e">
        <f t="shared" si="65"/>
        <v>#VALUE!</v>
      </c>
      <c r="BM34" s="7" t="e">
        <f t="shared" si="66"/>
        <v>#VALUE!</v>
      </c>
      <c r="BN34" s="7" t="e">
        <f t="shared" si="67"/>
        <v>#VALUE!</v>
      </c>
      <c r="BO34" s="7" t="e">
        <f t="shared" si="68"/>
        <v>#VALUE!</v>
      </c>
    </row>
    <row r="35" spans="2:67" s="7" customFormat="1" x14ac:dyDescent="0.15">
      <c r="B35" s="79"/>
      <c r="C35" s="79"/>
      <c r="D35" s="30"/>
      <c r="E35" s="78"/>
      <c r="F35" s="78"/>
      <c r="G35" s="78"/>
      <c r="H35" s="78"/>
      <c r="I35" s="108" t="str">
        <f t="shared" si="43"/>
        <v/>
      </c>
      <c r="J35" s="109" t="str">
        <f t="shared" si="70"/>
        <v/>
      </c>
      <c r="K35" s="110" t="str">
        <f t="shared" si="44"/>
        <v/>
      </c>
      <c r="L35" s="109" t="str">
        <f t="shared" si="69"/>
        <v/>
      </c>
      <c r="M35" s="110" t="str">
        <f t="shared" si="45"/>
        <v/>
      </c>
      <c r="N35" s="109" t="str">
        <f t="shared" si="46"/>
        <v/>
      </c>
      <c r="O35" s="110" t="str">
        <f t="shared" si="47"/>
        <v/>
      </c>
      <c r="P35" s="110" t="str">
        <f t="shared" si="15"/>
        <v/>
      </c>
      <c r="Q35" s="109" t="str">
        <f t="shared" si="71"/>
        <v/>
      </c>
      <c r="R35" s="109" t="str">
        <f t="shared" si="16"/>
        <v/>
      </c>
      <c r="S35" s="109" t="str">
        <f t="shared" si="17"/>
        <v/>
      </c>
      <c r="T35" s="110" t="str">
        <f t="shared" si="48"/>
        <v/>
      </c>
      <c r="U35" s="109" t="str">
        <f t="shared" si="49"/>
        <v/>
      </c>
      <c r="V35" s="110" t="str">
        <f t="shared" si="33"/>
        <v/>
      </c>
      <c r="W35" s="110" t="str">
        <f t="shared" si="19"/>
        <v/>
      </c>
      <c r="X35" s="109" t="str">
        <f t="shared" si="50"/>
        <v/>
      </c>
      <c r="Y35" s="110" t="str">
        <f t="shared" si="51"/>
        <v/>
      </c>
      <c r="Z35" s="174" t="str">
        <f t="shared" si="20"/>
        <v/>
      </c>
      <c r="AA35" s="110" t="str">
        <f t="shared" si="52"/>
        <v/>
      </c>
      <c r="AB35" s="31"/>
      <c r="AC35" s="31"/>
      <c r="AD35" s="31"/>
      <c r="AE35" s="31"/>
      <c r="AF35" s="136"/>
      <c r="AG35" s="139">
        <f t="shared" si="21"/>
        <v>0</v>
      </c>
      <c r="AH35" s="31">
        <f t="shared" si="22"/>
        <v>0</v>
      </c>
      <c r="AI35" s="31"/>
      <c r="AJ35" s="140">
        <f t="shared" si="23"/>
        <v>0</v>
      </c>
      <c r="AK35" s="12"/>
      <c r="AL35" s="12"/>
      <c r="AM35" s="79">
        <f t="shared" si="53"/>
        <v>0</v>
      </c>
      <c r="AN35" s="79">
        <f t="shared" si="54"/>
        <v>0</v>
      </c>
      <c r="AO35" s="12"/>
      <c r="AP35" s="8">
        <f t="shared" si="55"/>
        <v>9.0359999999999996</v>
      </c>
      <c r="AQ35" s="8">
        <f t="shared" si="5"/>
        <v>-184.49199999999999</v>
      </c>
      <c r="AR35" s="8"/>
      <c r="AS35" s="8">
        <f t="shared" si="56"/>
        <v>0</v>
      </c>
      <c r="AT35"/>
      <c r="AU35">
        <f>IF($E$4="M",IF(AX35&lt;78,LMS!$D$5*AX35^3+LMS!$E$5*AX35^2+LMS!$F$5*AX35+LMS!$G$5,IF(AX35&lt;150,LMS!$D$6*AX35^3+LMS!$E$6*AX35^2+LMS!$F$6*AX35+LMS!$G$6,LMS!$D$7*AX35^3+LMS!$E$7*AX35^2+LMS!$F$7*AX35+LMS!$G$7)),IF(AX35&lt;69,LMS!$D$9*AX35^3+LMS!$E$9*AX35^2+LMS!$F$9*AX35+LMS!$G$9,IF(AX35&lt;150,LMS!$D$10*AX35^3+LMS!$E$10*AX35^2+LMS!$F$10*AX35+LMS!$G$10,LMS!$D$11*AX35^3+LMS!$E$11*AX35^2+LMS!$F$11*AX35+LMS!$G$11)))</f>
        <v>0.79584630099999998</v>
      </c>
      <c r="AV35">
        <f>IF($E$4="M",(IF(AX35&lt;2.5,LMS!$D$21*AX35^3+LMS!$E$21*AX35^2+LMS!$F$21*AX35+LMS!$G$21,IF(AX35&lt;9.5,LMS!$D$22*AX35^3+LMS!$E$22*AX35^2+LMS!$F$22*AX35+LMS!$G$22,IF(AX35&lt;26.75,LMS!$D$23*AX35^3+LMS!$E$23*AX35^2+LMS!$F$23*AX35+LMS!$G$23,IF(AX35&lt;90,LMS!$D$24*AX35^3+LMS!$E$24*AX35^2+LMS!$F$24*AX35+LMS!$G$24,LMS!$D$25*AX35^3+LMS!$E$25*AX35^2+LMS!$F$25*AX35+LMS!$G$25))))),(IF(AX35&lt;2.5,LMS!$D$27*AX35^3+LMS!$E$27*AX35^2+LMS!$F$27*AX35+LMS!$G$27,IF(AX35&lt;9.5,LMS!$D$28*AX35^3+LMS!$E$28*AX35^2+LMS!$F$28*AX35+LMS!$G$28,IF(AX35&lt;26.75,LMS!$D$29*AX35^3+LMS!$E$29*AX35^2+LMS!$F$29*AX35+LMS!$G$29,IF(AX35&lt;90,LMS!$D$30*AX35^3+LMS!$E$30*AX35^2+LMS!$F$30*AX35+LMS!$G$30,IF(AX35&lt;150,LMS!$D$31*AX35^3+LMS!$E$31*AX35^2+LMS!$F$31*AX35+LMS!$G$31,LMS!$D$32*AX35^3+LMS!$E$32*AX35^2+LMS!$F$32*AX35+LMS!$G$32)))))))</f>
        <v>12.568967990000001</v>
      </c>
      <c r="AW35">
        <f>IF($E$4="M",(IF(AX35&lt;90,LMS!$D$14*AX35^3+LMS!$E$14*AX35^2+LMS!$F$14*AX35+LMS!$G$14,LMS!$D$15*AX35^3+LMS!$E$15*AX35^2+LMS!$F$15*AX35+LMS!$G$15)),(IF(AX35&lt;90,LMS!$D$17*AX35^3+LMS!$E$17*AX35^2+LMS!$F$17*AX35+LMS!$G$17,LMS!$D$18*AX35^3+LMS!$E$18*AX35^2+LMS!$F$18*AX35+LMS!$G$18)))</f>
        <v>8.8969350000000003E-2</v>
      </c>
      <c r="AX35" s="7">
        <f t="shared" si="28"/>
        <v>0</v>
      </c>
      <c r="AZ35" s="143">
        <f>IF($E$4="M",WeightSDS!P$5*$AX35^7+WeightSDS!Q$5*$AX35^6+WeightSDS!R$5*$AX35^5+WeightSDS!S$5*$AX35^4+WeightSDS!T$5*$AX35^3+WeightSDS!U$5*$AX35^2+WeightSDS!V$5*$AX35+WeightSDS!W$5,IF($AX35&lt;186,WeightSDS!P$8*$AX35^7+WeightSDS!Q$8*$AX35^6+WeightSDS!R$8*$AX35^5+WeightSDS!S$8*$AX35^4+WeightSDS!T$8*$AX35^3+WeightSDS!U$8*$AX35^2+WeightSDS!V$8*$AX35+WeightSDS!W$8,WeightSDS!$U$9+WeightSDS!$V$9*($AX35-WeightSDS!$W$9)))</f>
        <v>0.75407122999999998</v>
      </c>
      <c r="BA35" s="7">
        <f>IF($E$4="M",IF($AX35&lt;45,WeightSDS!M$23*$AX35^10+WeightSDS!N$23*$AX35^9+WeightSDS!O$23*$AX35^8+WeightSDS!P$23*$AX35^7+WeightSDS!Q$23*$AX35^6+WeightSDS!R$23*$AX35^5+WeightSDS!S$23*$AX35^4+WeightSDS!T$23*$AX35^3+WeightSDS!U$23*$AX35^2+WeightSDS!V$23*$AX35+WeightSDS!W$23,IF($AX35&lt;153,WeightSDS!M$25*$AX35^10+WeightSDS!N$25*$AX35^9+WeightSDS!O$25*$AX35^8+WeightSDS!P$25*$AX35^7+WeightSDS!Q$25*$AX35^6+WeightSDS!R$25*$AX35^5+WeightSDS!S$25*$AX35^4+WeightSDS!T$25*$AX35^3+WeightSDS!U$25*$AX35^2+WeightSDS!V$25*$AX35+WeightSDS!W$25,WeightSDS!M$27+WeightSDS!N$27/(1+EXP(WeightSDS!O$27+WeightSDS!P$27*$AX35)))),IF($AX35&lt;43.8,WeightSDS!M$29*$AX35^10+WeightSDS!N$29*$AX35^9+WeightSDS!O$29*$AX35^8+WeightSDS!P$29*$AX35^7+WeightSDS!Q$29*$AX35^6+WeightSDS!R$29*$AX35^5+WeightSDS!S$29*$AX35^4+WeightSDS!T$29*$AX35^3+WeightSDS!U$29*$AX35^2+WeightSDS!V$29*$AX35+WeightSDS!W$29-0.010431*(1-$AX35/210),IF($AX35&lt;123,WeightSDS!M$30*$AX35^10+WeightSDS!N$30*$AX35^9+WeightSDS!O$30*$AX35^8+WeightSDS!P$30*$AX35^7+WeightSDS!Q$30*$AX35^6+WeightSDS!R$30*$AX35^5+WeightSDS!S$30*$AX35^4+WeightSDS!T$30*$AX35^3+WeightSDS!U$30*$AX35^2+WeightSDS!V$30*$AX35+WeightSDS!W$30-0.010431*(1-1/$AX35),WeightSDS!M$32+WeightSDS!N$32/(1+EXP(WeightSDS!O$32+WeightSDS!P$32*$AX35))-0.010431*(1-$AX35/210))))</f>
        <v>2.9500001032655536</v>
      </c>
      <c r="BB35" s="7">
        <f>IF($E$4="M",IF($AX35&lt;162,WeightSDS!P$12*$AX35^7+WeightSDS!Q$12*$AX35^6+WeightSDS!R$12*$AX35^5+WeightSDS!S$12*$AX35^4+WeightSDS!T$12*$AX35^3+WeightSDS!U$12*$AX35^2+WeightSDS!V$12*$AX35+WeightSDS!W$12,WeightSDS!P$14*$AX35^7+WeightSDS!Q$14*$AX35^6+WeightSDS!R$14*$AX35^5+WeightSDS!S$14*$AX35^4+WeightSDS!T$14*$AX35^3+WeightSDS!U$14*$AX35^2+WeightSDS!V$14*$AX35+WeightSDS!W$14),IF($AX35&lt;156,WeightSDS!O$17*$AX35^8+WeightSDS!P$17*$AX35^7+WeightSDS!Q$17*$AX35^6+WeightSDS!R$17*$AX35^5+WeightSDS!S$17*$AX35^4+WeightSDS!T$17*$AX35^3+WeightSDS!U$17*$AX35^2+WeightSDS!V$17*$AX35+WeightSDS!W$17,IF($AX35&lt;186,WeightSDS!$U$18+(WeightSDS!$V$18-WeightSDS!$U$18)/24*($AX35-186)+WeightSDS!$W$18*(-$AX35+186)^2-0.005,WeightSDS!$U$18+(WeightSDS!$V$18-WeightSDS!$U$18)/24*($AX35-186)-0.005)))</f>
        <v>0.14604529399999999</v>
      </c>
      <c r="BD35">
        <f t="shared" si="57"/>
        <v>0.56299999999999994</v>
      </c>
      <c r="BE35">
        <f t="shared" si="58"/>
        <v>69</v>
      </c>
      <c r="BF35">
        <f t="shared" si="59"/>
        <v>0.51</v>
      </c>
      <c r="BG35" s="7" t="e">
        <f t="shared" si="60"/>
        <v>#VALUE!</v>
      </c>
      <c r="BH35" s="7" t="e">
        <f t="shared" si="61"/>
        <v>#VALUE!</v>
      </c>
      <c r="BI35" s="7" t="e">
        <f t="shared" si="62"/>
        <v>#VALUE!</v>
      </c>
      <c r="BJ35" s="7" t="e">
        <f t="shared" si="63"/>
        <v>#VALUE!</v>
      </c>
      <c r="BK35" s="7" t="e">
        <f t="shared" si="64"/>
        <v>#VALUE!</v>
      </c>
      <c r="BL35" s="7" t="e">
        <f t="shared" si="65"/>
        <v>#VALUE!</v>
      </c>
      <c r="BM35" s="7" t="e">
        <f t="shared" si="66"/>
        <v>#VALUE!</v>
      </c>
      <c r="BN35" s="7" t="e">
        <f t="shared" si="67"/>
        <v>#VALUE!</v>
      </c>
      <c r="BO35" s="7" t="e">
        <f t="shared" si="68"/>
        <v>#VALUE!</v>
      </c>
    </row>
    <row r="36" spans="2:67" s="7" customFormat="1" x14ac:dyDescent="0.15">
      <c r="B36" s="79"/>
      <c r="C36" s="79"/>
      <c r="D36" s="30"/>
      <c r="E36" s="78"/>
      <c r="F36" s="78"/>
      <c r="G36" s="78"/>
      <c r="H36" s="78"/>
      <c r="I36" s="108" t="str">
        <f t="shared" si="43"/>
        <v/>
      </c>
      <c r="J36" s="109" t="str">
        <f t="shared" si="70"/>
        <v/>
      </c>
      <c r="K36" s="110" t="str">
        <f t="shared" si="44"/>
        <v/>
      </c>
      <c r="L36" s="109" t="str">
        <f t="shared" si="69"/>
        <v/>
      </c>
      <c r="M36" s="110" t="str">
        <f t="shared" si="45"/>
        <v/>
      </c>
      <c r="N36" s="109" t="str">
        <f t="shared" si="46"/>
        <v/>
      </c>
      <c r="O36" s="110" t="str">
        <f t="shared" si="47"/>
        <v/>
      </c>
      <c r="P36" s="110" t="str">
        <f t="shared" si="15"/>
        <v/>
      </c>
      <c r="Q36" s="109" t="str">
        <f t="shared" si="71"/>
        <v/>
      </c>
      <c r="R36" s="109" t="str">
        <f t="shared" si="16"/>
        <v/>
      </c>
      <c r="S36" s="109" t="str">
        <f t="shared" si="17"/>
        <v/>
      </c>
      <c r="T36" s="110" t="str">
        <f t="shared" si="48"/>
        <v/>
      </c>
      <c r="U36" s="109" t="str">
        <f t="shared" si="49"/>
        <v/>
      </c>
      <c r="V36" s="110" t="str">
        <f t="shared" si="33"/>
        <v/>
      </c>
      <c r="W36" s="110" t="str">
        <f t="shared" si="19"/>
        <v/>
      </c>
      <c r="X36" s="109" t="str">
        <f t="shared" si="50"/>
        <v/>
      </c>
      <c r="Y36" s="110" t="str">
        <f t="shared" si="51"/>
        <v/>
      </c>
      <c r="Z36" s="174" t="str">
        <f t="shared" si="20"/>
        <v/>
      </c>
      <c r="AA36" s="110" t="str">
        <f t="shared" si="52"/>
        <v/>
      </c>
      <c r="AB36" s="31"/>
      <c r="AC36" s="31"/>
      <c r="AD36" s="31"/>
      <c r="AE36" s="31"/>
      <c r="AF36" s="136"/>
      <c r="AG36" s="139">
        <f t="shared" si="21"/>
        <v>0</v>
      </c>
      <c r="AH36" s="31">
        <f t="shared" si="22"/>
        <v>0</v>
      </c>
      <c r="AI36" s="31"/>
      <c r="AJ36" s="140">
        <f t="shared" si="23"/>
        <v>0</v>
      </c>
      <c r="AK36" s="12"/>
      <c r="AL36" s="12"/>
      <c r="AM36" s="79">
        <f t="shared" si="53"/>
        <v>0</v>
      </c>
      <c r="AN36" s="79">
        <f t="shared" si="54"/>
        <v>0</v>
      </c>
      <c r="AO36" s="12"/>
      <c r="AP36" s="8">
        <f t="shared" si="55"/>
        <v>9.0359999999999996</v>
      </c>
      <c r="AQ36" s="8">
        <f t="shared" si="5"/>
        <v>-184.49199999999999</v>
      </c>
      <c r="AR36" s="8"/>
      <c r="AS36" s="8">
        <f t="shared" si="56"/>
        <v>0</v>
      </c>
      <c r="AT36"/>
      <c r="AU36">
        <f>IF($E$4="M",IF(AX36&lt;78,LMS!$D$5*AX36^3+LMS!$E$5*AX36^2+LMS!$F$5*AX36+LMS!$G$5,IF(AX36&lt;150,LMS!$D$6*AX36^3+LMS!$E$6*AX36^2+LMS!$F$6*AX36+LMS!$G$6,LMS!$D$7*AX36^3+LMS!$E$7*AX36^2+LMS!$F$7*AX36+LMS!$G$7)),IF(AX36&lt;69,LMS!$D$9*AX36^3+LMS!$E$9*AX36^2+LMS!$F$9*AX36+LMS!$G$9,IF(AX36&lt;150,LMS!$D$10*AX36^3+LMS!$E$10*AX36^2+LMS!$F$10*AX36+LMS!$G$10,LMS!$D$11*AX36^3+LMS!$E$11*AX36^2+LMS!$F$11*AX36+LMS!$G$11)))</f>
        <v>0.79584630099999998</v>
      </c>
      <c r="AV36">
        <f>IF($E$4="M",(IF(AX36&lt;2.5,LMS!$D$21*AX36^3+LMS!$E$21*AX36^2+LMS!$F$21*AX36+LMS!$G$21,IF(AX36&lt;9.5,LMS!$D$22*AX36^3+LMS!$E$22*AX36^2+LMS!$F$22*AX36+LMS!$G$22,IF(AX36&lt;26.75,LMS!$D$23*AX36^3+LMS!$E$23*AX36^2+LMS!$F$23*AX36+LMS!$G$23,IF(AX36&lt;90,LMS!$D$24*AX36^3+LMS!$E$24*AX36^2+LMS!$F$24*AX36+LMS!$G$24,LMS!$D$25*AX36^3+LMS!$E$25*AX36^2+LMS!$F$25*AX36+LMS!$G$25))))),(IF(AX36&lt;2.5,LMS!$D$27*AX36^3+LMS!$E$27*AX36^2+LMS!$F$27*AX36+LMS!$G$27,IF(AX36&lt;9.5,LMS!$D$28*AX36^3+LMS!$E$28*AX36^2+LMS!$F$28*AX36+LMS!$G$28,IF(AX36&lt;26.75,LMS!$D$29*AX36^3+LMS!$E$29*AX36^2+LMS!$F$29*AX36+LMS!$G$29,IF(AX36&lt;90,LMS!$D$30*AX36^3+LMS!$E$30*AX36^2+LMS!$F$30*AX36+LMS!$G$30,IF(AX36&lt;150,LMS!$D$31*AX36^3+LMS!$E$31*AX36^2+LMS!$F$31*AX36+LMS!$G$31,LMS!$D$32*AX36^3+LMS!$E$32*AX36^2+LMS!$F$32*AX36+LMS!$G$32)))))))</f>
        <v>12.568967990000001</v>
      </c>
      <c r="AW36">
        <f>IF($E$4="M",(IF(AX36&lt;90,LMS!$D$14*AX36^3+LMS!$E$14*AX36^2+LMS!$F$14*AX36+LMS!$G$14,LMS!$D$15*AX36^3+LMS!$E$15*AX36^2+LMS!$F$15*AX36+LMS!$G$15)),(IF(AX36&lt;90,LMS!$D$17*AX36^3+LMS!$E$17*AX36^2+LMS!$F$17*AX36+LMS!$G$17,LMS!$D$18*AX36^3+LMS!$E$18*AX36^2+LMS!$F$18*AX36+LMS!$G$18)))</f>
        <v>8.8969350000000003E-2</v>
      </c>
      <c r="AX36" s="7">
        <f t="shared" si="28"/>
        <v>0</v>
      </c>
      <c r="AZ36" s="143">
        <f>IF($E$4="M",WeightSDS!P$5*$AX36^7+WeightSDS!Q$5*$AX36^6+WeightSDS!R$5*$AX36^5+WeightSDS!S$5*$AX36^4+WeightSDS!T$5*$AX36^3+WeightSDS!U$5*$AX36^2+WeightSDS!V$5*$AX36+WeightSDS!W$5,IF($AX36&lt;186,WeightSDS!P$8*$AX36^7+WeightSDS!Q$8*$AX36^6+WeightSDS!R$8*$AX36^5+WeightSDS!S$8*$AX36^4+WeightSDS!T$8*$AX36^3+WeightSDS!U$8*$AX36^2+WeightSDS!V$8*$AX36+WeightSDS!W$8,WeightSDS!$U$9+WeightSDS!$V$9*($AX36-WeightSDS!$W$9)))</f>
        <v>0.75407122999999998</v>
      </c>
      <c r="BA36" s="7">
        <f>IF($E$4="M",IF($AX36&lt;45,WeightSDS!M$23*$AX36^10+WeightSDS!N$23*$AX36^9+WeightSDS!O$23*$AX36^8+WeightSDS!P$23*$AX36^7+WeightSDS!Q$23*$AX36^6+WeightSDS!R$23*$AX36^5+WeightSDS!S$23*$AX36^4+WeightSDS!T$23*$AX36^3+WeightSDS!U$23*$AX36^2+WeightSDS!V$23*$AX36+WeightSDS!W$23,IF($AX36&lt;153,WeightSDS!M$25*$AX36^10+WeightSDS!N$25*$AX36^9+WeightSDS!O$25*$AX36^8+WeightSDS!P$25*$AX36^7+WeightSDS!Q$25*$AX36^6+WeightSDS!R$25*$AX36^5+WeightSDS!S$25*$AX36^4+WeightSDS!T$25*$AX36^3+WeightSDS!U$25*$AX36^2+WeightSDS!V$25*$AX36+WeightSDS!W$25,WeightSDS!M$27+WeightSDS!N$27/(1+EXP(WeightSDS!O$27+WeightSDS!P$27*$AX36)))),IF($AX36&lt;43.8,WeightSDS!M$29*$AX36^10+WeightSDS!N$29*$AX36^9+WeightSDS!O$29*$AX36^8+WeightSDS!P$29*$AX36^7+WeightSDS!Q$29*$AX36^6+WeightSDS!R$29*$AX36^5+WeightSDS!S$29*$AX36^4+WeightSDS!T$29*$AX36^3+WeightSDS!U$29*$AX36^2+WeightSDS!V$29*$AX36+WeightSDS!W$29-0.010431*(1-$AX36/210),IF($AX36&lt;123,WeightSDS!M$30*$AX36^10+WeightSDS!N$30*$AX36^9+WeightSDS!O$30*$AX36^8+WeightSDS!P$30*$AX36^7+WeightSDS!Q$30*$AX36^6+WeightSDS!R$30*$AX36^5+WeightSDS!S$30*$AX36^4+WeightSDS!T$30*$AX36^3+WeightSDS!U$30*$AX36^2+WeightSDS!V$30*$AX36+WeightSDS!W$30-0.010431*(1-1/$AX36),WeightSDS!M$32+WeightSDS!N$32/(1+EXP(WeightSDS!O$32+WeightSDS!P$32*$AX36))-0.010431*(1-$AX36/210))))</f>
        <v>2.9500001032655536</v>
      </c>
      <c r="BB36" s="7">
        <f>IF($E$4="M",IF($AX36&lt;162,WeightSDS!P$12*$AX36^7+WeightSDS!Q$12*$AX36^6+WeightSDS!R$12*$AX36^5+WeightSDS!S$12*$AX36^4+WeightSDS!T$12*$AX36^3+WeightSDS!U$12*$AX36^2+WeightSDS!V$12*$AX36+WeightSDS!W$12,WeightSDS!P$14*$AX36^7+WeightSDS!Q$14*$AX36^6+WeightSDS!R$14*$AX36^5+WeightSDS!S$14*$AX36^4+WeightSDS!T$14*$AX36^3+WeightSDS!U$14*$AX36^2+WeightSDS!V$14*$AX36+WeightSDS!W$14),IF($AX36&lt;156,WeightSDS!O$17*$AX36^8+WeightSDS!P$17*$AX36^7+WeightSDS!Q$17*$AX36^6+WeightSDS!R$17*$AX36^5+WeightSDS!S$17*$AX36^4+WeightSDS!T$17*$AX36^3+WeightSDS!U$17*$AX36^2+WeightSDS!V$17*$AX36+WeightSDS!W$17,IF($AX36&lt;186,WeightSDS!$U$18+(WeightSDS!$V$18-WeightSDS!$U$18)/24*($AX36-186)+WeightSDS!$W$18*(-$AX36+186)^2-0.005,WeightSDS!$U$18+(WeightSDS!$V$18-WeightSDS!$U$18)/24*($AX36-186)-0.005)))</f>
        <v>0.14604529399999999</v>
      </c>
      <c r="BD36">
        <f t="shared" si="57"/>
        <v>0.56299999999999994</v>
      </c>
      <c r="BE36">
        <f t="shared" si="58"/>
        <v>69</v>
      </c>
      <c r="BF36">
        <f t="shared" si="59"/>
        <v>0.51</v>
      </c>
      <c r="BG36" s="7" t="e">
        <f t="shared" si="60"/>
        <v>#VALUE!</v>
      </c>
      <c r="BH36" s="7" t="e">
        <f t="shared" si="61"/>
        <v>#VALUE!</v>
      </c>
      <c r="BI36" s="7" t="e">
        <f t="shared" si="62"/>
        <v>#VALUE!</v>
      </c>
      <c r="BJ36" s="7" t="e">
        <f t="shared" si="63"/>
        <v>#VALUE!</v>
      </c>
      <c r="BK36" s="7" t="e">
        <f t="shared" si="64"/>
        <v>#VALUE!</v>
      </c>
      <c r="BL36" s="7" t="e">
        <f t="shared" si="65"/>
        <v>#VALUE!</v>
      </c>
      <c r="BM36" s="7" t="e">
        <f t="shared" si="66"/>
        <v>#VALUE!</v>
      </c>
      <c r="BN36" s="7" t="e">
        <f t="shared" si="67"/>
        <v>#VALUE!</v>
      </c>
      <c r="BO36" s="7" t="e">
        <f t="shared" si="68"/>
        <v>#VALUE!</v>
      </c>
    </row>
    <row r="37" spans="2:67" s="7" customFormat="1" x14ac:dyDescent="0.15">
      <c r="B37" s="79"/>
      <c r="C37" s="79"/>
      <c r="D37" s="30"/>
      <c r="E37" s="78"/>
      <c r="F37" s="78"/>
      <c r="G37" s="78"/>
      <c r="H37" s="78"/>
      <c r="I37" s="108" t="str">
        <f t="shared" si="43"/>
        <v/>
      </c>
      <c r="J37" s="109" t="str">
        <f t="shared" si="70"/>
        <v/>
      </c>
      <c r="K37" s="110" t="str">
        <f t="shared" si="44"/>
        <v/>
      </c>
      <c r="L37" s="109" t="str">
        <f t="shared" si="69"/>
        <v/>
      </c>
      <c r="M37" s="110" t="str">
        <f t="shared" si="45"/>
        <v/>
      </c>
      <c r="N37" s="109" t="str">
        <f t="shared" si="46"/>
        <v/>
      </c>
      <c r="O37" s="110" t="str">
        <f t="shared" si="47"/>
        <v/>
      </c>
      <c r="P37" s="110" t="str">
        <f t="shared" si="15"/>
        <v/>
      </c>
      <c r="Q37" s="109" t="str">
        <f t="shared" si="71"/>
        <v/>
      </c>
      <c r="R37" s="109" t="str">
        <f t="shared" si="16"/>
        <v/>
      </c>
      <c r="S37" s="109" t="str">
        <f t="shared" si="17"/>
        <v/>
      </c>
      <c r="T37" s="110" t="str">
        <f t="shared" si="48"/>
        <v/>
      </c>
      <c r="U37" s="109" t="str">
        <f t="shared" si="49"/>
        <v/>
      </c>
      <c r="V37" s="110" t="str">
        <f t="shared" si="33"/>
        <v/>
      </c>
      <c r="W37" s="110" t="str">
        <f t="shared" si="19"/>
        <v/>
      </c>
      <c r="X37" s="109" t="str">
        <f t="shared" si="50"/>
        <v/>
      </c>
      <c r="Y37" s="110" t="str">
        <f t="shared" si="51"/>
        <v/>
      </c>
      <c r="Z37" s="174" t="str">
        <f t="shared" si="20"/>
        <v/>
      </c>
      <c r="AA37" s="110" t="str">
        <f t="shared" si="52"/>
        <v/>
      </c>
      <c r="AB37" s="31"/>
      <c r="AC37" s="31"/>
      <c r="AD37" s="31"/>
      <c r="AE37" s="31"/>
      <c r="AF37" s="136"/>
      <c r="AG37" s="139">
        <f t="shared" si="21"/>
        <v>0</v>
      </c>
      <c r="AH37" s="31">
        <f t="shared" si="22"/>
        <v>0</v>
      </c>
      <c r="AI37" s="31"/>
      <c r="AJ37" s="140">
        <f t="shared" si="23"/>
        <v>0</v>
      </c>
      <c r="AK37" s="12"/>
      <c r="AL37" s="12"/>
      <c r="AM37" s="79">
        <f t="shared" si="53"/>
        <v>0</v>
      </c>
      <c r="AN37" s="79">
        <f t="shared" si="54"/>
        <v>0</v>
      </c>
      <c r="AO37" s="12"/>
      <c r="AP37" s="8">
        <f t="shared" si="55"/>
        <v>9.0359999999999996</v>
      </c>
      <c r="AQ37" s="8">
        <f t="shared" si="5"/>
        <v>-184.49199999999999</v>
      </c>
      <c r="AR37" s="8"/>
      <c r="AS37" s="8">
        <f t="shared" si="56"/>
        <v>0</v>
      </c>
      <c r="AT37"/>
      <c r="AU37">
        <f>IF($E$4="M",IF(AX37&lt;78,LMS!$D$5*AX37^3+LMS!$E$5*AX37^2+LMS!$F$5*AX37+LMS!$G$5,IF(AX37&lt;150,LMS!$D$6*AX37^3+LMS!$E$6*AX37^2+LMS!$F$6*AX37+LMS!$G$6,LMS!$D$7*AX37^3+LMS!$E$7*AX37^2+LMS!$F$7*AX37+LMS!$G$7)),IF(AX37&lt;69,LMS!$D$9*AX37^3+LMS!$E$9*AX37^2+LMS!$F$9*AX37+LMS!$G$9,IF(AX37&lt;150,LMS!$D$10*AX37^3+LMS!$E$10*AX37^2+LMS!$F$10*AX37+LMS!$G$10,LMS!$D$11*AX37^3+LMS!$E$11*AX37^2+LMS!$F$11*AX37+LMS!$G$11)))</f>
        <v>0.79584630099999998</v>
      </c>
      <c r="AV37">
        <f>IF($E$4="M",(IF(AX37&lt;2.5,LMS!$D$21*AX37^3+LMS!$E$21*AX37^2+LMS!$F$21*AX37+LMS!$G$21,IF(AX37&lt;9.5,LMS!$D$22*AX37^3+LMS!$E$22*AX37^2+LMS!$F$22*AX37+LMS!$G$22,IF(AX37&lt;26.75,LMS!$D$23*AX37^3+LMS!$E$23*AX37^2+LMS!$F$23*AX37+LMS!$G$23,IF(AX37&lt;90,LMS!$D$24*AX37^3+LMS!$E$24*AX37^2+LMS!$F$24*AX37+LMS!$G$24,LMS!$D$25*AX37^3+LMS!$E$25*AX37^2+LMS!$F$25*AX37+LMS!$G$25))))),(IF(AX37&lt;2.5,LMS!$D$27*AX37^3+LMS!$E$27*AX37^2+LMS!$F$27*AX37+LMS!$G$27,IF(AX37&lt;9.5,LMS!$D$28*AX37^3+LMS!$E$28*AX37^2+LMS!$F$28*AX37+LMS!$G$28,IF(AX37&lt;26.75,LMS!$D$29*AX37^3+LMS!$E$29*AX37^2+LMS!$F$29*AX37+LMS!$G$29,IF(AX37&lt;90,LMS!$D$30*AX37^3+LMS!$E$30*AX37^2+LMS!$F$30*AX37+LMS!$G$30,IF(AX37&lt;150,LMS!$D$31*AX37^3+LMS!$E$31*AX37^2+LMS!$F$31*AX37+LMS!$G$31,LMS!$D$32*AX37^3+LMS!$E$32*AX37^2+LMS!$F$32*AX37+LMS!$G$32)))))))</f>
        <v>12.568967990000001</v>
      </c>
      <c r="AW37">
        <f>IF($E$4="M",(IF(AX37&lt;90,LMS!$D$14*AX37^3+LMS!$E$14*AX37^2+LMS!$F$14*AX37+LMS!$G$14,LMS!$D$15*AX37^3+LMS!$E$15*AX37^2+LMS!$F$15*AX37+LMS!$G$15)),(IF(AX37&lt;90,LMS!$D$17*AX37^3+LMS!$E$17*AX37^2+LMS!$F$17*AX37+LMS!$G$17,LMS!$D$18*AX37^3+LMS!$E$18*AX37^2+LMS!$F$18*AX37+LMS!$G$18)))</f>
        <v>8.8969350000000003E-2</v>
      </c>
      <c r="AX37" s="7">
        <f t="shared" si="28"/>
        <v>0</v>
      </c>
      <c r="AZ37" s="143">
        <f>IF($E$4="M",WeightSDS!P$5*$AX37^7+WeightSDS!Q$5*$AX37^6+WeightSDS!R$5*$AX37^5+WeightSDS!S$5*$AX37^4+WeightSDS!T$5*$AX37^3+WeightSDS!U$5*$AX37^2+WeightSDS!V$5*$AX37+WeightSDS!W$5,IF($AX37&lt;186,WeightSDS!P$8*$AX37^7+WeightSDS!Q$8*$AX37^6+WeightSDS!R$8*$AX37^5+WeightSDS!S$8*$AX37^4+WeightSDS!T$8*$AX37^3+WeightSDS!U$8*$AX37^2+WeightSDS!V$8*$AX37+WeightSDS!W$8,WeightSDS!$U$9+WeightSDS!$V$9*($AX37-WeightSDS!$W$9)))</f>
        <v>0.75407122999999998</v>
      </c>
      <c r="BA37" s="7">
        <f>IF($E$4="M",IF($AX37&lt;45,WeightSDS!M$23*$AX37^10+WeightSDS!N$23*$AX37^9+WeightSDS!O$23*$AX37^8+WeightSDS!P$23*$AX37^7+WeightSDS!Q$23*$AX37^6+WeightSDS!R$23*$AX37^5+WeightSDS!S$23*$AX37^4+WeightSDS!T$23*$AX37^3+WeightSDS!U$23*$AX37^2+WeightSDS!V$23*$AX37+WeightSDS!W$23,IF($AX37&lt;153,WeightSDS!M$25*$AX37^10+WeightSDS!N$25*$AX37^9+WeightSDS!O$25*$AX37^8+WeightSDS!P$25*$AX37^7+WeightSDS!Q$25*$AX37^6+WeightSDS!R$25*$AX37^5+WeightSDS!S$25*$AX37^4+WeightSDS!T$25*$AX37^3+WeightSDS!U$25*$AX37^2+WeightSDS!V$25*$AX37+WeightSDS!W$25,WeightSDS!M$27+WeightSDS!N$27/(1+EXP(WeightSDS!O$27+WeightSDS!P$27*$AX37)))),IF($AX37&lt;43.8,WeightSDS!M$29*$AX37^10+WeightSDS!N$29*$AX37^9+WeightSDS!O$29*$AX37^8+WeightSDS!P$29*$AX37^7+WeightSDS!Q$29*$AX37^6+WeightSDS!R$29*$AX37^5+WeightSDS!S$29*$AX37^4+WeightSDS!T$29*$AX37^3+WeightSDS!U$29*$AX37^2+WeightSDS!V$29*$AX37+WeightSDS!W$29-0.010431*(1-$AX37/210),IF($AX37&lt;123,WeightSDS!M$30*$AX37^10+WeightSDS!N$30*$AX37^9+WeightSDS!O$30*$AX37^8+WeightSDS!P$30*$AX37^7+WeightSDS!Q$30*$AX37^6+WeightSDS!R$30*$AX37^5+WeightSDS!S$30*$AX37^4+WeightSDS!T$30*$AX37^3+WeightSDS!U$30*$AX37^2+WeightSDS!V$30*$AX37+WeightSDS!W$30-0.010431*(1-1/$AX37),WeightSDS!M$32+WeightSDS!N$32/(1+EXP(WeightSDS!O$32+WeightSDS!P$32*$AX37))-0.010431*(1-$AX37/210))))</f>
        <v>2.9500001032655536</v>
      </c>
      <c r="BB37" s="7">
        <f>IF($E$4="M",IF($AX37&lt;162,WeightSDS!P$12*$AX37^7+WeightSDS!Q$12*$AX37^6+WeightSDS!R$12*$AX37^5+WeightSDS!S$12*$AX37^4+WeightSDS!T$12*$AX37^3+WeightSDS!U$12*$AX37^2+WeightSDS!V$12*$AX37+WeightSDS!W$12,WeightSDS!P$14*$AX37^7+WeightSDS!Q$14*$AX37^6+WeightSDS!R$14*$AX37^5+WeightSDS!S$14*$AX37^4+WeightSDS!T$14*$AX37^3+WeightSDS!U$14*$AX37^2+WeightSDS!V$14*$AX37+WeightSDS!W$14),IF($AX37&lt;156,WeightSDS!O$17*$AX37^8+WeightSDS!P$17*$AX37^7+WeightSDS!Q$17*$AX37^6+WeightSDS!R$17*$AX37^5+WeightSDS!S$17*$AX37^4+WeightSDS!T$17*$AX37^3+WeightSDS!U$17*$AX37^2+WeightSDS!V$17*$AX37+WeightSDS!W$17,IF($AX37&lt;186,WeightSDS!$U$18+(WeightSDS!$V$18-WeightSDS!$U$18)/24*($AX37-186)+WeightSDS!$W$18*(-$AX37+186)^2-0.005,WeightSDS!$U$18+(WeightSDS!$V$18-WeightSDS!$U$18)/24*($AX37-186)-0.005)))</f>
        <v>0.14604529399999999</v>
      </c>
      <c r="BD37">
        <f t="shared" si="57"/>
        <v>0.56299999999999994</v>
      </c>
      <c r="BE37">
        <f t="shared" si="58"/>
        <v>69</v>
      </c>
      <c r="BF37">
        <f t="shared" si="59"/>
        <v>0.51</v>
      </c>
      <c r="BG37" s="7" t="e">
        <f t="shared" si="60"/>
        <v>#VALUE!</v>
      </c>
      <c r="BH37" s="7" t="e">
        <f t="shared" si="61"/>
        <v>#VALUE!</v>
      </c>
      <c r="BI37" s="7" t="e">
        <f t="shared" si="62"/>
        <v>#VALUE!</v>
      </c>
      <c r="BJ37" s="7" t="e">
        <f t="shared" si="63"/>
        <v>#VALUE!</v>
      </c>
      <c r="BK37" s="7" t="e">
        <f t="shared" si="64"/>
        <v>#VALUE!</v>
      </c>
      <c r="BL37" s="7" t="e">
        <f t="shared" si="65"/>
        <v>#VALUE!</v>
      </c>
      <c r="BM37" s="7" t="e">
        <f t="shared" si="66"/>
        <v>#VALUE!</v>
      </c>
      <c r="BN37" s="7" t="e">
        <f t="shared" si="67"/>
        <v>#VALUE!</v>
      </c>
      <c r="BO37" s="7" t="e">
        <f t="shared" si="68"/>
        <v>#VALUE!</v>
      </c>
    </row>
    <row r="38" spans="2:67" s="7" customFormat="1" x14ac:dyDescent="0.15">
      <c r="B38" s="79"/>
      <c r="C38" s="79"/>
      <c r="D38" s="30"/>
      <c r="E38" s="78"/>
      <c r="F38" s="78"/>
      <c r="G38" s="78"/>
      <c r="H38" s="78"/>
      <c r="I38" s="108" t="str">
        <f t="shared" si="43"/>
        <v/>
      </c>
      <c r="J38" s="109" t="str">
        <f t="shared" si="70"/>
        <v/>
      </c>
      <c r="K38" s="110" t="str">
        <f t="shared" si="44"/>
        <v/>
      </c>
      <c r="L38" s="109" t="str">
        <f t="shared" si="69"/>
        <v/>
      </c>
      <c r="M38" s="110" t="str">
        <f t="shared" si="45"/>
        <v/>
      </c>
      <c r="N38" s="109" t="str">
        <f t="shared" si="46"/>
        <v/>
      </c>
      <c r="O38" s="110" t="str">
        <f t="shared" si="47"/>
        <v/>
      </c>
      <c r="P38" s="110" t="str">
        <f t="shared" si="15"/>
        <v/>
      </c>
      <c r="Q38" s="109" t="str">
        <f t="shared" si="71"/>
        <v/>
      </c>
      <c r="R38" s="109" t="str">
        <f t="shared" si="16"/>
        <v/>
      </c>
      <c r="S38" s="109" t="str">
        <f t="shared" si="17"/>
        <v/>
      </c>
      <c r="T38" s="110" t="str">
        <f t="shared" si="48"/>
        <v/>
      </c>
      <c r="U38" s="109" t="str">
        <f t="shared" si="49"/>
        <v/>
      </c>
      <c r="V38" s="110" t="str">
        <f t="shared" si="33"/>
        <v/>
      </c>
      <c r="W38" s="110" t="str">
        <f t="shared" si="19"/>
        <v/>
      </c>
      <c r="X38" s="109" t="str">
        <f t="shared" si="50"/>
        <v/>
      </c>
      <c r="Y38" s="110" t="str">
        <f t="shared" si="51"/>
        <v/>
      </c>
      <c r="Z38" s="174" t="str">
        <f t="shared" si="20"/>
        <v/>
      </c>
      <c r="AA38" s="110" t="str">
        <f t="shared" si="52"/>
        <v/>
      </c>
      <c r="AB38" s="31"/>
      <c r="AC38" s="31"/>
      <c r="AD38" s="31"/>
      <c r="AE38" s="31"/>
      <c r="AF38" s="136"/>
      <c r="AG38" s="139">
        <f t="shared" si="21"/>
        <v>0</v>
      </c>
      <c r="AH38" s="31">
        <f t="shared" si="22"/>
        <v>0</v>
      </c>
      <c r="AI38" s="31"/>
      <c r="AJ38" s="140">
        <f t="shared" si="23"/>
        <v>0</v>
      </c>
      <c r="AK38" s="12"/>
      <c r="AL38" s="12"/>
      <c r="AM38" s="79">
        <f t="shared" si="53"/>
        <v>0</v>
      </c>
      <c r="AN38" s="79">
        <f t="shared" si="54"/>
        <v>0</v>
      </c>
      <c r="AO38" s="12"/>
      <c r="AP38" s="8">
        <f t="shared" si="55"/>
        <v>9.0359999999999996</v>
      </c>
      <c r="AQ38" s="8">
        <f t="shared" si="5"/>
        <v>-184.49199999999999</v>
      </c>
      <c r="AR38" s="8"/>
      <c r="AS38" s="8">
        <f t="shared" si="56"/>
        <v>0</v>
      </c>
      <c r="AT38"/>
      <c r="AU38">
        <f>IF($E$4="M",IF(AX38&lt;78,LMS!$D$5*AX38^3+LMS!$E$5*AX38^2+LMS!$F$5*AX38+LMS!$G$5,IF(AX38&lt;150,LMS!$D$6*AX38^3+LMS!$E$6*AX38^2+LMS!$F$6*AX38+LMS!$G$6,LMS!$D$7*AX38^3+LMS!$E$7*AX38^2+LMS!$F$7*AX38+LMS!$G$7)),IF(AX38&lt;69,LMS!$D$9*AX38^3+LMS!$E$9*AX38^2+LMS!$F$9*AX38+LMS!$G$9,IF(AX38&lt;150,LMS!$D$10*AX38^3+LMS!$E$10*AX38^2+LMS!$F$10*AX38+LMS!$G$10,LMS!$D$11*AX38^3+LMS!$E$11*AX38^2+LMS!$F$11*AX38+LMS!$G$11)))</f>
        <v>0.79584630099999998</v>
      </c>
      <c r="AV38">
        <f>IF($E$4="M",(IF(AX38&lt;2.5,LMS!$D$21*AX38^3+LMS!$E$21*AX38^2+LMS!$F$21*AX38+LMS!$G$21,IF(AX38&lt;9.5,LMS!$D$22*AX38^3+LMS!$E$22*AX38^2+LMS!$F$22*AX38+LMS!$G$22,IF(AX38&lt;26.75,LMS!$D$23*AX38^3+LMS!$E$23*AX38^2+LMS!$F$23*AX38+LMS!$G$23,IF(AX38&lt;90,LMS!$D$24*AX38^3+LMS!$E$24*AX38^2+LMS!$F$24*AX38+LMS!$G$24,LMS!$D$25*AX38^3+LMS!$E$25*AX38^2+LMS!$F$25*AX38+LMS!$G$25))))),(IF(AX38&lt;2.5,LMS!$D$27*AX38^3+LMS!$E$27*AX38^2+LMS!$F$27*AX38+LMS!$G$27,IF(AX38&lt;9.5,LMS!$D$28*AX38^3+LMS!$E$28*AX38^2+LMS!$F$28*AX38+LMS!$G$28,IF(AX38&lt;26.75,LMS!$D$29*AX38^3+LMS!$E$29*AX38^2+LMS!$F$29*AX38+LMS!$G$29,IF(AX38&lt;90,LMS!$D$30*AX38^3+LMS!$E$30*AX38^2+LMS!$F$30*AX38+LMS!$G$30,IF(AX38&lt;150,LMS!$D$31*AX38^3+LMS!$E$31*AX38^2+LMS!$F$31*AX38+LMS!$G$31,LMS!$D$32*AX38^3+LMS!$E$32*AX38^2+LMS!$F$32*AX38+LMS!$G$32)))))))</f>
        <v>12.568967990000001</v>
      </c>
      <c r="AW38">
        <f>IF($E$4="M",(IF(AX38&lt;90,LMS!$D$14*AX38^3+LMS!$E$14*AX38^2+LMS!$F$14*AX38+LMS!$G$14,LMS!$D$15*AX38^3+LMS!$E$15*AX38^2+LMS!$F$15*AX38+LMS!$G$15)),(IF(AX38&lt;90,LMS!$D$17*AX38^3+LMS!$E$17*AX38^2+LMS!$F$17*AX38+LMS!$G$17,LMS!$D$18*AX38^3+LMS!$E$18*AX38^2+LMS!$F$18*AX38+LMS!$G$18)))</f>
        <v>8.8969350000000003E-2</v>
      </c>
      <c r="AX38" s="7">
        <f t="shared" si="28"/>
        <v>0</v>
      </c>
      <c r="AZ38" s="143">
        <f>IF($E$4="M",WeightSDS!P$5*$AX38^7+WeightSDS!Q$5*$AX38^6+WeightSDS!R$5*$AX38^5+WeightSDS!S$5*$AX38^4+WeightSDS!T$5*$AX38^3+WeightSDS!U$5*$AX38^2+WeightSDS!V$5*$AX38+WeightSDS!W$5,IF($AX38&lt;186,WeightSDS!P$8*$AX38^7+WeightSDS!Q$8*$AX38^6+WeightSDS!R$8*$AX38^5+WeightSDS!S$8*$AX38^4+WeightSDS!T$8*$AX38^3+WeightSDS!U$8*$AX38^2+WeightSDS!V$8*$AX38+WeightSDS!W$8,WeightSDS!$U$9+WeightSDS!$V$9*($AX38-WeightSDS!$W$9)))</f>
        <v>0.75407122999999998</v>
      </c>
      <c r="BA38" s="7">
        <f>IF($E$4="M",IF($AX38&lt;45,WeightSDS!M$23*$AX38^10+WeightSDS!N$23*$AX38^9+WeightSDS!O$23*$AX38^8+WeightSDS!P$23*$AX38^7+WeightSDS!Q$23*$AX38^6+WeightSDS!R$23*$AX38^5+WeightSDS!S$23*$AX38^4+WeightSDS!T$23*$AX38^3+WeightSDS!U$23*$AX38^2+WeightSDS!V$23*$AX38+WeightSDS!W$23,IF($AX38&lt;153,WeightSDS!M$25*$AX38^10+WeightSDS!N$25*$AX38^9+WeightSDS!O$25*$AX38^8+WeightSDS!P$25*$AX38^7+WeightSDS!Q$25*$AX38^6+WeightSDS!R$25*$AX38^5+WeightSDS!S$25*$AX38^4+WeightSDS!T$25*$AX38^3+WeightSDS!U$25*$AX38^2+WeightSDS!V$25*$AX38+WeightSDS!W$25,WeightSDS!M$27+WeightSDS!N$27/(1+EXP(WeightSDS!O$27+WeightSDS!P$27*$AX38)))),IF($AX38&lt;43.8,WeightSDS!M$29*$AX38^10+WeightSDS!N$29*$AX38^9+WeightSDS!O$29*$AX38^8+WeightSDS!P$29*$AX38^7+WeightSDS!Q$29*$AX38^6+WeightSDS!R$29*$AX38^5+WeightSDS!S$29*$AX38^4+WeightSDS!T$29*$AX38^3+WeightSDS!U$29*$AX38^2+WeightSDS!V$29*$AX38+WeightSDS!W$29-0.010431*(1-$AX38/210),IF($AX38&lt;123,WeightSDS!M$30*$AX38^10+WeightSDS!N$30*$AX38^9+WeightSDS!O$30*$AX38^8+WeightSDS!P$30*$AX38^7+WeightSDS!Q$30*$AX38^6+WeightSDS!R$30*$AX38^5+WeightSDS!S$30*$AX38^4+WeightSDS!T$30*$AX38^3+WeightSDS!U$30*$AX38^2+WeightSDS!V$30*$AX38+WeightSDS!W$30-0.010431*(1-1/$AX38),WeightSDS!M$32+WeightSDS!N$32/(1+EXP(WeightSDS!O$32+WeightSDS!P$32*$AX38))-0.010431*(1-$AX38/210))))</f>
        <v>2.9500001032655536</v>
      </c>
      <c r="BB38" s="7">
        <f>IF($E$4="M",IF($AX38&lt;162,WeightSDS!P$12*$AX38^7+WeightSDS!Q$12*$AX38^6+WeightSDS!R$12*$AX38^5+WeightSDS!S$12*$AX38^4+WeightSDS!T$12*$AX38^3+WeightSDS!U$12*$AX38^2+WeightSDS!V$12*$AX38+WeightSDS!W$12,WeightSDS!P$14*$AX38^7+WeightSDS!Q$14*$AX38^6+WeightSDS!R$14*$AX38^5+WeightSDS!S$14*$AX38^4+WeightSDS!T$14*$AX38^3+WeightSDS!U$14*$AX38^2+WeightSDS!V$14*$AX38+WeightSDS!W$14),IF($AX38&lt;156,WeightSDS!O$17*$AX38^8+WeightSDS!P$17*$AX38^7+WeightSDS!Q$17*$AX38^6+WeightSDS!R$17*$AX38^5+WeightSDS!S$17*$AX38^4+WeightSDS!T$17*$AX38^3+WeightSDS!U$17*$AX38^2+WeightSDS!V$17*$AX38+WeightSDS!W$17,IF($AX38&lt;186,WeightSDS!$U$18+(WeightSDS!$V$18-WeightSDS!$U$18)/24*($AX38-186)+WeightSDS!$W$18*(-$AX38+186)^2-0.005,WeightSDS!$U$18+(WeightSDS!$V$18-WeightSDS!$U$18)/24*($AX38-186)-0.005)))</f>
        <v>0.14604529399999999</v>
      </c>
      <c r="BD38">
        <f t="shared" si="57"/>
        <v>0.56299999999999994</v>
      </c>
      <c r="BE38">
        <f t="shared" si="58"/>
        <v>69</v>
      </c>
      <c r="BF38">
        <f t="shared" si="59"/>
        <v>0.51</v>
      </c>
      <c r="BG38" s="7" t="e">
        <f t="shared" si="60"/>
        <v>#VALUE!</v>
      </c>
      <c r="BH38" s="7" t="e">
        <f t="shared" si="61"/>
        <v>#VALUE!</v>
      </c>
      <c r="BI38" s="7" t="e">
        <f t="shared" si="62"/>
        <v>#VALUE!</v>
      </c>
      <c r="BJ38" s="7" t="e">
        <f t="shared" si="63"/>
        <v>#VALUE!</v>
      </c>
      <c r="BK38" s="7" t="e">
        <f t="shared" si="64"/>
        <v>#VALUE!</v>
      </c>
      <c r="BL38" s="7" t="e">
        <f t="shared" si="65"/>
        <v>#VALUE!</v>
      </c>
      <c r="BM38" s="7" t="e">
        <f t="shared" si="66"/>
        <v>#VALUE!</v>
      </c>
      <c r="BN38" s="7" t="e">
        <f t="shared" si="67"/>
        <v>#VALUE!</v>
      </c>
      <c r="BO38" s="7" t="e">
        <f t="shared" si="68"/>
        <v>#VALUE!</v>
      </c>
    </row>
    <row r="39" spans="2:67" s="7" customFormat="1" x14ac:dyDescent="0.15">
      <c r="B39" s="79"/>
      <c r="C39" s="79"/>
      <c r="D39" s="30"/>
      <c r="E39" s="78"/>
      <c r="F39" s="78"/>
      <c r="G39" s="78"/>
      <c r="H39" s="78"/>
      <c r="I39" s="108" t="str">
        <f t="shared" si="43"/>
        <v/>
      </c>
      <c r="J39" s="109" t="str">
        <f t="shared" si="70"/>
        <v/>
      </c>
      <c r="K39" s="110" t="str">
        <f t="shared" si="44"/>
        <v/>
      </c>
      <c r="L39" s="109" t="str">
        <f t="shared" si="69"/>
        <v/>
      </c>
      <c r="M39" s="110" t="str">
        <f t="shared" si="45"/>
        <v/>
      </c>
      <c r="N39" s="109" t="str">
        <f t="shared" si="46"/>
        <v/>
      </c>
      <c r="O39" s="110" t="str">
        <f t="shared" si="47"/>
        <v/>
      </c>
      <c r="P39" s="110" t="str">
        <f t="shared" si="15"/>
        <v/>
      </c>
      <c r="Q39" s="109" t="str">
        <f t="shared" si="71"/>
        <v/>
      </c>
      <c r="R39" s="109" t="str">
        <f t="shared" si="16"/>
        <v/>
      </c>
      <c r="S39" s="109" t="str">
        <f t="shared" si="17"/>
        <v/>
      </c>
      <c r="T39" s="110" t="str">
        <f t="shared" si="48"/>
        <v/>
      </c>
      <c r="U39" s="109" t="str">
        <f t="shared" si="49"/>
        <v/>
      </c>
      <c r="V39" s="110" t="str">
        <f t="shared" si="33"/>
        <v/>
      </c>
      <c r="W39" s="110" t="str">
        <f t="shared" si="19"/>
        <v/>
      </c>
      <c r="X39" s="109" t="str">
        <f t="shared" si="50"/>
        <v/>
      </c>
      <c r="Y39" s="110" t="str">
        <f t="shared" si="51"/>
        <v/>
      </c>
      <c r="Z39" s="174" t="str">
        <f t="shared" si="20"/>
        <v/>
      </c>
      <c r="AA39" s="110" t="str">
        <f t="shared" si="52"/>
        <v/>
      </c>
      <c r="AB39" s="31"/>
      <c r="AC39" s="31"/>
      <c r="AD39" s="31"/>
      <c r="AE39" s="31"/>
      <c r="AF39" s="136"/>
      <c r="AG39" s="139">
        <f t="shared" si="21"/>
        <v>0</v>
      </c>
      <c r="AH39" s="31">
        <f t="shared" si="22"/>
        <v>0</v>
      </c>
      <c r="AI39" s="31"/>
      <c r="AJ39" s="140">
        <f t="shared" si="23"/>
        <v>0</v>
      </c>
      <c r="AK39" s="12"/>
      <c r="AL39" s="12"/>
      <c r="AM39" s="79">
        <f t="shared" si="53"/>
        <v>0</v>
      </c>
      <c r="AN39" s="79">
        <f t="shared" si="54"/>
        <v>0</v>
      </c>
      <c r="AO39" s="12"/>
      <c r="AP39" s="8">
        <f t="shared" si="55"/>
        <v>9.0359999999999996</v>
      </c>
      <c r="AQ39" s="8">
        <f t="shared" si="5"/>
        <v>-184.49199999999999</v>
      </c>
      <c r="AR39" s="8"/>
      <c r="AS39" s="8">
        <f t="shared" si="56"/>
        <v>0</v>
      </c>
      <c r="AT39"/>
      <c r="AU39">
        <f>IF($E$4="M",IF(AX39&lt;78,LMS!$D$5*AX39^3+LMS!$E$5*AX39^2+LMS!$F$5*AX39+LMS!$G$5,IF(AX39&lt;150,LMS!$D$6*AX39^3+LMS!$E$6*AX39^2+LMS!$F$6*AX39+LMS!$G$6,LMS!$D$7*AX39^3+LMS!$E$7*AX39^2+LMS!$F$7*AX39+LMS!$G$7)),IF(AX39&lt;69,LMS!$D$9*AX39^3+LMS!$E$9*AX39^2+LMS!$F$9*AX39+LMS!$G$9,IF(AX39&lt;150,LMS!$D$10*AX39^3+LMS!$E$10*AX39^2+LMS!$F$10*AX39+LMS!$G$10,LMS!$D$11*AX39^3+LMS!$E$11*AX39^2+LMS!$F$11*AX39+LMS!$G$11)))</f>
        <v>0.79584630099999998</v>
      </c>
      <c r="AV39">
        <f>IF($E$4="M",(IF(AX39&lt;2.5,LMS!$D$21*AX39^3+LMS!$E$21*AX39^2+LMS!$F$21*AX39+LMS!$G$21,IF(AX39&lt;9.5,LMS!$D$22*AX39^3+LMS!$E$22*AX39^2+LMS!$F$22*AX39+LMS!$G$22,IF(AX39&lt;26.75,LMS!$D$23*AX39^3+LMS!$E$23*AX39^2+LMS!$F$23*AX39+LMS!$G$23,IF(AX39&lt;90,LMS!$D$24*AX39^3+LMS!$E$24*AX39^2+LMS!$F$24*AX39+LMS!$G$24,LMS!$D$25*AX39^3+LMS!$E$25*AX39^2+LMS!$F$25*AX39+LMS!$G$25))))),(IF(AX39&lt;2.5,LMS!$D$27*AX39^3+LMS!$E$27*AX39^2+LMS!$F$27*AX39+LMS!$G$27,IF(AX39&lt;9.5,LMS!$D$28*AX39^3+LMS!$E$28*AX39^2+LMS!$F$28*AX39+LMS!$G$28,IF(AX39&lt;26.75,LMS!$D$29*AX39^3+LMS!$E$29*AX39^2+LMS!$F$29*AX39+LMS!$G$29,IF(AX39&lt;90,LMS!$D$30*AX39^3+LMS!$E$30*AX39^2+LMS!$F$30*AX39+LMS!$G$30,IF(AX39&lt;150,LMS!$D$31*AX39^3+LMS!$E$31*AX39^2+LMS!$F$31*AX39+LMS!$G$31,LMS!$D$32*AX39^3+LMS!$E$32*AX39^2+LMS!$F$32*AX39+LMS!$G$32)))))))</f>
        <v>12.568967990000001</v>
      </c>
      <c r="AW39">
        <f>IF($E$4="M",(IF(AX39&lt;90,LMS!$D$14*AX39^3+LMS!$E$14*AX39^2+LMS!$F$14*AX39+LMS!$G$14,LMS!$D$15*AX39^3+LMS!$E$15*AX39^2+LMS!$F$15*AX39+LMS!$G$15)),(IF(AX39&lt;90,LMS!$D$17*AX39^3+LMS!$E$17*AX39^2+LMS!$F$17*AX39+LMS!$G$17,LMS!$D$18*AX39^3+LMS!$E$18*AX39^2+LMS!$F$18*AX39+LMS!$G$18)))</f>
        <v>8.8969350000000003E-2</v>
      </c>
      <c r="AX39" s="7">
        <f t="shared" si="28"/>
        <v>0</v>
      </c>
      <c r="AZ39" s="143">
        <f>IF($E$4="M",WeightSDS!P$5*$AX39^7+WeightSDS!Q$5*$AX39^6+WeightSDS!R$5*$AX39^5+WeightSDS!S$5*$AX39^4+WeightSDS!T$5*$AX39^3+WeightSDS!U$5*$AX39^2+WeightSDS!V$5*$AX39+WeightSDS!W$5,IF($AX39&lt;186,WeightSDS!P$8*$AX39^7+WeightSDS!Q$8*$AX39^6+WeightSDS!R$8*$AX39^5+WeightSDS!S$8*$AX39^4+WeightSDS!T$8*$AX39^3+WeightSDS!U$8*$AX39^2+WeightSDS!V$8*$AX39+WeightSDS!W$8,WeightSDS!$U$9+WeightSDS!$V$9*($AX39-WeightSDS!$W$9)))</f>
        <v>0.75407122999999998</v>
      </c>
      <c r="BA39" s="7">
        <f>IF($E$4="M",IF($AX39&lt;45,WeightSDS!M$23*$AX39^10+WeightSDS!N$23*$AX39^9+WeightSDS!O$23*$AX39^8+WeightSDS!P$23*$AX39^7+WeightSDS!Q$23*$AX39^6+WeightSDS!R$23*$AX39^5+WeightSDS!S$23*$AX39^4+WeightSDS!T$23*$AX39^3+WeightSDS!U$23*$AX39^2+WeightSDS!V$23*$AX39+WeightSDS!W$23,IF($AX39&lt;153,WeightSDS!M$25*$AX39^10+WeightSDS!N$25*$AX39^9+WeightSDS!O$25*$AX39^8+WeightSDS!P$25*$AX39^7+WeightSDS!Q$25*$AX39^6+WeightSDS!R$25*$AX39^5+WeightSDS!S$25*$AX39^4+WeightSDS!T$25*$AX39^3+WeightSDS!U$25*$AX39^2+WeightSDS!V$25*$AX39+WeightSDS!W$25,WeightSDS!M$27+WeightSDS!N$27/(1+EXP(WeightSDS!O$27+WeightSDS!P$27*$AX39)))),IF($AX39&lt;43.8,WeightSDS!M$29*$AX39^10+WeightSDS!N$29*$AX39^9+WeightSDS!O$29*$AX39^8+WeightSDS!P$29*$AX39^7+WeightSDS!Q$29*$AX39^6+WeightSDS!R$29*$AX39^5+WeightSDS!S$29*$AX39^4+WeightSDS!T$29*$AX39^3+WeightSDS!U$29*$AX39^2+WeightSDS!V$29*$AX39+WeightSDS!W$29-0.010431*(1-$AX39/210),IF($AX39&lt;123,WeightSDS!M$30*$AX39^10+WeightSDS!N$30*$AX39^9+WeightSDS!O$30*$AX39^8+WeightSDS!P$30*$AX39^7+WeightSDS!Q$30*$AX39^6+WeightSDS!R$30*$AX39^5+WeightSDS!S$30*$AX39^4+WeightSDS!T$30*$AX39^3+WeightSDS!U$30*$AX39^2+WeightSDS!V$30*$AX39+WeightSDS!W$30-0.010431*(1-1/$AX39),WeightSDS!M$32+WeightSDS!N$32/(1+EXP(WeightSDS!O$32+WeightSDS!P$32*$AX39))-0.010431*(1-$AX39/210))))</f>
        <v>2.9500001032655536</v>
      </c>
      <c r="BB39" s="7">
        <f>IF($E$4="M",IF($AX39&lt;162,WeightSDS!P$12*$AX39^7+WeightSDS!Q$12*$AX39^6+WeightSDS!R$12*$AX39^5+WeightSDS!S$12*$AX39^4+WeightSDS!T$12*$AX39^3+WeightSDS!U$12*$AX39^2+WeightSDS!V$12*$AX39+WeightSDS!W$12,WeightSDS!P$14*$AX39^7+WeightSDS!Q$14*$AX39^6+WeightSDS!R$14*$AX39^5+WeightSDS!S$14*$AX39^4+WeightSDS!T$14*$AX39^3+WeightSDS!U$14*$AX39^2+WeightSDS!V$14*$AX39+WeightSDS!W$14),IF($AX39&lt;156,WeightSDS!O$17*$AX39^8+WeightSDS!P$17*$AX39^7+WeightSDS!Q$17*$AX39^6+WeightSDS!R$17*$AX39^5+WeightSDS!S$17*$AX39^4+WeightSDS!T$17*$AX39^3+WeightSDS!U$17*$AX39^2+WeightSDS!V$17*$AX39+WeightSDS!W$17,IF($AX39&lt;186,WeightSDS!$U$18+(WeightSDS!$V$18-WeightSDS!$U$18)/24*($AX39-186)+WeightSDS!$W$18*(-$AX39+186)^2-0.005,WeightSDS!$U$18+(WeightSDS!$V$18-WeightSDS!$U$18)/24*($AX39-186)-0.005)))</f>
        <v>0.14604529399999999</v>
      </c>
      <c r="BD39">
        <f t="shared" si="57"/>
        <v>0.56299999999999994</v>
      </c>
      <c r="BE39">
        <f t="shared" si="58"/>
        <v>69</v>
      </c>
      <c r="BF39">
        <f t="shared" si="59"/>
        <v>0.51</v>
      </c>
      <c r="BG39" s="7" t="e">
        <f t="shared" si="60"/>
        <v>#VALUE!</v>
      </c>
      <c r="BH39" s="7" t="e">
        <f t="shared" si="61"/>
        <v>#VALUE!</v>
      </c>
      <c r="BI39" s="7" t="e">
        <f t="shared" si="62"/>
        <v>#VALUE!</v>
      </c>
      <c r="BJ39" s="7" t="e">
        <f t="shared" si="63"/>
        <v>#VALUE!</v>
      </c>
      <c r="BK39" s="7" t="e">
        <f t="shared" si="64"/>
        <v>#VALUE!</v>
      </c>
      <c r="BL39" s="7" t="e">
        <f t="shared" si="65"/>
        <v>#VALUE!</v>
      </c>
      <c r="BM39" s="7" t="e">
        <f t="shared" si="66"/>
        <v>#VALUE!</v>
      </c>
      <c r="BN39" s="7" t="e">
        <f t="shared" si="67"/>
        <v>#VALUE!</v>
      </c>
      <c r="BO39" s="7" t="e">
        <f t="shared" si="68"/>
        <v>#VALUE!</v>
      </c>
    </row>
    <row r="40" spans="2:67" s="7" customFormat="1" x14ac:dyDescent="0.15">
      <c r="B40" s="79"/>
      <c r="C40" s="79"/>
      <c r="D40" s="30"/>
      <c r="E40" s="78"/>
      <c r="F40" s="78"/>
      <c r="G40" s="78"/>
      <c r="H40" s="78"/>
      <c r="I40" s="108" t="str">
        <f t="shared" si="43"/>
        <v/>
      </c>
      <c r="J40" s="109" t="str">
        <f t="shared" si="70"/>
        <v/>
      </c>
      <c r="K40" s="110" t="str">
        <f t="shared" si="44"/>
        <v/>
      </c>
      <c r="L40" s="109" t="str">
        <f t="shared" si="69"/>
        <v/>
      </c>
      <c r="M40" s="110" t="str">
        <f t="shared" si="45"/>
        <v/>
      </c>
      <c r="N40" s="109" t="str">
        <f t="shared" si="46"/>
        <v/>
      </c>
      <c r="O40" s="110" t="str">
        <f t="shared" si="47"/>
        <v/>
      </c>
      <c r="P40" s="110" t="str">
        <f t="shared" ref="P40:P57" si="72">IF(COUNTA($E$4,$D$4,D40,E40)=4,IF(AG40+AH40/12&gt;17.583,"*",(E40-(INDEX(IF($E$4="F",Hfemalemean,Hmalemean),AH40+1,INT(Z40)+1))))/(INDEX(IF($E$4="F",Hfemalesd,Hmalesd),AH40+1,INT(Z40)+1)),"")</f>
        <v/>
      </c>
      <c r="Q40" s="109" t="str">
        <f t="shared" si="71"/>
        <v/>
      </c>
      <c r="R40" s="109" t="str">
        <f t="shared" ref="R40:R57" si="73">IF(COUNTA($E$4,$D$4,D40,E40,F40)&lt;5,"",IF(Z40&lt;6,"*",IF(AG40&gt;17,"*",(AS40-E40*INDEX(IF($E$4="F",muratafemale,muratamale),INT(Z40)-4,1)-INDEX(IF($E$4="F",muratafemale,muratamale),INT(Z40)-4,2))/(E40*INDEX(IF($E$4="F",muratafemale,muratamale),INT(Z40)-4,1)+INDEX(IF($E$4="F",muratafemale,muratamale),INT(Z40)-4,2))*100)))</f>
        <v/>
      </c>
      <c r="S40" s="109" t="str">
        <f t="shared" si="17"/>
        <v/>
      </c>
      <c r="T40" s="110" t="str">
        <f t="shared" si="48"/>
        <v/>
      </c>
      <c r="U40" s="109" t="str">
        <f t="shared" si="49"/>
        <v/>
      </c>
      <c r="V40" s="110" t="str">
        <f t="shared" si="33"/>
        <v/>
      </c>
      <c r="W40" s="110" t="str">
        <f t="shared" si="19"/>
        <v/>
      </c>
      <c r="X40" s="109" t="str">
        <f t="shared" si="50"/>
        <v/>
      </c>
      <c r="Y40" s="110" t="str">
        <f t="shared" si="51"/>
        <v/>
      </c>
      <c r="Z40" s="174" t="str">
        <f t="shared" si="20"/>
        <v/>
      </c>
      <c r="AA40" s="110" t="str">
        <f t="shared" si="52"/>
        <v/>
      </c>
      <c r="AB40" s="31"/>
      <c r="AC40" s="31"/>
      <c r="AD40" s="31"/>
      <c r="AE40" s="31"/>
      <c r="AF40" s="136"/>
      <c r="AG40" s="139">
        <f t="shared" si="21"/>
        <v>0</v>
      </c>
      <c r="AH40" s="31">
        <f t="shared" si="22"/>
        <v>0</v>
      </c>
      <c r="AI40" s="31"/>
      <c r="AJ40" s="140">
        <f t="shared" si="23"/>
        <v>0</v>
      </c>
      <c r="AK40" s="12"/>
      <c r="AL40" s="12"/>
      <c r="AM40" s="79">
        <f t="shared" si="53"/>
        <v>0</v>
      </c>
      <c r="AN40" s="79">
        <f t="shared" si="54"/>
        <v>0</v>
      </c>
      <c r="AO40" s="12"/>
      <c r="AP40" s="8">
        <f t="shared" si="55"/>
        <v>9.0359999999999996</v>
      </c>
      <c r="AQ40" s="8">
        <f t="shared" ref="AQ40:AQ57" si="74">((E40/100)^3*INDEX(itoOI,IF($E$4="M",0,3)+IF(E40&lt;140,1,IF(E40&lt;=149,2,3)),1)+(E40/100)^2*INDEX(itoOI,IF($E$4="M",0,3)+IF(E40&lt;140,1,IF(E40&lt;=149,2,3)),2)+(E40/100)*INDEX(itoOI,IF($E$4="M",0,3)+IF(E40&lt;140,1,IF(E40&lt;=149,2,3)),3)+INDEX(itoOI,IF($E$4="M",0,3)+IF(E40&lt;140,1,IF(E40&lt;=149,2,3)),4))</f>
        <v>-184.49199999999999</v>
      </c>
      <c r="AR40" s="8"/>
      <c r="AS40" s="8">
        <f t="shared" si="56"/>
        <v>0</v>
      </c>
      <c r="AT40"/>
      <c r="AU40">
        <f>IF($E$4="M",IF(AX40&lt;78,LMS!$D$5*AX40^3+LMS!$E$5*AX40^2+LMS!$F$5*AX40+LMS!$G$5,IF(AX40&lt;150,LMS!$D$6*AX40^3+LMS!$E$6*AX40^2+LMS!$F$6*AX40+LMS!$G$6,LMS!$D$7*AX40^3+LMS!$E$7*AX40^2+LMS!$F$7*AX40+LMS!$G$7)),IF(AX40&lt;69,LMS!$D$9*AX40^3+LMS!$E$9*AX40^2+LMS!$F$9*AX40+LMS!$G$9,IF(AX40&lt;150,LMS!$D$10*AX40^3+LMS!$E$10*AX40^2+LMS!$F$10*AX40+LMS!$G$10,LMS!$D$11*AX40^3+LMS!$E$11*AX40^2+LMS!$F$11*AX40+LMS!$G$11)))</f>
        <v>0.79584630099999998</v>
      </c>
      <c r="AV40">
        <f>IF($E$4="M",(IF(AX40&lt;2.5,LMS!$D$21*AX40^3+LMS!$E$21*AX40^2+LMS!$F$21*AX40+LMS!$G$21,IF(AX40&lt;9.5,LMS!$D$22*AX40^3+LMS!$E$22*AX40^2+LMS!$F$22*AX40+LMS!$G$22,IF(AX40&lt;26.75,LMS!$D$23*AX40^3+LMS!$E$23*AX40^2+LMS!$F$23*AX40+LMS!$G$23,IF(AX40&lt;90,LMS!$D$24*AX40^3+LMS!$E$24*AX40^2+LMS!$F$24*AX40+LMS!$G$24,LMS!$D$25*AX40^3+LMS!$E$25*AX40^2+LMS!$F$25*AX40+LMS!$G$25))))),(IF(AX40&lt;2.5,LMS!$D$27*AX40^3+LMS!$E$27*AX40^2+LMS!$F$27*AX40+LMS!$G$27,IF(AX40&lt;9.5,LMS!$D$28*AX40^3+LMS!$E$28*AX40^2+LMS!$F$28*AX40+LMS!$G$28,IF(AX40&lt;26.75,LMS!$D$29*AX40^3+LMS!$E$29*AX40^2+LMS!$F$29*AX40+LMS!$G$29,IF(AX40&lt;90,LMS!$D$30*AX40^3+LMS!$E$30*AX40^2+LMS!$F$30*AX40+LMS!$G$30,IF(AX40&lt;150,LMS!$D$31*AX40^3+LMS!$E$31*AX40^2+LMS!$F$31*AX40+LMS!$G$31,LMS!$D$32*AX40^3+LMS!$E$32*AX40^2+LMS!$F$32*AX40+LMS!$G$32)))))))</f>
        <v>12.568967990000001</v>
      </c>
      <c r="AW40">
        <f>IF($E$4="M",(IF(AX40&lt;90,LMS!$D$14*AX40^3+LMS!$E$14*AX40^2+LMS!$F$14*AX40+LMS!$G$14,LMS!$D$15*AX40^3+LMS!$E$15*AX40^2+LMS!$F$15*AX40+LMS!$G$15)),(IF(AX40&lt;90,LMS!$D$17*AX40^3+LMS!$E$17*AX40^2+LMS!$F$17*AX40+LMS!$G$17,LMS!$D$18*AX40^3+LMS!$E$18*AX40^2+LMS!$F$18*AX40+LMS!$G$18)))</f>
        <v>8.8969350000000003E-2</v>
      </c>
      <c r="AX40" s="7">
        <f t="shared" si="28"/>
        <v>0</v>
      </c>
      <c r="AZ40" s="143">
        <f>IF($E$4="M",WeightSDS!P$5*$AX40^7+WeightSDS!Q$5*$AX40^6+WeightSDS!R$5*$AX40^5+WeightSDS!S$5*$AX40^4+WeightSDS!T$5*$AX40^3+WeightSDS!U$5*$AX40^2+WeightSDS!V$5*$AX40+WeightSDS!W$5,IF($AX40&lt;186,WeightSDS!P$8*$AX40^7+WeightSDS!Q$8*$AX40^6+WeightSDS!R$8*$AX40^5+WeightSDS!S$8*$AX40^4+WeightSDS!T$8*$AX40^3+WeightSDS!U$8*$AX40^2+WeightSDS!V$8*$AX40+WeightSDS!W$8,WeightSDS!$U$9+WeightSDS!$V$9*($AX40-WeightSDS!$W$9)))</f>
        <v>0.75407122999999998</v>
      </c>
      <c r="BA40" s="7">
        <f>IF($E$4="M",IF($AX40&lt;45,WeightSDS!M$23*$AX40^10+WeightSDS!N$23*$AX40^9+WeightSDS!O$23*$AX40^8+WeightSDS!P$23*$AX40^7+WeightSDS!Q$23*$AX40^6+WeightSDS!R$23*$AX40^5+WeightSDS!S$23*$AX40^4+WeightSDS!T$23*$AX40^3+WeightSDS!U$23*$AX40^2+WeightSDS!V$23*$AX40+WeightSDS!W$23,IF($AX40&lt;153,WeightSDS!M$25*$AX40^10+WeightSDS!N$25*$AX40^9+WeightSDS!O$25*$AX40^8+WeightSDS!P$25*$AX40^7+WeightSDS!Q$25*$AX40^6+WeightSDS!R$25*$AX40^5+WeightSDS!S$25*$AX40^4+WeightSDS!T$25*$AX40^3+WeightSDS!U$25*$AX40^2+WeightSDS!V$25*$AX40+WeightSDS!W$25,WeightSDS!M$27+WeightSDS!N$27/(1+EXP(WeightSDS!O$27+WeightSDS!P$27*$AX40)))),IF($AX40&lt;43.8,WeightSDS!M$29*$AX40^10+WeightSDS!N$29*$AX40^9+WeightSDS!O$29*$AX40^8+WeightSDS!P$29*$AX40^7+WeightSDS!Q$29*$AX40^6+WeightSDS!R$29*$AX40^5+WeightSDS!S$29*$AX40^4+WeightSDS!T$29*$AX40^3+WeightSDS!U$29*$AX40^2+WeightSDS!V$29*$AX40+WeightSDS!W$29-0.010431*(1-$AX40/210),IF($AX40&lt;123,WeightSDS!M$30*$AX40^10+WeightSDS!N$30*$AX40^9+WeightSDS!O$30*$AX40^8+WeightSDS!P$30*$AX40^7+WeightSDS!Q$30*$AX40^6+WeightSDS!R$30*$AX40^5+WeightSDS!S$30*$AX40^4+WeightSDS!T$30*$AX40^3+WeightSDS!U$30*$AX40^2+WeightSDS!V$30*$AX40+WeightSDS!W$30-0.010431*(1-1/$AX40),WeightSDS!M$32+WeightSDS!N$32/(1+EXP(WeightSDS!O$32+WeightSDS!P$32*$AX40))-0.010431*(1-$AX40/210))))</f>
        <v>2.9500001032655536</v>
      </c>
      <c r="BB40" s="7">
        <f>IF($E$4="M",IF($AX40&lt;162,WeightSDS!P$12*$AX40^7+WeightSDS!Q$12*$AX40^6+WeightSDS!R$12*$AX40^5+WeightSDS!S$12*$AX40^4+WeightSDS!T$12*$AX40^3+WeightSDS!U$12*$AX40^2+WeightSDS!V$12*$AX40+WeightSDS!W$12,WeightSDS!P$14*$AX40^7+WeightSDS!Q$14*$AX40^6+WeightSDS!R$14*$AX40^5+WeightSDS!S$14*$AX40^4+WeightSDS!T$14*$AX40^3+WeightSDS!U$14*$AX40^2+WeightSDS!V$14*$AX40+WeightSDS!W$14),IF($AX40&lt;156,WeightSDS!O$17*$AX40^8+WeightSDS!P$17*$AX40^7+WeightSDS!Q$17*$AX40^6+WeightSDS!R$17*$AX40^5+WeightSDS!S$17*$AX40^4+WeightSDS!T$17*$AX40^3+WeightSDS!U$17*$AX40^2+WeightSDS!V$17*$AX40+WeightSDS!W$17,IF($AX40&lt;186,WeightSDS!$U$18+(WeightSDS!$V$18-WeightSDS!$U$18)/24*($AX40-186)+WeightSDS!$W$18*(-$AX40+186)^2-0.005,WeightSDS!$U$18+(WeightSDS!$V$18-WeightSDS!$U$18)/24*($AX40-186)-0.005)))</f>
        <v>0.14604529399999999</v>
      </c>
      <c r="BD40">
        <f t="shared" si="57"/>
        <v>0.56299999999999994</v>
      </c>
      <c r="BE40">
        <f t="shared" si="58"/>
        <v>69</v>
      </c>
      <c r="BF40">
        <f t="shared" si="59"/>
        <v>0.51</v>
      </c>
      <c r="BG40" s="7" t="e">
        <f t="shared" si="60"/>
        <v>#VALUE!</v>
      </c>
      <c r="BH40" s="7" t="e">
        <f t="shared" si="61"/>
        <v>#VALUE!</v>
      </c>
      <c r="BI40" s="7" t="e">
        <f t="shared" si="62"/>
        <v>#VALUE!</v>
      </c>
      <c r="BJ40" s="7" t="e">
        <f t="shared" si="63"/>
        <v>#VALUE!</v>
      </c>
      <c r="BK40" s="7" t="e">
        <f t="shared" si="64"/>
        <v>#VALUE!</v>
      </c>
      <c r="BL40" s="7" t="e">
        <f t="shared" si="65"/>
        <v>#VALUE!</v>
      </c>
      <c r="BM40" s="7" t="e">
        <f t="shared" si="66"/>
        <v>#VALUE!</v>
      </c>
      <c r="BN40" s="7" t="e">
        <f t="shared" si="67"/>
        <v>#VALUE!</v>
      </c>
      <c r="BO40" s="7" t="e">
        <f t="shared" si="68"/>
        <v>#VALUE!</v>
      </c>
    </row>
    <row r="41" spans="2:67" s="7" customFormat="1" x14ac:dyDescent="0.15">
      <c r="B41" s="79"/>
      <c r="C41" s="79"/>
      <c r="D41" s="30"/>
      <c r="E41" s="78"/>
      <c r="F41" s="78"/>
      <c r="G41" s="78"/>
      <c r="H41" s="78"/>
      <c r="I41" s="108" t="str">
        <f t="shared" si="43"/>
        <v/>
      </c>
      <c r="J41" s="109" t="str">
        <f t="shared" si="70"/>
        <v/>
      </c>
      <c r="K41" s="110" t="str">
        <f t="shared" si="44"/>
        <v/>
      </c>
      <c r="L41" s="109" t="str">
        <f t="shared" si="69"/>
        <v/>
      </c>
      <c r="M41" s="110" t="str">
        <f t="shared" si="45"/>
        <v/>
      </c>
      <c r="N41" s="109" t="str">
        <f t="shared" si="46"/>
        <v/>
      </c>
      <c r="O41" s="110" t="str">
        <f t="shared" si="47"/>
        <v/>
      </c>
      <c r="P41" s="110" t="str">
        <f t="shared" si="72"/>
        <v/>
      </c>
      <c r="Q41" s="109" t="str">
        <f t="shared" si="71"/>
        <v/>
      </c>
      <c r="R41" s="109" t="str">
        <f t="shared" si="73"/>
        <v/>
      </c>
      <c r="S41" s="109" t="str">
        <f t="shared" si="17"/>
        <v/>
      </c>
      <c r="T41" s="110" t="str">
        <f t="shared" si="48"/>
        <v/>
      </c>
      <c r="U41" s="109" t="str">
        <f t="shared" si="49"/>
        <v/>
      </c>
      <c r="V41" s="110" t="str">
        <f t="shared" si="33"/>
        <v/>
      </c>
      <c r="W41" s="110" t="str">
        <f t="shared" si="19"/>
        <v/>
      </c>
      <c r="X41" s="109" t="str">
        <f t="shared" si="50"/>
        <v/>
      </c>
      <c r="Y41" s="110" t="str">
        <f t="shared" si="51"/>
        <v/>
      </c>
      <c r="Z41" s="174" t="str">
        <f t="shared" si="20"/>
        <v/>
      </c>
      <c r="AA41" s="110" t="str">
        <f t="shared" si="52"/>
        <v/>
      </c>
      <c r="AB41" s="31"/>
      <c r="AC41" s="31"/>
      <c r="AD41" s="31"/>
      <c r="AE41" s="31"/>
      <c r="AF41" s="136"/>
      <c r="AG41" s="139">
        <f t="shared" si="21"/>
        <v>0</v>
      </c>
      <c r="AH41" s="31">
        <f t="shared" si="22"/>
        <v>0</v>
      </c>
      <c r="AI41" s="31"/>
      <c r="AJ41" s="140">
        <f t="shared" si="23"/>
        <v>0</v>
      </c>
      <c r="AK41" s="12"/>
      <c r="AL41" s="12"/>
      <c r="AM41" s="79">
        <f t="shared" si="53"/>
        <v>0</v>
      </c>
      <c r="AN41" s="79">
        <f t="shared" si="54"/>
        <v>0</v>
      </c>
      <c r="AO41" s="12"/>
      <c r="AP41" s="8">
        <f t="shared" si="55"/>
        <v>9.0359999999999996</v>
      </c>
      <c r="AQ41" s="8">
        <f t="shared" si="74"/>
        <v>-184.49199999999999</v>
      </c>
      <c r="AR41" s="8"/>
      <c r="AS41" s="8">
        <f t="shared" si="56"/>
        <v>0</v>
      </c>
      <c r="AT41"/>
      <c r="AU41">
        <f>IF($E$4="M",IF(AX41&lt;78,LMS!$D$5*AX41^3+LMS!$E$5*AX41^2+LMS!$F$5*AX41+LMS!$G$5,IF(AX41&lt;150,LMS!$D$6*AX41^3+LMS!$E$6*AX41^2+LMS!$F$6*AX41+LMS!$G$6,LMS!$D$7*AX41^3+LMS!$E$7*AX41^2+LMS!$F$7*AX41+LMS!$G$7)),IF(AX41&lt;69,LMS!$D$9*AX41^3+LMS!$E$9*AX41^2+LMS!$F$9*AX41+LMS!$G$9,IF(AX41&lt;150,LMS!$D$10*AX41^3+LMS!$E$10*AX41^2+LMS!$F$10*AX41+LMS!$G$10,LMS!$D$11*AX41^3+LMS!$E$11*AX41^2+LMS!$F$11*AX41+LMS!$G$11)))</f>
        <v>0.79584630099999998</v>
      </c>
      <c r="AV41">
        <f>IF($E$4="M",(IF(AX41&lt;2.5,LMS!$D$21*AX41^3+LMS!$E$21*AX41^2+LMS!$F$21*AX41+LMS!$G$21,IF(AX41&lt;9.5,LMS!$D$22*AX41^3+LMS!$E$22*AX41^2+LMS!$F$22*AX41+LMS!$G$22,IF(AX41&lt;26.75,LMS!$D$23*AX41^3+LMS!$E$23*AX41^2+LMS!$F$23*AX41+LMS!$G$23,IF(AX41&lt;90,LMS!$D$24*AX41^3+LMS!$E$24*AX41^2+LMS!$F$24*AX41+LMS!$G$24,LMS!$D$25*AX41^3+LMS!$E$25*AX41^2+LMS!$F$25*AX41+LMS!$G$25))))),(IF(AX41&lt;2.5,LMS!$D$27*AX41^3+LMS!$E$27*AX41^2+LMS!$F$27*AX41+LMS!$G$27,IF(AX41&lt;9.5,LMS!$D$28*AX41^3+LMS!$E$28*AX41^2+LMS!$F$28*AX41+LMS!$G$28,IF(AX41&lt;26.75,LMS!$D$29*AX41^3+LMS!$E$29*AX41^2+LMS!$F$29*AX41+LMS!$G$29,IF(AX41&lt;90,LMS!$D$30*AX41^3+LMS!$E$30*AX41^2+LMS!$F$30*AX41+LMS!$G$30,IF(AX41&lt;150,LMS!$D$31*AX41^3+LMS!$E$31*AX41^2+LMS!$F$31*AX41+LMS!$G$31,LMS!$D$32*AX41^3+LMS!$E$32*AX41^2+LMS!$F$32*AX41+LMS!$G$32)))))))</f>
        <v>12.568967990000001</v>
      </c>
      <c r="AW41">
        <f>IF($E$4="M",(IF(AX41&lt;90,LMS!$D$14*AX41^3+LMS!$E$14*AX41^2+LMS!$F$14*AX41+LMS!$G$14,LMS!$D$15*AX41^3+LMS!$E$15*AX41^2+LMS!$F$15*AX41+LMS!$G$15)),(IF(AX41&lt;90,LMS!$D$17*AX41^3+LMS!$E$17*AX41^2+LMS!$F$17*AX41+LMS!$G$17,LMS!$D$18*AX41^3+LMS!$E$18*AX41^2+LMS!$F$18*AX41+LMS!$G$18)))</f>
        <v>8.8969350000000003E-2</v>
      </c>
      <c r="AX41" s="7">
        <f t="shared" si="28"/>
        <v>0</v>
      </c>
      <c r="AZ41" s="143">
        <f>IF($E$4="M",WeightSDS!P$5*$AX41^7+WeightSDS!Q$5*$AX41^6+WeightSDS!R$5*$AX41^5+WeightSDS!S$5*$AX41^4+WeightSDS!T$5*$AX41^3+WeightSDS!U$5*$AX41^2+WeightSDS!V$5*$AX41+WeightSDS!W$5,IF($AX41&lt;186,WeightSDS!P$8*$AX41^7+WeightSDS!Q$8*$AX41^6+WeightSDS!R$8*$AX41^5+WeightSDS!S$8*$AX41^4+WeightSDS!T$8*$AX41^3+WeightSDS!U$8*$AX41^2+WeightSDS!V$8*$AX41+WeightSDS!W$8,WeightSDS!$U$9+WeightSDS!$V$9*($AX41-WeightSDS!$W$9)))</f>
        <v>0.75407122999999998</v>
      </c>
      <c r="BA41" s="7">
        <f>IF($E$4="M",IF($AX41&lt;45,WeightSDS!M$23*$AX41^10+WeightSDS!N$23*$AX41^9+WeightSDS!O$23*$AX41^8+WeightSDS!P$23*$AX41^7+WeightSDS!Q$23*$AX41^6+WeightSDS!R$23*$AX41^5+WeightSDS!S$23*$AX41^4+WeightSDS!T$23*$AX41^3+WeightSDS!U$23*$AX41^2+WeightSDS!V$23*$AX41+WeightSDS!W$23,IF($AX41&lt;153,WeightSDS!M$25*$AX41^10+WeightSDS!N$25*$AX41^9+WeightSDS!O$25*$AX41^8+WeightSDS!P$25*$AX41^7+WeightSDS!Q$25*$AX41^6+WeightSDS!R$25*$AX41^5+WeightSDS!S$25*$AX41^4+WeightSDS!T$25*$AX41^3+WeightSDS!U$25*$AX41^2+WeightSDS!V$25*$AX41+WeightSDS!W$25,WeightSDS!M$27+WeightSDS!N$27/(1+EXP(WeightSDS!O$27+WeightSDS!P$27*$AX41)))),IF($AX41&lt;43.8,WeightSDS!M$29*$AX41^10+WeightSDS!N$29*$AX41^9+WeightSDS!O$29*$AX41^8+WeightSDS!P$29*$AX41^7+WeightSDS!Q$29*$AX41^6+WeightSDS!R$29*$AX41^5+WeightSDS!S$29*$AX41^4+WeightSDS!T$29*$AX41^3+WeightSDS!U$29*$AX41^2+WeightSDS!V$29*$AX41+WeightSDS!W$29-0.010431*(1-$AX41/210),IF($AX41&lt;123,WeightSDS!M$30*$AX41^10+WeightSDS!N$30*$AX41^9+WeightSDS!O$30*$AX41^8+WeightSDS!P$30*$AX41^7+WeightSDS!Q$30*$AX41^6+WeightSDS!R$30*$AX41^5+WeightSDS!S$30*$AX41^4+WeightSDS!T$30*$AX41^3+WeightSDS!U$30*$AX41^2+WeightSDS!V$30*$AX41+WeightSDS!W$30-0.010431*(1-1/$AX41),WeightSDS!M$32+WeightSDS!N$32/(1+EXP(WeightSDS!O$32+WeightSDS!P$32*$AX41))-0.010431*(1-$AX41/210))))</f>
        <v>2.9500001032655536</v>
      </c>
      <c r="BB41" s="7">
        <f>IF($E$4="M",IF($AX41&lt;162,WeightSDS!P$12*$AX41^7+WeightSDS!Q$12*$AX41^6+WeightSDS!R$12*$AX41^5+WeightSDS!S$12*$AX41^4+WeightSDS!T$12*$AX41^3+WeightSDS!U$12*$AX41^2+WeightSDS!V$12*$AX41+WeightSDS!W$12,WeightSDS!P$14*$AX41^7+WeightSDS!Q$14*$AX41^6+WeightSDS!R$14*$AX41^5+WeightSDS!S$14*$AX41^4+WeightSDS!T$14*$AX41^3+WeightSDS!U$14*$AX41^2+WeightSDS!V$14*$AX41+WeightSDS!W$14),IF($AX41&lt;156,WeightSDS!O$17*$AX41^8+WeightSDS!P$17*$AX41^7+WeightSDS!Q$17*$AX41^6+WeightSDS!R$17*$AX41^5+WeightSDS!S$17*$AX41^4+WeightSDS!T$17*$AX41^3+WeightSDS!U$17*$AX41^2+WeightSDS!V$17*$AX41+WeightSDS!W$17,IF($AX41&lt;186,WeightSDS!$U$18+(WeightSDS!$V$18-WeightSDS!$U$18)/24*($AX41-186)+WeightSDS!$W$18*(-$AX41+186)^2-0.005,WeightSDS!$U$18+(WeightSDS!$V$18-WeightSDS!$U$18)/24*($AX41-186)-0.005)))</f>
        <v>0.14604529399999999</v>
      </c>
      <c r="BD41">
        <f t="shared" si="57"/>
        <v>0.56299999999999994</v>
      </c>
      <c r="BE41">
        <f t="shared" si="58"/>
        <v>69</v>
      </c>
      <c r="BF41">
        <f t="shared" si="59"/>
        <v>0.51</v>
      </c>
      <c r="BG41" s="7" t="e">
        <f t="shared" si="60"/>
        <v>#VALUE!</v>
      </c>
      <c r="BH41" s="7" t="e">
        <f t="shared" si="61"/>
        <v>#VALUE!</v>
      </c>
      <c r="BI41" s="7" t="e">
        <f t="shared" si="62"/>
        <v>#VALUE!</v>
      </c>
      <c r="BJ41" s="7" t="e">
        <f t="shared" si="63"/>
        <v>#VALUE!</v>
      </c>
      <c r="BK41" s="7" t="e">
        <f t="shared" si="64"/>
        <v>#VALUE!</v>
      </c>
      <c r="BL41" s="7" t="e">
        <f t="shared" si="65"/>
        <v>#VALUE!</v>
      </c>
      <c r="BM41" s="7" t="e">
        <f t="shared" si="66"/>
        <v>#VALUE!</v>
      </c>
      <c r="BN41" s="7" t="e">
        <f t="shared" si="67"/>
        <v>#VALUE!</v>
      </c>
      <c r="BO41" s="7" t="e">
        <f t="shared" si="68"/>
        <v>#VALUE!</v>
      </c>
    </row>
    <row r="42" spans="2:67" s="7" customFormat="1" x14ac:dyDescent="0.15">
      <c r="B42" s="79"/>
      <c r="C42" s="79"/>
      <c r="D42" s="30"/>
      <c r="E42" s="78"/>
      <c r="F42" s="78"/>
      <c r="G42" s="78"/>
      <c r="H42" s="78"/>
      <c r="I42" s="108" t="str">
        <f t="shared" si="43"/>
        <v/>
      </c>
      <c r="J42" s="109" t="str">
        <f t="shared" si="70"/>
        <v/>
      </c>
      <c r="K42" s="110" t="str">
        <f t="shared" si="44"/>
        <v/>
      </c>
      <c r="L42" s="109" t="str">
        <f t="shared" si="69"/>
        <v/>
      </c>
      <c r="M42" s="110" t="str">
        <f t="shared" si="45"/>
        <v/>
      </c>
      <c r="N42" s="109" t="str">
        <f t="shared" si="46"/>
        <v/>
      </c>
      <c r="O42" s="110" t="str">
        <f t="shared" si="47"/>
        <v/>
      </c>
      <c r="P42" s="110" t="str">
        <f t="shared" si="72"/>
        <v/>
      </c>
      <c r="Q42" s="109" t="str">
        <f t="shared" si="71"/>
        <v/>
      </c>
      <c r="R42" s="109" t="str">
        <f t="shared" si="73"/>
        <v/>
      </c>
      <c r="S42" s="109" t="str">
        <f t="shared" si="17"/>
        <v/>
      </c>
      <c r="T42" s="110" t="str">
        <f t="shared" si="48"/>
        <v/>
      </c>
      <c r="U42" s="109" t="str">
        <f t="shared" si="49"/>
        <v/>
      </c>
      <c r="V42" s="110" t="str">
        <f t="shared" si="33"/>
        <v/>
      </c>
      <c r="W42" s="110" t="str">
        <f t="shared" si="19"/>
        <v/>
      </c>
      <c r="X42" s="109" t="str">
        <f t="shared" si="50"/>
        <v/>
      </c>
      <c r="Y42" s="110" t="str">
        <f t="shared" si="51"/>
        <v/>
      </c>
      <c r="Z42" s="174" t="str">
        <f t="shared" si="20"/>
        <v/>
      </c>
      <c r="AA42" s="110" t="str">
        <f t="shared" si="52"/>
        <v/>
      </c>
      <c r="AB42" s="31"/>
      <c r="AC42" s="31"/>
      <c r="AD42" s="31"/>
      <c r="AE42" s="31"/>
      <c r="AF42" s="136"/>
      <c r="AG42" s="139">
        <f t="shared" si="21"/>
        <v>0</v>
      </c>
      <c r="AH42" s="31">
        <f t="shared" si="22"/>
        <v>0</v>
      </c>
      <c r="AI42" s="31"/>
      <c r="AJ42" s="140">
        <f t="shared" si="23"/>
        <v>0</v>
      </c>
      <c r="AK42" s="12"/>
      <c r="AL42" s="12"/>
      <c r="AM42" s="79">
        <f t="shared" si="53"/>
        <v>0</v>
      </c>
      <c r="AN42" s="79">
        <f t="shared" si="54"/>
        <v>0</v>
      </c>
      <c r="AO42" s="12"/>
      <c r="AP42" s="8">
        <f t="shared" si="55"/>
        <v>9.0359999999999996</v>
      </c>
      <c r="AQ42" s="8">
        <f t="shared" si="74"/>
        <v>-184.49199999999999</v>
      </c>
      <c r="AR42" s="8"/>
      <c r="AS42" s="8">
        <f t="shared" si="56"/>
        <v>0</v>
      </c>
      <c r="AT42"/>
      <c r="AU42">
        <f>IF($E$4="M",IF(AX42&lt;78,LMS!$D$5*AX42^3+LMS!$E$5*AX42^2+LMS!$F$5*AX42+LMS!$G$5,IF(AX42&lt;150,LMS!$D$6*AX42^3+LMS!$E$6*AX42^2+LMS!$F$6*AX42+LMS!$G$6,LMS!$D$7*AX42^3+LMS!$E$7*AX42^2+LMS!$F$7*AX42+LMS!$G$7)),IF(AX42&lt;69,LMS!$D$9*AX42^3+LMS!$E$9*AX42^2+LMS!$F$9*AX42+LMS!$G$9,IF(AX42&lt;150,LMS!$D$10*AX42^3+LMS!$E$10*AX42^2+LMS!$F$10*AX42+LMS!$G$10,LMS!$D$11*AX42^3+LMS!$E$11*AX42^2+LMS!$F$11*AX42+LMS!$G$11)))</f>
        <v>0.79584630099999998</v>
      </c>
      <c r="AV42">
        <f>IF($E$4="M",(IF(AX42&lt;2.5,LMS!$D$21*AX42^3+LMS!$E$21*AX42^2+LMS!$F$21*AX42+LMS!$G$21,IF(AX42&lt;9.5,LMS!$D$22*AX42^3+LMS!$E$22*AX42^2+LMS!$F$22*AX42+LMS!$G$22,IF(AX42&lt;26.75,LMS!$D$23*AX42^3+LMS!$E$23*AX42^2+LMS!$F$23*AX42+LMS!$G$23,IF(AX42&lt;90,LMS!$D$24*AX42^3+LMS!$E$24*AX42^2+LMS!$F$24*AX42+LMS!$G$24,LMS!$D$25*AX42^3+LMS!$E$25*AX42^2+LMS!$F$25*AX42+LMS!$G$25))))),(IF(AX42&lt;2.5,LMS!$D$27*AX42^3+LMS!$E$27*AX42^2+LMS!$F$27*AX42+LMS!$G$27,IF(AX42&lt;9.5,LMS!$D$28*AX42^3+LMS!$E$28*AX42^2+LMS!$F$28*AX42+LMS!$G$28,IF(AX42&lt;26.75,LMS!$D$29*AX42^3+LMS!$E$29*AX42^2+LMS!$F$29*AX42+LMS!$G$29,IF(AX42&lt;90,LMS!$D$30*AX42^3+LMS!$E$30*AX42^2+LMS!$F$30*AX42+LMS!$G$30,IF(AX42&lt;150,LMS!$D$31*AX42^3+LMS!$E$31*AX42^2+LMS!$F$31*AX42+LMS!$G$31,LMS!$D$32*AX42^3+LMS!$E$32*AX42^2+LMS!$F$32*AX42+LMS!$G$32)))))))</f>
        <v>12.568967990000001</v>
      </c>
      <c r="AW42">
        <f>IF($E$4="M",(IF(AX42&lt;90,LMS!$D$14*AX42^3+LMS!$E$14*AX42^2+LMS!$F$14*AX42+LMS!$G$14,LMS!$D$15*AX42^3+LMS!$E$15*AX42^2+LMS!$F$15*AX42+LMS!$G$15)),(IF(AX42&lt;90,LMS!$D$17*AX42^3+LMS!$E$17*AX42^2+LMS!$F$17*AX42+LMS!$G$17,LMS!$D$18*AX42^3+LMS!$E$18*AX42^2+LMS!$F$18*AX42+LMS!$G$18)))</f>
        <v>8.8969350000000003E-2</v>
      </c>
      <c r="AX42" s="7">
        <f t="shared" si="28"/>
        <v>0</v>
      </c>
      <c r="AZ42" s="143">
        <f>IF($E$4="M",WeightSDS!P$5*$AX42^7+WeightSDS!Q$5*$AX42^6+WeightSDS!R$5*$AX42^5+WeightSDS!S$5*$AX42^4+WeightSDS!T$5*$AX42^3+WeightSDS!U$5*$AX42^2+WeightSDS!V$5*$AX42+WeightSDS!W$5,IF($AX42&lt;186,WeightSDS!P$8*$AX42^7+WeightSDS!Q$8*$AX42^6+WeightSDS!R$8*$AX42^5+WeightSDS!S$8*$AX42^4+WeightSDS!T$8*$AX42^3+WeightSDS!U$8*$AX42^2+WeightSDS!V$8*$AX42+WeightSDS!W$8,WeightSDS!$U$9+WeightSDS!$V$9*($AX42-WeightSDS!$W$9)))</f>
        <v>0.75407122999999998</v>
      </c>
      <c r="BA42" s="7">
        <f>IF($E$4="M",IF($AX42&lt;45,WeightSDS!M$23*$AX42^10+WeightSDS!N$23*$AX42^9+WeightSDS!O$23*$AX42^8+WeightSDS!P$23*$AX42^7+WeightSDS!Q$23*$AX42^6+WeightSDS!R$23*$AX42^5+WeightSDS!S$23*$AX42^4+WeightSDS!T$23*$AX42^3+WeightSDS!U$23*$AX42^2+WeightSDS!V$23*$AX42+WeightSDS!W$23,IF($AX42&lt;153,WeightSDS!M$25*$AX42^10+WeightSDS!N$25*$AX42^9+WeightSDS!O$25*$AX42^8+WeightSDS!P$25*$AX42^7+WeightSDS!Q$25*$AX42^6+WeightSDS!R$25*$AX42^5+WeightSDS!S$25*$AX42^4+WeightSDS!T$25*$AX42^3+WeightSDS!U$25*$AX42^2+WeightSDS!V$25*$AX42+WeightSDS!W$25,WeightSDS!M$27+WeightSDS!N$27/(1+EXP(WeightSDS!O$27+WeightSDS!P$27*$AX42)))),IF($AX42&lt;43.8,WeightSDS!M$29*$AX42^10+WeightSDS!N$29*$AX42^9+WeightSDS!O$29*$AX42^8+WeightSDS!P$29*$AX42^7+WeightSDS!Q$29*$AX42^6+WeightSDS!R$29*$AX42^5+WeightSDS!S$29*$AX42^4+WeightSDS!T$29*$AX42^3+WeightSDS!U$29*$AX42^2+WeightSDS!V$29*$AX42+WeightSDS!W$29-0.010431*(1-$AX42/210),IF($AX42&lt;123,WeightSDS!M$30*$AX42^10+WeightSDS!N$30*$AX42^9+WeightSDS!O$30*$AX42^8+WeightSDS!P$30*$AX42^7+WeightSDS!Q$30*$AX42^6+WeightSDS!R$30*$AX42^5+WeightSDS!S$30*$AX42^4+WeightSDS!T$30*$AX42^3+WeightSDS!U$30*$AX42^2+WeightSDS!V$30*$AX42+WeightSDS!W$30-0.010431*(1-1/$AX42),WeightSDS!M$32+WeightSDS!N$32/(1+EXP(WeightSDS!O$32+WeightSDS!P$32*$AX42))-0.010431*(1-$AX42/210))))</f>
        <v>2.9500001032655536</v>
      </c>
      <c r="BB42" s="7">
        <f>IF($E$4="M",IF($AX42&lt;162,WeightSDS!P$12*$AX42^7+WeightSDS!Q$12*$AX42^6+WeightSDS!R$12*$AX42^5+WeightSDS!S$12*$AX42^4+WeightSDS!T$12*$AX42^3+WeightSDS!U$12*$AX42^2+WeightSDS!V$12*$AX42+WeightSDS!W$12,WeightSDS!P$14*$AX42^7+WeightSDS!Q$14*$AX42^6+WeightSDS!R$14*$AX42^5+WeightSDS!S$14*$AX42^4+WeightSDS!T$14*$AX42^3+WeightSDS!U$14*$AX42^2+WeightSDS!V$14*$AX42+WeightSDS!W$14),IF($AX42&lt;156,WeightSDS!O$17*$AX42^8+WeightSDS!P$17*$AX42^7+WeightSDS!Q$17*$AX42^6+WeightSDS!R$17*$AX42^5+WeightSDS!S$17*$AX42^4+WeightSDS!T$17*$AX42^3+WeightSDS!U$17*$AX42^2+WeightSDS!V$17*$AX42+WeightSDS!W$17,IF($AX42&lt;186,WeightSDS!$U$18+(WeightSDS!$V$18-WeightSDS!$U$18)/24*($AX42-186)+WeightSDS!$W$18*(-$AX42+186)^2-0.005,WeightSDS!$U$18+(WeightSDS!$V$18-WeightSDS!$U$18)/24*($AX42-186)-0.005)))</f>
        <v>0.14604529399999999</v>
      </c>
      <c r="BD42">
        <f t="shared" si="57"/>
        <v>0.56299999999999994</v>
      </c>
      <c r="BE42">
        <f t="shared" si="58"/>
        <v>69</v>
      </c>
      <c r="BF42">
        <f t="shared" si="59"/>
        <v>0.51</v>
      </c>
      <c r="BG42" s="7" t="e">
        <f t="shared" si="60"/>
        <v>#VALUE!</v>
      </c>
      <c r="BH42" s="7" t="e">
        <f t="shared" si="61"/>
        <v>#VALUE!</v>
      </c>
      <c r="BI42" s="7" t="e">
        <f t="shared" si="62"/>
        <v>#VALUE!</v>
      </c>
      <c r="BJ42" s="7" t="e">
        <f t="shared" si="63"/>
        <v>#VALUE!</v>
      </c>
      <c r="BK42" s="7" t="e">
        <f t="shared" si="64"/>
        <v>#VALUE!</v>
      </c>
      <c r="BL42" s="7" t="e">
        <f t="shared" si="65"/>
        <v>#VALUE!</v>
      </c>
      <c r="BM42" s="7" t="e">
        <f t="shared" si="66"/>
        <v>#VALUE!</v>
      </c>
      <c r="BN42" s="7" t="e">
        <f t="shared" si="67"/>
        <v>#VALUE!</v>
      </c>
      <c r="BO42" s="7" t="e">
        <f t="shared" si="68"/>
        <v>#VALUE!</v>
      </c>
    </row>
    <row r="43" spans="2:67" s="7" customFormat="1" x14ac:dyDescent="0.15">
      <c r="B43" s="79"/>
      <c r="C43" s="79"/>
      <c r="D43" s="30"/>
      <c r="E43" s="78"/>
      <c r="F43" s="78"/>
      <c r="G43" s="78"/>
      <c r="H43" s="78"/>
      <c r="I43" s="108" t="str">
        <f t="shared" si="43"/>
        <v/>
      </c>
      <c r="J43" s="109" t="str">
        <f t="shared" si="70"/>
        <v/>
      </c>
      <c r="K43" s="110" t="str">
        <f t="shared" si="44"/>
        <v/>
      </c>
      <c r="L43" s="109" t="str">
        <f t="shared" si="69"/>
        <v/>
      </c>
      <c r="M43" s="110" t="str">
        <f t="shared" si="45"/>
        <v/>
      </c>
      <c r="N43" s="109" t="str">
        <f t="shared" si="46"/>
        <v/>
      </c>
      <c r="O43" s="110" t="str">
        <f t="shared" si="47"/>
        <v/>
      </c>
      <c r="P43" s="110" t="str">
        <f t="shared" si="72"/>
        <v/>
      </c>
      <c r="Q43" s="109" t="str">
        <f t="shared" si="71"/>
        <v/>
      </c>
      <c r="R43" s="109" t="str">
        <f t="shared" si="73"/>
        <v/>
      </c>
      <c r="S43" s="109" t="str">
        <f t="shared" si="17"/>
        <v/>
      </c>
      <c r="T43" s="110" t="str">
        <f t="shared" si="48"/>
        <v/>
      </c>
      <c r="U43" s="109" t="str">
        <f t="shared" si="49"/>
        <v/>
      </c>
      <c r="V43" s="110" t="str">
        <f t="shared" si="33"/>
        <v/>
      </c>
      <c r="W43" s="110" t="str">
        <f t="shared" si="19"/>
        <v/>
      </c>
      <c r="X43" s="109" t="str">
        <f t="shared" si="50"/>
        <v/>
      </c>
      <c r="Y43" s="110" t="str">
        <f t="shared" si="51"/>
        <v/>
      </c>
      <c r="Z43" s="174" t="str">
        <f t="shared" si="20"/>
        <v/>
      </c>
      <c r="AA43" s="110" t="str">
        <f t="shared" si="52"/>
        <v/>
      </c>
      <c r="AB43" s="31"/>
      <c r="AC43" s="31"/>
      <c r="AD43" s="31"/>
      <c r="AE43" s="31"/>
      <c r="AF43" s="136"/>
      <c r="AG43" s="139">
        <f t="shared" si="21"/>
        <v>0</v>
      </c>
      <c r="AH43" s="31">
        <f t="shared" si="22"/>
        <v>0</v>
      </c>
      <c r="AI43" s="31"/>
      <c r="AJ43" s="140">
        <f t="shared" si="23"/>
        <v>0</v>
      </c>
      <c r="AK43" s="12"/>
      <c r="AL43" s="12"/>
      <c r="AM43" s="79">
        <f t="shared" si="53"/>
        <v>0</v>
      </c>
      <c r="AN43" s="79">
        <f t="shared" si="54"/>
        <v>0</v>
      </c>
      <c r="AO43" s="12"/>
      <c r="AP43" s="8">
        <f t="shared" si="55"/>
        <v>9.0359999999999996</v>
      </c>
      <c r="AQ43" s="8">
        <f t="shared" si="74"/>
        <v>-184.49199999999999</v>
      </c>
      <c r="AR43" s="8"/>
      <c r="AS43" s="8">
        <f t="shared" si="56"/>
        <v>0</v>
      </c>
      <c r="AT43"/>
      <c r="AU43">
        <f>IF($E$4="M",IF(AX43&lt;78,LMS!$D$5*AX43^3+LMS!$E$5*AX43^2+LMS!$F$5*AX43+LMS!$G$5,IF(AX43&lt;150,LMS!$D$6*AX43^3+LMS!$E$6*AX43^2+LMS!$F$6*AX43+LMS!$G$6,LMS!$D$7*AX43^3+LMS!$E$7*AX43^2+LMS!$F$7*AX43+LMS!$G$7)),IF(AX43&lt;69,LMS!$D$9*AX43^3+LMS!$E$9*AX43^2+LMS!$F$9*AX43+LMS!$G$9,IF(AX43&lt;150,LMS!$D$10*AX43^3+LMS!$E$10*AX43^2+LMS!$F$10*AX43+LMS!$G$10,LMS!$D$11*AX43^3+LMS!$E$11*AX43^2+LMS!$F$11*AX43+LMS!$G$11)))</f>
        <v>0.79584630099999998</v>
      </c>
      <c r="AV43">
        <f>IF($E$4="M",(IF(AX43&lt;2.5,LMS!$D$21*AX43^3+LMS!$E$21*AX43^2+LMS!$F$21*AX43+LMS!$G$21,IF(AX43&lt;9.5,LMS!$D$22*AX43^3+LMS!$E$22*AX43^2+LMS!$F$22*AX43+LMS!$G$22,IF(AX43&lt;26.75,LMS!$D$23*AX43^3+LMS!$E$23*AX43^2+LMS!$F$23*AX43+LMS!$G$23,IF(AX43&lt;90,LMS!$D$24*AX43^3+LMS!$E$24*AX43^2+LMS!$F$24*AX43+LMS!$G$24,LMS!$D$25*AX43^3+LMS!$E$25*AX43^2+LMS!$F$25*AX43+LMS!$G$25))))),(IF(AX43&lt;2.5,LMS!$D$27*AX43^3+LMS!$E$27*AX43^2+LMS!$F$27*AX43+LMS!$G$27,IF(AX43&lt;9.5,LMS!$D$28*AX43^3+LMS!$E$28*AX43^2+LMS!$F$28*AX43+LMS!$G$28,IF(AX43&lt;26.75,LMS!$D$29*AX43^3+LMS!$E$29*AX43^2+LMS!$F$29*AX43+LMS!$G$29,IF(AX43&lt;90,LMS!$D$30*AX43^3+LMS!$E$30*AX43^2+LMS!$F$30*AX43+LMS!$G$30,IF(AX43&lt;150,LMS!$D$31*AX43^3+LMS!$E$31*AX43^2+LMS!$F$31*AX43+LMS!$G$31,LMS!$D$32*AX43^3+LMS!$E$32*AX43^2+LMS!$F$32*AX43+LMS!$G$32)))))))</f>
        <v>12.568967990000001</v>
      </c>
      <c r="AW43">
        <f>IF($E$4="M",(IF(AX43&lt;90,LMS!$D$14*AX43^3+LMS!$E$14*AX43^2+LMS!$F$14*AX43+LMS!$G$14,LMS!$D$15*AX43^3+LMS!$E$15*AX43^2+LMS!$F$15*AX43+LMS!$G$15)),(IF(AX43&lt;90,LMS!$D$17*AX43^3+LMS!$E$17*AX43^2+LMS!$F$17*AX43+LMS!$G$17,LMS!$D$18*AX43^3+LMS!$E$18*AX43^2+LMS!$F$18*AX43+LMS!$G$18)))</f>
        <v>8.8969350000000003E-2</v>
      </c>
      <c r="AX43" s="7">
        <f t="shared" si="28"/>
        <v>0</v>
      </c>
      <c r="AZ43" s="143">
        <f>IF($E$4="M",WeightSDS!P$5*$AX43^7+WeightSDS!Q$5*$AX43^6+WeightSDS!R$5*$AX43^5+WeightSDS!S$5*$AX43^4+WeightSDS!T$5*$AX43^3+WeightSDS!U$5*$AX43^2+WeightSDS!V$5*$AX43+WeightSDS!W$5,IF($AX43&lt;186,WeightSDS!P$8*$AX43^7+WeightSDS!Q$8*$AX43^6+WeightSDS!R$8*$AX43^5+WeightSDS!S$8*$AX43^4+WeightSDS!T$8*$AX43^3+WeightSDS!U$8*$AX43^2+WeightSDS!V$8*$AX43+WeightSDS!W$8,WeightSDS!$U$9+WeightSDS!$V$9*($AX43-WeightSDS!$W$9)))</f>
        <v>0.75407122999999998</v>
      </c>
      <c r="BA43" s="7">
        <f>IF($E$4="M",IF($AX43&lt;45,WeightSDS!M$23*$AX43^10+WeightSDS!N$23*$AX43^9+WeightSDS!O$23*$AX43^8+WeightSDS!P$23*$AX43^7+WeightSDS!Q$23*$AX43^6+WeightSDS!R$23*$AX43^5+WeightSDS!S$23*$AX43^4+WeightSDS!T$23*$AX43^3+WeightSDS!U$23*$AX43^2+WeightSDS!V$23*$AX43+WeightSDS!W$23,IF($AX43&lt;153,WeightSDS!M$25*$AX43^10+WeightSDS!N$25*$AX43^9+WeightSDS!O$25*$AX43^8+WeightSDS!P$25*$AX43^7+WeightSDS!Q$25*$AX43^6+WeightSDS!R$25*$AX43^5+WeightSDS!S$25*$AX43^4+WeightSDS!T$25*$AX43^3+WeightSDS!U$25*$AX43^2+WeightSDS!V$25*$AX43+WeightSDS!W$25,WeightSDS!M$27+WeightSDS!N$27/(1+EXP(WeightSDS!O$27+WeightSDS!P$27*$AX43)))),IF($AX43&lt;43.8,WeightSDS!M$29*$AX43^10+WeightSDS!N$29*$AX43^9+WeightSDS!O$29*$AX43^8+WeightSDS!P$29*$AX43^7+WeightSDS!Q$29*$AX43^6+WeightSDS!R$29*$AX43^5+WeightSDS!S$29*$AX43^4+WeightSDS!T$29*$AX43^3+WeightSDS!U$29*$AX43^2+WeightSDS!V$29*$AX43+WeightSDS!W$29-0.010431*(1-$AX43/210),IF($AX43&lt;123,WeightSDS!M$30*$AX43^10+WeightSDS!N$30*$AX43^9+WeightSDS!O$30*$AX43^8+WeightSDS!P$30*$AX43^7+WeightSDS!Q$30*$AX43^6+WeightSDS!R$30*$AX43^5+WeightSDS!S$30*$AX43^4+WeightSDS!T$30*$AX43^3+WeightSDS!U$30*$AX43^2+WeightSDS!V$30*$AX43+WeightSDS!W$30-0.010431*(1-1/$AX43),WeightSDS!M$32+WeightSDS!N$32/(1+EXP(WeightSDS!O$32+WeightSDS!P$32*$AX43))-0.010431*(1-$AX43/210))))</f>
        <v>2.9500001032655536</v>
      </c>
      <c r="BB43" s="7">
        <f>IF($E$4="M",IF($AX43&lt;162,WeightSDS!P$12*$AX43^7+WeightSDS!Q$12*$AX43^6+WeightSDS!R$12*$AX43^5+WeightSDS!S$12*$AX43^4+WeightSDS!T$12*$AX43^3+WeightSDS!U$12*$AX43^2+WeightSDS!V$12*$AX43+WeightSDS!W$12,WeightSDS!P$14*$AX43^7+WeightSDS!Q$14*$AX43^6+WeightSDS!R$14*$AX43^5+WeightSDS!S$14*$AX43^4+WeightSDS!T$14*$AX43^3+WeightSDS!U$14*$AX43^2+WeightSDS!V$14*$AX43+WeightSDS!W$14),IF($AX43&lt;156,WeightSDS!O$17*$AX43^8+WeightSDS!P$17*$AX43^7+WeightSDS!Q$17*$AX43^6+WeightSDS!R$17*$AX43^5+WeightSDS!S$17*$AX43^4+WeightSDS!T$17*$AX43^3+WeightSDS!U$17*$AX43^2+WeightSDS!V$17*$AX43+WeightSDS!W$17,IF($AX43&lt;186,WeightSDS!$U$18+(WeightSDS!$V$18-WeightSDS!$U$18)/24*($AX43-186)+WeightSDS!$W$18*(-$AX43+186)^2-0.005,WeightSDS!$U$18+(WeightSDS!$V$18-WeightSDS!$U$18)/24*($AX43-186)-0.005)))</f>
        <v>0.14604529399999999</v>
      </c>
      <c r="BD43">
        <f t="shared" si="57"/>
        <v>0.56299999999999994</v>
      </c>
      <c r="BE43">
        <f t="shared" si="58"/>
        <v>69</v>
      </c>
      <c r="BF43">
        <f t="shared" si="59"/>
        <v>0.51</v>
      </c>
      <c r="BG43" s="7" t="e">
        <f t="shared" si="60"/>
        <v>#VALUE!</v>
      </c>
      <c r="BH43" s="7" t="e">
        <f t="shared" si="61"/>
        <v>#VALUE!</v>
      </c>
      <c r="BI43" s="7" t="e">
        <f t="shared" si="62"/>
        <v>#VALUE!</v>
      </c>
      <c r="BJ43" s="7" t="e">
        <f t="shared" si="63"/>
        <v>#VALUE!</v>
      </c>
      <c r="BK43" s="7" t="e">
        <f t="shared" si="64"/>
        <v>#VALUE!</v>
      </c>
      <c r="BL43" s="7" t="e">
        <f t="shared" si="65"/>
        <v>#VALUE!</v>
      </c>
      <c r="BM43" s="7" t="e">
        <f t="shared" si="66"/>
        <v>#VALUE!</v>
      </c>
      <c r="BN43" s="7" t="e">
        <f t="shared" si="67"/>
        <v>#VALUE!</v>
      </c>
      <c r="BO43" s="7" t="e">
        <f t="shared" si="68"/>
        <v>#VALUE!</v>
      </c>
    </row>
    <row r="44" spans="2:67" s="7" customFormat="1" x14ac:dyDescent="0.15">
      <c r="B44" s="79"/>
      <c r="C44" s="79"/>
      <c r="D44" s="30"/>
      <c r="E44" s="78"/>
      <c r="F44" s="78"/>
      <c r="G44" s="78"/>
      <c r="H44" s="78"/>
      <c r="I44" s="108" t="str">
        <f t="shared" si="43"/>
        <v/>
      </c>
      <c r="J44" s="109" t="str">
        <f t="shared" si="70"/>
        <v/>
      </c>
      <c r="K44" s="110" t="str">
        <f t="shared" si="44"/>
        <v/>
      </c>
      <c r="L44" s="109" t="str">
        <f t="shared" si="69"/>
        <v/>
      </c>
      <c r="M44" s="110" t="str">
        <f t="shared" si="45"/>
        <v/>
      </c>
      <c r="N44" s="109" t="str">
        <f t="shared" si="46"/>
        <v/>
      </c>
      <c r="O44" s="110" t="str">
        <f t="shared" si="47"/>
        <v/>
      </c>
      <c r="P44" s="110" t="str">
        <f t="shared" si="72"/>
        <v/>
      </c>
      <c r="Q44" s="109" t="str">
        <f t="shared" si="71"/>
        <v/>
      </c>
      <c r="R44" s="109" t="str">
        <f t="shared" si="73"/>
        <v/>
      </c>
      <c r="S44" s="109" t="str">
        <f t="shared" si="17"/>
        <v/>
      </c>
      <c r="T44" s="110" t="str">
        <f t="shared" si="48"/>
        <v/>
      </c>
      <c r="U44" s="109" t="str">
        <f t="shared" si="49"/>
        <v/>
      </c>
      <c r="V44" s="110" t="str">
        <f t="shared" si="33"/>
        <v/>
      </c>
      <c r="W44" s="110" t="str">
        <f t="shared" si="19"/>
        <v/>
      </c>
      <c r="X44" s="109" t="str">
        <f t="shared" si="50"/>
        <v/>
      </c>
      <c r="Y44" s="110" t="str">
        <f t="shared" si="51"/>
        <v/>
      </c>
      <c r="Z44" s="174" t="str">
        <f t="shared" si="20"/>
        <v/>
      </c>
      <c r="AA44" s="110" t="str">
        <f t="shared" si="52"/>
        <v/>
      </c>
      <c r="AB44" s="31"/>
      <c r="AC44" s="31"/>
      <c r="AD44" s="31"/>
      <c r="AE44" s="31"/>
      <c r="AF44" s="136"/>
      <c r="AG44" s="139">
        <f t="shared" si="21"/>
        <v>0</v>
      </c>
      <c r="AH44" s="31">
        <f t="shared" si="22"/>
        <v>0</v>
      </c>
      <c r="AI44" s="31"/>
      <c r="AJ44" s="140">
        <f t="shared" si="23"/>
        <v>0</v>
      </c>
      <c r="AK44" s="12"/>
      <c r="AL44" s="12"/>
      <c r="AM44" s="79">
        <f t="shared" si="53"/>
        <v>0</v>
      </c>
      <c r="AN44" s="79">
        <f t="shared" si="54"/>
        <v>0</v>
      </c>
      <c r="AO44" s="12"/>
      <c r="AP44" s="8">
        <f t="shared" si="55"/>
        <v>9.0359999999999996</v>
      </c>
      <c r="AQ44" s="8">
        <f t="shared" si="74"/>
        <v>-184.49199999999999</v>
      </c>
      <c r="AR44" s="8"/>
      <c r="AS44" s="8">
        <f t="shared" si="56"/>
        <v>0</v>
      </c>
      <c r="AT44"/>
      <c r="AU44">
        <f>IF($E$4="M",IF(AX44&lt;78,LMS!$D$5*AX44^3+LMS!$E$5*AX44^2+LMS!$F$5*AX44+LMS!$G$5,IF(AX44&lt;150,LMS!$D$6*AX44^3+LMS!$E$6*AX44^2+LMS!$F$6*AX44+LMS!$G$6,LMS!$D$7*AX44^3+LMS!$E$7*AX44^2+LMS!$F$7*AX44+LMS!$G$7)),IF(AX44&lt;69,LMS!$D$9*AX44^3+LMS!$E$9*AX44^2+LMS!$F$9*AX44+LMS!$G$9,IF(AX44&lt;150,LMS!$D$10*AX44^3+LMS!$E$10*AX44^2+LMS!$F$10*AX44+LMS!$G$10,LMS!$D$11*AX44^3+LMS!$E$11*AX44^2+LMS!$F$11*AX44+LMS!$G$11)))</f>
        <v>0.79584630099999998</v>
      </c>
      <c r="AV44">
        <f>IF($E$4="M",(IF(AX44&lt;2.5,LMS!$D$21*AX44^3+LMS!$E$21*AX44^2+LMS!$F$21*AX44+LMS!$G$21,IF(AX44&lt;9.5,LMS!$D$22*AX44^3+LMS!$E$22*AX44^2+LMS!$F$22*AX44+LMS!$G$22,IF(AX44&lt;26.75,LMS!$D$23*AX44^3+LMS!$E$23*AX44^2+LMS!$F$23*AX44+LMS!$G$23,IF(AX44&lt;90,LMS!$D$24*AX44^3+LMS!$E$24*AX44^2+LMS!$F$24*AX44+LMS!$G$24,LMS!$D$25*AX44^3+LMS!$E$25*AX44^2+LMS!$F$25*AX44+LMS!$G$25))))),(IF(AX44&lt;2.5,LMS!$D$27*AX44^3+LMS!$E$27*AX44^2+LMS!$F$27*AX44+LMS!$G$27,IF(AX44&lt;9.5,LMS!$D$28*AX44^3+LMS!$E$28*AX44^2+LMS!$F$28*AX44+LMS!$G$28,IF(AX44&lt;26.75,LMS!$D$29*AX44^3+LMS!$E$29*AX44^2+LMS!$F$29*AX44+LMS!$G$29,IF(AX44&lt;90,LMS!$D$30*AX44^3+LMS!$E$30*AX44^2+LMS!$F$30*AX44+LMS!$G$30,IF(AX44&lt;150,LMS!$D$31*AX44^3+LMS!$E$31*AX44^2+LMS!$F$31*AX44+LMS!$G$31,LMS!$D$32*AX44^3+LMS!$E$32*AX44^2+LMS!$F$32*AX44+LMS!$G$32)))))))</f>
        <v>12.568967990000001</v>
      </c>
      <c r="AW44">
        <f>IF($E$4="M",(IF(AX44&lt;90,LMS!$D$14*AX44^3+LMS!$E$14*AX44^2+LMS!$F$14*AX44+LMS!$G$14,LMS!$D$15*AX44^3+LMS!$E$15*AX44^2+LMS!$F$15*AX44+LMS!$G$15)),(IF(AX44&lt;90,LMS!$D$17*AX44^3+LMS!$E$17*AX44^2+LMS!$F$17*AX44+LMS!$G$17,LMS!$D$18*AX44^3+LMS!$E$18*AX44^2+LMS!$F$18*AX44+LMS!$G$18)))</f>
        <v>8.8969350000000003E-2</v>
      </c>
      <c r="AX44" s="7">
        <f t="shared" si="28"/>
        <v>0</v>
      </c>
      <c r="AZ44" s="143">
        <f>IF($E$4="M",WeightSDS!P$5*$AX44^7+WeightSDS!Q$5*$AX44^6+WeightSDS!R$5*$AX44^5+WeightSDS!S$5*$AX44^4+WeightSDS!T$5*$AX44^3+WeightSDS!U$5*$AX44^2+WeightSDS!V$5*$AX44+WeightSDS!W$5,IF($AX44&lt;186,WeightSDS!P$8*$AX44^7+WeightSDS!Q$8*$AX44^6+WeightSDS!R$8*$AX44^5+WeightSDS!S$8*$AX44^4+WeightSDS!T$8*$AX44^3+WeightSDS!U$8*$AX44^2+WeightSDS!V$8*$AX44+WeightSDS!W$8,WeightSDS!$U$9+WeightSDS!$V$9*($AX44-WeightSDS!$W$9)))</f>
        <v>0.75407122999999998</v>
      </c>
      <c r="BA44" s="7">
        <f>IF($E$4="M",IF($AX44&lt;45,WeightSDS!M$23*$AX44^10+WeightSDS!N$23*$AX44^9+WeightSDS!O$23*$AX44^8+WeightSDS!P$23*$AX44^7+WeightSDS!Q$23*$AX44^6+WeightSDS!R$23*$AX44^5+WeightSDS!S$23*$AX44^4+WeightSDS!T$23*$AX44^3+WeightSDS!U$23*$AX44^2+WeightSDS!V$23*$AX44+WeightSDS!W$23,IF($AX44&lt;153,WeightSDS!M$25*$AX44^10+WeightSDS!N$25*$AX44^9+WeightSDS!O$25*$AX44^8+WeightSDS!P$25*$AX44^7+WeightSDS!Q$25*$AX44^6+WeightSDS!R$25*$AX44^5+WeightSDS!S$25*$AX44^4+WeightSDS!T$25*$AX44^3+WeightSDS!U$25*$AX44^2+WeightSDS!V$25*$AX44+WeightSDS!W$25,WeightSDS!M$27+WeightSDS!N$27/(1+EXP(WeightSDS!O$27+WeightSDS!P$27*$AX44)))),IF($AX44&lt;43.8,WeightSDS!M$29*$AX44^10+WeightSDS!N$29*$AX44^9+WeightSDS!O$29*$AX44^8+WeightSDS!P$29*$AX44^7+WeightSDS!Q$29*$AX44^6+WeightSDS!R$29*$AX44^5+WeightSDS!S$29*$AX44^4+WeightSDS!T$29*$AX44^3+WeightSDS!U$29*$AX44^2+WeightSDS!V$29*$AX44+WeightSDS!W$29-0.010431*(1-$AX44/210),IF($AX44&lt;123,WeightSDS!M$30*$AX44^10+WeightSDS!N$30*$AX44^9+WeightSDS!O$30*$AX44^8+WeightSDS!P$30*$AX44^7+WeightSDS!Q$30*$AX44^6+WeightSDS!R$30*$AX44^5+WeightSDS!S$30*$AX44^4+WeightSDS!T$30*$AX44^3+WeightSDS!U$30*$AX44^2+WeightSDS!V$30*$AX44+WeightSDS!W$30-0.010431*(1-1/$AX44),WeightSDS!M$32+WeightSDS!N$32/(1+EXP(WeightSDS!O$32+WeightSDS!P$32*$AX44))-0.010431*(1-$AX44/210))))</f>
        <v>2.9500001032655536</v>
      </c>
      <c r="BB44" s="7">
        <f>IF($E$4="M",IF($AX44&lt;162,WeightSDS!P$12*$AX44^7+WeightSDS!Q$12*$AX44^6+WeightSDS!R$12*$AX44^5+WeightSDS!S$12*$AX44^4+WeightSDS!T$12*$AX44^3+WeightSDS!U$12*$AX44^2+WeightSDS!V$12*$AX44+WeightSDS!W$12,WeightSDS!P$14*$AX44^7+WeightSDS!Q$14*$AX44^6+WeightSDS!R$14*$AX44^5+WeightSDS!S$14*$AX44^4+WeightSDS!T$14*$AX44^3+WeightSDS!U$14*$AX44^2+WeightSDS!V$14*$AX44+WeightSDS!W$14),IF($AX44&lt;156,WeightSDS!O$17*$AX44^8+WeightSDS!P$17*$AX44^7+WeightSDS!Q$17*$AX44^6+WeightSDS!R$17*$AX44^5+WeightSDS!S$17*$AX44^4+WeightSDS!T$17*$AX44^3+WeightSDS!U$17*$AX44^2+WeightSDS!V$17*$AX44+WeightSDS!W$17,IF($AX44&lt;186,WeightSDS!$U$18+(WeightSDS!$V$18-WeightSDS!$U$18)/24*($AX44-186)+WeightSDS!$W$18*(-$AX44+186)^2-0.005,WeightSDS!$U$18+(WeightSDS!$V$18-WeightSDS!$U$18)/24*($AX44-186)-0.005)))</f>
        <v>0.14604529399999999</v>
      </c>
      <c r="BD44">
        <f t="shared" si="57"/>
        <v>0.56299999999999994</v>
      </c>
      <c r="BE44">
        <f t="shared" si="58"/>
        <v>69</v>
      </c>
      <c r="BF44">
        <f t="shared" si="59"/>
        <v>0.51</v>
      </c>
      <c r="BG44" s="7" t="e">
        <f t="shared" si="60"/>
        <v>#VALUE!</v>
      </c>
      <c r="BH44" s="7" t="e">
        <f t="shared" si="61"/>
        <v>#VALUE!</v>
      </c>
      <c r="BI44" s="7" t="e">
        <f t="shared" si="62"/>
        <v>#VALUE!</v>
      </c>
      <c r="BJ44" s="7" t="e">
        <f t="shared" si="63"/>
        <v>#VALUE!</v>
      </c>
      <c r="BK44" s="7" t="e">
        <f t="shared" si="64"/>
        <v>#VALUE!</v>
      </c>
      <c r="BL44" s="7" t="e">
        <f t="shared" si="65"/>
        <v>#VALUE!</v>
      </c>
      <c r="BM44" s="7" t="e">
        <f t="shared" si="66"/>
        <v>#VALUE!</v>
      </c>
      <c r="BN44" s="7" t="e">
        <f t="shared" si="67"/>
        <v>#VALUE!</v>
      </c>
      <c r="BO44" s="7" t="e">
        <f t="shared" si="68"/>
        <v>#VALUE!</v>
      </c>
    </row>
    <row r="45" spans="2:67" s="7" customFormat="1" x14ac:dyDescent="0.15">
      <c r="B45" s="79"/>
      <c r="C45" s="79"/>
      <c r="D45" s="30"/>
      <c r="E45" s="78"/>
      <c r="F45" s="78"/>
      <c r="G45" s="78"/>
      <c r="H45" s="78"/>
      <c r="I45" s="108" t="str">
        <f t="shared" si="43"/>
        <v/>
      </c>
      <c r="J45" s="109" t="str">
        <f t="shared" si="70"/>
        <v/>
      </c>
      <c r="K45" s="110" t="str">
        <f t="shared" si="44"/>
        <v/>
      </c>
      <c r="L45" s="109" t="str">
        <f t="shared" si="69"/>
        <v/>
      </c>
      <c r="M45" s="110" t="str">
        <f t="shared" si="45"/>
        <v/>
      </c>
      <c r="N45" s="109" t="str">
        <f t="shared" si="46"/>
        <v/>
      </c>
      <c r="O45" s="110" t="str">
        <f t="shared" si="47"/>
        <v/>
      </c>
      <c r="P45" s="110" t="str">
        <f t="shared" si="72"/>
        <v/>
      </c>
      <c r="Q45" s="109" t="str">
        <f t="shared" si="71"/>
        <v/>
      </c>
      <c r="R45" s="109" t="str">
        <f t="shared" si="73"/>
        <v/>
      </c>
      <c r="S45" s="109" t="str">
        <f t="shared" si="17"/>
        <v/>
      </c>
      <c r="T45" s="110" t="str">
        <f t="shared" si="48"/>
        <v/>
      </c>
      <c r="U45" s="109" t="str">
        <f t="shared" si="49"/>
        <v/>
      </c>
      <c r="V45" s="110" t="str">
        <f t="shared" si="33"/>
        <v/>
      </c>
      <c r="W45" s="110" t="str">
        <f t="shared" si="19"/>
        <v/>
      </c>
      <c r="X45" s="109" t="str">
        <f t="shared" si="50"/>
        <v/>
      </c>
      <c r="Y45" s="110" t="str">
        <f t="shared" si="51"/>
        <v/>
      </c>
      <c r="Z45" s="174" t="str">
        <f t="shared" si="20"/>
        <v/>
      </c>
      <c r="AA45" s="110" t="str">
        <f t="shared" si="52"/>
        <v/>
      </c>
      <c r="AB45" s="31"/>
      <c r="AC45" s="31"/>
      <c r="AD45" s="31"/>
      <c r="AE45" s="31"/>
      <c r="AF45" s="136"/>
      <c r="AG45" s="139">
        <f t="shared" si="21"/>
        <v>0</v>
      </c>
      <c r="AH45" s="31">
        <f t="shared" si="22"/>
        <v>0</v>
      </c>
      <c r="AI45" s="31"/>
      <c r="AJ45" s="140">
        <f t="shared" si="23"/>
        <v>0</v>
      </c>
      <c r="AK45" s="12"/>
      <c r="AL45" s="12"/>
      <c r="AM45" s="79">
        <f t="shared" si="53"/>
        <v>0</v>
      </c>
      <c r="AN45" s="79">
        <f t="shared" si="54"/>
        <v>0</v>
      </c>
      <c r="AO45" s="12"/>
      <c r="AP45" s="8">
        <f t="shared" si="55"/>
        <v>9.0359999999999996</v>
      </c>
      <c r="AQ45" s="8">
        <f t="shared" si="74"/>
        <v>-184.49199999999999</v>
      </c>
      <c r="AR45" s="8"/>
      <c r="AS45" s="8">
        <f t="shared" si="56"/>
        <v>0</v>
      </c>
      <c r="AT45"/>
      <c r="AU45">
        <f>IF($E$4="M",IF(AX45&lt;78,LMS!$D$5*AX45^3+LMS!$E$5*AX45^2+LMS!$F$5*AX45+LMS!$G$5,IF(AX45&lt;150,LMS!$D$6*AX45^3+LMS!$E$6*AX45^2+LMS!$F$6*AX45+LMS!$G$6,LMS!$D$7*AX45^3+LMS!$E$7*AX45^2+LMS!$F$7*AX45+LMS!$G$7)),IF(AX45&lt;69,LMS!$D$9*AX45^3+LMS!$E$9*AX45^2+LMS!$F$9*AX45+LMS!$G$9,IF(AX45&lt;150,LMS!$D$10*AX45^3+LMS!$E$10*AX45^2+LMS!$F$10*AX45+LMS!$G$10,LMS!$D$11*AX45^3+LMS!$E$11*AX45^2+LMS!$F$11*AX45+LMS!$G$11)))</f>
        <v>0.79584630099999998</v>
      </c>
      <c r="AV45">
        <f>IF($E$4="M",(IF(AX45&lt;2.5,LMS!$D$21*AX45^3+LMS!$E$21*AX45^2+LMS!$F$21*AX45+LMS!$G$21,IF(AX45&lt;9.5,LMS!$D$22*AX45^3+LMS!$E$22*AX45^2+LMS!$F$22*AX45+LMS!$G$22,IF(AX45&lt;26.75,LMS!$D$23*AX45^3+LMS!$E$23*AX45^2+LMS!$F$23*AX45+LMS!$G$23,IF(AX45&lt;90,LMS!$D$24*AX45^3+LMS!$E$24*AX45^2+LMS!$F$24*AX45+LMS!$G$24,LMS!$D$25*AX45^3+LMS!$E$25*AX45^2+LMS!$F$25*AX45+LMS!$G$25))))),(IF(AX45&lt;2.5,LMS!$D$27*AX45^3+LMS!$E$27*AX45^2+LMS!$F$27*AX45+LMS!$G$27,IF(AX45&lt;9.5,LMS!$D$28*AX45^3+LMS!$E$28*AX45^2+LMS!$F$28*AX45+LMS!$G$28,IF(AX45&lt;26.75,LMS!$D$29*AX45^3+LMS!$E$29*AX45^2+LMS!$F$29*AX45+LMS!$G$29,IF(AX45&lt;90,LMS!$D$30*AX45^3+LMS!$E$30*AX45^2+LMS!$F$30*AX45+LMS!$G$30,IF(AX45&lt;150,LMS!$D$31*AX45^3+LMS!$E$31*AX45^2+LMS!$F$31*AX45+LMS!$G$31,LMS!$D$32*AX45^3+LMS!$E$32*AX45^2+LMS!$F$32*AX45+LMS!$G$32)))))))</f>
        <v>12.568967990000001</v>
      </c>
      <c r="AW45">
        <f>IF($E$4="M",(IF(AX45&lt;90,LMS!$D$14*AX45^3+LMS!$E$14*AX45^2+LMS!$F$14*AX45+LMS!$G$14,LMS!$D$15*AX45^3+LMS!$E$15*AX45^2+LMS!$F$15*AX45+LMS!$G$15)),(IF(AX45&lt;90,LMS!$D$17*AX45^3+LMS!$E$17*AX45^2+LMS!$F$17*AX45+LMS!$G$17,LMS!$D$18*AX45^3+LMS!$E$18*AX45^2+LMS!$F$18*AX45+LMS!$G$18)))</f>
        <v>8.8969350000000003E-2</v>
      </c>
      <c r="AX45" s="7">
        <f t="shared" si="28"/>
        <v>0</v>
      </c>
      <c r="AZ45" s="143">
        <f>IF($E$4="M",WeightSDS!P$5*$AX45^7+WeightSDS!Q$5*$AX45^6+WeightSDS!R$5*$AX45^5+WeightSDS!S$5*$AX45^4+WeightSDS!T$5*$AX45^3+WeightSDS!U$5*$AX45^2+WeightSDS!V$5*$AX45+WeightSDS!W$5,IF($AX45&lt;186,WeightSDS!P$8*$AX45^7+WeightSDS!Q$8*$AX45^6+WeightSDS!R$8*$AX45^5+WeightSDS!S$8*$AX45^4+WeightSDS!T$8*$AX45^3+WeightSDS!U$8*$AX45^2+WeightSDS!V$8*$AX45+WeightSDS!W$8,WeightSDS!$U$9+WeightSDS!$V$9*($AX45-WeightSDS!$W$9)))</f>
        <v>0.75407122999999998</v>
      </c>
      <c r="BA45" s="7">
        <f>IF($E$4="M",IF($AX45&lt;45,WeightSDS!M$23*$AX45^10+WeightSDS!N$23*$AX45^9+WeightSDS!O$23*$AX45^8+WeightSDS!P$23*$AX45^7+WeightSDS!Q$23*$AX45^6+WeightSDS!R$23*$AX45^5+WeightSDS!S$23*$AX45^4+WeightSDS!T$23*$AX45^3+WeightSDS!U$23*$AX45^2+WeightSDS!V$23*$AX45+WeightSDS!W$23,IF($AX45&lt;153,WeightSDS!M$25*$AX45^10+WeightSDS!N$25*$AX45^9+WeightSDS!O$25*$AX45^8+WeightSDS!P$25*$AX45^7+WeightSDS!Q$25*$AX45^6+WeightSDS!R$25*$AX45^5+WeightSDS!S$25*$AX45^4+WeightSDS!T$25*$AX45^3+WeightSDS!U$25*$AX45^2+WeightSDS!V$25*$AX45+WeightSDS!W$25,WeightSDS!M$27+WeightSDS!N$27/(1+EXP(WeightSDS!O$27+WeightSDS!P$27*$AX45)))),IF($AX45&lt;43.8,WeightSDS!M$29*$AX45^10+WeightSDS!N$29*$AX45^9+WeightSDS!O$29*$AX45^8+WeightSDS!P$29*$AX45^7+WeightSDS!Q$29*$AX45^6+WeightSDS!R$29*$AX45^5+WeightSDS!S$29*$AX45^4+WeightSDS!T$29*$AX45^3+WeightSDS!U$29*$AX45^2+WeightSDS!V$29*$AX45+WeightSDS!W$29-0.010431*(1-$AX45/210),IF($AX45&lt;123,WeightSDS!M$30*$AX45^10+WeightSDS!N$30*$AX45^9+WeightSDS!O$30*$AX45^8+WeightSDS!P$30*$AX45^7+WeightSDS!Q$30*$AX45^6+WeightSDS!R$30*$AX45^5+WeightSDS!S$30*$AX45^4+WeightSDS!T$30*$AX45^3+WeightSDS!U$30*$AX45^2+WeightSDS!V$30*$AX45+WeightSDS!W$30-0.010431*(1-1/$AX45),WeightSDS!M$32+WeightSDS!N$32/(1+EXP(WeightSDS!O$32+WeightSDS!P$32*$AX45))-0.010431*(1-$AX45/210))))</f>
        <v>2.9500001032655536</v>
      </c>
      <c r="BB45" s="7">
        <f>IF($E$4="M",IF($AX45&lt;162,WeightSDS!P$12*$AX45^7+WeightSDS!Q$12*$AX45^6+WeightSDS!R$12*$AX45^5+WeightSDS!S$12*$AX45^4+WeightSDS!T$12*$AX45^3+WeightSDS!U$12*$AX45^2+WeightSDS!V$12*$AX45+WeightSDS!W$12,WeightSDS!P$14*$AX45^7+WeightSDS!Q$14*$AX45^6+WeightSDS!R$14*$AX45^5+WeightSDS!S$14*$AX45^4+WeightSDS!T$14*$AX45^3+WeightSDS!U$14*$AX45^2+WeightSDS!V$14*$AX45+WeightSDS!W$14),IF($AX45&lt;156,WeightSDS!O$17*$AX45^8+WeightSDS!P$17*$AX45^7+WeightSDS!Q$17*$AX45^6+WeightSDS!R$17*$AX45^5+WeightSDS!S$17*$AX45^4+WeightSDS!T$17*$AX45^3+WeightSDS!U$17*$AX45^2+WeightSDS!V$17*$AX45+WeightSDS!W$17,IF($AX45&lt;186,WeightSDS!$U$18+(WeightSDS!$V$18-WeightSDS!$U$18)/24*($AX45-186)+WeightSDS!$W$18*(-$AX45+186)^2-0.005,WeightSDS!$U$18+(WeightSDS!$V$18-WeightSDS!$U$18)/24*($AX45-186)-0.005)))</f>
        <v>0.14604529399999999</v>
      </c>
      <c r="BD45">
        <f t="shared" si="57"/>
        <v>0.56299999999999994</v>
      </c>
      <c r="BE45">
        <f t="shared" si="58"/>
        <v>69</v>
      </c>
      <c r="BF45">
        <f t="shared" si="59"/>
        <v>0.51</v>
      </c>
      <c r="BG45" s="7" t="e">
        <f t="shared" si="60"/>
        <v>#VALUE!</v>
      </c>
      <c r="BH45" s="7" t="e">
        <f t="shared" si="61"/>
        <v>#VALUE!</v>
      </c>
      <c r="BI45" s="7" t="e">
        <f t="shared" si="62"/>
        <v>#VALUE!</v>
      </c>
      <c r="BJ45" s="7" t="e">
        <f t="shared" si="63"/>
        <v>#VALUE!</v>
      </c>
      <c r="BK45" s="7" t="e">
        <f t="shared" si="64"/>
        <v>#VALUE!</v>
      </c>
      <c r="BL45" s="7" t="e">
        <f t="shared" si="65"/>
        <v>#VALUE!</v>
      </c>
      <c r="BM45" s="7" t="e">
        <f t="shared" si="66"/>
        <v>#VALUE!</v>
      </c>
      <c r="BN45" s="7" t="e">
        <f t="shared" si="67"/>
        <v>#VALUE!</v>
      </c>
      <c r="BO45" s="7" t="e">
        <f t="shared" si="68"/>
        <v>#VALUE!</v>
      </c>
    </row>
    <row r="46" spans="2:67" s="7" customFormat="1" x14ac:dyDescent="0.15">
      <c r="B46" s="79"/>
      <c r="C46" s="79"/>
      <c r="D46" s="30"/>
      <c r="E46" s="78"/>
      <c r="F46" s="78"/>
      <c r="G46" s="78"/>
      <c r="H46" s="78"/>
      <c r="I46" s="108" t="str">
        <f t="shared" si="43"/>
        <v/>
      </c>
      <c r="J46" s="109" t="str">
        <f t="shared" si="70"/>
        <v/>
      </c>
      <c r="K46" s="110" t="str">
        <f t="shared" si="44"/>
        <v/>
      </c>
      <c r="L46" s="109" t="str">
        <f t="shared" si="69"/>
        <v/>
      </c>
      <c r="M46" s="110" t="str">
        <f t="shared" si="45"/>
        <v/>
      </c>
      <c r="N46" s="109" t="str">
        <f t="shared" si="46"/>
        <v/>
      </c>
      <c r="O46" s="110" t="str">
        <f t="shared" si="47"/>
        <v/>
      </c>
      <c r="P46" s="110" t="str">
        <f t="shared" si="72"/>
        <v/>
      </c>
      <c r="Q46" s="109" t="str">
        <f t="shared" si="71"/>
        <v/>
      </c>
      <c r="R46" s="109" t="str">
        <f t="shared" si="73"/>
        <v/>
      </c>
      <c r="S46" s="109" t="str">
        <f t="shared" si="17"/>
        <v/>
      </c>
      <c r="T46" s="110" t="str">
        <f t="shared" si="48"/>
        <v/>
      </c>
      <c r="U46" s="109" t="str">
        <f t="shared" si="49"/>
        <v/>
      </c>
      <c r="V46" s="110" t="str">
        <f t="shared" si="33"/>
        <v/>
      </c>
      <c r="W46" s="110" t="str">
        <f t="shared" si="19"/>
        <v/>
      </c>
      <c r="X46" s="109" t="str">
        <f t="shared" si="50"/>
        <v/>
      </c>
      <c r="Y46" s="110" t="str">
        <f t="shared" si="51"/>
        <v/>
      </c>
      <c r="Z46" s="174" t="str">
        <f t="shared" si="20"/>
        <v/>
      </c>
      <c r="AA46" s="110" t="str">
        <f t="shared" si="52"/>
        <v/>
      </c>
      <c r="AB46" s="31"/>
      <c r="AC46" s="31"/>
      <c r="AD46" s="31"/>
      <c r="AE46" s="31"/>
      <c r="AF46" s="136"/>
      <c r="AG46" s="139">
        <f t="shared" si="21"/>
        <v>0</v>
      </c>
      <c r="AH46" s="31">
        <f t="shared" si="22"/>
        <v>0</v>
      </c>
      <c r="AI46" s="31"/>
      <c r="AJ46" s="140">
        <f t="shared" si="23"/>
        <v>0</v>
      </c>
      <c r="AK46" s="12"/>
      <c r="AL46" s="12"/>
      <c r="AM46" s="79">
        <f t="shared" si="53"/>
        <v>0</v>
      </c>
      <c r="AN46" s="79">
        <f t="shared" si="54"/>
        <v>0</v>
      </c>
      <c r="AO46" s="12"/>
      <c r="AP46" s="8">
        <f t="shared" si="55"/>
        <v>9.0359999999999996</v>
      </c>
      <c r="AQ46" s="8">
        <f t="shared" si="74"/>
        <v>-184.49199999999999</v>
      </c>
      <c r="AR46" s="8"/>
      <c r="AS46" s="8">
        <f t="shared" si="56"/>
        <v>0</v>
      </c>
      <c r="AT46"/>
      <c r="AU46">
        <f>IF($E$4="M",IF(AX46&lt;78,LMS!$D$5*AX46^3+LMS!$E$5*AX46^2+LMS!$F$5*AX46+LMS!$G$5,IF(AX46&lt;150,LMS!$D$6*AX46^3+LMS!$E$6*AX46^2+LMS!$F$6*AX46+LMS!$G$6,LMS!$D$7*AX46^3+LMS!$E$7*AX46^2+LMS!$F$7*AX46+LMS!$G$7)),IF(AX46&lt;69,LMS!$D$9*AX46^3+LMS!$E$9*AX46^2+LMS!$F$9*AX46+LMS!$G$9,IF(AX46&lt;150,LMS!$D$10*AX46^3+LMS!$E$10*AX46^2+LMS!$F$10*AX46+LMS!$G$10,LMS!$D$11*AX46^3+LMS!$E$11*AX46^2+LMS!$F$11*AX46+LMS!$G$11)))</f>
        <v>0.79584630099999998</v>
      </c>
      <c r="AV46">
        <f>IF($E$4="M",(IF(AX46&lt;2.5,LMS!$D$21*AX46^3+LMS!$E$21*AX46^2+LMS!$F$21*AX46+LMS!$G$21,IF(AX46&lt;9.5,LMS!$D$22*AX46^3+LMS!$E$22*AX46^2+LMS!$F$22*AX46+LMS!$G$22,IF(AX46&lt;26.75,LMS!$D$23*AX46^3+LMS!$E$23*AX46^2+LMS!$F$23*AX46+LMS!$G$23,IF(AX46&lt;90,LMS!$D$24*AX46^3+LMS!$E$24*AX46^2+LMS!$F$24*AX46+LMS!$G$24,LMS!$D$25*AX46^3+LMS!$E$25*AX46^2+LMS!$F$25*AX46+LMS!$G$25))))),(IF(AX46&lt;2.5,LMS!$D$27*AX46^3+LMS!$E$27*AX46^2+LMS!$F$27*AX46+LMS!$G$27,IF(AX46&lt;9.5,LMS!$D$28*AX46^3+LMS!$E$28*AX46^2+LMS!$F$28*AX46+LMS!$G$28,IF(AX46&lt;26.75,LMS!$D$29*AX46^3+LMS!$E$29*AX46^2+LMS!$F$29*AX46+LMS!$G$29,IF(AX46&lt;90,LMS!$D$30*AX46^3+LMS!$E$30*AX46^2+LMS!$F$30*AX46+LMS!$G$30,IF(AX46&lt;150,LMS!$D$31*AX46^3+LMS!$E$31*AX46^2+LMS!$F$31*AX46+LMS!$G$31,LMS!$D$32*AX46^3+LMS!$E$32*AX46^2+LMS!$F$32*AX46+LMS!$G$32)))))))</f>
        <v>12.568967990000001</v>
      </c>
      <c r="AW46">
        <f>IF($E$4="M",(IF(AX46&lt;90,LMS!$D$14*AX46^3+LMS!$E$14*AX46^2+LMS!$F$14*AX46+LMS!$G$14,LMS!$D$15*AX46^3+LMS!$E$15*AX46^2+LMS!$F$15*AX46+LMS!$G$15)),(IF(AX46&lt;90,LMS!$D$17*AX46^3+LMS!$E$17*AX46^2+LMS!$F$17*AX46+LMS!$G$17,LMS!$D$18*AX46^3+LMS!$E$18*AX46^2+LMS!$F$18*AX46+LMS!$G$18)))</f>
        <v>8.8969350000000003E-2</v>
      </c>
      <c r="AX46" s="7">
        <f t="shared" si="28"/>
        <v>0</v>
      </c>
      <c r="AZ46" s="143">
        <f>IF($E$4="M",WeightSDS!P$5*$AX46^7+WeightSDS!Q$5*$AX46^6+WeightSDS!R$5*$AX46^5+WeightSDS!S$5*$AX46^4+WeightSDS!T$5*$AX46^3+WeightSDS!U$5*$AX46^2+WeightSDS!V$5*$AX46+WeightSDS!W$5,IF($AX46&lt;186,WeightSDS!P$8*$AX46^7+WeightSDS!Q$8*$AX46^6+WeightSDS!R$8*$AX46^5+WeightSDS!S$8*$AX46^4+WeightSDS!T$8*$AX46^3+WeightSDS!U$8*$AX46^2+WeightSDS!V$8*$AX46+WeightSDS!W$8,WeightSDS!$U$9+WeightSDS!$V$9*($AX46-WeightSDS!$W$9)))</f>
        <v>0.75407122999999998</v>
      </c>
      <c r="BA46" s="7">
        <f>IF($E$4="M",IF($AX46&lt;45,WeightSDS!M$23*$AX46^10+WeightSDS!N$23*$AX46^9+WeightSDS!O$23*$AX46^8+WeightSDS!P$23*$AX46^7+WeightSDS!Q$23*$AX46^6+WeightSDS!R$23*$AX46^5+WeightSDS!S$23*$AX46^4+WeightSDS!T$23*$AX46^3+WeightSDS!U$23*$AX46^2+WeightSDS!V$23*$AX46+WeightSDS!W$23,IF($AX46&lt;153,WeightSDS!M$25*$AX46^10+WeightSDS!N$25*$AX46^9+WeightSDS!O$25*$AX46^8+WeightSDS!P$25*$AX46^7+WeightSDS!Q$25*$AX46^6+WeightSDS!R$25*$AX46^5+WeightSDS!S$25*$AX46^4+WeightSDS!T$25*$AX46^3+WeightSDS!U$25*$AX46^2+WeightSDS!V$25*$AX46+WeightSDS!W$25,WeightSDS!M$27+WeightSDS!N$27/(1+EXP(WeightSDS!O$27+WeightSDS!P$27*$AX46)))),IF($AX46&lt;43.8,WeightSDS!M$29*$AX46^10+WeightSDS!N$29*$AX46^9+WeightSDS!O$29*$AX46^8+WeightSDS!P$29*$AX46^7+WeightSDS!Q$29*$AX46^6+WeightSDS!R$29*$AX46^5+WeightSDS!S$29*$AX46^4+WeightSDS!T$29*$AX46^3+WeightSDS!U$29*$AX46^2+WeightSDS!V$29*$AX46+WeightSDS!W$29-0.010431*(1-$AX46/210),IF($AX46&lt;123,WeightSDS!M$30*$AX46^10+WeightSDS!N$30*$AX46^9+WeightSDS!O$30*$AX46^8+WeightSDS!P$30*$AX46^7+WeightSDS!Q$30*$AX46^6+WeightSDS!R$30*$AX46^5+WeightSDS!S$30*$AX46^4+WeightSDS!T$30*$AX46^3+WeightSDS!U$30*$AX46^2+WeightSDS!V$30*$AX46+WeightSDS!W$30-0.010431*(1-1/$AX46),WeightSDS!M$32+WeightSDS!N$32/(1+EXP(WeightSDS!O$32+WeightSDS!P$32*$AX46))-0.010431*(1-$AX46/210))))</f>
        <v>2.9500001032655536</v>
      </c>
      <c r="BB46" s="7">
        <f>IF($E$4="M",IF($AX46&lt;162,WeightSDS!P$12*$AX46^7+WeightSDS!Q$12*$AX46^6+WeightSDS!R$12*$AX46^5+WeightSDS!S$12*$AX46^4+WeightSDS!T$12*$AX46^3+WeightSDS!U$12*$AX46^2+WeightSDS!V$12*$AX46+WeightSDS!W$12,WeightSDS!P$14*$AX46^7+WeightSDS!Q$14*$AX46^6+WeightSDS!R$14*$AX46^5+WeightSDS!S$14*$AX46^4+WeightSDS!T$14*$AX46^3+WeightSDS!U$14*$AX46^2+WeightSDS!V$14*$AX46+WeightSDS!W$14),IF($AX46&lt;156,WeightSDS!O$17*$AX46^8+WeightSDS!P$17*$AX46^7+WeightSDS!Q$17*$AX46^6+WeightSDS!R$17*$AX46^5+WeightSDS!S$17*$AX46^4+WeightSDS!T$17*$AX46^3+WeightSDS!U$17*$AX46^2+WeightSDS!V$17*$AX46+WeightSDS!W$17,IF($AX46&lt;186,WeightSDS!$U$18+(WeightSDS!$V$18-WeightSDS!$U$18)/24*($AX46-186)+WeightSDS!$W$18*(-$AX46+186)^2-0.005,WeightSDS!$U$18+(WeightSDS!$V$18-WeightSDS!$U$18)/24*($AX46-186)-0.005)))</f>
        <v>0.14604529399999999</v>
      </c>
      <c r="BD46">
        <f t="shared" si="57"/>
        <v>0.56299999999999994</v>
      </c>
      <c r="BE46">
        <f t="shared" si="58"/>
        <v>69</v>
      </c>
      <c r="BF46">
        <f t="shared" si="59"/>
        <v>0.51</v>
      </c>
      <c r="BG46" s="7" t="e">
        <f t="shared" si="60"/>
        <v>#VALUE!</v>
      </c>
      <c r="BH46" s="7" t="e">
        <f t="shared" si="61"/>
        <v>#VALUE!</v>
      </c>
      <c r="BI46" s="7" t="e">
        <f t="shared" si="62"/>
        <v>#VALUE!</v>
      </c>
      <c r="BJ46" s="7" t="e">
        <f t="shared" si="63"/>
        <v>#VALUE!</v>
      </c>
      <c r="BK46" s="7" t="e">
        <f t="shared" si="64"/>
        <v>#VALUE!</v>
      </c>
      <c r="BL46" s="7" t="e">
        <f t="shared" si="65"/>
        <v>#VALUE!</v>
      </c>
      <c r="BM46" s="7" t="e">
        <f t="shared" si="66"/>
        <v>#VALUE!</v>
      </c>
      <c r="BN46" s="7" t="e">
        <f t="shared" si="67"/>
        <v>#VALUE!</v>
      </c>
      <c r="BO46" s="7" t="e">
        <f t="shared" si="68"/>
        <v>#VALUE!</v>
      </c>
    </row>
    <row r="47" spans="2:67" s="7" customFormat="1" x14ac:dyDescent="0.15">
      <c r="B47" s="79"/>
      <c r="C47" s="79"/>
      <c r="D47" s="30"/>
      <c r="E47" s="78"/>
      <c r="F47" s="78"/>
      <c r="G47" s="78"/>
      <c r="H47" s="78"/>
      <c r="I47" s="108" t="str">
        <f t="shared" si="43"/>
        <v/>
      </c>
      <c r="J47" s="109" t="str">
        <f t="shared" si="70"/>
        <v/>
      </c>
      <c r="K47" s="110" t="str">
        <f t="shared" si="44"/>
        <v/>
      </c>
      <c r="L47" s="109" t="str">
        <f t="shared" si="69"/>
        <v/>
      </c>
      <c r="M47" s="110" t="str">
        <f t="shared" si="45"/>
        <v/>
      </c>
      <c r="N47" s="109" t="str">
        <f t="shared" si="46"/>
        <v/>
      </c>
      <c r="O47" s="110" t="str">
        <f t="shared" si="47"/>
        <v/>
      </c>
      <c r="P47" s="110" t="str">
        <f t="shared" si="72"/>
        <v/>
      </c>
      <c r="Q47" s="109" t="str">
        <f t="shared" si="71"/>
        <v/>
      </c>
      <c r="R47" s="109" t="str">
        <f t="shared" si="73"/>
        <v/>
      </c>
      <c r="S47" s="109" t="str">
        <f t="shared" si="17"/>
        <v/>
      </c>
      <c r="T47" s="110" t="str">
        <f t="shared" si="48"/>
        <v/>
      </c>
      <c r="U47" s="109" t="str">
        <f t="shared" si="49"/>
        <v/>
      </c>
      <c r="V47" s="110" t="str">
        <f t="shared" si="33"/>
        <v/>
      </c>
      <c r="W47" s="110" t="str">
        <f t="shared" si="19"/>
        <v/>
      </c>
      <c r="X47" s="109" t="str">
        <f t="shared" si="50"/>
        <v/>
      </c>
      <c r="Y47" s="110" t="str">
        <f t="shared" si="51"/>
        <v/>
      </c>
      <c r="Z47" s="174" t="str">
        <f t="shared" si="20"/>
        <v/>
      </c>
      <c r="AA47" s="110" t="str">
        <f t="shared" si="52"/>
        <v/>
      </c>
      <c r="AB47" s="31"/>
      <c r="AC47" s="31"/>
      <c r="AD47" s="31"/>
      <c r="AE47" s="31"/>
      <c r="AF47" s="136"/>
      <c r="AG47" s="139">
        <f t="shared" si="21"/>
        <v>0</v>
      </c>
      <c r="AH47" s="31">
        <f t="shared" si="22"/>
        <v>0</v>
      </c>
      <c r="AI47" s="31"/>
      <c r="AJ47" s="140">
        <f t="shared" si="23"/>
        <v>0</v>
      </c>
      <c r="AK47" s="12"/>
      <c r="AL47" s="12"/>
      <c r="AM47" s="79">
        <f t="shared" si="53"/>
        <v>0</v>
      </c>
      <c r="AN47" s="79">
        <f t="shared" si="54"/>
        <v>0</v>
      </c>
      <c r="AO47" s="12"/>
      <c r="AP47" s="8">
        <f t="shared" si="55"/>
        <v>9.0359999999999996</v>
      </c>
      <c r="AQ47" s="8">
        <f t="shared" si="74"/>
        <v>-184.49199999999999</v>
      </c>
      <c r="AR47" s="8"/>
      <c r="AS47" s="8">
        <f t="shared" si="56"/>
        <v>0</v>
      </c>
      <c r="AT47"/>
      <c r="AU47">
        <f>IF($E$4="M",IF(AX47&lt;78,LMS!$D$5*AX47^3+LMS!$E$5*AX47^2+LMS!$F$5*AX47+LMS!$G$5,IF(AX47&lt;150,LMS!$D$6*AX47^3+LMS!$E$6*AX47^2+LMS!$F$6*AX47+LMS!$G$6,LMS!$D$7*AX47^3+LMS!$E$7*AX47^2+LMS!$F$7*AX47+LMS!$G$7)),IF(AX47&lt;69,LMS!$D$9*AX47^3+LMS!$E$9*AX47^2+LMS!$F$9*AX47+LMS!$G$9,IF(AX47&lt;150,LMS!$D$10*AX47^3+LMS!$E$10*AX47^2+LMS!$F$10*AX47+LMS!$G$10,LMS!$D$11*AX47^3+LMS!$E$11*AX47^2+LMS!$F$11*AX47+LMS!$G$11)))</f>
        <v>0.79584630099999998</v>
      </c>
      <c r="AV47">
        <f>IF($E$4="M",(IF(AX47&lt;2.5,LMS!$D$21*AX47^3+LMS!$E$21*AX47^2+LMS!$F$21*AX47+LMS!$G$21,IF(AX47&lt;9.5,LMS!$D$22*AX47^3+LMS!$E$22*AX47^2+LMS!$F$22*AX47+LMS!$G$22,IF(AX47&lt;26.75,LMS!$D$23*AX47^3+LMS!$E$23*AX47^2+LMS!$F$23*AX47+LMS!$G$23,IF(AX47&lt;90,LMS!$D$24*AX47^3+LMS!$E$24*AX47^2+LMS!$F$24*AX47+LMS!$G$24,LMS!$D$25*AX47^3+LMS!$E$25*AX47^2+LMS!$F$25*AX47+LMS!$G$25))))),(IF(AX47&lt;2.5,LMS!$D$27*AX47^3+LMS!$E$27*AX47^2+LMS!$F$27*AX47+LMS!$G$27,IF(AX47&lt;9.5,LMS!$D$28*AX47^3+LMS!$E$28*AX47^2+LMS!$F$28*AX47+LMS!$G$28,IF(AX47&lt;26.75,LMS!$D$29*AX47^3+LMS!$E$29*AX47^2+LMS!$F$29*AX47+LMS!$G$29,IF(AX47&lt;90,LMS!$D$30*AX47^3+LMS!$E$30*AX47^2+LMS!$F$30*AX47+LMS!$G$30,IF(AX47&lt;150,LMS!$D$31*AX47^3+LMS!$E$31*AX47^2+LMS!$F$31*AX47+LMS!$G$31,LMS!$D$32*AX47^3+LMS!$E$32*AX47^2+LMS!$F$32*AX47+LMS!$G$32)))))))</f>
        <v>12.568967990000001</v>
      </c>
      <c r="AW47">
        <f>IF($E$4="M",(IF(AX47&lt;90,LMS!$D$14*AX47^3+LMS!$E$14*AX47^2+LMS!$F$14*AX47+LMS!$G$14,LMS!$D$15*AX47^3+LMS!$E$15*AX47^2+LMS!$F$15*AX47+LMS!$G$15)),(IF(AX47&lt;90,LMS!$D$17*AX47^3+LMS!$E$17*AX47^2+LMS!$F$17*AX47+LMS!$G$17,LMS!$D$18*AX47^3+LMS!$E$18*AX47^2+LMS!$F$18*AX47+LMS!$G$18)))</f>
        <v>8.8969350000000003E-2</v>
      </c>
      <c r="AX47" s="7">
        <f t="shared" si="28"/>
        <v>0</v>
      </c>
      <c r="AZ47" s="143">
        <f>IF($E$4="M",WeightSDS!P$5*$AX47^7+WeightSDS!Q$5*$AX47^6+WeightSDS!R$5*$AX47^5+WeightSDS!S$5*$AX47^4+WeightSDS!T$5*$AX47^3+WeightSDS!U$5*$AX47^2+WeightSDS!V$5*$AX47+WeightSDS!W$5,IF($AX47&lt;186,WeightSDS!P$8*$AX47^7+WeightSDS!Q$8*$AX47^6+WeightSDS!R$8*$AX47^5+WeightSDS!S$8*$AX47^4+WeightSDS!T$8*$AX47^3+WeightSDS!U$8*$AX47^2+WeightSDS!V$8*$AX47+WeightSDS!W$8,WeightSDS!$U$9+WeightSDS!$V$9*($AX47-WeightSDS!$W$9)))</f>
        <v>0.75407122999999998</v>
      </c>
      <c r="BA47" s="7">
        <f>IF($E$4="M",IF($AX47&lt;45,WeightSDS!M$23*$AX47^10+WeightSDS!N$23*$AX47^9+WeightSDS!O$23*$AX47^8+WeightSDS!P$23*$AX47^7+WeightSDS!Q$23*$AX47^6+WeightSDS!R$23*$AX47^5+WeightSDS!S$23*$AX47^4+WeightSDS!T$23*$AX47^3+WeightSDS!U$23*$AX47^2+WeightSDS!V$23*$AX47+WeightSDS!W$23,IF($AX47&lt;153,WeightSDS!M$25*$AX47^10+WeightSDS!N$25*$AX47^9+WeightSDS!O$25*$AX47^8+WeightSDS!P$25*$AX47^7+WeightSDS!Q$25*$AX47^6+WeightSDS!R$25*$AX47^5+WeightSDS!S$25*$AX47^4+WeightSDS!T$25*$AX47^3+WeightSDS!U$25*$AX47^2+WeightSDS!V$25*$AX47+WeightSDS!W$25,WeightSDS!M$27+WeightSDS!N$27/(1+EXP(WeightSDS!O$27+WeightSDS!P$27*$AX47)))),IF($AX47&lt;43.8,WeightSDS!M$29*$AX47^10+WeightSDS!N$29*$AX47^9+WeightSDS!O$29*$AX47^8+WeightSDS!P$29*$AX47^7+WeightSDS!Q$29*$AX47^6+WeightSDS!R$29*$AX47^5+WeightSDS!S$29*$AX47^4+WeightSDS!T$29*$AX47^3+WeightSDS!U$29*$AX47^2+WeightSDS!V$29*$AX47+WeightSDS!W$29-0.010431*(1-$AX47/210),IF($AX47&lt;123,WeightSDS!M$30*$AX47^10+WeightSDS!N$30*$AX47^9+WeightSDS!O$30*$AX47^8+WeightSDS!P$30*$AX47^7+WeightSDS!Q$30*$AX47^6+WeightSDS!R$30*$AX47^5+WeightSDS!S$30*$AX47^4+WeightSDS!T$30*$AX47^3+WeightSDS!U$30*$AX47^2+WeightSDS!V$30*$AX47+WeightSDS!W$30-0.010431*(1-1/$AX47),WeightSDS!M$32+WeightSDS!N$32/(1+EXP(WeightSDS!O$32+WeightSDS!P$32*$AX47))-0.010431*(1-$AX47/210))))</f>
        <v>2.9500001032655536</v>
      </c>
      <c r="BB47" s="7">
        <f>IF($E$4="M",IF($AX47&lt;162,WeightSDS!P$12*$AX47^7+WeightSDS!Q$12*$AX47^6+WeightSDS!R$12*$AX47^5+WeightSDS!S$12*$AX47^4+WeightSDS!T$12*$AX47^3+WeightSDS!U$12*$AX47^2+WeightSDS!V$12*$AX47+WeightSDS!W$12,WeightSDS!P$14*$AX47^7+WeightSDS!Q$14*$AX47^6+WeightSDS!R$14*$AX47^5+WeightSDS!S$14*$AX47^4+WeightSDS!T$14*$AX47^3+WeightSDS!U$14*$AX47^2+WeightSDS!V$14*$AX47+WeightSDS!W$14),IF($AX47&lt;156,WeightSDS!O$17*$AX47^8+WeightSDS!P$17*$AX47^7+WeightSDS!Q$17*$AX47^6+WeightSDS!R$17*$AX47^5+WeightSDS!S$17*$AX47^4+WeightSDS!T$17*$AX47^3+WeightSDS!U$17*$AX47^2+WeightSDS!V$17*$AX47+WeightSDS!W$17,IF($AX47&lt;186,WeightSDS!$U$18+(WeightSDS!$V$18-WeightSDS!$U$18)/24*($AX47-186)+WeightSDS!$W$18*(-$AX47+186)^2-0.005,WeightSDS!$U$18+(WeightSDS!$V$18-WeightSDS!$U$18)/24*($AX47-186)-0.005)))</f>
        <v>0.14604529399999999</v>
      </c>
      <c r="BD47">
        <f t="shared" si="57"/>
        <v>0.56299999999999994</v>
      </c>
      <c r="BE47">
        <f t="shared" si="58"/>
        <v>69</v>
      </c>
      <c r="BF47">
        <f t="shared" si="59"/>
        <v>0.51</v>
      </c>
      <c r="BG47" s="7" t="e">
        <f t="shared" si="60"/>
        <v>#VALUE!</v>
      </c>
      <c r="BH47" s="7" t="e">
        <f t="shared" si="61"/>
        <v>#VALUE!</v>
      </c>
      <c r="BI47" s="7" t="e">
        <f t="shared" si="62"/>
        <v>#VALUE!</v>
      </c>
      <c r="BJ47" s="7" t="e">
        <f t="shared" si="63"/>
        <v>#VALUE!</v>
      </c>
      <c r="BK47" s="7" t="e">
        <f t="shared" si="64"/>
        <v>#VALUE!</v>
      </c>
      <c r="BL47" s="7" t="e">
        <f t="shared" si="65"/>
        <v>#VALUE!</v>
      </c>
      <c r="BM47" s="7" t="e">
        <f t="shared" si="66"/>
        <v>#VALUE!</v>
      </c>
      <c r="BN47" s="7" t="e">
        <f t="shared" si="67"/>
        <v>#VALUE!</v>
      </c>
      <c r="BO47" s="7" t="e">
        <f t="shared" si="68"/>
        <v>#VALUE!</v>
      </c>
    </row>
    <row r="48" spans="2:67" s="7" customFormat="1" x14ac:dyDescent="0.15">
      <c r="B48" s="79"/>
      <c r="C48" s="79"/>
      <c r="D48" s="30"/>
      <c r="E48" s="78"/>
      <c r="F48" s="78"/>
      <c r="G48" s="78"/>
      <c r="H48" s="78"/>
      <c r="I48" s="108" t="str">
        <f t="shared" si="43"/>
        <v/>
      </c>
      <c r="J48" s="109" t="str">
        <f t="shared" si="70"/>
        <v/>
      </c>
      <c r="K48" s="110" t="str">
        <f t="shared" si="44"/>
        <v/>
      </c>
      <c r="L48" s="109" t="str">
        <f t="shared" si="69"/>
        <v/>
      </c>
      <c r="M48" s="110" t="str">
        <f t="shared" si="45"/>
        <v/>
      </c>
      <c r="N48" s="109" t="str">
        <f t="shared" si="46"/>
        <v/>
      </c>
      <c r="O48" s="110" t="str">
        <f t="shared" si="47"/>
        <v/>
      </c>
      <c r="P48" s="110" t="str">
        <f t="shared" si="72"/>
        <v/>
      </c>
      <c r="Q48" s="109" t="str">
        <f t="shared" si="71"/>
        <v/>
      </c>
      <c r="R48" s="109" t="str">
        <f t="shared" si="73"/>
        <v/>
      </c>
      <c r="S48" s="109" t="str">
        <f t="shared" si="17"/>
        <v/>
      </c>
      <c r="T48" s="110" t="str">
        <f t="shared" si="48"/>
        <v/>
      </c>
      <c r="U48" s="109" t="str">
        <f t="shared" si="49"/>
        <v/>
      </c>
      <c r="V48" s="110" t="str">
        <f t="shared" si="33"/>
        <v/>
      </c>
      <c r="W48" s="110" t="str">
        <f t="shared" si="19"/>
        <v/>
      </c>
      <c r="X48" s="109" t="str">
        <f t="shared" si="50"/>
        <v/>
      </c>
      <c r="Y48" s="110" t="str">
        <f t="shared" si="51"/>
        <v/>
      </c>
      <c r="Z48" s="174" t="str">
        <f t="shared" si="20"/>
        <v/>
      </c>
      <c r="AA48" s="110" t="str">
        <f t="shared" si="52"/>
        <v/>
      </c>
      <c r="AB48" s="31"/>
      <c r="AC48" s="31"/>
      <c r="AD48" s="31"/>
      <c r="AE48" s="31"/>
      <c r="AF48" s="136"/>
      <c r="AG48" s="139">
        <f t="shared" si="21"/>
        <v>0</v>
      </c>
      <c r="AH48" s="31">
        <f t="shared" si="22"/>
        <v>0</v>
      </c>
      <c r="AI48" s="31"/>
      <c r="AJ48" s="140">
        <f t="shared" si="23"/>
        <v>0</v>
      </c>
      <c r="AK48" s="12"/>
      <c r="AL48" s="12"/>
      <c r="AM48" s="79">
        <f t="shared" si="53"/>
        <v>0</v>
      </c>
      <c r="AN48" s="79">
        <f t="shared" si="54"/>
        <v>0</v>
      </c>
      <c r="AO48" s="12"/>
      <c r="AP48" s="8">
        <f t="shared" si="55"/>
        <v>9.0359999999999996</v>
      </c>
      <c r="AQ48" s="8">
        <f t="shared" si="74"/>
        <v>-184.49199999999999</v>
      </c>
      <c r="AR48" s="8"/>
      <c r="AS48" s="8">
        <f t="shared" si="56"/>
        <v>0</v>
      </c>
      <c r="AT48"/>
      <c r="AU48">
        <f>IF($E$4="M",IF(AX48&lt;78,LMS!$D$5*AX48^3+LMS!$E$5*AX48^2+LMS!$F$5*AX48+LMS!$G$5,IF(AX48&lt;150,LMS!$D$6*AX48^3+LMS!$E$6*AX48^2+LMS!$F$6*AX48+LMS!$G$6,LMS!$D$7*AX48^3+LMS!$E$7*AX48^2+LMS!$F$7*AX48+LMS!$G$7)),IF(AX48&lt;69,LMS!$D$9*AX48^3+LMS!$E$9*AX48^2+LMS!$F$9*AX48+LMS!$G$9,IF(AX48&lt;150,LMS!$D$10*AX48^3+LMS!$E$10*AX48^2+LMS!$F$10*AX48+LMS!$G$10,LMS!$D$11*AX48^3+LMS!$E$11*AX48^2+LMS!$F$11*AX48+LMS!$G$11)))</f>
        <v>0.79584630099999998</v>
      </c>
      <c r="AV48">
        <f>IF($E$4="M",(IF(AX48&lt;2.5,LMS!$D$21*AX48^3+LMS!$E$21*AX48^2+LMS!$F$21*AX48+LMS!$G$21,IF(AX48&lt;9.5,LMS!$D$22*AX48^3+LMS!$E$22*AX48^2+LMS!$F$22*AX48+LMS!$G$22,IF(AX48&lt;26.75,LMS!$D$23*AX48^3+LMS!$E$23*AX48^2+LMS!$F$23*AX48+LMS!$G$23,IF(AX48&lt;90,LMS!$D$24*AX48^3+LMS!$E$24*AX48^2+LMS!$F$24*AX48+LMS!$G$24,LMS!$D$25*AX48^3+LMS!$E$25*AX48^2+LMS!$F$25*AX48+LMS!$G$25))))),(IF(AX48&lt;2.5,LMS!$D$27*AX48^3+LMS!$E$27*AX48^2+LMS!$F$27*AX48+LMS!$G$27,IF(AX48&lt;9.5,LMS!$D$28*AX48^3+LMS!$E$28*AX48^2+LMS!$F$28*AX48+LMS!$G$28,IF(AX48&lt;26.75,LMS!$D$29*AX48^3+LMS!$E$29*AX48^2+LMS!$F$29*AX48+LMS!$G$29,IF(AX48&lt;90,LMS!$D$30*AX48^3+LMS!$E$30*AX48^2+LMS!$F$30*AX48+LMS!$G$30,IF(AX48&lt;150,LMS!$D$31*AX48^3+LMS!$E$31*AX48^2+LMS!$F$31*AX48+LMS!$G$31,LMS!$D$32*AX48^3+LMS!$E$32*AX48^2+LMS!$F$32*AX48+LMS!$G$32)))))))</f>
        <v>12.568967990000001</v>
      </c>
      <c r="AW48">
        <f>IF($E$4="M",(IF(AX48&lt;90,LMS!$D$14*AX48^3+LMS!$E$14*AX48^2+LMS!$F$14*AX48+LMS!$G$14,LMS!$D$15*AX48^3+LMS!$E$15*AX48^2+LMS!$F$15*AX48+LMS!$G$15)),(IF(AX48&lt;90,LMS!$D$17*AX48^3+LMS!$E$17*AX48^2+LMS!$F$17*AX48+LMS!$G$17,LMS!$D$18*AX48^3+LMS!$E$18*AX48^2+LMS!$F$18*AX48+LMS!$G$18)))</f>
        <v>8.8969350000000003E-2</v>
      </c>
      <c r="AX48" s="7">
        <f t="shared" si="28"/>
        <v>0</v>
      </c>
      <c r="AZ48" s="143">
        <f>IF($E$4="M",WeightSDS!P$5*$AX48^7+WeightSDS!Q$5*$AX48^6+WeightSDS!R$5*$AX48^5+WeightSDS!S$5*$AX48^4+WeightSDS!T$5*$AX48^3+WeightSDS!U$5*$AX48^2+WeightSDS!V$5*$AX48+WeightSDS!W$5,IF($AX48&lt;186,WeightSDS!P$8*$AX48^7+WeightSDS!Q$8*$AX48^6+WeightSDS!R$8*$AX48^5+WeightSDS!S$8*$AX48^4+WeightSDS!T$8*$AX48^3+WeightSDS!U$8*$AX48^2+WeightSDS!V$8*$AX48+WeightSDS!W$8,WeightSDS!$U$9+WeightSDS!$V$9*($AX48-WeightSDS!$W$9)))</f>
        <v>0.75407122999999998</v>
      </c>
      <c r="BA48" s="7">
        <f>IF($E$4="M",IF($AX48&lt;45,WeightSDS!M$23*$AX48^10+WeightSDS!N$23*$AX48^9+WeightSDS!O$23*$AX48^8+WeightSDS!P$23*$AX48^7+WeightSDS!Q$23*$AX48^6+WeightSDS!R$23*$AX48^5+WeightSDS!S$23*$AX48^4+WeightSDS!T$23*$AX48^3+WeightSDS!U$23*$AX48^2+WeightSDS!V$23*$AX48+WeightSDS!W$23,IF($AX48&lt;153,WeightSDS!M$25*$AX48^10+WeightSDS!N$25*$AX48^9+WeightSDS!O$25*$AX48^8+WeightSDS!P$25*$AX48^7+WeightSDS!Q$25*$AX48^6+WeightSDS!R$25*$AX48^5+WeightSDS!S$25*$AX48^4+WeightSDS!T$25*$AX48^3+WeightSDS!U$25*$AX48^2+WeightSDS!V$25*$AX48+WeightSDS!W$25,WeightSDS!M$27+WeightSDS!N$27/(1+EXP(WeightSDS!O$27+WeightSDS!P$27*$AX48)))),IF($AX48&lt;43.8,WeightSDS!M$29*$AX48^10+WeightSDS!N$29*$AX48^9+WeightSDS!O$29*$AX48^8+WeightSDS!P$29*$AX48^7+WeightSDS!Q$29*$AX48^6+WeightSDS!R$29*$AX48^5+WeightSDS!S$29*$AX48^4+WeightSDS!T$29*$AX48^3+WeightSDS!U$29*$AX48^2+WeightSDS!V$29*$AX48+WeightSDS!W$29-0.010431*(1-$AX48/210),IF($AX48&lt;123,WeightSDS!M$30*$AX48^10+WeightSDS!N$30*$AX48^9+WeightSDS!O$30*$AX48^8+WeightSDS!P$30*$AX48^7+WeightSDS!Q$30*$AX48^6+WeightSDS!R$30*$AX48^5+WeightSDS!S$30*$AX48^4+WeightSDS!T$30*$AX48^3+WeightSDS!U$30*$AX48^2+WeightSDS!V$30*$AX48+WeightSDS!W$30-0.010431*(1-1/$AX48),WeightSDS!M$32+WeightSDS!N$32/(1+EXP(WeightSDS!O$32+WeightSDS!P$32*$AX48))-0.010431*(1-$AX48/210))))</f>
        <v>2.9500001032655536</v>
      </c>
      <c r="BB48" s="7">
        <f>IF($E$4="M",IF($AX48&lt;162,WeightSDS!P$12*$AX48^7+WeightSDS!Q$12*$AX48^6+WeightSDS!R$12*$AX48^5+WeightSDS!S$12*$AX48^4+WeightSDS!T$12*$AX48^3+WeightSDS!U$12*$AX48^2+WeightSDS!V$12*$AX48+WeightSDS!W$12,WeightSDS!P$14*$AX48^7+WeightSDS!Q$14*$AX48^6+WeightSDS!R$14*$AX48^5+WeightSDS!S$14*$AX48^4+WeightSDS!T$14*$AX48^3+WeightSDS!U$14*$AX48^2+WeightSDS!V$14*$AX48+WeightSDS!W$14),IF($AX48&lt;156,WeightSDS!O$17*$AX48^8+WeightSDS!P$17*$AX48^7+WeightSDS!Q$17*$AX48^6+WeightSDS!R$17*$AX48^5+WeightSDS!S$17*$AX48^4+WeightSDS!T$17*$AX48^3+WeightSDS!U$17*$AX48^2+WeightSDS!V$17*$AX48+WeightSDS!W$17,IF($AX48&lt;186,WeightSDS!$U$18+(WeightSDS!$V$18-WeightSDS!$U$18)/24*($AX48-186)+WeightSDS!$W$18*(-$AX48+186)^2-0.005,WeightSDS!$U$18+(WeightSDS!$V$18-WeightSDS!$U$18)/24*($AX48-186)-0.005)))</f>
        <v>0.14604529399999999</v>
      </c>
      <c r="BD48">
        <f t="shared" si="57"/>
        <v>0.56299999999999994</v>
      </c>
      <c r="BE48">
        <f t="shared" si="58"/>
        <v>69</v>
      </c>
      <c r="BF48">
        <f t="shared" si="59"/>
        <v>0.51</v>
      </c>
      <c r="BG48" s="7" t="e">
        <f t="shared" si="60"/>
        <v>#VALUE!</v>
      </c>
      <c r="BH48" s="7" t="e">
        <f t="shared" si="61"/>
        <v>#VALUE!</v>
      </c>
      <c r="BI48" s="7" t="e">
        <f t="shared" si="62"/>
        <v>#VALUE!</v>
      </c>
      <c r="BJ48" s="7" t="e">
        <f t="shared" si="63"/>
        <v>#VALUE!</v>
      </c>
      <c r="BK48" s="7" t="e">
        <f t="shared" si="64"/>
        <v>#VALUE!</v>
      </c>
      <c r="BL48" s="7" t="e">
        <f t="shared" si="65"/>
        <v>#VALUE!</v>
      </c>
      <c r="BM48" s="7" t="e">
        <f t="shared" si="66"/>
        <v>#VALUE!</v>
      </c>
      <c r="BN48" s="7" t="e">
        <f t="shared" si="67"/>
        <v>#VALUE!</v>
      </c>
      <c r="BO48" s="7" t="e">
        <f t="shared" si="68"/>
        <v>#VALUE!</v>
      </c>
    </row>
    <row r="49" spans="2:67" s="7" customFormat="1" x14ac:dyDescent="0.15">
      <c r="B49" s="79"/>
      <c r="C49" s="79"/>
      <c r="D49" s="30"/>
      <c r="E49" s="78"/>
      <c r="F49" s="78"/>
      <c r="G49" s="78"/>
      <c r="H49" s="78"/>
      <c r="I49" s="108" t="str">
        <f t="shared" si="43"/>
        <v/>
      </c>
      <c r="J49" s="109" t="str">
        <f t="shared" si="70"/>
        <v/>
      </c>
      <c r="K49" s="110" t="str">
        <f t="shared" si="44"/>
        <v/>
      </c>
      <c r="L49" s="109" t="str">
        <f t="shared" si="69"/>
        <v/>
      </c>
      <c r="M49" s="110" t="str">
        <f t="shared" si="45"/>
        <v/>
      </c>
      <c r="N49" s="109" t="str">
        <f t="shared" si="46"/>
        <v/>
      </c>
      <c r="O49" s="110" t="str">
        <f t="shared" si="47"/>
        <v/>
      </c>
      <c r="P49" s="110" t="str">
        <f t="shared" si="72"/>
        <v/>
      </c>
      <c r="Q49" s="109" t="str">
        <f t="shared" si="71"/>
        <v/>
      </c>
      <c r="R49" s="109" t="str">
        <f t="shared" si="73"/>
        <v/>
      </c>
      <c r="S49" s="109" t="str">
        <f t="shared" si="17"/>
        <v/>
      </c>
      <c r="T49" s="110" t="str">
        <f t="shared" si="48"/>
        <v/>
      </c>
      <c r="U49" s="109" t="str">
        <f t="shared" si="49"/>
        <v/>
      </c>
      <c r="V49" s="110" t="str">
        <f t="shared" si="33"/>
        <v/>
      </c>
      <c r="W49" s="110" t="str">
        <f t="shared" si="19"/>
        <v/>
      </c>
      <c r="X49" s="109" t="str">
        <f t="shared" si="50"/>
        <v/>
      </c>
      <c r="Y49" s="110" t="str">
        <f t="shared" si="51"/>
        <v/>
      </c>
      <c r="Z49" s="174" t="str">
        <f t="shared" si="20"/>
        <v/>
      </c>
      <c r="AA49" s="110" t="str">
        <f t="shared" si="52"/>
        <v/>
      </c>
      <c r="AB49" s="31"/>
      <c r="AC49" s="31"/>
      <c r="AD49" s="31"/>
      <c r="AE49" s="31"/>
      <c r="AF49" s="136"/>
      <c r="AG49" s="139">
        <f t="shared" si="21"/>
        <v>0</v>
      </c>
      <c r="AH49" s="31">
        <f t="shared" si="22"/>
        <v>0</v>
      </c>
      <c r="AI49" s="31"/>
      <c r="AJ49" s="140">
        <f t="shared" si="23"/>
        <v>0</v>
      </c>
      <c r="AK49" s="12"/>
      <c r="AL49" s="12"/>
      <c r="AM49" s="79">
        <f t="shared" si="53"/>
        <v>0</v>
      </c>
      <c r="AN49" s="79">
        <f t="shared" si="54"/>
        <v>0</v>
      </c>
      <c r="AO49" s="12"/>
      <c r="AP49" s="8">
        <f t="shared" si="55"/>
        <v>9.0359999999999996</v>
      </c>
      <c r="AQ49" s="8">
        <f t="shared" si="74"/>
        <v>-184.49199999999999</v>
      </c>
      <c r="AR49" s="8"/>
      <c r="AS49" s="8">
        <f t="shared" si="56"/>
        <v>0</v>
      </c>
      <c r="AT49"/>
      <c r="AU49">
        <f>IF($E$4="M",IF(AX49&lt;78,LMS!$D$5*AX49^3+LMS!$E$5*AX49^2+LMS!$F$5*AX49+LMS!$G$5,IF(AX49&lt;150,LMS!$D$6*AX49^3+LMS!$E$6*AX49^2+LMS!$F$6*AX49+LMS!$G$6,LMS!$D$7*AX49^3+LMS!$E$7*AX49^2+LMS!$F$7*AX49+LMS!$G$7)),IF(AX49&lt;69,LMS!$D$9*AX49^3+LMS!$E$9*AX49^2+LMS!$F$9*AX49+LMS!$G$9,IF(AX49&lt;150,LMS!$D$10*AX49^3+LMS!$E$10*AX49^2+LMS!$F$10*AX49+LMS!$G$10,LMS!$D$11*AX49^3+LMS!$E$11*AX49^2+LMS!$F$11*AX49+LMS!$G$11)))</f>
        <v>0.79584630099999998</v>
      </c>
      <c r="AV49">
        <f>IF($E$4="M",(IF(AX49&lt;2.5,LMS!$D$21*AX49^3+LMS!$E$21*AX49^2+LMS!$F$21*AX49+LMS!$G$21,IF(AX49&lt;9.5,LMS!$D$22*AX49^3+LMS!$E$22*AX49^2+LMS!$F$22*AX49+LMS!$G$22,IF(AX49&lt;26.75,LMS!$D$23*AX49^3+LMS!$E$23*AX49^2+LMS!$F$23*AX49+LMS!$G$23,IF(AX49&lt;90,LMS!$D$24*AX49^3+LMS!$E$24*AX49^2+LMS!$F$24*AX49+LMS!$G$24,LMS!$D$25*AX49^3+LMS!$E$25*AX49^2+LMS!$F$25*AX49+LMS!$G$25))))),(IF(AX49&lt;2.5,LMS!$D$27*AX49^3+LMS!$E$27*AX49^2+LMS!$F$27*AX49+LMS!$G$27,IF(AX49&lt;9.5,LMS!$D$28*AX49^3+LMS!$E$28*AX49^2+LMS!$F$28*AX49+LMS!$G$28,IF(AX49&lt;26.75,LMS!$D$29*AX49^3+LMS!$E$29*AX49^2+LMS!$F$29*AX49+LMS!$G$29,IF(AX49&lt;90,LMS!$D$30*AX49^3+LMS!$E$30*AX49^2+LMS!$F$30*AX49+LMS!$G$30,IF(AX49&lt;150,LMS!$D$31*AX49^3+LMS!$E$31*AX49^2+LMS!$F$31*AX49+LMS!$G$31,LMS!$D$32*AX49^3+LMS!$E$32*AX49^2+LMS!$F$32*AX49+LMS!$G$32)))))))</f>
        <v>12.568967990000001</v>
      </c>
      <c r="AW49">
        <f>IF($E$4="M",(IF(AX49&lt;90,LMS!$D$14*AX49^3+LMS!$E$14*AX49^2+LMS!$F$14*AX49+LMS!$G$14,LMS!$D$15*AX49^3+LMS!$E$15*AX49^2+LMS!$F$15*AX49+LMS!$G$15)),(IF(AX49&lt;90,LMS!$D$17*AX49^3+LMS!$E$17*AX49^2+LMS!$F$17*AX49+LMS!$G$17,LMS!$D$18*AX49^3+LMS!$E$18*AX49^2+LMS!$F$18*AX49+LMS!$G$18)))</f>
        <v>8.8969350000000003E-2</v>
      </c>
      <c r="AX49" s="7">
        <f t="shared" si="28"/>
        <v>0</v>
      </c>
      <c r="AZ49" s="143">
        <f>IF($E$4="M",WeightSDS!P$5*$AX49^7+WeightSDS!Q$5*$AX49^6+WeightSDS!R$5*$AX49^5+WeightSDS!S$5*$AX49^4+WeightSDS!T$5*$AX49^3+WeightSDS!U$5*$AX49^2+WeightSDS!V$5*$AX49+WeightSDS!W$5,IF($AX49&lt;186,WeightSDS!P$8*$AX49^7+WeightSDS!Q$8*$AX49^6+WeightSDS!R$8*$AX49^5+WeightSDS!S$8*$AX49^4+WeightSDS!T$8*$AX49^3+WeightSDS!U$8*$AX49^2+WeightSDS!V$8*$AX49+WeightSDS!W$8,WeightSDS!$U$9+WeightSDS!$V$9*($AX49-WeightSDS!$W$9)))</f>
        <v>0.75407122999999998</v>
      </c>
      <c r="BA49" s="7">
        <f>IF($E$4="M",IF($AX49&lt;45,WeightSDS!M$23*$AX49^10+WeightSDS!N$23*$AX49^9+WeightSDS!O$23*$AX49^8+WeightSDS!P$23*$AX49^7+WeightSDS!Q$23*$AX49^6+WeightSDS!R$23*$AX49^5+WeightSDS!S$23*$AX49^4+WeightSDS!T$23*$AX49^3+WeightSDS!U$23*$AX49^2+WeightSDS!V$23*$AX49+WeightSDS!W$23,IF($AX49&lt;153,WeightSDS!M$25*$AX49^10+WeightSDS!N$25*$AX49^9+WeightSDS!O$25*$AX49^8+WeightSDS!P$25*$AX49^7+WeightSDS!Q$25*$AX49^6+WeightSDS!R$25*$AX49^5+WeightSDS!S$25*$AX49^4+WeightSDS!T$25*$AX49^3+WeightSDS!U$25*$AX49^2+WeightSDS!V$25*$AX49+WeightSDS!W$25,WeightSDS!M$27+WeightSDS!N$27/(1+EXP(WeightSDS!O$27+WeightSDS!P$27*$AX49)))),IF($AX49&lt;43.8,WeightSDS!M$29*$AX49^10+WeightSDS!N$29*$AX49^9+WeightSDS!O$29*$AX49^8+WeightSDS!P$29*$AX49^7+WeightSDS!Q$29*$AX49^6+WeightSDS!R$29*$AX49^5+WeightSDS!S$29*$AX49^4+WeightSDS!T$29*$AX49^3+WeightSDS!U$29*$AX49^2+WeightSDS!V$29*$AX49+WeightSDS!W$29-0.010431*(1-$AX49/210),IF($AX49&lt;123,WeightSDS!M$30*$AX49^10+WeightSDS!N$30*$AX49^9+WeightSDS!O$30*$AX49^8+WeightSDS!P$30*$AX49^7+WeightSDS!Q$30*$AX49^6+WeightSDS!R$30*$AX49^5+WeightSDS!S$30*$AX49^4+WeightSDS!T$30*$AX49^3+WeightSDS!U$30*$AX49^2+WeightSDS!V$30*$AX49+WeightSDS!W$30-0.010431*(1-1/$AX49),WeightSDS!M$32+WeightSDS!N$32/(1+EXP(WeightSDS!O$32+WeightSDS!P$32*$AX49))-0.010431*(1-$AX49/210))))</f>
        <v>2.9500001032655536</v>
      </c>
      <c r="BB49" s="7">
        <f>IF($E$4="M",IF($AX49&lt;162,WeightSDS!P$12*$AX49^7+WeightSDS!Q$12*$AX49^6+WeightSDS!R$12*$AX49^5+WeightSDS!S$12*$AX49^4+WeightSDS!T$12*$AX49^3+WeightSDS!U$12*$AX49^2+WeightSDS!V$12*$AX49+WeightSDS!W$12,WeightSDS!P$14*$AX49^7+WeightSDS!Q$14*$AX49^6+WeightSDS!R$14*$AX49^5+WeightSDS!S$14*$AX49^4+WeightSDS!T$14*$AX49^3+WeightSDS!U$14*$AX49^2+WeightSDS!V$14*$AX49+WeightSDS!W$14),IF($AX49&lt;156,WeightSDS!O$17*$AX49^8+WeightSDS!P$17*$AX49^7+WeightSDS!Q$17*$AX49^6+WeightSDS!R$17*$AX49^5+WeightSDS!S$17*$AX49^4+WeightSDS!T$17*$AX49^3+WeightSDS!U$17*$AX49^2+WeightSDS!V$17*$AX49+WeightSDS!W$17,IF($AX49&lt;186,WeightSDS!$U$18+(WeightSDS!$V$18-WeightSDS!$U$18)/24*($AX49-186)+WeightSDS!$W$18*(-$AX49+186)^2-0.005,WeightSDS!$U$18+(WeightSDS!$V$18-WeightSDS!$U$18)/24*($AX49-186)-0.005)))</f>
        <v>0.14604529399999999</v>
      </c>
      <c r="BD49">
        <f t="shared" si="57"/>
        <v>0.56299999999999994</v>
      </c>
      <c r="BE49">
        <f t="shared" si="58"/>
        <v>69</v>
      </c>
      <c r="BF49">
        <f t="shared" si="59"/>
        <v>0.51</v>
      </c>
      <c r="BG49" s="7" t="e">
        <f t="shared" si="60"/>
        <v>#VALUE!</v>
      </c>
      <c r="BH49" s="7" t="e">
        <f t="shared" si="61"/>
        <v>#VALUE!</v>
      </c>
      <c r="BI49" s="7" t="e">
        <f t="shared" si="62"/>
        <v>#VALUE!</v>
      </c>
      <c r="BJ49" s="7" t="e">
        <f t="shared" si="63"/>
        <v>#VALUE!</v>
      </c>
      <c r="BK49" s="7" t="e">
        <f t="shared" si="64"/>
        <v>#VALUE!</v>
      </c>
      <c r="BL49" s="7" t="e">
        <f t="shared" si="65"/>
        <v>#VALUE!</v>
      </c>
      <c r="BM49" s="7" t="e">
        <f t="shared" si="66"/>
        <v>#VALUE!</v>
      </c>
      <c r="BN49" s="7" t="e">
        <f t="shared" si="67"/>
        <v>#VALUE!</v>
      </c>
      <c r="BO49" s="7" t="e">
        <f t="shared" si="68"/>
        <v>#VALUE!</v>
      </c>
    </row>
    <row r="50" spans="2:67" s="7" customFormat="1" x14ac:dyDescent="0.15">
      <c r="B50" s="79"/>
      <c r="C50" s="79"/>
      <c r="D50" s="30"/>
      <c r="E50" s="78"/>
      <c r="F50" s="78"/>
      <c r="G50" s="78"/>
      <c r="H50" s="78"/>
      <c r="I50" s="108" t="str">
        <f t="shared" si="43"/>
        <v/>
      </c>
      <c r="J50" s="109" t="str">
        <f t="shared" si="70"/>
        <v/>
      </c>
      <c r="K50" s="110" t="str">
        <f t="shared" si="44"/>
        <v/>
      </c>
      <c r="L50" s="109" t="str">
        <f t="shared" si="69"/>
        <v/>
      </c>
      <c r="M50" s="110" t="str">
        <f t="shared" si="45"/>
        <v/>
      </c>
      <c r="N50" s="109" t="str">
        <f t="shared" si="46"/>
        <v/>
      </c>
      <c r="O50" s="110" t="str">
        <f t="shared" si="47"/>
        <v/>
      </c>
      <c r="P50" s="110" t="str">
        <f t="shared" si="72"/>
        <v/>
      </c>
      <c r="Q50" s="109" t="str">
        <f t="shared" si="71"/>
        <v/>
      </c>
      <c r="R50" s="109" t="str">
        <f t="shared" si="73"/>
        <v/>
      </c>
      <c r="S50" s="109" t="str">
        <f t="shared" si="17"/>
        <v/>
      </c>
      <c r="T50" s="110" t="str">
        <f t="shared" si="48"/>
        <v/>
      </c>
      <c r="U50" s="109" t="str">
        <f t="shared" si="49"/>
        <v/>
      </c>
      <c r="V50" s="110" t="str">
        <f t="shared" si="33"/>
        <v/>
      </c>
      <c r="W50" s="110" t="str">
        <f t="shared" si="19"/>
        <v/>
      </c>
      <c r="X50" s="109" t="str">
        <f t="shared" si="50"/>
        <v/>
      </c>
      <c r="Y50" s="110" t="str">
        <f t="shared" si="51"/>
        <v/>
      </c>
      <c r="Z50" s="174" t="str">
        <f t="shared" si="20"/>
        <v/>
      </c>
      <c r="AA50" s="110" t="str">
        <f t="shared" si="52"/>
        <v/>
      </c>
      <c r="AB50" s="31"/>
      <c r="AC50" s="31"/>
      <c r="AD50" s="31"/>
      <c r="AE50" s="31"/>
      <c r="AF50" s="136"/>
      <c r="AG50" s="139">
        <f t="shared" si="21"/>
        <v>0</v>
      </c>
      <c r="AH50" s="31">
        <f t="shared" si="22"/>
        <v>0</v>
      </c>
      <c r="AI50" s="31"/>
      <c r="AJ50" s="140">
        <f t="shared" si="23"/>
        <v>0</v>
      </c>
      <c r="AK50" s="12"/>
      <c r="AL50" s="12"/>
      <c r="AM50" s="79">
        <f t="shared" si="53"/>
        <v>0</v>
      </c>
      <c r="AN50" s="79">
        <f t="shared" si="54"/>
        <v>0</v>
      </c>
      <c r="AO50" s="12"/>
      <c r="AP50" s="8">
        <f t="shared" si="55"/>
        <v>9.0359999999999996</v>
      </c>
      <c r="AQ50" s="8">
        <f t="shared" si="74"/>
        <v>-184.49199999999999</v>
      </c>
      <c r="AR50" s="8"/>
      <c r="AS50" s="8">
        <f t="shared" si="56"/>
        <v>0</v>
      </c>
      <c r="AT50"/>
      <c r="AU50">
        <f>IF($E$4="M",IF(AX50&lt;78,LMS!$D$5*AX50^3+LMS!$E$5*AX50^2+LMS!$F$5*AX50+LMS!$G$5,IF(AX50&lt;150,LMS!$D$6*AX50^3+LMS!$E$6*AX50^2+LMS!$F$6*AX50+LMS!$G$6,LMS!$D$7*AX50^3+LMS!$E$7*AX50^2+LMS!$F$7*AX50+LMS!$G$7)),IF(AX50&lt;69,LMS!$D$9*AX50^3+LMS!$E$9*AX50^2+LMS!$F$9*AX50+LMS!$G$9,IF(AX50&lt;150,LMS!$D$10*AX50^3+LMS!$E$10*AX50^2+LMS!$F$10*AX50+LMS!$G$10,LMS!$D$11*AX50^3+LMS!$E$11*AX50^2+LMS!$F$11*AX50+LMS!$G$11)))</f>
        <v>0.79584630099999998</v>
      </c>
      <c r="AV50">
        <f>IF($E$4="M",(IF(AX50&lt;2.5,LMS!$D$21*AX50^3+LMS!$E$21*AX50^2+LMS!$F$21*AX50+LMS!$G$21,IF(AX50&lt;9.5,LMS!$D$22*AX50^3+LMS!$E$22*AX50^2+LMS!$F$22*AX50+LMS!$G$22,IF(AX50&lt;26.75,LMS!$D$23*AX50^3+LMS!$E$23*AX50^2+LMS!$F$23*AX50+LMS!$G$23,IF(AX50&lt;90,LMS!$D$24*AX50^3+LMS!$E$24*AX50^2+LMS!$F$24*AX50+LMS!$G$24,LMS!$D$25*AX50^3+LMS!$E$25*AX50^2+LMS!$F$25*AX50+LMS!$G$25))))),(IF(AX50&lt;2.5,LMS!$D$27*AX50^3+LMS!$E$27*AX50^2+LMS!$F$27*AX50+LMS!$G$27,IF(AX50&lt;9.5,LMS!$D$28*AX50^3+LMS!$E$28*AX50^2+LMS!$F$28*AX50+LMS!$G$28,IF(AX50&lt;26.75,LMS!$D$29*AX50^3+LMS!$E$29*AX50^2+LMS!$F$29*AX50+LMS!$G$29,IF(AX50&lt;90,LMS!$D$30*AX50^3+LMS!$E$30*AX50^2+LMS!$F$30*AX50+LMS!$G$30,IF(AX50&lt;150,LMS!$D$31*AX50^3+LMS!$E$31*AX50^2+LMS!$F$31*AX50+LMS!$G$31,LMS!$D$32*AX50^3+LMS!$E$32*AX50^2+LMS!$F$32*AX50+LMS!$G$32)))))))</f>
        <v>12.568967990000001</v>
      </c>
      <c r="AW50">
        <f>IF($E$4="M",(IF(AX50&lt;90,LMS!$D$14*AX50^3+LMS!$E$14*AX50^2+LMS!$F$14*AX50+LMS!$G$14,LMS!$D$15*AX50^3+LMS!$E$15*AX50^2+LMS!$F$15*AX50+LMS!$G$15)),(IF(AX50&lt;90,LMS!$D$17*AX50^3+LMS!$E$17*AX50^2+LMS!$F$17*AX50+LMS!$G$17,LMS!$D$18*AX50^3+LMS!$E$18*AX50^2+LMS!$F$18*AX50+LMS!$G$18)))</f>
        <v>8.8969350000000003E-2</v>
      </c>
      <c r="AX50" s="7">
        <f t="shared" si="28"/>
        <v>0</v>
      </c>
      <c r="AZ50" s="143">
        <f>IF($E$4="M",WeightSDS!P$5*$AX50^7+WeightSDS!Q$5*$AX50^6+WeightSDS!R$5*$AX50^5+WeightSDS!S$5*$AX50^4+WeightSDS!T$5*$AX50^3+WeightSDS!U$5*$AX50^2+WeightSDS!V$5*$AX50+WeightSDS!W$5,IF($AX50&lt;186,WeightSDS!P$8*$AX50^7+WeightSDS!Q$8*$AX50^6+WeightSDS!R$8*$AX50^5+WeightSDS!S$8*$AX50^4+WeightSDS!T$8*$AX50^3+WeightSDS!U$8*$AX50^2+WeightSDS!V$8*$AX50+WeightSDS!W$8,WeightSDS!$U$9+WeightSDS!$V$9*($AX50-WeightSDS!$W$9)))</f>
        <v>0.75407122999999998</v>
      </c>
      <c r="BA50" s="7">
        <f>IF($E$4="M",IF($AX50&lt;45,WeightSDS!M$23*$AX50^10+WeightSDS!N$23*$AX50^9+WeightSDS!O$23*$AX50^8+WeightSDS!P$23*$AX50^7+WeightSDS!Q$23*$AX50^6+WeightSDS!R$23*$AX50^5+WeightSDS!S$23*$AX50^4+WeightSDS!T$23*$AX50^3+WeightSDS!U$23*$AX50^2+WeightSDS!V$23*$AX50+WeightSDS!W$23,IF($AX50&lt;153,WeightSDS!M$25*$AX50^10+WeightSDS!N$25*$AX50^9+WeightSDS!O$25*$AX50^8+WeightSDS!P$25*$AX50^7+WeightSDS!Q$25*$AX50^6+WeightSDS!R$25*$AX50^5+WeightSDS!S$25*$AX50^4+WeightSDS!T$25*$AX50^3+WeightSDS!U$25*$AX50^2+WeightSDS!V$25*$AX50+WeightSDS!W$25,WeightSDS!M$27+WeightSDS!N$27/(1+EXP(WeightSDS!O$27+WeightSDS!P$27*$AX50)))),IF($AX50&lt;43.8,WeightSDS!M$29*$AX50^10+WeightSDS!N$29*$AX50^9+WeightSDS!O$29*$AX50^8+WeightSDS!P$29*$AX50^7+WeightSDS!Q$29*$AX50^6+WeightSDS!R$29*$AX50^5+WeightSDS!S$29*$AX50^4+WeightSDS!T$29*$AX50^3+WeightSDS!U$29*$AX50^2+WeightSDS!V$29*$AX50+WeightSDS!W$29-0.010431*(1-$AX50/210),IF($AX50&lt;123,WeightSDS!M$30*$AX50^10+WeightSDS!N$30*$AX50^9+WeightSDS!O$30*$AX50^8+WeightSDS!P$30*$AX50^7+WeightSDS!Q$30*$AX50^6+WeightSDS!R$30*$AX50^5+WeightSDS!S$30*$AX50^4+WeightSDS!T$30*$AX50^3+WeightSDS!U$30*$AX50^2+WeightSDS!V$30*$AX50+WeightSDS!W$30-0.010431*(1-1/$AX50),WeightSDS!M$32+WeightSDS!N$32/(1+EXP(WeightSDS!O$32+WeightSDS!P$32*$AX50))-0.010431*(1-$AX50/210))))</f>
        <v>2.9500001032655536</v>
      </c>
      <c r="BB50" s="7">
        <f>IF($E$4="M",IF($AX50&lt;162,WeightSDS!P$12*$AX50^7+WeightSDS!Q$12*$AX50^6+WeightSDS!R$12*$AX50^5+WeightSDS!S$12*$AX50^4+WeightSDS!T$12*$AX50^3+WeightSDS!U$12*$AX50^2+WeightSDS!V$12*$AX50+WeightSDS!W$12,WeightSDS!P$14*$AX50^7+WeightSDS!Q$14*$AX50^6+WeightSDS!R$14*$AX50^5+WeightSDS!S$14*$AX50^4+WeightSDS!T$14*$AX50^3+WeightSDS!U$14*$AX50^2+WeightSDS!V$14*$AX50+WeightSDS!W$14),IF($AX50&lt;156,WeightSDS!O$17*$AX50^8+WeightSDS!P$17*$AX50^7+WeightSDS!Q$17*$AX50^6+WeightSDS!R$17*$AX50^5+WeightSDS!S$17*$AX50^4+WeightSDS!T$17*$AX50^3+WeightSDS!U$17*$AX50^2+WeightSDS!V$17*$AX50+WeightSDS!W$17,IF($AX50&lt;186,WeightSDS!$U$18+(WeightSDS!$V$18-WeightSDS!$U$18)/24*($AX50-186)+WeightSDS!$W$18*(-$AX50+186)^2-0.005,WeightSDS!$U$18+(WeightSDS!$V$18-WeightSDS!$U$18)/24*($AX50-186)-0.005)))</f>
        <v>0.14604529399999999</v>
      </c>
      <c r="BD50">
        <f t="shared" si="57"/>
        <v>0.56299999999999994</v>
      </c>
      <c r="BE50">
        <f t="shared" si="58"/>
        <v>69</v>
      </c>
      <c r="BF50">
        <f t="shared" si="59"/>
        <v>0.51</v>
      </c>
      <c r="BG50" s="7" t="e">
        <f t="shared" si="60"/>
        <v>#VALUE!</v>
      </c>
      <c r="BH50" s="7" t="e">
        <f t="shared" si="61"/>
        <v>#VALUE!</v>
      </c>
      <c r="BI50" s="7" t="e">
        <f t="shared" si="62"/>
        <v>#VALUE!</v>
      </c>
      <c r="BJ50" s="7" t="e">
        <f t="shared" si="63"/>
        <v>#VALUE!</v>
      </c>
      <c r="BK50" s="7" t="e">
        <f t="shared" si="64"/>
        <v>#VALUE!</v>
      </c>
      <c r="BL50" s="7" t="e">
        <f t="shared" si="65"/>
        <v>#VALUE!</v>
      </c>
      <c r="BM50" s="7" t="e">
        <f t="shared" si="66"/>
        <v>#VALUE!</v>
      </c>
      <c r="BN50" s="7" t="e">
        <f t="shared" si="67"/>
        <v>#VALUE!</v>
      </c>
      <c r="BO50" s="7" t="e">
        <f t="shared" si="68"/>
        <v>#VALUE!</v>
      </c>
    </row>
    <row r="51" spans="2:67" s="7" customFormat="1" x14ac:dyDescent="0.15">
      <c r="B51" s="79"/>
      <c r="C51" s="79"/>
      <c r="D51" s="30"/>
      <c r="E51" s="78"/>
      <c r="F51" s="78"/>
      <c r="G51" s="78"/>
      <c r="H51" s="78"/>
      <c r="I51" s="108" t="str">
        <f t="shared" si="43"/>
        <v/>
      </c>
      <c r="J51" s="109" t="str">
        <f t="shared" si="70"/>
        <v/>
      </c>
      <c r="K51" s="110" t="str">
        <f t="shared" si="44"/>
        <v/>
      </c>
      <c r="L51" s="109" t="str">
        <f t="shared" si="69"/>
        <v/>
      </c>
      <c r="M51" s="110" t="str">
        <f t="shared" si="45"/>
        <v/>
      </c>
      <c r="N51" s="109" t="str">
        <f t="shared" si="46"/>
        <v/>
      </c>
      <c r="O51" s="110" t="str">
        <f t="shared" si="47"/>
        <v/>
      </c>
      <c r="P51" s="110" t="str">
        <f t="shared" si="72"/>
        <v/>
      </c>
      <c r="Q51" s="109" t="str">
        <f t="shared" si="71"/>
        <v/>
      </c>
      <c r="R51" s="109" t="str">
        <f t="shared" si="73"/>
        <v/>
      </c>
      <c r="S51" s="109" t="str">
        <f t="shared" si="17"/>
        <v/>
      </c>
      <c r="T51" s="110" t="str">
        <f t="shared" si="48"/>
        <v/>
      </c>
      <c r="U51" s="109" t="str">
        <f t="shared" si="49"/>
        <v/>
      </c>
      <c r="V51" s="110" t="str">
        <f t="shared" si="33"/>
        <v/>
      </c>
      <c r="W51" s="110" t="str">
        <f t="shared" si="19"/>
        <v/>
      </c>
      <c r="X51" s="109" t="str">
        <f t="shared" si="50"/>
        <v/>
      </c>
      <c r="Y51" s="110" t="str">
        <f t="shared" si="51"/>
        <v/>
      </c>
      <c r="Z51" s="174" t="str">
        <f t="shared" si="20"/>
        <v/>
      </c>
      <c r="AA51" s="110" t="str">
        <f t="shared" si="52"/>
        <v/>
      </c>
      <c r="AB51" s="31"/>
      <c r="AC51" s="31"/>
      <c r="AD51" s="31"/>
      <c r="AE51" s="31"/>
      <c r="AF51" s="136"/>
      <c r="AG51" s="139">
        <f t="shared" si="21"/>
        <v>0</v>
      </c>
      <c r="AH51" s="31">
        <f t="shared" si="22"/>
        <v>0</v>
      </c>
      <c r="AI51" s="31"/>
      <c r="AJ51" s="140">
        <f t="shared" si="23"/>
        <v>0</v>
      </c>
      <c r="AK51" s="12"/>
      <c r="AL51" s="12"/>
      <c r="AM51" s="79">
        <f t="shared" si="53"/>
        <v>0</v>
      </c>
      <c r="AN51" s="79">
        <f t="shared" si="54"/>
        <v>0</v>
      </c>
      <c r="AO51" s="12"/>
      <c r="AP51" s="8">
        <f t="shared" si="55"/>
        <v>9.0359999999999996</v>
      </c>
      <c r="AQ51" s="8">
        <f t="shared" si="74"/>
        <v>-184.49199999999999</v>
      </c>
      <c r="AR51" s="8"/>
      <c r="AS51" s="8">
        <f t="shared" si="56"/>
        <v>0</v>
      </c>
      <c r="AT51"/>
      <c r="AU51">
        <f>IF($E$4="M",IF(AX51&lt;78,LMS!$D$5*AX51^3+LMS!$E$5*AX51^2+LMS!$F$5*AX51+LMS!$G$5,IF(AX51&lt;150,LMS!$D$6*AX51^3+LMS!$E$6*AX51^2+LMS!$F$6*AX51+LMS!$G$6,LMS!$D$7*AX51^3+LMS!$E$7*AX51^2+LMS!$F$7*AX51+LMS!$G$7)),IF(AX51&lt;69,LMS!$D$9*AX51^3+LMS!$E$9*AX51^2+LMS!$F$9*AX51+LMS!$G$9,IF(AX51&lt;150,LMS!$D$10*AX51^3+LMS!$E$10*AX51^2+LMS!$F$10*AX51+LMS!$G$10,LMS!$D$11*AX51^3+LMS!$E$11*AX51^2+LMS!$F$11*AX51+LMS!$G$11)))</f>
        <v>0.79584630099999998</v>
      </c>
      <c r="AV51">
        <f>IF($E$4="M",(IF(AX51&lt;2.5,LMS!$D$21*AX51^3+LMS!$E$21*AX51^2+LMS!$F$21*AX51+LMS!$G$21,IF(AX51&lt;9.5,LMS!$D$22*AX51^3+LMS!$E$22*AX51^2+LMS!$F$22*AX51+LMS!$G$22,IF(AX51&lt;26.75,LMS!$D$23*AX51^3+LMS!$E$23*AX51^2+LMS!$F$23*AX51+LMS!$G$23,IF(AX51&lt;90,LMS!$D$24*AX51^3+LMS!$E$24*AX51^2+LMS!$F$24*AX51+LMS!$G$24,LMS!$D$25*AX51^3+LMS!$E$25*AX51^2+LMS!$F$25*AX51+LMS!$G$25))))),(IF(AX51&lt;2.5,LMS!$D$27*AX51^3+LMS!$E$27*AX51^2+LMS!$F$27*AX51+LMS!$G$27,IF(AX51&lt;9.5,LMS!$D$28*AX51^3+LMS!$E$28*AX51^2+LMS!$F$28*AX51+LMS!$G$28,IF(AX51&lt;26.75,LMS!$D$29*AX51^3+LMS!$E$29*AX51^2+LMS!$F$29*AX51+LMS!$G$29,IF(AX51&lt;90,LMS!$D$30*AX51^3+LMS!$E$30*AX51^2+LMS!$F$30*AX51+LMS!$G$30,IF(AX51&lt;150,LMS!$D$31*AX51^3+LMS!$E$31*AX51^2+LMS!$F$31*AX51+LMS!$G$31,LMS!$D$32*AX51^3+LMS!$E$32*AX51^2+LMS!$F$32*AX51+LMS!$G$32)))))))</f>
        <v>12.568967990000001</v>
      </c>
      <c r="AW51">
        <f>IF($E$4="M",(IF(AX51&lt;90,LMS!$D$14*AX51^3+LMS!$E$14*AX51^2+LMS!$F$14*AX51+LMS!$G$14,LMS!$D$15*AX51^3+LMS!$E$15*AX51^2+LMS!$F$15*AX51+LMS!$G$15)),(IF(AX51&lt;90,LMS!$D$17*AX51^3+LMS!$E$17*AX51^2+LMS!$F$17*AX51+LMS!$G$17,LMS!$D$18*AX51^3+LMS!$E$18*AX51^2+LMS!$F$18*AX51+LMS!$G$18)))</f>
        <v>8.8969350000000003E-2</v>
      </c>
      <c r="AX51" s="7">
        <f t="shared" si="28"/>
        <v>0</v>
      </c>
      <c r="AZ51" s="143">
        <f>IF($E$4="M",WeightSDS!P$5*$AX51^7+WeightSDS!Q$5*$AX51^6+WeightSDS!R$5*$AX51^5+WeightSDS!S$5*$AX51^4+WeightSDS!T$5*$AX51^3+WeightSDS!U$5*$AX51^2+WeightSDS!V$5*$AX51+WeightSDS!W$5,IF($AX51&lt;186,WeightSDS!P$8*$AX51^7+WeightSDS!Q$8*$AX51^6+WeightSDS!R$8*$AX51^5+WeightSDS!S$8*$AX51^4+WeightSDS!T$8*$AX51^3+WeightSDS!U$8*$AX51^2+WeightSDS!V$8*$AX51+WeightSDS!W$8,WeightSDS!$U$9+WeightSDS!$V$9*($AX51-WeightSDS!$W$9)))</f>
        <v>0.75407122999999998</v>
      </c>
      <c r="BA51" s="7">
        <f>IF($E$4="M",IF($AX51&lt;45,WeightSDS!M$23*$AX51^10+WeightSDS!N$23*$AX51^9+WeightSDS!O$23*$AX51^8+WeightSDS!P$23*$AX51^7+WeightSDS!Q$23*$AX51^6+WeightSDS!R$23*$AX51^5+WeightSDS!S$23*$AX51^4+WeightSDS!T$23*$AX51^3+WeightSDS!U$23*$AX51^2+WeightSDS!V$23*$AX51+WeightSDS!W$23,IF($AX51&lt;153,WeightSDS!M$25*$AX51^10+WeightSDS!N$25*$AX51^9+WeightSDS!O$25*$AX51^8+WeightSDS!P$25*$AX51^7+WeightSDS!Q$25*$AX51^6+WeightSDS!R$25*$AX51^5+WeightSDS!S$25*$AX51^4+WeightSDS!T$25*$AX51^3+WeightSDS!U$25*$AX51^2+WeightSDS!V$25*$AX51+WeightSDS!W$25,WeightSDS!M$27+WeightSDS!N$27/(1+EXP(WeightSDS!O$27+WeightSDS!P$27*$AX51)))),IF($AX51&lt;43.8,WeightSDS!M$29*$AX51^10+WeightSDS!N$29*$AX51^9+WeightSDS!O$29*$AX51^8+WeightSDS!P$29*$AX51^7+WeightSDS!Q$29*$AX51^6+WeightSDS!R$29*$AX51^5+WeightSDS!S$29*$AX51^4+WeightSDS!T$29*$AX51^3+WeightSDS!U$29*$AX51^2+WeightSDS!V$29*$AX51+WeightSDS!W$29-0.010431*(1-$AX51/210),IF($AX51&lt;123,WeightSDS!M$30*$AX51^10+WeightSDS!N$30*$AX51^9+WeightSDS!O$30*$AX51^8+WeightSDS!P$30*$AX51^7+WeightSDS!Q$30*$AX51^6+WeightSDS!R$30*$AX51^5+WeightSDS!S$30*$AX51^4+WeightSDS!T$30*$AX51^3+WeightSDS!U$30*$AX51^2+WeightSDS!V$30*$AX51+WeightSDS!W$30-0.010431*(1-1/$AX51),WeightSDS!M$32+WeightSDS!N$32/(1+EXP(WeightSDS!O$32+WeightSDS!P$32*$AX51))-0.010431*(1-$AX51/210))))</f>
        <v>2.9500001032655536</v>
      </c>
      <c r="BB51" s="7">
        <f>IF($E$4="M",IF($AX51&lt;162,WeightSDS!P$12*$AX51^7+WeightSDS!Q$12*$AX51^6+WeightSDS!R$12*$AX51^5+WeightSDS!S$12*$AX51^4+WeightSDS!T$12*$AX51^3+WeightSDS!U$12*$AX51^2+WeightSDS!V$12*$AX51+WeightSDS!W$12,WeightSDS!P$14*$AX51^7+WeightSDS!Q$14*$AX51^6+WeightSDS!R$14*$AX51^5+WeightSDS!S$14*$AX51^4+WeightSDS!T$14*$AX51^3+WeightSDS!U$14*$AX51^2+WeightSDS!V$14*$AX51+WeightSDS!W$14),IF($AX51&lt;156,WeightSDS!O$17*$AX51^8+WeightSDS!P$17*$AX51^7+WeightSDS!Q$17*$AX51^6+WeightSDS!R$17*$AX51^5+WeightSDS!S$17*$AX51^4+WeightSDS!T$17*$AX51^3+WeightSDS!U$17*$AX51^2+WeightSDS!V$17*$AX51+WeightSDS!W$17,IF($AX51&lt;186,WeightSDS!$U$18+(WeightSDS!$V$18-WeightSDS!$U$18)/24*($AX51-186)+WeightSDS!$W$18*(-$AX51+186)^2-0.005,WeightSDS!$U$18+(WeightSDS!$V$18-WeightSDS!$U$18)/24*($AX51-186)-0.005)))</f>
        <v>0.14604529399999999</v>
      </c>
      <c r="BD51">
        <f t="shared" si="57"/>
        <v>0.56299999999999994</v>
      </c>
      <c r="BE51">
        <f t="shared" si="58"/>
        <v>69</v>
      </c>
      <c r="BF51">
        <f t="shared" si="59"/>
        <v>0.51</v>
      </c>
      <c r="BG51" s="7" t="e">
        <f t="shared" si="60"/>
        <v>#VALUE!</v>
      </c>
      <c r="BH51" s="7" t="e">
        <f t="shared" si="61"/>
        <v>#VALUE!</v>
      </c>
      <c r="BI51" s="7" t="e">
        <f t="shared" si="62"/>
        <v>#VALUE!</v>
      </c>
      <c r="BJ51" s="7" t="e">
        <f t="shared" si="63"/>
        <v>#VALUE!</v>
      </c>
      <c r="BK51" s="7" t="e">
        <f t="shared" si="64"/>
        <v>#VALUE!</v>
      </c>
      <c r="BL51" s="7" t="e">
        <f t="shared" si="65"/>
        <v>#VALUE!</v>
      </c>
      <c r="BM51" s="7" t="e">
        <f t="shared" si="66"/>
        <v>#VALUE!</v>
      </c>
      <c r="BN51" s="7" t="e">
        <f t="shared" si="67"/>
        <v>#VALUE!</v>
      </c>
      <c r="BO51" s="7" t="e">
        <f t="shared" si="68"/>
        <v>#VALUE!</v>
      </c>
    </row>
    <row r="52" spans="2:67" s="7" customFormat="1" x14ac:dyDescent="0.15">
      <c r="B52" s="79"/>
      <c r="C52" s="79"/>
      <c r="D52" s="30"/>
      <c r="E52" s="78"/>
      <c r="F52" s="78"/>
      <c r="G52" s="78"/>
      <c r="H52" s="78"/>
      <c r="I52" s="108" t="str">
        <f t="shared" si="43"/>
        <v/>
      </c>
      <c r="J52" s="109" t="str">
        <f t="shared" si="70"/>
        <v/>
      </c>
      <c r="K52" s="110" t="str">
        <f t="shared" si="44"/>
        <v/>
      </c>
      <c r="L52" s="109" t="str">
        <f t="shared" si="69"/>
        <v/>
      </c>
      <c r="M52" s="110" t="str">
        <f t="shared" si="45"/>
        <v/>
      </c>
      <c r="N52" s="109" t="str">
        <f t="shared" si="46"/>
        <v/>
      </c>
      <c r="O52" s="110" t="str">
        <f t="shared" si="47"/>
        <v/>
      </c>
      <c r="P52" s="110" t="str">
        <f t="shared" si="72"/>
        <v/>
      </c>
      <c r="Q52" s="109" t="str">
        <f t="shared" si="71"/>
        <v/>
      </c>
      <c r="R52" s="109" t="str">
        <f t="shared" si="73"/>
        <v/>
      </c>
      <c r="S52" s="109" t="str">
        <f t="shared" si="17"/>
        <v/>
      </c>
      <c r="T52" s="110" t="str">
        <f t="shared" si="48"/>
        <v/>
      </c>
      <c r="U52" s="109" t="str">
        <f t="shared" si="49"/>
        <v/>
      </c>
      <c r="V52" s="110" t="str">
        <f t="shared" si="33"/>
        <v/>
      </c>
      <c r="W52" s="110" t="str">
        <f t="shared" si="19"/>
        <v/>
      </c>
      <c r="X52" s="109" t="str">
        <f t="shared" si="50"/>
        <v/>
      </c>
      <c r="Y52" s="110" t="str">
        <f t="shared" si="51"/>
        <v/>
      </c>
      <c r="Z52" s="174" t="str">
        <f t="shared" si="20"/>
        <v/>
      </c>
      <c r="AA52" s="110" t="str">
        <f t="shared" si="52"/>
        <v/>
      </c>
      <c r="AB52" s="31"/>
      <c r="AC52" s="31"/>
      <c r="AD52" s="31"/>
      <c r="AE52" s="31"/>
      <c r="AF52" s="136"/>
      <c r="AG52" s="139">
        <f t="shared" si="21"/>
        <v>0</v>
      </c>
      <c r="AH52" s="31">
        <f t="shared" si="22"/>
        <v>0</v>
      </c>
      <c r="AI52" s="31"/>
      <c r="AJ52" s="140">
        <f t="shared" si="23"/>
        <v>0</v>
      </c>
      <c r="AK52" s="12"/>
      <c r="AL52" s="12"/>
      <c r="AM52" s="79">
        <f t="shared" si="53"/>
        <v>0</v>
      </c>
      <c r="AN52" s="79">
        <f t="shared" si="54"/>
        <v>0</v>
      </c>
      <c r="AO52" s="12"/>
      <c r="AP52" s="8">
        <f t="shared" si="55"/>
        <v>9.0359999999999996</v>
      </c>
      <c r="AQ52" s="8">
        <f t="shared" si="74"/>
        <v>-184.49199999999999</v>
      </c>
      <c r="AR52" s="8"/>
      <c r="AS52" s="8">
        <f t="shared" si="56"/>
        <v>0</v>
      </c>
      <c r="AT52"/>
      <c r="AU52">
        <f>IF($E$4="M",IF(AX52&lt;78,LMS!$D$5*AX52^3+LMS!$E$5*AX52^2+LMS!$F$5*AX52+LMS!$G$5,IF(AX52&lt;150,LMS!$D$6*AX52^3+LMS!$E$6*AX52^2+LMS!$F$6*AX52+LMS!$G$6,LMS!$D$7*AX52^3+LMS!$E$7*AX52^2+LMS!$F$7*AX52+LMS!$G$7)),IF(AX52&lt;69,LMS!$D$9*AX52^3+LMS!$E$9*AX52^2+LMS!$F$9*AX52+LMS!$G$9,IF(AX52&lt;150,LMS!$D$10*AX52^3+LMS!$E$10*AX52^2+LMS!$F$10*AX52+LMS!$G$10,LMS!$D$11*AX52^3+LMS!$E$11*AX52^2+LMS!$F$11*AX52+LMS!$G$11)))</f>
        <v>0.79584630099999998</v>
      </c>
      <c r="AV52">
        <f>IF($E$4="M",(IF(AX52&lt;2.5,LMS!$D$21*AX52^3+LMS!$E$21*AX52^2+LMS!$F$21*AX52+LMS!$G$21,IF(AX52&lt;9.5,LMS!$D$22*AX52^3+LMS!$E$22*AX52^2+LMS!$F$22*AX52+LMS!$G$22,IF(AX52&lt;26.75,LMS!$D$23*AX52^3+LMS!$E$23*AX52^2+LMS!$F$23*AX52+LMS!$G$23,IF(AX52&lt;90,LMS!$D$24*AX52^3+LMS!$E$24*AX52^2+LMS!$F$24*AX52+LMS!$G$24,LMS!$D$25*AX52^3+LMS!$E$25*AX52^2+LMS!$F$25*AX52+LMS!$G$25))))),(IF(AX52&lt;2.5,LMS!$D$27*AX52^3+LMS!$E$27*AX52^2+LMS!$F$27*AX52+LMS!$G$27,IF(AX52&lt;9.5,LMS!$D$28*AX52^3+LMS!$E$28*AX52^2+LMS!$F$28*AX52+LMS!$G$28,IF(AX52&lt;26.75,LMS!$D$29*AX52^3+LMS!$E$29*AX52^2+LMS!$F$29*AX52+LMS!$G$29,IF(AX52&lt;90,LMS!$D$30*AX52^3+LMS!$E$30*AX52^2+LMS!$F$30*AX52+LMS!$G$30,IF(AX52&lt;150,LMS!$D$31*AX52^3+LMS!$E$31*AX52^2+LMS!$F$31*AX52+LMS!$G$31,LMS!$D$32*AX52^3+LMS!$E$32*AX52^2+LMS!$F$32*AX52+LMS!$G$32)))))))</f>
        <v>12.568967990000001</v>
      </c>
      <c r="AW52">
        <f>IF($E$4="M",(IF(AX52&lt;90,LMS!$D$14*AX52^3+LMS!$E$14*AX52^2+LMS!$F$14*AX52+LMS!$G$14,LMS!$D$15*AX52^3+LMS!$E$15*AX52^2+LMS!$F$15*AX52+LMS!$G$15)),(IF(AX52&lt;90,LMS!$D$17*AX52^3+LMS!$E$17*AX52^2+LMS!$F$17*AX52+LMS!$G$17,LMS!$D$18*AX52^3+LMS!$E$18*AX52^2+LMS!$F$18*AX52+LMS!$G$18)))</f>
        <v>8.8969350000000003E-2</v>
      </c>
      <c r="AX52" s="7">
        <f t="shared" si="28"/>
        <v>0</v>
      </c>
      <c r="AZ52" s="143">
        <f>IF($E$4="M",WeightSDS!P$5*$AX52^7+WeightSDS!Q$5*$AX52^6+WeightSDS!R$5*$AX52^5+WeightSDS!S$5*$AX52^4+WeightSDS!T$5*$AX52^3+WeightSDS!U$5*$AX52^2+WeightSDS!V$5*$AX52+WeightSDS!W$5,IF($AX52&lt;186,WeightSDS!P$8*$AX52^7+WeightSDS!Q$8*$AX52^6+WeightSDS!R$8*$AX52^5+WeightSDS!S$8*$AX52^4+WeightSDS!T$8*$AX52^3+WeightSDS!U$8*$AX52^2+WeightSDS!V$8*$AX52+WeightSDS!W$8,WeightSDS!$U$9+WeightSDS!$V$9*($AX52-WeightSDS!$W$9)))</f>
        <v>0.75407122999999998</v>
      </c>
      <c r="BA52" s="7">
        <f>IF($E$4="M",IF($AX52&lt;45,WeightSDS!M$23*$AX52^10+WeightSDS!N$23*$AX52^9+WeightSDS!O$23*$AX52^8+WeightSDS!P$23*$AX52^7+WeightSDS!Q$23*$AX52^6+WeightSDS!R$23*$AX52^5+WeightSDS!S$23*$AX52^4+WeightSDS!T$23*$AX52^3+WeightSDS!U$23*$AX52^2+WeightSDS!V$23*$AX52+WeightSDS!W$23,IF($AX52&lt;153,WeightSDS!M$25*$AX52^10+WeightSDS!N$25*$AX52^9+WeightSDS!O$25*$AX52^8+WeightSDS!P$25*$AX52^7+WeightSDS!Q$25*$AX52^6+WeightSDS!R$25*$AX52^5+WeightSDS!S$25*$AX52^4+WeightSDS!T$25*$AX52^3+WeightSDS!U$25*$AX52^2+WeightSDS!V$25*$AX52+WeightSDS!W$25,WeightSDS!M$27+WeightSDS!N$27/(1+EXP(WeightSDS!O$27+WeightSDS!P$27*$AX52)))),IF($AX52&lt;43.8,WeightSDS!M$29*$AX52^10+WeightSDS!N$29*$AX52^9+WeightSDS!O$29*$AX52^8+WeightSDS!P$29*$AX52^7+WeightSDS!Q$29*$AX52^6+WeightSDS!R$29*$AX52^5+WeightSDS!S$29*$AX52^4+WeightSDS!T$29*$AX52^3+WeightSDS!U$29*$AX52^2+WeightSDS!V$29*$AX52+WeightSDS!W$29-0.010431*(1-$AX52/210),IF($AX52&lt;123,WeightSDS!M$30*$AX52^10+WeightSDS!N$30*$AX52^9+WeightSDS!O$30*$AX52^8+WeightSDS!P$30*$AX52^7+WeightSDS!Q$30*$AX52^6+WeightSDS!R$30*$AX52^5+WeightSDS!S$30*$AX52^4+WeightSDS!T$30*$AX52^3+WeightSDS!U$30*$AX52^2+WeightSDS!V$30*$AX52+WeightSDS!W$30-0.010431*(1-1/$AX52),WeightSDS!M$32+WeightSDS!N$32/(1+EXP(WeightSDS!O$32+WeightSDS!P$32*$AX52))-0.010431*(1-$AX52/210))))</f>
        <v>2.9500001032655536</v>
      </c>
      <c r="BB52" s="7">
        <f>IF($E$4="M",IF($AX52&lt;162,WeightSDS!P$12*$AX52^7+WeightSDS!Q$12*$AX52^6+WeightSDS!R$12*$AX52^5+WeightSDS!S$12*$AX52^4+WeightSDS!T$12*$AX52^3+WeightSDS!U$12*$AX52^2+WeightSDS!V$12*$AX52+WeightSDS!W$12,WeightSDS!P$14*$AX52^7+WeightSDS!Q$14*$AX52^6+WeightSDS!R$14*$AX52^5+WeightSDS!S$14*$AX52^4+WeightSDS!T$14*$AX52^3+WeightSDS!U$14*$AX52^2+WeightSDS!V$14*$AX52+WeightSDS!W$14),IF($AX52&lt;156,WeightSDS!O$17*$AX52^8+WeightSDS!P$17*$AX52^7+WeightSDS!Q$17*$AX52^6+WeightSDS!R$17*$AX52^5+WeightSDS!S$17*$AX52^4+WeightSDS!T$17*$AX52^3+WeightSDS!U$17*$AX52^2+WeightSDS!V$17*$AX52+WeightSDS!W$17,IF($AX52&lt;186,WeightSDS!$U$18+(WeightSDS!$V$18-WeightSDS!$U$18)/24*($AX52-186)+WeightSDS!$W$18*(-$AX52+186)^2-0.005,WeightSDS!$U$18+(WeightSDS!$V$18-WeightSDS!$U$18)/24*($AX52-186)-0.005)))</f>
        <v>0.14604529399999999</v>
      </c>
      <c r="BD52">
        <f t="shared" si="57"/>
        <v>0.56299999999999994</v>
      </c>
      <c r="BE52">
        <f t="shared" si="58"/>
        <v>69</v>
      </c>
      <c r="BF52">
        <f t="shared" si="59"/>
        <v>0.51</v>
      </c>
      <c r="BG52" s="7" t="e">
        <f t="shared" si="60"/>
        <v>#VALUE!</v>
      </c>
      <c r="BH52" s="7" t="e">
        <f t="shared" si="61"/>
        <v>#VALUE!</v>
      </c>
      <c r="BI52" s="7" t="e">
        <f t="shared" si="62"/>
        <v>#VALUE!</v>
      </c>
      <c r="BJ52" s="7" t="e">
        <f t="shared" si="63"/>
        <v>#VALUE!</v>
      </c>
      <c r="BK52" s="7" t="e">
        <f t="shared" si="64"/>
        <v>#VALUE!</v>
      </c>
      <c r="BL52" s="7" t="e">
        <f t="shared" si="65"/>
        <v>#VALUE!</v>
      </c>
      <c r="BM52" s="7" t="e">
        <f t="shared" si="66"/>
        <v>#VALUE!</v>
      </c>
      <c r="BN52" s="7" t="e">
        <f t="shared" si="67"/>
        <v>#VALUE!</v>
      </c>
      <c r="BO52" s="7" t="e">
        <f t="shared" si="68"/>
        <v>#VALUE!</v>
      </c>
    </row>
    <row r="53" spans="2:67" s="7" customFormat="1" x14ac:dyDescent="0.15">
      <c r="B53" s="79"/>
      <c r="C53" s="79"/>
      <c r="D53" s="30"/>
      <c r="E53" s="78"/>
      <c r="F53" s="78"/>
      <c r="G53" s="78"/>
      <c r="H53" s="78"/>
      <c r="I53" s="108" t="str">
        <f t="shared" si="43"/>
        <v/>
      </c>
      <c r="J53" s="109" t="str">
        <f t="shared" si="70"/>
        <v/>
      </c>
      <c r="K53" s="110" t="str">
        <f t="shared" si="44"/>
        <v/>
      </c>
      <c r="L53" s="109" t="str">
        <f t="shared" si="69"/>
        <v/>
      </c>
      <c r="M53" s="110" t="str">
        <f t="shared" si="45"/>
        <v/>
      </c>
      <c r="N53" s="109" t="str">
        <f t="shared" si="46"/>
        <v/>
      </c>
      <c r="O53" s="110" t="str">
        <f t="shared" si="47"/>
        <v/>
      </c>
      <c r="P53" s="110" t="str">
        <f t="shared" si="72"/>
        <v/>
      </c>
      <c r="Q53" s="109" t="str">
        <f t="shared" si="71"/>
        <v/>
      </c>
      <c r="R53" s="109" t="str">
        <f t="shared" si="73"/>
        <v/>
      </c>
      <c r="S53" s="109" t="str">
        <f t="shared" si="17"/>
        <v/>
      </c>
      <c r="T53" s="110" t="str">
        <f t="shared" si="48"/>
        <v/>
      </c>
      <c r="U53" s="109" t="str">
        <f t="shared" si="49"/>
        <v/>
      </c>
      <c r="V53" s="110" t="str">
        <f t="shared" si="33"/>
        <v/>
      </c>
      <c r="W53" s="110" t="str">
        <f t="shared" si="19"/>
        <v/>
      </c>
      <c r="X53" s="109" t="str">
        <f t="shared" si="50"/>
        <v/>
      </c>
      <c r="Y53" s="110" t="str">
        <f t="shared" si="51"/>
        <v/>
      </c>
      <c r="Z53" s="174" t="str">
        <f t="shared" si="20"/>
        <v/>
      </c>
      <c r="AA53" s="110" t="str">
        <f t="shared" si="52"/>
        <v/>
      </c>
      <c r="AB53" s="31"/>
      <c r="AC53" s="31"/>
      <c r="AD53" s="31"/>
      <c r="AE53" s="31"/>
      <c r="AF53" s="136"/>
      <c r="AG53" s="139">
        <f t="shared" si="21"/>
        <v>0</v>
      </c>
      <c r="AH53" s="31">
        <f t="shared" si="22"/>
        <v>0</v>
      </c>
      <c r="AI53" s="31"/>
      <c r="AJ53" s="140">
        <f t="shared" si="23"/>
        <v>0</v>
      </c>
      <c r="AK53" s="12"/>
      <c r="AL53" s="12"/>
      <c r="AM53" s="79">
        <f t="shared" si="53"/>
        <v>0</v>
      </c>
      <c r="AN53" s="79">
        <f t="shared" si="54"/>
        <v>0</v>
      </c>
      <c r="AO53" s="12"/>
      <c r="AP53" s="8">
        <f t="shared" si="55"/>
        <v>9.0359999999999996</v>
      </c>
      <c r="AQ53" s="8">
        <f t="shared" si="74"/>
        <v>-184.49199999999999</v>
      </c>
      <c r="AR53" s="8"/>
      <c r="AS53" s="8">
        <f t="shared" si="56"/>
        <v>0</v>
      </c>
      <c r="AT53"/>
      <c r="AU53">
        <f>IF($E$4="M",IF(AX53&lt;78,LMS!$D$5*AX53^3+LMS!$E$5*AX53^2+LMS!$F$5*AX53+LMS!$G$5,IF(AX53&lt;150,LMS!$D$6*AX53^3+LMS!$E$6*AX53^2+LMS!$F$6*AX53+LMS!$G$6,LMS!$D$7*AX53^3+LMS!$E$7*AX53^2+LMS!$F$7*AX53+LMS!$G$7)),IF(AX53&lt;69,LMS!$D$9*AX53^3+LMS!$E$9*AX53^2+LMS!$F$9*AX53+LMS!$G$9,IF(AX53&lt;150,LMS!$D$10*AX53^3+LMS!$E$10*AX53^2+LMS!$F$10*AX53+LMS!$G$10,LMS!$D$11*AX53^3+LMS!$E$11*AX53^2+LMS!$F$11*AX53+LMS!$G$11)))</f>
        <v>0.79584630099999998</v>
      </c>
      <c r="AV53">
        <f>IF($E$4="M",(IF(AX53&lt;2.5,LMS!$D$21*AX53^3+LMS!$E$21*AX53^2+LMS!$F$21*AX53+LMS!$G$21,IF(AX53&lt;9.5,LMS!$D$22*AX53^3+LMS!$E$22*AX53^2+LMS!$F$22*AX53+LMS!$G$22,IF(AX53&lt;26.75,LMS!$D$23*AX53^3+LMS!$E$23*AX53^2+LMS!$F$23*AX53+LMS!$G$23,IF(AX53&lt;90,LMS!$D$24*AX53^3+LMS!$E$24*AX53^2+LMS!$F$24*AX53+LMS!$G$24,LMS!$D$25*AX53^3+LMS!$E$25*AX53^2+LMS!$F$25*AX53+LMS!$G$25))))),(IF(AX53&lt;2.5,LMS!$D$27*AX53^3+LMS!$E$27*AX53^2+LMS!$F$27*AX53+LMS!$G$27,IF(AX53&lt;9.5,LMS!$D$28*AX53^3+LMS!$E$28*AX53^2+LMS!$F$28*AX53+LMS!$G$28,IF(AX53&lt;26.75,LMS!$D$29*AX53^3+LMS!$E$29*AX53^2+LMS!$F$29*AX53+LMS!$G$29,IF(AX53&lt;90,LMS!$D$30*AX53^3+LMS!$E$30*AX53^2+LMS!$F$30*AX53+LMS!$G$30,IF(AX53&lt;150,LMS!$D$31*AX53^3+LMS!$E$31*AX53^2+LMS!$F$31*AX53+LMS!$G$31,LMS!$D$32*AX53^3+LMS!$E$32*AX53^2+LMS!$F$32*AX53+LMS!$G$32)))))))</f>
        <v>12.568967990000001</v>
      </c>
      <c r="AW53">
        <f>IF($E$4="M",(IF(AX53&lt;90,LMS!$D$14*AX53^3+LMS!$E$14*AX53^2+LMS!$F$14*AX53+LMS!$G$14,LMS!$D$15*AX53^3+LMS!$E$15*AX53^2+LMS!$F$15*AX53+LMS!$G$15)),(IF(AX53&lt;90,LMS!$D$17*AX53^3+LMS!$E$17*AX53^2+LMS!$F$17*AX53+LMS!$G$17,LMS!$D$18*AX53^3+LMS!$E$18*AX53^2+LMS!$F$18*AX53+LMS!$G$18)))</f>
        <v>8.8969350000000003E-2</v>
      </c>
      <c r="AX53" s="7">
        <f t="shared" si="28"/>
        <v>0</v>
      </c>
      <c r="AZ53" s="143">
        <f>IF($E$4="M",WeightSDS!P$5*$AX53^7+WeightSDS!Q$5*$AX53^6+WeightSDS!R$5*$AX53^5+WeightSDS!S$5*$AX53^4+WeightSDS!T$5*$AX53^3+WeightSDS!U$5*$AX53^2+WeightSDS!V$5*$AX53+WeightSDS!W$5,IF($AX53&lt;186,WeightSDS!P$8*$AX53^7+WeightSDS!Q$8*$AX53^6+WeightSDS!R$8*$AX53^5+WeightSDS!S$8*$AX53^4+WeightSDS!T$8*$AX53^3+WeightSDS!U$8*$AX53^2+WeightSDS!V$8*$AX53+WeightSDS!W$8,WeightSDS!$U$9+WeightSDS!$V$9*($AX53-WeightSDS!$W$9)))</f>
        <v>0.75407122999999998</v>
      </c>
      <c r="BA53" s="7">
        <f>IF($E$4="M",IF($AX53&lt;45,WeightSDS!M$23*$AX53^10+WeightSDS!N$23*$AX53^9+WeightSDS!O$23*$AX53^8+WeightSDS!P$23*$AX53^7+WeightSDS!Q$23*$AX53^6+WeightSDS!R$23*$AX53^5+WeightSDS!S$23*$AX53^4+WeightSDS!T$23*$AX53^3+WeightSDS!U$23*$AX53^2+WeightSDS!V$23*$AX53+WeightSDS!W$23,IF($AX53&lt;153,WeightSDS!M$25*$AX53^10+WeightSDS!N$25*$AX53^9+WeightSDS!O$25*$AX53^8+WeightSDS!P$25*$AX53^7+WeightSDS!Q$25*$AX53^6+WeightSDS!R$25*$AX53^5+WeightSDS!S$25*$AX53^4+WeightSDS!T$25*$AX53^3+WeightSDS!U$25*$AX53^2+WeightSDS!V$25*$AX53+WeightSDS!W$25,WeightSDS!M$27+WeightSDS!N$27/(1+EXP(WeightSDS!O$27+WeightSDS!P$27*$AX53)))),IF($AX53&lt;43.8,WeightSDS!M$29*$AX53^10+WeightSDS!N$29*$AX53^9+WeightSDS!O$29*$AX53^8+WeightSDS!P$29*$AX53^7+WeightSDS!Q$29*$AX53^6+WeightSDS!R$29*$AX53^5+WeightSDS!S$29*$AX53^4+WeightSDS!T$29*$AX53^3+WeightSDS!U$29*$AX53^2+WeightSDS!V$29*$AX53+WeightSDS!W$29-0.010431*(1-$AX53/210),IF($AX53&lt;123,WeightSDS!M$30*$AX53^10+WeightSDS!N$30*$AX53^9+WeightSDS!O$30*$AX53^8+WeightSDS!P$30*$AX53^7+WeightSDS!Q$30*$AX53^6+WeightSDS!R$30*$AX53^5+WeightSDS!S$30*$AX53^4+WeightSDS!T$30*$AX53^3+WeightSDS!U$30*$AX53^2+WeightSDS!V$30*$AX53+WeightSDS!W$30-0.010431*(1-1/$AX53),WeightSDS!M$32+WeightSDS!N$32/(1+EXP(WeightSDS!O$32+WeightSDS!P$32*$AX53))-0.010431*(1-$AX53/210))))</f>
        <v>2.9500001032655536</v>
      </c>
      <c r="BB53" s="7">
        <f>IF($E$4="M",IF($AX53&lt;162,WeightSDS!P$12*$AX53^7+WeightSDS!Q$12*$AX53^6+WeightSDS!R$12*$AX53^5+WeightSDS!S$12*$AX53^4+WeightSDS!T$12*$AX53^3+WeightSDS!U$12*$AX53^2+WeightSDS!V$12*$AX53+WeightSDS!W$12,WeightSDS!P$14*$AX53^7+WeightSDS!Q$14*$AX53^6+WeightSDS!R$14*$AX53^5+WeightSDS!S$14*$AX53^4+WeightSDS!T$14*$AX53^3+WeightSDS!U$14*$AX53^2+WeightSDS!V$14*$AX53+WeightSDS!W$14),IF($AX53&lt;156,WeightSDS!O$17*$AX53^8+WeightSDS!P$17*$AX53^7+WeightSDS!Q$17*$AX53^6+WeightSDS!R$17*$AX53^5+WeightSDS!S$17*$AX53^4+WeightSDS!T$17*$AX53^3+WeightSDS!U$17*$AX53^2+WeightSDS!V$17*$AX53+WeightSDS!W$17,IF($AX53&lt;186,WeightSDS!$U$18+(WeightSDS!$V$18-WeightSDS!$U$18)/24*($AX53-186)+WeightSDS!$W$18*(-$AX53+186)^2-0.005,WeightSDS!$U$18+(WeightSDS!$V$18-WeightSDS!$U$18)/24*($AX53-186)-0.005)))</f>
        <v>0.14604529399999999</v>
      </c>
      <c r="BD53">
        <f t="shared" si="57"/>
        <v>0.56299999999999994</v>
      </c>
      <c r="BE53">
        <f t="shared" si="58"/>
        <v>69</v>
      </c>
      <c r="BF53">
        <f t="shared" si="59"/>
        <v>0.51</v>
      </c>
      <c r="BG53" s="7" t="e">
        <f t="shared" si="60"/>
        <v>#VALUE!</v>
      </c>
      <c r="BH53" s="7" t="e">
        <f t="shared" si="61"/>
        <v>#VALUE!</v>
      </c>
      <c r="BI53" s="7" t="e">
        <f t="shared" si="62"/>
        <v>#VALUE!</v>
      </c>
      <c r="BJ53" s="7" t="e">
        <f t="shared" si="63"/>
        <v>#VALUE!</v>
      </c>
      <c r="BK53" s="7" t="e">
        <f t="shared" si="64"/>
        <v>#VALUE!</v>
      </c>
      <c r="BL53" s="7" t="e">
        <f t="shared" si="65"/>
        <v>#VALUE!</v>
      </c>
      <c r="BM53" s="7" t="e">
        <f t="shared" si="66"/>
        <v>#VALUE!</v>
      </c>
      <c r="BN53" s="7" t="e">
        <f t="shared" si="67"/>
        <v>#VALUE!</v>
      </c>
      <c r="BO53" s="7" t="e">
        <f t="shared" si="68"/>
        <v>#VALUE!</v>
      </c>
    </row>
    <row r="54" spans="2:67" s="7" customFormat="1" x14ac:dyDescent="0.15">
      <c r="B54" s="79"/>
      <c r="C54" s="79"/>
      <c r="D54" s="30"/>
      <c r="E54" s="78"/>
      <c r="F54" s="78"/>
      <c r="G54" s="78"/>
      <c r="H54" s="78"/>
      <c r="I54" s="108" t="str">
        <f t="shared" si="43"/>
        <v/>
      </c>
      <c r="J54" s="109" t="str">
        <f t="shared" si="70"/>
        <v/>
      </c>
      <c r="K54" s="110" t="str">
        <f t="shared" si="44"/>
        <v/>
      </c>
      <c r="L54" s="109" t="str">
        <f t="shared" si="69"/>
        <v/>
      </c>
      <c r="M54" s="110" t="str">
        <f t="shared" si="45"/>
        <v/>
      </c>
      <c r="N54" s="109" t="str">
        <f t="shared" si="46"/>
        <v/>
      </c>
      <c r="O54" s="110" t="str">
        <f t="shared" si="47"/>
        <v/>
      </c>
      <c r="P54" s="110" t="str">
        <f t="shared" si="72"/>
        <v/>
      </c>
      <c r="Q54" s="109" t="str">
        <f t="shared" si="71"/>
        <v/>
      </c>
      <c r="R54" s="109" t="str">
        <f t="shared" si="73"/>
        <v/>
      </c>
      <c r="S54" s="109" t="str">
        <f t="shared" si="17"/>
        <v/>
      </c>
      <c r="T54" s="110" t="str">
        <f t="shared" si="48"/>
        <v/>
      </c>
      <c r="U54" s="109" t="str">
        <f t="shared" si="49"/>
        <v/>
      </c>
      <c r="V54" s="110" t="str">
        <f t="shared" si="33"/>
        <v/>
      </c>
      <c r="W54" s="110" t="str">
        <f t="shared" si="19"/>
        <v/>
      </c>
      <c r="X54" s="109" t="str">
        <f t="shared" si="50"/>
        <v/>
      </c>
      <c r="Y54" s="110" t="str">
        <f t="shared" si="51"/>
        <v/>
      </c>
      <c r="Z54" s="174" t="str">
        <f t="shared" si="20"/>
        <v/>
      </c>
      <c r="AA54" s="110" t="str">
        <f t="shared" si="52"/>
        <v/>
      </c>
      <c r="AB54" s="31"/>
      <c r="AC54" s="31"/>
      <c r="AD54" s="31"/>
      <c r="AE54" s="31"/>
      <c r="AF54" s="136"/>
      <c r="AG54" s="139">
        <f t="shared" si="21"/>
        <v>0</v>
      </c>
      <c r="AH54" s="31">
        <f t="shared" si="22"/>
        <v>0</v>
      </c>
      <c r="AI54" s="31"/>
      <c r="AJ54" s="140">
        <f t="shared" si="23"/>
        <v>0</v>
      </c>
      <c r="AK54" s="12"/>
      <c r="AL54" s="12"/>
      <c r="AM54" s="79">
        <f t="shared" si="53"/>
        <v>0</v>
      </c>
      <c r="AN54" s="79">
        <f t="shared" si="54"/>
        <v>0</v>
      </c>
      <c r="AO54" s="12"/>
      <c r="AP54" s="8">
        <f t="shared" si="55"/>
        <v>9.0359999999999996</v>
      </c>
      <c r="AQ54" s="8">
        <f t="shared" si="74"/>
        <v>-184.49199999999999</v>
      </c>
      <c r="AR54" s="8"/>
      <c r="AS54" s="8">
        <f t="shared" si="56"/>
        <v>0</v>
      </c>
      <c r="AT54"/>
      <c r="AU54">
        <f>IF($E$4="M",IF(AX54&lt;78,LMS!$D$5*AX54^3+LMS!$E$5*AX54^2+LMS!$F$5*AX54+LMS!$G$5,IF(AX54&lt;150,LMS!$D$6*AX54^3+LMS!$E$6*AX54^2+LMS!$F$6*AX54+LMS!$G$6,LMS!$D$7*AX54^3+LMS!$E$7*AX54^2+LMS!$F$7*AX54+LMS!$G$7)),IF(AX54&lt;69,LMS!$D$9*AX54^3+LMS!$E$9*AX54^2+LMS!$F$9*AX54+LMS!$G$9,IF(AX54&lt;150,LMS!$D$10*AX54^3+LMS!$E$10*AX54^2+LMS!$F$10*AX54+LMS!$G$10,LMS!$D$11*AX54^3+LMS!$E$11*AX54^2+LMS!$F$11*AX54+LMS!$G$11)))</f>
        <v>0.79584630099999998</v>
      </c>
      <c r="AV54">
        <f>IF($E$4="M",(IF(AX54&lt;2.5,LMS!$D$21*AX54^3+LMS!$E$21*AX54^2+LMS!$F$21*AX54+LMS!$G$21,IF(AX54&lt;9.5,LMS!$D$22*AX54^3+LMS!$E$22*AX54^2+LMS!$F$22*AX54+LMS!$G$22,IF(AX54&lt;26.75,LMS!$D$23*AX54^3+LMS!$E$23*AX54^2+LMS!$F$23*AX54+LMS!$G$23,IF(AX54&lt;90,LMS!$D$24*AX54^3+LMS!$E$24*AX54^2+LMS!$F$24*AX54+LMS!$G$24,LMS!$D$25*AX54^3+LMS!$E$25*AX54^2+LMS!$F$25*AX54+LMS!$G$25))))),(IF(AX54&lt;2.5,LMS!$D$27*AX54^3+LMS!$E$27*AX54^2+LMS!$F$27*AX54+LMS!$G$27,IF(AX54&lt;9.5,LMS!$D$28*AX54^3+LMS!$E$28*AX54^2+LMS!$F$28*AX54+LMS!$G$28,IF(AX54&lt;26.75,LMS!$D$29*AX54^3+LMS!$E$29*AX54^2+LMS!$F$29*AX54+LMS!$G$29,IF(AX54&lt;90,LMS!$D$30*AX54^3+LMS!$E$30*AX54^2+LMS!$F$30*AX54+LMS!$G$30,IF(AX54&lt;150,LMS!$D$31*AX54^3+LMS!$E$31*AX54^2+LMS!$F$31*AX54+LMS!$G$31,LMS!$D$32*AX54^3+LMS!$E$32*AX54^2+LMS!$F$32*AX54+LMS!$G$32)))))))</f>
        <v>12.568967990000001</v>
      </c>
      <c r="AW54">
        <f>IF($E$4="M",(IF(AX54&lt;90,LMS!$D$14*AX54^3+LMS!$E$14*AX54^2+LMS!$F$14*AX54+LMS!$G$14,LMS!$D$15*AX54^3+LMS!$E$15*AX54^2+LMS!$F$15*AX54+LMS!$G$15)),(IF(AX54&lt;90,LMS!$D$17*AX54^3+LMS!$E$17*AX54^2+LMS!$F$17*AX54+LMS!$G$17,LMS!$D$18*AX54^3+LMS!$E$18*AX54^2+LMS!$F$18*AX54+LMS!$G$18)))</f>
        <v>8.8969350000000003E-2</v>
      </c>
      <c r="AX54" s="7">
        <f t="shared" si="28"/>
        <v>0</v>
      </c>
      <c r="AZ54" s="143">
        <f>IF($E$4="M",WeightSDS!P$5*$AX54^7+WeightSDS!Q$5*$AX54^6+WeightSDS!R$5*$AX54^5+WeightSDS!S$5*$AX54^4+WeightSDS!T$5*$AX54^3+WeightSDS!U$5*$AX54^2+WeightSDS!V$5*$AX54+WeightSDS!W$5,IF($AX54&lt;186,WeightSDS!P$8*$AX54^7+WeightSDS!Q$8*$AX54^6+WeightSDS!R$8*$AX54^5+WeightSDS!S$8*$AX54^4+WeightSDS!T$8*$AX54^3+WeightSDS!U$8*$AX54^2+WeightSDS!V$8*$AX54+WeightSDS!W$8,WeightSDS!$U$9+WeightSDS!$V$9*($AX54-WeightSDS!$W$9)))</f>
        <v>0.75407122999999998</v>
      </c>
      <c r="BA54" s="7">
        <f>IF($E$4="M",IF($AX54&lt;45,WeightSDS!M$23*$AX54^10+WeightSDS!N$23*$AX54^9+WeightSDS!O$23*$AX54^8+WeightSDS!P$23*$AX54^7+WeightSDS!Q$23*$AX54^6+WeightSDS!R$23*$AX54^5+WeightSDS!S$23*$AX54^4+WeightSDS!T$23*$AX54^3+WeightSDS!U$23*$AX54^2+WeightSDS!V$23*$AX54+WeightSDS!W$23,IF($AX54&lt;153,WeightSDS!M$25*$AX54^10+WeightSDS!N$25*$AX54^9+WeightSDS!O$25*$AX54^8+WeightSDS!P$25*$AX54^7+WeightSDS!Q$25*$AX54^6+WeightSDS!R$25*$AX54^5+WeightSDS!S$25*$AX54^4+WeightSDS!T$25*$AX54^3+WeightSDS!U$25*$AX54^2+WeightSDS!V$25*$AX54+WeightSDS!W$25,WeightSDS!M$27+WeightSDS!N$27/(1+EXP(WeightSDS!O$27+WeightSDS!P$27*$AX54)))),IF($AX54&lt;43.8,WeightSDS!M$29*$AX54^10+WeightSDS!N$29*$AX54^9+WeightSDS!O$29*$AX54^8+WeightSDS!P$29*$AX54^7+WeightSDS!Q$29*$AX54^6+WeightSDS!R$29*$AX54^5+WeightSDS!S$29*$AX54^4+WeightSDS!T$29*$AX54^3+WeightSDS!U$29*$AX54^2+WeightSDS!V$29*$AX54+WeightSDS!W$29-0.010431*(1-$AX54/210),IF($AX54&lt;123,WeightSDS!M$30*$AX54^10+WeightSDS!N$30*$AX54^9+WeightSDS!O$30*$AX54^8+WeightSDS!P$30*$AX54^7+WeightSDS!Q$30*$AX54^6+WeightSDS!R$30*$AX54^5+WeightSDS!S$30*$AX54^4+WeightSDS!T$30*$AX54^3+WeightSDS!U$30*$AX54^2+WeightSDS!V$30*$AX54+WeightSDS!W$30-0.010431*(1-1/$AX54),WeightSDS!M$32+WeightSDS!N$32/(1+EXP(WeightSDS!O$32+WeightSDS!P$32*$AX54))-0.010431*(1-$AX54/210))))</f>
        <v>2.9500001032655536</v>
      </c>
      <c r="BB54" s="7">
        <f>IF($E$4="M",IF($AX54&lt;162,WeightSDS!P$12*$AX54^7+WeightSDS!Q$12*$AX54^6+WeightSDS!R$12*$AX54^5+WeightSDS!S$12*$AX54^4+WeightSDS!T$12*$AX54^3+WeightSDS!U$12*$AX54^2+WeightSDS!V$12*$AX54+WeightSDS!W$12,WeightSDS!P$14*$AX54^7+WeightSDS!Q$14*$AX54^6+WeightSDS!R$14*$AX54^5+WeightSDS!S$14*$AX54^4+WeightSDS!T$14*$AX54^3+WeightSDS!U$14*$AX54^2+WeightSDS!V$14*$AX54+WeightSDS!W$14),IF($AX54&lt;156,WeightSDS!O$17*$AX54^8+WeightSDS!P$17*$AX54^7+WeightSDS!Q$17*$AX54^6+WeightSDS!R$17*$AX54^5+WeightSDS!S$17*$AX54^4+WeightSDS!T$17*$AX54^3+WeightSDS!U$17*$AX54^2+WeightSDS!V$17*$AX54+WeightSDS!W$17,IF($AX54&lt;186,WeightSDS!$U$18+(WeightSDS!$V$18-WeightSDS!$U$18)/24*($AX54-186)+WeightSDS!$W$18*(-$AX54+186)^2-0.005,WeightSDS!$U$18+(WeightSDS!$V$18-WeightSDS!$U$18)/24*($AX54-186)-0.005)))</f>
        <v>0.14604529399999999</v>
      </c>
      <c r="BD54">
        <f t="shared" si="57"/>
        <v>0.56299999999999994</v>
      </c>
      <c r="BE54">
        <f t="shared" si="58"/>
        <v>69</v>
      </c>
      <c r="BF54">
        <f t="shared" si="59"/>
        <v>0.51</v>
      </c>
      <c r="BG54" s="7" t="e">
        <f t="shared" si="60"/>
        <v>#VALUE!</v>
      </c>
      <c r="BH54" s="7" t="e">
        <f t="shared" si="61"/>
        <v>#VALUE!</v>
      </c>
      <c r="BI54" s="7" t="e">
        <f t="shared" si="62"/>
        <v>#VALUE!</v>
      </c>
      <c r="BJ54" s="7" t="e">
        <f t="shared" si="63"/>
        <v>#VALUE!</v>
      </c>
      <c r="BK54" s="7" t="e">
        <f t="shared" si="64"/>
        <v>#VALUE!</v>
      </c>
      <c r="BL54" s="7" t="e">
        <f t="shared" si="65"/>
        <v>#VALUE!</v>
      </c>
      <c r="BM54" s="7" t="e">
        <f t="shared" si="66"/>
        <v>#VALUE!</v>
      </c>
      <c r="BN54" s="7" t="e">
        <f t="shared" si="67"/>
        <v>#VALUE!</v>
      </c>
      <c r="BO54" s="7" t="e">
        <f t="shared" si="68"/>
        <v>#VALUE!</v>
      </c>
    </row>
    <row r="55" spans="2:67" s="7" customFormat="1" x14ac:dyDescent="0.15">
      <c r="B55" s="79"/>
      <c r="C55" s="79"/>
      <c r="D55" s="30"/>
      <c r="E55" s="78"/>
      <c r="F55" s="78"/>
      <c r="G55" s="78"/>
      <c r="H55" s="78"/>
      <c r="I55" s="108" t="str">
        <f t="shared" si="43"/>
        <v/>
      </c>
      <c r="J55" s="109" t="str">
        <f t="shared" si="70"/>
        <v/>
      </c>
      <c r="K55" s="110" t="str">
        <f t="shared" si="44"/>
        <v/>
      </c>
      <c r="L55" s="109" t="str">
        <f t="shared" si="69"/>
        <v/>
      </c>
      <c r="M55" s="110" t="str">
        <f t="shared" si="45"/>
        <v/>
      </c>
      <c r="N55" s="109" t="str">
        <f t="shared" si="46"/>
        <v/>
      </c>
      <c r="O55" s="110" t="str">
        <f t="shared" si="47"/>
        <v/>
      </c>
      <c r="P55" s="110" t="str">
        <f t="shared" si="72"/>
        <v/>
      </c>
      <c r="Q55" s="109" t="str">
        <f t="shared" si="71"/>
        <v/>
      </c>
      <c r="R55" s="109" t="str">
        <f t="shared" si="73"/>
        <v/>
      </c>
      <c r="S55" s="109" t="str">
        <f t="shared" si="17"/>
        <v/>
      </c>
      <c r="T55" s="110" t="str">
        <f t="shared" si="48"/>
        <v/>
      </c>
      <c r="U55" s="109" t="str">
        <f t="shared" si="49"/>
        <v/>
      </c>
      <c r="V55" s="110" t="str">
        <f t="shared" si="33"/>
        <v/>
      </c>
      <c r="W55" s="110" t="str">
        <f t="shared" si="19"/>
        <v/>
      </c>
      <c r="X55" s="109" t="str">
        <f t="shared" si="50"/>
        <v/>
      </c>
      <c r="Y55" s="110" t="str">
        <f t="shared" si="51"/>
        <v/>
      </c>
      <c r="Z55" s="174" t="str">
        <f t="shared" si="20"/>
        <v/>
      </c>
      <c r="AA55" s="110" t="str">
        <f t="shared" si="52"/>
        <v/>
      </c>
      <c r="AB55" s="31"/>
      <c r="AC55" s="31"/>
      <c r="AD55" s="31"/>
      <c r="AE55" s="31"/>
      <c r="AF55" s="136"/>
      <c r="AG55" s="139">
        <f t="shared" si="21"/>
        <v>0</v>
      </c>
      <c r="AH55" s="31">
        <f t="shared" si="22"/>
        <v>0</v>
      </c>
      <c r="AI55" s="31"/>
      <c r="AJ55" s="140">
        <f t="shared" si="23"/>
        <v>0</v>
      </c>
      <c r="AK55" s="12"/>
      <c r="AL55" s="12"/>
      <c r="AM55" s="79">
        <f t="shared" si="53"/>
        <v>0</v>
      </c>
      <c r="AN55" s="79">
        <f t="shared" si="54"/>
        <v>0</v>
      </c>
      <c r="AO55" s="12"/>
      <c r="AP55" s="8">
        <f t="shared" si="55"/>
        <v>9.0359999999999996</v>
      </c>
      <c r="AQ55" s="8">
        <f t="shared" si="74"/>
        <v>-184.49199999999999</v>
      </c>
      <c r="AR55" s="8"/>
      <c r="AS55" s="8">
        <f t="shared" si="56"/>
        <v>0</v>
      </c>
      <c r="AT55"/>
      <c r="AU55">
        <f>IF($E$4="M",IF(AX55&lt;78,LMS!$D$5*AX55^3+LMS!$E$5*AX55^2+LMS!$F$5*AX55+LMS!$G$5,IF(AX55&lt;150,LMS!$D$6*AX55^3+LMS!$E$6*AX55^2+LMS!$F$6*AX55+LMS!$G$6,LMS!$D$7*AX55^3+LMS!$E$7*AX55^2+LMS!$F$7*AX55+LMS!$G$7)),IF(AX55&lt;69,LMS!$D$9*AX55^3+LMS!$E$9*AX55^2+LMS!$F$9*AX55+LMS!$G$9,IF(AX55&lt;150,LMS!$D$10*AX55^3+LMS!$E$10*AX55^2+LMS!$F$10*AX55+LMS!$G$10,LMS!$D$11*AX55^3+LMS!$E$11*AX55^2+LMS!$F$11*AX55+LMS!$G$11)))</f>
        <v>0.79584630099999998</v>
      </c>
      <c r="AV55">
        <f>IF($E$4="M",(IF(AX55&lt;2.5,LMS!$D$21*AX55^3+LMS!$E$21*AX55^2+LMS!$F$21*AX55+LMS!$G$21,IF(AX55&lt;9.5,LMS!$D$22*AX55^3+LMS!$E$22*AX55^2+LMS!$F$22*AX55+LMS!$G$22,IF(AX55&lt;26.75,LMS!$D$23*AX55^3+LMS!$E$23*AX55^2+LMS!$F$23*AX55+LMS!$G$23,IF(AX55&lt;90,LMS!$D$24*AX55^3+LMS!$E$24*AX55^2+LMS!$F$24*AX55+LMS!$G$24,LMS!$D$25*AX55^3+LMS!$E$25*AX55^2+LMS!$F$25*AX55+LMS!$G$25))))),(IF(AX55&lt;2.5,LMS!$D$27*AX55^3+LMS!$E$27*AX55^2+LMS!$F$27*AX55+LMS!$G$27,IF(AX55&lt;9.5,LMS!$D$28*AX55^3+LMS!$E$28*AX55^2+LMS!$F$28*AX55+LMS!$G$28,IF(AX55&lt;26.75,LMS!$D$29*AX55^3+LMS!$E$29*AX55^2+LMS!$F$29*AX55+LMS!$G$29,IF(AX55&lt;90,LMS!$D$30*AX55^3+LMS!$E$30*AX55^2+LMS!$F$30*AX55+LMS!$G$30,IF(AX55&lt;150,LMS!$D$31*AX55^3+LMS!$E$31*AX55^2+LMS!$F$31*AX55+LMS!$G$31,LMS!$D$32*AX55^3+LMS!$E$32*AX55^2+LMS!$F$32*AX55+LMS!$G$32)))))))</f>
        <v>12.568967990000001</v>
      </c>
      <c r="AW55">
        <f>IF($E$4="M",(IF(AX55&lt;90,LMS!$D$14*AX55^3+LMS!$E$14*AX55^2+LMS!$F$14*AX55+LMS!$G$14,LMS!$D$15*AX55^3+LMS!$E$15*AX55^2+LMS!$F$15*AX55+LMS!$G$15)),(IF(AX55&lt;90,LMS!$D$17*AX55^3+LMS!$E$17*AX55^2+LMS!$F$17*AX55+LMS!$G$17,LMS!$D$18*AX55^3+LMS!$E$18*AX55^2+LMS!$F$18*AX55+LMS!$G$18)))</f>
        <v>8.8969350000000003E-2</v>
      </c>
      <c r="AX55" s="7">
        <f t="shared" si="28"/>
        <v>0</v>
      </c>
      <c r="AZ55" s="143">
        <f>IF($E$4="M",WeightSDS!P$5*$AX55^7+WeightSDS!Q$5*$AX55^6+WeightSDS!R$5*$AX55^5+WeightSDS!S$5*$AX55^4+WeightSDS!T$5*$AX55^3+WeightSDS!U$5*$AX55^2+WeightSDS!V$5*$AX55+WeightSDS!W$5,IF($AX55&lt;186,WeightSDS!P$8*$AX55^7+WeightSDS!Q$8*$AX55^6+WeightSDS!R$8*$AX55^5+WeightSDS!S$8*$AX55^4+WeightSDS!T$8*$AX55^3+WeightSDS!U$8*$AX55^2+WeightSDS!V$8*$AX55+WeightSDS!W$8,WeightSDS!$U$9+WeightSDS!$V$9*($AX55-WeightSDS!$W$9)))</f>
        <v>0.75407122999999998</v>
      </c>
      <c r="BA55" s="7">
        <f>IF($E$4="M",IF($AX55&lt;45,WeightSDS!M$23*$AX55^10+WeightSDS!N$23*$AX55^9+WeightSDS!O$23*$AX55^8+WeightSDS!P$23*$AX55^7+WeightSDS!Q$23*$AX55^6+WeightSDS!R$23*$AX55^5+WeightSDS!S$23*$AX55^4+WeightSDS!T$23*$AX55^3+WeightSDS!U$23*$AX55^2+WeightSDS!V$23*$AX55+WeightSDS!W$23,IF($AX55&lt;153,WeightSDS!M$25*$AX55^10+WeightSDS!N$25*$AX55^9+WeightSDS!O$25*$AX55^8+WeightSDS!P$25*$AX55^7+WeightSDS!Q$25*$AX55^6+WeightSDS!R$25*$AX55^5+WeightSDS!S$25*$AX55^4+WeightSDS!T$25*$AX55^3+WeightSDS!U$25*$AX55^2+WeightSDS!V$25*$AX55+WeightSDS!W$25,WeightSDS!M$27+WeightSDS!N$27/(1+EXP(WeightSDS!O$27+WeightSDS!P$27*$AX55)))),IF($AX55&lt;43.8,WeightSDS!M$29*$AX55^10+WeightSDS!N$29*$AX55^9+WeightSDS!O$29*$AX55^8+WeightSDS!P$29*$AX55^7+WeightSDS!Q$29*$AX55^6+WeightSDS!R$29*$AX55^5+WeightSDS!S$29*$AX55^4+WeightSDS!T$29*$AX55^3+WeightSDS!U$29*$AX55^2+WeightSDS!V$29*$AX55+WeightSDS!W$29-0.010431*(1-$AX55/210),IF($AX55&lt;123,WeightSDS!M$30*$AX55^10+WeightSDS!N$30*$AX55^9+WeightSDS!O$30*$AX55^8+WeightSDS!P$30*$AX55^7+WeightSDS!Q$30*$AX55^6+WeightSDS!R$30*$AX55^5+WeightSDS!S$30*$AX55^4+WeightSDS!T$30*$AX55^3+WeightSDS!U$30*$AX55^2+WeightSDS!V$30*$AX55+WeightSDS!W$30-0.010431*(1-1/$AX55),WeightSDS!M$32+WeightSDS!N$32/(1+EXP(WeightSDS!O$32+WeightSDS!P$32*$AX55))-0.010431*(1-$AX55/210))))</f>
        <v>2.9500001032655536</v>
      </c>
      <c r="BB55" s="7">
        <f>IF($E$4="M",IF($AX55&lt;162,WeightSDS!P$12*$AX55^7+WeightSDS!Q$12*$AX55^6+WeightSDS!R$12*$AX55^5+WeightSDS!S$12*$AX55^4+WeightSDS!T$12*$AX55^3+WeightSDS!U$12*$AX55^2+WeightSDS!V$12*$AX55+WeightSDS!W$12,WeightSDS!P$14*$AX55^7+WeightSDS!Q$14*$AX55^6+WeightSDS!R$14*$AX55^5+WeightSDS!S$14*$AX55^4+WeightSDS!T$14*$AX55^3+WeightSDS!U$14*$AX55^2+WeightSDS!V$14*$AX55+WeightSDS!W$14),IF($AX55&lt;156,WeightSDS!O$17*$AX55^8+WeightSDS!P$17*$AX55^7+WeightSDS!Q$17*$AX55^6+WeightSDS!R$17*$AX55^5+WeightSDS!S$17*$AX55^4+WeightSDS!T$17*$AX55^3+WeightSDS!U$17*$AX55^2+WeightSDS!V$17*$AX55+WeightSDS!W$17,IF($AX55&lt;186,WeightSDS!$U$18+(WeightSDS!$V$18-WeightSDS!$U$18)/24*($AX55-186)+WeightSDS!$W$18*(-$AX55+186)^2-0.005,WeightSDS!$U$18+(WeightSDS!$V$18-WeightSDS!$U$18)/24*($AX55-186)-0.005)))</f>
        <v>0.14604529399999999</v>
      </c>
      <c r="BD55">
        <f t="shared" si="57"/>
        <v>0.56299999999999994</v>
      </c>
      <c r="BE55">
        <f t="shared" si="58"/>
        <v>69</v>
      </c>
      <c r="BF55">
        <f t="shared" si="59"/>
        <v>0.51</v>
      </c>
      <c r="BG55" s="7" t="e">
        <f t="shared" si="60"/>
        <v>#VALUE!</v>
      </c>
      <c r="BH55" s="7" t="e">
        <f t="shared" si="61"/>
        <v>#VALUE!</v>
      </c>
      <c r="BI55" s="7" t="e">
        <f t="shared" si="62"/>
        <v>#VALUE!</v>
      </c>
      <c r="BJ55" s="7" t="e">
        <f t="shared" si="63"/>
        <v>#VALUE!</v>
      </c>
      <c r="BK55" s="7" t="e">
        <f t="shared" si="64"/>
        <v>#VALUE!</v>
      </c>
      <c r="BL55" s="7" t="e">
        <f t="shared" si="65"/>
        <v>#VALUE!</v>
      </c>
      <c r="BM55" s="7" t="e">
        <f t="shared" si="66"/>
        <v>#VALUE!</v>
      </c>
      <c r="BN55" s="7" t="e">
        <f t="shared" si="67"/>
        <v>#VALUE!</v>
      </c>
      <c r="BO55" s="7" t="e">
        <f t="shared" si="68"/>
        <v>#VALUE!</v>
      </c>
    </row>
    <row r="56" spans="2:67" s="7" customFormat="1" x14ac:dyDescent="0.15">
      <c r="B56" s="79"/>
      <c r="C56" s="79"/>
      <c r="D56" s="30"/>
      <c r="E56" s="78"/>
      <c r="F56" s="78"/>
      <c r="G56" s="78"/>
      <c r="H56" s="78"/>
      <c r="I56" s="108" t="str">
        <f t="shared" si="43"/>
        <v/>
      </c>
      <c r="J56" s="109" t="str">
        <f t="shared" si="70"/>
        <v/>
      </c>
      <c r="K56" s="110" t="str">
        <f t="shared" si="44"/>
        <v/>
      </c>
      <c r="L56" s="109" t="str">
        <f t="shared" si="69"/>
        <v/>
      </c>
      <c r="M56" s="110" t="str">
        <f t="shared" si="45"/>
        <v/>
      </c>
      <c r="N56" s="109" t="str">
        <f t="shared" si="46"/>
        <v/>
      </c>
      <c r="O56" s="110" t="str">
        <f t="shared" si="47"/>
        <v/>
      </c>
      <c r="P56" s="110" t="str">
        <f t="shared" si="72"/>
        <v/>
      </c>
      <c r="Q56" s="109" t="str">
        <f t="shared" si="71"/>
        <v/>
      </c>
      <c r="R56" s="109" t="str">
        <f t="shared" si="73"/>
        <v/>
      </c>
      <c r="S56" s="109" t="str">
        <f t="shared" si="17"/>
        <v/>
      </c>
      <c r="T56" s="110" t="str">
        <f t="shared" si="48"/>
        <v/>
      </c>
      <c r="U56" s="109" t="str">
        <f t="shared" si="49"/>
        <v/>
      </c>
      <c r="V56" s="110" t="str">
        <f t="shared" si="33"/>
        <v/>
      </c>
      <c r="W56" s="110" t="str">
        <f t="shared" si="19"/>
        <v/>
      </c>
      <c r="X56" s="109" t="str">
        <f t="shared" si="50"/>
        <v/>
      </c>
      <c r="Y56" s="110" t="str">
        <f t="shared" si="51"/>
        <v/>
      </c>
      <c r="Z56" s="174" t="str">
        <f t="shared" si="20"/>
        <v/>
      </c>
      <c r="AA56" s="110" t="str">
        <f t="shared" si="52"/>
        <v/>
      </c>
      <c r="AB56" s="31"/>
      <c r="AC56" s="31"/>
      <c r="AD56" s="31"/>
      <c r="AE56" s="31"/>
      <c r="AF56" s="136"/>
      <c r="AG56" s="139">
        <f t="shared" si="21"/>
        <v>0</v>
      </c>
      <c r="AH56" s="31">
        <f t="shared" si="22"/>
        <v>0</v>
      </c>
      <c r="AI56" s="31"/>
      <c r="AJ56" s="140">
        <f t="shared" si="23"/>
        <v>0</v>
      </c>
      <c r="AK56" s="12"/>
      <c r="AL56" s="12"/>
      <c r="AM56" s="79">
        <f t="shared" si="53"/>
        <v>0</v>
      </c>
      <c r="AN56" s="79">
        <f t="shared" si="54"/>
        <v>0</v>
      </c>
      <c r="AO56" s="12"/>
      <c r="AP56" s="8">
        <f t="shared" si="55"/>
        <v>9.0359999999999996</v>
      </c>
      <c r="AQ56" s="8">
        <f t="shared" si="74"/>
        <v>-184.49199999999999</v>
      </c>
      <c r="AR56" s="8"/>
      <c r="AS56" s="8">
        <f t="shared" si="56"/>
        <v>0</v>
      </c>
      <c r="AT56"/>
      <c r="AU56">
        <f>IF($E$4="M",IF(AX56&lt;78,LMS!$D$5*AX56^3+LMS!$E$5*AX56^2+LMS!$F$5*AX56+LMS!$G$5,IF(AX56&lt;150,LMS!$D$6*AX56^3+LMS!$E$6*AX56^2+LMS!$F$6*AX56+LMS!$G$6,LMS!$D$7*AX56^3+LMS!$E$7*AX56^2+LMS!$F$7*AX56+LMS!$G$7)),IF(AX56&lt;69,LMS!$D$9*AX56^3+LMS!$E$9*AX56^2+LMS!$F$9*AX56+LMS!$G$9,IF(AX56&lt;150,LMS!$D$10*AX56^3+LMS!$E$10*AX56^2+LMS!$F$10*AX56+LMS!$G$10,LMS!$D$11*AX56^3+LMS!$E$11*AX56^2+LMS!$F$11*AX56+LMS!$G$11)))</f>
        <v>0.79584630099999998</v>
      </c>
      <c r="AV56">
        <f>IF($E$4="M",(IF(AX56&lt;2.5,LMS!$D$21*AX56^3+LMS!$E$21*AX56^2+LMS!$F$21*AX56+LMS!$G$21,IF(AX56&lt;9.5,LMS!$D$22*AX56^3+LMS!$E$22*AX56^2+LMS!$F$22*AX56+LMS!$G$22,IF(AX56&lt;26.75,LMS!$D$23*AX56^3+LMS!$E$23*AX56^2+LMS!$F$23*AX56+LMS!$G$23,IF(AX56&lt;90,LMS!$D$24*AX56^3+LMS!$E$24*AX56^2+LMS!$F$24*AX56+LMS!$G$24,LMS!$D$25*AX56^3+LMS!$E$25*AX56^2+LMS!$F$25*AX56+LMS!$G$25))))),(IF(AX56&lt;2.5,LMS!$D$27*AX56^3+LMS!$E$27*AX56^2+LMS!$F$27*AX56+LMS!$G$27,IF(AX56&lt;9.5,LMS!$D$28*AX56^3+LMS!$E$28*AX56^2+LMS!$F$28*AX56+LMS!$G$28,IF(AX56&lt;26.75,LMS!$D$29*AX56^3+LMS!$E$29*AX56^2+LMS!$F$29*AX56+LMS!$G$29,IF(AX56&lt;90,LMS!$D$30*AX56^3+LMS!$E$30*AX56^2+LMS!$F$30*AX56+LMS!$G$30,IF(AX56&lt;150,LMS!$D$31*AX56^3+LMS!$E$31*AX56^2+LMS!$F$31*AX56+LMS!$G$31,LMS!$D$32*AX56^3+LMS!$E$32*AX56^2+LMS!$F$32*AX56+LMS!$G$32)))))))</f>
        <v>12.568967990000001</v>
      </c>
      <c r="AW56">
        <f>IF($E$4="M",(IF(AX56&lt;90,LMS!$D$14*AX56^3+LMS!$E$14*AX56^2+LMS!$F$14*AX56+LMS!$G$14,LMS!$D$15*AX56^3+LMS!$E$15*AX56^2+LMS!$F$15*AX56+LMS!$G$15)),(IF(AX56&lt;90,LMS!$D$17*AX56^3+LMS!$E$17*AX56^2+LMS!$F$17*AX56+LMS!$G$17,LMS!$D$18*AX56^3+LMS!$E$18*AX56^2+LMS!$F$18*AX56+LMS!$G$18)))</f>
        <v>8.8969350000000003E-2</v>
      </c>
      <c r="AX56" s="7">
        <f t="shared" si="28"/>
        <v>0</v>
      </c>
      <c r="AZ56" s="143">
        <f>IF($E$4="M",WeightSDS!P$5*$AX56^7+WeightSDS!Q$5*$AX56^6+WeightSDS!R$5*$AX56^5+WeightSDS!S$5*$AX56^4+WeightSDS!T$5*$AX56^3+WeightSDS!U$5*$AX56^2+WeightSDS!V$5*$AX56+WeightSDS!W$5,IF($AX56&lt;186,WeightSDS!P$8*$AX56^7+WeightSDS!Q$8*$AX56^6+WeightSDS!R$8*$AX56^5+WeightSDS!S$8*$AX56^4+WeightSDS!T$8*$AX56^3+WeightSDS!U$8*$AX56^2+WeightSDS!V$8*$AX56+WeightSDS!W$8,WeightSDS!$U$9+WeightSDS!$V$9*($AX56-WeightSDS!$W$9)))</f>
        <v>0.75407122999999998</v>
      </c>
      <c r="BA56" s="7">
        <f>IF($E$4="M",IF($AX56&lt;45,WeightSDS!M$23*$AX56^10+WeightSDS!N$23*$AX56^9+WeightSDS!O$23*$AX56^8+WeightSDS!P$23*$AX56^7+WeightSDS!Q$23*$AX56^6+WeightSDS!R$23*$AX56^5+WeightSDS!S$23*$AX56^4+WeightSDS!T$23*$AX56^3+WeightSDS!U$23*$AX56^2+WeightSDS!V$23*$AX56+WeightSDS!W$23,IF($AX56&lt;153,WeightSDS!M$25*$AX56^10+WeightSDS!N$25*$AX56^9+WeightSDS!O$25*$AX56^8+WeightSDS!P$25*$AX56^7+WeightSDS!Q$25*$AX56^6+WeightSDS!R$25*$AX56^5+WeightSDS!S$25*$AX56^4+WeightSDS!T$25*$AX56^3+WeightSDS!U$25*$AX56^2+WeightSDS!V$25*$AX56+WeightSDS!W$25,WeightSDS!M$27+WeightSDS!N$27/(1+EXP(WeightSDS!O$27+WeightSDS!P$27*$AX56)))),IF($AX56&lt;43.8,WeightSDS!M$29*$AX56^10+WeightSDS!N$29*$AX56^9+WeightSDS!O$29*$AX56^8+WeightSDS!P$29*$AX56^7+WeightSDS!Q$29*$AX56^6+WeightSDS!R$29*$AX56^5+WeightSDS!S$29*$AX56^4+WeightSDS!T$29*$AX56^3+WeightSDS!U$29*$AX56^2+WeightSDS!V$29*$AX56+WeightSDS!W$29-0.010431*(1-$AX56/210),IF($AX56&lt;123,WeightSDS!M$30*$AX56^10+WeightSDS!N$30*$AX56^9+WeightSDS!O$30*$AX56^8+WeightSDS!P$30*$AX56^7+WeightSDS!Q$30*$AX56^6+WeightSDS!R$30*$AX56^5+WeightSDS!S$30*$AX56^4+WeightSDS!T$30*$AX56^3+WeightSDS!U$30*$AX56^2+WeightSDS!V$30*$AX56+WeightSDS!W$30-0.010431*(1-1/$AX56),WeightSDS!M$32+WeightSDS!N$32/(1+EXP(WeightSDS!O$32+WeightSDS!P$32*$AX56))-0.010431*(1-$AX56/210))))</f>
        <v>2.9500001032655536</v>
      </c>
      <c r="BB56" s="7">
        <f>IF($E$4="M",IF($AX56&lt;162,WeightSDS!P$12*$AX56^7+WeightSDS!Q$12*$AX56^6+WeightSDS!R$12*$AX56^5+WeightSDS!S$12*$AX56^4+WeightSDS!T$12*$AX56^3+WeightSDS!U$12*$AX56^2+WeightSDS!V$12*$AX56+WeightSDS!W$12,WeightSDS!P$14*$AX56^7+WeightSDS!Q$14*$AX56^6+WeightSDS!R$14*$AX56^5+WeightSDS!S$14*$AX56^4+WeightSDS!T$14*$AX56^3+WeightSDS!U$14*$AX56^2+WeightSDS!V$14*$AX56+WeightSDS!W$14),IF($AX56&lt;156,WeightSDS!O$17*$AX56^8+WeightSDS!P$17*$AX56^7+WeightSDS!Q$17*$AX56^6+WeightSDS!R$17*$AX56^5+WeightSDS!S$17*$AX56^4+WeightSDS!T$17*$AX56^3+WeightSDS!U$17*$AX56^2+WeightSDS!V$17*$AX56+WeightSDS!W$17,IF($AX56&lt;186,WeightSDS!$U$18+(WeightSDS!$V$18-WeightSDS!$U$18)/24*($AX56-186)+WeightSDS!$W$18*(-$AX56+186)^2-0.005,WeightSDS!$U$18+(WeightSDS!$V$18-WeightSDS!$U$18)/24*($AX56-186)-0.005)))</f>
        <v>0.14604529399999999</v>
      </c>
      <c r="BD56">
        <f t="shared" si="57"/>
        <v>0.56299999999999994</v>
      </c>
      <c r="BE56">
        <f t="shared" si="58"/>
        <v>69</v>
      </c>
      <c r="BF56">
        <f t="shared" si="59"/>
        <v>0.51</v>
      </c>
      <c r="BG56" s="7" t="e">
        <f t="shared" si="60"/>
        <v>#VALUE!</v>
      </c>
      <c r="BH56" s="7" t="e">
        <f t="shared" si="61"/>
        <v>#VALUE!</v>
      </c>
      <c r="BI56" s="7" t="e">
        <f t="shared" si="62"/>
        <v>#VALUE!</v>
      </c>
      <c r="BJ56" s="7" t="e">
        <f t="shared" si="63"/>
        <v>#VALUE!</v>
      </c>
      <c r="BK56" s="7" t="e">
        <f t="shared" si="64"/>
        <v>#VALUE!</v>
      </c>
      <c r="BL56" s="7" t="e">
        <f t="shared" si="65"/>
        <v>#VALUE!</v>
      </c>
      <c r="BM56" s="7" t="e">
        <f t="shared" si="66"/>
        <v>#VALUE!</v>
      </c>
      <c r="BN56" s="7" t="e">
        <f t="shared" si="67"/>
        <v>#VALUE!</v>
      </c>
      <c r="BO56" s="7" t="e">
        <f t="shared" si="68"/>
        <v>#VALUE!</v>
      </c>
    </row>
    <row r="57" spans="2:67" s="7" customFormat="1" x14ac:dyDescent="0.15">
      <c r="B57" s="79"/>
      <c r="C57" s="79"/>
      <c r="D57" s="30"/>
      <c r="E57" s="78"/>
      <c r="F57" s="78"/>
      <c r="G57" s="78"/>
      <c r="H57" s="78"/>
      <c r="I57" s="108" t="str">
        <f t="shared" si="43"/>
        <v/>
      </c>
      <c r="J57" s="109" t="str">
        <f t="shared" si="70"/>
        <v/>
      </c>
      <c r="K57" s="110" t="str">
        <f t="shared" si="44"/>
        <v/>
      </c>
      <c r="L57" s="109" t="str">
        <f t="shared" si="69"/>
        <v/>
      </c>
      <c r="M57" s="110" t="str">
        <f t="shared" si="45"/>
        <v/>
      </c>
      <c r="N57" s="109" t="str">
        <f t="shared" si="46"/>
        <v/>
      </c>
      <c r="O57" s="110" t="str">
        <f t="shared" si="47"/>
        <v/>
      </c>
      <c r="P57" s="110" t="str">
        <f t="shared" si="72"/>
        <v/>
      </c>
      <c r="Q57" s="109" t="str">
        <f t="shared" si="71"/>
        <v/>
      </c>
      <c r="R57" s="109" t="str">
        <f t="shared" si="73"/>
        <v/>
      </c>
      <c r="S57" s="109" t="str">
        <f t="shared" si="17"/>
        <v/>
      </c>
      <c r="T57" s="110" t="str">
        <f t="shared" si="48"/>
        <v/>
      </c>
      <c r="U57" s="109" t="str">
        <f t="shared" si="49"/>
        <v/>
      </c>
      <c r="V57" s="110" t="str">
        <f t="shared" si="33"/>
        <v/>
      </c>
      <c r="W57" s="110" t="str">
        <f t="shared" si="19"/>
        <v/>
      </c>
      <c r="X57" s="109" t="str">
        <f t="shared" si="50"/>
        <v/>
      </c>
      <c r="Y57" s="110" t="str">
        <f t="shared" si="51"/>
        <v/>
      </c>
      <c r="Z57" s="174" t="str">
        <f t="shared" si="20"/>
        <v/>
      </c>
      <c r="AA57" s="110" t="str">
        <f t="shared" si="52"/>
        <v/>
      </c>
      <c r="AB57" s="31"/>
      <c r="AC57" s="31"/>
      <c r="AD57" s="31"/>
      <c r="AE57" s="31"/>
      <c r="AF57" s="136"/>
      <c r="AG57" s="139">
        <f t="shared" si="21"/>
        <v>0</v>
      </c>
      <c r="AH57" s="31">
        <f t="shared" si="22"/>
        <v>0</v>
      </c>
      <c r="AI57" s="31"/>
      <c r="AJ57" s="140">
        <f t="shared" si="23"/>
        <v>0</v>
      </c>
      <c r="AK57" s="12"/>
      <c r="AL57" s="12"/>
      <c r="AM57" s="79">
        <f t="shared" si="53"/>
        <v>0</v>
      </c>
      <c r="AN57" s="79">
        <f t="shared" si="54"/>
        <v>0</v>
      </c>
      <c r="AO57" s="12"/>
      <c r="AP57" s="8">
        <f t="shared" si="55"/>
        <v>9.0359999999999996</v>
      </c>
      <c r="AQ57" s="8">
        <f t="shared" si="74"/>
        <v>-184.49199999999999</v>
      </c>
      <c r="AR57" s="8"/>
      <c r="AS57" s="8">
        <f t="shared" si="56"/>
        <v>0</v>
      </c>
      <c r="AT57"/>
      <c r="AU57">
        <f>IF($E$4="M",IF(AX57&lt;78,LMS!$D$5*AX57^3+LMS!$E$5*AX57^2+LMS!$F$5*AX57+LMS!$G$5,IF(AX57&lt;150,LMS!$D$6*AX57^3+LMS!$E$6*AX57^2+LMS!$F$6*AX57+LMS!$G$6,LMS!$D$7*AX57^3+LMS!$E$7*AX57^2+LMS!$F$7*AX57+LMS!$G$7)),IF(AX57&lt;69,LMS!$D$9*AX57^3+LMS!$E$9*AX57^2+LMS!$F$9*AX57+LMS!$G$9,IF(AX57&lt;150,LMS!$D$10*AX57^3+LMS!$E$10*AX57^2+LMS!$F$10*AX57+LMS!$G$10,LMS!$D$11*AX57^3+LMS!$E$11*AX57^2+LMS!$F$11*AX57+LMS!$G$11)))</f>
        <v>0.79584630099999998</v>
      </c>
      <c r="AV57">
        <f>IF($E$4="M",(IF(AX57&lt;2.5,LMS!$D$21*AX57^3+LMS!$E$21*AX57^2+LMS!$F$21*AX57+LMS!$G$21,IF(AX57&lt;9.5,LMS!$D$22*AX57^3+LMS!$E$22*AX57^2+LMS!$F$22*AX57+LMS!$G$22,IF(AX57&lt;26.75,LMS!$D$23*AX57^3+LMS!$E$23*AX57^2+LMS!$F$23*AX57+LMS!$G$23,IF(AX57&lt;90,LMS!$D$24*AX57^3+LMS!$E$24*AX57^2+LMS!$F$24*AX57+LMS!$G$24,LMS!$D$25*AX57^3+LMS!$E$25*AX57^2+LMS!$F$25*AX57+LMS!$G$25))))),(IF(AX57&lt;2.5,LMS!$D$27*AX57^3+LMS!$E$27*AX57^2+LMS!$F$27*AX57+LMS!$G$27,IF(AX57&lt;9.5,LMS!$D$28*AX57^3+LMS!$E$28*AX57^2+LMS!$F$28*AX57+LMS!$G$28,IF(AX57&lt;26.75,LMS!$D$29*AX57^3+LMS!$E$29*AX57^2+LMS!$F$29*AX57+LMS!$G$29,IF(AX57&lt;90,LMS!$D$30*AX57^3+LMS!$E$30*AX57^2+LMS!$F$30*AX57+LMS!$G$30,IF(AX57&lt;150,LMS!$D$31*AX57^3+LMS!$E$31*AX57^2+LMS!$F$31*AX57+LMS!$G$31,LMS!$D$32*AX57^3+LMS!$E$32*AX57^2+LMS!$F$32*AX57+LMS!$G$32)))))))</f>
        <v>12.568967990000001</v>
      </c>
      <c r="AW57">
        <f>IF($E$4="M",(IF(AX57&lt;90,LMS!$D$14*AX57^3+LMS!$E$14*AX57^2+LMS!$F$14*AX57+LMS!$G$14,LMS!$D$15*AX57^3+LMS!$E$15*AX57^2+LMS!$F$15*AX57+LMS!$G$15)),(IF(AX57&lt;90,LMS!$D$17*AX57^3+LMS!$E$17*AX57^2+LMS!$F$17*AX57+LMS!$G$17,LMS!$D$18*AX57^3+LMS!$E$18*AX57^2+LMS!$F$18*AX57+LMS!$G$18)))</f>
        <v>8.8969350000000003E-2</v>
      </c>
      <c r="AX57" s="7">
        <f t="shared" si="28"/>
        <v>0</v>
      </c>
      <c r="AZ57" s="143">
        <f>IF($E$4="M",WeightSDS!P$5*$AX57^7+WeightSDS!Q$5*$AX57^6+WeightSDS!R$5*$AX57^5+WeightSDS!S$5*$AX57^4+WeightSDS!T$5*$AX57^3+WeightSDS!U$5*$AX57^2+WeightSDS!V$5*$AX57+WeightSDS!W$5,IF($AX57&lt;186,WeightSDS!P$8*$AX57^7+WeightSDS!Q$8*$AX57^6+WeightSDS!R$8*$AX57^5+WeightSDS!S$8*$AX57^4+WeightSDS!T$8*$AX57^3+WeightSDS!U$8*$AX57^2+WeightSDS!V$8*$AX57+WeightSDS!W$8,WeightSDS!$U$9+WeightSDS!$V$9*($AX57-WeightSDS!$W$9)))</f>
        <v>0.75407122999999998</v>
      </c>
      <c r="BA57" s="7">
        <f>IF($E$4="M",IF($AX57&lt;45,WeightSDS!M$23*$AX57^10+WeightSDS!N$23*$AX57^9+WeightSDS!O$23*$AX57^8+WeightSDS!P$23*$AX57^7+WeightSDS!Q$23*$AX57^6+WeightSDS!R$23*$AX57^5+WeightSDS!S$23*$AX57^4+WeightSDS!T$23*$AX57^3+WeightSDS!U$23*$AX57^2+WeightSDS!V$23*$AX57+WeightSDS!W$23,IF($AX57&lt;153,WeightSDS!M$25*$AX57^10+WeightSDS!N$25*$AX57^9+WeightSDS!O$25*$AX57^8+WeightSDS!P$25*$AX57^7+WeightSDS!Q$25*$AX57^6+WeightSDS!R$25*$AX57^5+WeightSDS!S$25*$AX57^4+WeightSDS!T$25*$AX57^3+WeightSDS!U$25*$AX57^2+WeightSDS!V$25*$AX57+WeightSDS!W$25,WeightSDS!M$27+WeightSDS!N$27/(1+EXP(WeightSDS!O$27+WeightSDS!P$27*$AX57)))),IF($AX57&lt;43.8,WeightSDS!M$29*$AX57^10+WeightSDS!N$29*$AX57^9+WeightSDS!O$29*$AX57^8+WeightSDS!P$29*$AX57^7+WeightSDS!Q$29*$AX57^6+WeightSDS!R$29*$AX57^5+WeightSDS!S$29*$AX57^4+WeightSDS!T$29*$AX57^3+WeightSDS!U$29*$AX57^2+WeightSDS!V$29*$AX57+WeightSDS!W$29-0.010431*(1-$AX57/210),IF($AX57&lt;123,WeightSDS!M$30*$AX57^10+WeightSDS!N$30*$AX57^9+WeightSDS!O$30*$AX57^8+WeightSDS!P$30*$AX57^7+WeightSDS!Q$30*$AX57^6+WeightSDS!R$30*$AX57^5+WeightSDS!S$30*$AX57^4+WeightSDS!T$30*$AX57^3+WeightSDS!U$30*$AX57^2+WeightSDS!V$30*$AX57+WeightSDS!W$30-0.010431*(1-1/$AX57),WeightSDS!M$32+WeightSDS!N$32/(1+EXP(WeightSDS!O$32+WeightSDS!P$32*$AX57))-0.010431*(1-$AX57/210))))</f>
        <v>2.9500001032655536</v>
      </c>
      <c r="BB57" s="7">
        <f>IF($E$4="M",IF($AX57&lt;162,WeightSDS!P$12*$AX57^7+WeightSDS!Q$12*$AX57^6+WeightSDS!R$12*$AX57^5+WeightSDS!S$12*$AX57^4+WeightSDS!T$12*$AX57^3+WeightSDS!U$12*$AX57^2+WeightSDS!V$12*$AX57+WeightSDS!W$12,WeightSDS!P$14*$AX57^7+WeightSDS!Q$14*$AX57^6+WeightSDS!R$14*$AX57^5+WeightSDS!S$14*$AX57^4+WeightSDS!T$14*$AX57^3+WeightSDS!U$14*$AX57^2+WeightSDS!V$14*$AX57+WeightSDS!W$14),IF($AX57&lt;156,WeightSDS!O$17*$AX57^8+WeightSDS!P$17*$AX57^7+WeightSDS!Q$17*$AX57^6+WeightSDS!R$17*$AX57^5+WeightSDS!S$17*$AX57^4+WeightSDS!T$17*$AX57^3+WeightSDS!U$17*$AX57^2+WeightSDS!V$17*$AX57+WeightSDS!W$17,IF($AX57&lt;186,WeightSDS!$U$18+(WeightSDS!$V$18-WeightSDS!$U$18)/24*($AX57-186)+WeightSDS!$W$18*(-$AX57+186)^2-0.005,WeightSDS!$U$18+(WeightSDS!$V$18-WeightSDS!$U$18)/24*($AX57-186)-0.005)))</f>
        <v>0.14604529399999999</v>
      </c>
      <c r="BD57">
        <f t="shared" si="57"/>
        <v>0.56299999999999994</v>
      </c>
      <c r="BE57">
        <f t="shared" si="58"/>
        <v>69</v>
      </c>
      <c r="BF57">
        <f t="shared" si="59"/>
        <v>0.51</v>
      </c>
      <c r="BG57" s="7" t="e">
        <f t="shared" si="60"/>
        <v>#VALUE!</v>
      </c>
      <c r="BH57" s="7" t="e">
        <f t="shared" si="61"/>
        <v>#VALUE!</v>
      </c>
      <c r="BI57" s="7" t="e">
        <f t="shared" si="62"/>
        <v>#VALUE!</v>
      </c>
      <c r="BJ57" s="7" t="e">
        <f t="shared" si="63"/>
        <v>#VALUE!</v>
      </c>
      <c r="BK57" s="7" t="e">
        <f t="shared" si="64"/>
        <v>#VALUE!</v>
      </c>
      <c r="BL57" s="7" t="e">
        <f t="shared" si="65"/>
        <v>#VALUE!</v>
      </c>
      <c r="BM57" s="7" t="e">
        <f t="shared" si="66"/>
        <v>#VALUE!</v>
      </c>
      <c r="BN57" s="7" t="e">
        <f t="shared" si="67"/>
        <v>#VALUE!</v>
      </c>
      <c r="BO57" s="7" t="e">
        <f t="shared" si="68"/>
        <v>#VALUE!</v>
      </c>
    </row>
  </sheetData>
  <sheetProtection algorithmName="SHA-512" hashValue="IQnTRQOELU6MqMTh1y+5YI1uTlvhsuOFJUKzouLn7aIXDHrKq9kEMmWHYGzi26bD5loLUUALFtyxYmlWmpm4Dg==" saltValue="Jc3ocKohv1up/V65LiIJUA==" spinCount="100000" sheet="1" objects="1" scenarios="1"/>
  <mergeCells count="4">
    <mergeCell ref="F2:Q2"/>
    <mergeCell ref="J6:O6"/>
    <mergeCell ref="R6:S6"/>
    <mergeCell ref="S3:U3"/>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3:AL33"/>
  <sheetViews>
    <sheetView topLeftCell="AM1" workbookViewId="0">
      <selection activeCell="AR28" sqref="AR28"/>
    </sheetView>
  </sheetViews>
  <sheetFormatPr defaultRowHeight="13.5" x14ac:dyDescent="0.15"/>
  <cols>
    <col min="1" max="1" width="0" hidden="1" customWidth="1"/>
    <col min="2" max="19" width="7.625" hidden="1" customWidth="1"/>
    <col min="20" max="20" width="0" hidden="1" customWidth="1"/>
    <col min="21" max="38" width="6" hidden="1" customWidth="1"/>
  </cols>
  <sheetData>
    <row r="3" spans="1:38" x14ac:dyDescent="0.15">
      <c r="A3" t="s">
        <v>1</v>
      </c>
      <c r="G3" s="2"/>
      <c r="H3" s="2"/>
      <c r="I3" s="2"/>
      <c r="J3" s="2"/>
      <c r="K3" s="2"/>
      <c r="L3" s="2"/>
      <c r="M3" s="2"/>
      <c r="N3" s="2"/>
      <c r="O3" s="2"/>
      <c r="P3" s="2"/>
      <c r="Q3" s="2"/>
      <c r="R3" s="2"/>
      <c r="S3" s="2"/>
    </row>
    <row r="4" spans="1:38" x14ac:dyDescent="0.15">
      <c r="A4" t="s">
        <v>2</v>
      </c>
      <c r="B4">
        <v>0</v>
      </c>
      <c r="C4">
        <v>1</v>
      </c>
      <c r="D4">
        <v>2</v>
      </c>
      <c r="E4">
        <v>3</v>
      </c>
      <c r="F4">
        <v>4</v>
      </c>
      <c r="G4">
        <v>5</v>
      </c>
      <c r="H4">
        <v>6</v>
      </c>
      <c r="I4">
        <v>7</v>
      </c>
      <c r="J4">
        <v>8</v>
      </c>
      <c r="K4">
        <v>9</v>
      </c>
      <c r="L4">
        <v>10</v>
      </c>
      <c r="M4">
        <v>11</v>
      </c>
      <c r="N4">
        <v>12</v>
      </c>
      <c r="O4">
        <v>13</v>
      </c>
      <c r="P4">
        <v>14</v>
      </c>
      <c r="Q4">
        <v>15</v>
      </c>
      <c r="R4">
        <v>16</v>
      </c>
      <c r="S4">
        <v>17</v>
      </c>
      <c r="T4" t="s">
        <v>3</v>
      </c>
      <c r="U4">
        <v>0</v>
      </c>
      <c r="V4">
        <v>1</v>
      </c>
      <c r="W4">
        <v>2</v>
      </c>
      <c r="X4">
        <v>3</v>
      </c>
      <c r="Y4">
        <v>4</v>
      </c>
      <c r="Z4">
        <v>5</v>
      </c>
      <c r="AA4">
        <v>6</v>
      </c>
      <c r="AB4">
        <v>7</v>
      </c>
      <c r="AC4">
        <v>8</v>
      </c>
      <c r="AD4">
        <v>9</v>
      </c>
      <c r="AE4">
        <v>10</v>
      </c>
      <c r="AF4">
        <v>11</v>
      </c>
      <c r="AG4">
        <v>12</v>
      </c>
      <c r="AH4">
        <v>13</v>
      </c>
      <c r="AI4">
        <v>14</v>
      </c>
      <c r="AJ4">
        <v>15</v>
      </c>
      <c r="AK4">
        <v>16</v>
      </c>
      <c r="AL4">
        <v>17</v>
      </c>
    </row>
    <row r="5" spans="1:38" x14ac:dyDescent="0.15">
      <c r="A5">
        <v>0</v>
      </c>
      <c r="B5" s="3">
        <v>48.958803165183006</v>
      </c>
      <c r="C5" s="3">
        <v>74.971453324549486</v>
      </c>
      <c r="D5" s="3">
        <v>85.440164365065002</v>
      </c>
      <c r="E5" s="3">
        <v>93.344917302741422</v>
      </c>
      <c r="F5" s="3">
        <v>100.24438282655422</v>
      </c>
      <c r="G5" s="3">
        <v>106.71697926139842</v>
      </c>
      <c r="H5" s="3">
        <v>113.31100147370799</v>
      </c>
      <c r="I5" s="3">
        <v>119.6</v>
      </c>
      <c r="J5" s="3">
        <v>125.3</v>
      </c>
      <c r="K5" s="3">
        <v>130.85</v>
      </c>
      <c r="L5" s="3">
        <v>136.35</v>
      </c>
      <c r="M5" s="3">
        <v>142.19999999999999</v>
      </c>
      <c r="N5" s="3">
        <v>149.1</v>
      </c>
      <c r="O5" s="3">
        <v>156.44999999999999</v>
      </c>
      <c r="P5" s="3">
        <v>162.75</v>
      </c>
      <c r="Q5" s="3">
        <v>167.05</v>
      </c>
      <c r="R5" s="3">
        <v>169.35</v>
      </c>
      <c r="S5" s="3">
        <v>170.45</v>
      </c>
      <c r="T5">
        <v>0</v>
      </c>
      <c r="U5" s="3">
        <v>2.1387425846000028</v>
      </c>
      <c r="V5" s="3">
        <v>2.5760125846000079</v>
      </c>
      <c r="W5" s="3">
        <v>3.0144805846000082</v>
      </c>
      <c r="X5" s="3">
        <v>3.4517505845999921</v>
      </c>
      <c r="Y5" s="3">
        <v>3.8890205845999901</v>
      </c>
      <c r="Z5" s="3">
        <v>4.3262905845999882</v>
      </c>
      <c r="AA5" s="3">
        <v>4.7647585846000027</v>
      </c>
      <c r="AB5" s="3">
        <v>5.05</v>
      </c>
      <c r="AC5" s="3">
        <v>5.2949999999999999</v>
      </c>
      <c r="AD5" s="3">
        <v>5.5949999999999998</v>
      </c>
      <c r="AE5" s="3">
        <v>5.9349999999999996</v>
      </c>
      <c r="AF5" s="3">
        <v>6.6349999999999998</v>
      </c>
      <c r="AG5" s="3">
        <v>7.6</v>
      </c>
      <c r="AH5" s="3">
        <v>7.875</v>
      </c>
      <c r="AI5" s="3">
        <v>7.09</v>
      </c>
      <c r="AJ5" s="3">
        <v>6.19</v>
      </c>
      <c r="AK5" s="3">
        <v>5.84</v>
      </c>
      <c r="AL5" s="3">
        <v>5.81</v>
      </c>
    </row>
    <row r="6" spans="1:38" x14ac:dyDescent="0.15">
      <c r="A6">
        <v>1</v>
      </c>
      <c r="B6" s="3">
        <v>53.474314135411497</v>
      </c>
      <c r="C6" s="3">
        <v>75.986046101408277</v>
      </c>
      <c r="D6" s="3">
        <v>86.176114928900063</v>
      </c>
      <c r="E6" s="3">
        <v>93.953603077506884</v>
      </c>
      <c r="F6" s="3">
        <v>100.78905930833906</v>
      </c>
      <c r="G6" s="3">
        <v>107.25432489519144</v>
      </c>
      <c r="H6" s="3">
        <v>113.88118398224867</v>
      </c>
      <c r="I6" s="3">
        <v>120.08329999999999</v>
      </c>
      <c r="J6" s="3">
        <v>125.7667</v>
      </c>
      <c r="K6" s="3">
        <v>131.3083</v>
      </c>
      <c r="L6" s="3">
        <v>136.8083</v>
      </c>
      <c r="M6" s="3">
        <v>142.7167</v>
      </c>
      <c r="N6" s="3">
        <v>149.73330000000001</v>
      </c>
      <c r="O6" s="3">
        <v>157.04169999999999</v>
      </c>
      <c r="P6" s="3">
        <v>163.20830000000001</v>
      </c>
      <c r="Q6" s="3">
        <v>167.3083</v>
      </c>
      <c r="R6" s="3">
        <v>169.47499999999999</v>
      </c>
      <c r="S6" s="3">
        <v>170.50829999999999</v>
      </c>
      <c r="T6">
        <v>1</v>
      </c>
      <c r="U6" s="3">
        <v>2.1746825845999993</v>
      </c>
      <c r="V6" s="3">
        <v>2.6131505846000209</v>
      </c>
      <c r="W6" s="3">
        <v>3.0509447095999889</v>
      </c>
      <c r="X6" s="3">
        <v>3.4882147096000011</v>
      </c>
      <c r="Y6" s="3">
        <v>3.9254847096000134</v>
      </c>
      <c r="Z6" s="3">
        <v>4.3627547096000114</v>
      </c>
      <c r="AA6" s="3">
        <v>4.8012227095999975</v>
      </c>
      <c r="AB6" s="3">
        <v>5.0650000000000004</v>
      </c>
      <c r="AC6" s="3">
        <v>5.3208330000000004</v>
      </c>
      <c r="AD6" s="3">
        <v>5.619167</v>
      </c>
      <c r="AE6" s="3">
        <v>5.9675000000000002</v>
      </c>
      <c r="AF6" s="3">
        <v>6.7191669999999997</v>
      </c>
      <c r="AG6" s="3">
        <v>7.6766670000000001</v>
      </c>
      <c r="AH6" s="3">
        <v>7.8441669999999997</v>
      </c>
      <c r="AI6" s="3">
        <v>6.99</v>
      </c>
      <c r="AJ6" s="3">
        <v>6.14</v>
      </c>
      <c r="AK6" s="3">
        <v>5.8316670000000004</v>
      </c>
      <c r="AL6" s="3">
        <v>5.8133330000000001</v>
      </c>
    </row>
    <row r="7" spans="1:38" x14ac:dyDescent="0.15">
      <c r="A7">
        <v>2</v>
      </c>
      <c r="B7" s="3">
        <v>57.864633683635361</v>
      </c>
      <c r="C7" s="3">
        <v>76.9107746715095</v>
      </c>
      <c r="D7" s="3">
        <v>86.893901043259746</v>
      </c>
      <c r="E7" s="3">
        <v>94.555103426662868</v>
      </c>
      <c r="F7" s="3">
        <v>101.33058188324316</v>
      </c>
      <c r="G7" s="3">
        <v>107.79254814083257</v>
      </c>
      <c r="H7" s="3">
        <v>114.45628666662307</v>
      </c>
      <c r="I7" s="3">
        <v>120.5667</v>
      </c>
      <c r="J7" s="3">
        <v>126.2333</v>
      </c>
      <c r="K7" s="3">
        <v>131.76669999999999</v>
      </c>
      <c r="L7" s="3">
        <v>137.26669999999999</v>
      </c>
      <c r="M7" s="3">
        <v>143.23330000000001</v>
      </c>
      <c r="N7" s="3">
        <v>150.36670000000001</v>
      </c>
      <c r="O7" s="3">
        <v>157.63329999999999</v>
      </c>
      <c r="P7" s="3">
        <v>163.66669999999999</v>
      </c>
      <c r="Q7" s="3">
        <v>167.5667</v>
      </c>
      <c r="R7" s="3">
        <v>169.6</v>
      </c>
      <c r="S7" s="3">
        <v>170.5667</v>
      </c>
      <c r="T7">
        <v>2</v>
      </c>
      <c r="U7" s="3">
        <v>2.2118205845999981</v>
      </c>
      <c r="V7" s="3">
        <v>2.6490905846000032</v>
      </c>
      <c r="W7" s="3">
        <v>3.0874088345999979</v>
      </c>
      <c r="X7" s="3">
        <v>3.5246788346000102</v>
      </c>
      <c r="Y7" s="3">
        <v>3.961948834599994</v>
      </c>
      <c r="Z7" s="3">
        <v>4.3992188345999921</v>
      </c>
      <c r="AA7" s="3">
        <v>4.8376868345999924</v>
      </c>
      <c r="AB7" s="3">
        <v>5.08</v>
      </c>
      <c r="AC7" s="3">
        <v>5.3466670000000001</v>
      </c>
      <c r="AD7" s="3">
        <v>5.6433330000000002</v>
      </c>
      <c r="AE7" s="3">
        <v>6</v>
      </c>
      <c r="AF7" s="3">
        <v>6.8033330000000003</v>
      </c>
      <c r="AG7" s="3">
        <v>7.7533329999999996</v>
      </c>
      <c r="AH7" s="3">
        <v>7.8133330000000001</v>
      </c>
      <c r="AI7" s="3">
        <v>6.89</v>
      </c>
      <c r="AJ7" s="3">
        <v>6.09</v>
      </c>
      <c r="AK7" s="3">
        <v>5.8233329999999999</v>
      </c>
      <c r="AL7" s="3">
        <v>5.8166669999999998</v>
      </c>
    </row>
    <row r="8" spans="1:38" x14ac:dyDescent="0.15">
      <c r="A8">
        <v>3</v>
      </c>
      <c r="B8" s="3">
        <v>61.366264206336027</v>
      </c>
      <c r="C8" s="3">
        <v>77.849697710042349</v>
      </c>
      <c r="D8" s="3">
        <v>87.586727974499027</v>
      </c>
      <c r="E8" s="3">
        <v>95.143682959109114</v>
      </c>
      <c r="F8" s="3">
        <v>101.8637690738403</v>
      </c>
      <c r="G8" s="3">
        <v>108.34418623349831</v>
      </c>
      <c r="H8" s="3">
        <v>115</v>
      </c>
      <c r="I8" s="3">
        <v>121.05</v>
      </c>
      <c r="J8" s="3">
        <v>126.7</v>
      </c>
      <c r="K8" s="3">
        <v>132.22499999999999</v>
      </c>
      <c r="L8" s="3">
        <v>137.72499999999999</v>
      </c>
      <c r="M8" s="3">
        <v>143.75</v>
      </c>
      <c r="N8" s="3">
        <v>151</v>
      </c>
      <c r="O8" s="3">
        <v>158.22499999999999</v>
      </c>
      <c r="P8" s="3">
        <v>164.125</v>
      </c>
      <c r="Q8" s="3">
        <v>167.82499999999999</v>
      </c>
      <c r="R8" s="3">
        <v>169.72499999999999</v>
      </c>
      <c r="S8" s="3">
        <v>170.625</v>
      </c>
      <c r="T8">
        <v>3</v>
      </c>
      <c r="U8" s="3">
        <v>2.2477605845999946</v>
      </c>
      <c r="V8" s="3">
        <v>2.686228584600002</v>
      </c>
      <c r="W8" s="3">
        <v>3.1234985846000143</v>
      </c>
      <c r="X8" s="3">
        <v>3.5607685845999981</v>
      </c>
      <c r="Y8" s="3">
        <v>3.9980385845999962</v>
      </c>
      <c r="Z8" s="3">
        <v>4.4365065845999965</v>
      </c>
      <c r="AA8" s="3">
        <v>4.8733329999999997</v>
      </c>
      <c r="AB8" s="3">
        <v>5.0949999999999998</v>
      </c>
      <c r="AC8" s="3">
        <v>5.3724999999999996</v>
      </c>
      <c r="AD8" s="3">
        <v>5.6675000000000004</v>
      </c>
      <c r="AE8" s="3">
        <v>6.0324999999999998</v>
      </c>
      <c r="AF8" s="3">
        <v>6.8875000000000002</v>
      </c>
      <c r="AG8" s="3">
        <v>7.83</v>
      </c>
      <c r="AH8" s="3">
        <v>7.7824999999999998</v>
      </c>
      <c r="AI8" s="3">
        <v>6.79</v>
      </c>
      <c r="AJ8" s="3">
        <v>6.04</v>
      </c>
      <c r="AK8" s="3">
        <v>5.8150000000000004</v>
      </c>
      <c r="AL8" s="3">
        <v>5.82</v>
      </c>
    </row>
    <row r="9" spans="1:38" x14ac:dyDescent="0.15">
      <c r="A9">
        <v>4</v>
      </c>
      <c r="B9" s="3">
        <v>64.163967723577471</v>
      </c>
      <c r="C9" s="3">
        <v>78.746065071779611</v>
      </c>
      <c r="D9" s="3">
        <v>88.269585807618469</v>
      </c>
      <c r="E9" s="3">
        <v>95.731886188005817</v>
      </c>
      <c r="F9" s="3">
        <v>102.40834950791343</v>
      </c>
      <c r="G9" s="3">
        <v>108.88521216549601</v>
      </c>
      <c r="H9" s="3">
        <v>115.5667</v>
      </c>
      <c r="I9" s="3">
        <v>121.5333</v>
      </c>
      <c r="J9" s="3">
        <v>127.16670000000001</v>
      </c>
      <c r="K9" s="3">
        <v>132.6833</v>
      </c>
      <c r="L9" s="3">
        <v>138.1833</v>
      </c>
      <c r="M9" s="3">
        <v>144.26669999999999</v>
      </c>
      <c r="N9" s="3">
        <v>151.63329999999999</v>
      </c>
      <c r="O9" s="3">
        <v>158.8167</v>
      </c>
      <c r="P9" s="3">
        <v>164.58330000000001</v>
      </c>
      <c r="Q9" s="3">
        <v>168.08330000000001</v>
      </c>
      <c r="R9" s="3">
        <v>169.85</v>
      </c>
      <c r="S9" s="3">
        <v>170.6833</v>
      </c>
      <c r="T9">
        <v>4</v>
      </c>
      <c r="U9" s="3">
        <v>2.2848985846000005</v>
      </c>
      <c r="V9" s="3">
        <v>2.7221685846000128</v>
      </c>
      <c r="W9" s="3">
        <v>3.1599627095999949</v>
      </c>
      <c r="X9" s="3">
        <v>3.597232709599993</v>
      </c>
      <c r="Y9" s="3">
        <v>4.0345027096000052</v>
      </c>
      <c r="Z9" s="3">
        <v>4.4729707096000055</v>
      </c>
      <c r="AA9" s="3">
        <v>4.9022220000000001</v>
      </c>
      <c r="AB9" s="3">
        <v>5.1100000000000003</v>
      </c>
      <c r="AC9" s="3">
        <v>5.398333</v>
      </c>
      <c r="AD9" s="3">
        <v>5.6916669999999998</v>
      </c>
      <c r="AE9" s="3">
        <v>6.0650000000000004</v>
      </c>
      <c r="AF9" s="3">
        <v>6.9716670000000001</v>
      </c>
      <c r="AG9" s="3">
        <v>7.9066669999999997</v>
      </c>
      <c r="AH9" s="3">
        <v>7.7516670000000003</v>
      </c>
      <c r="AI9" s="3">
        <v>6.69</v>
      </c>
      <c r="AJ9" s="3">
        <v>5.99</v>
      </c>
      <c r="AK9" s="3">
        <v>5.806667</v>
      </c>
      <c r="AL9" s="3">
        <v>5.8233329999999999</v>
      </c>
    </row>
    <row r="10" spans="1:38" x14ac:dyDescent="0.15">
      <c r="A10">
        <v>5</v>
      </c>
      <c r="B10" s="3">
        <v>66.204590992976961</v>
      </c>
      <c r="C10" s="3">
        <v>79.631733189740459</v>
      </c>
      <c r="D10" s="3">
        <v>88.936112098158048</v>
      </c>
      <c r="E10" s="3">
        <v>96.313909109661125</v>
      </c>
      <c r="F10" s="3">
        <v>102.95078115347388</v>
      </c>
      <c r="G10" s="3">
        <v>109.42813187296663</v>
      </c>
      <c r="H10" s="3">
        <v>116.13330000000001</v>
      </c>
      <c r="I10" s="3">
        <v>122.0167</v>
      </c>
      <c r="J10" s="3">
        <v>127.63330000000001</v>
      </c>
      <c r="K10" s="3">
        <v>133.14169999999999</v>
      </c>
      <c r="L10" s="3">
        <v>138.64169999999999</v>
      </c>
      <c r="M10" s="3">
        <v>144.7833</v>
      </c>
      <c r="N10" s="3">
        <v>152.26669999999999</v>
      </c>
      <c r="O10" s="3">
        <v>159.4083</v>
      </c>
      <c r="P10" s="3">
        <v>165.04169999999999</v>
      </c>
      <c r="Q10" s="3">
        <v>168.3417</v>
      </c>
      <c r="R10" s="3">
        <v>169.97499999999999</v>
      </c>
      <c r="S10" s="3">
        <v>170.74170000000001</v>
      </c>
      <c r="T10">
        <v>5</v>
      </c>
      <c r="U10" s="3">
        <v>2.3208385846000041</v>
      </c>
      <c r="V10" s="3">
        <v>2.7581085845999951</v>
      </c>
      <c r="W10" s="3">
        <v>3.196426834600004</v>
      </c>
      <c r="X10" s="3">
        <v>3.6336968346000162</v>
      </c>
      <c r="Y10" s="3">
        <v>4.0709668346000143</v>
      </c>
      <c r="Z10" s="3">
        <v>4.5094348346000004</v>
      </c>
      <c r="AA10" s="3">
        <v>4.9311109999999996</v>
      </c>
      <c r="AB10" s="3">
        <v>5.125</v>
      </c>
      <c r="AC10" s="3">
        <v>5.4241669999999997</v>
      </c>
      <c r="AD10" s="3">
        <v>5.7158329999999999</v>
      </c>
      <c r="AE10" s="3">
        <v>6.0975000000000001</v>
      </c>
      <c r="AF10" s="3">
        <v>7.0558329999999998</v>
      </c>
      <c r="AG10" s="3">
        <v>7.983333</v>
      </c>
      <c r="AH10" s="3">
        <v>7.7208329999999998</v>
      </c>
      <c r="AI10" s="3">
        <v>6.59</v>
      </c>
      <c r="AJ10" s="3">
        <v>5.94</v>
      </c>
      <c r="AK10" s="3">
        <v>5.7983330000000004</v>
      </c>
      <c r="AL10" s="3">
        <v>5.8266669999999996</v>
      </c>
    </row>
    <row r="11" spans="1:38" x14ac:dyDescent="0.15">
      <c r="A11">
        <v>6</v>
      </c>
      <c r="B11" s="3">
        <v>67.826752484010797</v>
      </c>
      <c r="C11" s="3">
        <v>80.535316655231952</v>
      </c>
      <c r="D11" s="3">
        <v>89.58086595407309</v>
      </c>
      <c r="E11" s="3">
        <v>96.884200880302089</v>
      </c>
      <c r="F11" s="3">
        <v>103.503592992769</v>
      </c>
      <c r="G11" s="3">
        <v>109.9676720638641</v>
      </c>
      <c r="H11" s="3">
        <v>116.7</v>
      </c>
      <c r="I11" s="3">
        <v>122.5</v>
      </c>
      <c r="J11" s="3">
        <v>128.1</v>
      </c>
      <c r="K11" s="3">
        <v>133.6</v>
      </c>
      <c r="L11" s="3">
        <v>139.1</v>
      </c>
      <c r="M11" s="3">
        <v>145.30000000000001</v>
      </c>
      <c r="N11" s="3">
        <v>152.9</v>
      </c>
      <c r="O11" s="3">
        <v>160</v>
      </c>
      <c r="P11" s="3">
        <v>165.5</v>
      </c>
      <c r="Q11" s="3">
        <v>168.6</v>
      </c>
      <c r="R11" s="3">
        <v>170.1</v>
      </c>
      <c r="S11" s="3">
        <v>170.8</v>
      </c>
      <c r="T11">
        <v>6</v>
      </c>
      <c r="U11" s="3">
        <v>2.3579765846000029</v>
      </c>
      <c r="V11" s="3">
        <v>2.7952465845999939</v>
      </c>
      <c r="W11" s="3">
        <v>3.2325165846000061</v>
      </c>
      <c r="X11" s="3">
        <v>3.6697865846000042</v>
      </c>
      <c r="Y11" s="3">
        <v>4.1082545846000045</v>
      </c>
      <c r="Z11" s="3">
        <v>4.5455245846000025</v>
      </c>
      <c r="AA11" s="3">
        <v>4.96</v>
      </c>
      <c r="AB11" s="3">
        <v>5.14</v>
      </c>
      <c r="AC11" s="3">
        <v>5.45</v>
      </c>
      <c r="AD11" s="3">
        <v>5.74</v>
      </c>
      <c r="AE11" s="3">
        <v>6.13</v>
      </c>
      <c r="AF11" s="3">
        <v>7.14</v>
      </c>
      <c r="AG11" s="3">
        <v>8.06</v>
      </c>
      <c r="AH11" s="3">
        <v>7.69</v>
      </c>
      <c r="AI11" s="3">
        <v>6.49</v>
      </c>
      <c r="AJ11" s="3">
        <v>5.89</v>
      </c>
      <c r="AK11" s="3">
        <v>5.79</v>
      </c>
      <c r="AL11" s="3">
        <v>5.83</v>
      </c>
    </row>
    <row r="12" spans="1:38" x14ac:dyDescent="0.15">
      <c r="A12">
        <v>7</v>
      </c>
      <c r="B12" s="3">
        <v>69.17092982706049</v>
      </c>
      <c r="C12" s="3">
        <v>81.39702509158289</v>
      </c>
      <c r="D12" s="3">
        <v>90.218598089856471</v>
      </c>
      <c r="E12" s="3">
        <v>97.454926598943644</v>
      </c>
      <c r="F12" s="3">
        <v>104.04270616584536</v>
      </c>
      <c r="G12" s="3">
        <v>110.51535983762344</v>
      </c>
      <c r="H12" s="3">
        <v>117.1833</v>
      </c>
      <c r="I12" s="3">
        <v>122.9667</v>
      </c>
      <c r="J12" s="3">
        <v>128.5583</v>
      </c>
      <c r="K12" s="3">
        <v>134.0583</v>
      </c>
      <c r="L12" s="3">
        <v>139.61670000000001</v>
      </c>
      <c r="M12" s="3">
        <v>145.9333</v>
      </c>
      <c r="N12" s="3">
        <v>153.49170000000001</v>
      </c>
      <c r="O12" s="3">
        <v>160.45830000000001</v>
      </c>
      <c r="P12" s="3">
        <v>165.75829999999999</v>
      </c>
      <c r="Q12" s="3">
        <v>168.72499999999999</v>
      </c>
      <c r="R12" s="3">
        <v>170.1583</v>
      </c>
      <c r="S12" s="3">
        <v>170.8</v>
      </c>
      <c r="T12">
        <v>7</v>
      </c>
      <c r="U12" s="3">
        <v>2.3939165846000066</v>
      </c>
      <c r="V12" s="3">
        <v>2.8311865846000046</v>
      </c>
      <c r="W12" s="3">
        <v>3.2689807096000152</v>
      </c>
      <c r="X12" s="3">
        <v>3.706250709599999</v>
      </c>
      <c r="Y12" s="3">
        <v>4.1447187095999993</v>
      </c>
      <c r="Z12" s="3">
        <v>4.5819887095999974</v>
      </c>
      <c r="AA12" s="3">
        <v>4.9749999999999996</v>
      </c>
      <c r="AB12" s="3">
        <v>5.1658330000000001</v>
      </c>
      <c r="AC12" s="3">
        <v>5.4741669999999996</v>
      </c>
      <c r="AD12" s="3">
        <v>5.7725</v>
      </c>
      <c r="AE12" s="3">
        <v>6.2141669999999998</v>
      </c>
      <c r="AF12" s="3">
        <v>7.2166670000000002</v>
      </c>
      <c r="AG12" s="3">
        <v>8.0291669999999993</v>
      </c>
      <c r="AH12" s="3">
        <v>7.59</v>
      </c>
      <c r="AI12" s="3">
        <v>6.44</v>
      </c>
      <c r="AJ12" s="3">
        <v>5.8816670000000002</v>
      </c>
      <c r="AK12" s="3">
        <v>5.7933329999999996</v>
      </c>
      <c r="AL12" s="3">
        <v>5.83</v>
      </c>
    </row>
    <row r="13" spans="1:38" x14ac:dyDescent="0.15">
      <c r="A13">
        <v>8</v>
      </c>
      <c r="B13" s="3">
        <v>70.476840412879653</v>
      </c>
      <c r="C13" s="3">
        <v>82.272057428138226</v>
      </c>
      <c r="D13" s="3">
        <v>90.844090202619952</v>
      </c>
      <c r="E13" s="3">
        <v>98.020477128711718</v>
      </c>
      <c r="F13" s="3">
        <v>104.58068671403383</v>
      </c>
      <c r="G13" s="3">
        <v>111.06594650522372</v>
      </c>
      <c r="H13" s="3">
        <v>117.66670000000001</v>
      </c>
      <c r="I13" s="3">
        <v>123.4333</v>
      </c>
      <c r="J13" s="3">
        <v>129.01669999999999</v>
      </c>
      <c r="K13" s="3">
        <v>134.51669999999999</v>
      </c>
      <c r="L13" s="3">
        <v>140.13329999999999</v>
      </c>
      <c r="M13" s="3">
        <v>146.5667</v>
      </c>
      <c r="N13" s="3">
        <v>154.08330000000001</v>
      </c>
      <c r="O13" s="3">
        <v>160.91669999999999</v>
      </c>
      <c r="P13" s="3">
        <v>166.01669999999999</v>
      </c>
      <c r="Q13" s="3">
        <v>168.85</v>
      </c>
      <c r="R13" s="3">
        <v>170.2167</v>
      </c>
      <c r="S13" s="3">
        <v>170.8</v>
      </c>
      <c r="T13">
        <v>8</v>
      </c>
      <c r="U13" s="3">
        <v>2.4310545846000053</v>
      </c>
      <c r="V13" s="3">
        <v>2.8683245846000176</v>
      </c>
      <c r="W13" s="3">
        <v>3.3054448345999958</v>
      </c>
      <c r="X13" s="3">
        <v>3.7427148345999939</v>
      </c>
      <c r="Y13" s="3">
        <v>4.1811828345999942</v>
      </c>
      <c r="Z13" s="3">
        <v>4.6184528346000064</v>
      </c>
      <c r="AA13" s="3">
        <v>4.99</v>
      </c>
      <c r="AB13" s="3">
        <v>5.1916669999999998</v>
      </c>
      <c r="AC13" s="3">
        <v>5.4983329999999997</v>
      </c>
      <c r="AD13" s="3">
        <v>5.8049999999999997</v>
      </c>
      <c r="AE13" s="3">
        <v>6.2983330000000004</v>
      </c>
      <c r="AF13" s="3">
        <v>7.2933329999999996</v>
      </c>
      <c r="AG13" s="3">
        <v>7.9983329999999997</v>
      </c>
      <c r="AH13" s="3">
        <v>7.49</v>
      </c>
      <c r="AI13" s="3">
        <v>6.39</v>
      </c>
      <c r="AJ13" s="3">
        <v>5.8733329999999997</v>
      </c>
      <c r="AK13" s="3">
        <v>5.7966670000000002</v>
      </c>
      <c r="AL13" s="3">
        <v>5.83</v>
      </c>
    </row>
    <row r="14" spans="1:38" x14ac:dyDescent="0.15">
      <c r="A14">
        <v>9</v>
      </c>
      <c r="B14" s="3">
        <v>71.651840465202014</v>
      </c>
      <c r="C14" s="3">
        <v>83.107174801501898</v>
      </c>
      <c r="D14" s="3">
        <v>91.458007268490562</v>
      </c>
      <c r="E14" s="3">
        <v>98.593800335119994</v>
      </c>
      <c r="F14" s="3">
        <v>105.1123585036445</v>
      </c>
      <c r="G14" s="3">
        <v>111.61406463213486</v>
      </c>
      <c r="H14" s="3">
        <v>118.15</v>
      </c>
      <c r="I14" s="3">
        <v>123.9</v>
      </c>
      <c r="J14" s="3">
        <v>129.47499999999999</v>
      </c>
      <c r="K14" s="3">
        <v>134.97499999999999</v>
      </c>
      <c r="L14" s="3">
        <v>140.65</v>
      </c>
      <c r="M14" s="3">
        <v>147.19999999999999</v>
      </c>
      <c r="N14" s="3">
        <v>154.67500000000001</v>
      </c>
      <c r="O14" s="3">
        <v>161.375</v>
      </c>
      <c r="P14" s="3">
        <v>166.27500000000001</v>
      </c>
      <c r="Q14" s="3">
        <v>168.97499999999999</v>
      </c>
      <c r="R14" s="3">
        <v>170.27500000000001</v>
      </c>
      <c r="S14" s="3">
        <v>170.8</v>
      </c>
      <c r="T14">
        <v>9</v>
      </c>
      <c r="U14" s="3">
        <v>2.4669945846000019</v>
      </c>
      <c r="V14" s="3">
        <v>2.9042645845999999</v>
      </c>
      <c r="W14" s="3">
        <v>3.341534584599998</v>
      </c>
      <c r="X14" s="3">
        <v>3.7800025845999983</v>
      </c>
      <c r="Y14" s="3">
        <v>4.2172725845999963</v>
      </c>
      <c r="Z14" s="3">
        <v>4.6545425846000086</v>
      </c>
      <c r="AA14" s="3">
        <v>5.0049999999999999</v>
      </c>
      <c r="AB14" s="3">
        <v>5.2175000000000002</v>
      </c>
      <c r="AC14" s="3">
        <v>5.5225</v>
      </c>
      <c r="AD14" s="3">
        <v>5.8375000000000004</v>
      </c>
      <c r="AE14" s="3">
        <v>6.3825000000000003</v>
      </c>
      <c r="AF14" s="3">
        <v>7.37</v>
      </c>
      <c r="AG14" s="3">
        <v>7.9675000000000002</v>
      </c>
      <c r="AH14" s="3">
        <v>7.39</v>
      </c>
      <c r="AI14" s="3">
        <v>6.34</v>
      </c>
      <c r="AJ14" s="3">
        <v>5.8650000000000002</v>
      </c>
      <c r="AK14" s="3">
        <v>5.8</v>
      </c>
      <c r="AL14" s="3">
        <v>5.83</v>
      </c>
    </row>
    <row r="15" spans="1:38" x14ac:dyDescent="0.15">
      <c r="A15">
        <v>10</v>
      </c>
      <c r="B15" s="3">
        <v>72.780054455515398</v>
      </c>
      <c r="C15" s="3">
        <v>83.910998885104988</v>
      </c>
      <c r="D15" s="3">
        <v>92.09045542265558</v>
      </c>
      <c r="E15" s="3">
        <v>99.149911233563415</v>
      </c>
      <c r="F15" s="3">
        <v>105.64908538927239</v>
      </c>
      <c r="G15" s="3">
        <v>112.17141928326934</v>
      </c>
      <c r="H15" s="3">
        <v>118.63330000000001</v>
      </c>
      <c r="I15" s="3">
        <v>124.36669999999999</v>
      </c>
      <c r="J15" s="3">
        <v>129.9333</v>
      </c>
      <c r="K15" s="3">
        <v>135.4333</v>
      </c>
      <c r="L15" s="3">
        <v>141.16669999999999</v>
      </c>
      <c r="M15" s="3">
        <v>147.83330000000001</v>
      </c>
      <c r="N15" s="3">
        <v>155.26669999999999</v>
      </c>
      <c r="O15" s="3">
        <v>161.83330000000001</v>
      </c>
      <c r="P15" s="3">
        <v>166.5333</v>
      </c>
      <c r="Q15" s="3">
        <v>169.1</v>
      </c>
      <c r="R15" s="3">
        <v>170.33330000000001</v>
      </c>
      <c r="S15" s="3">
        <v>170.8</v>
      </c>
      <c r="T15">
        <v>10</v>
      </c>
      <c r="U15" s="3">
        <v>2.5029345845999842</v>
      </c>
      <c r="V15" s="3">
        <v>2.9414025845999845</v>
      </c>
      <c r="W15" s="3">
        <v>3.3779987095999928</v>
      </c>
      <c r="X15" s="3">
        <v>3.8164667096000073</v>
      </c>
      <c r="Y15" s="3">
        <v>4.2537367095999912</v>
      </c>
      <c r="Z15" s="3">
        <v>4.6910067095999892</v>
      </c>
      <c r="AA15" s="3">
        <v>5.0199999999999996</v>
      </c>
      <c r="AB15" s="3">
        <v>5.2433329999999998</v>
      </c>
      <c r="AC15" s="3">
        <v>5.5466670000000002</v>
      </c>
      <c r="AD15" s="3">
        <v>5.87</v>
      </c>
      <c r="AE15" s="3">
        <v>6.4666670000000002</v>
      </c>
      <c r="AF15" s="3">
        <v>7.4466669999999997</v>
      </c>
      <c r="AG15" s="3">
        <v>7.9366669999999999</v>
      </c>
      <c r="AH15" s="3">
        <v>7.29</v>
      </c>
      <c r="AI15" s="3">
        <v>6.29</v>
      </c>
      <c r="AJ15" s="3">
        <v>5.8566669999999998</v>
      </c>
      <c r="AK15" s="3">
        <v>5.8033330000000003</v>
      </c>
      <c r="AL15" s="3">
        <v>5.83</v>
      </c>
    </row>
    <row r="16" spans="1:38" x14ac:dyDescent="0.15">
      <c r="A16">
        <v>11</v>
      </c>
      <c r="B16" s="3">
        <v>73.911783804340175</v>
      </c>
      <c r="C16" s="3">
        <v>84.671972659755511</v>
      </c>
      <c r="D16" s="3">
        <v>92.714701987586395</v>
      </c>
      <c r="E16" s="3">
        <v>99.701863106758111</v>
      </c>
      <c r="F16" s="3">
        <v>106.18568476838043</v>
      </c>
      <c r="G16" s="3">
        <v>112.73267794661288</v>
      </c>
      <c r="H16" s="3">
        <v>119.11669999999999</v>
      </c>
      <c r="I16" s="3">
        <v>124.83329999999999</v>
      </c>
      <c r="J16" s="3">
        <v>130.39169999999999</v>
      </c>
      <c r="K16" s="3">
        <v>135.89169999999999</v>
      </c>
      <c r="L16" s="3">
        <v>141.6833</v>
      </c>
      <c r="M16" s="3">
        <v>148.4667</v>
      </c>
      <c r="N16" s="3">
        <v>155.85830000000001</v>
      </c>
      <c r="O16" s="3">
        <v>162.29169999999999</v>
      </c>
      <c r="P16" s="3">
        <v>166.79169999999999</v>
      </c>
      <c r="Q16" s="3">
        <v>169.22499999999999</v>
      </c>
      <c r="R16" s="3">
        <v>170.39169999999999</v>
      </c>
      <c r="S16" s="3">
        <v>170.8</v>
      </c>
      <c r="T16">
        <v>11</v>
      </c>
      <c r="U16" s="3">
        <v>2.5400725845999972</v>
      </c>
      <c r="V16" s="3">
        <v>2.9773425846000094</v>
      </c>
      <c r="W16" s="3">
        <v>3.4144628346000019</v>
      </c>
      <c r="X16" s="3">
        <v>3.852930834599988</v>
      </c>
      <c r="Y16" s="3">
        <v>4.2902008346000002</v>
      </c>
      <c r="Z16" s="3">
        <v>4.7274708346000125</v>
      </c>
      <c r="AA16" s="3">
        <v>5.0350000000000001</v>
      </c>
      <c r="AB16" s="3">
        <v>5.2691670000000004</v>
      </c>
      <c r="AC16" s="3">
        <v>5.5708330000000004</v>
      </c>
      <c r="AD16" s="3">
        <v>5.9024999999999999</v>
      </c>
      <c r="AE16" s="3">
        <v>6.5508329999999999</v>
      </c>
      <c r="AF16" s="3">
        <v>7.523333</v>
      </c>
      <c r="AG16" s="3">
        <v>7.9058330000000003</v>
      </c>
      <c r="AH16" s="3">
        <v>7.19</v>
      </c>
      <c r="AI16" s="3">
        <v>6.24</v>
      </c>
      <c r="AJ16" s="3">
        <v>5.8483330000000002</v>
      </c>
      <c r="AK16" s="3">
        <v>5.806667</v>
      </c>
      <c r="AL16" s="3">
        <v>5.83</v>
      </c>
    </row>
    <row r="20" spans="1:38" x14ac:dyDescent="0.15">
      <c r="A20" s="1" t="s">
        <v>0</v>
      </c>
      <c r="B20" s="1"/>
      <c r="C20" s="1"/>
      <c r="D20" s="1"/>
      <c r="E20" s="1"/>
      <c r="F20" s="1"/>
      <c r="G20" s="2"/>
      <c r="H20" s="2"/>
      <c r="I20" s="2"/>
      <c r="J20" s="2"/>
      <c r="K20" s="2"/>
      <c r="L20" s="2"/>
      <c r="M20" s="2"/>
      <c r="N20" s="2"/>
      <c r="O20" s="2"/>
      <c r="P20" s="2"/>
      <c r="Q20" s="2"/>
      <c r="R20" s="2"/>
      <c r="S20" s="2"/>
      <c r="T20" s="1"/>
      <c r="U20" s="1"/>
      <c r="V20" s="1"/>
      <c r="W20" s="1"/>
      <c r="X20" s="1"/>
      <c r="Y20" s="1"/>
      <c r="Z20" s="1"/>
      <c r="AA20" s="1"/>
      <c r="AB20" s="1"/>
      <c r="AC20" s="1"/>
      <c r="AD20" s="1"/>
      <c r="AE20" s="1"/>
      <c r="AF20" s="1"/>
      <c r="AG20" s="1"/>
      <c r="AH20" s="1"/>
      <c r="AI20" s="1"/>
      <c r="AJ20" s="1"/>
      <c r="AK20" s="1"/>
      <c r="AL20" s="1"/>
    </row>
    <row r="21" spans="1:38" x14ac:dyDescent="0.15">
      <c r="A21" t="s">
        <v>2</v>
      </c>
      <c r="B21" s="1">
        <v>0</v>
      </c>
      <c r="C21" s="1">
        <v>1</v>
      </c>
      <c r="D21" s="1">
        <v>2</v>
      </c>
      <c r="E21" s="1">
        <v>3</v>
      </c>
      <c r="F21" s="1">
        <v>4</v>
      </c>
      <c r="G21" s="1">
        <v>5</v>
      </c>
      <c r="H21" s="1">
        <v>6</v>
      </c>
      <c r="I21" s="1">
        <v>7</v>
      </c>
      <c r="J21" s="1">
        <v>8</v>
      </c>
      <c r="K21" s="1">
        <v>9</v>
      </c>
      <c r="L21" s="1">
        <v>10</v>
      </c>
      <c r="M21" s="1">
        <v>11</v>
      </c>
      <c r="N21" s="1">
        <v>12</v>
      </c>
      <c r="O21" s="1">
        <v>13</v>
      </c>
      <c r="P21" s="1">
        <v>14</v>
      </c>
      <c r="Q21" s="1">
        <v>15</v>
      </c>
      <c r="R21" s="1">
        <v>16</v>
      </c>
      <c r="S21" s="1">
        <v>17</v>
      </c>
      <c r="T21" s="1" t="s">
        <v>3</v>
      </c>
      <c r="U21" s="1">
        <v>0</v>
      </c>
      <c r="V21" s="1">
        <v>1</v>
      </c>
      <c r="W21" s="1">
        <v>2</v>
      </c>
      <c r="X21" s="1">
        <v>3</v>
      </c>
      <c r="Y21" s="1">
        <v>4</v>
      </c>
      <c r="Z21" s="1">
        <v>5</v>
      </c>
      <c r="AA21" s="1">
        <v>6</v>
      </c>
      <c r="AB21" s="1">
        <v>7</v>
      </c>
      <c r="AC21" s="1">
        <v>8</v>
      </c>
      <c r="AD21" s="1">
        <v>9</v>
      </c>
      <c r="AE21" s="1">
        <v>10</v>
      </c>
      <c r="AF21" s="1">
        <v>11</v>
      </c>
      <c r="AG21" s="1">
        <v>12</v>
      </c>
      <c r="AH21" s="1">
        <v>13</v>
      </c>
      <c r="AI21" s="1">
        <v>14</v>
      </c>
      <c r="AJ21" s="1">
        <v>15</v>
      </c>
      <c r="AK21" s="1">
        <v>16</v>
      </c>
      <c r="AL21" s="1">
        <v>17</v>
      </c>
    </row>
    <row r="22" spans="1:38" x14ac:dyDescent="0.15">
      <c r="A22" s="1">
        <v>0</v>
      </c>
      <c r="B22" s="3">
        <v>48.403121748179018</v>
      </c>
      <c r="C22" s="3">
        <v>73.375284889913331</v>
      </c>
      <c r="D22" s="3">
        <v>84.293911109437914</v>
      </c>
      <c r="E22" s="3">
        <v>92.214427495343784</v>
      </c>
      <c r="F22" s="3">
        <v>99.454292099204409</v>
      </c>
      <c r="G22" s="3">
        <v>106.16575185412472</v>
      </c>
      <c r="H22" s="3">
        <v>112.73309581868564</v>
      </c>
      <c r="I22" s="2">
        <v>118.75</v>
      </c>
      <c r="J22" s="2">
        <v>124.6</v>
      </c>
      <c r="K22" s="2">
        <v>130.5</v>
      </c>
      <c r="L22" s="2">
        <v>136.9</v>
      </c>
      <c r="M22" s="2">
        <v>143.69999999999999</v>
      </c>
      <c r="N22" s="2">
        <v>149.6</v>
      </c>
      <c r="O22" s="2">
        <v>153.6</v>
      </c>
      <c r="P22" s="2">
        <v>155.94999999999999</v>
      </c>
      <c r="Q22" s="2">
        <v>157.05000000000001</v>
      </c>
      <c r="R22" s="2">
        <v>157.5</v>
      </c>
      <c r="S22" s="2">
        <v>157.9</v>
      </c>
      <c r="T22" s="1">
        <v>0</v>
      </c>
      <c r="U22" s="3">
        <v>2.0785187300000061</v>
      </c>
      <c r="V22" s="3">
        <v>2.5062987299999975</v>
      </c>
      <c r="W22" s="3">
        <v>2.9352507299999928</v>
      </c>
      <c r="X22" s="3">
        <v>3.3630307299999913</v>
      </c>
      <c r="Y22" s="3">
        <v>3.790810730000004</v>
      </c>
      <c r="Z22" s="3">
        <v>4.2185907300000025</v>
      </c>
      <c r="AA22" s="3">
        <v>4.6475427300000121</v>
      </c>
      <c r="AB22" s="2">
        <v>5</v>
      </c>
      <c r="AC22" s="2">
        <v>5.35</v>
      </c>
      <c r="AD22" s="2">
        <v>5.87</v>
      </c>
      <c r="AE22" s="2">
        <v>6.48</v>
      </c>
      <c r="AF22" s="2">
        <v>6.73</v>
      </c>
      <c r="AG22" s="2">
        <v>6.3</v>
      </c>
      <c r="AH22" s="2">
        <v>5.665</v>
      </c>
      <c r="AI22" s="2">
        <v>5.35</v>
      </c>
      <c r="AJ22" s="2">
        <v>5.26</v>
      </c>
      <c r="AK22" s="2">
        <v>5.2249999999999996</v>
      </c>
      <c r="AL22" s="2">
        <v>5.24</v>
      </c>
    </row>
    <row r="23" spans="1:38" x14ac:dyDescent="0.15">
      <c r="A23" s="1">
        <v>1</v>
      </c>
      <c r="B23" s="3">
        <v>52.601481267943271</v>
      </c>
      <c r="C23" s="3">
        <v>74.456771262361599</v>
      </c>
      <c r="D23" s="3">
        <v>85.00792341769322</v>
      </c>
      <c r="E23" s="3">
        <v>92.841384975115304</v>
      </c>
      <c r="F23" s="3">
        <v>100.02796668401568</v>
      </c>
      <c r="G23" s="3">
        <v>106.72713874975474</v>
      </c>
      <c r="H23" s="3">
        <v>113.26135057239921</v>
      </c>
      <c r="I23" s="2">
        <v>119.24169999999999</v>
      </c>
      <c r="J23" s="2">
        <v>125.08329999999999</v>
      </c>
      <c r="K23" s="2">
        <v>131</v>
      </c>
      <c r="L23" s="2">
        <v>137.4667</v>
      </c>
      <c r="M23" s="2">
        <v>144.26669999999999</v>
      </c>
      <c r="N23" s="2">
        <v>150.01669999999999</v>
      </c>
      <c r="O23" s="2">
        <v>153.85</v>
      </c>
      <c r="P23" s="2">
        <v>156.0917</v>
      </c>
      <c r="Q23" s="2">
        <v>157.0917</v>
      </c>
      <c r="R23" s="2">
        <v>157.5333</v>
      </c>
      <c r="S23" s="2">
        <v>157.9333</v>
      </c>
      <c r="T23" s="1">
        <v>1</v>
      </c>
      <c r="U23" s="3">
        <v>2.1136787299999966</v>
      </c>
      <c r="V23" s="3">
        <v>2.5426307299999991</v>
      </c>
      <c r="W23" s="3">
        <v>2.9703374799999978</v>
      </c>
      <c r="X23" s="3">
        <v>3.3984104799999955</v>
      </c>
      <c r="Y23" s="3">
        <v>3.8264834799999932</v>
      </c>
      <c r="Z23" s="3">
        <v>4.2545564800000051</v>
      </c>
      <c r="AA23" s="3">
        <v>4.6826294799999886</v>
      </c>
      <c r="AB23" s="2">
        <v>5.0216669999999999</v>
      </c>
      <c r="AC23" s="2">
        <v>5.3866670000000001</v>
      </c>
      <c r="AD23" s="2">
        <v>5.92</v>
      </c>
      <c r="AE23" s="2">
        <v>6.5316669999999997</v>
      </c>
      <c r="AF23" s="2">
        <v>6.72</v>
      </c>
      <c r="AG23" s="2">
        <v>6.2383329999999999</v>
      </c>
      <c r="AH23" s="2">
        <v>5.6208330000000002</v>
      </c>
      <c r="AI23" s="2">
        <v>5.3416670000000002</v>
      </c>
      <c r="AJ23" s="2">
        <v>5.2533329999999996</v>
      </c>
      <c r="AK23" s="2">
        <v>5.2258329999999997</v>
      </c>
      <c r="AL23" s="2">
        <v>5.2416669999999996</v>
      </c>
    </row>
    <row r="24" spans="1:38" x14ac:dyDescent="0.15">
      <c r="A24" s="1">
        <v>2</v>
      </c>
      <c r="B24" s="3">
        <v>56.677829855424577</v>
      </c>
      <c r="C24" s="3">
        <v>75.47857512411889</v>
      </c>
      <c r="D24" s="3">
        <v>85.714842385355979</v>
      </c>
      <c r="E24" s="3">
        <v>93.467942618423464</v>
      </c>
      <c r="F24" s="3">
        <v>100.5976416267718</v>
      </c>
      <c r="G24" s="3">
        <v>107.28155824409532</v>
      </c>
      <c r="H24" s="3">
        <v>113.79766698461601</v>
      </c>
      <c r="I24" s="2">
        <v>119.7333</v>
      </c>
      <c r="J24" s="2">
        <v>125.5667</v>
      </c>
      <c r="K24" s="2">
        <v>131.5</v>
      </c>
      <c r="L24" s="2">
        <v>138.0333</v>
      </c>
      <c r="M24" s="2">
        <v>144.83330000000001</v>
      </c>
      <c r="N24" s="2">
        <v>150.4333</v>
      </c>
      <c r="O24" s="2">
        <v>154.1</v>
      </c>
      <c r="P24" s="2">
        <v>156.23330000000001</v>
      </c>
      <c r="Q24" s="2">
        <v>157.13329999999999</v>
      </c>
      <c r="R24" s="2">
        <v>157.5667</v>
      </c>
      <c r="S24" s="2">
        <v>157.9667</v>
      </c>
      <c r="T24" s="1">
        <v>2</v>
      </c>
      <c r="U24" s="3">
        <v>2.1500107299999911</v>
      </c>
      <c r="V24" s="3">
        <v>2.5777907300000038</v>
      </c>
      <c r="W24" s="3">
        <v>3.0060102300000011</v>
      </c>
      <c r="X24" s="3">
        <v>3.4340832299999988</v>
      </c>
      <c r="Y24" s="3">
        <v>3.8621562299999965</v>
      </c>
      <c r="Z24" s="3">
        <v>4.2902292300000084</v>
      </c>
      <c r="AA24" s="3">
        <v>4.7183022300000061</v>
      </c>
      <c r="AB24" s="2">
        <v>5.0433329999999996</v>
      </c>
      <c r="AC24" s="2">
        <v>5.4233330000000004</v>
      </c>
      <c r="AD24" s="2">
        <v>5.97</v>
      </c>
      <c r="AE24" s="2">
        <v>6.5833329999999997</v>
      </c>
      <c r="AF24" s="2">
        <v>6.71</v>
      </c>
      <c r="AG24" s="2">
        <v>6.1766670000000001</v>
      </c>
      <c r="AH24" s="2">
        <v>5.5766669999999996</v>
      </c>
      <c r="AI24" s="2">
        <v>5.3333329999999997</v>
      </c>
      <c r="AJ24" s="2">
        <v>5.2466670000000004</v>
      </c>
      <c r="AK24" s="2">
        <v>5.226667</v>
      </c>
      <c r="AL24" s="2">
        <v>5.2433329999999998</v>
      </c>
    </row>
    <row r="25" spans="1:38" x14ac:dyDescent="0.15">
      <c r="A25" s="1">
        <v>3</v>
      </c>
      <c r="B25" s="3">
        <v>59.956753963437343</v>
      </c>
      <c r="C25" s="3">
        <v>76.507800491253647</v>
      </c>
      <c r="D25" s="3">
        <v>86.407481182616479</v>
      </c>
      <c r="E25" s="3">
        <v>94.087749665596164</v>
      </c>
      <c r="F25" s="3">
        <v>101.15766162520259</v>
      </c>
      <c r="G25" s="3">
        <v>107.84164956728844</v>
      </c>
      <c r="H25" s="2">
        <v>114.0667</v>
      </c>
      <c r="I25" s="2">
        <v>120.22499999999999</v>
      </c>
      <c r="J25" s="2">
        <v>126.05</v>
      </c>
      <c r="K25" s="2">
        <v>132</v>
      </c>
      <c r="L25" s="2">
        <v>138.6</v>
      </c>
      <c r="M25" s="2">
        <v>145.4</v>
      </c>
      <c r="N25" s="2">
        <v>150.85</v>
      </c>
      <c r="O25" s="2">
        <v>154.35</v>
      </c>
      <c r="P25" s="2">
        <v>156.375</v>
      </c>
      <c r="Q25" s="2">
        <v>157.17500000000001</v>
      </c>
      <c r="R25" s="2">
        <v>157.6</v>
      </c>
      <c r="S25" s="2">
        <v>158</v>
      </c>
      <c r="T25" s="1">
        <v>3</v>
      </c>
      <c r="U25" s="3">
        <v>2.1851707300000029</v>
      </c>
      <c r="V25" s="3">
        <v>2.6141227300000054</v>
      </c>
      <c r="W25" s="3">
        <v>3.0419027300000039</v>
      </c>
      <c r="X25" s="3">
        <v>3.4696827300000024</v>
      </c>
      <c r="Y25" s="3">
        <v>3.8974627299999867</v>
      </c>
      <c r="Z25" s="3">
        <v>4.3264147300000104</v>
      </c>
      <c r="AA25" s="2">
        <v>4.6466669999999999</v>
      </c>
      <c r="AB25" s="2">
        <v>5.0650000000000004</v>
      </c>
      <c r="AC25" s="2">
        <v>5.46</v>
      </c>
      <c r="AD25" s="2">
        <v>6.02</v>
      </c>
      <c r="AE25" s="2">
        <v>6.6349999999999998</v>
      </c>
      <c r="AF25" s="2">
        <v>6.7</v>
      </c>
      <c r="AG25" s="2">
        <v>6.1150000000000002</v>
      </c>
      <c r="AH25" s="2">
        <v>5.5324999999999998</v>
      </c>
      <c r="AI25" s="2">
        <v>5.3250000000000002</v>
      </c>
      <c r="AJ25" s="2">
        <v>5.24</v>
      </c>
      <c r="AK25" s="2">
        <v>5.2275</v>
      </c>
      <c r="AL25" s="2">
        <v>5.2450000000000001</v>
      </c>
    </row>
    <row r="26" spans="1:38" x14ac:dyDescent="0.15">
      <c r="A26" s="1">
        <v>4</v>
      </c>
      <c r="B26" s="3">
        <v>62.618945240707419</v>
      </c>
      <c r="C26" s="3">
        <v>77.461733341242535</v>
      </c>
      <c r="D26" s="3">
        <v>87.074364538717077</v>
      </c>
      <c r="E26" s="3">
        <v>94.704750132382188</v>
      </c>
      <c r="F26" s="3">
        <v>101.72553119193002</v>
      </c>
      <c r="G26" s="3">
        <v>108.38378436472584</v>
      </c>
      <c r="H26" s="2">
        <v>114.6444</v>
      </c>
      <c r="I26" s="2">
        <v>120.7167</v>
      </c>
      <c r="J26" s="2">
        <v>126.5333</v>
      </c>
      <c r="K26" s="2">
        <v>132.5</v>
      </c>
      <c r="L26" s="2">
        <v>139.16669999999999</v>
      </c>
      <c r="M26" s="2">
        <v>145.9667</v>
      </c>
      <c r="N26" s="2">
        <v>151.26669999999999</v>
      </c>
      <c r="O26" s="2">
        <v>154.6</v>
      </c>
      <c r="P26" s="2">
        <v>156.51669999999999</v>
      </c>
      <c r="Q26" s="2">
        <v>157.2167</v>
      </c>
      <c r="R26" s="2">
        <v>157.63329999999999</v>
      </c>
      <c r="S26" s="2">
        <v>158.0333</v>
      </c>
      <c r="T26" s="1">
        <v>4</v>
      </c>
      <c r="U26" s="3">
        <v>2.2215027299999974</v>
      </c>
      <c r="V26" s="3">
        <v>2.6492827300000101</v>
      </c>
      <c r="W26" s="3">
        <v>3.0773557300000078</v>
      </c>
      <c r="X26" s="3">
        <v>3.5054287300000055</v>
      </c>
      <c r="Y26" s="3">
        <v>3.9335017300000032</v>
      </c>
      <c r="Z26" s="3">
        <v>4.3615747299999867</v>
      </c>
      <c r="AA26" s="2">
        <v>4.7211109999999996</v>
      </c>
      <c r="AB26" s="2">
        <v>5.0866670000000003</v>
      </c>
      <c r="AC26" s="2">
        <v>5.4966670000000004</v>
      </c>
      <c r="AD26" s="2">
        <v>6.07</v>
      </c>
      <c r="AE26" s="2">
        <v>6.6866669999999999</v>
      </c>
      <c r="AF26" s="2">
        <v>6.69</v>
      </c>
      <c r="AG26" s="2">
        <v>6.0533330000000003</v>
      </c>
      <c r="AH26" s="2">
        <v>5.4883329999999999</v>
      </c>
      <c r="AI26" s="2">
        <v>5.3166669999999998</v>
      </c>
      <c r="AJ26" s="2">
        <v>5.233333</v>
      </c>
      <c r="AK26" s="2">
        <v>5.2283330000000001</v>
      </c>
      <c r="AL26" s="2">
        <v>5.2466670000000004</v>
      </c>
    </row>
    <row r="27" spans="1:38" x14ac:dyDescent="0.15">
      <c r="A27" s="1">
        <v>5</v>
      </c>
      <c r="B27" s="3">
        <v>64.607606263077145</v>
      </c>
      <c r="C27" s="3">
        <v>78.399812084560708</v>
      </c>
      <c r="D27" s="3">
        <v>87.729460756254298</v>
      </c>
      <c r="E27" s="3">
        <v>95.315269305938472</v>
      </c>
      <c r="F27" s="3">
        <v>102.28401511723784</v>
      </c>
      <c r="G27" s="3">
        <v>108.93186029392166</v>
      </c>
      <c r="H27" s="2">
        <v>115.2222</v>
      </c>
      <c r="I27" s="2">
        <v>121.20829999999999</v>
      </c>
      <c r="J27" s="2">
        <v>127.0167</v>
      </c>
      <c r="K27" s="2">
        <v>133</v>
      </c>
      <c r="L27" s="2">
        <v>139.73330000000001</v>
      </c>
      <c r="M27" s="2">
        <v>146.5333</v>
      </c>
      <c r="N27" s="2">
        <v>151.6833</v>
      </c>
      <c r="O27" s="2">
        <v>154.85</v>
      </c>
      <c r="P27" s="2">
        <v>156.6583</v>
      </c>
      <c r="Q27" s="2">
        <v>157.25829999999999</v>
      </c>
      <c r="R27" s="2">
        <v>157.66669999999999</v>
      </c>
      <c r="S27" s="2">
        <v>158.0667</v>
      </c>
      <c r="T27" s="1">
        <v>5</v>
      </c>
      <c r="U27" s="3">
        <v>2.2566627300000022</v>
      </c>
      <c r="V27" s="3">
        <v>2.6844427300000007</v>
      </c>
      <c r="W27" s="3">
        <v>3.1130284800000112</v>
      </c>
      <c r="X27" s="3">
        <v>3.5411014799999947</v>
      </c>
      <c r="Y27" s="3">
        <v>3.9691744800000066</v>
      </c>
      <c r="Z27" s="3">
        <v>4.3972474799999901</v>
      </c>
      <c r="AA27" s="2">
        <v>4.7955560000000004</v>
      </c>
      <c r="AB27" s="2">
        <v>5.108333</v>
      </c>
      <c r="AC27" s="2">
        <v>5.5333329999999998</v>
      </c>
      <c r="AD27" s="2">
        <v>6.12</v>
      </c>
      <c r="AE27" s="2">
        <v>6.7383329999999999</v>
      </c>
      <c r="AF27" s="2">
        <v>6.68</v>
      </c>
      <c r="AG27" s="2">
        <v>5.9916669999999996</v>
      </c>
      <c r="AH27" s="2">
        <v>5.4441670000000002</v>
      </c>
      <c r="AI27" s="2">
        <v>5.3083330000000002</v>
      </c>
      <c r="AJ27" s="2">
        <v>5.226667</v>
      </c>
      <c r="AK27" s="2">
        <v>5.2291670000000003</v>
      </c>
      <c r="AL27" s="2">
        <v>5.2483329999999997</v>
      </c>
    </row>
    <row r="28" spans="1:38" x14ac:dyDescent="0.15">
      <c r="A28" s="1">
        <v>6</v>
      </c>
      <c r="B28" s="3">
        <v>66.230348380164259</v>
      </c>
      <c r="C28" s="3">
        <v>79.350755047066613</v>
      </c>
      <c r="D28" s="3">
        <v>88.367665719181929</v>
      </c>
      <c r="E28" s="3">
        <v>95.91328272366006</v>
      </c>
      <c r="F28" s="3">
        <v>102.84585505066036</v>
      </c>
      <c r="G28" s="3">
        <v>109.480330632533</v>
      </c>
      <c r="H28" s="2">
        <v>115.8</v>
      </c>
      <c r="I28" s="2">
        <v>121.7</v>
      </c>
      <c r="J28" s="2">
        <v>127.5</v>
      </c>
      <c r="K28" s="2">
        <v>133.5</v>
      </c>
      <c r="L28" s="2">
        <v>140.30000000000001</v>
      </c>
      <c r="M28" s="2">
        <v>147.1</v>
      </c>
      <c r="N28" s="2">
        <v>152.1</v>
      </c>
      <c r="O28" s="2">
        <v>155.1</v>
      </c>
      <c r="P28" s="2">
        <v>156.80000000000001</v>
      </c>
      <c r="Q28" s="2">
        <v>157.30000000000001</v>
      </c>
      <c r="R28" s="2">
        <v>157.69999999999999</v>
      </c>
      <c r="S28" s="2">
        <v>158.1</v>
      </c>
      <c r="T28" s="1">
        <v>6</v>
      </c>
      <c r="U28" s="3">
        <v>2.2929947300000109</v>
      </c>
      <c r="V28" s="3">
        <v>2.7207747300000023</v>
      </c>
      <c r="W28" s="3">
        <v>3.1485547300000007</v>
      </c>
      <c r="X28" s="3">
        <v>3.5763347299999992</v>
      </c>
      <c r="Y28" s="3">
        <v>4.0052867300000088</v>
      </c>
      <c r="Z28" s="3">
        <v>4.4330667299999931</v>
      </c>
      <c r="AA28" s="2">
        <v>4.87</v>
      </c>
      <c r="AB28" s="2">
        <v>5.13</v>
      </c>
      <c r="AC28" s="2">
        <v>5.57</v>
      </c>
      <c r="AD28" s="2">
        <v>6.17</v>
      </c>
      <c r="AE28" s="2">
        <v>6.79</v>
      </c>
      <c r="AF28" s="2">
        <v>6.67</v>
      </c>
      <c r="AG28" s="2">
        <v>5.93</v>
      </c>
      <c r="AH28" s="2">
        <v>5.4</v>
      </c>
      <c r="AI28" s="2">
        <v>5.3</v>
      </c>
      <c r="AJ28" s="2">
        <v>5.22</v>
      </c>
      <c r="AK28" s="2">
        <v>5.23</v>
      </c>
      <c r="AL28" s="2">
        <v>5.25</v>
      </c>
    </row>
    <row r="29" spans="1:38" x14ac:dyDescent="0.15">
      <c r="A29" s="1">
        <v>7</v>
      </c>
      <c r="B29" s="3">
        <v>67.53821287457184</v>
      </c>
      <c r="C29" s="3">
        <v>80.250761534110495</v>
      </c>
      <c r="D29" s="3">
        <v>88.998695626144197</v>
      </c>
      <c r="E29" s="3">
        <v>96.521211743469422</v>
      </c>
      <c r="F29" s="3">
        <v>103.3907345105753</v>
      </c>
      <c r="G29" s="3">
        <v>110.02261114733859</v>
      </c>
      <c r="H29" s="2">
        <v>116.29170000000001</v>
      </c>
      <c r="I29" s="2">
        <v>122.1833</v>
      </c>
      <c r="J29" s="2">
        <v>128</v>
      </c>
      <c r="K29" s="2">
        <v>134.0667</v>
      </c>
      <c r="L29" s="2">
        <v>140.86670000000001</v>
      </c>
      <c r="M29" s="2">
        <v>147.51669999999999</v>
      </c>
      <c r="N29" s="2">
        <v>152.35</v>
      </c>
      <c r="O29" s="2">
        <v>155.24170000000001</v>
      </c>
      <c r="P29" s="2">
        <v>156.8417</v>
      </c>
      <c r="Q29" s="2">
        <v>157.33330000000001</v>
      </c>
      <c r="R29" s="2">
        <v>157.73330000000001</v>
      </c>
      <c r="S29" s="2">
        <v>158.1</v>
      </c>
      <c r="T29" s="1">
        <v>7</v>
      </c>
      <c r="U29" s="3">
        <v>2.3281547299999943</v>
      </c>
      <c r="V29" s="3">
        <v>2.755934730000007</v>
      </c>
      <c r="W29" s="3">
        <v>3.1843739800000037</v>
      </c>
      <c r="X29" s="3">
        <v>3.6124469800000014</v>
      </c>
      <c r="Y29" s="3">
        <v>4.0405199799999991</v>
      </c>
      <c r="Z29" s="3">
        <v>4.4685929799999968</v>
      </c>
      <c r="AA29" s="2">
        <v>4.891667</v>
      </c>
      <c r="AB29" s="2">
        <v>5.1666670000000003</v>
      </c>
      <c r="AC29" s="2">
        <v>5.62</v>
      </c>
      <c r="AD29" s="2">
        <v>6.2216670000000001</v>
      </c>
      <c r="AE29" s="2">
        <v>6.78</v>
      </c>
      <c r="AF29" s="2">
        <v>6.608333</v>
      </c>
      <c r="AG29" s="2">
        <v>5.8858329999999999</v>
      </c>
      <c r="AH29" s="2">
        <v>5.391667</v>
      </c>
      <c r="AI29" s="2">
        <v>5.2933329999999996</v>
      </c>
      <c r="AJ29" s="2">
        <v>5.2208329999999998</v>
      </c>
      <c r="AK29" s="2">
        <v>5.2316669999999998</v>
      </c>
      <c r="AL29" s="2">
        <v>5.25</v>
      </c>
    </row>
    <row r="30" spans="1:38" x14ac:dyDescent="0.15">
      <c r="A30" s="1">
        <v>8</v>
      </c>
      <c r="B30" s="3">
        <v>68.851906654146376</v>
      </c>
      <c r="C30" s="3">
        <v>81.156960722898646</v>
      </c>
      <c r="D30" s="3">
        <v>89.616784585697019</v>
      </c>
      <c r="E30" s="3">
        <v>97.11690431034981</v>
      </c>
      <c r="F30" s="3">
        <v>103.93923928151064</v>
      </c>
      <c r="G30" s="3">
        <v>110.56555537446548</v>
      </c>
      <c r="H30" s="2">
        <v>116.7833</v>
      </c>
      <c r="I30" s="2">
        <v>122.66670000000001</v>
      </c>
      <c r="J30" s="2">
        <v>128.5</v>
      </c>
      <c r="K30" s="2">
        <v>134.63329999999999</v>
      </c>
      <c r="L30" s="2">
        <v>141.4333</v>
      </c>
      <c r="M30" s="2">
        <v>147.9333</v>
      </c>
      <c r="N30" s="2">
        <v>152.6</v>
      </c>
      <c r="O30" s="2">
        <v>155.38329999999999</v>
      </c>
      <c r="P30" s="2">
        <v>156.88329999999999</v>
      </c>
      <c r="Q30" s="2">
        <v>157.36670000000001</v>
      </c>
      <c r="R30" s="2">
        <v>157.76669999999999</v>
      </c>
      <c r="S30" s="2">
        <v>158.1</v>
      </c>
      <c r="T30" s="1">
        <v>8</v>
      </c>
      <c r="U30" s="3">
        <v>2.364486730000003</v>
      </c>
      <c r="V30" s="3">
        <v>2.7922667299999944</v>
      </c>
      <c r="W30" s="3">
        <v>3.2200467300000071</v>
      </c>
      <c r="X30" s="3">
        <v>3.6481197300000048</v>
      </c>
      <c r="Y30" s="3">
        <v>4.0761927299999883</v>
      </c>
      <c r="Z30" s="3">
        <v>4.5042657300000002</v>
      </c>
      <c r="AA30" s="2">
        <v>4.9133329999999997</v>
      </c>
      <c r="AB30" s="2">
        <v>5.2033329999999998</v>
      </c>
      <c r="AC30" s="2">
        <v>5.67</v>
      </c>
      <c r="AD30" s="2">
        <v>6.273333</v>
      </c>
      <c r="AE30" s="2">
        <v>6.77</v>
      </c>
      <c r="AF30" s="2">
        <v>6.5466670000000002</v>
      </c>
      <c r="AG30" s="2">
        <v>5.8416670000000002</v>
      </c>
      <c r="AH30" s="2">
        <v>5.3833330000000004</v>
      </c>
      <c r="AI30" s="2">
        <v>5.2866669999999996</v>
      </c>
      <c r="AJ30" s="2">
        <v>5.2216670000000001</v>
      </c>
      <c r="AK30" s="2">
        <v>5.233333</v>
      </c>
      <c r="AL30" s="2">
        <v>5.25</v>
      </c>
    </row>
    <row r="31" spans="1:38" x14ac:dyDescent="0.15">
      <c r="A31" s="1">
        <v>9</v>
      </c>
      <c r="B31" s="3">
        <v>70.03460237841243</v>
      </c>
      <c r="C31" s="3">
        <v>81.98243469616267</v>
      </c>
      <c r="D31" s="3">
        <v>90.268268316078618</v>
      </c>
      <c r="E31" s="3">
        <v>97.713968175108974</v>
      </c>
      <c r="F31" s="3">
        <v>104.48543863686125</v>
      </c>
      <c r="G31" s="3">
        <v>111.10372672786301</v>
      </c>
      <c r="H31" s="2">
        <v>117.27500000000001</v>
      </c>
      <c r="I31" s="2">
        <v>123.15</v>
      </c>
      <c r="J31" s="2">
        <v>129</v>
      </c>
      <c r="K31" s="2">
        <v>135.19999999999999</v>
      </c>
      <c r="L31" s="2">
        <v>142</v>
      </c>
      <c r="M31" s="2">
        <v>148.35</v>
      </c>
      <c r="N31" s="2">
        <v>152.85</v>
      </c>
      <c r="O31" s="2">
        <v>155.52500000000001</v>
      </c>
      <c r="P31" s="2">
        <v>156.92500000000001</v>
      </c>
      <c r="Q31" s="2">
        <v>157.4</v>
      </c>
      <c r="R31" s="2">
        <v>157.80000000000001</v>
      </c>
      <c r="S31" s="2">
        <v>158.1</v>
      </c>
      <c r="T31" s="1">
        <v>9</v>
      </c>
      <c r="U31" s="3">
        <v>2.3996467299999935</v>
      </c>
      <c r="V31" s="3">
        <v>2.8274267299999991</v>
      </c>
      <c r="W31" s="3">
        <v>3.2552067300000118</v>
      </c>
      <c r="X31" s="3">
        <v>3.6841587299999929</v>
      </c>
      <c r="Y31" s="3">
        <v>4.1119387300000056</v>
      </c>
      <c r="Z31" s="3">
        <v>4.5397187300000041</v>
      </c>
      <c r="AA31" s="2">
        <v>4.9349999999999996</v>
      </c>
      <c r="AB31" s="2">
        <v>5.24</v>
      </c>
      <c r="AC31" s="2">
        <v>5.72</v>
      </c>
      <c r="AD31" s="2">
        <v>6.3250000000000002</v>
      </c>
      <c r="AE31" s="2">
        <v>6.76</v>
      </c>
      <c r="AF31" s="2">
        <v>6.4850000000000003</v>
      </c>
      <c r="AG31" s="2">
        <v>5.7975000000000003</v>
      </c>
      <c r="AH31" s="2">
        <v>5.375</v>
      </c>
      <c r="AI31" s="2">
        <v>5.28</v>
      </c>
      <c r="AJ31" s="2">
        <v>5.2225000000000001</v>
      </c>
      <c r="AK31" s="2">
        <v>5.2350000000000003</v>
      </c>
      <c r="AL31" s="2">
        <v>5.25</v>
      </c>
    </row>
    <row r="32" spans="1:38" x14ac:dyDescent="0.15">
      <c r="A32" s="1">
        <v>10</v>
      </c>
      <c r="B32" s="3">
        <v>71.167016505363051</v>
      </c>
      <c r="C32" s="3">
        <v>82.780781449147298</v>
      </c>
      <c r="D32" s="3">
        <v>90.927480682441214</v>
      </c>
      <c r="E32" s="3">
        <v>98.294405397604706</v>
      </c>
      <c r="F32" s="3">
        <v>105.04903871319746</v>
      </c>
      <c r="G32" s="3">
        <v>111.6472546868205</v>
      </c>
      <c r="H32" s="2">
        <v>117.7667</v>
      </c>
      <c r="I32" s="2">
        <v>123.63330000000001</v>
      </c>
      <c r="J32" s="2">
        <v>129.5</v>
      </c>
      <c r="K32" s="2">
        <v>135.76669999999999</v>
      </c>
      <c r="L32" s="2">
        <v>142.5667</v>
      </c>
      <c r="M32" s="2">
        <v>148.76669999999999</v>
      </c>
      <c r="N32" s="2">
        <v>153.1</v>
      </c>
      <c r="O32" s="2">
        <v>155.66669999999999</v>
      </c>
      <c r="P32" s="2">
        <v>156.9667</v>
      </c>
      <c r="Q32" s="2">
        <v>157.4333</v>
      </c>
      <c r="R32" s="2">
        <v>157.83330000000001</v>
      </c>
      <c r="S32" s="2">
        <v>158.1</v>
      </c>
      <c r="T32" s="1">
        <v>10</v>
      </c>
      <c r="U32" s="3">
        <v>2.4348067299999911</v>
      </c>
      <c r="V32" s="3">
        <v>2.8637587300000007</v>
      </c>
      <c r="W32" s="3">
        <v>3.2913922299999996</v>
      </c>
      <c r="X32" s="3">
        <v>3.7194652299999973</v>
      </c>
      <c r="Y32" s="3">
        <v>4.1475382300000092</v>
      </c>
      <c r="Z32" s="3">
        <v>4.5756112299999927</v>
      </c>
      <c r="AA32" s="2">
        <v>4.9566670000000004</v>
      </c>
      <c r="AB32" s="2">
        <v>5.2766669999999998</v>
      </c>
      <c r="AC32" s="2">
        <v>5.77</v>
      </c>
      <c r="AD32" s="2">
        <v>6.3766670000000003</v>
      </c>
      <c r="AE32" s="2">
        <v>6.75</v>
      </c>
      <c r="AF32" s="2">
        <v>6.4233330000000004</v>
      </c>
      <c r="AG32" s="2">
        <v>5.7533329999999996</v>
      </c>
      <c r="AH32" s="2">
        <v>5.3666669999999996</v>
      </c>
      <c r="AI32" s="2">
        <v>5.273333</v>
      </c>
      <c r="AJ32" s="2">
        <v>5.2233330000000002</v>
      </c>
      <c r="AK32" s="2">
        <v>5.2366669999999997</v>
      </c>
      <c r="AL32" s="2">
        <v>5.25</v>
      </c>
    </row>
    <row r="33" spans="1:38" x14ac:dyDescent="0.15">
      <c r="A33" s="1">
        <v>11</v>
      </c>
      <c r="B33" s="3">
        <v>72.30293726020362</v>
      </c>
      <c r="C33" s="3">
        <v>83.534684276484512</v>
      </c>
      <c r="D33" s="3">
        <v>91.571288658577089</v>
      </c>
      <c r="E33" s="3">
        <v>98.876483220885035</v>
      </c>
      <c r="F33" s="3">
        <v>105.61101363575867</v>
      </c>
      <c r="G33" s="3">
        <v>112.18627907495441</v>
      </c>
      <c r="H33" s="2">
        <v>118.25830000000001</v>
      </c>
      <c r="I33" s="2">
        <v>124.11669999999999</v>
      </c>
      <c r="J33" s="2">
        <v>130</v>
      </c>
      <c r="K33" s="2">
        <v>136.33330000000001</v>
      </c>
      <c r="L33" s="2">
        <v>143.13329999999999</v>
      </c>
      <c r="M33" s="2">
        <v>149.1833</v>
      </c>
      <c r="N33" s="2">
        <v>153.35</v>
      </c>
      <c r="O33" s="2">
        <v>155.8083</v>
      </c>
      <c r="P33" s="2">
        <v>157.00829999999999</v>
      </c>
      <c r="Q33" s="2">
        <v>157.4667</v>
      </c>
      <c r="R33" s="2">
        <v>157.86670000000001</v>
      </c>
      <c r="S33" s="2">
        <v>158.1</v>
      </c>
      <c r="T33" s="1">
        <v>11</v>
      </c>
      <c r="U33" s="3">
        <v>2.4711387299999927</v>
      </c>
      <c r="V33" s="3">
        <v>2.8989187299999912</v>
      </c>
      <c r="W33" s="3">
        <v>3.3270649800000029</v>
      </c>
      <c r="X33" s="3">
        <v>3.7551379800000007</v>
      </c>
      <c r="Y33" s="3">
        <v>4.1832109799999984</v>
      </c>
      <c r="Z33" s="3">
        <v>4.6112839800000103</v>
      </c>
      <c r="AA33" s="2">
        <v>4.9783330000000001</v>
      </c>
      <c r="AB33" s="2">
        <v>5.3133330000000001</v>
      </c>
      <c r="AC33" s="2">
        <v>5.82</v>
      </c>
      <c r="AD33" s="2">
        <v>6.4283330000000003</v>
      </c>
      <c r="AE33" s="2">
        <v>6.74</v>
      </c>
      <c r="AF33" s="2">
        <v>6.3616669999999997</v>
      </c>
      <c r="AG33" s="2">
        <v>5.7091669999999999</v>
      </c>
      <c r="AH33" s="2">
        <v>5.358333</v>
      </c>
      <c r="AI33" s="2">
        <v>5.266667</v>
      </c>
      <c r="AJ33" s="2">
        <v>5.2241669999999996</v>
      </c>
      <c r="AK33" s="2">
        <v>5.2383329999999999</v>
      </c>
      <c r="AL33" s="2">
        <v>5.25</v>
      </c>
    </row>
  </sheetData>
  <sheetProtection password="94F3" sheet="1" objects="1" scenarios="1"/>
  <phoneticPr fontId="1"/>
  <pageMargins left="0.78700000000000003" right="0.78700000000000003" top="0.98399999999999999" bottom="0.98399999999999999"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30"/>
  <sheetViews>
    <sheetView topLeftCell="L3" workbookViewId="0">
      <selection activeCell="T42" sqref="T42"/>
    </sheetView>
  </sheetViews>
  <sheetFormatPr defaultRowHeight="13.5" x14ac:dyDescent="0.15"/>
  <cols>
    <col min="1" max="11" width="0" hidden="1" customWidth="1"/>
  </cols>
  <sheetData>
    <row r="1" spans="1:11" x14ac:dyDescent="0.15">
      <c r="C1" t="s">
        <v>14</v>
      </c>
      <c r="G1" t="s">
        <v>13</v>
      </c>
    </row>
    <row r="2" spans="1:11" x14ac:dyDescent="0.15">
      <c r="C2" t="s">
        <v>4</v>
      </c>
    </row>
    <row r="3" spans="1:11" x14ac:dyDescent="0.15">
      <c r="F3" s="22" t="s">
        <v>32</v>
      </c>
      <c r="G3" s="14"/>
      <c r="H3" s="14"/>
      <c r="I3" s="14"/>
      <c r="J3" s="14"/>
      <c r="K3" s="15"/>
    </row>
    <row r="4" spans="1:11" x14ac:dyDescent="0.15">
      <c r="A4" t="s">
        <v>5</v>
      </c>
      <c r="B4">
        <v>5</v>
      </c>
      <c r="C4" s="4">
        <v>0.38600000000000001</v>
      </c>
      <c r="D4" s="4">
        <v>-23.699000000000002</v>
      </c>
      <c r="F4" s="16" t="s">
        <v>31</v>
      </c>
      <c r="G4" s="17" t="s">
        <v>6</v>
      </c>
      <c r="H4" s="17"/>
      <c r="I4" s="17"/>
      <c r="J4" s="17"/>
      <c r="K4" s="18"/>
    </row>
    <row r="5" spans="1:11" x14ac:dyDescent="0.15">
      <c r="B5">
        <v>6</v>
      </c>
      <c r="C5" s="4">
        <v>0.46100000000000002</v>
      </c>
      <c r="D5" s="4">
        <v>-32.381999999999998</v>
      </c>
      <c r="F5" s="16"/>
      <c r="G5" s="17"/>
      <c r="H5" s="17">
        <v>3</v>
      </c>
      <c r="I5" s="17">
        <v>2</v>
      </c>
      <c r="J5" s="17">
        <v>1</v>
      </c>
      <c r="K5" s="18">
        <v>0</v>
      </c>
    </row>
    <row r="6" spans="1:11" x14ac:dyDescent="0.15">
      <c r="B6">
        <v>7</v>
      </c>
      <c r="C6" s="4">
        <v>0.51300000000000001</v>
      </c>
      <c r="D6" s="4">
        <v>-38.878</v>
      </c>
      <c r="F6" s="16" t="s">
        <v>33</v>
      </c>
      <c r="G6" s="17" t="s">
        <v>7</v>
      </c>
      <c r="H6" s="17">
        <v>30.388200000000001</v>
      </c>
      <c r="I6" s="17">
        <v>-57.149500000000003</v>
      </c>
      <c r="J6" s="17">
        <v>50.812399999999997</v>
      </c>
      <c r="K6" s="18">
        <v>-9.1779100000000007</v>
      </c>
    </row>
    <row r="7" spans="1:11" x14ac:dyDescent="0.15">
      <c r="B7">
        <v>8</v>
      </c>
      <c r="C7" s="4">
        <v>0.59199999999999997</v>
      </c>
      <c r="D7" s="4">
        <v>-48.804000000000002</v>
      </c>
      <c r="F7" s="16"/>
      <c r="G7" s="17" t="s">
        <v>8</v>
      </c>
      <c r="H7" s="17">
        <v>-85.013000000000005</v>
      </c>
      <c r="I7" s="17">
        <v>370.69200000000001</v>
      </c>
      <c r="J7" s="17">
        <v>-465.58</v>
      </c>
      <c r="K7" s="18">
        <v>191.84700000000001</v>
      </c>
    </row>
    <row r="8" spans="1:11" x14ac:dyDescent="0.15">
      <c r="B8">
        <v>9</v>
      </c>
      <c r="C8" s="4">
        <v>0.68700000000000006</v>
      </c>
      <c r="D8" s="4">
        <v>-61.39</v>
      </c>
      <c r="F8" s="23"/>
      <c r="G8" s="20" t="s">
        <v>9</v>
      </c>
      <c r="H8" s="20">
        <v>-310.20499999999998</v>
      </c>
      <c r="I8" s="20">
        <v>1511.59</v>
      </c>
      <c r="J8" s="20">
        <v>-2363.0300000000002</v>
      </c>
      <c r="K8" s="21">
        <v>1231.04</v>
      </c>
    </row>
    <row r="9" spans="1:11" x14ac:dyDescent="0.15">
      <c r="B9">
        <v>10</v>
      </c>
      <c r="C9" s="4">
        <v>0.752</v>
      </c>
      <c r="D9" s="4">
        <v>-70.460999999999999</v>
      </c>
      <c r="F9" s="13" t="s">
        <v>33</v>
      </c>
      <c r="G9" s="14" t="s">
        <v>7</v>
      </c>
      <c r="H9" s="14">
        <v>127.71899999999999</v>
      </c>
      <c r="I9" s="14">
        <v>-414.71199999999999</v>
      </c>
      <c r="J9" s="14">
        <v>485.75</v>
      </c>
      <c r="K9" s="15">
        <v>-184.49199999999999</v>
      </c>
    </row>
    <row r="10" spans="1:11" x14ac:dyDescent="0.15">
      <c r="B10">
        <v>11</v>
      </c>
      <c r="C10" s="4">
        <v>0.78200000000000003</v>
      </c>
      <c r="D10" s="4">
        <v>-75.105999999999995</v>
      </c>
      <c r="F10" s="16"/>
      <c r="G10" s="17" t="s">
        <v>8</v>
      </c>
      <c r="H10" s="17">
        <v>-1787.66</v>
      </c>
      <c r="I10" s="17">
        <v>8039.22</v>
      </c>
      <c r="J10" s="17">
        <v>-11931</v>
      </c>
      <c r="K10" s="18">
        <v>5885.03</v>
      </c>
    </row>
    <row r="11" spans="1:11" x14ac:dyDescent="0.15">
      <c r="B11">
        <v>12</v>
      </c>
      <c r="C11" s="4">
        <v>0.78300000000000003</v>
      </c>
      <c r="D11" s="4">
        <v>-75.641999999999996</v>
      </c>
      <c r="F11" s="16"/>
      <c r="G11" s="17" t="s">
        <v>10</v>
      </c>
      <c r="H11" s="17">
        <v>956.40099999999995</v>
      </c>
      <c r="I11" s="17">
        <v>-4627.55</v>
      </c>
      <c r="J11" s="17">
        <v>7530.58</v>
      </c>
      <c r="K11" s="18">
        <v>-4068.31</v>
      </c>
    </row>
    <row r="12" spans="1:11" x14ac:dyDescent="0.15">
      <c r="B12">
        <v>13</v>
      </c>
      <c r="C12" s="4">
        <v>0.81499999999999995</v>
      </c>
      <c r="D12" s="4">
        <v>-81.347999999999999</v>
      </c>
      <c r="F12" s="16" t="s">
        <v>31</v>
      </c>
      <c r="G12" s="17" t="s">
        <v>12</v>
      </c>
      <c r="H12" s="17"/>
      <c r="I12" s="17"/>
      <c r="J12" s="17"/>
      <c r="K12" s="18"/>
    </row>
    <row r="13" spans="1:11" x14ac:dyDescent="0.15">
      <c r="B13">
        <v>14</v>
      </c>
      <c r="C13" s="4">
        <v>0.83199999999999996</v>
      </c>
      <c r="D13" s="4">
        <v>-83.694999999999993</v>
      </c>
      <c r="F13" s="19" t="s">
        <v>34</v>
      </c>
      <c r="G13" s="20"/>
      <c r="H13" s="20"/>
      <c r="I13" s="20"/>
      <c r="J13" s="20"/>
      <c r="K13" s="21"/>
    </row>
    <row r="14" spans="1:11" x14ac:dyDescent="0.15">
      <c r="B14">
        <v>15</v>
      </c>
      <c r="C14" s="4">
        <v>0.76600000000000001</v>
      </c>
      <c r="D14" s="4">
        <v>-70.989000000000004</v>
      </c>
    </row>
    <row r="15" spans="1:11" x14ac:dyDescent="0.15">
      <c r="B15">
        <v>16</v>
      </c>
      <c r="C15" s="4">
        <v>0.65600000000000003</v>
      </c>
      <c r="D15" s="4">
        <v>-51.822000000000003</v>
      </c>
    </row>
    <row r="16" spans="1:11" x14ac:dyDescent="0.15">
      <c r="B16">
        <v>17</v>
      </c>
      <c r="C16" s="4">
        <v>0.67200000000000004</v>
      </c>
      <c r="D16" s="4">
        <v>-53.642000000000003</v>
      </c>
    </row>
    <row r="17" spans="1:4" x14ac:dyDescent="0.15">
      <c r="C17" s="4"/>
      <c r="D17" s="4"/>
    </row>
    <row r="18" spans="1:4" x14ac:dyDescent="0.15">
      <c r="A18" t="s">
        <v>11</v>
      </c>
      <c r="B18">
        <v>5</v>
      </c>
      <c r="C18" s="4">
        <v>0.377</v>
      </c>
      <c r="D18" s="4">
        <v>-22.75</v>
      </c>
    </row>
    <row r="19" spans="1:4" x14ac:dyDescent="0.15">
      <c r="B19">
        <v>6</v>
      </c>
      <c r="C19" s="4">
        <v>0.45800000000000002</v>
      </c>
      <c r="D19" s="4">
        <v>-32.079000000000001</v>
      </c>
    </row>
    <row r="20" spans="1:4" x14ac:dyDescent="0.15">
      <c r="B20">
        <v>7</v>
      </c>
      <c r="C20" s="4">
        <v>0.50800000000000001</v>
      </c>
      <c r="D20" s="4">
        <v>-38.366999999999997</v>
      </c>
    </row>
    <row r="21" spans="1:4" x14ac:dyDescent="0.15">
      <c r="B21">
        <v>8</v>
      </c>
      <c r="C21" s="4">
        <v>0.56100000000000005</v>
      </c>
      <c r="D21" s="4">
        <v>-45.006</v>
      </c>
    </row>
    <row r="22" spans="1:4" x14ac:dyDescent="0.15">
      <c r="B22">
        <v>9</v>
      </c>
      <c r="C22" s="4">
        <v>0.65200000000000002</v>
      </c>
      <c r="D22" s="4">
        <v>-56.991999999999997</v>
      </c>
    </row>
    <row r="23" spans="1:4" x14ac:dyDescent="0.15">
      <c r="B23">
        <v>10</v>
      </c>
      <c r="C23" s="4">
        <v>0.73</v>
      </c>
      <c r="D23" s="4">
        <v>-68.090999999999994</v>
      </c>
    </row>
    <row r="24" spans="1:4" x14ac:dyDescent="0.15">
      <c r="B24">
        <v>11</v>
      </c>
      <c r="C24" s="4">
        <v>0.80300000000000005</v>
      </c>
      <c r="D24" s="4">
        <v>-78.846000000000004</v>
      </c>
    </row>
    <row r="25" spans="1:4" x14ac:dyDescent="0.15">
      <c r="B25">
        <v>12</v>
      </c>
      <c r="C25" s="4">
        <v>0.79600000000000004</v>
      </c>
      <c r="D25" s="4">
        <v>-76.933999999999997</v>
      </c>
    </row>
    <row r="26" spans="1:4" x14ac:dyDescent="0.15">
      <c r="B26">
        <v>13</v>
      </c>
      <c r="C26" s="4">
        <v>0.65500000000000003</v>
      </c>
      <c r="D26" s="4">
        <v>-54.234000000000002</v>
      </c>
    </row>
    <row r="27" spans="1:4" x14ac:dyDescent="0.15">
      <c r="B27">
        <v>14</v>
      </c>
      <c r="C27" s="4">
        <v>0.59399999999999997</v>
      </c>
      <c r="D27" s="4">
        <v>-43.264000000000003</v>
      </c>
    </row>
    <row r="28" spans="1:4" x14ac:dyDescent="0.15">
      <c r="B28">
        <v>15</v>
      </c>
      <c r="C28" s="4">
        <v>0.56000000000000005</v>
      </c>
      <c r="D28" s="4">
        <v>-37.002000000000002</v>
      </c>
    </row>
    <row r="29" spans="1:4" x14ac:dyDescent="0.15">
      <c r="B29">
        <v>16</v>
      </c>
      <c r="C29" s="4">
        <v>0.57799999999999996</v>
      </c>
      <c r="D29" s="4">
        <v>-39.057000000000002</v>
      </c>
    </row>
    <row r="30" spans="1:4" x14ac:dyDescent="0.15">
      <c r="B30">
        <v>17</v>
      </c>
      <c r="C30" s="4">
        <v>0.59799999999999998</v>
      </c>
      <c r="D30" s="4">
        <v>-42.338999999999999</v>
      </c>
    </row>
  </sheetData>
  <sheetProtection password="94F3" sheet="1" objects="1" scenarios="1"/>
  <phoneticPr fontId="1"/>
  <pageMargins left="0.78700000000000003" right="0.78700000000000003" top="0.98399999999999999" bottom="0.98399999999999999"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3:U83"/>
  <sheetViews>
    <sheetView topLeftCell="V1" workbookViewId="0">
      <selection activeCell="V1" sqref="V1"/>
    </sheetView>
  </sheetViews>
  <sheetFormatPr defaultRowHeight="13.5" x14ac:dyDescent="0.15"/>
  <cols>
    <col min="1" max="21" width="9" hidden="1" customWidth="1"/>
    <col min="22" max="22" width="9" customWidth="1"/>
  </cols>
  <sheetData>
    <row r="3" spans="1:21" ht="14.25" x14ac:dyDescent="0.15">
      <c r="A3" s="38" t="s">
        <v>97</v>
      </c>
      <c r="B3" s="39"/>
      <c r="C3" s="40"/>
      <c r="D3" s="39"/>
      <c r="E3" s="40"/>
      <c r="F3" s="41"/>
      <c r="G3" s="41"/>
      <c r="H3" s="41"/>
      <c r="I3" s="41"/>
      <c r="J3" s="41"/>
      <c r="K3" s="39"/>
      <c r="L3" s="42" t="s">
        <v>98</v>
      </c>
      <c r="M3" s="39"/>
      <c r="N3" s="40"/>
      <c r="O3" s="39"/>
      <c r="P3" s="40"/>
      <c r="Q3" s="41"/>
      <c r="R3" s="41"/>
      <c r="S3" s="41"/>
      <c r="T3" s="41"/>
      <c r="U3" s="41"/>
    </row>
    <row r="4" spans="1:21" ht="14.25" x14ac:dyDescent="0.15">
      <c r="A4" s="38"/>
      <c r="B4" s="39"/>
      <c r="C4" s="40"/>
      <c r="D4" s="39"/>
      <c r="E4" s="40"/>
      <c r="F4" s="41"/>
      <c r="G4" s="41"/>
      <c r="H4" s="41"/>
      <c r="I4" s="41"/>
      <c r="J4" s="41"/>
      <c r="K4" s="39"/>
      <c r="L4" s="42"/>
      <c r="M4" s="39"/>
      <c r="N4" s="40"/>
      <c r="O4" s="39"/>
      <c r="P4" s="40"/>
      <c r="Q4" s="41"/>
      <c r="R4" s="41"/>
      <c r="S4" s="41"/>
      <c r="T4" s="41"/>
      <c r="U4" s="41"/>
    </row>
    <row r="5" spans="1:21" ht="14.25" x14ac:dyDescent="0.15">
      <c r="B5" s="43" t="s">
        <v>99</v>
      </c>
      <c r="C5" s="44" t="s">
        <v>100</v>
      </c>
      <c r="D5" s="45" t="s">
        <v>101</v>
      </c>
      <c r="E5" s="46" t="s">
        <v>102</v>
      </c>
      <c r="F5" s="47" t="s">
        <v>103</v>
      </c>
      <c r="G5" s="47" t="s">
        <v>104</v>
      </c>
      <c r="H5" s="48" t="s">
        <v>105</v>
      </c>
      <c r="I5" s="48" t="s">
        <v>106</v>
      </c>
      <c r="J5" s="48" t="s">
        <v>107</v>
      </c>
      <c r="L5" s="39"/>
      <c r="M5" s="43" t="s">
        <v>99</v>
      </c>
      <c r="N5" s="44" t="s">
        <v>100</v>
      </c>
      <c r="O5" s="45" t="s">
        <v>101</v>
      </c>
      <c r="P5" s="46" t="s">
        <v>102</v>
      </c>
      <c r="Q5" s="47" t="s">
        <v>103</v>
      </c>
      <c r="R5" s="47" t="s">
        <v>104</v>
      </c>
      <c r="S5" s="48" t="s">
        <v>105</v>
      </c>
      <c r="T5" s="47" t="s">
        <v>108</v>
      </c>
      <c r="U5" s="47" t="s">
        <v>109</v>
      </c>
    </row>
    <row r="6" spans="1:21" ht="14.25" x14ac:dyDescent="0.15">
      <c r="B6" s="49">
        <v>0</v>
      </c>
      <c r="C6" s="50">
        <v>0.65800000000000003</v>
      </c>
      <c r="D6" s="51">
        <v>67</v>
      </c>
      <c r="E6" s="52">
        <v>0.52400000000000002</v>
      </c>
      <c r="F6" s="53">
        <v>11</v>
      </c>
      <c r="G6" s="53">
        <v>35</v>
      </c>
      <c r="H6" s="53">
        <v>67</v>
      </c>
      <c r="I6" s="53">
        <v>105</v>
      </c>
      <c r="J6" s="53">
        <v>149</v>
      </c>
      <c r="L6" s="39"/>
      <c r="M6" s="49">
        <v>0</v>
      </c>
      <c r="N6" s="50">
        <v>0.56299999999999994</v>
      </c>
      <c r="O6" s="51">
        <v>69</v>
      </c>
      <c r="P6" s="52">
        <v>0.51</v>
      </c>
      <c r="Q6" s="53">
        <v>15</v>
      </c>
      <c r="R6" s="53">
        <v>38</v>
      </c>
      <c r="S6" s="53">
        <v>69</v>
      </c>
      <c r="T6" s="53">
        <v>107</v>
      </c>
      <c r="U6" s="53">
        <v>154</v>
      </c>
    </row>
    <row r="7" spans="1:21" ht="14.25" x14ac:dyDescent="0.15">
      <c r="B7" s="49">
        <v>1</v>
      </c>
      <c r="C7" s="50">
        <v>0.64700000000000002</v>
      </c>
      <c r="D7" s="51">
        <v>69</v>
      </c>
      <c r="E7" s="52">
        <v>0.498</v>
      </c>
      <c r="F7" s="53">
        <v>14</v>
      </c>
      <c r="G7" s="53">
        <v>38</v>
      </c>
      <c r="H7" s="53">
        <v>69</v>
      </c>
      <c r="I7" s="53">
        <v>106</v>
      </c>
      <c r="J7" s="53">
        <v>148</v>
      </c>
      <c r="L7" s="39"/>
      <c r="M7" s="49">
        <v>1</v>
      </c>
      <c r="N7" s="50">
        <v>0.49</v>
      </c>
      <c r="O7" s="51">
        <v>85</v>
      </c>
      <c r="P7" s="52">
        <v>0.48</v>
      </c>
      <c r="Q7" s="53">
        <v>23</v>
      </c>
      <c r="R7" s="53">
        <v>49</v>
      </c>
      <c r="S7" s="53">
        <v>85</v>
      </c>
      <c r="T7" s="53">
        <v>130</v>
      </c>
      <c r="U7" s="53">
        <v>186</v>
      </c>
    </row>
    <row r="8" spans="1:21" ht="14.25" x14ac:dyDescent="0.15">
      <c r="B8" s="49">
        <v>2</v>
      </c>
      <c r="C8" s="50">
        <v>0.63500000000000001</v>
      </c>
      <c r="D8" s="51">
        <v>74</v>
      </c>
      <c r="E8" s="52">
        <v>0.46899999999999997</v>
      </c>
      <c r="F8" s="53">
        <v>18</v>
      </c>
      <c r="G8" s="53">
        <v>42</v>
      </c>
      <c r="H8" s="53">
        <v>74</v>
      </c>
      <c r="I8" s="53">
        <v>111</v>
      </c>
      <c r="J8" s="53">
        <v>154</v>
      </c>
      <c r="L8" s="39"/>
      <c r="M8" s="49">
        <v>2</v>
      </c>
      <c r="N8" s="50">
        <v>0.41899999999999998</v>
      </c>
      <c r="O8" s="51">
        <v>99</v>
      </c>
      <c r="P8" s="52">
        <v>0.45100000000000001</v>
      </c>
      <c r="Q8" s="53">
        <v>32</v>
      </c>
      <c r="R8" s="53">
        <v>60</v>
      </c>
      <c r="S8" s="53">
        <v>99</v>
      </c>
      <c r="T8" s="53">
        <v>150</v>
      </c>
      <c r="U8" s="53">
        <v>213</v>
      </c>
    </row>
    <row r="9" spans="1:21" ht="14.25" x14ac:dyDescent="0.15">
      <c r="B9" s="49">
        <v>3</v>
      </c>
      <c r="C9" s="50">
        <v>0.622</v>
      </c>
      <c r="D9" s="51">
        <v>82</v>
      </c>
      <c r="E9" s="52">
        <v>0.432</v>
      </c>
      <c r="F9" s="53">
        <v>24</v>
      </c>
      <c r="G9" s="53">
        <v>50</v>
      </c>
      <c r="H9" s="53">
        <v>82</v>
      </c>
      <c r="I9" s="53">
        <v>120</v>
      </c>
      <c r="J9" s="53">
        <v>164</v>
      </c>
      <c r="L9" s="39"/>
      <c r="M9" s="49">
        <v>3</v>
      </c>
      <c r="N9" s="50">
        <v>0.35</v>
      </c>
      <c r="O9" s="51">
        <v>108</v>
      </c>
      <c r="P9" s="52">
        <v>0.42199999999999999</v>
      </c>
      <c r="Q9" s="53">
        <v>40</v>
      </c>
      <c r="R9" s="53">
        <v>69</v>
      </c>
      <c r="S9" s="53">
        <v>108</v>
      </c>
      <c r="T9" s="53">
        <v>161</v>
      </c>
      <c r="U9" s="53">
        <v>227</v>
      </c>
    </row>
    <row r="10" spans="1:21" ht="14.25" x14ac:dyDescent="0.15">
      <c r="B10" s="49">
        <v>4</v>
      </c>
      <c r="C10" s="50">
        <v>0.60699999999999998</v>
      </c>
      <c r="D10" s="51">
        <v>93</v>
      </c>
      <c r="E10" s="52">
        <v>0.39</v>
      </c>
      <c r="F10" s="53">
        <v>32</v>
      </c>
      <c r="G10" s="53">
        <v>60</v>
      </c>
      <c r="H10" s="53">
        <v>93</v>
      </c>
      <c r="I10" s="53">
        <v>132</v>
      </c>
      <c r="J10" s="53">
        <v>176</v>
      </c>
      <c r="L10" s="39"/>
      <c r="M10" s="49">
        <v>4</v>
      </c>
      <c r="N10" s="50">
        <v>0.28299999999999997</v>
      </c>
      <c r="O10" s="51">
        <v>116</v>
      </c>
      <c r="P10" s="52">
        <v>0.39500000000000002</v>
      </c>
      <c r="Q10" s="53">
        <v>48</v>
      </c>
      <c r="R10" s="53">
        <v>77</v>
      </c>
      <c r="S10" s="53">
        <v>116</v>
      </c>
      <c r="T10" s="53">
        <v>169</v>
      </c>
      <c r="U10" s="53">
        <v>238</v>
      </c>
    </row>
    <row r="11" spans="1:21" ht="14.25" x14ac:dyDescent="0.15">
      <c r="B11" s="49">
        <v>5</v>
      </c>
      <c r="C11" s="50">
        <v>0.59199999999999997</v>
      </c>
      <c r="D11" s="51">
        <v>108</v>
      </c>
      <c r="E11" s="52">
        <v>0.34899999999999998</v>
      </c>
      <c r="F11" s="53">
        <v>44</v>
      </c>
      <c r="G11" s="53">
        <v>73</v>
      </c>
      <c r="H11" s="53">
        <v>108</v>
      </c>
      <c r="I11" s="53">
        <v>148</v>
      </c>
      <c r="J11" s="53">
        <v>193</v>
      </c>
      <c r="L11" s="39"/>
      <c r="M11" s="49">
        <v>5</v>
      </c>
      <c r="N11" s="50">
        <v>0.22</v>
      </c>
      <c r="O11" s="51">
        <v>126</v>
      </c>
      <c r="P11" s="52">
        <v>0.372</v>
      </c>
      <c r="Q11" s="53">
        <v>56</v>
      </c>
      <c r="R11" s="53">
        <v>86</v>
      </c>
      <c r="S11" s="53">
        <v>126</v>
      </c>
      <c r="T11" s="53">
        <v>181</v>
      </c>
      <c r="U11" s="53">
        <v>252</v>
      </c>
    </row>
    <row r="12" spans="1:21" ht="14.25" x14ac:dyDescent="0.15">
      <c r="B12" s="49">
        <v>6</v>
      </c>
      <c r="C12" s="50">
        <v>0.57699999999999996</v>
      </c>
      <c r="D12" s="51">
        <v>124</v>
      </c>
      <c r="E12" s="52">
        <v>0.32400000000000001</v>
      </c>
      <c r="F12" s="53">
        <v>55</v>
      </c>
      <c r="G12" s="53">
        <v>86</v>
      </c>
      <c r="H12" s="53">
        <v>124</v>
      </c>
      <c r="I12" s="53">
        <v>166</v>
      </c>
      <c r="J12" s="53">
        <v>215</v>
      </c>
      <c r="L12" s="39"/>
      <c r="M12" s="49">
        <v>6</v>
      </c>
      <c r="N12" s="50">
        <v>0.16200000000000001</v>
      </c>
      <c r="O12" s="51">
        <v>147</v>
      </c>
      <c r="P12" s="52">
        <v>0.35499999999999998</v>
      </c>
      <c r="Q12" s="53">
        <v>69</v>
      </c>
      <c r="R12" s="53">
        <v>102</v>
      </c>
      <c r="S12" s="53">
        <v>147</v>
      </c>
      <c r="T12" s="53">
        <v>207</v>
      </c>
      <c r="U12" s="53">
        <v>287</v>
      </c>
    </row>
    <row r="13" spans="1:21" ht="14.25" x14ac:dyDescent="0.15">
      <c r="B13" s="49">
        <v>7</v>
      </c>
      <c r="C13" s="50">
        <v>0.56100000000000005</v>
      </c>
      <c r="D13" s="51">
        <v>142</v>
      </c>
      <c r="E13" s="52">
        <v>0.32500000000000001</v>
      </c>
      <c r="F13" s="53">
        <v>63</v>
      </c>
      <c r="G13" s="53">
        <v>99</v>
      </c>
      <c r="H13" s="53">
        <v>142</v>
      </c>
      <c r="I13" s="53">
        <v>192</v>
      </c>
      <c r="J13" s="53">
        <v>247</v>
      </c>
      <c r="L13" s="39"/>
      <c r="M13" s="49">
        <v>7</v>
      </c>
      <c r="N13" s="50">
        <v>0.109</v>
      </c>
      <c r="O13" s="51">
        <v>183</v>
      </c>
      <c r="P13" s="52">
        <v>0.34599999999999997</v>
      </c>
      <c r="Q13" s="53">
        <v>89</v>
      </c>
      <c r="R13" s="53">
        <v>129</v>
      </c>
      <c r="S13" s="53">
        <v>183</v>
      </c>
      <c r="T13" s="53">
        <v>257</v>
      </c>
      <c r="U13" s="53">
        <v>357</v>
      </c>
    </row>
    <row r="14" spans="1:21" ht="14.25" x14ac:dyDescent="0.15">
      <c r="B14" s="49">
        <v>8</v>
      </c>
      <c r="C14" s="50">
        <v>0.54500000000000004</v>
      </c>
      <c r="D14" s="51">
        <v>165</v>
      </c>
      <c r="E14" s="52">
        <v>0.33500000000000002</v>
      </c>
      <c r="F14" s="53">
        <v>72</v>
      </c>
      <c r="G14" s="53">
        <v>114</v>
      </c>
      <c r="H14" s="53">
        <v>165</v>
      </c>
      <c r="I14" s="53">
        <v>225</v>
      </c>
      <c r="J14" s="53">
        <v>292</v>
      </c>
      <c r="L14" s="39"/>
      <c r="M14" s="49">
        <v>8</v>
      </c>
      <c r="N14" s="50">
        <v>6.5000000000000002E-2</v>
      </c>
      <c r="O14" s="51">
        <v>224</v>
      </c>
      <c r="P14" s="52">
        <v>0.34200000000000003</v>
      </c>
      <c r="Q14" s="53">
        <v>111</v>
      </c>
      <c r="R14" s="53">
        <v>159</v>
      </c>
      <c r="S14" s="53">
        <v>224</v>
      </c>
      <c r="T14" s="53">
        <v>314</v>
      </c>
      <c r="U14" s="53">
        <v>438</v>
      </c>
    </row>
    <row r="15" spans="1:21" ht="14.25" x14ac:dyDescent="0.15">
      <c r="B15" s="49">
        <v>9</v>
      </c>
      <c r="C15" s="50">
        <v>0.52700000000000002</v>
      </c>
      <c r="D15" s="51">
        <v>195</v>
      </c>
      <c r="E15" s="52">
        <v>0.34200000000000003</v>
      </c>
      <c r="F15" s="53">
        <v>84</v>
      </c>
      <c r="G15" s="53">
        <v>134</v>
      </c>
      <c r="H15" s="53">
        <v>195</v>
      </c>
      <c r="I15" s="53">
        <v>267</v>
      </c>
      <c r="J15" s="53">
        <v>350</v>
      </c>
      <c r="L15" s="39"/>
      <c r="M15" s="49">
        <v>9</v>
      </c>
      <c r="N15" s="50">
        <v>2.8000000000000001E-2</v>
      </c>
      <c r="O15" s="51">
        <v>264</v>
      </c>
      <c r="P15" s="52">
        <v>0.33900000000000002</v>
      </c>
      <c r="Q15" s="53">
        <v>133</v>
      </c>
      <c r="R15" s="53">
        <v>188</v>
      </c>
      <c r="S15" s="53">
        <v>264</v>
      </c>
      <c r="T15" s="53">
        <v>370</v>
      </c>
      <c r="U15" s="53">
        <v>517</v>
      </c>
    </row>
    <row r="16" spans="1:21" ht="14.25" x14ac:dyDescent="0.15">
      <c r="B16" s="49">
        <v>10</v>
      </c>
      <c r="C16" s="50">
        <v>0.50900000000000001</v>
      </c>
      <c r="D16" s="51">
        <v>233</v>
      </c>
      <c r="E16" s="52">
        <v>0.34799999999999998</v>
      </c>
      <c r="F16" s="53">
        <v>99</v>
      </c>
      <c r="G16" s="53">
        <v>159</v>
      </c>
      <c r="H16" s="53">
        <v>233</v>
      </c>
      <c r="I16" s="53">
        <v>321</v>
      </c>
      <c r="J16" s="53">
        <v>423</v>
      </c>
      <c r="L16" s="39"/>
      <c r="M16" s="49">
        <v>10</v>
      </c>
      <c r="N16" s="50">
        <v>-3.5840619999999998E-4</v>
      </c>
      <c r="O16" s="51">
        <v>302</v>
      </c>
      <c r="P16" s="52">
        <v>0.33300000000000002</v>
      </c>
      <c r="Q16" s="53">
        <v>155</v>
      </c>
      <c r="R16" s="53">
        <v>217</v>
      </c>
      <c r="S16" s="53">
        <v>302</v>
      </c>
      <c r="T16" s="53">
        <v>422</v>
      </c>
      <c r="U16" s="53">
        <v>588</v>
      </c>
    </row>
    <row r="17" spans="2:21" ht="14.25" x14ac:dyDescent="0.15">
      <c r="B17" s="49">
        <v>11</v>
      </c>
      <c r="C17" s="50">
        <v>0.49299999999999999</v>
      </c>
      <c r="D17" s="51">
        <v>272</v>
      </c>
      <c r="E17" s="52">
        <v>0.35499999999999998</v>
      </c>
      <c r="F17" s="53">
        <v>113</v>
      </c>
      <c r="G17" s="53">
        <v>184</v>
      </c>
      <c r="H17" s="53">
        <v>272</v>
      </c>
      <c r="I17" s="53">
        <v>377</v>
      </c>
      <c r="J17" s="53">
        <v>499</v>
      </c>
      <c r="L17" s="39"/>
      <c r="M17" s="49">
        <v>11</v>
      </c>
      <c r="N17" s="50">
        <v>-2.1000000000000001E-2</v>
      </c>
      <c r="O17" s="51">
        <v>333</v>
      </c>
      <c r="P17" s="52">
        <v>0.32300000000000001</v>
      </c>
      <c r="Q17" s="53">
        <v>175</v>
      </c>
      <c r="R17" s="53">
        <v>241</v>
      </c>
      <c r="S17" s="53">
        <v>333</v>
      </c>
      <c r="T17" s="53">
        <v>460</v>
      </c>
      <c r="U17" s="53">
        <v>638</v>
      </c>
    </row>
    <row r="18" spans="2:21" ht="14.25" x14ac:dyDescent="0.15">
      <c r="B18" s="49">
        <v>12</v>
      </c>
      <c r="C18" s="50">
        <v>0.48099999999999998</v>
      </c>
      <c r="D18" s="51">
        <v>301</v>
      </c>
      <c r="E18" s="52">
        <v>0.35899999999999999</v>
      </c>
      <c r="F18" s="53">
        <v>125</v>
      </c>
      <c r="G18" s="53">
        <v>203</v>
      </c>
      <c r="H18" s="53">
        <v>301</v>
      </c>
      <c r="I18" s="53">
        <v>419</v>
      </c>
      <c r="J18" s="53">
        <v>557</v>
      </c>
      <c r="L18" s="39"/>
      <c r="M18" s="49">
        <v>12</v>
      </c>
      <c r="N18" s="50">
        <v>-3.5999999999999997E-2</v>
      </c>
      <c r="O18" s="51">
        <v>348</v>
      </c>
      <c r="P18" s="52">
        <v>0.312</v>
      </c>
      <c r="Q18" s="53">
        <v>188</v>
      </c>
      <c r="R18" s="53">
        <v>255</v>
      </c>
      <c r="S18" s="53">
        <v>348</v>
      </c>
      <c r="T18" s="53">
        <v>476</v>
      </c>
      <c r="U18" s="53">
        <v>654</v>
      </c>
    </row>
    <row r="19" spans="2:21" ht="14.25" x14ac:dyDescent="0.15">
      <c r="B19" s="49">
        <v>13</v>
      </c>
      <c r="C19" s="50">
        <v>0.47299999999999998</v>
      </c>
      <c r="D19" s="51">
        <v>315</v>
      </c>
      <c r="E19" s="52">
        <v>0.35299999999999998</v>
      </c>
      <c r="F19" s="53">
        <v>133</v>
      </c>
      <c r="G19" s="53">
        <v>214</v>
      </c>
      <c r="H19" s="53">
        <v>315</v>
      </c>
      <c r="I19" s="53">
        <v>436</v>
      </c>
      <c r="J19" s="53">
        <v>579</v>
      </c>
      <c r="L19" s="39"/>
      <c r="M19" s="49">
        <v>13</v>
      </c>
      <c r="N19" s="50">
        <v>-4.4999999999999998E-2</v>
      </c>
      <c r="O19" s="51">
        <v>349</v>
      </c>
      <c r="P19" s="52">
        <v>0.30099999999999999</v>
      </c>
      <c r="Q19" s="53">
        <v>193</v>
      </c>
      <c r="R19" s="53">
        <v>259</v>
      </c>
      <c r="S19" s="53">
        <v>349</v>
      </c>
      <c r="T19" s="53">
        <v>473</v>
      </c>
      <c r="U19" s="53">
        <v>643</v>
      </c>
    </row>
    <row r="20" spans="2:21" ht="14.25" x14ac:dyDescent="0.15">
      <c r="B20" s="49">
        <v>14</v>
      </c>
      <c r="C20" s="50">
        <v>0.46800000000000003</v>
      </c>
      <c r="D20" s="51">
        <v>315</v>
      </c>
      <c r="E20" s="52">
        <v>0.34200000000000003</v>
      </c>
      <c r="F20" s="53">
        <v>138</v>
      </c>
      <c r="G20" s="53">
        <v>217</v>
      </c>
      <c r="H20" s="53">
        <v>315</v>
      </c>
      <c r="I20" s="53">
        <v>433</v>
      </c>
      <c r="J20" s="53">
        <v>570</v>
      </c>
      <c r="L20" s="39"/>
      <c r="M20" s="49">
        <v>14</v>
      </c>
      <c r="N20" s="50">
        <v>-0.05</v>
      </c>
      <c r="O20" s="51">
        <v>344</v>
      </c>
      <c r="P20" s="52">
        <v>0.29399999999999998</v>
      </c>
      <c r="Q20" s="53">
        <v>193</v>
      </c>
      <c r="R20" s="53">
        <v>257</v>
      </c>
      <c r="S20" s="53">
        <v>344</v>
      </c>
      <c r="T20" s="53">
        <v>463</v>
      </c>
      <c r="U20" s="53">
        <v>625</v>
      </c>
    </row>
    <row r="21" spans="2:21" ht="14.25" x14ac:dyDescent="0.15">
      <c r="B21" s="49">
        <v>15</v>
      </c>
      <c r="C21" s="50">
        <v>0.46500000000000002</v>
      </c>
      <c r="D21" s="51">
        <v>310</v>
      </c>
      <c r="E21" s="52">
        <v>0.33100000000000002</v>
      </c>
      <c r="F21" s="53">
        <v>141</v>
      </c>
      <c r="G21" s="53">
        <v>217</v>
      </c>
      <c r="H21" s="53">
        <v>310</v>
      </c>
      <c r="I21" s="53">
        <v>422</v>
      </c>
      <c r="J21" s="53">
        <v>552</v>
      </c>
      <c r="L21" s="39"/>
      <c r="M21" s="49">
        <v>15</v>
      </c>
      <c r="N21" s="50">
        <v>-5.1999999999999998E-2</v>
      </c>
      <c r="O21" s="51">
        <v>341</v>
      </c>
      <c r="P21" s="52">
        <v>0.28999999999999998</v>
      </c>
      <c r="Q21" s="53">
        <v>192</v>
      </c>
      <c r="R21" s="53">
        <v>256</v>
      </c>
      <c r="S21" s="53">
        <v>341</v>
      </c>
      <c r="T21" s="53">
        <v>456</v>
      </c>
      <c r="U21" s="53">
        <v>614</v>
      </c>
    </row>
    <row r="22" spans="2:21" ht="14.25" x14ac:dyDescent="0.15">
      <c r="B22" s="49">
        <v>16</v>
      </c>
      <c r="C22" s="50">
        <v>0.46400000000000002</v>
      </c>
      <c r="D22" s="51">
        <v>307</v>
      </c>
      <c r="E22" s="52">
        <v>0.32600000000000001</v>
      </c>
      <c r="F22" s="53">
        <v>142</v>
      </c>
      <c r="G22" s="53">
        <v>216</v>
      </c>
      <c r="H22" s="53">
        <v>307</v>
      </c>
      <c r="I22" s="53">
        <v>416</v>
      </c>
      <c r="J22" s="53">
        <v>543</v>
      </c>
      <c r="L22" s="39"/>
      <c r="M22" s="49">
        <v>16</v>
      </c>
      <c r="N22" s="50">
        <v>-5.1999999999999998E-2</v>
      </c>
      <c r="O22" s="51">
        <v>340</v>
      </c>
      <c r="P22" s="52">
        <v>0.28899999999999998</v>
      </c>
      <c r="Q22" s="53">
        <v>192</v>
      </c>
      <c r="R22" s="53">
        <v>255</v>
      </c>
      <c r="S22" s="53">
        <v>340</v>
      </c>
      <c r="T22" s="53">
        <v>455</v>
      </c>
      <c r="U22" s="53">
        <v>611</v>
      </c>
    </row>
    <row r="23" spans="2:21" ht="14.25" x14ac:dyDescent="0.15">
      <c r="B23" s="49">
        <v>17</v>
      </c>
      <c r="C23" s="50">
        <v>0.46400000000000002</v>
      </c>
      <c r="D23" s="51">
        <v>306</v>
      </c>
      <c r="E23" s="52">
        <v>0.32400000000000001</v>
      </c>
      <c r="F23" s="53">
        <v>142</v>
      </c>
      <c r="G23" s="53">
        <v>216</v>
      </c>
      <c r="H23" s="53">
        <v>306</v>
      </c>
      <c r="I23" s="53">
        <v>414</v>
      </c>
      <c r="J23" s="53">
        <v>540</v>
      </c>
      <c r="L23" s="39"/>
      <c r="M23" s="49">
        <v>17</v>
      </c>
      <c r="N23" s="50">
        <v>-5.3999999999999999E-2</v>
      </c>
      <c r="O23" s="51">
        <v>335</v>
      </c>
      <c r="P23" s="52">
        <v>0.28599999999999998</v>
      </c>
      <c r="Q23" s="53">
        <v>191</v>
      </c>
      <c r="R23" s="53">
        <v>252</v>
      </c>
      <c r="S23" s="53">
        <v>335</v>
      </c>
      <c r="T23" s="53">
        <v>447</v>
      </c>
      <c r="U23" s="53">
        <v>599</v>
      </c>
    </row>
    <row r="24" spans="2:21" ht="14.25" x14ac:dyDescent="0.15">
      <c r="B24" s="49">
        <v>18</v>
      </c>
      <c r="C24" s="50">
        <v>0.46200000000000002</v>
      </c>
      <c r="D24" s="51">
        <v>301</v>
      </c>
      <c r="E24" s="52">
        <v>0.317</v>
      </c>
      <c r="F24" s="53">
        <v>142</v>
      </c>
      <c r="G24" s="53">
        <v>214</v>
      </c>
      <c r="H24" s="53">
        <v>301</v>
      </c>
      <c r="I24" s="53">
        <v>405</v>
      </c>
      <c r="J24" s="53">
        <v>526</v>
      </c>
      <c r="L24" s="39"/>
      <c r="M24" s="49">
        <v>18</v>
      </c>
      <c r="N24" s="50">
        <v>-5.7000000000000002E-2</v>
      </c>
      <c r="O24" s="51">
        <v>326</v>
      </c>
      <c r="P24" s="52">
        <v>0.27900000000000003</v>
      </c>
      <c r="Q24" s="53">
        <v>188</v>
      </c>
      <c r="R24" s="53">
        <v>247</v>
      </c>
      <c r="S24" s="53">
        <v>326</v>
      </c>
      <c r="T24" s="53">
        <v>431</v>
      </c>
      <c r="U24" s="53">
        <v>574</v>
      </c>
    </row>
    <row r="25" spans="2:21" ht="14.25" x14ac:dyDescent="0.15">
      <c r="B25" s="49">
        <v>19</v>
      </c>
      <c r="C25" s="50">
        <v>0.46100000000000002</v>
      </c>
      <c r="D25" s="51">
        <v>292</v>
      </c>
      <c r="E25" s="52">
        <v>0.30599999999999999</v>
      </c>
      <c r="F25" s="53">
        <v>143</v>
      </c>
      <c r="G25" s="53">
        <v>210</v>
      </c>
      <c r="H25" s="53">
        <v>292</v>
      </c>
      <c r="I25" s="53">
        <v>389</v>
      </c>
      <c r="J25" s="53">
        <v>501</v>
      </c>
      <c r="L25" s="39"/>
      <c r="M25" s="49">
        <v>19</v>
      </c>
      <c r="N25" s="50">
        <v>-0.06</v>
      </c>
      <c r="O25" s="51">
        <v>311</v>
      </c>
      <c r="P25" s="52">
        <v>0.27100000000000002</v>
      </c>
      <c r="Q25" s="53">
        <v>182</v>
      </c>
      <c r="R25" s="53">
        <v>238</v>
      </c>
      <c r="S25" s="53">
        <v>311</v>
      </c>
      <c r="T25" s="53">
        <v>408</v>
      </c>
      <c r="U25" s="53">
        <v>539</v>
      </c>
    </row>
    <row r="26" spans="2:21" ht="14.25" x14ac:dyDescent="0.15">
      <c r="B26" s="49">
        <v>20</v>
      </c>
      <c r="C26" s="50">
        <v>0.45800000000000002</v>
      </c>
      <c r="D26" s="51">
        <v>280</v>
      </c>
      <c r="E26" s="52">
        <v>0.29299999999999998</v>
      </c>
      <c r="F26" s="53">
        <v>142</v>
      </c>
      <c r="G26" s="53">
        <v>204</v>
      </c>
      <c r="H26" s="53">
        <v>280</v>
      </c>
      <c r="I26" s="53">
        <v>368</v>
      </c>
      <c r="J26" s="53">
        <v>470</v>
      </c>
      <c r="L26" s="39"/>
      <c r="M26" s="49">
        <v>20</v>
      </c>
      <c r="N26" s="50">
        <v>-6.2E-2</v>
      </c>
      <c r="O26" s="51">
        <v>293</v>
      </c>
      <c r="P26" s="52">
        <v>0.26100000000000001</v>
      </c>
      <c r="Q26" s="53">
        <v>175</v>
      </c>
      <c r="R26" s="53">
        <v>226</v>
      </c>
      <c r="S26" s="53">
        <v>293</v>
      </c>
      <c r="T26" s="53">
        <v>381</v>
      </c>
      <c r="U26" s="53">
        <v>499</v>
      </c>
    </row>
    <row r="27" spans="2:21" ht="14.25" x14ac:dyDescent="0.15">
      <c r="B27" s="49">
        <v>21</v>
      </c>
      <c r="C27" s="50">
        <v>0.45600000000000002</v>
      </c>
      <c r="D27" s="51">
        <v>265</v>
      </c>
      <c r="E27" s="52">
        <v>0.28000000000000003</v>
      </c>
      <c r="F27" s="53">
        <v>139</v>
      </c>
      <c r="G27" s="53">
        <v>197</v>
      </c>
      <c r="H27" s="53">
        <v>265</v>
      </c>
      <c r="I27" s="53">
        <v>345</v>
      </c>
      <c r="J27" s="53">
        <v>436</v>
      </c>
      <c r="L27" s="39"/>
      <c r="M27" s="49">
        <v>21</v>
      </c>
      <c r="N27" s="50">
        <v>-6.3E-2</v>
      </c>
      <c r="O27" s="51">
        <v>275</v>
      </c>
      <c r="P27" s="52">
        <v>0.252</v>
      </c>
      <c r="Q27" s="53">
        <v>168</v>
      </c>
      <c r="R27" s="53">
        <v>214</v>
      </c>
      <c r="S27" s="53">
        <v>275</v>
      </c>
      <c r="T27" s="53">
        <v>355</v>
      </c>
      <c r="U27" s="53">
        <v>459</v>
      </c>
    </row>
    <row r="28" spans="2:21" ht="14.25" x14ac:dyDescent="0.15">
      <c r="B28" s="49">
        <v>22</v>
      </c>
      <c r="C28" s="50">
        <v>0.45400000000000001</v>
      </c>
      <c r="D28" s="51">
        <v>251</v>
      </c>
      <c r="E28" s="52">
        <v>0.26900000000000002</v>
      </c>
      <c r="F28" s="53">
        <v>135</v>
      </c>
      <c r="G28" s="53">
        <v>188</v>
      </c>
      <c r="H28" s="53">
        <v>251</v>
      </c>
      <c r="I28" s="53">
        <v>323</v>
      </c>
      <c r="J28" s="53">
        <v>405</v>
      </c>
      <c r="L28" s="39"/>
      <c r="M28" s="49">
        <v>22</v>
      </c>
      <c r="N28" s="50">
        <v>-6.2E-2</v>
      </c>
      <c r="O28" s="51">
        <v>259</v>
      </c>
      <c r="P28" s="52">
        <v>0.24299999999999999</v>
      </c>
      <c r="Q28" s="53">
        <v>161</v>
      </c>
      <c r="R28" s="53">
        <v>204</v>
      </c>
      <c r="S28" s="53">
        <v>259</v>
      </c>
      <c r="T28" s="53">
        <v>331</v>
      </c>
      <c r="U28" s="53">
        <v>425</v>
      </c>
    </row>
    <row r="29" spans="2:21" ht="14.25" x14ac:dyDescent="0.15">
      <c r="B29" s="49">
        <v>23</v>
      </c>
      <c r="C29" s="50">
        <v>0.45200000000000001</v>
      </c>
      <c r="D29" s="51">
        <v>237</v>
      </c>
      <c r="E29" s="52">
        <v>0.26</v>
      </c>
      <c r="F29" s="53">
        <v>131</v>
      </c>
      <c r="G29" s="53">
        <v>180</v>
      </c>
      <c r="H29" s="53">
        <v>237</v>
      </c>
      <c r="I29" s="53">
        <v>304</v>
      </c>
      <c r="J29" s="53">
        <v>379</v>
      </c>
      <c r="L29" s="39"/>
      <c r="M29" s="49">
        <v>23</v>
      </c>
      <c r="N29" s="50">
        <v>-0.06</v>
      </c>
      <c r="O29" s="51">
        <v>247</v>
      </c>
      <c r="P29" s="52">
        <v>0.23499999999999999</v>
      </c>
      <c r="Q29" s="53">
        <v>155</v>
      </c>
      <c r="R29" s="53">
        <v>195</v>
      </c>
      <c r="S29" s="53">
        <v>247</v>
      </c>
      <c r="T29" s="53">
        <v>312</v>
      </c>
      <c r="U29" s="53">
        <v>397</v>
      </c>
    </row>
    <row r="30" spans="2:21" ht="14.25" x14ac:dyDescent="0.15">
      <c r="B30" s="49">
        <v>24</v>
      </c>
      <c r="C30" s="50">
        <v>0.44900000000000001</v>
      </c>
      <c r="D30" s="51">
        <v>226</v>
      </c>
      <c r="E30" s="52">
        <v>0.252</v>
      </c>
      <c r="F30" s="53">
        <v>128</v>
      </c>
      <c r="G30" s="53">
        <v>173</v>
      </c>
      <c r="H30" s="53">
        <v>226</v>
      </c>
      <c r="I30" s="53">
        <v>287</v>
      </c>
      <c r="J30" s="53">
        <v>356</v>
      </c>
      <c r="L30" s="39"/>
      <c r="M30" s="49">
        <v>24</v>
      </c>
      <c r="N30" s="50">
        <v>-5.6000000000000001E-2</v>
      </c>
      <c r="O30" s="51">
        <v>237</v>
      </c>
      <c r="P30" s="52">
        <v>0.22800000000000001</v>
      </c>
      <c r="Q30" s="53">
        <v>151</v>
      </c>
      <c r="R30" s="53">
        <v>189</v>
      </c>
      <c r="S30" s="53">
        <v>237</v>
      </c>
      <c r="T30" s="53">
        <v>297</v>
      </c>
      <c r="U30" s="53">
        <v>375</v>
      </c>
    </row>
    <row r="31" spans="2:21" ht="14.25" x14ac:dyDescent="0.15">
      <c r="B31" s="49">
        <v>25</v>
      </c>
      <c r="C31" s="50">
        <v>0.44700000000000001</v>
      </c>
      <c r="D31" s="51">
        <v>216</v>
      </c>
      <c r="E31" s="52">
        <v>0.245</v>
      </c>
      <c r="F31" s="53">
        <v>125</v>
      </c>
      <c r="G31" s="53">
        <v>167</v>
      </c>
      <c r="H31" s="53">
        <v>216</v>
      </c>
      <c r="I31" s="53">
        <v>273</v>
      </c>
      <c r="J31" s="53">
        <v>337</v>
      </c>
      <c r="L31" s="39"/>
      <c r="M31" s="49">
        <v>25</v>
      </c>
      <c r="N31" s="50">
        <v>-5.0999999999999997E-2</v>
      </c>
      <c r="O31" s="51">
        <v>228</v>
      </c>
      <c r="P31" s="52">
        <v>0.222</v>
      </c>
      <c r="Q31" s="53">
        <v>147</v>
      </c>
      <c r="R31" s="53">
        <v>183</v>
      </c>
      <c r="S31" s="53">
        <v>228</v>
      </c>
      <c r="T31" s="53">
        <v>286</v>
      </c>
      <c r="U31" s="53">
        <v>358</v>
      </c>
    </row>
    <row r="32" spans="2:21" ht="14.25" x14ac:dyDescent="0.15">
      <c r="B32" s="49">
        <v>26</v>
      </c>
      <c r="C32" s="50">
        <v>0.56100000000000005</v>
      </c>
      <c r="D32" s="51">
        <v>212</v>
      </c>
      <c r="E32" s="52">
        <v>0.248</v>
      </c>
      <c r="F32" s="53">
        <v>119</v>
      </c>
      <c r="G32" s="53">
        <v>163</v>
      </c>
      <c r="H32" s="53">
        <v>212</v>
      </c>
      <c r="I32" s="53">
        <v>268</v>
      </c>
      <c r="J32" s="53">
        <v>329</v>
      </c>
      <c r="L32" s="39"/>
      <c r="M32" s="49">
        <v>26</v>
      </c>
      <c r="N32" s="50">
        <v>7.8E-2</v>
      </c>
      <c r="O32" s="51">
        <v>223</v>
      </c>
      <c r="P32" s="52">
        <v>0.20899999999999999</v>
      </c>
      <c r="Q32" s="53">
        <v>146</v>
      </c>
      <c r="R32" s="53">
        <v>180</v>
      </c>
      <c r="S32" s="53">
        <v>223</v>
      </c>
      <c r="T32" s="53">
        <v>274</v>
      </c>
      <c r="U32" s="53">
        <v>336</v>
      </c>
    </row>
    <row r="33" spans="2:21" ht="14.25" x14ac:dyDescent="0.15">
      <c r="B33" s="49">
        <v>27</v>
      </c>
      <c r="C33" s="50">
        <v>0.55600000000000005</v>
      </c>
      <c r="D33" s="51">
        <v>208</v>
      </c>
      <c r="E33" s="52">
        <v>0.248</v>
      </c>
      <c r="F33" s="53">
        <v>116</v>
      </c>
      <c r="G33" s="53">
        <v>159</v>
      </c>
      <c r="H33" s="53">
        <v>208</v>
      </c>
      <c r="I33" s="53">
        <v>262</v>
      </c>
      <c r="J33" s="53">
        <v>322</v>
      </c>
      <c r="L33" s="39"/>
      <c r="M33" s="49">
        <v>27</v>
      </c>
      <c r="N33" s="50">
        <v>9.9000000000000005E-2</v>
      </c>
      <c r="O33" s="51">
        <v>217</v>
      </c>
      <c r="P33" s="52">
        <v>0.21</v>
      </c>
      <c r="Q33" s="53">
        <v>141</v>
      </c>
      <c r="R33" s="53">
        <v>176</v>
      </c>
      <c r="S33" s="53">
        <v>217</v>
      </c>
      <c r="T33" s="53">
        <v>267</v>
      </c>
      <c r="U33" s="53">
        <v>328</v>
      </c>
    </row>
    <row r="34" spans="2:21" ht="14.25" x14ac:dyDescent="0.15">
      <c r="B34" s="49">
        <v>28</v>
      </c>
      <c r="C34" s="50">
        <v>0.55000000000000004</v>
      </c>
      <c r="D34" s="51">
        <v>203</v>
      </c>
      <c r="E34" s="52">
        <v>0.249</v>
      </c>
      <c r="F34" s="53">
        <v>114</v>
      </c>
      <c r="G34" s="53">
        <v>155</v>
      </c>
      <c r="H34" s="53">
        <v>203</v>
      </c>
      <c r="I34" s="53">
        <v>256</v>
      </c>
      <c r="J34" s="53">
        <v>315</v>
      </c>
      <c r="L34" s="39"/>
      <c r="M34" s="49">
        <v>28</v>
      </c>
      <c r="N34" s="50">
        <v>0.12</v>
      </c>
      <c r="O34" s="51">
        <v>212</v>
      </c>
      <c r="P34" s="52">
        <v>0.21099999999999999</v>
      </c>
      <c r="Q34" s="53">
        <v>137</v>
      </c>
      <c r="R34" s="53">
        <v>171</v>
      </c>
      <c r="S34" s="53">
        <v>212</v>
      </c>
      <c r="T34" s="53">
        <v>261</v>
      </c>
      <c r="U34" s="53">
        <v>320</v>
      </c>
    </row>
    <row r="35" spans="2:21" ht="14.25" x14ac:dyDescent="0.15">
      <c r="B35" s="49">
        <v>29</v>
      </c>
      <c r="C35" s="50">
        <v>0.54400000000000004</v>
      </c>
      <c r="D35" s="51">
        <v>199</v>
      </c>
      <c r="E35" s="52">
        <v>0.249</v>
      </c>
      <c r="F35" s="53">
        <v>111</v>
      </c>
      <c r="G35" s="53">
        <v>152</v>
      </c>
      <c r="H35" s="53">
        <v>199</v>
      </c>
      <c r="I35" s="53">
        <v>251</v>
      </c>
      <c r="J35" s="53">
        <v>309</v>
      </c>
      <c r="L35" s="39"/>
      <c r="M35" s="49">
        <v>29</v>
      </c>
      <c r="N35" s="50">
        <v>0.14000000000000001</v>
      </c>
      <c r="O35" s="51">
        <v>206</v>
      </c>
      <c r="P35" s="52">
        <v>0.21199999999999999</v>
      </c>
      <c r="Q35" s="53">
        <v>133</v>
      </c>
      <c r="R35" s="53">
        <v>166</v>
      </c>
      <c r="S35" s="53">
        <v>206</v>
      </c>
      <c r="T35" s="53">
        <v>254</v>
      </c>
      <c r="U35" s="53">
        <v>312</v>
      </c>
    </row>
    <row r="36" spans="2:21" ht="14.25" x14ac:dyDescent="0.15">
      <c r="B36" s="49">
        <v>30</v>
      </c>
      <c r="C36" s="50">
        <v>0.53700000000000003</v>
      </c>
      <c r="D36" s="51">
        <v>195</v>
      </c>
      <c r="E36" s="52">
        <v>0.249</v>
      </c>
      <c r="F36" s="53">
        <v>109</v>
      </c>
      <c r="G36" s="53">
        <v>149</v>
      </c>
      <c r="H36" s="53">
        <v>195</v>
      </c>
      <c r="I36" s="53">
        <v>246</v>
      </c>
      <c r="J36" s="53">
        <v>303</v>
      </c>
      <c r="L36" s="39"/>
      <c r="M36" s="49">
        <v>30</v>
      </c>
      <c r="N36" s="50">
        <v>0.158</v>
      </c>
      <c r="O36" s="51">
        <v>201</v>
      </c>
      <c r="P36" s="52">
        <v>0.21299999999999999</v>
      </c>
      <c r="Q36" s="53">
        <v>129</v>
      </c>
      <c r="R36" s="53">
        <v>162</v>
      </c>
      <c r="S36" s="53">
        <v>201</v>
      </c>
      <c r="T36" s="53">
        <v>248</v>
      </c>
      <c r="U36" s="53">
        <v>304</v>
      </c>
    </row>
    <row r="37" spans="2:21" ht="14.25" x14ac:dyDescent="0.15">
      <c r="B37" s="49">
        <v>31</v>
      </c>
      <c r="C37" s="50">
        <v>0.52900000000000003</v>
      </c>
      <c r="D37" s="51">
        <v>191</v>
      </c>
      <c r="E37" s="52">
        <v>0.25</v>
      </c>
      <c r="F37" s="53">
        <v>107</v>
      </c>
      <c r="G37" s="53">
        <v>146</v>
      </c>
      <c r="H37" s="53">
        <v>191</v>
      </c>
      <c r="I37" s="53">
        <v>241</v>
      </c>
      <c r="J37" s="53">
        <v>297</v>
      </c>
      <c r="L37" s="39"/>
      <c r="M37" s="49">
        <v>31</v>
      </c>
      <c r="N37" s="50">
        <v>0.17599999999999999</v>
      </c>
      <c r="O37" s="51">
        <v>196</v>
      </c>
      <c r="P37" s="52">
        <v>0.214</v>
      </c>
      <c r="Q37" s="53">
        <v>126</v>
      </c>
      <c r="R37" s="53">
        <v>158</v>
      </c>
      <c r="S37" s="53">
        <v>196</v>
      </c>
      <c r="T37" s="53">
        <v>242</v>
      </c>
      <c r="U37" s="53">
        <v>297</v>
      </c>
    </row>
    <row r="38" spans="2:21" ht="14.25" x14ac:dyDescent="0.15">
      <c r="B38" s="49">
        <v>32</v>
      </c>
      <c r="C38" s="50">
        <v>0.52</v>
      </c>
      <c r="D38" s="51">
        <v>187</v>
      </c>
      <c r="E38" s="52">
        <v>0.25</v>
      </c>
      <c r="F38" s="53">
        <v>105</v>
      </c>
      <c r="G38" s="53">
        <v>143</v>
      </c>
      <c r="H38" s="53">
        <v>187</v>
      </c>
      <c r="I38" s="53">
        <v>237</v>
      </c>
      <c r="J38" s="53">
        <v>292</v>
      </c>
      <c r="L38" s="39"/>
      <c r="M38" s="49">
        <v>32</v>
      </c>
      <c r="N38" s="50">
        <v>0.192</v>
      </c>
      <c r="O38" s="51">
        <v>192</v>
      </c>
      <c r="P38" s="52">
        <v>0.215</v>
      </c>
      <c r="Q38" s="53">
        <v>122</v>
      </c>
      <c r="R38" s="53">
        <v>154</v>
      </c>
      <c r="S38" s="53">
        <v>192</v>
      </c>
      <c r="T38" s="53">
        <v>237</v>
      </c>
      <c r="U38" s="53">
        <v>290</v>
      </c>
    </row>
    <row r="39" spans="2:21" ht="14.25" x14ac:dyDescent="0.15">
      <c r="B39" s="49">
        <v>33</v>
      </c>
      <c r="C39" s="50">
        <v>0.51100000000000001</v>
      </c>
      <c r="D39" s="51">
        <v>184</v>
      </c>
      <c r="E39" s="52">
        <v>0.25</v>
      </c>
      <c r="F39" s="53">
        <v>103</v>
      </c>
      <c r="G39" s="53">
        <v>141</v>
      </c>
      <c r="H39" s="53">
        <v>184</v>
      </c>
      <c r="I39" s="53">
        <v>233</v>
      </c>
      <c r="J39" s="53">
        <v>287</v>
      </c>
      <c r="L39" s="39"/>
      <c r="M39" s="49">
        <v>33</v>
      </c>
      <c r="N39" s="50">
        <v>0.20599999999999999</v>
      </c>
      <c r="O39" s="51">
        <v>187</v>
      </c>
      <c r="P39" s="52">
        <v>0.217</v>
      </c>
      <c r="Q39" s="53">
        <v>119</v>
      </c>
      <c r="R39" s="53">
        <v>150</v>
      </c>
      <c r="S39" s="53">
        <v>187</v>
      </c>
      <c r="T39" s="53">
        <v>231</v>
      </c>
      <c r="U39" s="53">
        <v>283</v>
      </c>
    </row>
    <row r="40" spans="2:21" ht="14.25" x14ac:dyDescent="0.15">
      <c r="B40" s="49">
        <v>34</v>
      </c>
      <c r="C40" s="50">
        <v>0.5</v>
      </c>
      <c r="D40" s="51">
        <v>181</v>
      </c>
      <c r="E40" s="52">
        <v>0.251</v>
      </c>
      <c r="F40" s="53">
        <v>102</v>
      </c>
      <c r="G40" s="53">
        <v>138</v>
      </c>
      <c r="H40" s="53">
        <v>181</v>
      </c>
      <c r="I40" s="53">
        <v>229</v>
      </c>
      <c r="J40" s="53">
        <v>283</v>
      </c>
      <c r="L40" s="39"/>
      <c r="M40" s="49">
        <v>34</v>
      </c>
      <c r="N40" s="50">
        <v>0.219</v>
      </c>
      <c r="O40" s="51">
        <v>183</v>
      </c>
      <c r="P40" s="52">
        <v>0.218</v>
      </c>
      <c r="Q40" s="53">
        <v>115</v>
      </c>
      <c r="R40" s="53">
        <v>146</v>
      </c>
      <c r="S40" s="53">
        <v>183</v>
      </c>
      <c r="T40" s="53">
        <v>226</v>
      </c>
      <c r="U40" s="53">
        <v>277</v>
      </c>
    </row>
    <row r="41" spans="2:21" ht="14.25" x14ac:dyDescent="0.15">
      <c r="B41" s="49">
        <v>35</v>
      </c>
      <c r="C41" s="50">
        <v>0.48799999999999999</v>
      </c>
      <c r="D41" s="51">
        <v>178</v>
      </c>
      <c r="E41" s="52">
        <v>0.251</v>
      </c>
      <c r="F41" s="53">
        <v>100</v>
      </c>
      <c r="G41" s="53">
        <v>136</v>
      </c>
      <c r="H41" s="53">
        <v>178</v>
      </c>
      <c r="I41" s="53">
        <v>226</v>
      </c>
      <c r="J41" s="53">
        <v>279</v>
      </c>
      <c r="L41" s="39"/>
      <c r="M41" s="49">
        <v>35</v>
      </c>
      <c r="N41" s="50">
        <v>0.23100000000000001</v>
      </c>
      <c r="O41" s="51">
        <v>178</v>
      </c>
      <c r="P41" s="52">
        <v>0.22</v>
      </c>
      <c r="Q41" s="53">
        <v>112</v>
      </c>
      <c r="R41" s="53">
        <v>142</v>
      </c>
      <c r="S41" s="53">
        <v>178</v>
      </c>
      <c r="T41" s="53">
        <v>221</v>
      </c>
      <c r="U41" s="53">
        <v>271</v>
      </c>
    </row>
    <row r="42" spans="2:21" ht="14.25" x14ac:dyDescent="0.15">
      <c r="B42" s="49">
        <v>36</v>
      </c>
      <c r="C42" s="50">
        <v>0.47599999999999998</v>
      </c>
      <c r="D42" s="51">
        <v>175</v>
      </c>
      <c r="E42" s="52">
        <v>0.251</v>
      </c>
      <c r="F42" s="53">
        <v>99</v>
      </c>
      <c r="G42" s="53">
        <v>134</v>
      </c>
      <c r="H42" s="53">
        <v>175</v>
      </c>
      <c r="I42" s="53">
        <v>222</v>
      </c>
      <c r="J42" s="53">
        <v>275</v>
      </c>
      <c r="L42" s="39"/>
      <c r="M42" s="49">
        <v>36</v>
      </c>
      <c r="N42" s="50">
        <v>0.24099999999999999</v>
      </c>
      <c r="O42" s="51">
        <v>174</v>
      </c>
      <c r="P42" s="52">
        <v>0.221</v>
      </c>
      <c r="Q42" s="53">
        <v>109</v>
      </c>
      <c r="R42" s="53">
        <v>139</v>
      </c>
      <c r="S42" s="53">
        <v>174</v>
      </c>
      <c r="T42" s="53">
        <v>216</v>
      </c>
      <c r="U42" s="53">
        <v>265</v>
      </c>
    </row>
    <row r="43" spans="2:21" ht="14.25" x14ac:dyDescent="0.15">
      <c r="B43" s="49">
        <v>37</v>
      </c>
      <c r="C43" s="50">
        <v>0.46200000000000002</v>
      </c>
      <c r="D43" s="51">
        <v>173</v>
      </c>
      <c r="E43" s="52">
        <v>0.252</v>
      </c>
      <c r="F43" s="53">
        <v>97</v>
      </c>
      <c r="G43" s="53">
        <v>132</v>
      </c>
      <c r="H43" s="53">
        <v>173</v>
      </c>
      <c r="I43" s="53">
        <v>219</v>
      </c>
      <c r="J43" s="53">
        <v>272</v>
      </c>
      <c r="L43" s="39"/>
      <c r="M43" s="49">
        <v>37</v>
      </c>
      <c r="N43" s="50">
        <v>0.25</v>
      </c>
      <c r="O43" s="51">
        <v>170</v>
      </c>
      <c r="P43" s="52">
        <v>0.223</v>
      </c>
      <c r="Q43" s="53">
        <v>106</v>
      </c>
      <c r="R43" s="53">
        <v>135</v>
      </c>
      <c r="S43" s="53">
        <v>170</v>
      </c>
      <c r="T43" s="53">
        <v>211</v>
      </c>
      <c r="U43" s="53">
        <v>260</v>
      </c>
    </row>
    <row r="44" spans="2:21" ht="14.25" x14ac:dyDescent="0.15">
      <c r="B44" s="49">
        <v>38</v>
      </c>
      <c r="C44" s="50">
        <v>0.44800000000000001</v>
      </c>
      <c r="D44" s="51">
        <v>171</v>
      </c>
      <c r="E44" s="52">
        <v>0.252</v>
      </c>
      <c r="F44" s="53">
        <v>96</v>
      </c>
      <c r="G44" s="53">
        <v>131</v>
      </c>
      <c r="H44" s="53">
        <v>171</v>
      </c>
      <c r="I44" s="53">
        <v>217</v>
      </c>
      <c r="J44" s="53">
        <v>269</v>
      </c>
      <c r="L44" s="39"/>
      <c r="M44" s="49">
        <v>38</v>
      </c>
      <c r="N44" s="50">
        <v>0.25700000000000001</v>
      </c>
      <c r="O44" s="51">
        <v>166</v>
      </c>
      <c r="P44" s="52">
        <v>0.22500000000000001</v>
      </c>
      <c r="Q44" s="53">
        <v>103</v>
      </c>
      <c r="R44" s="53">
        <v>132</v>
      </c>
      <c r="S44" s="53">
        <v>166</v>
      </c>
      <c r="T44" s="53">
        <v>207</v>
      </c>
      <c r="U44" s="53">
        <v>254</v>
      </c>
    </row>
    <row r="45" spans="2:21" ht="14.25" x14ac:dyDescent="0.15">
      <c r="B45" s="49">
        <v>39</v>
      </c>
      <c r="C45" s="50">
        <v>0.432</v>
      </c>
      <c r="D45" s="51">
        <v>168</v>
      </c>
      <c r="E45" s="52">
        <v>0.252</v>
      </c>
      <c r="F45" s="53">
        <v>95</v>
      </c>
      <c r="G45" s="53">
        <v>129</v>
      </c>
      <c r="H45" s="53">
        <v>168</v>
      </c>
      <c r="I45" s="53">
        <v>214</v>
      </c>
      <c r="J45" s="53">
        <v>266</v>
      </c>
      <c r="L45" s="39"/>
      <c r="M45" s="49">
        <v>39</v>
      </c>
      <c r="N45" s="50">
        <v>0.26300000000000001</v>
      </c>
      <c r="O45" s="51">
        <v>163</v>
      </c>
      <c r="P45" s="52">
        <v>0.22700000000000001</v>
      </c>
      <c r="Q45" s="53">
        <v>100</v>
      </c>
      <c r="R45" s="53">
        <v>129</v>
      </c>
      <c r="S45" s="53">
        <v>163</v>
      </c>
      <c r="T45" s="53">
        <v>203</v>
      </c>
      <c r="U45" s="53">
        <v>250</v>
      </c>
    </row>
    <row r="46" spans="2:21" ht="14.25" x14ac:dyDescent="0.15">
      <c r="B46" s="49">
        <v>40</v>
      </c>
      <c r="C46" s="50">
        <v>0.41699999999999998</v>
      </c>
      <c r="D46" s="51">
        <v>166</v>
      </c>
      <c r="E46" s="52">
        <v>0.252</v>
      </c>
      <c r="F46" s="53">
        <v>94</v>
      </c>
      <c r="G46" s="53">
        <v>127</v>
      </c>
      <c r="H46" s="53">
        <v>166</v>
      </c>
      <c r="I46" s="53">
        <v>212</v>
      </c>
      <c r="J46" s="53">
        <v>263</v>
      </c>
      <c r="L46" s="39"/>
      <c r="M46" s="49">
        <v>40</v>
      </c>
      <c r="N46" s="50">
        <v>0.26800000000000002</v>
      </c>
      <c r="O46" s="51">
        <v>159</v>
      </c>
      <c r="P46" s="52">
        <v>0.22900000000000001</v>
      </c>
      <c r="Q46" s="53">
        <v>98</v>
      </c>
      <c r="R46" s="53">
        <v>126</v>
      </c>
      <c r="S46" s="53">
        <v>159</v>
      </c>
      <c r="T46" s="53">
        <v>199</v>
      </c>
      <c r="U46" s="53">
        <v>245</v>
      </c>
    </row>
    <row r="47" spans="2:21" ht="14.25" x14ac:dyDescent="0.15">
      <c r="B47" s="49">
        <v>41</v>
      </c>
      <c r="C47" s="50">
        <v>0.40100000000000002</v>
      </c>
      <c r="D47" s="51">
        <v>165</v>
      </c>
      <c r="E47" s="52">
        <v>0.253</v>
      </c>
      <c r="F47" s="53">
        <v>94</v>
      </c>
      <c r="G47" s="53">
        <v>126</v>
      </c>
      <c r="H47" s="53">
        <v>165</v>
      </c>
      <c r="I47" s="53">
        <v>209</v>
      </c>
      <c r="J47" s="53">
        <v>261</v>
      </c>
      <c r="L47" s="39"/>
      <c r="M47" s="49">
        <v>41</v>
      </c>
      <c r="N47" s="50">
        <v>0.27100000000000002</v>
      </c>
      <c r="O47" s="51">
        <v>156</v>
      </c>
      <c r="P47" s="52">
        <v>0.23100000000000001</v>
      </c>
      <c r="Q47" s="53">
        <v>95</v>
      </c>
      <c r="R47" s="53">
        <v>123</v>
      </c>
      <c r="S47" s="53">
        <v>156</v>
      </c>
      <c r="T47" s="53">
        <v>195</v>
      </c>
      <c r="U47" s="53">
        <v>240</v>
      </c>
    </row>
    <row r="48" spans="2:21" ht="14.25" x14ac:dyDescent="0.15">
      <c r="B48" s="49">
        <v>42</v>
      </c>
      <c r="C48" s="50">
        <v>0.38400000000000001</v>
      </c>
      <c r="D48" s="51">
        <v>163</v>
      </c>
      <c r="E48" s="52">
        <v>0.253</v>
      </c>
      <c r="F48" s="53">
        <v>93</v>
      </c>
      <c r="G48" s="53">
        <v>125</v>
      </c>
      <c r="H48" s="53">
        <v>163</v>
      </c>
      <c r="I48" s="53">
        <v>207</v>
      </c>
      <c r="J48" s="53">
        <v>259</v>
      </c>
      <c r="L48" s="39"/>
      <c r="M48" s="49">
        <v>42</v>
      </c>
      <c r="N48" s="50">
        <v>0.27300000000000002</v>
      </c>
      <c r="O48" s="51">
        <v>153</v>
      </c>
      <c r="P48" s="52">
        <v>0.23300000000000001</v>
      </c>
      <c r="Q48" s="53">
        <v>93</v>
      </c>
      <c r="R48" s="53">
        <v>120</v>
      </c>
      <c r="S48" s="53">
        <v>153</v>
      </c>
      <c r="T48" s="53">
        <v>191</v>
      </c>
      <c r="U48" s="53">
        <v>236</v>
      </c>
    </row>
    <row r="49" spans="2:21" ht="14.25" x14ac:dyDescent="0.15">
      <c r="B49" s="49">
        <v>43</v>
      </c>
      <c r="C49" s="50">
        <v>0.36799999999999999</v>
      </c>
      <c r="D49" s="51">
        <v>161</v>
      </c>
      <c r="E49" s="52">
        <v>0.253</v>
      </c>
      <c r="F49" s="53">
        <v>92</v>
      </c>
      <c r="G49" s="53">
        <v>124</v>
      </c>
      <c r="H49" s="53">
        <v>161</v>
      </c>
      <c r="I49" s="53">
        <v>206</v>
      </c>
      <c r="J49" s="53">
        <v>257</v>
      </c>
      <c r="L49" s="39"/>
      <c r="M49" s="49">
        <v>43</v>
      </c>
      <c r="N49" s="50">
        <v>0.27300000000000002</v>
      </c>
      <c r="O49" s="51">
        <v>150</v>
      </c>
      <c r="P49" s="52">
        <v>0.23499999999999999</v>
      </c>
      <c r="Q49" s="53">
        <v>90</v>
      </c>
      <c r="R49" s="53">
        <v>117</v>
      </c>
      <c r="S49" s="53">
        <v>150</v>
      </c>
      <c r="T49" s="53">
        <v>188</v>
      </c>
      <c r="U49" s="53">
        <v>233</v>
      </c>
    </row>
    <row r="50" spans="2:21" ht="14.25" x14ac:dyDescent="0.15">
      <c r="B50" s="49">
        <v>44</v>
      </c>
      <c r="C50" s="50">
        <v>0.35199999999999998</v>
      </c>
      <c r="D50" s="51">
        <v>160</v>
      </c>
      <c r="E50" s="52">
        <v>0.253</v>
      </c>
      <c r="F50" s="53">
        <v>92</v>
      </c>
      <c r="G50" s="53">
        <v>123</v>
      </c>
      <c r="H50" s="53">
        <v>160</v>
      </c>
      <c r="I50" s="53">
        <v>204</v>
      </c>
      <c r="J50" s="53">
        <v>255</v>
      </c>
      <c r="L50" s="39"/>
      <c r="M50" s="49">
        <v>44</v>
      </c>
      <c r="N50" s="50">
        <v>0.27200000000000002</v>
      </c>
      <c r="O50" s="51">
        <v>147</v>
      </c>
      <c r="P50" s="52">
        <v>0.23699999999999999</v>
      </c>
      <c r="Q50" s="53">
        <v>88</v>
      </c>
      <c r="R50" s="53">
        <v>115</v>
      </c>
      <c r="S50" s="53">
        <v>147</v>
      </c>
      <c r="T50" s="53">
        <v>185</v>
      </c>
      <c r="U50" s="53">
        <v>229</v>
      </c>
    </row>
    <row r="51" spans="2:21" ht="14.25" x14ac:dyDescent="0.15">
      <c r="B51" s="49">
        <v>45</v>
      </c>
      <c r="C51" s="50">
        <v>0.33700000000000002</v>
      </c>
      <c r="D51" s="51">
        <v>159</v>
      </c>
      <c r="E51" s="52">
        <v>0.253</v>
      </c>
      <c r="F51" s="53">
        <v>91</v>
      </c>
      <c r="G51" s="53">
        <v>122</v>
      </c>
      <c r="H51" s="53">
        <v>159</v>
      </c>
      <c r="I51" s="53">
        <v>202</v>
      </c>
      <c r="J51" s="53">
        <v>253</v>
      </c>
      <c r="L51" s="39"/>
      <c r="M51" s="49">
        <v>45</v>
      </c>
      <c r="N51" s="50">
        <v>0.26900000000000002</v>
      </c>
      <c r="O51" s="51">
        <v>145</v>
      </c>
      <c r="P51" s="52">
        <v>0.23899999999999999</v>
      </c>
      <c r="Q51" s="53">
        <v>87</v>
      </c>
      <c r="R51" s="53">
        <v>113</v>
      </c>
      <c r="S51" s="53">
        <v>145</v>
      </c>
      <c r="T51" s="53">
        <v>182</v>
      </c>
      <c r="U51" s="53">
        <v>226</v>
      </c>
    </row>
    <row r="52" spans="2:21" ht="14.25" x14ac:dyDescent="0.15">
      <c r="B52" s="49">
        <v>46</v>
      </c>
      <c r="C52" s="50">
        <v>0.32400000000000001</v>
      </c>
      <c r="D52" s="51">
        <v>157</v>
      </c>
      <c r="E52" s="52">
        <v>0.254</v>
      </c>
      <c r="F52" s="53">
        <v>90</v>
      </c>
      <c r="G52" s="53">
        <v>120</v>
      </c>
      <c r="H52" s="53">
        <v>157</v>
      </c>
      <c r="I52" s="53">
        <v>199</v>
      </c>
      <c r="J52" s="53">
        <v>250</v>
      </c>
      <c r="L52" s="39"/>
      <c r="M52" s="49">
        <v>46</v>
      </c>
      <c r="N52" s="50">
        <v>0.26600000000000001</v>
      </c>
      <c r="O52" s="51">
        <v>142</v>
      </c>
      <c r="P52" s="52">
        <v>0.24099999999999999</v>
      </c>
      <c r="Q52" s="53">
        <v>85</v>
      </c>
      <c r="R52" s="53">
        <v>111</v>
      </c>
      <c r="S52" s="53">
        <v>142</v>
      </c>
      <c r="T52" s="53">
        <v>180</v>
      </c>
      <c r="U52" s="53">
        <v>224</v>
      </c>
    </row>
    <row r="53" spans="2:21" ht="14.25" x14ac:dyDescent="0.15">
      <c r="B53" s="49">
        <v>47</v>
      </c>
      <c r="C53" s="50">
        <v>0.311</v>
      </c>
      <c r="D53" s="51">
        <v>156</v>
      </c>
      <c r="E53" s="52">
        <v>0.254</v>
      </c>
      <c r="F53" s="53">
        <v>90</v>
      </c>
      <c r="G53" s="53">
        <v>120</v>
      </c>
      <c r="H53" s="53">
        <v>156</v>
      </c>
      <c r="I53" s="53">
        <v>199</v>
      </c>
      <c r="J53" s="53">
        <v>250</v>
      </c>
      <c r="L53" s="39"/>
      <c r="M53" s="49">
        <v>47</v>
      </c>
      <c r="N53" s="50">
        <v>0.26100000000000001</v>
      </c>
      <c r="O53" s="51">
        <v>140</v>
      </c>
      <c r="P53" s="52">
        <v>0.24299999999999999</v>
      </c>
      <c r="Q53" s="53">
        <v>83</v>
      </c>
      <c r="R53" s="53">
        <v>109</v>
      </c>
      <c r="S53" s="53">
        <v>140</v>
      </c>
      <c r="T53" s="53">
        <v>177</v>
      </c>
      <c r="U53" s="53">
        <v>221</v>
      </c>
    </row>
    <row r="54" spans="2:21" ht="14.25" x14ac:dyDescent="0.15">
      <c r="B54" s="49">
        <v>48</v>
      </c>
      <c r="C54" s="50">
        <v>0.3</v>
      </c>
      <c r="D54" s="51">
        <v>154</v>
      </c>
      <c r="E54" s="52">
        <v>0.254</v>
      </c>
      <c r="F54" s="53">
        <v>89</v>
      </c>
      <c r="G54" s="53">
        <v>118</v>
      </c>
      <c r="H54" s="53">
        <v>154</v>
      </c>
      <c r="I54" s="53">
        <v>197</v>
      </c>
      <c r="J54" s="53">
        <v>248</v>
      </c>
      <c r="L54" s="39"/>
      <c r="M54" s="49">
        <v>48</v>
      </c>
      <c r="N54" s="50">
        <v>0.255</v>
      </c>
      <c r="O54" s="51">
        <v>138</v>
      </c>
      <c r="P54" s="52">
        <v>0.24399999999999999</v>
      </c>
      <c r="Q54" s="53">
        <v>82</v>
      </c>
      <c r="R54" s="53">
        <v>108</v>
      </c>
      <c r="S54" s="53">
        <v>138</v>
      </c>
      <c r="T54" s="53">
        <v>176</v>
      </c>
      <c r="U54" s="53">
        <v>219</v>
      </c>
    </row>
    <row r="55" spans="2:21" ht="14.25" x14ac:dyDescent="0.15">
      <c r="B55" s="49">
        <v>49</v>
      </c>
      <c r="C55" s="50">
        <v>0.29099999999999998</v>
      </c>
      <c r="D55" s="51">
        <v>153</v>
      </c>
      <c r="E55" s="52">
        <v>0.255</v>
      </c>
      <c r="F55" s="53">
        <v>88</v>
      </c>
      <c r="G55" s="53">
        <v>117</v>
      </c>
      <c r="H55" s="53">
        <v>153</v>
      </c>
      <c r="I55" s="53">
        <v>196</v>
      </c>
      <c r="J55" s="53">
        <v>246</v>
      </c>
      <c r="L55" s="39"/>
      <c r="M55" s="49">
        <v>49</v>
      </c>
      <c r="N55" s="50">
        <v>0.249</v>
      </c>
      <c r="O55" s="51">
        <v>137</v>
      </c>
      <c r="P55" s="52">
        <v>0.246</v>
      </c>
      <c r="Q55" s="53">
        <v>81</v>
      </c>
      <c r="R55" s="53">
        <v>106</v>
      </c>
      <c r="S55" s="53">
        <v>137</v>
      </c>
      <c r="T55" s="53">
        <v>174</v>
      </c>
      <c r="U55" s="53">
        <v>218</v>
      </c>
    </row>
    <row r="56" spans="2:21" ht="14.25" x14ac:dyDescent="0.15">
      <c r="B56" s="49">
        <v>50</v>
      </c>
      <c r="C56" s="50">
        <v>0.28299999999999997</v>
      </c>
      <c r="D56" s="51">
        <v>152</v>
      </c>
      <c r="E56" s="52">
        <v>0.255</v>
      </c>
      <c r="F56" s="53">
        <v>87</v>
      </c>
      <c r="G56" s="53">
        <v>116</v>
      </c>
      <c r="H56" s="53">
        <v>152</v>
      </c>
      <c r="I56" s="53">
        <v>194</v>
      </c>
      <c r="J56" s="53">
        <v>245</v>
      </c>
      <c r="L56" s="39"/>
      <c r="M56" s="49">
        <v>50</v>
      </c>
      <c r="N56" s="50">
        <v>0.24099999999999999</v>
      </c>
      <c r="O56" s="51">
        <v>135</v>
      </c>
      <c r="P56" s="52">
        <v>0.248</v>
      </c>
      <c r="Q56" s="53">
        <v>80</v>
      </c>
      <c r="R56" s="53">
        <v>105</v>
      </c>
      <c r="S56" s="53">
        <v>135</v>
      </c>
      <c r="T56" s="53">
        <v>172</v>
      </c>
      <c r="U56" s="53">
        <v>216</v>
      </c>
    </row>
    <row r="57" spans="2:21" ht="14.25" x14ac:dyDescent="0.15">
      <c r="B57" s="49">
        <v>51</v>
      </c>
      <c r="C57" s="50">
        <v>0.27600000000000002</v>
      </c>
      <c r="D57" s="51">
        <v>151</v>
      </c>
      <c r="E57" s="52">
        <v>0.25600000000000001</v>
      </c>
      <c r="F57" s="53">
        <v>87</v>
      </c>
      <c r="G57" s="53">
        <v>115</v>
      </c>
      <c r="H57" s="53">
        <v>151</v>
      </c>
      <c r="I57" s="53">
        <v>193</v>
      </c>
      <c r="J57" s="53">
        <v>243</v>
      </c>
      <c r="L57" s="39"/>
      <c r="M57" s="49">
        <v>51</v>
      </c>
      <c r="N57" s="50">
        <v>0.23300000000000001</v>
      </c>
      <c r="O57" s="51">
        <v>134</v>
      </c>
      <c r="P57" s="52">
        <v>0.25</v>
      </c>
      <c r="Q57" s="53">
        <v>79</v>
      </c>
      <c r="R57" s="53">
        <v>104</v>
      </c>
      <c r="S57" s="53">
        <v>134</v>
      </c>
      <c r="T57" s="53">
        <v>171</v>
      </c>
      <c r="U57" s="53">
        <v>215</v>
      </c>
    </row>
    <row r="58" spans="2:21" ht="14.25" x14ac:dyDescent="0.15">
      <c r="B58" s="49">
        <v>52</v>
      </c>
      <c r="C58" s="50">
        <v>0.27200000000000002</v>
      </c>
      <c r="D58" s="51">
        <v>149</v>
      </c>
      <c r="E58" s="52">
        <v>0.25700000000000001</v>
      </c>
      <c r="F58" s="53">
        <v>86</v>
      </c>
      <c r="G58" s="53">
        <v>114</v>
      </c>
      <c r="H58" s="53">
        <v>149</v>
      </c>
      <c r="I58" s="53">
        <v>192</v>
      </c>
      <c r="J58" s="53">
        <v>242</v>
      </c>
      <c r="L58" s="39"/>
      <c r="M58" s="49">
        <v>52</v>
      </c>
      <c r="N58" s="50">
        <v>0.22500000000000001</v>
      </c>
      <c r="O58" s="51">
        <v>133</v>
      </c>
      <c r="P58" s="52">
        <v>0.251</v>
      </c>
      <c r="Q58" s="53">
        <v>78</v>
      </c>
      <c r="R58" s="53">
        <v>102</v>
      </c>
      <c r="S58" s="53">
        <v>133</v>
      </c>
      <c r="T58" s="53">
        <v>169</v>
      </c>
      <c r="U58" s="53">
        <v>213</v>
      </c>
    </row>
    <row r="59" spans="2:21" ht="14.25" x14ac:dyDescent="0.15">
      <c r="B59" s="49">
        <v>53</v>
      </c>
      <c r="C59" s="50">
        <v>0.26900000000000002</v>
      </c>
      <c r="D59" s="51">
        <v>148</v>
      </c>
      <c r="E59" s="52">
        <v>0.25800000000000001</v>
      </c>
      <c r="F59" s="53">
        <v>85</v>
      </c>
      <c r="G59" s="53">
        <v>114</v>
      </c>
      <c r="H59" s="53">
        <v>148</v>
      </c>
      <c r="I59" s="53">
        <v>190</v>
      </c>
      <c r="J59" s="53">
        <v>240</v>
      </c>
      <c r="L59" s="39"/>
      <c r="M59" s="49">
        <v>53</v>
      </c>
      <c r="N59" s="50">
        <v>0.216</v>
      </c>
      <c r="O59" s="51">
        <v>131</v>
      </c>
      <c r="P59" s="52">
        <v>0.253</v>
      </c>
      <c r="Q59" s="53">
        <v>77</v>
      </c>
      <c r="R59" s="53">
        <v>101</v>
      </c>
      <c r="S59" s="53">
        <v>131</v>
      </c>
      <c r="T59" s="53">
        <v>168</v>
      </c>
      <c r="U59" s="53">
        <v>212</v>
      </c>
    </row>
    <row r="60" spans="2:21" ht="14.25" x14ac:dyDescent="0.15">
      <c r="B60" s="49">
        <v>54</v>
      </c>
      <c r="C60" s="50">
        <v>0.26700000000000002</v>
      </c>
      <c r="D60" s="51">
        <v>147</v>
      </c>
      <c r="E60" s="52">
        <v>0.25900000000000001</v>
      </c>
      <c r="F60" s="53">
        <v>84</v>
      </c>
      <c r="G60" s="53">
        <v>113</v>
      </c>
      <c r="H60" s="53">
        <v>147</v>
      </c>
      <c r="I60" s="53">
        <v>189</v>
      </c>
      <c r="J60" s="53">
        <v>239</v>
      </c>
      <c r="L60" s="39"/>
      <c r="M60" s="49">
        <v>54</v>
      </c>
      <c r="N60" s="50">
        <v>0.20799999999999999</v>
      </c>
      <c r="O60" s="51">
        <v>130</v>
      </c>
      <c r="P60" s="52">
        <v>0.254</v>
      </c>
      <c r="Q60" s="53">
        <v>76</v>
      </c>
      <c r="R60" s="53">
        <v>100</v>
      </c>
      <c r="S60" s="53">
        <v>130</v>
      </c>
      <c r="T60" s="53">
        <v>167</v>
      </c>
      <c r="U60" s="53">
        <v>211</v>
      </c>
    </row>
    <row r="61" spans="2:21" ht="14.25" x14ac:dyDescent="0.15">
      <c r="B61" s="49">
        <v>55</v>
      </c>
      <c r="C61" s="50">
        <v>0.26800000000000002</v>
      </c>
      <c r="D61" s="51">
        <v>146</v>
      </c>
      <c r="E61" s="52">
        <v>0.26</v>
      </c>
      <c r="F61" s="53">
        <v>84</v>
      </c>
      <c r="G61" s="53">
        <v>112</v>
      </c>
      <c r="H61" s="53">
        <v>146</v>
      </c>
      <c r="I61" s="53">
        <v>188</v>
      </c>
      <c r="J61" s="53">
        <v>238</v>
      </c>
      <c r="L61" s="39"/>
      <c r="M61" s="49">
        <v>55</v>
      </c>
      <c r="N61" s="50">
        <v>0.2</v>
      </c>
      <c r="O61" s="51">
        <v>129</v>
      </c>
      <c r="P61" s="52">
        <v>0.25600000000000001</v>
      </c>
      <c r="Q61" s="53">
        <v>75</v>
      </c>
      <c r="R61" s="53">
        <v>99</v>
      </c>
      <c r="S61" s="53">
        <v>129</v>
      </c>
      <c r="T61" s="53">
        <v>165</v>
      </c>
      <c r="U61" s="53">
        <v>210</v>
      </c>
    </row>
    <row r="62" spans="2:21" ht="14.25" x14ac:dyDescent="0.15">
      <c r="B62" s="49">
        <v>56</v>
      </c>
      <c r="C62" s="50">
        <v>0.27</v>
      </c>
      <c r="D62" s="51">
        <v>145</v>
      </c>
      <c r="E62" s="52">
        <v>0.26100000000000001</v>
      </c>
      <c r="F62" s="53">
        <v>83</v>
      </c>
      <c r="G62" s="53">
        <v>111</v>
      </c>
      <c r="H62" s="53">
        <v>145</v>
      </c>
      <c r="I62" s="53">
        <v>187</v>
      </c>
      <c r="J62" s="53">
        <v>237</v>
      </c>
      <c r="L62" s="39"/>
      <c r="M62" s="49">
        <v>56</v>
      </c>
      <c r="N62" s="50">
        <v>0.193</v>
      </c>
      <c r="O62" s="51">
        <v>128</v>
      </c>
      <c r="P62" s="52">
        <v>0.25700000000000001</v>
      </c>
      <c r="Q62" s="53">
        <v>74</v>
      </c>
      <c r="R62" s="53">
        <v>98</v>
      </c>
      <c r="S62" s="53">
        <v>128</v>
      </c>
      <c r="T62" s="53">
        <v>164</v>
      </c>
      <c r="U62" s="53">
        <v>208</v>
      </c>
    </row>
    <row r="63" spans="2:21" ht="14.25" x14ac:dyDescent="0.15">
      <c r="B63" s="49">
        <v>57</v>
      </c>
      <c r="C63" s="50">
        <v>0.27400000000000002</v>
      </c>
      <c r="D63" s="51">
        <v>144</v>
      </c>
      <c r="E63" s="52">
        <v>0.26300000000000001</v>
      </c>
      <c r="F63" s="53">
        <v>82</v>
      </c>
      <c r="G63" s="53">
        <v>110</v>
      </c>
      <c r="H63" s="53">
        <v>144</v>
      </c>
      <c r="I63" s="53">
        <v>186</v>
      </c>
      <c r="J63" s="53">
        <v>236</v>
      </c>
      <c r="L63" s="39"/>
      <c r="M63" s="49">
        <v>57</v>
      </c>
      <c r="N63" s="50">
        <v>0.186</v>
      </c>
      <c r="O63" s="51">
        <v>126</v>
      </c>
      <c r="P63" s="52">
        <v>0.25900000000000001</v>
      </c>
      <c r="Q63" s="53">
        <v>73</v>
      </c>
      <c r="R63" s="53">
        <v>97</v>
      </c>
      <c r="S63" s="53">
        <v>126</v>
      </c>
      <c r="T63" s="53">
        <v>162</v>
      </c>
      <c r="U63" s="53">
        <v>207</v>
      </c>
    </row>
    <row r="64" spans="2:21" ht="14.25" x14ac:dyDescent="0.15">
      <c r="B64" s="49">
        <v>58</v>
      </c>
      <c r="C64" s="50">
        <v>0.28100000000000003</v>
      </c>
      <c r="D64" s="51">
        <v>143</v>
      </c>
      <c r="E64" s="52">
        <v>0.26400000000000001</v>
      </c>
      <c r="F64" s="53">
        <v>81</v>
      </c>
      <c r="G64" s="53">
        <v>109</v>
      </c>
      <c r="H64" s="53">
        <v>143</v>
      </c>
      <c r="I64" s="53">
        <v>185</v>
      </c>
      <c r="J64" s="53">
        <v>235</v>
      </c>
      <c r="L64" s="39"/>
      <c r="M64" s="49">
        <v>58</v>
      </c>
      <c r="N64" s="50">
        <v>0.18</v>
      </c>
      <c r="O64" s="51">
        <v>125</v>
      </c>
      <c r="P64" s="52">
        <v>0.26</v>
      </c>
      <c r="Q64" s="53">
        <v>72</v>
      </c>
      <c r="R64" s="53">
        <v>95</v>
      </c>
      <c r="S64" s="53">
        <v>125</v>
      </c>
      <c r="T64" s="53">
        <v>161</v>
      </c>
      <c r="U64" s="53">
        <v>205</v>
      </c>
    </row>
    <row r="65" spans="2:21" ht="14.25" x14ac:dyDescent="0.15">
      <c r="B65" s="49">
        <v>59</v>
      </c>
      <c r="C65" s="50">
        <v>0.28899999999999998</v>
      </c>
      <c r="D65" s="51">
        <v>142</v>
      </c>
      <c r="E65" s="52">
        <v>0.26600000000000001</v>
      </c>
      <c r="F65" s="53">
        <v>80</v>
      </c>
      <c r="G65" s="53">
        <v>108</v>
      </c>
      <c r="H65" s="53">
        <v>142</v>
      </c>
      <c r="I65" s="53">
        <v>184</v>
      </c>
      <c r="J65" s="53">
        <v>233</v>
      </c>
      <c r="L65" s="39"/>
      <c r="M65" s="49">
        <v>59</v>
      </c>
      <c r="N65" s="50">
        <v>0.17599999999999999</v>
      </c>
      <c r="O65" s="51">
        <v>123</v>
      </c>
      <c r="P65" s="52">
        <v>0.26200000000000001</v>
      </c>
      <c r="Q65" s="53">
        <v>71</v>
      </c>
      <c r="R65" s="53">
        <v>94</v>
      </c>
      <c r="S65" s="53">
        <v>123</v>
      </c>
      <c r="T65" s="53">
        <v>159</v>
      </c>
      <c r="U65" s="53">
        <v>203</v>
      </c>
    </row>
    <row r="66" spans="2:21" ht="14.25" x14ac:dyDescent="0.15">
      <c r="B66" s="49">
        <v>60</v>
      </c>
      <c r="C66" s="50">
        <v>0.3</v>
      </c>
      <c r="D66" s="51">
        <v>141</v>
      </c>
      <c r="E66" s="52">
        <v>0.26800000000000002</v>
      </c>
      <c r="F66" s="53">
        <v>79</v>
      </c>
      <c r="G66" s="53">
        <v>107</v>
      </c>
      <c r="H66" s="53">
        <v>141</v>
      </c>
      <c r="I66" s="53">
        <v>182</v>
      </c>
      <c r="J66" s="53">
        <v>232</v>
      </c>
      <c r="L66" s="39"/>
      <c r="M66" s="49">
        <v>60</v>
      </c>
      <c r="N66" s="50">
        <v>0.17199999999999999</v>
      </c>
      <c r="O66" s="51">
        <v>121</v>
      </c>
      <c r="P66" s="52">
        <v>0.26300000000000001</v>
      </c>
      <c r="Q66" s="53">
        <v>70</v>
      </c>
      <c r="R66" s="53">
        <v>93</v>
      </c>
      <c r="S66" s="53">
        <v>121</v>
      </c>
      <c r="T66" s="53">
        <v>157</v>
      </c>
      <c r="U66" s="53">
        <v>201</v>
      </c>
    </row>
    <row r="67" spans="2:21" ht="14.25" x14ac:dyDescent="0.15">
      <c r="B67" s="49">
        <v>61</v>
      </c>
      <c r="C67" s="50">
        <v>0.312</v>
      </c>
      <c r="D67" s="51">
        <v>140</v>
      </c>
      <c r="E67" s="52">
        <v>0.27</v>
      </c>
      <c r="F67" s="53">
        <v>77</v>
      </c>
      <c r="G67" s="53">
        <v>105</v>
      </c>
      <c r="H67" s="53">
        <v>140</v>
      </c>
      <c r="I67" s="53">
        <v>181</v>
      </c>
      <c r="J67" s="53">
        <v>230</v>
      </c>
      <c r="L67" s="39"/>
      <c r="M67" s="49">
        <v>61</v>
      </c>
      <c r="N67" s="50">
        <v>0.17</v>
      </c>
      <c r="O67" s="51">
        <v>120</v>
      </c>
      <c r="P67" s="52">
        <v>0.26400000000000001</v>
      </c>
      <c r="Q67" s="53">
        <v>69</v>
      </c>
      <c r="R67" s="53">
        <v>91</v>
      </c>
      <c r="S67" s="53">
        <v>120</v>
      </c>
      <c r="T67" s="53">
        <v>155</v>
      </c>
      <c r="U67" s="53">
        <v>198</v>
      </c>
    </row>
    <row r="68" spans="2:21" ht="14.25" x14ac:dyDescent="0.15">
      <c r="B68" s="49">
        <v>62</v>
      </c>
      <c r="C68" s="50">
        <v>0.32700000000000001</v>
      </c>
      <c r="D68" s="51">
        <v>138</v>
      </c>
      <c r="E68" s="52">
        <v>0.27200000000000002</v>
      </c>
      <c r="F68" s="53">
        <v>76</v>
      </c>
      <c r="G68" s="53">
        <v>104</v>
      </c>
      <c r="H68" s="53">
        <v>138</v>
      </c>
      <c r="I68" s="53">
        <v>180</v>
      </c>
      <c r="J68" s="53">
        <v>228</v>
      </c>
      <c r="L68" s="39"/>
      <c r="M68" s="49">
        <v>62</v>
      </c>
      <c r="N68" s="50">
        <v>0.16800000000000001</v>
      </c>
      <c r="O68" s="51">
        <v>118</v>
      </c>
      <c r="P68" s="52">
        <v>0.26600000000000001</v>
      </c>
      <c r="Q68" s="53">
        <v>68</v>
      </c>
      <c r="R68" s="53">
        <v>90</v>
      </c>
      <c r="S68" s="53">
        <v>118</v>
      </c>
      <c r="T68" s="53">
        <v>153</v>
      </c>
      <c r="U68" s="53">
        <v>196</v>
      </c>
    </row>
    <row r="69" spans="2:21" ht="14.25" x14ac:dyDescent="0.15">
      <c r="B69" s="49">
        <v>63</v>
      </c>
      <c r="C69" s="50">
        <v>0.34399999999999997</v>
      </c>
      <c r="D69" s="51">
        <v>137</v>
      </c>
      <c r="E69" s="52">
        <v>0.27400000000000002</v>
      </c>
      <c r="F69" s="53">
        <v>75</v>
      </c>
      <c r="G69" s="53">
        <v>103</v>
      </c>
      <c r="H69" s="53">
        <v>137</v>
      </c>
      <c r="I69" s="53">
        <v>178</v>
      </c>
      <c r="J69" s="53">
        <v>226</v>
      </c>
      <c r="L69" s="39"/>
      <c r="M69" s="49">
        <v>63</v>
      </c>
      <c r="N69" s="50">
        <v>0.16700000000000001</v>
      </c>
      <c r="O69" s="51">
        <v>116</v>
      </c>
      <c r="P69" s="52">
        <v>0.26700000000000002</v>
      </c>
      <c r="Q69" s="53">
        <v>66</v>
      </c>
      <c r="R69" s="53">
        <v>88</v>
      </c>
      <c r="S69" s="53">
        <v>116</v>
      </c>
      <c r="T69" s="53">
        <v>151</v>
      </c>
      <c r="U69" s="53">
        <v>194</v>
      </c>
    </row>
    <row r="70" spans="2:21" ht="14.25" x14ac:dyDescent="0.15">
      <c r="B70" s="49">
        <v>64</v>
      </c>
      <c r="C70" s="50">
        <v>0.36299999999999999</v>
      </c>
      <c r="D70" s="51">
        <v>135</v>
      </c>
      <c r="E70" s="52">
        <v>0.27600000000000002</v>
      </c>
      <c r="F70" s="53">
        <v>73</v>
      </c>
      <c r="G70" s="53">
        <v>101</v>
      </c>
      <c r="H70" s="53">
        <v>135</v>
      </c>
      <c r="I70" s="53">
        <v>176</v>
      </c>
      <c r="J70" s="53">
        <v>224</v>
      </c>
      <c r="L70" s="39"/>
      <c r="M70" s="49">
        <v>64</v>
      </c>
      <c r="N70" s="50">
        <v>0.16800000000000001</v>
      </c>
      <c r="O70" s="51">
        <v>114</v>
      </c>
      <c r="P70" s="52">
        <v>0.26900000000000002</v>
      </c>
      <c r="Q70" s="53">
        <v>65</v>
      </c>
      <c r="R70" s="53">
        <v>87</v>
      </c>
      <c r="S70" s="53">
        <v>114</v>
      </c>
      <c r="T70" s="53">
        <v>149</v>
      </c>
      <c r="U70" s="53">
        <v>191</v>
      </c>
    </row>
    <row r="71" spans="2:21" ht="14.25" x14ac:dyDescent="0.15">
      <c r="B71" s="49">
        <v>65</v>
      </c>
      <c r="C71" s="50">
        <v>0.38300000000000001</v>
      </c>
      <c r="D71" s="51">
        <v>134</v>
      </c>
      <c r="E71" s="52">
        <v>0.27800000000000002</v>
      </c>
      <c r="F71" s="53">
        <v>72</v>
      </c>
      <c r="G71" s="53">
        <v>100</v>
      </c>
      <c r="H71" s="53">
        <v>134</v>
      </c>
      <c r="I71" s="53">
        <v>174</v>
      </c>
      <c r="J71" s="53">
        <v>221</v>
      </c>
      <c r="L71" s="39"/>
      <c r="M71" s="49">
        <v>65</v>
      </c>
      <c r="N71" s="50">
        <v>0.16900000000000001</v>
      </c>
      <c r="O71" s="51">
        <v>112</v>
      </c>
      <c r="P71" s="52">
        <v>0.27</v>
      </c>
      <c r="Q71" s="53">
        <v>64</v>
      </c>
      <c r="R71" s="53">
        <v>85</v>
      </c>
      <c r="S71" s="53">
        <v>112</v>
      </c>
      <c r="T71" s="53">
        <v>146</v>
      </c>
      <c r="U71" s="53">
        <v>188</v>
      </c>
    </row>
    <row r="72" spans="2:21" ht="14.25" x14ac:dyDescent="0.15">
      <c r="B72" s="49">
        <v>66</v>
      </c>
      <c r="C72" s="50">
        <v>0.40500000000000003</v>
      </c>
      <c r="D72" s="51">
        <v>132</v>
      </c>
      <c r="E72" s="52">
        <v>0.28000000000000003</v>
      </c>
      <c r="F72" s="53">
        <v>70</v>
      </c>
      <c r="G72" s="53">
        <v>98</v>
      </c>
      <c r="H72" s="53">
        <v>132</v>
      </c>
      <c r="I72" s="53">
        <v>172</v>
      </c>
      <c r="J72" s="53">
        <v>219</v>
      </c>
      <c r="L72" s="39"/>
      <c r="M72" s="49">
        <v>66</v>
      </c>
      <c r="N72" s="50">
        <v>0.17</v>
      </c>
      <c r="O72" s="51">
        <v>110</v>
      </c>
      <c r="P72" s="52">
        <v>0.27200000000000002</v>
      </c>
      <c r="Q72" s="53">
        <v>62</v>
      </c>
      <c r="R72" s="53">
        <v>84</v>
      </c>
      <c r="S72" s="53">
        <v>110</v>
      </c>
      <c r="T72" s="53">
        <v>144</v>
      </c>
      <c r="U72" s="53">
        <v>186</v>
      </c>
    </row>
    <row r="73" spans="2:21" ht="14.25" x14ac:dyDescent="0.15">
      <c r="B73" s="49">
        <v>67</v>
      </c>
      <c r="C73" s="50">
        <v>0.42799999999999999</v>
      </c>
      <c r="D73" s="51">
        <v>130</v>
      </c>
      <c r="E73" s="52">
        <v>0.28199999999999997</v>
      </c>
      <c r="F73" s="53">
        <v>68</v>
      </c>
      <c r="G73" s="53">
        <v>96</v>
      </c>
      <c r="H73" s="53">
        <v>130</v>
      </c>
      <c r="I73" s="53">
        <v>170</v>
      </c>
      <c r="J73" s="53">
        <v>216</v>
      </c>
      <c r="L73" s="39"/>
      <c r="M73" s="49">
        <v>67</v>
      </c>
      <c r="N73" s="50">
        <v>0.17299999999999999</v>
      </c>
      <c r="O73" s="51">
        <v>109</v>
      </c>
      <c r="P73" s="52">
        <v>0.27300000000000002</v>
      </c>
      <c r="Q73" s="53">
        <v>61</v>
      </c>
      <c r="R73" s="53">
        <v>82</v>
      </c>
      <c r="S73" s="53">
        <v>109</v>
      </c>
      <c r="T73" s="53">
        <v>142</v>
      </c>
      <c r="U73" s="53">
        <v>183</v>
      </c>
    </row>
    <row r="74" spans="2:21" ht="14.25" x14ac:dyDescent="0.15">
      <c r="B74" s="49">
        <v>68</v>
      </c>
      <c r="C74" s="50">
        <v>0.45300000000000001</v>
      </c>
      <c r="D74" s="51">
        <v>128</v>
      </c>
      <c r="E74" s="52">
        <v>0.28399999999999997</v>
      </c>
      <c r="F74" s="53">
        <v>66</v>
      </c>
      <c r="G74" s="53">
        <v>95</v>
      </c>
      <c r="H74" s="53">
        <v>128</v>
      </c>
      <c r="I74" s="53">
        <v>168</v>
      </c>
      <c r="J74" s="53">
        <v>213</v>
      </c>
      <c r="L74" s="39"/>
      <c r="M74" s="49">
        <v>68</v>
      </c>
      <c r="N74" s="50">
        <v>0.17699999999999999</v>
      </c>
      <c r="O74" s="51">
        <v>107</v>
      </c>
      <c r="P74" s="52">
        <v>0.27500000000000002</v>
      </c>
      <c r="Q74" s="53">
        <v>60</v>
      </c>
      <c r="R74" s="53">
        <v>80</v>
      </c>
      <c r="S74" s="53">
        <v>107</v>
      </c>
      <c r="T74" s="53">
        <v>139</v>
      </c>
      <c r="U74" s="53">
        <v>180</v>
      </c>
    </row>
    <row r="75" spans="2:21" ht="14.25" x14ac:dyDescent="0.15">
      <c r="B75" s="49">
        <v>69</v>
      </c>
      <c r="C75" s="50">
        <v>0.47899999999999998</v>
      </c>
      <c r="D75" s="51">
        <v>126</v>
      </c>
      <c r="E75" s="52">
        <v>0.28699999999999998</v>
      </c>
      <c r="F75" s="53">
        <v>65</v>
      </c>
      <c r="G75" s="53">
        <v>93</v>
      </c>
      <c r="H75" s="53">
        <v>126</v>
      </c>
      <c r="I75" s="53">
        <v>165</v>
      </c>
      <c r="J75" s="53">
        <v>209</v>
      </c>
      <c r="L75" s="39"/>
      <c r="M75" s="49">
        <v>69</v>
      </c>
      <c r="N75" s="50">
        <v>0.18099999999999999</v>
      </c>
      <c r="O75" s="51">
        <v>105</v>
      </c>
      <c r="P75" s="52">
        <v>0.27600000000000002</v>
      </c>
      <c r="Q75" s="53">
        <v>59</v>
      </c>
      <c r="R75" s="53">
        <v>79</v>
      </c>
      <c r="S75" s="53">
        <v>105</v>
      </c>
      <c r="T75" s="53">
        <v>137</v>
      </c>
      <c r="U75" s="53">
        <v>177</v>
      </c>
    </row>
    <row r="76" spans="2:21" ht="14.25" x14ac:dyDescent="0.15">
      <c r="B76" s="49">
        <v>70</v>
      </c>
      <c r="C76" s="50">
        <v>0.50600000000000001</v>
      </c>
      <c r="D76" s="51">
        <v>124</v>
      </c>
      <c r="E76" s="52">
        <v>0.28899999999999998</v>
      </c>
      <c r="F76" s="53">
        <v>63</v>
      </c>
      <c r="G76" s="53">
        <v>91</v>
      </c>
      <c r="H76" s="53">
        <v>124</v>
      </c>
      <c r="I76" s="53">
        <v>162</v>
      </c>
      <c r="J76" s="53">
        <v>206</v>
      </c>
      <c r="L76" s="39"/>
      <c r="M76" s="49">
        <v>70</v>
      </c>
      <c r="N76" s="50">
        <v>0.185</v>
      </c>
      <c r="O76" s="51">
        <v>103</v>
      </c>
      <c r="P76" s="52">
        <v>0.27800000000000002</v>
      </c>
      <c r="Q76" s="53">
        <v>57</v>
      </c>
      <c r="R76" s="53">
        <v>77</v>
      </c>
      <c r="S76" s="53">
        <v>103</v>
      </c>
      <c r="T76" s="53">
        <v>135</v>
      </c>
      <c r="U76" s="53">
        <v>175</v>
      </c>
    </row>
    <row r="77" spans="2:21" ht="14.25" x14ac:dyDescent="0.15">
      <c r="B77" s="49">
        <v>71</v>
      </c>
      <c r="C77" s="50">
        <v>0.53300000000000003</v>
      </c>
      <c r="D77" s="51">
        <v>122</v>
      </c>
      <c r="E77" s="52">
        <v>0.29099999999999998</v>
      </c>
      <c r="F77" s="53">
        <v>61</v>
      </c>
      <c r="G77" s="53">
        <v>89</v>
      </c>
      <c r="H77" s="53">
        <v>122</v>
      </c>
      <c r="I77" s="53">
        <v>160</v>
      </c>
      <c r="J77" s="53">
        <v>202</v>
      </c>
      <c r="L77" s="39"/>
      <c r="M77" s="49">
        <v>71</v>
      </c>
      <c r="N77" s="50">
        <v>0.189</v>
      </c>
      <c r="O77" s="51">
        <v>101</v>
      </c>
      <c r="P77" s="52">
        <v>0.27900000000000003</v>
      </c>
      <c r="Q77" s="53">
        <v>56</v>
      </c>
      <c r="R77" s="53">
        <v>76</v>
      </c>
      <c r="S77" s="53">
        <v>101</v>
      </c>
      <c r="T77" s="53">
        <v>133</v>
      </c>
      <c r="U77" s="53">
        <v>172</v>
      </c>
    </row>
    <row r="78" spans="2:21" ht="14.25" x14ac:dyDescent="0.15">
      <c r="B78" s="49">
        <v>72</v>
      </c>
      <c r="C78" s="50">
        <v>0.56200000000000006</v>
      </c>
      <c r="D78" s="51">
        <v>119</v>
      </c>
      <c r="E78" s="52">
        <v>0.29399999999999998</v>
      </c>
      <c r="F78" s="53">
        <v>58</v>
      </c>
      <c r="G78" s="53">
        <v>87</v>
      </c>
      <c r="H78" s="53">
        <v>119</v>
      </c>
      <c r="I78" s="53">
        <v>157</v>
      </c>
      <c r="J78" s="53">
        <v>198</v>
      </c>
      <c r="L78" s="39"/>
      <c r="M78" s="49">
        <v>72</v>
      </c>
      <c r="N78" s="50">
        <v>0.19400000000000001</v>
      </c>
      <c r="O78" s="51">
        <v>100</v>
      </c>
      <c r="P78" s="52">
        <v>0.28100000000000003</v>
      </c>
      <c r="Q78" s="53">
        <v>55</v>
      </c>
      <c r="R78" s="53">
        <v>75</v>
      </c>
      <c r="S78" s="53">
        <v>100</v>
      </c>
      <c r="T78" s="53">
        <v>131</v>
      </c>
      <c r="U78" s="53">
        <v>170</v>
      </c>
    </row>
    <row r="79" spans="2:21" ht="14.25" x14ac:dyDescent="0.15">
      <c r="B79" s="49">
        <v>73</v>
      </c>
      <c r="C79" s="50">
        <v>0.59099999999999997</v>
      </c>
      <c r="D79" s="51">
        <v>117</v>
      </c>
      <c r="E79" s="52">
        <v>0.29599999999999999</v>
      </c>
      <c r="F79" s="53">
        <v>56</v>
      </c>
      <c r="G79" s="53">
        <v>84</v>
      </c>
      <c r="H79" s="53">
        <v>117</v>
      </c>
      <c r="I79" s="53">
        <v>153</v>
      </c>
      <c r="J79" s="53">
        <v>194</v>
      </c>
      <c r="L79" s="39"/>
      <c r="M79" s="49">
        <v>73</v>
      </c>
      <c r="N79" s="50">
        <v>0.19900000000000001</v>
      </c>
      <c r="O79" s="51">
        <v>98</v>
      </c>
      <c r="P79" s="52">
        <v>0.28199999999999997</v>
      </c>
      <c r="Q79" s="53">
        <v>54</v>
      </c>
      <c r="R79" s="53">
        <v>73</v>
      </c>
      <c r="S79" s="53">
        <v>98</v>
      </c>
      <c r="T79" s="53">
        <v>129</v>
      </c>
      <c r="U79" s="53">
        <v>167</v>
      </c>
    </row>
    <row r="80" spans="2:21" ht="14.25" x14ac:dyDescent="0.15">
      <c r="B80" s="49">
        <v>74</v>
      </c>
      <c r="C80" s="50">
        <v>0.62</v>
      </c>
      <c r="D80" s="51">
        <v>114</v>
      </c>
      <c r="E80" s="52">
        <v>0.29899999999999999</v>
      </c>
      <c r="F80" s="53">
        <v>54</v>
      </c>
      <c r="G80" s="53">
        <v>82</v>
      </c>
      <c r="H80" s="53">
        <v>114</v>
      </c>
      <c r="I80" s="53">
        <v>150</v>
      </c>
      <c r="J80" s="53">
        <v>190</v>
      </c>
      <c r="L80" s="39"/>
      <c r="M80" s="49">
        <v>74</v>
      </c>
      <c r="N80" s="50">
        <v>0.20300000000000001</v>
      </c>
      <c r="O80" s="51">
        <v>96</v>
      </c>
      <c r="P80" s="52">
        <v>0.28399999999999997</v>
      </c>
      <c r="Q80" s="53">
        <v>53</v>
      </c>
      <c r="R80" s="53">
        <v>72</v>
      </c>
      <c r="S80" s="53">
        <v>96</v>
      </c>
      <c r="T80" s="53">
        <v>127</v>
      </c>
      <c r="U80" s="53">
        <v>165</v>
      </c>
    </row>
    <row r="81" spans="2:21" ht="14.25" x14ac:dyDescent="0.15">
      <c r="B81" s="49">
        <v>75</v>
      </c>
      <c r="C81" s="50">
        <v>0.65</v>
      </c>
      <c r="D81" s="51">
        <v>112</v>
      </c>
      <c r="E81" s="52">
        <v>0.30099999999999999</v>
      </c>
      <c r="F81" s="53">
        <v>52</v>
      </c>
      <c r="G81" s="53">
        <v>80</v>
      </c>
      <c r="H81" s="53">
        <v>112</v>
      </c>
      <c r="I81" s="53">
        <v>147</v>
      </c>
      <c r="J81" s="53">
        <v>185</v>
      </c>
      <c r="L81" s="39"/>
      <c r="M81" s="49">
        <v>75</v>
      </c>
      <c r="N81" s="50">
        <v>0.20799999999999999</v>
      </c>
      <c r="O81" s="51">
        <v>95</v>
      </c>
      <c r="P81" s="52">
        <v>0.28599999999999998</v>
      </c>
      <c r="Q81" s="53">
        <v>52</v>
      </c>
      <c r="R81" s="53">
        <v>71</v>
      </c>
      <c r="S81" s="53">
        <v>95</v>
      </c>
      <c r="T81" s="53">
        <v>125</v>
      </c>
      <c r="U81" s="53">
        <v>163</v>
      </c>
    </row>
    <row r="82" spans="2:21" ht="14.25" x14ac:dyDescent="0.15">
      <c r="B82" s="49">
        <v>76</v>
      </c>
      <c r="C82" s="50">
        <v>0.68</v>
      </c>
      <c r="D82" s="51">
        <v>109</v>
      </c>
      <c r="E82" s="52">
        <v>0.30299999999999999</v>
      </c>
      <c r="F82" s="53">
        <v>50</v>
      </c>
      <c r="G82" s="53">
        <v>78</v>
      </c>
      <c r="H82" s="53">
        <v>109</v>
      </c>
      <c r="I82" s="53">
        <v>144</v>
      </c>
      <c r="J82" s="53">
        <v>181</v>
      </c>
      <c r="L82" s="39"/>
      <c r="M82" s="49">
        <v>76</v>
      </c>
      <c r="N82" s="50">
        <v>0.21199999999999999</v>
      </c>
      <c r="O82" s="51">
        <v>93</v>
      </c>
      <c r="P82" s="52">
        <v>0.28699999999999998</v>
      </c>
      <c r="Q82" s="53">
        <v>50</v>
      </c>
      <c r="R82" s="53">
        <v>69</v>
      </c>
      <c r="S82" s="53">
        <v>93</v>
      </c>
      <c r="T82" s="53">
        <v>123</v>
      </c>
      <c r="U82" s="53">
        <v>160</v>
      </c>
    </row>
    <row r="83" spans="2:21" ht="14.25" x14ac:dyDescent="0.15">
      <c r="B83" s="54">
        <v>77</v>
      </c>
      <c r="C83" s="55">
        <v>0.71</v>
      </c>
      <c r="D83" s="56">
        <v>106</v>
      </c>
      <c r="E83" s="57">
        <v>0.30599999999999999</v>
      </c>
      <c r="F83" s="58">
        <v>48</v>
      </c>
      <c r="G83" s="58">
        <v>75</v>
      </c>
      <c r="H83" s="58">
        <v>106</v>
      </c>
      <c r="I83" s="58">
        <v>140</v>
      </c>
      <c r="J83" s="58">
        <v>177</v>
      </c>
      <c r="L83" s="39"/>
      <c r="M83" s="54">
        <v>77</v>
      </c>
      <c r="N83" s="55">
        <v>0.217</v>
      </c>
      <c r="O83" s="56">
        <v>92</v>
      </c>
      <c r="P83" s="57">
        <v>0.28899999999999998</v>
      </c>
      <c r="Q83" s="58">
        <v>49</v>
      </c>
      <c r="R83" s="58">
        <v>68</v>
      </c>
      <c r="S83" s="58">
        <v>92</v>
      </c>
      <c r="T83" s="58">
        <v>121</v>
      </c>
      <c r="U83" s="58">
        <v>158</v>
      </c>
    </row>
  </sheetData>
  <sheetProtection password="94F3" sheet="1" objects="1" scenarios="1"/>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J163"/>
  <sheetViews>
    <sheetView topLeftCell="AL1" workbookViewId="0">
      <selection activeCell="AV19" sqref="AV19"/>
    </sheetView>
  </sheetViews>
  <sheetFormatPr defaultRowHeight="13.5" x14ac:dyDescent="0.15"/>
  <cols>
    <col min="1" max="37" width="0" hidden="1" customWidth="1"/>
  </cols>
  <sheetData>
    <row r="1" spans="2:36" x14ac:dyDescent="0.15">
      <c r="B1" s="31"/>
    </row>
    <row r="3" spans="2:36" x14ac:dyDescent="0.15">
      <c r="B3" t="s">
        <v>122</v>
      </c>
      <c r="H3" t="s">
        <v>123</v>
      </c>
      <c r="N3" t="s">
        <v>124</v>
      </c>
      <c r="T3" t="s">
        <v>125</v>
      </c>
      <c r="Z3" t="s">
        <v>126</v>
      </c>
      <c r="AF3" t="s">
        <v>127</v>
      </c>
    </row>
    <row r="4" spans="2:36" x14ac:dyDescent="0.15">
      <c r="B4" t="s">
        <v>110</v>
      </c>
      <c r="C4" s="59"/>
      <c r="H4" t="s">
        <v>111</v>
      </c>
      <c r="N4" t="s">
        <v>112</v>
      </c>
      <c r="O4" s="59"/>
      <c r="T4" t="s">
        <v>113</v>
      </c>
      <c r="Z4" t="s">
        <v>114</v>
      </c>
      <c r="AF4" t="s">
        <v>115</v>
      </c>
      <c r="AG4" s="59"/>
    </row>
    <row r="5" spans="2:36" x14ac:dyDescent="0.15">
      <c r="B5" s="194" t="s">
        <v>116</v>
      </c>
      <c r="C5" s="196" t="s">
        <v>117</v>
      </c>
      <c r="D5" s="198" t="s">
        <v>100</v>
      </c>
      <c r="E5" s="196" t="s">
        <v>101</v>
      </c>
      <c r="F5" s="196" t="s">
        <v>102</v>
      </c>
      <c r="H5" s="194" t="s">
        <v>116</v>
      </c>
      <c r="I5" s="196" t="s">
        <v>117</v>
      </c>
      <c r="J5" s="198" t="s">
        <v>100</v>
      </c>
      <c r="K5" s="196" t="s">
        <v>101</v>
      </c>
      <c r="L5" s="196" t="s">
        <v>102</v>
      </c>
      <c r="N5" s="194" t="s">
        <v>116</v>
      </c>
      <c r="O5" s="196" t="s">
        <v>117</v>
      </c>
      <c r="P5" s="198" t="s">
        <v>100</v>
      </c>
      <c r="Q5" s="196" t="s">
        <v>101</v>
      </c>
      <c r="R5" s="196" t="s">
        <v>102</v>
      </c>
      <c r="T5" s="194" t="s">
        <v>116</v>
      </c>
      <c r="U5" s="196" t="s">
        <v>117</v>
      </c>
      <c r="V5" s="198" t="s">
        <v>100</v>
      </c>
      <c r="W5" s="196" t="s">
        <v>101</v>
      </c>
      <c r="X5" s="196" t="s">
        <v>102</v>
      </c>
      <c r="Z5" s="194" t="s">
        <v>116</v>
      </c>
      <c r="AA5" s="196" t="s">
        <v>117</v>
      </c>
      <c r="AB5" s="198" t="s">
        <v>100</v>
      </c>
      <c r="AC5" s="196" t="s">
        <v>101</v>
      </c>
      <c r="AD5" s="196" t="s">
        <v>102</v>
      </c>
      <c r="AF5" s="194" t="s">
        <v>116</v>
      </c>
      <c r="AG5" s="196" t="s">
        <v>117</v>
      </c>
      <c r="AH5" s="198" t="s">
        <v>100</v>
      </c>
      <c r="AI5" s="196" t="s">
        <v>101</v>
      </c>
      <c r="AJ5" s="196" t="s">
        <v>102</v>
      </c>
    </row>
    <row r="6" spans="2:36" x14ac:dyDescent="0.15">
      <c r="B6" s="195"/>
      <c r="C6" s="197"/>
      <c r="D6" s="199"/>
      <c r="E6" s="197"/>
      <c r="F6" s="197"/>
      <c r="G6" s="59"/>
      <c r="H6" s="195"/>
      <c r="I6" s="197"/>
      <c r="J6" s="199"/>
      <c r="K6" s="197"/>
      <c r="L6" s="197"/>
      <c r="M6" s="59"/>
      <c r="N6" s="195"/>
      <c r="O6" s="197"/>
      <c r="P6" s="199"/>
      <c r="Q6" s="197"/>
      <c r="R6" s="197"/>
      <c r="S6" s="59"/>
      <c r="T6" s="195"/>
      <c r="U6" s="197"/>
      <c r="V6" s="199"/>
      <c r="W6" s="197"/>
      <c r="X6" s="197"/>
      <c r="Y6" s="59"/>
      <c r="Z6" s="195"/>
      <c r="AA6" s="197"/>
      <c r="AB6" s="199"/>
      <c r="AC6" s="197"/>
      <c r="AD6" s="197"/>
      <c r="AE6" s="59"/>
      <c r="AF6" s="195"/>
      <c r="AG6" s="197"/>
      <c r="AH6" s="199"/>
      <c r="AI6" s="197"/>
      <c r="AJ6" s="197"/>
    </row>
    <row r="7" spans="2:36" x14ac:dyDescent="0.15">
      <c r="B7" s="200">
        <v>22</v>
      </c>
      <c r="C7" s="60">
        <v>0</v>
      </c>
      <c r="D7" s="61">
        <v>1.594338</v>
      </c>
      <c r="E7" s="62">
        <v>446.995</v>
      </c>
      <c r="F7" s="62">
        <v>0.1220992</v>
      </c>
      <c r="H7" s="200">
        <v>22</v>
      </c>
      <c r="I7" s="60">
        <v>0</v>
      </c>
      <c r="J7" s="63">
        <v>0.68160860000000001</v>
      </c>
      <c r="K7" s="64">
        <v>449.38600000000002</v>
      </c>
      <c r="L7" s="64">
        <v>0.14979120000000001</v>
      </c>
      <c r="N7" s="200">
        <v>22</v>
      </c>
      <c r="O7" s="60">
        <v>0</v>
      </c>
      <c r="P7" s="63">
        <v>0.60250590000000004</v>
      </c>
      <c r="Q7" s="64">
        <v>400.94159999999999</v>
      </c>
      <c r="R7" s="64">
        <v>0.1457167</v>
      </c>
      <c r="T7" s="200">
        <v>22</v>
      </c>
      <c r="U7" s="60">
        <v>0</v>
      </c>
      <c r="V7" s="63">
        <v>1.2807649999999999</v>
      </c>
      <c r="W7" s="64">
        <v>426.88850000000002</v>
      </c>
      <c r="X7" s="64">
        <v>0.1390438</v>
      </c>
      <c r="Z7" s="194">
        <v>22</v>
      </c>
      <c r="AA7" s="65">
        <v>0</v>
      </c>
      <c r="AB7" s="66">
        <v>2.099545</v>
      </c>
      <c r="AC7" s="67">
        <v>19.468240000000002</v>
      </c>
      <c r="AD7" s="64">
        <v>5.5395819999999998E-2</v>
      </c>
      <c r="AF7" s="194">
        <v>22</v>
      </c>
      <c r="AG7" s="65">
        <v>0</v>
      </c>
      <c r="AH7" s="63">
        <v>1.8742430000000001</v>
      </c>
      <c r="AI7" s="64">
        <v>27.20317</v>
      </c>
      <c r="AJ7" s="64">
        <v>6.0248200000000002E-2</v>
      </c>
    </row>
    <row r="8" spans="2:36" x14ac:dyDescent="0.15">
      <c r="B8" s="200"/>
      <c r="C8" s="60">
        <v>1</v>
      </c>
      <c r="D8" s="61">
        <v>1.591172</v>
      </c>
      <c r="E8" s="62">
        <v>457.20760000000001</v>
      </c>
      <c r="F8" s="62">
        <v>0.1221711</v>
      </c>
      <c r="H8" s="200"/>
      <c r="I8" s="60">
        <v>1</v>
      </c>
      <c r="J8" s="63">
        <v>0.68302019999999997</v>
      </c>
      <c r="K8" s="64">
        <v>459.642</v>
      </c>
      <c r="L8" s="64">
        <v>0.14973410000000001</v>
      </c>
      <c r="N8" s="200"/>
      <c r="O8" s="60">
        <v>1</v>
      </c>
      <c r="P8" s="63">
        <v>0.60369680000000003</v>
      </c>
      <c r="Q8" s="64">
        <v>411.0926</v>
      </c>
      <c r="R8" s="64">
        <v>0.14573810000000001</v>
      </c>
      <c r="T8" s="200"/>
      <c r="U8" s="60">
        <v>1</v>
      </c>
      <c r="V8" s="63">
        <v>1.2757259999999999</v>
      </c>
      <c r="W8" s="64">
        <v>435.93439999999998</v>
      </c>
      <c r="X8" s="64">
        <v>0.13910800000000001</v>
      </c>
      <c r="Z8" s="200"/>
      <c r="AA8" s="60">
        <v>1</v>
      </c>
      <c r="AB8" s="63">
        <v>2.1029810000000002</v>
      </c>
      <c r="AC8" s="64">
        <v>19.564579999999999</v>
      </c>
      <c r="AD8" s="64">
        <v>5.5542559999999998E-2</v>
      </c>
      <c r="AF8" s="200"/>
      <c r="AG8" s="60">
        <v>1</v>
      </c>
      <c r="AH8" s="63">
        <v>1.9096979999999999</v>
      </c>
      <c r="AI8" s="64">
        <v>27.345289999999999</v>
      </c>
      <c r="AJ8" s="64">
        <v>6.0210769999999997E-2</v>
      </c>
    </row>
    <row r="9" spans="2:36" x14ac:dyDescent="0.15">
      <c r="B9" s="200"/>
      <c r="C9" s="60">
        <v>2</v>
      </c>
      <c r="D9" s="61">
        <v>1.58484</v>
      </c>
      <c r="E9" s="62">
        <v>477.63319999999999</v>
      </c>
      <c r="F9" s="62">
        <v>0.1223148</v>
      </c>
      <c r="H9" s="200"/>
      <c r="I9" s="60">
        <v>2</v>
      </c>
      <c r="J9" s="63">
        <v>0.68584369999999995</v>
      </c>
      <c r="K9" s="64">
        <v>480.1558</v>
      </c>
      <c r="L9" s="64">
        <v>0.14962010000000001</v>
      </c>
      <c r="N9" s="200"/>
      <c r="O9" s="60">
        <v>2</v>
      </c>
      <c r="P9" s="63">
        <v>0.60607929999999999</v>
      </c>
      <c r="Q9" s="64">
        <v>431.40100000000001</v>
      </c>
      <c r="R9" s="64">
        <v>0.14578070000000001</v>
      </c>
      <c r="T9" s="200"/>
      <c r="U9" s="60">
        <v>2</v>
      </c>
      <c r="V9" s="63">
        <v>1.265644</v>
      </c>
      <c r="W9" s="64">
        <v>454.03269999999998</v>
      </c>
      <c r="X9" s="64">
        <v>0.13923650000000001</v>
      </c>
      <c r="Z9" s="200"/>
      <c r="AA9" s="60">
        <v>2</v>
      </c>
      <c r="AB9" s="63">
        <v>2.1098590000000002</v>
      </c>
      <c r="AC9" s="64">
        <v>19.75723</v>
      </c>
      <c r="AD9" s="64">
        <v>5.5836089999999998E-2</v>
      </c>
      <c r="AF9" s="200"/>
      <c r="AG9" s="60">
        <v>2</v>
      </c>
      <c r="AH9" s="63">
        <v>1.98072</v>
      </c>
      <c r="AI9" s="64">
        <v>27.629570000000001</v>
      </c>
      <c r="AJ9" s="64">
        <v>6.0135429999999997E-2</v>
      </c>
    </row>
    <row r="10" spans="2:36" x14ac:dyDescent="0.15">
      <c r="B10" s="200"/>
      <c r="C10" s="60">
        <v>3</v>
      </c>
      <c r="D10" s="61">
        <v>1.581674</v>
      </c>
      <c r="E10" s="62">
        <v>487.84690000000001</v>
      </c>
      <c r="F10" s="62">
        <v>0.1223866</v>
      </c>
      <c r="H10" s="200"/>
      <c r="I10" s="60">
        <v>3</v>
      </c>
      <c r="J10" s="63">
        <v>0.68725579999999997</v>
      </c>
      <c r="K10" s="64">
        <v>490.41489999999999</v>
      </c>
      <c r="L10" s="64">
        <v>0.1495631</v>
      </c>
      <c r="N10" s="200"/>
      <c r="O10" s="60">
        <v>3</v>
      </c>
      <c r="P10" s="63">
        <v>0.60727140000000002</v>
      </c>
      <c r="Q10" s="64">
        <v>441.56119999999999</v>
      </c>
      <c r="R10" s="64">
        <v>0.14580209999999999</v>
      </c>
      <c r="T10" s="200"/>
      <c r="U10" s="60">
        <v>3</v>
      </c>
      <c r="V10" s="63">
        <v>1.2606010000000001</v>
      </c>
      <c r="W10" s="64">
        <v>463.08800000000002</v>
      </c>
      <c r="X10" s="64">
        <v>0.1393007</v>
      </c>
      <c r="Z10" s="200"/>
      <c r="AA10" s="60">
        <v>3</v>
      </c>
      <c r="AB10" s="63">
        <v>2.1133130000000002</v>
      </c>
      <c r="AC10" s="64">
        <v>19.853529999999999</v>
      </c>
      <c r="AD10" s="64">
        <v>5.5982940000000002E-2</v>
      </c>
      <c r="AF10" s="200"/>
      <c r="AG10" s="60">
        <v>3</v>
      </c>
      <c r="AH10" s="63">
        <v>2.01641</v>
      </c>
      <c r="AI10" s="64">
        <v>27.771719999999998</v>
      </c>
      <c r="AJ10" s="64">
        <v>6.0097379999999999E-2</v>
      </c>
    </row>
    <row r="11" spans="2:36" x14ac:dyDescent="0.15">
      <c r="B11" s="200"/>
      <c r="C11" s="60">
        <v>4</v>
      </c>
      <c r="D11" s="61">
        <v>1.5753410000000001</v>
      </c>
      <c r="E11" s="62">
        <v>508.27890000000002</v>
      </c>
      <c r="F11" s="62">
        <v>0.1225304</v>
      </c>
      <c r="H11" s="200"/>
      <c r="I11" s="60">
        <v>4</v>
      </c>
      <c r="J11" s="63">
        <v>0.69008060000000004</v>
      </c>
      <c r="K11" s="64">
        <v>510.94569999999999</v>
      </c>
      <c r="L11" s="64">
        <v>0.1494489</v>
      </c>
      <c r="N11" s="200"/>
      <c r="O11" s="60">
        <v>4</v>
      </c>
      <c r="P11" s="63">
        <v>0.60965919999999996</v>
      </c>
      <c r="Q11" s="64">
        <v>461.90339999999998</v>
      </c>
      <c r="R11" s="64">
        <v>0.1458448</v>
      </c>
      <c r="T11" s="200"/>
      <c r="U11" s="60">
        <v>4</v>
      </c>
      <c r="V11" s="63">
        <v>1.2505040000000001</v>
      </c>
      <c r="W11" s="64">
        <v>481.21749999999997</v>
      </c>
      <c r="X11" s="64">
        <v>0.13942940000000001</v>
      </c>
      <c r="Z11" s="200"/>
      <c r="AA11" s="60">
        <v>4</v>
      </c>
      <c r="AB11" s="63">
        <v>2.120276</v>
      </c>
      <c r="AC11" s="64">
        <v>20.046009999999999</v>
      </c>
      <c r="AD11" s="64">
        <v>5.6276909999999999E-2</v>
      </c>
      <c r="AF11" s="200"/>
      <c r="AG11" s="60">
        <v>4</v>
      </c>
      <c r="AH11" s="63">
        <v>2.0885090000000002</v>
      </c>
      <c r="AI11" s="64">
        <v>28.056149999999999</v>
      </c>
      <c r="AJ11" s="64">
        <v>6.0020150000000001E-2</v>
      </c>
    </row>
    <row r="12" spans="2:36" x14ac:dyDescent="0.15">
      <c r="B12" s="200"/>
      <c r="C12" s="60">
        <v>5</v>
      </c>
      <c r="D12" s="61">
        <v>1.572173</v>
      </c>
      <c r="E12" s="62">
        <v>518.49879999999996</v>
      </c>
      <c r="F12" s="62">
        <v>0.1226023</v>
      </c>
      <c r="H12" s="200"/>
      <c r="I12" s="60">
        <v>5</v>
      </c>
      <c r="J12" s="63">
        <v>0.69149329999999998</v>
      </c>
      <c r="K12" s="64">
        <v>521.22159999999997</v>
      </c>
      <c r="L12" s="64">
        <v>0.14939179999999999</v>
      </c>
      <c r="N12" s="200"/>
      <c r="O12" s="60">
        <v>5</v>
      </c>
      <c r="P12" s="63">
        <v>0.6108555</v>
      </c>
      <c r="Q12" s="64">
        <v>472.08980000000003</v>
      </c>
      <c r="R12" s="64">
        <v>0.1458662</v>
      </c>
      <c r="T12" s="200"/>
      <c r="U12" s="60">
        <v>5</v>
      </c>
      <c r="V12" s="63">
        <v>1.2454499999999999</v>
      </c>
      <c r="W12" s="64">
        <v>490.29419999999999</v>
      </c>
      <c r="X12" s="64">
        <v>0.1394938</v>
      </c>
      <c r="Z12" s="200"/>
      <c r="AA12" s="60">
        <v>5</v>
      </c>
      <c r="AB12" s="63">
        <v>2.1237979999999999</v>
      </c>
      <c r="AC12" s="64">
        <v>20.14217</v>
      </c>
      <c r="AD12" s="64">
        <v>5.6424040000000002E-2</v>
      </c>
      <c r="AF12" s="200"/>
      <c r="AG12" s="60">
        <v>5</v>
      </c>
      <c r="AH12" s="63">
        <v>2.1250650000000002</v>
      </c>
      <c r="AI12" s="64">
        <v>28.198450000000001</v>
      </c>
      <c r="AJ12" s="64">
        <v>5.9980739999999998E-2</v>
      </c>
    </row>
    <row r="13" spans="2:36" x14ac:dyDescent="0.15">
      <c r="B13" s="200"/>
      <c r="C13" s="60">
        <v>6</v>
      </c>
      <c r="D13" s="61">
        <v>1.565836</v>
      </c>
      <c r="E13" s="62">
        <v>538.95100000000002</v>
      </c>
      <c r="F13" s="62">
        <v>0.1227461</v>
      </c>
      <c r="H13" s="200"/>
      <c r="I13" s="60">
        <v>6</v>
      </c>
      <c r="J13" s="63">
        <v>0.69431949999999998</v>
      </c>
      <c r="K13" s="64">
        <v>541.80870000000004</v>
      </c>
      <c r="L13" s="64">
        <v>0.1492774</v>
      </c>
      <c r="N13" s="200"/>
      <c r="O13" s="60">
        <v>6</v>
      </c>
      <c r="P13" s="63">
        <v>0.61325459999999998</v>
      </c>
      <c r="Q13" s="64">
        <v>492.50470000000001</v>
      </c>
      <c r="R13" s="64">
        <v>0.14590919999999999</v>
      </c>
      <c r="T13" s="200"/>
      <c r="U13" s="60">
        <v>6</v>
      </c>
      <c r="V13" s="63">
        <v>1.2353240000000001</v>
      </c>
      <c r="W13" s="64">
        <v>508.48169999999999</v>
      </c>
      <c r="X13" s="64">
        <v>0.13962269999999999</v>
      </c>
      <c r="Z13" s="195"/>
      <c r="AA13" s="68">
        <v>6</v>
      </c>
      <c r="AB13" s="69">
        <v>2.1309469999999999</v>
      </c>
      <c r="AC13" s="70">
        <v>20.334240000000001</v>
      </c>
      <c r="AD13" s="64">
        <v>5.671855E-2</v>
      </c>
      <c r="AF13" s="200"/>
      <c r="AG13" s="60">
        <v>6</v>
      </c>
      <c r="AH13" s="63">
        <v>2.1992129999999999</v>
      </c>
      <c r="AI13" s="64">
        <v>28.483560000000001</v>
      </c>
      <c r="AJ13" s="64">
        <v>5.990024E-2</v>
      </c>
    </row>
    <row r="14" spans="2:36" x14ac:dyDescent="0.15">
      <c r="B14" s="194">
        <v>23</v>
      </c>
      <c r="C14" s="65">
        <v>0</v>
      </c>
      <c r="D14" s="71">
        <v>1.562667</v>
      </c>
      <c r="E14" s="72">
        <v>549.18550000000005</v>
      </c>
      <c r="F14" s="72">
        <v>0.122818</v>
      </c>
      <c r="H14" s="194">
        <v>23</v>
      </c>
      <c r="I14" s="65">
        <v>0</v>
      </c>
      <c r="J14" s="73">
        <v>0.69573339999999995</v>
      </c>
      <c r="K14" s="67">
        <v>552.12660000000005</v>
      </c>
      <c r="L14" s="67">
        <v>0.1492202</v>
      </c>
      <c r="N14" s="194">
        <v>23</v>
      </c>
      <c r="O14" s="65">
        <v>0</v>
      </c>
      <c r="P14" s="66">
        <v>0.61445810000000001</v>
      </c>
      <c r="Q14" s="67">
        <v>502.73790000000002</v>
      </c>
      <c r="R14" s="67">
        <v>0.1459307</v>
      </c>
      <c r="T14" s="194">
        <v>23</v>
      </c>
      <c r="U14" s="65">
        <v>0</v>
      </c>
      <c r="V14" s="66">
        <v>1.2302489999999999</v>
      </c>
      <c r="W14" s="67">
        <v>517.59839999999997</v>
      </c>
      <c r="X14" s="67">
        <v>0.13968729999999999</v>
      </c>
      <c r="Z14" s="200">
        <v>23</v>
      </c>
      <c r="AA14" s="60">
        <v>0</v>
      </c>
      <c r="AB14" s="63">
        <v>2.1345869999999998</v>
      </c>
      <c r="AC14" s="64">
        <v>20.430129999999998</v>
      </c>
      <c r="AD14" s="67">
        <v>5.6865890000000002E-2</v>
      </c>
      <c r="AF14" s="194">
        <v>23</v>
      </c>
      <c r="AG14" s="65">
        <v>0</v>
      </c>
      <c r="AH14" s="66">
        <v>2.2365439999999999</v>
      </c>
      <c r="AI14" s="67">
        <v>28.626580000000001</v>
      </c>
      <c r="AJ14" s="67">
        <v>5.9859549999999997E-2</v>
      </c>
    </row>
    <row r="15" spans="2:36" x14ac:dyDescent="0.15">
      <c r="B15" s="200"/>
      <c r="C15" s="60">
        <v>1</v>
      </c>
      <c r="D15" s="61">
        <v>1.559499</v>
      </c>
      <c r="E15" s="62">
        <v>559.42679999999996</v>
      </c>
      <c r="F15" s="62">
        <v>0.12289</v>
      </c>
      <c r="H15" s="200"/>
      <c r="I15" s="60">
        <v>1</v>
      </c>
      <c r="J15" s="74">
        <v>0.69714770000000004</v>
      </c>
      <c r="K15" s="64">
        <v>562.46500000000003</v>
      </c>
      <c r="L15" s="64">
        <v>0.14916280000000001</v>
      </c>
      <c r="N15" s="200"/>
      <c r="O15" s="60">
        <v>1</v>
      </c>
      <c r="P15" s="63">
        <v>0.61566469999999995</v>
      </c>
      <c r="Q15" s="64">
        <v>512.99109999999996</v>
      </c>
      <c r="R15" s="64">
        <v>0.1459522</v>
      </c>
      <c r="T15" s="200"/>
      <c r="U15" s="60">
        <v>1</v>
      </c>
      <c r="V15" s="63">
        <v>1.225163</v>
      </c>
      <c r="W15" s="64">
        <v>526.73479999999995</v>
      </c>
      <c r="X15" s="64">
        <v>0.13975199999999999</v>
      </c>
      <c r="Z15" s="200"/>
      <c r="AA15" s="60">
        <v>1</v>
      </c>
      <c r="AB15" s="63">
        <v>2.138277</v>
      </c>
      <c r="AC15" s="64">
        <v>20.52589</v>
      </c>
      <c r="AD15" s="64">
        <v>5.701324E-2</v>
      </c>
      <c r="AF15" s="200"/>
      <c r="AG15" s="60">
        <v>1</v>
      </c>
      <c r="AH15" s="63">
        <v>2.2738360000000002</v>
      </c>
      <c r="AI15" s="64">
        <v>28.770050000000001</v>
      </c>
      <c r="AJ15" s="64">
        <v>5.98186E-2</v>
      </c>
    </row>
    <row r="16" spans="2:36" x14ac:dyDescent="0.15">
      <c r="B16" s="200"/>
      <c r="C16" s="60">
        <v>2</v>
      </c>
      <c r="D16" s="61">
        <v>1.553164</v>
      </c>
      <c r="E16" s="62">
        <v>579.93669999999997</v>
      </c>
      <c r="F16" s="62">
        <v>0.12303409999999999</v>
      </c>
      <c r="H16" s="200"/>
      <c r="I16" s="60">
        <v>2</v>
      </c>
      <c r="J16" s="74">
        <v>0.69997819999999999</v>
      </c>
      <c r="K16" s="64">
        <v>583.21410000000003</v>
      </c>
      <c r="L16" s="64">
        <v>0.1490476</v>
      </c>
      <c r="N16" s="200"/>
      <c r="O16" s="60">
        <v>2</v>
      </c>
      <c r="P16" s="63">
        <v>0.61808819999999998</v>
      </c>
      <c r="Q16" s="64">
        <v>533.56669999999997</v>
      </c>
      <c r="R16" s="64">
        <v>0.1459955</v>
      </c>
      <c r="T16" s="200"/>
      <c r="U16" s="60">
        <v>2</v>
      </c>
      <c r="V16" s="63">
        <v>1.2149490000000001</v>
      </c>
      <c r="W16" s="64">
        <v>545.08119999999997</v>
      </c>
      <c r="X16" s="64">
        <v>0.1398817</v>
      </c>
      <c r="Z16" s="200"/>
      <c r="AA16" s="60">
        <v>2</v>
      </c>
      <c r="AB16" s="63">
        <v>2.1458279999999998</v>
      </c>
      <c r="AC16" s="64">
        <v>20.71696</v>
      </c>
      <c r="AD16" s="64">
        <v>5.7307919999999998E-2</v>
      </c>
      <c r="AF16" s="200"/>
      <c r="AG16" s="60">
        <v>2</v>
      </c>
      <c r="AH16" s="63">
        <v>2.3478650000000001</v>
      </c>
      <c r="AI16" s="64">
        <v>29.058540000000001</v>
      </c>
      <c r="AJ16" s="64">
        <v>5.9735219999999999E-2</v>
      </c>
    </row>
    <row r="17" spans="2:36" x14ac:dyDescent="0.15">
      <c r="B17" s="200"/>
      <c r="C17" s="60">
        <v>3</v>
      </c>
      <c r="D17" s="61">
        <v>1.5499970000000001</v>
      </c>
      <c r="E17" s="62">
        <v>590.21050000000002</v>
      </c>
      <c r="F17" s="62">
        <v>0.1231062</v>
      </c>
      <c r="H17" s="200"/>
      <c r="I17" s="60">
        <v>3</v>
      </c>
      <c r="J17" s="74">
        <v>0.70139430000000003</v>
      </c>
      <c r="K17" s="64">
        <v>593.62980000000005</v>
      </c>
      <c r="L17" s="64">
        <v>0.14898980000000001</v>
      </c>
      <c r="N17" s="200"/>
      <c r="O17" s="60">
        <v>3</v>
      </c>
      <c r="P17" s="63">
        <v>0.61930589999999996</v>
      </c>
      <c r="Q17" s="64">
        <v>543.89319999999998</v>
      </c>
      <c r="R17" s="64">
        <v>0.14601710000000001</v>
      </c>
      <c r="T17" s="200"/>
      <c r="U17" s="60">
        <v>3</v>
      </c>
      <c r="V17" s="63">
        <v>1.2098180000000001</v>
      </c>
      <c r="W17" s="64">
        <v>554.29899999999998</v>
      </c>
      <c r="X17" s="64">
        <v>0.13994690000000001</v>
      </c>
      <c r="Z17" s="200"/>
      <c r="AA17" s="60">
        <v>3</v>
      </c>
      <c r="AB17" s="63">
        <v>2.1496970000000002</v>
      </c>
      <c r="AC17" s="64">
        <v>20.812200000000001</v>
      </c>
      <c r="AD17" s="64">
        <v>5.7455180000000002E-2</v>
      </c>
      <c r="AF17" s="200"/>
      <c r="AG17" s="60">
        <v>3</v>
      </c>
      <c r="AH17" s="63">
        <v>2.3845890000000001</v>
      </c>
      <c r="AI17" s="64">
        <v>29.203620000000001</v>
      </c>
      <c r="AJ17" s="64">
        <v>5.9692809999999999E-2</v>
      </c>
    </row>
    <row r="18" spans="2:36" x14ac:dyDescent="0.15">
      <c r="B18" s="200"/>
      <c r="C18" s="60">
        <v>4</v>
      </c>
      <c r="D18" s="61">
        <v>1.5436609999999999</v>
      </c>
      <c r="E18" s="62">
        <v>610.81089999999995</v>
      </c>
      <c r="F18" s="62">
        <v>0.1232507</v>
      </c>
      <c r="H18" s="200"/>
      <c r="I18" s="60">
        <v>4</v>
      </c>
      <c r="J18" s="74">
        <v>0.70422859999999998</v>
      </c>
      <c r="K18" s="64">
        <v>614.55870000000004</v>
      </c>
      <c r="L18" s="64">
        <v>0.1488737</v>
      </c>
      <c r="N18" s="200"/>
      <c r="O18" s="60">
        <v>4</v>
      </c>
      <c r="P18" s="63">
        <v>0.62175460000000005</v>
      </c>
      <c r="Q18" s="64">
        <v>564.63440000000003</v>
      </c>
      <c r="R18" s="64">
        <v>0.14606060000000001</v>
      </c>
      <c r="T18" s="200"/>
      <c r="U18" s="60">
        <v>4</v>
      </c>
      <c r="V18" s="63">
        <v>1.1994929999999999</v>
      </c>
      <c r="W18" s="64">
        <v>572.84209999999996</v>
      </c>
      <c r="X18" s="64">
        <v>0.1400777</v>
      </c>
      <c r="Z18" s="200"/>
      <c r="AA18" s="60">
        <v>4</v>
      </c>
      <c r="AB18" s="63">
        <v>2.157626</v>
      </c>
      <c r="AC18" s="64">
        <v>21.002120000000001</v>
      </c>
      <c r="AD18" s="64">
        <v>5.7749630000000003E-2</v>
      </c>
      <c r="AF18" s="200"/>
      <c r="AG18" s="60">
        <v>4</v>
      </c>
      <c r="AH18" s="63">
        <v>2.4574690000000001</v>
      </c>
      <c r="AI18" s="64">
        <v>29.49558</v>
      </c>
      <c r="AJ18" s="64">
        <v>5.9606579999999999E-2</v>
      </c>
    </row>
    <row r="19" spans="2:36" x14ac:dyDescent="0.15">
      <c r="B19" s="200"/>
      <c r="C19" s="60">
        <v>5</v>
      </c>
      <c r="D19" s="61">
        <v>1.5404910000000001</v>
      </c>
      <c r="E19" s="62">
        <v>621.14350000000002</v>
      </c>
      <c r="F19" s="62">
        <v>0.1233231</v>
      </c>
      <c r="H19" s="200"/>
      <c r="I19" s="60">
        <v>5</v>
      </c>
      <c r="J19" s="74">
        <v>0.70564720000000003</v>
      </c>
      <c r="K19" s="64">
        <v>625.07849999999996</v>
      </c>
      <c r="L19" s="64">
        <v>0.14881539999999999</v>
      </c>
      <c r="N19" s="200"/>
      <c r="O19" s="60">
        <v>5</v>
      </c>
      <c r="P19" s="63">
        <v>0.62298609999999999</v>
      </c>
      <c r="Q19" s="64">
        <v>575.05219999999997</v>
      </c>
      <c r="R19" s="64">
        <v>0.1460824</v>
      </c>
      <c r="T19" s="200"/>
      <c r="U19" s="60">
        <v>5</v>
      </c>
      <c r="V19" s="63">
        <v>1.194296</v>
      </c>
      <c r="W19" s="64">
        <v>582.17499999999995</v>
      </c>
      <c r="X19" s="64">
        <v>0.1401434</v>
      </c>
      <c r="Z19" s="200"/>
      <c r="AA19" s="60">
        <v>5</v>
      </c>
      <c r="AB19" s="63">
        <v>2.16168</v>
      </c>
      <c r="AC19" s="64">
        <v>21.09686</v>
      </c>
      <c r="AD19" s="64">
        <v>5.7896959999999997E-2</v>
      </c>
      <c r="AF19" s="200"/>
      <c r="AG19" s="60">
        <v>5</v>
      </c>
      <c r="AH19" s="63">
        <v>2.493582</v>
      </c>
      <c r="AI19" s="64">
        <v>29.642499999999998</v>
      </c>
      <c r="AJ19" s="64">
        <v>5.9562280000000002E-2</v>
      </c>
    </row>
    <row r="20" spans="2:36" x14ac:dyDescent="0.15">
      <c r="B20" s="195"/>
      <c r="C20" s="68">
        <v>6</v>
      </c>
      <c r="D20" s="75">
        <v>1.5341450000000001</v>
      </c>
      <c r="E20" s="76">
        <v>641.88990000000001</v>
      </c>
      <c r="F20" s="76">
        <v>0.1234683</v>
      </c>
      <c r="H20" s="195"/>
      <c r="I20" s="68">
        <v>6</v>
      </c>
      <c r="J20" s="77">
        <v>0.70848829999999996</v>
      </c>
      <c r="K20" s="70">
        <v>646.24390000000005</v>
      </c>
      <c r="L20" s="70">
        <v>0.148698</v>
      </c>
      <c r="N20" s="195"/>
      <c r="O20" s="68">
        <v>6</v>
      </c>
      <c r="P20" s="69">
        <v>0.62546429999999997</v>
      </c>
      <c r="Q20" s="70">
        <v>595.98869999999999</v>
      </c>
      <c r="R20" s="70">
        <v>0.14612600000000001</v>
      </c>
      <c r="T20" s="195"/>
      <c r="U20" s="68">
        <v>6</v>
      </c>
      <c r="V20" s="69">
        <v>1.1838200000000001</v>
      </c>
      <c r="W20" s="70">
        <v>600.98320000000001</v>
      </c>
      <c r="X20" s="70">
        <v>0.1402756</v>
      </c>
      <c r="Z20" s="200"/>
      <c r="AA20" s="60">
        <v>6</v>
      </c>
      <c r="AB20" s="63">
        <v>2.1699549999999999</v>
      </c>
      <c r="AC20" s="64">
        <v>21.286049999999999</v>
      </c>
      <c r="AD20" s="70">
        <v>5.8192180000000003E-2</v>
      </c>
      <c r="AF20" s="195"/>
      <c r="AG20" s="68">
        <v>6</v>
      </c>
      <c r="AH20" s="69">
        <v>2.5649320000000002</v>
      </c>
      <c r="AI20" s="70">
        <v>29.93835</v>
      </c>
      <c r="AJ20" s="70">
        <v>5.9469979999999999E-2</v>
      </c>
    </row>
    <row r="21" spans="2:36" x14ac:dyDescent="0.15">
      <c r="B21" s="200">
        <v>24</v>
      </c>
      <c r="C21" s="60">
        <v>0</v>
      </c>
      <c r="D21" s="61">
        <v>1.5309680000000001</v>
      </c>
      <c r="E21" s="62">
        <v>652.31129999999996</v>
      </c>
      <c r="F21" s="62">
        <v>0.1235412</v>
      </c>
      <c r="H21" s="200">
        <v>24</v>
      </c>
      <c r="I21" s="60">
        <v>0</v>
      </c>
      <c r="J21" s="63">
        <v>0.70991179999999998</v>
      </c>
      <c r="K21" s="64">
        <v>656.89469999999994</v>
      </c>
      <c r="L21" s="64">
        <v>0.14863889999999999</v>
      </c>
      <c r="N21" s="200">
        <v>24</v>
      </c>
      <c r="O21" s="60">
        <v>0</v>
      </c>
      <c r="P21" s="63">
        <v>0.62671169999999998</v>
      </c>
      <c r="Q21" s="64">
        <v>606.51009999999997</v>
      </c>
      <c r="R21" s="64">
        <v>0.1461479</v>
      </c>
      <c r="T21" s="200">
        <v>24</v>
      </c>
      <c r="U21" s="60">
        <v>0</v>
      </c>
      <c r="V21" s="63">
        <v>1.1785369999999999</v>
      </c>
      <c r="W21" s="64">
        <v>610.46579999999994</v>
      </c>
      <c r="X21" s="64">
        <v>0.1403422</v>
      </c>
      <c r="Z21" s="194">
        <v>24</v>
      </c>
      <c r="AA21" s="65">
        <v>0</v>
      </c>
      <c r="AB21" s="66">
        <v>2.1741670000000002</v>
      </c>
      <c r="AC21" s="67">
        <v>21.380590000000002</v>
      </c>
      <c r="AD21" s="64">
        <v>5.834023E-2</v>
      </c>
      <c r="AF21" s="200">
        <v>24</v>
      </c>
      <c r="AG21" s="60">
        <v>0</v>
      </c>
      <c r="AH21" s="63">
        <v>2.6000130000000001</v>
      </c>
      <c r="AI21" s="64">
        <v>30.087309999999999</v>
      </c>
      <c r="AJ21" s="64">
        <v>5.9421540000000002E-2</v>
      </c>
    </row>
    <row r="22" spans="2:36" x14ac:dyDescent="0.15">
      <c r="B22" s="200"/>
      <c r="C22" s="60">
        <v>1</v>
      </c>
      <c r="D22" s="61">
        <v>1.527787</v>
      </c>
      <c r="E22" s="62">
        <v>662.77</v>
      </c>
      <c r="F22" s="62">
        <v>0.12361419999999999</v>
      </c>
      <c r="H22" s="200"/>
      <c r="I22" s="60">
        <v>1</v>
      </c>
      <c r="J22" s="63">
        <v>0.71133760000000001</v>
      </c>
      <c r="K22" s="64">
        <v>667.59410000000003</v>
      </c>
      <c r="L22" s="64">
        <v>0.1485795</v>
      </c>
      <c r="N22" s="200"/>
      <c r="O22" s="60">
        <v>1</v>
      </c>
      <c r="P22" s="63">
        <v>0.62796510000000005</v>
      </c>
      <c r="Q22" s="64">
        <v>617.06880000000001</v>
      </c>
      <c r="R22" s="64">
        <v>0.14616979999999999</v>
      </c>
      <c r="T22" s="200"/>
      <c r="U22" s="60">
        <v>1</v>
      </c>
      <c r="V22" s="63">
        <v>1.1732210000000001</v>
      </c>
      <c r="W22" s="64">
        <v>620.00570000000005</v>
      </c>
      <c r="X22" s="64">
        <v>0.1404089</v>
      </c>
      <c r="Z22" s="200"/>
      <c r="AA22" s="60">
        <v>1</v>
      </c>
      <c r="AB22" s="63">
        <v>2.1784219999999999</v>
      </c>
      <c r="AC22" s="64">
        <v>21.475149999999999</v>
      </c>
      <c r="AD22" s="64">
        <v>5.848867E-2</v>
      </c>
      <c r="AF22" s="200"/>
      <c r="AG22" s="60">
        <v>1</v>
      </c>
      <c r="AH22" s="63">
        <v>2.6345749999999999</v>
      </c>
      <c r="AI22" s="64">
        <v>30.23696</v>
      </c>
      <c r="AJ22" s="64">
        <v>5.9371E-2</v>
      </c>
    </row>
    <row r="23" spans="2:36" x14ac:dyDescent="0.15">
      <c r="B23" s="200"/>
      <c r="C23" s="60">
        <v>2</v>
      </c>
      <c r="D23" s="61">
        <v>1.521409</v>
      </c>
      <c r="E23" s="62">
        <v>683.81320000000005</v>
      </c>
      <c r="F23" s="62">
        <v>0.1237608</v>
      </c>
      <c r="H23" s="200"/>
      <c r="I23" s="60">
        <v>2</v>
      </c>
      <c r="J23" s="63">
        <v>0.71419860000000002</v>
      </c>
      <c r="K23" s="64">
        <v>689.14959999999996</v>
      </c>
      <c r="L23" s="64">
        <v>0.1484598</v>
      </c>
      <c r="N23" s="200"/>
      <c r="O23" s="60">
        <v>2</v>
      </c>
      <c r="P23" s="63">
        <v>0.63049189999999999</v>
      </c>
      <c r="Q23" s="64">
        <v>638.30610000000001</v>
      </c>
      <c r="R23" s="64">
        <v>0.1462136</v>
      </c>
      <c r="T23" s="200"/>
      <c r="U23" s="60">
        <v>2</v>
      </c>
      <c r="V23" s="63">
        <v>1.1624779999999999</v>
      </c>
      <c r="W23" s="64">
        <v>639.27290000000005</v>
      </c>
      <c r="X23" s="64">
        <v>0.14054340000000001</v>
      </c>
      <c r="Z23" s="200"/>
      <c r="AA23" s="60">
        <v>2</v>
      </c>
      <c r="AB23" s="63">
        <v>2.1870430000000001</v>
      </c>
      <c r="AC23" s="64">
        <v>21.66452</v>
      </c>
      <c r="AD23" s="64">
        <v>5.8786940000000003E-2</v>
      </c>
      <c r="AF23" s="200"/>
      <c r="AG23" s="60">
        <v>2</v>
      </c>
      <c r="AH23" s="63">
        <v>2.701851</v>
      </c>
      <c r="AI23" s="64">
        <v>30.5382</v>
      </c>
      <c r="AJ23" s="64">
        <v>5.9261010000000003E-2</v>
      </c>
    </row>
    <row r="24" spans="2:36" x14ac:dyDescent="0.15">
      <c r="B24" s="200"/>
      <c r="C24" s="60">
        <v>3</v>
      </c>
      <c r="D24" s="61">
        <v>1.518211</v>
      </c>
      <c r="E24" s="62">
        <v>694.40470000000005</v>
      </c>
      <c r="F24" s="62">
        <v>0.1238344</v>
      </c>
      <c r="H24" s="200"/>
      <c r="I24" s="60">
        <v>3</v>
      </c>
      <c r="J24" s="63">
        <v>0.71563449999999995</v>
      </c>
      <c r="K24" s="64">
        <v>700.01120000000003</v>
      </c>
      <c r="L24" s="64">
        <v>0.14839939999999999</v>
      </c>
      <c r="N24" s="200"/>
      <c r="O24" s="60">
        <v>3</v>
      </c>
      <c r="P24" s="63">
        <v>0.6317663</v>
      </c>
      <c r="Q24" s="64">
        <v>648.98860000000002</v>
      </c>
      <c r="R24" s="64">
        <v>0.14623549999999999</v>
      </c>
      <c r="T24" s="200"/>
      <c r="U24" s="60">
        <v>3</v>
      </c>
      <c r="V24" s="63">
        <v>1.1570469999999999</v>
      </c>
      <c r="W24" s="64">
        <v>649.0086</v>
      </c>
      <c r="X24" s="64">
        <v>0.14061119999999999</v>
      </c>
      <c r="Z24" s="200"/>
      <c r="AA24" s="60">
        <v>3</v>
      </c>
      <c r="AB24" s="63">
        <v>2.191398</v>
      </c>
      <c r="AC24" s="64">
        <v>21.759409999999999</v>
      </c>
      <c r="AD24" s="64">
        <v>5.8936820000000001E-2</v>
      </c>
      <c r="AF24" s="200"/>
      <c r="AG24" s="60">
        <v>3</v>
      </c>
      <c r="AH24" s="63">
        <v>2.7344089999999999</v>
      </c>
      <c r="AI24" s="64">
        <v>30.689730000000001</v>
      </c>
      <c r="AJ24" s="64">
        <v>5.919982E-2</v>
      </c>
    </row>
    <row r="25" spans="2:36" x14ac:dyDescent="0.15">
      <c r="B25" s="200"/>
      <c r="C25" s="60">
        <v>4</v>
      </c>
      <c r="D25" s="61">
        <v>1.5117910000000001</v>
      </c>
      <c r="E25" s="62">
        <v>715.74440000000004</v>
      </c>
      <c r="F25" s="62">
        <v>0.1239823</v>
      </c>
      <c r="H25" s="200"/>
      <c r="I25" s="60">
        <v>4</v>
      </c>
      <c r="J25" s="63">
        <v>0.71851960000000004</v>
      </c>
      <c r="K25" s="64">
        <v>721.91470000000004</v>
      </c>
      <c r="L25" s="64">
        <v>0.14827760000000001</v>
      </c>
      <c r="N25" s="200"/>
      <c r="O25" s="60">
        <v>4</v>
      </c>
      <c r="P25" s="63">
        <v>0.63433949999999995</v>
      </c>
      <c r="Q25" s="64">
        <v>670.49270000000001</v>
      </c>
      <c r="R25" s="64">
        <v>0.1462792</v>
      </c>
      <c r="T25" s="200"/>
      <c r="U25" s="60">
        <v>4</v>
      </c>
      <c r="V25" s="63">
        <v>1.1460490000000001</v>
      </c>
      <c r="W25" s="64">
        <v>668.70489999999995</v>
      </c>
      <c r="X25" s="64">
        <v>0.1407477</v>
      </c>
      <c r="Z25" s="200"/>
      <c r="AA25" s="60">
        <v>4</v>
      </c>
      <c r="AB25" s="63">
        <v>2.2001580000000001</v>
      </c>
      <c r="AC25" s="64">
        <v>21.9499</v>
      </c>
      <c r="AD25" s="64">
        <v>5.9238069999999997E-2</v>
      </c>
      <c r="AF25" s="200"/>
      <c r="AG25" s="60">
        <v>4</v>
      </c>
      <c r="AH25" s="63">
        <v>2.796662</v>
      </c>
      <c r="AI25" s="64">
        <v>30.994499999999999</v>
      </c>
      <c r="AJ25" s="64">
        <v>5.9060870000000001E-2</v>
      </c>
    </row>
    <row r="26" spans="2:36" x14ac:dyDescent="0.15">
      <c r="B26" s="200"/>
      <c r="C26" s="60">
        <v>5</v>
      </c>
      <c r="D26" s="61">
        <v>1.508567</v>
      </c>
      <c r="E26" s="62">
        <v>726.49929999999995</v>
      </c>
      <c r="F26" s="62">
        <v>0.1240566</v>
      </c>
      <c r="H26" s="200"/>
      <c r="I26" s="60">
        <v>5</v>
      </c>
      <c r="J26" s="63">
        <v>0.71996950000000004</v>
      </c>
      <c r="K26" s="64">
        <v>732.9606</v>
      </c>
      <c r="L26" s="64">
        <v>0.14821609999999999</v>
      </c>
      <c r="N26" s="200"/>
      <c r="O26" s="60">
        <v>5</v>
      </c>
      <c r="P26" s="63">
        <v>0.63563939999999997</v>
      </c>
      <c r="Q26" s="64">
        <v>681.31920000000002</v>
      </c>
      <c r="R26" s="64">
        <v>0.14630099999999999</v>
      </c>
      <c r="T26" s="200"/>
      <c r="U26" s="60">
        <v>5</v>
      </c>
      <c r="V26" s="63">
        <v>1.1404780000000001</v>
      </c>
      <c r="W26" s="64">
        <v>678.6739</v>
      </c>
      <c r="X26" s="64">
        <v>0.14081650000000001</v>
      </c>
      <c r="Z26" s="200"/>
      <c r="AA26" s="60">
        <v>5</v>
      </c>
      <c r="AB26" s="63">
        <v>2.2045469999999998</v>
      </c>
      <c r="AC26" s="64">
        <v>22.0456</v>
      </c>
      <c r="AD26" s="64">
        <v>5.9389409999999997E-2</v>
      </c>
      <c r="AF26" s="200"/>
      <c r="AG26" s="60">
        <v>5</v>
      </c>
      <c r="AH26" s="63">
        <v>2.8259409999999998</v>
      </c>
      <c r="AI26" s="64">
        <v>31.147739999999999</v>
      </c>
      <c r="AJ26" s="64">
        <v>5.8981699999999998E-2</v>
      </c>
    </row>
    <row r="27" spans="2:36" x14ac:dyDescent="0.15">
      <c r="B27" s="200"/>
      <c r="C27" s="60">
        <v>6</v>
      </c>
      <c r="D27" s="61">
        <v>1.502089</v>
      </c>
      <c r="E27" s="62">
        <v>748.19479999999999</v>
      </c>
      <c r="F27" s="62">
        <v>0.12420589999999999</v>
      </c>
      <c r="H27" s="200"/>
      <c r="I27" s="60">
        <v>6</v>
      </c>
      <c r="J27" s="63">
        <v>0.72288669999999999</v>
      </c>
      <c r="K27" s="64">
        <v>755.25019999999995</v>
      </c>
      <c r="L27" s="64">
        <v>0.14809169999999999</v>
      </c>
      <c r="N27" s="200"/>
      <c r="O27" s="60">
        <v>6</v>
      </c>
      <c r="P27" s="63">
        <v>0.63826890000000003</v>
      </c>
      <c r="Q27" s="64">
        <v>703.13279999999997</v>
      </c>
      <c r="R27" s="64">
        <v>0.14634440000000001</v>
      </c>
      <c r="T27" s="200"/>
      <c r="U27" s="60">
        <v>6</v>
      </c>
      <c r="V27" s="63">
        <v>1.1291770000000001</v>
      </c>
      <c r="W27" s="64">
        <v>698.87350000000004</v>
      </c>
      <c r="X27" s="64">
        <v>0.1409552</v>
      </c>
      <c r="Z27" s="195"/>
      <c r="AA27" s="68">
        <v>6</v>
      </c>
      <c r="AB27" s="69">
        <v>2.2132990000000001</v>
      </c>
      <c r="AC27" s="70">
        <v>22.238119999999999</v>
      </c>
      <c r="AD27" s="64">
        <v>5.9693200000000002E-2</v>
      </c>
      <c r="AF27" s="200"/>
      <c r="AG27" s="60">
        <v>6</v>
      </c>
      <c r="AH27" s="63">
        <v>2.8795169999999999</v>
      </c>
      <c r="AI27" s="64">
        <v>31.455880000000001</v>
      </c>
      <c r="AJ27" s="64">
        <v>5.8800310000000001E-2</v>
      </c>
    </row>
    <row r="28" spans="2:36" x14ac:dyDescent="0.15">
      <c r="B28" s="194">
        <v>25</v>
      </c>
      <c r="C28" s="65">
        <v>0</v>
      </c>
      <c r="D28" s="71">
        <v>1.4988319999999999</v>
      </c>
      <c r="E28" s="72">
        <v>759.14110000000005</v>
      </c>
      <c r="F28" s="72">
        <v>0.124281</v>
      </c>
      <c r="H28" s="194">
        <v>25</v>
      </c>
      <c r="I28" s="65">
        <v>0</v>
      </c>
      <c r="J28" s="66">
        <v>0.72435470000000002</v>
      </c>
      <c r="K28" s="67">
        <v>766.49680000000001</v>
      </c>
      <c r="L28" s="67">
        <v>0.14802879999999999</v>
      </c>
      <c r="N28" s="194">
        <v>25</v>
      </c>
      <c r="O28" s="65">
        <v>0</v>
      </c>
      <c r="P28" s="66">
        <v>0.6395999</v>
      </c>
      <c r="Q28" s="67">
        <v>714.12440000000004</v>
      </c>
      <c r="R28" s="67">
        <v>0.146366</v>
      </c>
      <c r="T28" s="194">
        <v>25</v>
      </c>
      <c r="U28" s="65">
        <v>0</v>
      </c>
      <c r="V28" s="66">
        <v>1.1234409999999999</v>
      </c>
      <c r="W28" s="67">
        <v>709.11170000000004</v>
      </c>
      <c r="X28" s="67">
        <v>0.14102509999999999</v>
      </c>
      <c r="Z28" s="200">
        <v>25</v>
      </c>
      <c r="AA28" s="60">
        <v>0</v>
      </c>
      <c r="AB28" s="63">
        <v>2.2176429999999998</v>
      </c>
      <c r="AC28" s="64">
        <v>22.33501</v>
      </c>
      <c r="AD28" s="67">
        <v>5.984548E-2</v>
      </c>
      <c r="AF28" s="194">
        <v>25</v>
      </c>
      <c r="AG28" s="65">
        <v>0</v>
      </c>
      <c r="AH28" s="66">
        <v>2.9032439999999999</v>
      </c>
      <c r="AI28" s="67">
        <v>31.610749999999999</v>
      </c>
      <c r="AJ28" s="67">
        <v>5.869634E-2</v>
      </c>
    </row>
    <row r="29" spans="2:36" x14ac:dyDescent="0.15">
      <c r="B29" s="200"/>
      <c r="C29" s="60">
        <v>1</v>
      </c>
      <c r="D29" s="61">
        <v>1.495563</v>
      </c>
      <c r="E29" s="62">
        <v>770.15629999999999</v>
      </c>
      <c r="F29" s="62">
        <v>0.1243562</v>
      </c>
      <c r="H29" s="200"/>
      <c r="I29" s="60">
        <v>1</v>
      </c>
      <c r="J29" s="63">
        <v>0.72582939999999996</v>
      </c>
      <c r="K29" s="64">
        <v>777.81309999999996</v>
      </c>
      <c r="L29" s="64">
        <v>0.1479654</v>
      </c>
      <c r="N29" s="200"/>
      <c r="O29" s="60">
        <v>1</v>
      </c>
      <c r="P29" s="63">
        <v>0.64094280000000003</v>
      </c>
      <c r="Q29" s="64">
        <v>725.17570000000001</v>
      </c>
      <c r="R29" s="64">
        <v>0.1463874</v>
      </c>
      <c r="T29" s="200"/>
      <c r="U29" s="60">
        <v>1</v>
      </c>
      <c r="V29" s="63">
        <v>1.1176459999999999</v>
      </c>
      <c r="W29" s="64">
        <v>719.44669999999996</v>
      </c>
      <c r="X29" s="64">
        <v>0.14109540000000001</v>
      </c>
      <c r="Z29" s="200"/>
      <c r="AA29" s="60">
        <v>1</v>
      </c>
      <c r="AB29" s="63">
        <v>2.2219549999999999</v>
      </c>
      <c r="AC29" s="64">
        <v>22.432359999999999</v>
      </c>
      <c r="AD29" s="64">
        <v>5.9997910000000002E-2</v>
      </c>
      <c r="AF29" s="200"/>
      <c r="AG29" s="60">
        <v>1</v>
      </c>
      <c r="AH29" s="63">
        <v>2.9246349999999999</v>
      </c>
      <c r="AI29" s="64">
        <v>31.76614</v>
      </c>
      <c r="AJ29" s="64">
        <v>5.8582469999999998E-2</v>
      </c>
    </row>
    <row r="30" spans="2:36" x14ac:dyDescent="0.15">
      <c r="B30" s="200"/>
      <c r="C30" s="60">
        <v>2</v>
      </c>
      <c r="D30" s="61">
        <v>1.4889889999999999</v>
      </c>
      <c r="E30" s="62">
        <v>792.40139999999997</v>
      </c>
      <c r="F30" s="62">
        <v>0.1245076</v>
      </c>
      <c r="H30" s="200"/>
      <c r="I30" s="60">
        <v>2</v>
      </c>
      <c r="J30" s="63">
        <v>0.72880029999999996</v>
      </c>
      <c r="K30" s="64">
        <v>800.66250000000002</v>
      </c>
      <c r="L30" s="64">
        <v>0.1478371</v>
      </c>
      <c r="N30" s="200"/>
      <c r="O30" s="60">
        <v>2</v>
      </c>
      <c r="P30" s="63">
        <v>0.64366630000000002</v>
      </c>
      <c r="Q30" s="64">
        <v>747.46600000000001</v>
      </c>
      <c r="R30" s="64">
        <v>0.14643</v>
      </c>
      <c r="T30" s="200"/>
      <c r="U30" s="60">
        <v>2</v>
      </c>
      <c r="V30" s="63">
        <v>1.105864</v>
      </c>
      <c r="W30" s="64">
        <v>740.41890000000001</v>
      </c>
      <c r="X30" s="64">
        <v>0.14123720000000001</v>
      </c>
      <c r="Z30" s="200"/>
      <c r="AA30" s="60">
        <v>2</v>
      </c>
      <c r="AB30" s="63">
        <v>2.230448</v>
      </c>
      <c r="AC30" s="64">
        <v>22.628360000000001</v>
      </c>
      <c r="AD30" s="64">
        <v>6.0302830000000002E-2</v>
      </c>
      <c r="AF30" s="200"/>
      <c r="AG30" s="60">
        <v>2</v>
      </c>
      <c r="AH30" s="63">
        <v>2.960877</v>
      </c>
      <c r="AI30" s="64">
        <v>32.078470000000003</v>
      </c>
      <c r="AJ30" s="64">
        <v>5.832623E-2</v>
      </c>
    </row>
    <row r="31" spans="2:36" x14ac:dyDescent="0.15">
      <c r="B31" s="200"/>
      <c r="C31" s="60">
        <v>3</v>
      </c>
      <c r="D31" s="61">
        <v>1.485687</v>
      </c>
      <c r="E31" s="62">
        <v>803.63430000000005</v>
      </c>
      <c r="F31" s="62">
        <v>0.12458370000000001</v>
      </c>
      <c r="H31" s="200"/>
      <c r="I31" s="60">
        <v>3</v>
      </c>
      <c r="J31" s="63">
        <v>0.73029739999999999</v>
      </c>
      <c r="K31" s="64">
        <v>812.19920000000002</v>
      </c>
      <c r="L31" s="64">
        <v>0.14777209999999999</v>
      </c>
      <c r="N31" s="200"/>
      <c r="O31" s="60">
        <v>3</v>
      </c>
      <c r="P31" s="63">
        <v>0.64504819999999996</v>
      </c>
      <c r="Q31" s="64">
        <v>758.7097</v>
      </c>
      <c r="R31" s="64">
        <v>0.1464511</v>
      </c>
      <c r="T31" s="200"/>
      <c r="U31" s="60">
        <v>3</v>
      </c>
      <c r="V31" s="63">
        <v>1.099872</v>
      </c>
      <c r="W31" s="64">
        <v>751.06190000000004</v>
      </c>
      <c r="X31" s="64">
        <v>0.14130870000000001</v>
      </c>
      <c r="Z31" s="200"/>
      <c r="AA31" s="60">
        <v>3</v>
      </c>
      <c r="AB31" s="63">
        <v>2.2346149999999998</v>
      </c>
      <c r="AC31" s="64">
        <v>22.727</v>
      </c>
      <c r="AD31" s="64">
        <v>6.0455080000000001E-2</v>
      </c>
      <c r="AF31" s="200"/>
      <c r="AG31" s="60">
        <v>3</v>
      </c>
      <c r="AH31" s="63">
        <v>2.9760620000000002</v>
      </c>
      <c r="AI31" s="64">
        <v>32.235370000000003</v>
      </c>
      <c r="AJ31" s="64">
        <v>5.8184420000000001E-2</v>
      </c>
    </row>
    <row r="32" spans="2:36" x14ac:dyDescent="0.15">
      <c r="B32" s="200"/>
      <c r="C32" s="60">
        <v>4</v>
      </c>
      <c r="D32" s="61">
        <v>1.4790559999999999</v>
      </c>
      <c r="E32" s="62">
        <v>826.32839999999999</v>
      </c>
      <c r="F32" s="62">
        <v>0.1247365</v>
      </c>
      <c r="H32" s="200"/>
      <c r="I32" s="60">
        <v>4</v>
      </c>
      <c r="J32" s="63">
        <v>0.73331670000000004</v>
      </c>
      <c r="K32" s="64">
        <v>835.50409999999999</v>
      </c>
      <c r="L32" s="64">
        <v>0.1476403</v>
      </c>
      <c r="N32" s="200"/>
      <c r="O32" s="60">
        <v>4</v>
      </c>
      <c r="P32" s="63">
        <v>0.64785550000000003</v>
      </c>
      <c r="Q32" s="64">
        <v>781.40419999999995</v>
      </c>
      <c r="R32" s="64">
        <v>0.1464926</v>
      </c>
      <c r="T32" s="200"/>
      <c r="U32" s="60">
        <v>4</v>
      </c>
      <c r="V32" s="63">
        <v>1.0876790000000001</v>
      </c>
      <c r="W32" s="64">
        <v>772.67399999999998</v>
      </c>
      <c r="X32" s="64">
        <v>0.14145269999999999</v>
      </c>
      <c r="Z32" s="200"/>
      <c r="AA32" s="60">
        <v>4</v>
      </c>
      <c r="AB32" s="63">
        <v>2.2427589999999999</v>
      </c>
      <c r="AC32" s="64">
        <v>22.925419999999999</v>
      </c>
      <c r="AD32" s="64">
        <v>6.0758399999999997E-2</v>
      </c>
      <c r="AF32" s="200"/>
      <c r="AG32" s="60">
        <v>4</v>
      </c>
      <c r="AH32" s="63">
        <v>3.0012810000000001</v>
      </c>
      <c r="AI32" s="64">
        <v>32.550510000000003</v>
      </c>
      <c r="AJ32" s="64">
        <v>5.787407E-2</v>
      </c>
    </row>
    <row r="33" spans="2:36" x14ac:dyDescent="0.15">
      <c r="B33" s="200"/>
      <c r="C33" s="60">
        <v>5</v>
      </c>
      <c r="D33" s="61">
        <v>1.4757290000000001</v>
      </c>
      <c r="E33" s="62">
        <v>837.79250000000002</v>
      </c>
      <c r="F33" s="62">
        <v>0.1248134</v>
      </c>
      <c r="H33" s="200"/>
      <c r="I33" s="60">
        <v>5</v>
      </c>
      <c r="J33" s="63">
        <v>0.73483969999999998</v>
      </c>
      <c r="K33" s="64">
        <v>847.27440000000001</v>
      </c>
      <c r="L33" s="64">
        <v>0.1475735</v>
      </c>
      <c r="N33" s="200"/>
      <c r="O33" s="60">
        <v>5</v>
      </c>
      <c r="P33" s="63">
        <v>0.64928189999999997</v>
      </c>
      <c r="Q33" s="64">
        <v>792.85919999999999</v>
      </c>
      <c r="R33" s="64">
        <v>0.146513</v>
      </c>
      <c r="T33" s="200"/>
      <c r="U33" s="60">
        <v>5</v>
      </c>
      <c r="V33" s="63">
        <v>1.0814729999999999</v>
      </c>
      <c r="W33" s="64">
        <v>783.64729999999997</v>
      </c>
      <c r="X33" s="64">
        <v>0.14152519999999999</v>
      </c>
      <c r="Z33" s="200"/>
      <c r="AA33" s="60">
        <v>5</v>
      </c>
      <c r="AB33" s="63">
        <v>2.246721</v>
      </c>
      <c r="AC33" s="64">
        <v>23.025120000000001</v>
      </c>
      <c r="AD33" s="64">
        <v>6.0909100000000001E-2</v>
      </c>
      <c r="AF33" s="200"/>
      <c r="AG33" s="60">
        <v>5</v>
      </c>
      <c r="AH33" s="63">
        <v>3.0115539999999998</v>
      </c>
      <c r="AI33" s="64">
        <v>32.708599999999997</v>
      </c>
      <c r="AJ33" s="64">
        <v>5.7705640000000002E-2</v>
      </c>
    </row>
    <row r="34" spans="2:36" x14ac:dyDescent="0.15">
      <c r="B34" s="195"/>
      <c r="C34" s="68">
        <v>6</v>
      </c>
      <c r="D34" s="75">
        <v>1.4690570000000001</v>
      </c>
      <c r="E34" s="76">
        <v>860.96169999999995</v>
      </c>
      <c r="F34" s="76">
        <v>0.1249678</v>
      </c>
      <c r="H34" s="195"/>
      <c r="I34" s="68">
        <v>6</v>
      </c>
      <c r="J34" s="69">
        <v>0.73791399999999996</v>
      </c>
      <c r="K34" s="70">
        <v>871.05280000000005</v>
      </c>
      <c r="L34" s="70">
        <v>0.14743790000000001</v>
      </c>
      <c r="N34" s="195"/>
      <c r="O34" s="68">
        <v>6</v>
      </c>
      <c r="P34" s="69">
        <v>0.65218310000000002</v>
      </c>
      <c r="Q34" s="70">
        <v>815.99390000000005</v>
      </c>
      <c r="R34" s="70">
        <v>0.14655290000000001</v>
      </c>
      <c r="T34" s="195"/>
      <c r="U34" s="68">
        <v>6</v>
      </c>
      <c r="V34" s="69">
        <v>1.06884</v>
      </c>
      <c r="W34" s="70">
        <v>805.93790000000001</v>
      </c>
      <c r="X34" s="70">
        <v>0.1416713</v>
      </c>
      <c r="Z34" s="200"/>
      <c r="AA34" s="60">
        <v>6</v>
      </c>
      <c r="AB34" s="63">
        <v>2.2543679999999999</v>
      </c>
      <c r="AC34" s="64">
        <v>23.225349999999999</v>
      </c>
      <c r="AD34" s="70">
        <v>6.1207560000000001E-2</v>
      </c>
      <c r="AF34" s="195"/>
      <c r="AG34" s="68">
        <v>6</v>
      </c>
      <c r="AH34" s="69">
        <v>3.0279669999999999</v>
      </c>
      <c r="AI34" s="70">
        <v>33.025460000000002</v>
      </c>
      <c r="AJ34" s="70">
        <v>5.7342780000000003E-2</v>
      </c>
    </row>
    <row r="35" spans="2:36" x14ac:dyDescent="0.15">
      <c r="B35" s="200">
        <v>26</v>
      </c>
      <c r="C35" s="60">
        <v>0</v>
      </c>
      <c r="D35" s="61">
        <v>1.465714</v>
      </c>
      <c r="E35" s="62">
        <v>872.6694</v>
      </c>
      <c r="F35" s="62">
        <v>0.1250454</v>
      </c>
      <c r="H35" s="200">
        <v>26</v>
      </c>
      <c r="I35" s="60">
        <v>0</v>
      </c>
      <c r="J35" s="63">
        <v>0.73946590000000001</v>
      </c>
      <c r="K35" s="64">
        <v>883.06110000000001</v>
      </c>
      <c r="L35" s="64">
        <v>0.147369</v>
      </c>
      <c r="N35" s="200">
        <v>26</v>
      </c>
      <c r="O35" s="60">
        <v>0</v>
      </c>
      <c r="P35" s="63">
        <v>0.65365890000000004</v>
      </c>
      <c r="Q35" s="64">
        <v>827.6771</v>
      </c>
      <c r="R35" s="64">
        <v>0.14657239999999999</v>
      </c>
      <c r="T35" s="200">
        <v>26</v>
      </c>
      <c r="U35" s="60">
        <v>0</v>
      </c>
      <c r="V35" s="63">
        <v>1.0624119999999999</v>
      </c>
      <c r="W35" s="64">
        <v>817.25900000000001</v>
      </c>
      <c r="X35" s="64">
        <v>0.1417448</v>
      </c>
      <c r="Z35" s="194">
        <v>26</v>
      </c>
      <c r="AA35" s="65">
        <v>0</v>
      </c>
      <c r="AB35" s="66">
        <v>2.2580260000000001</v>
      </c>
      <c r="AC35" s="67">
        <v>23.325849999999999</v>
      </c>
      <c r="AD35" s="64">
        <v>6.1354850000000002E-2</v>
      </c>
      <c r="AF35" s="200">
        <v>26</v>
      </c>
      <c r="AG35" s="60">
        <v>0</v>
      </c>
      <c r="AH35" s="63">
        <v>3.0342150000000001</v>
      </c>
      <c r="AI35" s="64">
        <v>33.184040000000003</v>
      </c>
      <c r="AJ35" s="64">
        <v>5.7148419999999998E-2</v>
      </c>
    </row>
    <row r="36" spans="2:36" x14ac:dyDescent="0.15">
      <c r="B36" s="200"/>
      <c r="C36" s="60">
        <v>1</v>
      </c>
      <c r="D36" s="61">
        <v>1.462367</v>
      </c>
      <c r="E36" s="62">
        <v>884.46119999999996</v>
      </c>
      <c r="F36" s="62">
        <v>0.12512319999999999</v>
      </c>
      <c r="H36" s="200"/>
      <c r="I36" s="60">
        <v>1</v>
      </c>
      <c r="J36" s="63">
        <v>0.74102800000000002</v>
      </c>
      <c r="K36" s="64">
        <v>895.14919999999995</v>
      </c>
      <c r="L36" s="64">
        <v>0.1472995</v>
      </c>
      <c r="N36" s="200"/>
      <c r="O36" s="60">
        <v>1</v>
      </c>
      <c r="P36" s="63">
        <v>0.65515190000000001</v>
      </c>
      <c r="Q36" s="64">
        <v>839.43979999999999</v>
      </c>
      <c r="R36" s="64">
        <v>0.14659140000000001</v>
      </c>
      <c r="T36" s="200"/>
      <c r="U36" s="60">
        <v>1</v>
      </c>
      <c r="V36" s="63">
        <v>1.0559099999999999</v>
      </c>
      <c r="W36" s="64">
        <v>828.7</v>
      </c>
      <c r="X36" s="64">
        <v>0.14181869999999999</v>
      </c>
      <c r="Z36" s="200"/>
      <c r="AA36" s="60">
        <v>1</v>
      </c>
      <c r="AB36" s="63">
        <v>2.2615660000000002</v>
      </c>
      <c r="AC36" s="64">
        <v>23.426580000000001</v>
      </c>
      <c r="AD36" s="64">
        <v>6.1500539999999999E-2</v>
      </c>
      <c r="AF36" s="200"/>
      <c r="AG36" s="60">
        <v>1</v>
      </c>
      <c r="AH36" s="63">
        <v>3.0392229999999998</v>
      </c>
      <c r="AI36" s="64">
        <v>33.342640000000003</v>
      </c>
      <c r="AJ36" s="64">
        <v>5.6945559999999999E-2</v>
      </c>
    </row>
    <row r="37" spans="2:36" x14ac:dyDescent="0.15">
      <c r="B37" s="200"/>
      <c r="C37" s="60">
        <v>2</v>
      </c>
      <c r="D37" s="61">
        <v>1.455667</v>
      </c>
      <c r="E37" s="62">
        <v>908.30269999999996</v>
      </c>
      <c r="F37" s="62">
        <v>0.12527969999999999</v>
      </c>
      <c r="H37" s="200"/>
      <c r="I37" s="60">
        <v>2</v>
      </c>
      <c r="J37" s="63">
        <v>0.74418289999999998</v>
      </c>
      <c r="K37" s="64">
        <v>919.56899999999996</v>
      </c>
      <c r="L37" s="64">
        <v>0.14715800000000001</v>
      </c>
      <c r="N37" s="200"/>
      <c r="O37" s="60">
        <v>2</v>
      </c>
      <c r="P37" s="63">
        <v>0.65819229999999995</v>
      </c>
      <c r="Q37" s="64">
        <v>863.20939999999996</v>
      </c>
      <c r="R37" s="64">
        <v>0.14662829999999999</v>
      </c>
      <c r="T37" s="200"/>
      <c r="U37" s="60">
        <v>2</v>
      </c>
      <c r="V37" s="63">
        <v>1.0426820000000001</v>
      </c>
      <c r="W37" s="64">
        <v>851.94809999999995</v>
      </c>
      <c r="X37" s="64">
        <v>0.14196729999999999</v>
      </c>
      <c r="Z37" s="200"/>
      <c r="AA37" s="60">
        <v>2</v>
      </c>
      <c r="AB37" s="63">
        <v>2.268284</v>
      </c>
      <c r="AC37" s="64">
        <v>23.62865</v>
      </c>
      <c r="AD37" s="64">
        <v>6.1786180000000003E-2</v>
      </c>
      <c r="AF37" s="200"/>
      <c r="AG37" s="60">
        <v>2</v>
      </c>
      <c r="AH37" s="63">
        <v>3.0459179999999999</v>
      </c>
      <c r="AI37" s="64">
        <v>33.659590000000001</v>
      </c>
      <c r="AJ37" s="64">
        <v>5.6515469999999998E-2</v>
      </c>
    </row>
    <row r="38" spans="2:36" x14ac:dyDescent="0.15">
      <c r="B38" s="200"/>
      <c r="C38" s="60">
        <v>3</v>
      </c>
      <c r="D38" s="61">
        <v>1.4523170000000001</v>
      </c>
      <c r="E38" s="62">
        <v>920.35440000000006</v>
      </c>
      <c r="F38" s="62">
        <v>0.1253582</v>
      </c>
      <c r="H38" s="200"/>
      <c r="I38" s="60">
        <v>3</v>
      </c>
      <c r="J38" s="63">
        <v>0.74577599999999999</v>
      </c>
      <c r="K38" s="64">
        <v>931.90319999999997</v>
      </c>
      <c r="L38" s="64">
        <v>0.1470861</v>
      </c>
      <c r="N38" s="200"/>
      <c r="O38" s="60">
        <v>3</v>
      </c>
      <c r="P38" s="63">
        <v>0.65974080000000002</v>
      </c>
      <c r="Q38" s="64">
        <v>875.21849999999995</v>
      </c>
      <c r="R38" s="64">
        <v>0.1466459</v>
      </c>
      <c r="T38" s="200"/>
      <c r="U38" s="60">
        <v>3</v>
      </c>
      <c r="V38" s="63">
        <v>1.035957</v>
      </c>
      <c r="W38" s="64">
        <v>863.75819999999999</v>
      </c>
      <c r="X38" s="64">
        <v>0.142042</v>
      </c>
      <c r="Z38" s="200"/>
      <c r="AA38" s="60">
        <v>3</v>
      </c>
      <c r="AB38" s="63">
        <v>2.2714620000000001</v>
      </c>
      <c r="AC38" s="64">
        <v>23.729970000000002</v>
      </c>
      <c r="AD38" s="64">
        <v>6.1925649999999999E-2</v>
      </c>
      <c r="AF38" s="200"/>
      <c r="AG38" s="60">
        <v>3</v>
      </c>
      <c r="AH38" s="63">
        <v>3.047936</v>
      </c>
      <c r="AI38" s="64">
        <v>33.817790000000002</v>
      </c>
      <c r="AJ38" s="64">
        <v>5.6289100000000002E-2</v>
      </c>
    </row>
    <row r="39" spans="2:36" x14ac:dyDescent="0.15">
      <c r="B39" s="200"/>
      <c r="C39" s="60">
        <v>4</v>
      </c>
      <c r="D39" s="61">
        <v>1.4456260000000001</v>
      </c>
      <c r="E39" s="62">
        <v>944.72529999999995</v>
      </c>
      <c r="F39" s="62">
        <v>0.12551609999999999</v>
      </c>
      <c r="H39" s="200"/>
      <c r="I39" s="60">
        <v>4</v>
      </c>
      <c r="J39" s="63">
        <v>0.74899249999999995</v>
      </c>
      <c r="K39" s="64">
        <v>956.82780000000002</v>
      </c>
      <c r="L39" s="64">
        <v>0.14693980000000001</v>
      </c>
      <c r="N39" s="200"/>
      <c r="O39" s="60">
        <v>4</v>
      </c>
      <c r="P39" s="63">
        <v>0.66289909999999996</v>
      </c>
      <c r="Q39" s="64">
        <v>899.48910000000001</v>
      </c>
      <c r="R39" s="64">
        <v>0.14667949999999999</v>
      </c>
      <c r="T39" s="200"/>
      <c r="U39" s="60">
        <v>4</v>
      </c>
      <c r="V39" s="63">
        <v>1.022289</v>
      </c>
      <c r="W39" s="64">
        <v>887.75599999999997</v>
      </c>
      <c r="X39" s="64">
        <v>0.14219219999999999</v>
      </c>
      <c r="Z39" s="200"/>
      <c r="AA39" s="60">
        <v>4</v>
      </c>
      <c r="AB39" s="63">
        <v>2.2774670000000001</v>
      </c>
      <c r="AC39" s="64">
        <v>23.933129999999998</v>
      </c>
      <c r="AD39" s="64">
        <v>6.2196750000000002E-2</v>
      </c>
      <c r="AF39" s="200"/>
      <c r="AG39" s="60">
        <v>4</v>
      </c>
      <c r="AH39" s="63">
        <v>3.0492520000000001</v>
      </c>
      <c r="AI39" s="64">
        <v>34.133360000000003</v>
      </c>
      <c r="AJ39" s="64">
        <v>5.5818470000000002E-2</v>
      </c>
    </row>
    <row r="40" spans="2:36" x14ac:dyDescent="0.15">
      <c r="B40" s="200"/>
      <c r="C40" s="60">
        <v>5</v>
      </c>
      <c r="D40" s="61">
        <v>1.4422870000000001</v>
      </c>
      <c r="E40" s="62">
        <v>957.04660000000001</v>
      </c>
      <c r="F40" s="62">
        <v>0.1255954</v>
      </c>
      <c r="H40" s="200"/>
      <c r="I40" s="60">
        <v>5</v>
      </c>
      <c r="J40" s="63">
        <v>0.75061560000000005</v>
      </c>
      <c r="K40" s="64">
        <v>969.42049999999995</v>
      </c>
      <c r="L40" s="64">
        <v>0.1468653</v>
      </c>
      <c r="N40" s="200"/>
      <c r="O40" s="60">
        <v>5</v>
      </c>
      <c r="P40" s="63">
        <v>0.66451090000000002</v>
      </c>
      <c r="Q40" s="64">
        <v>911.75220000000002</v>
      </c>
      <c r="R40" s="64">
        <v>0.1466954</v>
      </c>
      <c r="T40" s="200"/>
      <c r="U40" s="60">
        <v>5</v>
      </c>
      <c r="V40" s="63">
        <v>1.0153490000000001</v>
      </c>
      <c r="W40" s="64">
        <v>899.94529999999997</v>
      </c>
      <c r="X40" s="64">
        <v>0.14226759999999999</v>
      </c>
      <c r="Z40" s="200"/>
      <c r="AA40" s="60">
        <v>5</v>
      </c>
      <c r="AB40" s="63">
        <v>2.2803089999999999</v>
      </c>
      <c r="AC40" s="64">
        <v>24.034949999999998</v>
      </c>
      <c r="AD40" s="64">
        <v>6.2327979999999998E-2</v>
      </c>
      <c r="AF40" s="200"/>
      <c r="AG40" s="60">
        <v>5</v>
      </c>
      <c r="AH40" s="63">
        <v>3.048365</v>
      </c>
      <c r="AI40" s="64">
        <v>34.290599999999998</v>
      </c>
      <c r="AJ40" s="64">
        <v>5.5576939999999998E-2</v>
      </c>
    </row>
    <row r="41" spans="2:36" x14ac:dyDescent="0.15">
      <c r="B41" s="200"/>
      <c r="C41" s="60">
        <v>6</v>
      </c>
      <c r="D41" s="61">
        <v>1.4356340000000001</v>
      </c>
      <c r="E41" s="62">
        <v>981.96469999999999</v>
      </c>
      <c r="F41" s="62">
        <v>0.12575459999999999</v>
      </c>
      <c r="H41" s="200"/>
      <c r="I41" s="60">
        <v>6</v>
      </c>
      <c r="J41" s="63">
        <v>0.75389099999999998</v>
      </c>
      <c r="K41" s="64">
        <v>994.87300000000005</v>
      </c>
      <c r="L41" s="64">
        <v>0.1467137</v>
      </c>
      <c r="N41" s="200"/>
      <c r="O41" s="60">
        <v>6</v>
      </c>
      <c r="P41" s="63">
        <v>0.66780419999999996</v>
      </c>
      <c r="Q41" s="64">
        <v>936.53639999999996</v>
      </c>
      <c r="R41" s="64">
        <v>0.14672499999999999</v>
      </c>
      <c r="T41" s="200"/>
      <c r="U41" s="60">
        <v>6</v>
      </c>
      <c r="V41" s="63">
        <v>1.001261</v>
      </c>
      <c r="W41" s="64">
        <v>924.70730000000003</v>
      </c>
      <c r="X41" s="64">
        <v>0.14241899999999999</v>
      </c>
      <c r="Z41" s="195"/>
      <c r="AA41" s="68">
        <v>6</v>
      </c>
      <c r="AB41" s="69">
        <v>2.2857080000000001</v>
      </c>
      <c r="AC41" s="70">
        <v>24.239080000000001</v>
      </c>
      <c r="AD41" s="64">
        <v>6.2580670000000005E-2</v>
      </c>
      <c r="AF41" s="200"/>
      <c r="AG41" s="60">
        <v>6</v>
      </c>
      <c r="AH41" s="63">
        <v>3.042942</v>
      </c>
      <c r="AI41" s="64">
        <v>34.603679999999997</v>
      </c>
      <c r="AJ41" s="64">
        <v>5.508822E-2</v>
      </c>
    </row>
    <row r="42" spans="2:36" x14ac:dyDescent="0.15">
      <c r="B42" s="194">
        <v>27</v>
      </c>
      <c r="C42" s="65">
        <v>0</v>
      </c>
      <c r="D42" s="71">
        <v>1.432323</v>
      </c>
      <c r="E42" s="72">
        <v>994.56200000000001</v>
      </c>
      <c r="F42" s="72">
        <v>0.12583440000000001</v>
      </c>
      <c r="H42" s="194">
        <v>27</v>
      </c>
      <c r="I42" s="65">
        <v>0</v>
      </c>
      <c r="J42" s="66">
        <v>0.75554319999999997</v>
      </c>
      <c r="K42" s="67">
        <v>1007.736</v>
      </c>
      <c r="L42" s="67">
        <v>0.1466365</v>
      </c>
      <c r="N42" s="194">
        <v>27</v>
      </c>
      <c r="O42" s="65">
        <v>0</v>
      </c>
      <c r="P42" s="66">
        <v>0.66948779999999997</v>
      </c>
      <c r="Q42" s="67">
        <v>949.05830000000003</v>
      </c>
      <c r="R42" s="67">
        <v>0.1467386</v>
      </c>
      <c r="T42" s="194">
        <v>27</v>
      </c>
      <c r="U42" s="65">
        <v>0</v>
      </c>
      <c r="V42" s="66">
        <v>0.99411799999999995</v>
      </c>
      <c r="W42" s="67">
        <v>937.28089999999997</v>
      </c>
      <c r="X42" s="67">
        <v>0.14249490000000001</v>
      </c>
      <c r="Z42" s="194">
        <v>27</v>
      </c>
      <c r="AA42" s="65">
        <v>0</v>
      </c>
      <c r="AB42" s="66">
        <v>2.2882669999999998</v>
      </c>
      <c r="AC42" s="67">
        <v>24.34141</v>
      </c>
      <c r="AD42" s="67">
        <v>6.2701640000000003E-2</v>
      </c>
      <c r="AF42" s="194">
        <v>27</v>
      </c>
      <c r="AG42" s="65">
        <v>0</v>
      </c>
      <c r="AH42" s="66">
        <v>3.0381809999999998</v>
      </c>
      <c r="AI42" s="67">
        <v>34.75938</v>
      </c>
      <c r="AJ42" s="67">
        <v>5.4843429999999999E-2</v>
      </c>
    </row>
    <row r="43" spans="2:36" x14ac:dyDescent="0.15">
      <c r="B43" s="200"/>
      <c r="C43" s="60">
        <v>1</v>
      </c>
      <c r="D43" s="61">
        <v>1.429025</v>
      </c>
      <c r="E43" s="62">
        <v>1007.252</v>
      </c>
      <c r="F43" s="62">
        <v>0.12591450000000001</v>
      </c>
      <c r="H43" s="200"/>
      <c r="I43" s="60">
        <v>1</v>
      </c>
      <c r="J43" s="63">
        <v>0.75720600000000005</v>
      </c>
      <c r="K43" s="64">
        <v>1020.69</v>
      </c>
      <c r="L43" s="64">
        <v>0.1465582</v>
      </c>
      <c r="N43" s="200"/>
      <c r="O43" s="60">
        <v>1</v>
      </c>
      <c r="P43" s="63">
        <v>0.67119819999999997</v>
      </c>
      <c r="Q43" s="64">
        <v>961.66690000000006</v>
      </c>
      <c r="R43" s="64">
        <v>0.1467514</v>
      </c>
      <c r="T43" s="200"/>
      <c r="U43" s="60">
        <v>1</v>
      </c>
      <c r="V43" s="63">
        <v>0.98691150000000005</v>
      </c>
      <c r="W43" s="64">
        <v>949.98320000000001</v>
      </c>
      <c r="X43" s="64">
        <v>0.142571</v>
      </c>
      <c r="Z43" s="200"/>
      <c r="AA43" s="60">
        <v>1</v>
      </c>
      <c r="AB43" s="63">
        <v>2.2907299999999999</v>
      </c>
      <c r="AC43" s="64">
        <v>24.443909999999999</v>
      </c>
      <c r="AD43" s="64">
        <v>6.2818620000000006E-2</v>
      </c>
      <c r="AF43" s="200"/>
      <c r="AG43" s="60">
        <v>1</v>
      </c>
      <c r="AH43" s="63">
        <v>3.032019</v>
      </c>
      <c r="AI43" s="64">
        <v>34.91442</v>
      </c>
      <c r="AJ43" s="64">
        <v>5.4600129999999997E-2</v>
      </c>
    </row>
    <row r="44" spans="2:36" x14ac:dyDescent="0.15">
      <c r="B44" s="200"/>
      <c r="C44" s="60">
        <v>2</v>
      </c>
      <c r="D44" s="61">
        <v>1.4224779999999999</v>
      </c>
      <c r="E44" s="62">
        <v>1032.9079999999999</v>
      </c>
      <c r="F44" s="62">
        <v>0.12607489999999999</v>
      </c>
      <c r="H44" s="200"/>
      <c r="I44" s="60">
        <v>2</v>
      </c>
      <c r="J44" s="63">
        <v>0.76056690000000005</v>
      </c>
      <c r="K44" s="64">
        <v>1046.8779999999999</v>
      </c>
      <c r="L44" s="64">
        <v>0.14639869999999999</v>
      </c>
      <c r="N44" s="200"/>
      <c r="O44" s="60">
        <v>2</v>
      </c>
      <c r="P44" s="63">
        <v>0.6747069</v>
      </c>
      <c r="Q44" s="64">
        <v>987.14409999999998</v>
      </c>
      <c r="R44" s="64">
        <v>0.1467743</v>
      </c>
      <c r="T44" s="200"/>
      <c r="U44" s="60">
        <v>2</v>
      </c>
      <c r="V44" s="63">
        <v>0.97231749999999995</v>
      </c>
      <c r="W44" s="64">
        <v>975.77290000000005</v>
      </c>
      <c r="X44" s="64">
        <v>0.14272319999999999</v>
      </c>
      <c r="Z44" s="200"/>
      <c r="AA44" s="60">
        <v>2</v>
      </c>
      <c r="AB44" s="63">
        <v>2.2953459999999999</v>
      </c>
      <c r="AC44" s="64">
        <v>24.6494</v>
      </c>
      <c r="AD44" s="64">
        <v>6.3039559999999994E-2</v>
      </c>
      <c r="AF44" s="200"/>
      <c r="AG44" s="60">
        <v>2</v>
      </c>
      <c r="AH44" s="63">
        <v>3.015593</v>
      </c>
      <c r="AI44" s="64">
        <v>35.222450000000002</v>
      </c>
      <c r="AJ44" s="64">
        <v>5.4123150000000002E-2</v>
      </c>
    </row>
    <row r="45" spans="2:36" x14ac:dyDescent="0.15">
      <c r="B45" s="200"/>
      <c r="C45" s="60">
        <v>3</v>
      </c>
      <c r="D45" s="61">
        <v>1.419232</v>
      </c>
      <c r="E45" s="62">
        <v>1045.874</v>
      </c>
      <c r="F45" s="62">
        <v>0.1261552</v>
      </c>
      <c r="H45" s="200"/>
      <c r="I45" s="60">
        <v>3</v>
      </c>
      <c r="J45" s="63">
        <v>0.76226689999999997</v>
      </c>
      <c r="K45" s="64">
        <v>1060.1120000000001</v>
      </c>
      <c r="L45" s="64">
        <v>0.14631739999999999</v>
      </c>
      <c r="N45" s="200"/>
      <c r="O45" s="60">
        <v>3</v>
      </c>
      <c r="P45" s="63">
        <v>0.67650929999999998</v>
      </c>
      <c r="Q45" s="64">
        <v>1000.013</v>
      </c>
      <c r="R45" s="64">
        <v>0.14678430000000001</v>
      </c>
      <c r="T45" s="200"/>
      <c r="U45" s="60">
        <v>3</v>
      </c>
      <c r="V45" s="63">
        <v>0.96493510000000005</v>
      </c>
      <c r="W45" s="64">
        <v>988.85929999999996</v>
      </c>
      <c r="X45" s="64">
        <v>0.14279919999999999</v>
      </c>
      <c r="Z45" s="200"/>
      <c r="AA45" s="60">
        <v>3</v>
      </c>
      <c r="AB45" s="63">
        <v>2.2974899999999998</v>
      </c>
      <c r="AC45" s="64">
        <v>24.752369999999999</v>
      </c>
      <c r="AD45" s="64">
        <v>6.3142970000000007E-2</v>
      </c>
      <c r="AF45" s="200"/>
      <c r="AG45" s="60">
        <v>3</v>
      </c>
      <c r="AH45" s="63">
        <v>3.0054050000000001</v>
      </c>
      <c r="AI45" s="64">
        <v>35.375500000000002</v>
      </c>
      <c r="AJ45" s="64">
        <v>5.3892160000000001E-2</v>
      </c>
    </row>
    <row r="46" spans="2:36" x14ac:dyDescent="0.15">
      <c r="B46" s="200"/>
      <c r="C46" s="60">
        <v>4</v>
      </c>
      <c r="D46" s="61">
        <v>1.412811</v>
      </c>
      <c r="E46" s="62">
        <v>1072.086</v>
      </c>
      <c r="F46" s="62">
        <v>0.12631600000000001</v>
      </c>
      <c r="H46" s="200"/>
      <c r="I46" s="60">
        <v>4</v>
      </c>
      <c r="J46" s="63">
        <v>0.76571089999999997</v>
      </c>
      <c r="K46" s="64">
        <v>1086.866</v>
      </c>
      <c r="L46" s="64">
        <v>0.14615139999999999</v>
      </c>
      <c r="N46" s="200"/>
      <c r="O46" s="60">
        <v>4</v>
      </c>
      <c r="P46" s="63">
        <v>0.68022020000000005</v>
      </c>
      <c r="Q46" s="64">
        <v>1026.008</v>
      </c>
      <c r="R46" s="64">
        <v>0.14680099999999999</v>
      </c>
      <c r="T46" s="200"/>
      <c r="U46" s="60">
        <v>4</v>
      </c>
      <c r="V46" s="63">
        <v>0.9500132</v>
      </c>
      <c r="W46" s="64">
        <v>1015.412</v>
      </c>
      <c r="X46" s="64">
        <v>0.14295099999999999</v>
      </c>
      <c r="Z46" s="200"/>
      <c r="AA46" s="60">
        <v>4</v>
      </c>
      <c r="AB46" s="63">
        <v>2.301437</v>
      </c>
      <c r="AC46" s="64">
        <v>24.958690000000001</v>
      </c>
      <c r="AD46" s="64">
        <v>6.3334349999999998E-2</v>
      </c>
      <c r="AF46" s="200"/>
      <c r="AG46" s="60">
        <v>4</v>
      </c>
      <c r="AH46" s="63">
        <v>2.9812609999999999</v>
      </c>
      <c r="AI46" s="64">
        <v>35.679789999999997</v>
      </c>
      <c r="AJ46" s="64">
        <v>5.3451289999999999E-2</v>
      </c>
    </row>
    <row r="47" spans="2:36" x14ac:dyDescent="0.15">
      <c r="B47" s="200"/>
      <c r="C47" s="60">
        <v>5</v>
      </c>
      <c r="D47" s="61">
        <v>1.40964</v>
      </c>
      <c r="E47" s="62">
        <v>1085.33</v>
      </c>
      <c r="F47" s="62">
        <v>0.12639639999999999</v>
      </c>
      <c r="H47" s="200"/>
      <c r="I47" s="60">
        <v>5</v>
      </c>
      <c r="J47" s="63">
        <v>0.7674571</v>
      </c>
      <c r="K47" s="64">
        <v>1100.3869999999999</v>
      </c>
      <c r="L47" s="64">
        <v>0.14606659999999999</v>
      </c>
      <c r="N47" s="200"/>
      <c r="O47" s="60">
        <v>5</v>
      </c>
      <c r="P47" s="63">
        <v>0.68213270000000004</v>
      </c>
      <c r="Q47" s="64">
        <v>1039.1320000000001</v>
      </c>
      <c r="R47" s="64">
        <v>0.14680760000000001</v>
      </c>
      <c r="T47" s="200"/>
      <c r="U47" s="60">
        <v>5</v>
      </c>
      <c r="V47" s="63">
        <v>0.94247959999999997</v>
      </c>
      <c r="W47" s="64">
        <v>1028.876</v>
      </c>
      <c r="X47" s="64">
        <v>0.1430266</v>
      </c>
      <c r="Z47" s="200"/>
      <c r="AA47" s="60">
        <v>5</v>
      </c>
      <c r="AB47" s="63">
        <v>2.3032439999999998</v>
      </c>
      <c r="AC47" s="64">
        <v>25.06195</v>
      </c>
      <c r="AD47" s="64">
        <v>6.3421820000000004E-2</v>
      </c>
      <c r="AF47" s="200"/>
      <c r="AG47" s="60">
        <v>5</v>
      </c>
      <c r="AH47" s="63">
        <v>2.9673729999999998</v>
      </c>
      <c r="AI47" s="64">
        <v>35.831099999999999</v>
      </c>
      <c r="AJ47" s="64">
        <v>5.3243169999999999E-2</v>
      </c>
    </row>
    <row r="48" spans="2:36" x14ac:dyDescent="0.15">
      <c r="B48" s="195"/>
      <c r="C48" s="68">
        <v>6</v>
      </c>
      <c r="D48" s="75">
        <v>1.4033850000000001</v>
      </c>
      <c r="E48" s="76">
        <v>1112.095</v>
      </c>
      <c r="F48" s="76">
        <v>0.1265569</v>
      </c>
      <c r="H48" s="195"/>
      <c r="I48" s="68">
        <v>6</v>
      </c>
      <c r="J48" s="69">
        <v>0.77100869999999999</v>
      </c>
      <c r="K48" s="70">
        <v>1127.7139999999999</v>
      </c>
      <c r="L48" s="70">
        <v>0.14589360000000001</v>
      </c>
      <c r="N48" s="195"/>
      <c r="O48" s="68">
        <v>6</v>
      </c>
      <c r="P48" s="69">
        <v>0.6860832</v>
      </c>
      <c r="Q48" s="70">
        <v>1065.627</v>
      </c>
      <c r="R48" s="70">
        <v>0.146817</v>
      </c>
      <c r="T48" s="195"/>
      <c r="U48" s="68">
        <v>6</v>
      </c>
      <c r="V48" s="69">
        <v>0.92728200000000005</v>
      </c>
      <c r="W48" s="70">
        <v>1056.181</v>
      </c>
      <c r="X48" s="70">
        <v>0.143177</v>
      </c>
      <c r="Z48" s="195"/>
      <c r="AA48" s="68">
        <v>6</v>
      </c>
      <c r="AB48" s="69">
        <v>2.3065500000000001</v>
      </c>
      <c r="AC48" s="70">
        <v>25.268460000000001</v>
      </c>
      <c r="AD48" s="70">
        <v>6.3578899999999994E-2</v>
      </c>
      <c r="AF48" s="195"/>
      <c r="AG48" s="68">
        <v>6</v>
      </c>
      <c r="AH48" s="69">
        <v>2.9361320000000002</v>
      </c>
      <c r="AI48" s="70">
        <v>36.13212</v>
      </c>
      <c r="AJ48" s="70">
        <v>5.2854680000000001E-2</v>
      </c>
    </row>
    <row r="49" spans="2:36" x14ac:dyDescent="0.15">
      <c r="B49" s="200">
        <v>28</v>
      </c>
      <c r="C49" s="60">
        <v>0</v>
      </c>
      <c r="D49" s="61">
        <v>1.4003049999999999</v>
      </c>
      <c r="E49" s="62">
        <v>1125.617</v>
      </c>
      <c r="F49" s="62">
        <v>0.1266371</v>
      </c>
      <c r="H49" s="200">
        <v>28</v>
      </c>
      <c r="I49" s="60">
        <v>0</v>
      </c>
      <c r="J49" s="63">
        <v>0.77281979999999995</v>
      </c>
      <c r="K49" s="64">
        <v>1141.52</v>
      </c>
      <c r="L49" s="64">
        <v>0.1458052</v>
      </c>
      <c r="N49" s="200">
        <v>28</v>
      </c>
      <c r="O49" s="60">
        <v>0</v>
      </c>
      <c r="P49" s="63">
        <v>0.68812629999999997</v>
      </c>
      <c r="Q49" s="64">
        <v>1078.9939999999999</v>
      </c>
      <c r="R49" s="64">
        <v>0.1468197</v>
      </c>
      <c r="T49" s="200">
        <v>28</v>
      </c>
      <c r="U49" s="60">
        <v>0</v>
      </c>
      <c r="V49" s="63">
        <v>0.91962429999999995</v>
      </c>
      <c r="W49" s="64">
        <v>1070.02</v>
      </c>
      <c r="X49" s="64">
        <v>0.14325170000000001</v>
      </c>
      <c r="Z49" s="194">
        <v>28</v>
      </c>
      <c r="AA49" s="65">
        <v>0</v>
      </c>
      <c r="AB49" s="66">
        <v>2.3080660000000002</v>
      </c>
      <c r="AC49" s="67">
        <v>25.371569999999998</v>
      </c>
      <c r="AD49" s="64">
        <v>6.3647869999999995E-2</v>
      </c>
      <c r="AF49" s="200">
        <v>28</v>
      </c>
      <c r="AG49" s="60">
        <v>0</v>
      </c>
      <c r="AH49" s="63">
        <v>2.918847</v>
      </c>
      <c r="AI49" s="64">
        <v>36.281860000000002</v>
      </c>
      <c r="AJ49" s="64">
        <v>5.2675100000000002E-2</v>
      </c>
    </row>
    <row r="50" spans="2:36" x14ac:dyDescent="0.15">
      <c r="B50" s="200"/>
      <c r="C50" s="60">
        <v>1</v>
      </c>
      <c r="D50" s="61">
        <v>1.3972599999999999</v>
      </c>
      <c r="E50" s="62">
        <v>1139.232</v>
      </c>
      <c r="F50" s="62">
        <v>0.126717</v>
      </c>
      <c r="H50" s="200"/>
      <c r="I50" s="60">
        <v>1</v>
      </c>
      <c r="J50" s="63">
        <v>0.77465819999999996</v>
      </c>
      <c r="K50" s="64">
        <v>1155.4190000000001</v>
      </c>
      <c r="L50" s="64">
        <v>0.1457156</v>
      </c>
      <c r="N50" s="200"/>
      <c r="O50" s="60">
        <v>1</v>
      </c>
      <c r="P50" s="63">
        <v>0.69021809999999995</v>
      </c>
      <c r="Q50" s="64">
        <v>1092.4390000000001</v>
      </c>
      <c r="R50" s="64">
        <v>0.1468209</v>
      </c>
      <c r="T50" s="200"/>
      <c r="U50" s="60">
        <v>1</v>
      </c>
      <c r="V50" s="63">
        <v>0.91193159999999995</v>
      </c>
      <c r="W50" s="64">
        <v>1083.9839999999999</v>
      </c>
      <c r="X50" s="64">
        <v>0.1433258</v>
      </c>
      <c r="Z50" s="200"/>
      <c r="AA50" s="60">
        <v>1</v>
      </c>
      <c r="AB50" s="63">
        <v>2.3095089999999998</v>
      </c>
      <c r="AC50" s="64">
        <v>25.474519999999998</v>
      </c>
      <c r="AD50" s="64">
        <v>6.371011E-2</v>
      </c>
      <c r="AF50" s="200"/>
      <c r="AG50" s="60">
        <v>1</v>
      </c>
      <c r="AH50" s="63">
        <v>2.900442</v>
      </c>
      <c r="AI50" s="64">
        <v>36.431100000000001</v>
      </c>
      <c r="AJ50" s="64">
        <v>5.2505719999999999E-2</v>
      </c>
    </row>
    <row r="51" spans="2:36" x14ac:dyDescent="0.15">
      <c r="B51" s="200"/>
      <c r="C51" s="60">
        <v>2</v>
      </c>
      <c r="D51" s="61">
        <v>1.3912770000000001</v>
      </c>
      <c r="E51" s="62">
        <v>1166.7429999999999</v>
      </c>
      <c r="F51" s="62">
        <v>0.1268764</v>
      </c>
      <c r="H51" s="200"/>
      <c r="I51" s="60">
        <v>2</v>
      </c>
      <c r="J51" s="63">
        <v>0.7784257</v>
      </c>
      <c r="K51" s="64">
        <v>1183.499</v>
      </c>
      <c r="L51" s="64">
        <v>0.14553240000000001</v>
      </c>
      <c r="N51" s="200"/>
      <c r="O51" s="60">
        <v>2</v>
      </c>
      <c r="P51" s="63">
        <v>0.69455920000000004</v>
      </c>
      <c r="Q51" s="64">
        <v>1119.5550000000001</v>
      </c>
      <c r="R51" s="64">
        <v>0.14681859999999999</v>
      </c>
      <c r="T51" s="200"/>
      <c r="U51" s="60">
        <v>2</v>
      </c>
      <c r="V51" s="63">
        <v>0.89645620000000004</v>
      </c>
      <c r="W51" s="64">
        <v>1112.2860000000001</v>
      </c>
      <c r="X51" s="64">
        <v>0.1434724</v>
      </c>
      <c r="Z51" s="200"/>
      <c r="AA51" s="60">
        <v>2</v>
      </c>
      <c r="AB51" s="63">
        <v>2.3122560000000001</v>
      </c>
      <c r="AC51" s="64">
        <v>25.679729999999999</v>
      </c>
      <c r="AD51" s="64">
        <v>6.381328E-2</v>
      </c>
      <c r="AF51" s="200"/>
      <c r="AG51" s="60">
        <v>2</v>
      </c>
      <c r="AH51" s="63">
        <v>2.8601269999999999</v>
      </c>
      <c r="AI51" s="64">
        <v>36.728270000000002</v>
      </c>
      <c r="AJ51" s="64">
        <v>5.2198109999999999E-2</v>
      </c>
    </row>
    <row r="52" spans="2:36" x14ac:dyDescent="0.15">
      <c r="B52" s="200"/>
      <c r="C52" s="60">
        <v>3</v>
      </c>
      <c r="D52" s="61">
        <v>1.388344</v>
      </c>
      <c r="E52" s="62">
        <v>1180.6389999999999</v>
      </c>
      <c r="F52" s="62">
        <v>0.1269556</v>
      </c>
      <c r="H52" s="200"/>
      <c r="I52" s="60">
        <v>3</v>
      </c>
      <c r="J52" s="63">
        <v>0.78035620000000006</v>
      </c>
      <c r="K52" s="64">
        <v>1197.681</v>
      </c>
      <c r="L52" s="64">
        <v>0.14543880000000001</v>
      </c>
      <c r="N52" s="200"/>
      <c r="O52" s="60">
        <v>3</v>
      </c>
      <c r="P52" s="63">
        <v>0.69681439999999994</v>
      </c>
      <c r="Q52" s="64">
        <v>1133.222</v>
      </c>
      <c r="R52" s="64">
        <v>0.1468149</v>
      </c>
      <c r="T52" s="200"/>
      <c r="U52" s="60">
        <v>3</v>
      </c>
      <c r="V52" s="63">
        <v>0.88868130000000001</v>
      </c>
      <c r="W52" s="64">
        <v>1126.623</v>
      </c>
      <c r="X52" s="64">
        <v>0.1435447</v>
      </c>
      <c r="Z52" s="200"/>
      <c r="AA52" s="60">
        <v>3</v>
      </c>
      <c r="AB52" s="63">
        <v>2.3136079999999999</v>
      </c>
      <c r="AC52" s="64">
        <v>25.781890000000001</v>
      </c>
      <c r="AD52" s="64">
        <v>6.3853599999999996E-2</v>
      </c>
      <c r="AF52" s="200"/>
      <c r="AG52" s="60">
        <v>3</v>
      </c>
      <c r="AH52" s="63">
        <v>2.837996</v>
      </c>
      <c r="AI52" s="64">
        <v>36.876339999999999</v>
      </c>
      <c r="AJ52" s="64">
        <v>5.20604E-2</v>
      </c>
    </row>
    <row r="53" spans="2:36" x14ac:dyDescent="0.15">
      <c r="B53" s="200"/>
      <c r="C53" s="60">
        <v>4</v>
      </c>
      <c r="D53" s="61">
        <v>1.382598</v>
      </c>
      <c r="E53" s="62">
        <v>1208.7170000000001</v>
      </c>
      <c r="F53" s="62">
        <v>0.12711310000000001</v>
      </c>
      <c r="H53" s="200"/>
      <c r="I53" s="60">
        <v>4</v>
      </c>
      <c r="J53" s="63">
        <v>0.78431320000000004</v>
      </c>
      <c r="K53" s="64">
        <v>1226.3340000000001</v>
      </c>
      <c r="L53" s="64">
        <v>0.1452475</v>
      </c>
      <c r="N53" s="200"/>
      <c r="O53" s="60">
        <v>4</v>
      </c>
      <c r="P53" s="63">
        <v>0.70150659999999998</v>
      </c>
      <c r="Q53" s="64">
        <v>1160.77</v>
      </c>
      <c r="R53" s="64">
        <v>0.14680219999999999</v>
      </c>
      <c r="T53" s="200"/>
      <c r="U53" s="60">
        <v>4</v>
      </c>
      <c r="V53" s="63">
        <v>0.87307959999999996</v>
      </c>
      <c r="W53" s="64">
        <v>1155.6610000000001</v>
      </c>
      <c r="X53" s="64">
        <v>0.1436867</v>
      </c>
      <c r="Z53" s="200"/>
      <c r="AA53" s="60">
        <v>4</v>
      </c>
      <c r="AB53" s="63">
        <v>2.3163870000000002</v>
      </c>
      <c r="AC53" s="64">
        <v>25.98507</v>
      </c>
      <c r="AD53" s="64">
        <v>6.390999E-2</v>
      </c>
      <c r="AF53" s="200"/>
      <c r="AG53" s="60">
        <v>4</v>
      </c>
      <c r="AH53" s="63">
        <v>2.7892800000000002</v>
      </c>
      <c r="AI53" s="64">
        <v>37.171790000000001</v>
      </c>
      <c r="AJ53" s="64">
        <v>5.1818240000000002E-2</v>
      </c>
    </row>
    <row r="54" spans="2:36" x14ac:dyDescent="0.15">
      <c r="B54" s="200"/>
      <c r="C54" s="60">
        <v>5</v>
      </c>
      <c r="D54" s="61">
        <v>1.3797900000000001</v>
      </c>
      <c r="E54" s="62">
        <v>1222.8969999999999</v>
      </c>
      <c r="F54" s="62">
        <v>0.12719130000000001</v>
      </c>
      <c r="H54" s="200"/>
      <c r="I54" s="60">
        <v>5</v>
      </c>
      <c r="J54" s="63">
        <v>0.78634099999999996</v>
      </c>
      <c r="K54" s="64">
        <v>1240.807</v>
      </c>
      <c r="L54" s="64">
        <v>0.1451498</v>
      </c>
      <c r="N54" s="200"/>
      <c r="O54" s="60">
        <v>5</v>
      </c>
      <c r="P54" s="63">
        <v>0.70394579999999995</v>
      </c>
      <c r="Q54" s="64">
        <v>1174.6469999999999</v>
      </c>
      <c r="R54" s="64">
        <v>0.1467929</v>
      </c>
      <c r="T54" s="200"/>
      <c r="U54" s="60">
        <v>5</v>
      </c>
      <c r="V54" s="63">
        <v>0.86526250000000005</v>
      </c>
      <c r="W54" s="64">
        <v>1170.3589999999999</v>
      </c>
      <c r="X54" s="64">
        <v>0.1437562</v>
      </c>
      <c r="Z54" s="200"/>
      <c r="AA54" s="60">
        <v>5</v>
      </c>
      <c r="AB54" s="63">
        <v>2.3178529999999999</v>
      </c>
      <c r="AC54" s="64">
        <v>26.085979999999999</v>
      </c>
      <c r="AD54" s="64">
        <v>6.3925419999999997E-2</v>
      </c>
      <c r="AF54" s="200"/>
      <c r="AG54" s="60">
        <v>5</v>
      </c>
      <c r="AH54" s="63">
        <v>2.7625039999999998</v>
      </c>
      <c r="AI54" s="64">
        <v>37.319270000000003</v>
      </c>
      <c r="AJ54" s="64">
        <v>5.17139E-2</v>
      </c>
    </row>
    <row r="55" spans="2:36" x14ac:dyDescent="0.15">
      <c r="B55" s="200"/>
      <c r="C55" s="60">
        <v>6</v>
      </c>
      <c r="D55" s="61">
        <v>1.3743069999999999</v>
      </c>
      <c r="E55" s="62">
        <v>1251.54</v>
      </c>
      <c r="F55" s="62">
        <v>0.12734609999999999</v>
      </c>
      <c r="H55" s="200"/>
      <c r="I55" s="60">
        <v>6</v>
      </c>
      <c r="J55" s="63">
        <v>0.79049809999999998</v>
      </c>
      <c r="K55" s="64">
        <v>1270.0519999999999</v>
      </c>
      <c r="L55" s="64">
        <v>0.14494969999999999</v>
      </c>
      <c r="N55" s="200"/>
      <c r="O55" s="60">
        <v>6</v>
      </c>
      <c r="P55" s="63">
        <v>0.70901440000000004</v>
      </c>
      <c r="Q55" s="64">
        <v>1202.605</v>
      </c>
      <c r="R55" s="64">
        <v>0.14676829999999999</v>
      </c>
      <c r="T55" s="200"/>
      <c r="U55" s="60">
        <v>6</v>
      </c>
      <c r="V55" s="63">
        <v>0.84962130000000002</v>
      </c>
      <c r="W55" s="64">
        <v>1200.105</v>
      </c>
      <c r="X55" s="64">
        <v>0.14389179999999999</v>
      </c>
      <c r="Z55" s="195"/>
      <c r="AA55" s="68">
        <v>6</v>
      </c>
      <c r="AB55" s="69">
        <v>2.3208980000000001</v>
      </c>
      <c r="AC55" s="70">
        <v>26.28633</v>
      </c>
      <c r="AD55" s="64">
        <v>6.3930020000000004E-2</v>
      </c>
      <c r="AF55" s="200"/>
      <c r="AG55" s="60">
        <v>6</v>
      </c>
      <c r="AH55" s="63">
        <v>2.7039780000000002</v>
      </c>
      <c r="AI55" s="64">
        <v>37.61392</v>
      </c>
      <c r="AJ55" s="64">
        <v>5.1538800000000003E-2</v>
      </c>
    </row>
    <row r="56" spans="2:36" x14ac:dyDescent="0.15">
      <c r="B56" s="194">
        <v>29</v>
      </c>
      <c r="C56" s="65">
        <v>0</v>
      </c>
      <c r="D56" s="71">
        <v>1.3716360000000001</v>
      </c>
      <c r="E56" s="72">
        <v>1266.002</v>
      </c>
      <c r="F56" s="72">
        <v>0.1274226</v>
      </c>
      <c r="H56" s="194">
        <v>29</v>
      </c>
      <c r="I56" s="65">
        <v>0</v>
      </c>
      <c r="J56" s="66">
        <v>0.79262889999999997</v>
      </c>
      <c r="K56" s="67">
        <v>1284.827</v>
      </c>
      <c r="L56" s="67">
        <v>0.14484739999999999</v>
      </c>
      <c r="N56" s="194">
        <v>29</v>
      </c>
      <c r="O56" s="65">
        <v>0</v>
      </c>
      <c r="P56" s="66">
        <v>0.71164539999999998</v>
      </c>
      <c r="Q56" s="67">
        <v>1216.684</v>
      </c>
      <c r="R56" s="67">
        <v>0.14675270000000001</v>
      </c>
      <c r="T56" s="194">
        <v>29</v>
      </c>
      <c r="U56" s="65">
        <v>0</v>
      </c>
      <c r="V56" s="66">
        <v>0.84180770000000005</v>
      </c>
      <c r="W56" s="67">
        <v>1215.1479999999999</v>
      </c>
      <c r="X56" s="67">
        <v>0.14395759999999999</v>
      </c>
      <c r="Z56" s="200">
        <v>29</v>
      </c>
      <c r="AA56" s="60">
        <v>0</v>
      </c>
      <c r="AB56" s="63">
        <v>2.3224399999999998</v>
      </c>
      <c r="AC56" s="64">
        <v>26.3857</v>
      </c>
      <c r="AD56" s="67">
        <v>6.391906E-2</v>
      </c>
      <c r="AF56" s="194">
        <v>29</v>
      </c>
      <c r="AG56" s="65">
        <v>0</v>
      </c>
      <c r="AH56" s="66">
        <v>2.6725089999999998</v>
      </c>
      <c r="AI56" s="67">
        <v>37.761090000000003</v>
      </c>
      <c r="AJ56" s="67">
        <v>5.1468350000000003E-2</v>
      </c>
    </row>
    <row r="57" spans="2:36" x14ac:dyDescent="0.15">
      <c r="B57" s="200"/>
      <c r="C57" s="60">
        <v>1</v>
      </c>
      <c r="D57" s="61">
        <v>1.369013</v>
      </c>
      <c r="E57" s="62">
        <v>1280.557</v>
      </c>
      <c r="F57" s="62">
        <v>0.12749840000000001</v>
      </c>
      <c r="H57" s="200"/>
      <c r="I57" s="60">
        <v>1</v>
      </c>
      <c r="J57" s="63">
        <v>0.79479580000000005</v>
      </c>
      <c r="K57" s="64">
        <v>1299.7059999999999</v>
      </c>
      <c r="L57" s="64">
        <v>0.1447435</v>
      </c>
      <c r="N57" s="200"/>
      <c r="O57" s="60">
        <v>1</v>
      </c>
      <c r="P57" s="63">
        <v>0.71434200000000003</v>
      </c>
      <c r="Q57" s="64">
        <v>1230.828</v>
      </c>
      <c r="R57" s="64">
        <v>0.1467349</v>
      </c>
      <c r="T57" s="200"/>
      <c r="U57" s="60">
        <v>1</v>
      </c>
      <c r="V57" s="63">
        <v>0.83400600000000003</v>
      </c>
      <c r="W57" s="64">
        <v>1230.3019999999999</v>
      </c>
      <c r="X57" s="64">
        <v>0.14402190000000001</v>
      </c>
      <c r="Z57" s="200"/>
      <c r="AA57" s="60">
        <v>1</v>
      </c>
      <c r="AB57" s="63">
        <v>2.323976</v>
      </c>
      <c r="AC57" s="64">
        <v>26.484490000000001</v>
      </c>
      <c r="AD57" s="64">
        <v>6.3899200000000003E-2</v>
      </c>
      <c r="AF57" s="200"/>
      <c r="AG57" s="60">
        <v>1</v>
      </c>
      <c r="AH57" s="63">
        <v>2.6397879999999998</v>
      </c>
      <c r="AI57" s="64">
        <v>37.90813</v>
      </c>
      <c r="AJ57" s="64">
        <v>5.1409360000000001E-2</v>
      </c>
    </row>
    <row r="58" spans="2:36" x14ac:dyDescent="0.15">
      <c r="B58" s="200"/>
      <c r="C58" s="60">
        <v>2</v>
      </c>
      <c r="D58" s="61">
        <v>1.3639129999999999</v>
      </c>
      <c r="E58" s="62">
        <v>1309.9459999999999</v>
      </c>
      <c r="F58" s="62">
        <v>0.12764780000000001</v>
      </c>
      <c r="H58" s="200"/>
      <c r="I58" s="60">
        <v>2</v>
      </c>
      <c r="J58" s="63">
        <v>0.79924539999999999</v>
      </c>
      <c r="K58" s="64">
        <v>1329.779</v>
      </c>
      <c r="L58" s="64">
        <v>0.14453079999999999</v>
      </c>
      <c r="N58" s="200"/>
      <c r="O58" s="60">
        <v>2</v>
      </c>
      <c r="P58" s="63">
        <v>0.71993529999999994</v>
      </c>
      <c r="Q58" s="64">
        <v>1259.306</v>
      </c>
      <c r="R58" s="64">
        <v>0.14669209999999999</v>
      </c>
      <c r="T58" s="200"/>
      <c r="U58" s="60">
        <v>2</v>
      </c>
      <c r="V58" s="63">
        <v>0.81845939999999995</v>
      </c>
      <c r="W58" s="64">
        <v>1260.932</v>
      </c>
      <c r="X58" s="64">
        <v>0.14414560000000001</v>
      </c>
      <c r="Z58" s="200"/>
      <c r="AA58" s="60">
        <v>2</v>
      </c>
      <c r="AB58" s="63">
        <v>2.326981</v>
      </c>
      <c r="AC58" s="64">
        <v>26.680209999999999</v>
      </c>
      <c r="AD58" s="64">
        <v>6.3832760000000002E-2</v>
      </c>
      <c r="AF58" s="200"/>
      <c r="AG58" s="60">
        <v>2</v>
      </c>
      <c r="AH58" s="63">
        <v>2.5715119999999998</v>
      </c>
      <c r="AI58" s="64">
        <v>38.201659999999997</v>
      </c>
      <c r="AJ58" s="64">
        <v>5.1326280000000002E-2</v>
      </c>
    </row>
    <row r="59" spans="2:36" x14ac:dyDescent="0.15">
      <c r="B59" s="200"/>
      <c r="C59" s="60">
        <v>3</v>
      </c>
      <c r="D59" s="61">
        <v>1.3614379999999999</v>
      </c>
      <c r="E59" s="62">
        <v>1324.778</v>
      </c>
      <c r="F59" s="62">
        <v>0.12772130000000001</v>
      </c>
      <c r="H59" s="200"/>
      <c r="I59" s="60">
        <v>3</v>
      </c>
      <c r="J59" s="63">
        <v>0.80153229999999998</v>
      </c>
      <c r="K59" s="64">
        <v>1344.9749999999999</v>
      </c>
      <c r="L59" s="64">
        <v>0.14442199999999999</v>
      </c>
      <c r="N59" s="200"/>
      <c r="O59" s="60">
        <v>3</v>
      </c>
      <c r="P59" s="63">
        <v>0.72283410000000003</v>
      </c>
      <c r="Q59" s="64">
        <v>1273.6410000000001</v>
      </c>
      <c r="R59" s="64">
        <v>0.14666689999999999</v>
      </c>
      <c r="T59" s="200"/>
      <c r="U59" s="60">
        <v>3</v>
      </c>
      <c r="V59" s="63">
        <v>0.81072460000000002</v>
      </c>
      <c r="W59" s="64">
        <v>1276.4059999999999</v>
      </c>
      <c r="X59" s="64">
        <v>0.14420459999999999</v>
      </c>
      <c r="Z59" s="200"/>
      <c r="AA59" s="60">
        <v>3</v>
      </c>
      <c r="AB59" s="63">
        <v>2.3284099999999999</v>
      </c>
      <c r="AC59" s="64">
        <v>26.77712</v>
      </c>
      <c r="AD59" s="64">
        <v>6.3786250000000003E-2</v>
      </c>
      <c r="AF59" s="200"/>
      <c r="AG59" s="60">
        <v>3</v>
      </c>
      <c r="AH59" s="63">
        <v>2.5364149999999999</v>
      </c>
      <c r="AI59" s="64">
        <v>38.348050000000001</v>
      </c>
      <c r="AJ59" s="64">
        <v>5.1302359999999998E-2</v>
      </c>
    </row>
    <row r="60" spans="2:36" x14ac:dyDescent="0.15">
      <c r="B60" s="200"/>
      <c r="C60" s="60">
        <v>4</v>
      </c>
      <c r="D60" s="61">
        <v>1.3566370000000001</v>
      </c>
      <c r="E60" s="62">
        <v>1354.7170000000001</v>
      </c>
      <c r="F60" s="62">
        <v>0.12786520000000001</v>
      </c>
      <c r="H60" s="200"/>
      <c r="I60" s="60">
        <v>4</v>
      </c>
      <c r="J60" s="63">
        <v>0.80624019999999996</v>
      </c>
      <c r="K60" s="64">
        <v>1375.6880000000001</v>
      </c>
      <c r="L60" s="64">
        <v>0.1441991</v>
      </c>
      <c r="N60" s="200"/>
      <c r="O60" s="60">
        <v>4</v>
      </c>
      <c r="P60" s="63">
        <v>0.72884110000000002</v>
      </c>
      <c r="Q60" s="64">
        <v>1302.498</v>
      </c>
      <c r="R60" s="64">
        <v>0.14660860000000001</v>
      </c>
      <c r="T60" s="200"/>
      <c r="U60" s="60">
        <v>4</v>
      </c>
      <c r="V60" s="63">
        <v>0.79535990000000001</v>
      </c>
      <c r="W60" s="64">
        <v>1307.6600000000001</v>
      </c>
      <c r="X60" s="64">
        <v>0.14431640000000001</v>
      </c>
      <c r="Z60" s="200"/>
      <c r="AA60" s="60">
        <v>4</v>
      </c>
      <c r="AB60" s="63">
        <v>2.3310219999999999</v>
      </c>
      <c r="AC60" s="64">
        <v>26.969100000000001</v>
      </c>
      <c r="AD60" s="64">
        <v>6.366716E-2</v>
      </c>
      <c r="AF60" s="200"/>
      <c r="AG60" s="60">
        <v>4</v>
      </c>
      <c r="AH60" s="63">
        <v>2.4653779999999998</v>
      </c>
      <c r="AI60" s="64">
        <v>38.639859999999999</v>
      </c>
      <c r="AJ60" s="64">
        <v>5.1289330000000001E-2</v>
      </c>
    </row>
    <row r="61" spans="2:36" x14ac:dyDescent="0.15">
      <c r="B61" s="200"/>
      <c r="C61" s="60">
        <v>5</v>
      </c>
      <c r="D61" s="61">
        <v>1.354311</v>
      </c>
      <c r="E61" s="62">
        <v>1369.8219999999999</v>
      </c>
      <c r="F61" s="62">
        <v>0.12793550000000001</v>
      </c>
      <c r="H61" s="200"/>
      <c r="I61" s="60">
        <v>5</v>
      </c>
      <c r="J61" s="63">
        <v>0.80866519999999997</v>
      </c>
      <c r="K61" s="64">
        <v>1391.2059999999999</v>
      </c>
      <c r="L61" s="64">
        <v>0.14408489999999999</v>
      </c>
      <c r="N61" s="200"/>
      <c r="O61" s="60">
        <v>5</v>
      </c>
      <c r="P61" s="63">
        <v>0.73195120000000002</v>
      </c>
      <c r="Q61" s="64">
        <v>1317.02</v>
      </c>
      <c r="R61" s="64">
        <v>0.14657519999999999</v>
      </c>
      <c r="T61" s="200"/>
      <c r="U61" s="60">
        <v>5</v>
      </c>
      <c r="V61" s="63">
        <v>0.78773930000000003</v>
      </c>
      <c r="W61" s="64">
        <v>1323.4390000000001</v>
      </c>
      <c r="X61" s="64">
        <v>0.144369</v>
      </c>
      <c r="Z61" s="200"/>
      <c r="AA61" s="60">
        <v>5</v>
      </c>
      <c r="AB61" s="63">
        <v>2.3321649999999998</v>
      </c>
      <c r="AC61" s="64">
        <v>27.064250000000001</v>
      </c>
      <c r="AD61" s="64">
        <v>6.3594830000000005E-2</v>
      </c>
      <c r="AF61" s="200"/>
      <c r="AG61" s="60">
        <v>5</v>
      </c>
      <c r="AH61" s="63">
        <v>2.4298679999999999</v>
      </c>
      <c r="AI61" s="64">
        <v>38.785209999999999</v>
      </c>
      <c r="AJ61" s="64">
        <v>5.1299709999999998E-2</v>
      </c>
    </row>
    <row r="62" spans="2:36" x14ac:dyDescent="0.15">
      <c r="B62" s="195"/>
      <c r="C62" s="68">
        <v>6</v>
      </c>
      <c r="D62" s="75">
        <v>1.349812</v>
      </c>
      <c r="E62" s="76">
        <v>1400.3050000000001</v>
      </c>
      <c r="F62" s="76">
        <v>0.12807260000000001</v>
      </c>
      <c r="H62" s="195"/>
      <c r="I62" s="68">
        <v>6</v>
      </c>
      <c r="J62" s="69">
        <v>0.81366769999999999</v>
      </c>
      <c r="K62" s="70">
        <v>1422.5619999999999</v>
      </c>
      <c r="L62" s="70">
        <v>0.14385110000000001</v>
      </c>
      <c r="N62" s="195"/>
      <c r="O62" s="68">
        <v>6</v>
      </c>
      <c r="P62" s="69">
        <v>0.73838939999999997</v>
      </c>
      <c r="Q62" s="70">
        <v>1346.249</v>
      </c>
      <c r="R62" s="70">
        <v>0.14649960000000001</v>
      </c>
      <c r="T62" s="195"/>
      <c r="U62" s="68">
        <v>6</v>
      </c>
      <c r="V62" s="69">
        <v>0.7726499</v>
      </c>
      <c r="W62" s="70">
        <v>1355.29</v>
      </c>
      <c r="X62" s="70">
        <v>0.1444666</v>
      </c>
      <c r="Z62" s="200"/>
      <c r="AA62" s="60">
        <v>6</v>
      </c>
      <c r="AB62" s="63">
        <v>2.3340420000000002</v>
      </c>
      <c r="AC62" s="64">
        <v>27.253070000000001</v>
      </c>
      <c r="AD62" s="70">
        <v>6.3425220000000004E-2</v>
      </c>
      <c r="AF62" s="195"/>
      <c r="AG62" s="68">
        <v>6</v>
      </c>
      <c r="AH62" s="69">
        <v>2.3601359999999998</v>
      </c>
      <c r="AI62" s="70">
        <v>39.074539999999999</v>
      </c>
      <c r="AJ62" s="70">
        <v>5.1352780000000001E-2</v>
      </c>
    </row>
    <row r="63" spans="2:36" x14ac:dyDescent="0.15">
      <c r="B63" s="200">
        <v>30</v>
      </c>
      <c r="C63" s="60">
        <v>0</v>
      </c>
      <c r="D63" s="61">
        <v>1.3476379999999999</v>
      </c>
      <c r="E63" s="62">
        <v>1415.682</v>
      </c>
      <c r="F63" s="62">
        <v>0.12813920000000001</v>
      </c>
      <c r="H63" s="200">
        <v>30</v>
      </c>
      <c r="I63" s="60">
        <v>0</v>
      </c>
      <c r="J63" s="63">
        <v>0.8162488</v>
      </c>
      <c r="K63" s="64">
        <v>1438.4</v>
      </c>
      <c r="L63" s="64">
        <v>0.14373130000000001</v>
      </c>
      <c r="N63" s="200">
        <v>30</v>
      </c>
      <c r="O63" s="60">
        <v>0</v>
      </c>
      <c r="P63" s="63">
        <v>0.74171920000000002</v>
      </c>
      <c r="Q63" s="64">
        <v>1360.9559999999999</v>
      </c>
      <c r="R63" s="64">
        <v>0.14645710000000001</v>
      </c>
      <c r="T63" s="200">
        <v>30</v>
      </c>
      <c r="U63" s="60">
        <v>0</v>
      </c>
      <c r="V63" s="63">
        <v>0.76519269999999995</v>
      </c>
      <c r="W63" s="64">
        <v>1371.355</v>
      </c>
      <c r="X63" s="64">
        <v>0.14451130000000001</v>
      </c>
      <c r="Z63" s="194">
        <v>30</v>
      </c>
      <c r="AA63" s="65">
        <v>0</v>
      </c>
      <c r="AB63" s="66">
        <v>2.3347449999999998</v>
      </c>
      <c r="AC63" s="67">
        <v>27.346789999999999</v>
      </c>
      <c r="AD63" s="64">
        <v>6.3328120000000002E-2</v>
      </c>
      <c r="AF63" s="200">
        <v>30</v>
      </c>
      <c r="AG63" s="60">
        <v>0</v>
      </c>
      <c r="AH63" s="63">
        <v>2.3264089999999999</v>
      </c>
      <c r="AI63" s="64">
        <v>39.218350000000001</v>
      </c>
      <c r="AJ63" s="64">
        <v>5.139473E-2</v>
      </c>
    </row>
    <row r="64" spans="2:36" x14ac:dyDescent="0.15">
      <c r="B64" s="200"/>
      <c r="C64" s="60">
        <v>1</v>
      </c>
      <c r="D64" s="61">
        <v>1.3455140000000001</v>
      </c>
      <c r="E64" s="62">
        <v>1431.1469999999999</v>
      </c>
      <c r="F64" s="62">
        <v>0.12820429999999999</v>
      </c>
      <c r="H64" s="200"/>
      <c r="I64" s="60">
        <v>1</v>
      </c>
      <c r="J64" s="63">
        <v>0.81888570000000005</v>
      </c>
      <c r="K64" s="64">
        <v>1454.3430000000001</v>
      </c>
      <c r="L64" s="64">
        <v>0.1436094</v>
      </c>
      <c r="N64" s="200"/>
      <c r="O64" s="60">
        <v>1</v>
      </c>
      <c r="P64" s="63">
        <v>0.74512420000000001</v>
      </c>
      <c r="Q64" s="64">
        <v>1375.7239999999999</v>
      </c>
      <c r="R64" s="64">
        <v>0.1464114</v>
      </c>
      <c r="T64" s="200"/>
      <c r="U64" s="60">
        <v>1</v>
      </c>
      <c r="V64" s="63">
        <v>0.75780170000000002</v>
      </c>
      <c r="W64" s="64">
        <v>1387.5119999999999</v>
      </c>
      <c r="X64" s="64">
        <v>0.14455319999999999</v>
      </c>
      <c r="Z64" s="200"/>
      <c r="AA64" s="60">
        <v>1</v>
      </c>
      <c r="AB64" s="63">
        <v>2.3352689999999998</v>
      </c>
      <c r="AC64" s="64">
        <v>27.440079999999998</v>
      </c>
      <c r="AD64" s="64">
        <v>6.3222920000000002E-2</v>
      </c>
      <c r="AF64" s="200"/>
      <c r="AG64" s="60">
        <v>1</v>
      </c>
      <c r="AH64" s="63">
        <v>2.2937409999999998</v>
      </c>
      <c r="AI64" s="64">
        <v>39.361469999999997</v>
      </c>
      <c r="AJ64" s="64">
        <v>5.1446159999999998E-2</v>
      </c>
    </row>
    <row r="65" spans="2:36" x14ac:dyDescent="0.15">
      <c r="B65" s="200"/>
      <c r="C65" s="60">
        <v>2</v>
      </c>
      <c r="D65" s="61">
        <v>1.3414159999999999</v>
      </c>
      <c r="E65" s="62">
        <v>1462.3440000000001</v>
      </c>
      <c r="F65" s="62">
        <v>0.1283301</v>
      </c>
      <c r="H65" s="200"/>
      <c r="I65" s="60">
        <v>2</v>
      </c>
      <c r="J65" s="63">
        <v>0.82433290000000004</v>
      </c>
      <c r="K65" s="64">
        <v>1486.537</v>
      </c>
      <c r="L65" s="64">
        <v>0.1433595</v>
      </c>
      <c r="N65" s="200"/>
      <c r="O65" s="60">
        <v>2</v>
      </c>
      <c r="P65" s="63">
        <v>0.75216320000000003</v>
      </c>
      <c r="Q65" s="64">
        <v>1405.443</v>
      </c>
      <c r="R65" s="64">
        <v>0.14630960000000001</v>
      </c>
      <c r="T65" s="200"/>
      <c r="U65" s="60">
        <v>2</v>
      </c>
      <c r="V65" s="63">
        <v>0.74324380000000001</v>
      </c>
      <c r="W65" s="64">
        <v>1420.085</v>
      </c>
      <c r="X65" s="64">
        <v>0.1446277</v>
      </c>
      <c r="Z65" s="200"/>
      <c r="AA65" s="60">
        <v>2</v>
      </c>
      <c r="AB65" s="63">
        <v>2.3357299999999999</v>
      </c>
      <c r="AC65" s="64">
        <v>27.625509999999998</v>
      </c>
      <c r="AD65" s="64">
        <v>6.2988359999999993E-2</v>
      </c>
      <c r="AF65" s="200"/>
      <c r="AG65" s="60">
        <v>2</v>
      </c>
      <c r="AH65" s="63">
        <v>2.232297</v>
      </c>
      <c r="AI65" s="64">
        <v>39.645240000000001</v>
      </c>
      <c r="AJ65" s="64">
        <v>5.157378E-2</v>
      </c>
    </row>
    <row r="66" spans="2:36" x14ac:dyDescent="0.15">
      <c r="B66" s="200"/>
      <c r="C66" s="60">
        <v>3</v>
      </c>
      <c r="D66" s="61">
        <v>1.3394410000000001</v>
      </c>
      <c r="E66" s="62">
        <v>1478.075</v>
      </c>
      <c r="F66" s="62">
        <v>0.12839039999999999</v>
      </c>
      <c r="H66" s="200"/>
      <c r="I66" s="60">
        <v>3</v>
      </c>
      <c r="J66" s="63">
        <v>0.82714620000000005</v>
      </c>
      <c r="K66" s="64">
        <v>1502.7829999999999</v>
      </c>
      <c r="L66" s="64">
        <v>0.1432312</v>
      </c>
      <c r="N66" s="200"/>
      <c r="O66" s="60">
        <v>3</v>
      </c>
      <c r="P66" s="63">
        <v>0.755799</v>
      </c>
      <c r="Q66" s="64">
        <v>1420.394</v>
      </c>
      <c r="R66" s="64">
        <v>0.1462532</v>
      </c>
      <c r="T66" s="200"/>
      <c r="U66" s="60">
        <v>3</v>
      </c>
      <c r="V66" s="63">
        <v>0.73608980000000002</v>
      </c>
      <c r="W66" s="64">
        <v>1436.4970000000001</v>
      </c>
      <c r="X66" s="64">
        <v>0.14465990000000001</v>
      </c>
      <c r="Z66" s="200"/>
      <c r="AA66" s="60">
        <v>3</v>
      </c>
      <c r="AB66" s="63">
        <v>2.335655</v>
      </c>
      <c r="AC66" s="64">
        <v>27.71772</v>
      </c>
      <c r="AD66" s="64">
        <v>6.2859100000000001E-2</v>
      </c>
      <c r="AF66" s="200"/>
      <c r="AG66" s="60">
        <v>3</v>
      </c>
      <c r="AH66" s="63">
        <v>2.2038180000000001</v>
      </c>
      <c r="AI66" s="64">
        <v>39.785710000000002</v>
      </c>
      <c r="AJ66" s="64">
        <v>5.1647940000000003E-2</v>
      </c>
    </row>
    <row r="67" spans="2:36" x14ac:dyDescent="0.15">
      <c r="B67" s="200"/>
      <c r="C67" s="60">
        <v>4</v>
      </c>
      <c r="D67" s="61">
        <v>1.3356399999999999</v>
      </c>
      <c r="E67" s="62">
        <v>1509.797</v>
      </c>
      <c r="F67" s="62">
        <v>0.1285056</v>
      </c>
      <c r="H67" s="200"/>
      <c r="I67" s="60">
        <v>4</v>
      </c>
      <c r="J67" s="63">
        <v>0.83296009999999998</v>
      </c>
      <c r="K67" s="64">
        <v>1535.558</v>
      </c>
      <c r="L67" s="64">
        <v>0.1429677</v>
      </c>
      <c r="N67" s="200"/>
      <c r="O67" s="60">
        <v>4</v>
      </c>
      <c r="P67" s="63">
        <v>0.76330129999999996</v>
      </c>
      <c r="Q67" s="64">
        <v>1450.481</v>
      </c>
      <c r="R67" s="64">
        <v>0.14612890000000001</v>
      </c>
      <c r="T67" s="200"/>
      <c r="U67" s="60">
        <v>4</v>
      </c>
      <c r="V67" s="63">
        <v>0.72206669999999995</v>
      </c>
      <c r="W67" s="64">
        <v>1469.559</v>
      </c>
      <c r="X67" s="64">
        <v>0.14471339999999999</v>
      </c>
      <c r="Z67" s="200"/>
      <c r="AA67" s="60">
        <v>4</v>
      </c>
      <c r="AB67" s="63">
        <v>2.3348779999999998</v>
      </c>
      <c r="AC67" s="64">
        <v>27.90127</v>
      </c>
      <c r="AD67" s="64">
        <v>6.2576640000000003E-2</v>
      </c>
      <c r="AF67" s="200"/>
      <c r="AG67" s="60">
        <v>4</v>
      </c>
      <c r="AH67" s="63">
        <v>2.1521029999999999</v>
      </c>
      <c r="AI67" s="64">
        <v>40.063330000000001</v>
      </c>
      <c r="AJ67" s="64">
        <v>5.1810960000000003E-2</v>
      </c>
    </row>
    <row r="68" spans="2:36" x14ac:dyDescent="0.15">
      <c r="B68" s="200"/>
      <c r="C68" s="60">
        <v>5</v>
      </c>
      <c r="D68" s="61">
        <v>1.3338110000000001</v>
      </c>
      <c r="E68" s="62">
        <v>1525.789</v>
      </c>
      <c r="F68" s="62">
        <v>0.12856029999999999</v>
      </c>
      <c r="H68" s="200"/>
      <c r="I68" s="60">
        <v>5</v>
      </c>
      <c r="J68" s="63">
        <v>0.83596369999999998</v>
      </c>
      <c r="K68" s="64">
        <v>1552.0809999999999</v>
      </c>
      <c r="L68" s="64">
        <v>0.1428323</v>
      </c>
      <c r="N68" s="200"/>
      <c r="O68" s="60">
        <v>5</v>
      </c>
      <c r="P68" s="63">
        <v>0.76716139999999999</v>
      </c>
      <c r="Q68" s="64">
        <v>1465.6189999999999</v>
      </c>
      <c r="R68" s="64">
        <v>0.14606069999999999</v>
      </c>
      <c r="T68" s="200"/>
      <c r="U68" s="60">
        <v>5</v>
      </c>
      <c r="V68" s="63">
        <v>0.71521190000000001</v>
      </c>
      <c r="W68" s="64">
        <v>1486.203</v>
      </c>
      <c r="X68" s="64">
        <v>0.14473430000000001</v>
      </c>
      <c r="Z68" s="200"/>
      <c r="AA68" s="60">
        <v>5</v>
      </c>
      <c r="AB68" s="63">
        <v>2.3341799999999999</v>
      </c>
      <c r="AC68" s="64">
        <v>27.992650000000001</v>
      </c>
      <c r="AD68" s="64">
        <v>6.242346E-2</v>
      </c>
      <c r="AF68" s="200"/>
      <c r="AG68" s="60">
        <v>5</v>
      </c>
      <c r="AH68" s="63">
        <v>2.1292200000000001</v>
      </c>
      <c r="AI68" s="64">
        <v>40.200189999999999</v>
      </c>
      <c r="AJ68" s="64">
        <v>5.1897489999999998E-2</v>
      </c>
    </row>
    <row r="69" spans="2:36" x14ac:dyDescent="0.15">
      <c r="B69" s="200"/>
      <c r="C69" s="60">
        <v>6</v>
      </c>
      <c r="D69" s="61">
        <v>1.3302909999999999</v>
      </c>
      <c r="E69" s="62">
        <v>1558.0350000000001</v>
      </c>
      <c r="F69" s="62">
        <v>0.1286631</v>
      </c>
      <c r="H69" s="200"/>
      <c r="I69" s="60">
        <v>6</v>
      </c>
      <c r="J69" s="63">
        <v>0.84216610000000003</v>
      </c>
      <c r="K69" s="64">
        <v>1585.385</v>
      </c>
      <c r="L69" s="64">
        <v>0.14255380000000001</v>
      </c>
      <c r="N69" s="200"/>
      <c r="O69" s="60">
        <v>6</v>
      </c>
      <c r="P69" s="63">
        <v>0.77508180000000004</v>
      </c>
      <c r="Q69" s="64">
        <v>1496.0840000000001</v>
      </c>
      <c r="R69" s="64">
        <v>0.1459116</v>
      </c>
      <c r="T69" s="200"/>
      <c r="U69" s="60">
        <v>6</v>
      </c>
      <c r="V69" s="63">
        <v>0.70185319999999995</v>
      </c>
      <c r="W69" s="64">
        <v>1519.701</v>
      </c>
      <c r="X69" s="64">
        <v>0.14476349999999999</v>
      </c>
      <c r="Z69" s="195"/>
      <c r="AA69" s="68">
        <v>6</v>
      </c>
      <c r="AB69" s="69">
        <v>2.3321740000000002</v>
      </c>
      <c r="AC69" s="70">
        <v>28.174710000000001</v>
      </c>
      <c r="AD69" s="64">
        <v>6.2093269999999999E-2</v>
      </c>
      <c r="AF69" s="200"/>
      <c r="AG69" s="60">
        <v>6</v>
      </c>
      <c r="AH69" s="63">
        <v>2.0901619999999999</v>
      </c>
      <c r="AI69" s="64">
        <v>40.469639999999998</v>
      </c>
      <c r="AJ69" s="64">
        <v>5.2075469999999999E-2</v>
      </c>
    </row>
    <row r="70" spans="2:36" x14ac:dyDescent="0.15">
      <c r="B70" s="194">
        <v>31</v>
      </c>
      <c r="C70" s="65">
        <v>0</v>
      </c>
      <c r="D70" s="71">
        <v>1.3285960000000001</v>
      </c>
      <c r="E70" s="72">
        <v>1574.289</v>
      </c>
      <c r="F70" s="72">
        <v>0.12871099999999999</v>
      </c>
      <c r="H70" s="194">
        <v>31</v>
      </c>
      <c r="I70" s="65">
        <v>0</v>
      </c>
      <c r="J70" s="66">
        <v>0.84536500000000003</v>
      </c>
      <c r="K70" s="67">
        <v>1602.1610000000001</v>
      </c>
      <c r="L70" s="67">
        <v>0.1424106</v>
      </c>
      <c r="N70" s="194">
        <v>31</v>
      </c>
      <c r="O70" s="65">
        <v>0</v>
      </c>
      <c r="P70" s="66">
        <v>0.77913480000000002</v>
      </c>
      <c r="Q70" s="67">
        <v>1511.412</v>
      </c>
      <c r="R70" s="67">
        <v>0.1458304</v>
      </c>
      <c r="T70" s="194">
        <v>31</v>
      </c>
      <c r="U70" s="65">
        <v>0</v>
      </c>
      <c r="V70" s="66">
        <v>0.69536569999999998</v>
      </c>
      <c r="W70" s="67">
        <v>1536.548</v>
      </c>
      <c r="X70" s="67">
        <v>0.14477139999999999</v>
      </c>
      <c r="Z70" s="200">
        <v>31</v>
      </c>
      <c r="AA70" s="60">
        <v>0</v>
      </c>
      <c r="AB70" s="63">
        <v>2.3308689999999999</v>
      </c>
      <c r="AC70" s="64">
        <v>28.2654</v>
      </c>
      <c r="AD70" s="67">
        <v>6.1916300000000001E-2</v>
      </c>
      <c r="AF70" s="194">
        <v>31</v>
      </c>
      <c r="AG70" s="65">
        <v>0</v>
      </c>
      <c r="AH70" s="66">
        <v>2.0743100000000001</v>
      </c>
      <c r="AI70" s="67">
        <v>40.602150000000002</v>
      </c>
      <c r="AJ70" s="67">
        <v>5.21649E-2</v>
      </c>
    </row>
    <row r="71" spans="2:36" x14ac:dyDescent="0.15">
      <c r="B71" s="200"/>
      <c r="C71" s="60">
        <v>1</v>
      </c>
      <c r="D71" s="61">
        <v>1.3269409999999999</v>
      </c>
      <c r="E71" s="62">
        <v>1590.6289999999999</v>
      </c>
      <c r="F71" s="62">
        <v>0.12875639999999999</v>
      </c>
      <c r="H71" s="200"/>
      <c r="I71" s="60">
        <v>1</v>
      </c>
      <c r="J71" s="63">
        <v>0.84862990000000005</v>
      </c>
      <c r="K71" s="64">
        <v>1619.0160000000001</v>
      </c>
      <c r="L71" s="64">
        <v>0.14226449999999999</v>
      </c>
      <c r="N71" s="200"/>
      <c r="O71" s="60">
        <v>1</v>
      </c>
      <c r="P71" s="63">
        <v>0.78324499999999997</v>
      </c>
      <c r="Q71" s="64">
        <v>1526.806</v>
      </c>
      <c r="R71" s="64">
        <v>0.1457445</v>
      </c>
      <c r="T71" s="200"/>
      <c r="U71" s="60">
        <v>1</v>
      </c>
      <c r="V71" s="63">
        <v>0.68901710000000005</v>
      </c>
      <c r="W71" s="64">
        <v>1553.4559999999999</v>
      </c>
      <c r="X71" s="64">
        <v>0.1447745</v>
      </c>
      <c r="Z71" s="200"/>
      <c r="AA71" s="60">
        <v>1</v>
      </c>
      <c r="AB71" s="63">
        <v>2.3293759999999999</v>
      </c>
      <c r="AC71" s="64">
        <v>28.35586</v>
      </c>
      <c r="AD71" s="64">
        <v>6.1731500000000002E-2</v>
      </c>
      <c r="AF71" s="200"/>
      <c r="AG71" s="60">
        <v>1</v>
      </c>
      <c r="AH71" s="63">
        <v>2.0610759999999999</v>
      </c>
      <c r="AI71" s="64">
        <v>40.733139999999999</v>
      </c>
      <c r="AJ71" s="64">
        <v>5.225316E-2</v>
      </c>
    </row>
    <row r="72" spans="2:36" x14ac:dyDescent="0.15">
      <c r="B72" s="200"/>
      <c r="C72" s="60">
        <v>2</v>
      </c>
      <c r="D72" s="61">
        <v>1.3237479999999999</v>
      </c>
      <c r="E72" s="62">
        <v>1623.566</v>
      </c>
      <c r="F72" s="62">
        <v>0.12883919999999999</v>
      </c>
      <c r="H72" s="200"/>
      <c r="I72" s="60">
        <v>2</v>
      </c>
      <c r="J72" s="63">
        <v>0.85535930000000004</v>
      </c>
      <c r="K72" s="64">
        <v>1652.9570000000001</v>
      </c>
      <c r="L72" s="64">
        <v>0.1419636</v>
      </c>
      <c r="N72" s="200"/>
      <c r="O72" s="60">
        <v>2</v>
      </c>
      <c r="P72" s="63">
        <v>0.79162449999999995</v>
      </c>
      <c r="Q72" s="64">
        <v>1557.787</v>
      </c>
      <c r="R72" s="64">
        <v>0.1455583</v>
      </c>
      <c r="T72" s="200"/>
      <c r="U72" s="60">
        <v>2</v>
      </c>
      <c r="V72" s="63">
        <v>0.67676970000000003</v>
      </c>
      <c r="W72" s="64">
        <v>1587.44</v>
      </c>
      <c r="X72" s="64">
        <v>0.14476549999999999</v>
      </c>
      <c r="Z72" s="200"/>
      <c r="AA72" s="60">
        <v>2</v>
      </c>
      <c r="AB72" s="63">
        <v>2.3258719999999999</v>
      </c>
      <c r="AC72" s="64">
        <v>28.535959999999999</v>
      </c>
      <c r="AD72" s="64">
        <v>6.1338570000000002E-2</v>
      </c>
      <c r="AF72" s="200"/>
      <c r="AG72" s="60">
        <v>2</v>
      </c>
      <c r="AH72" s="63">
        <v>2.0430299999999999</v>
      </c>
      <c r="AI72" s="64">
        <v>40.990540000000003</v>
      </c>
      <c r="AJ72" s="64">
        <v>5.242144E-2</v>
      </c>
    </row>
    <row r="73" spans="2:36" x14ac:dyDescent="0.15">
      <c r="B73" s="200"/>
      <c r="C73" s="60">
        <v>3</v>
      </c>
      <c r="D73" s="61">
        <v>1.322206</v>
      </c>
      <c r="E73" s="62">
        <v>1640.1590000000001</v>
      </c>
      <c r="F73" s="62">
        <v>0.1288762</v>
      </c>
      <c r="H73" s="200"/>
      <c r="I73" s="60">
        <v>3</v>
      </c>
      <c r="J73" s="63">
        <v>0.85882510000000001</v>
      </c>
      <c r="K73" s="64">
        <v>1670.039</v>
      </c>
      <c r="L73" s="64">
        <v>0.1418084</v>
      </c>
      <c r="N73" s="200"/>
      <c r="O73" s="60">
        <v>3</v>
      </c>
      <c r="P73" s="63">
        <v>0.79588630000000005</v>
      </c>
      <c r="Q73" s="64">
        <v>1573.375</v>
      </c>
      <c r="R73" s="64">
        <v>0.14545759999999999</v>
      </c>
      <c r="T73" s="200"/>
      <c r="U73" s="60">
        <v>3</v>
      </c>
      <c r="V73" s="63">
        <v>0.67088749999999997</v>
      </c>
      <c r="W73" s="64">
        <v>1604.51</v>
      </c>
      <c r="X73" s="64">
        <v>0.14475299999999999</v>
      </c>
      <c r="Z73" s="200"/>
      <c r="AA73" s="60">
        <v>3</v>
      </c>
      <c r="AB73" s="63">
        <v>2.3238750000000001</v>
      </c>
      <c r="AC73" s="64">
        <v>28.62555</v>
      </c>
      <c r="AD73" s="64">
        <v>6.1130549999999999E-2</v>
      </c>
      <c r="AF73" s="200"/>
      <c r="AG73" s="60">
        <v>3</v>
      </c>
      <c r="AH73" s="63">
        <v>2.038516</v>
      </c>
      <c r="AI73" s="64">
        <v>41.116909999999997</v>
      </c>
      <c r="AJ73" s="64">
        <v>5.24991E-2</v>
      </c>
    </row>
    <row r="74" spans="2:36" x14ac:dyDescent="0.15">
      <c r="B74" s="200"/>
      <c r="C74" s="60">
        <v>4</v>
      </c>
      <c r="D74" s="61">
        <v>1.3192200000000001</v>
      </c>
      <c r="E74" s="62">
        <v>1673.5889999999999</v>
      </c>
      <c r="F74" s="62">
        <v>0.1289409</v>
      </c>
      <c r="H74" s="200"/>
      <c r="I74" s="60">
        <v>4</v>
      </c>
      <c r="J74" s="63">
        <v>0.86596830000000002</v>
      </c>
      <c r="K74" s="64">
        <v>1704.4169999999999</v>
      </c>
      <c r="L74" s="64">
        <v>0.14148830000000001</v>
      </c>
      <c r="N74" s="200"/>
      <c r="O74" s="60">
        <v>4</v>
      </c>
      <c r="P74" s="63">
        <v>0.80452760000000001</v>
      </c>
      <c r="Q74" s="64">
        <v>1604.7460000000001</v>
      </c>
      <c r="R74" s="64">
        <v>0.14524029999999999</v>
      </c>
      <c r="T74" s="200"/>
      <c r="U74" s="60">
        <v>4</v>
      </c>
      <c r="V74" s="63">
        <v>0.65964780000000001</v>
      </c>
      <c r="W74" s="64">
        <v>1638.7909999999999</v>
      </c>
      <c r="X74" s="64">
        <v>0.1447108</v>
      </c>
      <c r="Z74" s="200"/>
      <c r="AA74" s="60">
        <v>4</v>
      </c>
      <c r="AB74" s="63">
        <v>2.3194270000000001</v>
      </c>
      <c r="AC74" s="64">
        <v>28.80368</v>
      </c>
      <c r="AD74" s="64">
        <v>6.069165E-2</v>
      </c>
      <c r="AF74" s="200"/>
      <c r="AG74" s="60">
        <v>4</v>
      </c>
      <c r="AH74" s="63">
        <v>2.039393</v>
      </c>
      <c r="AI74" s="64">
        <v>41.36497</v>
      </c>
      <c r="AJ74" s="64">
        <v>5.2636269999999999E-2</v>
      </c>
    </row>
    <row r="75" spans="2:36" x14ac:dyDescent="0.15">
      <c r="B75" s="200"/>
      <c r="C75" s="60">
        <v>5</v>
      </c>
      <c r="D75" s="61">
        <v>1.317774</v>
      </c>
      <c r="E75" s="62">
        <v>1690.422</v>
      </c>
      <c r="F75" s="62">
        <v>0.12896820000000001</v>
      </c>
      <c r="H75" s="200"/>
      <c r="I75" s="60">
        <v>5</v>
      </c>
      <c r="J75" s="63">
        <v>0.86964379999999997</v>
      </c>
      <c r="K75" s="64">
        <v>1721.712</v>
      </c>
      <c r="L75" s="64">
        <v>0.14132310000000001</v>
      </c>
      <c r="N75" s="200"/>
      <c r="O75" s="60">
        <v>5</v>
      </c>
      <c r="P75" s="63">
        <v>0.80889029999999995</v>
      </c>
      <c r="Q75" s="64">
        <v>1620.5329999999999</v>
      </c>
      <c r="R75" s="64">
        <v>0.14512349999999999</v>
      </c>
      <c r="T75" s="200"/>
      <c r="U75" s="60">
        <v>5</v>
      </c>
      <c r="V75" s="63">
        <v>0.65430650000000001</v>
      </c>
      <c r="W75" s="64">
        <v>1655.999</v>
      </c>
      <c r="X75" s="64">
        <v>0.14468059999999999</v>
      </c>
      <c r="Z75" s="200"/>
      <c r="AA75" s="60">
        <v>5</v>
      </c>
      <c r="AB75" s="63">
        <v>2.31698</v>
      </c>
      <c r="AC75" s="64">
        <v>28.892150000000001</v>
      </c>
      <c r="AD75" s="64">
        <v>6.0461000000000001E-2</v>
      </c>
      <c r="AF75" s="200"/>
      <c r="AG75" s="60">
        <v>5</v>
      </c>
      <c r="AH75" s="63">
        <v>2.045175</v>
      </c>
      <c r="AI75" s="64">
        <v>41.48668</v>
      </c>
      <c r="AJ75" s="64">
        <v>5.2693950000000003E-2</v>
      </c>
    </row>
    <row r="76" spans="2:36" x14ac:dyDescent="0.15">
      <c r="B76" s="195"/>
      <c r="C76" s="68">
        <v>6</v>
      </c>
      <c r="D76" s="75">
        <v>1.314972</v>
      </c>
      <c r="E76" s="76">
        <v>1724.316</v>
      </c>
      <c r="F76" s="76">
        <v>0.12901209999999999</v>
      </c>
      <c r="H76" s="195"/>
      <c r="I76" s="68">
        <v>6</v>
      </c>
      <c r="J76" s="69">
        <v>0.87718549999999995</v>
      </c>
      <c r="K76" s="70">
        <v>1756.51</v>
      </c>
      <c r="L76" s="70">
        <v>0.1409821</v>
      </c>
      <c r="N76" s="195"/>
      <c r="O76" s="68">
        <v>6</v>
      </c>
      <c r="P76" s="69">
        <v>0.81765650000000001</v>
      </c>
      <c r="Q76" s="70">
        <v>1652.3140000000001</v>
      </c>
      <c r="R76" s="70">
        <v>0.1448728</v>
      </c>
      <c r="T76" s="195"/>
      <c r="U76" s="68">
        <v>6</v>
      </c>
      <c r="V76" s="69">
        <v>0.64419669999999996</v>
      </c>
      <c r="W76" s="70">
        <v>1690.5440000000001</v>
      </c>
      <c r="X76" s="70">
        <v>0.1446007</v>
      </c>
      <c r="Z76" s="200"/>
      <c r="AA76" s="60">
        <v>6</v>
      </c>
      <c r="AB76" s="63">
        <v>2.3116140000000001</v>
      </c>
      <c r="AC76" s="64">
        <v>29.067889999999998</v>
      </c>
      <c r="AD76" s="70">
        <v>5.997802E-2</v>
      </c>
      <c r="AF76" s="195"/>
      <c r="AG76" s="68">
        <v>6</v>
      </c>
      <c r="AH76" s="69">
        <v>2.0673789999999999</v>
      </c>
      <c r="AI76" s="70">
        <v>41.725749999999998</v>
      </c>
      <c r="AJ76" s="70">
        <v>5.2784730000000002E-2</v>
      </c>
    </row>
    <row r="77" spans="2:36" x14ac:dyDescent="0.15">
      <c r="B77" s="200">
        <v>32</v>
      </c>
      <c r="C77" s="60">
        <v>0</v>
      </c>
      <c r="D77" s="61">
        <v>1.313615</v>
      </c>
      <c r="E77" s="62">
        <v>1741.375</v>
      </c>
      <c r="F77" s="62">
        <v>0.12902839999999999</v>
      </c>
      <c r="H77" s="200">
        <v>32</v>
      </c>
      <c r="I77" s="60">
        <v>0</v>
      </c>
      <c r="J77" s="63">
        <v>0.88104280000000001</v>
      </c>
      <c r="K77" s="64">
        <v>1774.0119999999999</v>
      </c>
      <c r="L77" s="64">
        <v>0.14080599999999999</v>
      </c>
      <c r="N77" s="200">
        <v>32</v>
      </c>
      <c r="O77" s="60">
        <v>0</v>
      </c>
      <c r="P77" s="63">
        <v>0.82204189999999999</v>
      </c>
      <c r="Q77" s="64">
        <v>1668.3109999999999</v>
      </c>
      <c r="R77" s="64">
        <v>0.14473849999999999</v>
      </c>
      <c r="T77" s="200">
        <v>32</v>
      </c>
      <c r="U77" s="60">
        <v>0</v>
      </c>
      <c r="V77" s="63">
        <v>0.63943070000000002</v>
      </c>
      <c r="W77" s="64">
        <v>1707.8789999999999</v>
      </c>
      <c r="X77" s="64">
        <v>0.1445507</v>
      </c>
      <c r="Z77" s="194">
        <v>32</v>
      </c>
      <c r="AA77" s="65">
        <v>0</v>
      </c>
      <c r="AB77" s="66">
        <v>2.3086799999999998</v>
      </c>
      <c r="AC77" s="67">
        <v>29.155159999999999</v>
      </c>
      <c r="AD77" s="64">
        <v>5.9725960000000002E-2</v>
      </c>
      <c r="AF77" s="200">
        <v>32</v>
      </c>
      <c r="AG77" s="60">
        <v>0</v>
      </c>
      <c r="AH77" s="63">
        <v>2.0835219999999999</v>
      </c>
      <c r="AI77" s="64">
        <v>41.843269999999997</v>
      </c>
      <c r="AJ77" s="64">
        <v>5.2817219999999998E-2</v>
      </c>
    </row>
    <row r="78" spans="2:36" x14ac:dyDescent="0.15">
      <c r="B78" s="200"/>
      <c r="C78" s="60">
        <v>1</v>
      </c>
      <c r="D78" s="61">
        <v>1.3122860000000001</v>
      </c>
      <c r="E78" s="62">
        <v>1758.5050000000001</v>
      </c>
      <c r="F78" s="62">
        <v>0.12904060000000001</v>
      </c>
      <c r="H78" s="200"/>
      <c r="I78" s="60">
        <v>1</v>
      </c>
      <c r="J78" s="63">
        <v>0.88495179999999996</v>
      </c>
      <c r="K78" s="64">
        <v>1791.5809999999999</v>
      </c>
      <c r="L78" s="64">
        <v>0.140626</v>
      </c>
      <c r="N78" s="200"/>
      <c r="O78" s="60">
        <v>1</v>
      </c>
      <c r="P78" s="63">
        <v>0.82641620000000005</v>
      </c>
      <c r="Q78" s="64">
        <v>1684.38</v>
      </c>
      <c r="R78" s="64">
        <v>0.14459820000000001</v>
      </c>
      <c r="T78" s="200"/>
      <c r="U78" s="60">
        <v>1</v>
      </c>
      <c r="V78" s="63">
        <v>0.63485999999999998</v>
      </c>
      <c r="W78" s="64">
        <v>1725.2550000000001</v>
      </c>
      <c r="X78" s="64">
        <v>0.1444936</v>
      </c>
      <c r="Z78" s="200"/>
      <c r="AA78" s="60">
        <v>1</v>
      </c>
      <c r="AB78" s="63">
        <v>2.3055659999999998</v>
      </c>
      <c r="AC78" s="64">
        <v>29.242010000000001</v>
      </c>
      <c r="AD78" s="64">
        <v>5.9467069999999997E-2</v>
      </c>
      <c r="AF78" s="200"/>
      <c r="AG78" s="60">
        <v>1</v>
      </c>
      <c r="AH78" s="63">
        <v>2.1028020000000001</v>
      </c>
      <c r="AI78" s="64">
        <v>41.959580000000003</v>
      </c>
      <c r="AJ78" s="64">
        <v>5.2840949999999998E-2</v>
      </c>
    </row>
    <row r="79" spans="2:36" x14ac:dyDescent="0.15">
      <c r="B79" s="200"/>
      <c r="C79" s="60">
        <v>2</v>
      </c>
      <c r="D79" s="61">
        <v>1.309709</v>
      </c>
      <c r="E79" s="62">
        <v>1792.972</v>
      </c>
      <c r="F79" s="62">
        <v>0.12905230000000001</v>
      </c>
      <c r="H79" s="200"/>
      <c r="I79" s="60">
        <v>2</v>
      </c>
      <c r="J79" s="63">
        <v>0.89290389999999997</v>
      </c>
      <c r="K79" s="64">
        <v>1826.9110000000001</v>
      </c>
      <c r="L79" s="64">
        <v>0.14025399999999999</v>
      </c>
      <c r="N79" s="200"/>
      <c r="O79" s="60">
        <v>2</v>
      </c>
      <c r="P79" s="63">
        <v>0.83509120000000003</v>
      </c>
      <c r="Q79" s="64">
        <v>1716.7370000000001</v>
      </c>
      <c r="R79" s="64">
        <v>0.1442987</v>
      </c>
      <c r="T79" s="200"/>
      <c r="U79" s="60">
        <v>2</v>
      </c>
      <c r="V79" s="63">
        <v>0.6263128</v>
      </c>
      <c r="W79" s="64">
        <v>1760.1289999999999</v>
      </c>
      <c r="X79" s="64">
        <v>0.14435709999999999</v>
      </c>
      <c r="Z79" s="200"/>
      <c r="AA79" s="60">
        <v>2</v>
      </c>
      <c r="AB79" s="63">
        <v>2.2987639999999998</v>
      </c>
      <c r="AC79" s="64">
        <v>29.414380000000001</v>
      </c>
      <c r="AD79" s="64">
        <v>5.8929700000000002E-2</v>
      </c>
      <c r="AF79" s="200"/>
      <c r="AG79" s="60">
        <v>2</v>
      </c>
      <c r="AH79" s="63">
        <v>2.149362</v>
      </c>
      <c r="AI79" s="64">
        <v>42.189039999999999</v>
      </c>
      <c r="AJ79" s="64">
        <v>5.2862289999999999E-2</v>
      </c>
    </row>
    <row r="80" spans="2:36" x14ac:dyDescent="0.15">
      <c r="B80" s="200"/>
      <c r="C80" s="60">
        <v>3</v>
      </c>
      <c r="D80" s="61">
        <v>1.3084560000000001</v>
      </c>
      <c r="E80" s="62">
        <v>1810.3040000000001</v>
      </c>
      <c r="F80" s="62">
        <v>0.12905140000000001</v>
      </c>
      <c r="H80" s="200"/>
      <c r="I80" s="60">
        <v>3</v>
      </c>
      <c r="J80" s="63">
        <v>0.89693579999999995</v>
      </c>
      <c r="K80" s="64">
        <v>1844.6669999999999</v>
      </c>
      <c r="L80" s="64">
        <v>0.14006160000000001</v>
      </c>
      <c r="N80" s="200"/>
      <c r="O80" s="60">
        <v>3</v>
      </c>
      <c r="P80" s="63">
        <v>0.83937170000000005</v>
      </c>
      <c r="Q80" s="64">
        <v>1733.027</v>
      </c>
      <c r="R80" s="64">
        <v>0.1441393</v>
      </c>
      <c r="T80" s="200"/>
      <c r="U80" s="60">
        <v>3</v>
      </c>
      <c r="V80" s="63">
        <v>0.62234040000000002</v>
      </c>
      <c r="W80" s="64">
        <v>1777.624</v>
      </c>
      <c r="X80" s="64">
        <v>0.1442773</v>
      </c>
      <c r="Z80" s="200"/>
      <c r="AA80" s="60">
        <v>3</v>
      </c>
      <c r="AB80" s="63">
        <v>2.295064</v>
      </c>
      <c r="AC80" s="64">
        <v>29.4998</v>
      </c>
      <c r="AD80" s="64">
        <v>5.865165E-2</v>
      </c>
      <c r="AF80" s="200"/>
      <c r="AG80" s="60">
        <v>3</v>
      </c>
      <c r="AH80" s="63">
        <v>2.1758229999999998</v>
      </c>
      <c r="AI80" s="64">
        <v>42.302390000000003</v>
      </c>
      <c r="AJ80" s="64">
        <v>5.2859950000000003E-2</v>
      </c>
    </row>
    <row r="81" spans="2:36" x14ac:dyDescent="0.15">
      <c r="B81" s="200"/>
      <c r="C81" s="60">
        <v>4</v>
      </c>
      <c r="D81" s="61">
        <v>1.3060080000000001</v>
      </c>
      <c r="E81" s="62">
        <v>1845.15</v>
      </c>
      <c r="F81" s="62">
        <v>0.12903529999999999</v>
      </c>
      <c r="H81" s="200"/>
      <c r="I81" s="60">
        <v>4</v>
      </c>
      <c r="J81" s="63">
        <v>0.90508960000000005</v>
      </c>
      <c r="K81" s="64">
        <v>1880.35</v>
      </c>
      <c r="L81" s="64">
        <v>0.1396636</v>
      </c>
      <c r="N81" s="200"/>
      <c r="O81" s="60">
        <v>4</v>
      </c>
      <c r="P81" s="63">
        <v>0.84776819999999997</v>
      </c>
      <c r="Q81" s="64">
        <v>1765.83</v>
      </c>
      <c r="R81" s="64">
        <v>0.14380009999999999</v>
      </c>
      <c r="T81" s="200"/>
      <c r="U81" s="60">
        <v>4</v>
      </c>
      <c r="V81" s="63">
        <v>0.61500169999999998</v>
      </c>
      <c r="W81" s="64">
        <v>1812.721</v>
      </c>
      <c r="X81" s="64">
        <v>0.14409330000000001</v>
      </c>
      <c r="Z81" s="200"/>
      <c r="AA81" s="60">
        <v>4</v>
      </c>
      <c r="AB81" s="63">
        <v>2.287042</v>
      </c>
      <c r="AC81" s="64">
        <v>29.668959999999998</v>
      </c>
      <c r="AD81" s="64">
        <v>5.8078020000000001E-2</v>
      </c>
      <c r="AF81" s="200"/>
      <c r="AG81" s="60">
        <v>4</v>
      </c>
      <c r="AH81" s="63">
        <v>2.2337310000000001</v>
      </c>
      <c r="AI81" s="64">
        <v>42.526859999999999</v>
      </c>
      <c r="AJ81" s="64">
        <v>5.2830769999999999E-2</v>
      </c>
    </row>
    <row r="82" spans="2:36" x14ac:dyDescent="0.15">
      <c r="B82" s="200"/>
      <c r="C82" s="60">
        <v>5</v>
      </c>
      <c r="D82" s="61">
        <v>1.304805</v>
      </c>
      <c r="E82" s="62">
        <v>1862.6590000000001</v>
      </c>
      <c r="F82" s="62">
        <v>0.12901969999999999</v>
      </c>
      <c r="H82" s="200"/>
      <c r="I82" s="60">
        <v>5</v>
      </c>
      <c r="J82" s="63">
        <v>0.90920420000000002</v>
      </c>
      <c r="K82" s="64">
        <v>1898.2739999999999</v>
      </c>
      <c r="L82" s="64">
        <v>0.13945759999999999</v>
      </c>
      <c r="N82" s="200"/>
      <c r="O82" s="60">
        <v>5</v>
      </c>
      <c r="P82" s="63">
        <v>0.85186390000000001</v>
      </c>
      <c r="Q82" s="64">
        <v>1782.3440000000001</v>
      </c>
      <c r="R82" s="64">
        <v>0.14362</v>
      </c>
      <c r="T82" s="200"/>
      <c r="U82" s="60">
        <v>5</v>
      </c>
      <c r="V82" s="63">
        <v>0.61163120000000004</v>
      </c>
      <c r="W82" s="64">
        <v>1830.3230000000001</v>
      </c>
      <c r="X82" s="64">
        <v>0.14398849999999999</v>
      </c>
      <c r="Z82" s="200"/>
      <c r="AA82" s="60">
        <v>5</v>
      </c>
      <c r="AB82" s="63">
        <v>2.2827060000000001</v>
      </c>
      <c r="AC82" s="64">
        <v>29.75263</v>
      </c>
      <c r="AD82" s="64">
        <v>5.778295E-2</v>
      </c>
      <c r="AF82" s="200"/>
      <c r="AG82" s="60">
        <v>5</v>
      </c>
      <c r="AH82" s="63">
        <v>2.2649949999999999</v>
      </c>
      <c r="AI82" s="64">
        <v>42.638159999999999</v>
      </c>
      <c r="AJ82" s="64">
        <v>5.2804780000000003E-2</v>
      </c>
    </row>
    <row r="83" spans="2:36" x14ac:dyDescent="0.15">
      <c r="B83" s="200"/>
      <c r="C83" s="60">
        <v>6</v>
      </c>
      <c r="D83" s="61">
        <v>1.302422</v>
      </c>
      <c r="E83" s="62">
        <v>1897.8330000000001</v>
      </c>
      <c r="F83" s="62">
        <v>0.12897220000000001</v>
      </c>
      <c r="H83" s="200"/>
      <c r="I83" s="60">
        <v>6</v>
      </c>
      <c r="J83" s="63">
        <v>0.91748470000000004</v>
      </c>
      <c r="K83" s="64">
        <v>1934.2840000000001</v>
      </c>
      <c r="L83" s="64">
        <v>0.13903109999999999</v>
      </c>
      <c r="N83" s="200"/>
      <c r="O83" s="60">
        <v>6</v>
      </c>
      <c r="P83" s="63">
        <v>0.85979989999999995</v>
      </c>
      <c r="Q83" s="64">
        <v>1815.6020000000001</v>
      </c>
      <c r="R83" s="64">
        <v>0.14323820000000001</v>
      </c>
      <c r="T83" s="200"/>
      <c r="U83" s="60">
        <v>6</v>
      </c>
      <c r="V83" s="63">
        <v>0.60547139999999999</v>
      </c>
      <c r="W83" s="64">
        <v>1865.626</v>
      </c>
      <c r="X83" s="64">
        <v>0.1437524</v>
      </c>
      <c r="Z83" s="195"/>
      <c r="AA83" s="68">
        <v>6</v>
      </c>
      <c r="AB83" s="69">
        <v>2.2733430000000001</v>
      </c>
      <c r="AC83" s="70">
        <v>29.918050000000001</v>
      </c>
      <c r="AD83" s="64">
        <v>5.7177499999999999E-2</v>
      </c>
      <c r="AF83" s="200"/>
      <c r="AG83" s="60">
        <v>6</v>
      </c>
      <c r="AH83" s="63">
        <v>2.3314659999999998</v>
      </c>
      <c r="AI83" s="64">
        <v>42.859340000000003</v>
      </c>
      <c r="AJ83" s="64">
        <v>5.2731350000000003E-2</v>
      </c>
    </row>
    <row r="84" spans="2:36" x14ac:dyDescent="0.15">
      <c r="B84" s="194">
        <v>33</v>
      </c>
      <c r="C84" s="65">
        <v>0</v>
      </c>
      <c r="D84" s="71">
        <v>1.3012330000000001</v>
      </c>
      <c r="E84" s="72">
        <v>1915.489</v>
      </c>
      <c r="F84" s="72">
        <v>0.12894</v>
      </c>
      <c r="H84" s="194">
        <v>33</v>
      </c>
      <c r="I84" s="65">
        <v>0</v>
      </c>
      <c r="J84" s="66">
        <v>0.92163450000000002</v>
      </c>
      <c r="K84" s="67">
        <v>1952.3689999999999</v>
      </c>
      <c r="L84" s="67">
        <v>0.13881019999999999</v>
      </c>
      <c r="N84" s="194">
        <v>33</v>
      </c>
      <c r="O84" s="65">
        <v>0</v>
      </c>
      <c r="P84" s="66">
        <v>0.86362050000000001</v>
      </c>
      <c r="Q84" s="67">
        <v>1832.346</v>
      </c>
      <c r="R84" s="67">
        <v>0.1430361</v>
      </c>
      <c r="T84" s="194">
        <v>33</v>
      </c>
      <c r="U84" s="65">
        <v>0</v>
      </c>
      <c r="V84" s="66">
        <v>0.60267479999999995</v>
      </c>
      <c r="W84" s="67">
        <v>1883.328</v>
      </c>
      <c r="X84" s="67">
        <v>0.14362040000000001</v>
      </c>
      <c r="Z84" s="200">
        <v>33</v>
      </c>
      <c r="AA84" s="60">
        <v>0</v>
      </c>
      <c r="AB84" s="63">
        <v>2.2683</v>
      </c>
      <c r="AC84" s="64">
        <v>29.999749999999999</v>
      </c>
      <c r="AD84" s="67">
        <v>5.6867529999999999E-2</v>
      </c>
      <c r="AF84" s="194">
        <v>33</v>
      </c>
      <c r="AG84" s="65">
        <v>0</v>
      </c>
      <c r="AH84" s="66">
        <v>2.3663069999999999</v>
      </c>
      <c r="AI84" s="67">
        <v>42.969360000000002</v>
      </c>
      <c r="AJ84" s="67">
        <v>5.2684050000000003E-2</v>
      </c>
    </row>
    <row r="85" spans="2:36" x14ac:dyDescent="0.15">
      <c r="B85" s="200"/>
      <c r="C85" s="60">
        <v>1</v>
      </c>
      <c r="D85" s="61">
        <v>1.3000389999999999</v>
      </c>
      <c r="E85" s="62">
        <v>1933.1849999999999</v>
      </c>
      <c r="F85" s="62">
        <v>0.12890180000000001</v>
      </c>
      <c r="H85" s="200"/>
      <c r="I85" s="60">
        <v>1</v>
      </c>
      <c r="J85" s="63">
        <v>0.92577739999999997</v>
      </c>
      <c r="K85" s="64">
        <v>1970.51</v>
      </c>
      <c r="L85" s="64">
        <v>0.13858400000000001</v>
      </c>
      <c r="N85" s="200"/>
      <c r="O85" s="60">
        <v>1</v>
      </c>
      <c r="P85" s="63">
        <v>0.86733130000000003</v>
      </c>
      <c r="Q85" s="64">
        <v>1849.165</v>
      </c>
      <c r="R85" s="64">
        <v>0.14282629999999999</v>
      </c>
      <c r="T85" s="200"/>
      <c r="U85" s="60">
        <v>1</v>
      </c>
      <c r="V85" s="63">
        <v>0.60006130000000002</v>
      </c>
      <c r="W85" s="64">
        <v>1901.0619999999999</v>
      </c>
      <c r="X85" s="64">
        <v>0.14347879999999999</v>
      </c>
      <c r="Z85" s="200"/>
      <c r="AA85" s="60">
        <v>1</v>
      </c>
      <c r="AB85" s="63">
        <v>2.2629969999999999</v>
      </c>
      <c r="AC85" s="64">
        <v>30.080739999999999</v>
      </c>
      <c r="AD85" s="64">
        <v>5.6553010000000001E-2</v>
      </c>
      <c r="AF85" s="200"/>
      <c r="AG85" s="60">
        <v>1</v>
      </c>
      <c r="AH85" s="63">
        <v>2.4020229999999998</v>
      </c>
      <c r="AI85" s="64">
        <v>43.079070000000002</v>
      </c>
      <c r="AJ85" s="64">
        <v>5.2629599999999999E-2</v>
      </c>
    </row>
    <row r="86" spans="2:36" x14ac:dyDescent="0.15">
      <c r="B86" s="200"/>
      <c r="C86" s="60">
        <v>2</v>
      </c>
      <c r="D86" s="61">
        <v>1.2976019999999999</v>
      </c>
      <c r="E86" s="62">
        <v>1968.684</v>
      </c>
      <c r="F86" s="62">
        <v>0.1288068</v>
      </c>
      <c r="H86" s="200"/>
      <c r="I86" s="60">
        <v>2</v>
      </c>
      <c r="J86" s="63">
        <v>0.9339866</v>
      </c>
      <c r="K86" s="64">
        <v>2006.9639999999999</v>
      </c>
      <c r="L86" s="64">
        <v>0.1381153</v>
      </c>
      <c r="N86" s="200"/>
      <c r="O86" s="60">
        <v>2</v>
      </c>
      <c r="P86" s="63">
        <v>0.87439509999999998</v>
      </c>
      <c r="Q86" s="64">
        <v>1883.029</v>
      </c>
      <c r="R86" s="64">
        <v>0.1423828</v>
      </c>
      <c r="T86" s="200"/>
      <c r="U86" s="60">
        <v>2</v>
      </c>
      <c r="V86" s="63">
        <v>0.59533460000000005</v>
      </c>
      <c r="W86" s="64">
        <v>1936.6279999999999</v>
      </c>
      <c r="X86" s="64">
        <v>0.14316590000000001</v>
      </c>
      <c r="Z86" s="200"/>
      <c r="AA86" s="60">
        <v>2</v>
      </c>
      <c r="AB86" s="63">
        <v>2.2515369999999999</v>
      </c>
      <c r="AC86" s="64">
        <v>30.240469999999998</v>
      </c>
      <c r="AD86" s="64">
        <v>5.591111E-2</v>
      </c>
      <c r="AF86" s="200"/>
      <c r="AG86" s="60">
        <v>2</v>
      </c>
      <c r="AH86" s="63">
        <v>2.4756459999999998</v>
      </c>
      <c r="AI86" s="64">
        <v>43.297730000000001</v>
      </c>
      <c r="AJ86" s="64">
        <v>5.2499690000000002E-2</v>
      </c>
    </row>
    <row r="87" spans="2:36" x14ac:dyDescent="0.15">
      <c r="B87" s="200"/>
      <c r="C87" s="60">
        <v>3</v>
      </c>
      <c r="D87" s="61">
        <v>1.29634</v>
      </c>
      <c r="E87" s="62">
        <v>1986.48</v>
      </c>
      <c r="F87" s="62">
        <v>0.12874959999999999</v>
      </c>
      <c r="H87" s="200"/>
      <c r="I87" s="60">
        <v>3</v>
      </c>
      <c r="J87" s="63">
        <v>0.93802490000000005</v>
      </c>
      <c r="K87" s="64">
        <v>2025.2819999999999</v>
      </c>
      <c r="L87" s="64">
        <v>0.13787250000000001</v>
      </c>
      <c r="N87" s="200"/>
      <c r="O87" s="60">
        <v>3</v>
      </c>
      <c r="P87" s="63">
        <v>0.87773509999999999</v>
      </c>
      <c r="Q87" s="64">
        <v>1900.0719999999999</v>
      </c>
      <c r="R87" s="64">
        <v>0.14214889999999999</v>
      </c>
      <c r="T87" s="200"/>
      <c r="U87" s="60">
        <v>3</v>
      </c>
      <c r="V87" s="63">
        <v>0.59319189999999999</v>
      </c>
      <c r="W87" s="64">
        <v>1954.461</v>
      </c>
      <c r="X87" s="64">
        <v>0.14299410000000001</v>
      </c>
      <c r="Z87" s="200"/>
      <c r="AA87" s="60">
        <v>3</v>
      </c>
      <c r="AB87" s="63">
        <v>2.2453419999999999</v>
      </c>
      <c r="AC87" s="64">
        <v>30.319130000000001</v>
      </c>
      <c r="AD87" s="64">
        <v>5.5584069999999999E-2</v>
      </c>
      <c r="AF87" s="200"/>
      <c r="AG87" s="60">
        <v>3</v>
      </c>
      <c r="AH87" s="63">
        <v>2.5133380000000001</v>
      </c>
      <c r="AI87" s="64">
        <v>43.406739999999999</v>
      </c>
      <c r="AJ87" s="64">
        <v>5.2424730000000003E-2</v>
      </c>
    </row>
    <row r="88" spans="2:36" x14ac:dyDescent="0.15">
      <c r="B88" s="200"/>
      <c r="C88" s="60">
        <v>4</v>
      </c>
      <c r="D88" s="61">
        <v>1.293696</v>
      </c>
      <c r="E88" s="62">
        <v>2022.1559999999999</v>
      </c>
      <c r="F88" s="62">
        <v>0.12861510000000001</v>
      </c>
      <c r="H88" s="200"/>
      <c r="I88" s="60">
        <v>4</v>
      </c>
      <c r="J88" s="63">
        <v>0.94589409999999996</v>
      </c>
      <c r="K88" s="64">
        <v>2062.107</v>
      </c>
      <c r="L88" s="64">
        <v>0.13736960000000001</v>
      </c>
      <c r="N88" s="200"/>
      <c r="O88" s="60">
        <v>4</v>
      </c>
      <c r="P88" s="63">
        <v>0.88399850000000002</v>
      </c>
      <c r="Q88" s="64">
        <v>1934.376</v>
      </c>
      <c r="R88" s="64">
        <v>0.14165530000000001</v>
      </c>
      <c r="T88" s="200"/>
      <c r="U88" s="60">
        <v>4</v>
      </c>
      <c r="V88" s="63">
        <v>0.5892984</v>
      </c>
      <c r="W88" s="64">
        <v>1990.2339999999999</v>
      </c>
      <c r="X88" s="64">
        <v>0.14261879999999999</v>
      </c>
      <c r="Z88" s="200"/>
      <c r="AA88" s="60">
        <v>4</v>
      </c>
      <c r="AB88" s="63">
        <v>2.2319599999999999</v>
      </c>
      <c r="AC88" s="64">
        <v>30.473890000000001</v>
      </c>
      <c r="AD88" s="64">
        <v>5.4918620000000001E-2</v>
      </c>
      <c r="AF88" s="200"/>
      <c r="AG88" s="60">
        <v>4</v>
      </c>
      <c r="AH88" s="63">
        <v>2.5897589999999999</v>
      </c>
      <c r="AI88" s="64">
        <v>43.624400000000001</v>
      </c>
      <c r="AJ88" s="64">
        <v>5.22566E-2</v>
      </c>
    </row>
    <row r="89" spans="2:36" x14ac:dyDescent="0.15">
      <c r="B89" s="200"/>
      <c r="C89" s="60">
        <v>5</v>
      </c>
      <c r="D89" s="61">
        <v>1.2923039999999999</v>
      </c>
      <c r="E89" s="62">
        <v>2040.0309999999999</v>
      </c>
      <c r="F89" s="62">
        <v>0.1285374</v>
      </c>
      <c r="H89" s="200"/>
      <c r="I89" s="60">
        <v>5</v>
      </c>
      <c r="J89" s="63">
        <v>0.94969300000000001</v>
      </c>
      <c r="K89" s="64">
        <v>2080.6179999999999</v>
      </c>
      <c r="L89" s="64">
        <v>0.13710910000000001</v>
      </c>
      <c r="N89" s="200"/>
      <c r="O89" s="60">
        <v>5</v>
      </c>
      <c r="P89" s="63">
        <v>0.88690849999999999</v>
      </c>
      <c r="Q89" s="64">
        <v>1951.634</v>
      </c>
      <c r="R89" s="64">
        <v>0.1413954</v>
      </c>
      <c r="T89" s="200"/>
      <c r="U89" s="60">
        <v>5</v>
      </c>
      <c r="V89" s="63">
        <v>0.58753040000000001</v>
      </c>
      <c r="W89" s="64">
        <v>2008.1790000000001</v>
      </c>
      <c r="X89" s="64">
        <v>0.14241490000000001</v>
      </c>
      <c r="Z89" s="200"/>
      <c r="AA89" s="60">
        <v>5</v>
      </c>
      <c r="AB89" s="63">
        <v>2.2247699999999999</v>
      </c>
      <c r="AC89" s="64">
        <v>30.549949999999999</v>
      </c>
      <c r="AD89" s="64">
        <v>5.45806E-2</v>
      </c>
      <c r="AF89" s="200"/>
      <c r="AG89" s="60">
        <v>5</v>
      </c>
      <c r="AH89" s="63">
        <v>2.6282220000000001</v>
      </c>
      <c r="AI89" s="64">
        <v>43.733150000000002</v>
      </c>
      <c r="AJ89" s="64">
        <v>5.2163929999999997E-2</v>
      </c>
    </row>
    <row r="90" spans="2:36" x14ac:dyDescent="0.15">
      <c r="B90" s="195"/>
      <c r="C90" s="68">
        <v>6</v>
      </c>
      <c r="D90" s="75">
        <v>1.2893479999999999</v>
      </c>
      <c r="E90" s="76">
        <v>2075.8470000000002</v>
      </c>
      <c r="F90" s="76">
        <v>0.12836069999999999</v>
      </c>
      <c r="H90" s="195"/>
      <c r="I90" s="68">
        <v>6</v>
      </c>
      <c r="J90" s="69">
        <v>0.95694080000000004</v>
      </c>
      <c r="K90" s="70">
        <v>2117.848</v>
      </c>
      <c r="L90" s="70">
        <v>0.13656940000000001</v>
      </c>
      <c r="N90" s="195"/>
      <c r="O90" s="68">
        <v>6</v>
      </c>
      <c r="P90" s="69">
        <v>0.89224999999999999</v>
      </c>
      <c r="Q90" s="70">
        <v>1986.354</v>
      </c>
      <c r="R90" s="70">
        <v>0.1408478</v>
      </c>
      <c r="T90" s="195"/>
      <c r="U90" s="68">
        <v>6</v>
      </c>
      <c r="V90" s="69">
        <v>0.58430780000000004</v>
      </c>
      <c r="W90" s="70">
        <v>2044.1969999999999</v>
      </c>
      <c r="X90" s="70">
        <v>0.14197360000000001</v>
      </c>
      <c r="Z90" s="200"/>
      <c r="AA90" s="60">
        <v>6</v>
      </c>
      <c r="AB90" s="63">
        <v>2.2093980000000002</v>
      </c>
      <c r="AC90" s="64">
        <v>30.699349999999999</v>
      </c>
      <c r="AD90" s="70">
        <v>5.3894690000000002E-2</v>
      </c>
      <c r="AF90" s="195"/>
      <c r="AG90" s="68">
        <v>6</v>
      </c>
      <c r="AH90" s="69">
        <v>2.7057910000000001</v>
      </c>
      <c r="AI90" s="70">
        <v>43.95046</v>
      </c>
      <c r="AJ90" s="70">
        <v>5.1962769999999998E-2</v>
      </c>
    </row>
    <row r="91" spans="2:36" x14ac:dyDescent="0.15">
      <c r="B91" s="200">
        <v>34</v>
      </c>
      <c r="C91" s="60">
        <v>0</v>
      </c>
      <c r="D91" s="61">
        <v>1.2877689999999999</v>
      </c>
      <c r="E91" s="62">
        <v>2093.7849999999999</v>
      </c>
      <c r="F91" s="62">
        <v>0.1282614</v>
      </c>
      <c r="H91" s="200">
        <v>34</v>
      </c>
      <c r="I91" s="60">
        <v>0</v>
      </c>
      <c r="J91" s="63">
        <v>0.96035820000000005</v>
      </c>
      <c r="K91" s="64">
        <v>2136.5720000000001</v>
      </c>
      <c r="L91" s="64">
        <v>0.13628979999999999</v>
      </c>
      <c r="N91" s="200">
        <v>34</v>
      </c>
      <c r="O91" s="60">
        <v>0</v>
      </c>
      <c r="P91" s="63">
        <v>0.89466769999999995</v>
      </c>
      <c r="Q91" s="64">
        <v>2003.8119999999999</v>
      </c>
      <c r="R91" s="64">
        <v>0.14055970000000001</v>
      </c>
      <c r="T91" s="200">
        <v>34</v>
      </c>
      <c r="U91" s="60">
        <v>0</v>
      </c>
      <c r="V91" s="63">
        <v>0.5828352</v>
      </c>
      <c r="W91" s="64">
        <v>2062.279</v>
      </c>
      <c r="X91" s="64">
        <v>0.14173569999999999</v>
      </c>
      <c r="Z91" s="194">
        <v>34</v>
      </c>
      <c r="AA91" s="65">
        <v>0</v>
      </c>
      <c r="AB91" s="66">
        <v>2.2012179999999999</v>
      </c>
      <c r="AC91" s="67">
        <v>30.77271</v>
      </c>
      <c r="AD91" s="64">
        <v>5.3547030000000002E-2</v>
      </c>
      <c r="AF91" s="200">
        <v>34</v>
      </c>
      <c r="AG91" s="60">
        <v>0</v>
      </c>
      <c r="AH91" s="63">
        <v>2.7450389999999998</v>
      </c>
      <c r="AI91" s="64">
        <v>44.058920000000001</v>
      </c>
      <c r="AJ91" s="64">
        <v>5.1854329999999997E-2</v>
      </c>
    </row>
    <row r="92" spans="2:36" x14ac:dyDescent="0.15">
      <c r="B92" s="200"/>
      <c r="C92" s="60">
        <v>1</v>
      </c>
      <c r="D92" s="61">
        <v>1.2861089999999999</v>
      </c>
      <c r="E92" s="62">
        <v>2111.741</v>
      </c>
      <c r="F92" s="62">
        <v>0.1281545</v>
      </c>
      <c r="H92" s="200"/>
      <c r="I92" s="60">
        <v>1</v>
      </c>
      <c r="J92" s="63">
        <v>0.96361419999999998</v>
      </c>
      <c r="K92" s="64">
        <v>2155.37</v>
      </c>
      <c r="L92" s="64">
        <v>0.1360035</v>
      </c>
      <c r="N92" s="200"/>
      <c r="O92" s="60">
        <v>1</v>
      </c>
      <c r="P92" s="63">
        <v>0.89690789999999998</v>
      </c>
      <c r="Q92" s="64">
        <v>2021.33</v>
      </c>
      <c r="R92" s="64">
        <v>0.14026179999999999</v>
      </c>
      <c r="T92" s="200"/>
      <c r="U92" s="60">
        <v>1</v>
      </c>
      <c r="V92" s="63">
        <v>0.58144320000000005</v>
      </c>
      <c r="W92" s="64">
        <v>2080.413</v>
      </c>
      <c r="X92" s="64">
        <v>0.1414861</v>
      </c>
      <c r="Z92" s="200"/>
      <c r="AA92" s="60">
        <v>1</v>
      </c>
      <c r="AB92" s="63">
        <v>2.192704</v>
      </c>
      <c r="AC92" s="64">
        <v>30.845210000000002</v>
      </c>
      <c r="AD92" s="64">
        <v>5.3196470000000003E-2</v>
      </c>
      <c r="AF92" s="200"/>
      <c r="AG92" s="60">
        <v>1</v>
      </c>
      <c r="AH92" s="63">
        <v>2.7846519999999999</v>
      </c>
      <c r="AI92" s="64">
        <v>44.167180000000002</v>
      </c>
      <c r="AJ92" s="64">
        <v>5.1740380000000002E-2</v>
      </c>
    </row>
    <row r="93" spans="2:36" x14ac:dyDescent="0.15">
      <c r="B93" s="200"/>
      <c r="C93" s="60">
        <v>2</v>
      </c>
      <c r="D93" s="61">
        <v>1.2824979999999999</v>
      </c>
      <c r="E93" s="62">
        <v>2147.7020000000002</v>
      </c>
      <c r="F93" s="62">
        <v>0.12791739999999999</v>
      </c>
      <c r="H93" s="200"/>
      <c r="I93" s="60">
        <v>2</v>
      </c>
      <c r="J93" s="63">
        <v>0.96954879999999999</v>
      </c>
      <c r="K93" s="64">
        <v>2193.2040000000002</v>
      </c>
      <c r="L93" s="64">
        <v>0.13541</v>
      </c>
      <c r="N93" s="200"/>
      <c r="O93" s="60">
        <v>2</v>
      </c>
      <c r="P93" s="63">
        <v>0.90083299999999999</v>
      </c>
      <c r="Q93" s="64">
        <v>2056.5360000000001</v>
      </c>
      <c r="R93" s="64">
        <v>0.13963510000000001</v>
      </c>
      <c r="T93" s="200"/>
      <c r="U93" s="60">
        <v>2</v>
      </c>
      <c r="V93" s="63">
        <v>0.57887040000000001</v>
      </c>
      <c r="W93" s="64">
        <v>2116.8420000000001</v>
      </c>
      <c r="X93" s="64">
        <v>0.14095050000000001</v>
      </c>
      <c r="Z93" s="200"/>
      <c r="AA93" s="60">
        <v>2</v>
      </c>
      <c r="AB93" s="63">
        <v>2.1746319999999999</v>
      </c>
      <c r="AC93" s="64">
        <v>30.987760000000002</v>
      </c>
      <c r="AD93" s="64">
        <v>5.248767E-2</v>
      </c>
      <c r="AF93" s="200"/>
      <c r="AG93" s="60">
        <v>2</v>
      </c>
      <c r="AH93" s="63">
        <v>2.8649239999999998</v>
      </c>
      <c r="AI93" s="64">
        <v>44.383009999999999</v>
      </c>
      <c r="AJ93" s="64">
        <v>5.1494640000000001E-2</v>
      </c>
    </row>
    <row r="94" spans="2:36" x14ac:dyDescent="0.15">
      <c r="B94" s="200"/>
      <c r="C94" s="60">
        <v>3</v>
      </c>
      <c r="D94" s="61">
        <v>1.280527</v>
      </c>
      <c r="E94" s="62">
        <v>2165.6999999999998</v>
      </c>
      <c r="F94" s="62">
        <v>0.12778680000000001</v>
      </c>
      <c r="H94" s="200"/>
      <c r="I94" s="60">
        <v>3</v>
      </c>
      <c r="J94" s="63">
        <v>0.9721784</v>
      </c>
      <c r="K94" s="64">
        <v>2212.2440000000001</v>
      </c>
      <c r="L94" s="64">
        <v>0.13510249999999999</v>
      </c>
      <c r="N94" s="200"/>
      <c r="O94" s="60">
        <v>3</v>
      </c>
      <c r="P94" s="63">
        <v>0.90250520000000001</v>
      </c>
      <c r="Q94" s="64">
        <v>2074.2170000000001</v>
      </c>
      <c r="R94" s="64">
        <v>0.13930590000000001</v>
      </c>
      <c r="T94" s="200"/>
      <c r="U94" s="60">
        <v>3</v>
      </c>
      <c r="V94" s="63">
        <v>0.57767829999999998</v>
      </c>
      <c r="W94" s="64">
        <v>2135.1379999999999</v>
      </c>
      <c r="X94" s="64">
        <v>0.14066400000000001</v>
      </c>
      <c r="Z94" s="200"/>
      <c r="AA94" s="60">
        <v>3</v>
      </c>
      <c r="AB94" s="63">
        <v>2.1650510000000001</v>
      </c>
      <c r="AC94" s="64">
        <v>31.057860000000002</v>
      </c>
      <c r="AD94" s="64">
        <v>5.2129929999999998E-2</v>
      </c>
      <c r="AF94" s="200"/>
      <c r="AG94" s="60">
        <v>3</v>
      </c>
      <c r="AH94" s="63">
        <v>2.9055070000000001</v>
      </c>
      <c r="AI94" s="64">
        <v>44.490600000000001</v>
      </c>
      <c r="AJ94" s="64">
        <v>5.1361869999999997E-2</v>
      </c>
    </row>
    <row r="95" spans="2:36" x14ac:dyDescent="0.15">
      <c r="B95" s="200"/>
      <c r="C95" s="60">
        <v>4</v>
      </c>
      <c r="D95" s="61">
        <v>1.2761899999999999</v>
      </c>
      <c r="E95" s="62">
        <v>2201.723</v>
      </c>
      <c r="F95" s="62">
        <v>0.12750059999999999</v>
      </c>
      <c r="H95" s="200"/>
      <c r="I95" s="60">
        <v>4</v>
      </c>
      <c r="J95" s="63">
        <v>0.97663880000000003</v>
      </c>
      <c r="K95" s="64">
        <v>2250.5839999999998</v>
      </c>
      <c r="L95" s="64">
        <v>0.13446440000000001</v>
      </c>
      <c r="N95" s="200"/>
      <c r="O95" s="60">
        <v>4</v>
      </c>
      <c r="P95" s="63">
        <v>0.90523759999999998</v>
      </c>
      <c r="Q95" s="64">
        <v>2109.7220000000002</v>
      </c>
      <c r="R95" s="64">
        <v>0.1386146</v>
      </c>
      <c r="T95" s="200"/>
      <c r="U95" s="60">
        <v>4</v>
      </c>
      <c r="V95" s="63">
        <v>0.57543219999999995</v>
      </c>
      <c r="W95" s="64">
        <v>2171.9</v>
      </c>
      <c r="X95" s="64">
        <v>0.1400525</v>
      </c>
      <c r="Z95" s="200"/>
      <c r="AA95" s="60">
        <v>4</v>
      </c>
      <c r="AB95" s="63">
        <v>2.1447590000000001</v>
      </c>
      <c r="AC95" s="64">
        <v>31.195799999999998</v>
      </c>
      <c r="AD95" s="64">
        <v>5.1409040000000003E-2</v>
      </c>
      <c r="AF95" s="200"/>
      <c r="AG95" s="60">
        <v>4</v>
      </c>
      <c r="AH95" s="63">
        <v>2.9871050000000001</v>
      </c>
      <c r="AI95" s="64">
        <v>44.705300000000001</v>
      </c>
      <c r="AJ95" s="64">
        <v>5.107254E-2</v>
      </c>
    </row>
    <row r="96" spans="2:36" x14ac:dyDescent="0.15">
      <c r="B96" s="200"/>
      <c r="C96" s="60">
        <v>5</v>
      </c>
      <c r="D96" s="61">
        <v>1.273798</v>
      </c>
      <c r="E96" s="62">
        <v>2219.7420000000002</v>
      </c>
      <c r="F96" s="62">
        <v>0.1273446</v>
      </c>
      <c r="H96" s="200"/>
      <c r="I96" s="60">
        <v>5</v>
      </c>
      <c r="J96" s="63">
        <v>0.97842039999999997</v>
      </c>
      <c r="K96" s="64">
        <v>2269.8890000000001</v>
      </c>
      <c r="L96" s="64">
        <v>0.13413349999999999</v>
      </c>
      <c r="N96" s="200"/>
      <c r="O96" s="60">
        <v>5</v>
      </c>
      <c r="P96" s="63">
        <v>0.90628560000000002</v>
      </c>
      <c r="Q96" s="64">
        <v>2127.5390000000002</v>
      </c>
      <c r="R96" s="64">
        <v>0.13825200000000001</v>
      </c>
      <c r="T96" s="200"/>
      <c r="U96" s="60">
        <v>5</v>
      </c>
      <c r="V96" s="63">
        <v>0.57435349999999996</v>
      </c>
      <c r="W96" s="64">
        <v>2190.3719999999998</v>
      </c>
      <c r="X96" s="64">
        <v>0.1397272</v>
      </c>
      <c r="Z96" s="200"/>
      <c r="AA96" s="60">
        <v>5</v>
      </c>
      <c r="AB96" s="63">
        <v>2.1340370000000002</v>
      </c>
      <c r="AC96" s="64">
        <v>31.263660000000002</v>
      </c>
      <c r="AD96" s="64">
        <v>5.1046510000000003E-2</v>
      </c>
      <c r="AF96" s="200"/>
      <c r="AG96" s="60">
        <v>5</v>
      </c>
      <c r="AH96" s="63">
        <v>3.0277669999999999</v>
      </c>
      <c r="AI96" s="64">
        <v>44.812559999999998</v>
      </c>
      <c r="AJ96" s="64">
        <v>5.0914239999999999E-2</v>
      </c>
    </row>
    <row r="97" spans="2:36" x14ac:dyDescent="0.15">
      <c r="B97" s="200"/>
      <c r="C97" s="60">
        <v>6</v>
      </c>
      <c r="D97" s="61">
        <v>1.268481</v>
      </c>
      <c r="E97" s="62">
        <v>2255.7860000000001</v>
      </c>
      <c r="F97" s="62">
        <v>0.12700600000000001</v>
      </c>
      <c r="H97" s="200"/>
      <c r="I97" s="60">
        <v>6</v>
      </c>
      <c r="J97" s="63">
        <v>0.98096220000000001</v>
      </c>
      <c r="K97" s="64">
        <v>2308.7730000000001</v>
      </c>
      <c r="L97" s="64">
        <v>0.1334465</v>
      </c>
      <c r="N97" s="200"/>
      <c r="O97" s="60">
        <v>6</v>
      </c>
      <c r="P97" s="63">
        <v>0.90772330000000001</v>
      </c>
      <c r="Q97" s="64">
        <v>2163.2820000000002</v>
      </c>
      <c r="R97" s="64">
        <v>0.13749230000000001</v>
      </c>
      <c r="T97" s="200"/>
      <c r="U97" s="60">
        <v>6</v>
      </c>
      <c r="V97" s="63">
        <v>0.57221619999999995</v>
      </c>
      <c r="W97" s="64">
        <v>2227.5</v>
      </c>
      <c r="X97" s="64">
        <v>0.1390364</v>
      </c>
      <c r="Z97" s="195"/>
      <c r="AA97" s="68">
        <v>6</v>
      </c>
      <c r="AB97" s="69">
        <v>2.1114280000000001</v>
      </c>
      <c r="AC97" s="70">
        <v>31.397320000000001</v>
      </c>
      <c r="AD97" s="64">
        <v>5.0318830000000002E-2</v>
      </c>
      <c r="AF97" s="200"/>
      <c r="AG97" s="60">
        <v>6</v>
      </c>
      <c r="AH97" s="63">
        <v>3.1080009999999998</v>
      </c>
      <c r="AI97" s="64">
        <v>45.027000000000001</v>
      </c>
      <c r="AJ97" s="64">
        <v>5.0567290000000001E-2</v>
      </c>
    </row>
    <row r="98" spans="2:36" x14ac:dyDescent="0.15">
      <c r="B98" s="194">
        <v>35</v>
      </c>
      <c r="C98" s="65">
        <v>0</v>
      </c>
      <c r="D98" s="71">
        <v>1.265525</v>
      </c>
      <c r="E98" s="72">
        <v>2273.8069999999998</v>
      </c>
      <c r="F98" s="72">
        <v>0.12682299999999999</v>
      </c>
      <c r="H98" s="194">
        <v>35</v>
      </c>
      <c r="I98" s="65">
        <v>0</v>
      </c>
      <c r="J98" s="66">
        <v>0.98167349999999998</v>
      </c>
      <c r="K98" s="67">
        <v>2328.3510000000001</v>
      </c>
      <c r="L98" s="67">
        <v>0.13308990000000001</v>
      </c>
      <c r="N98" s="194">
        <v>35</v>
      </c>
      <c r="O98" s="65">
        <v>0</v>
      </c>
      <c r="P98" s="66">
        <v>0.90810780000000002</v>
      </c>
      <c r="Q98" s="67">
        <v>2181.1950000000002</v>
      </c>
      <c r="R98" s="67">
        <v>0.13709479999999999</v>
      </c>
      <c r="T98" s="194">
        <v>35</v>
      </c>
      <c r="U98" s="65">
        <v>0</v>
      </c>
      <c r="V98" s="66">
        <v>0.57113000000000003</v>
      </c>
      <c r="W98" s="67">
        <v>2246.1570000000002</v>
      </c>
      <c r="X98" s="67">
        <v>0.13867070000000001</v>
      </c>
      <c r="Z98" s="200">
        <v>35</v>
      </c>
      <c r="AA98" s="60">
        <v>0</v>
      </c>
      <c r="AB98" s="63">
        <v>2.0995469999999998</v>
      </c>
      <c r="AC98" s="64">
        <v>31.46313</v>
      </c>
      <c r="AD98" s="67">
        <v>4.9954369999999998E-2</v>
      </c>
      <c r="AF98" s="194">
        <v>35</v>
      </c>
      <c r="AG98" s="65">
        <v>0</v>
      </c>
      <c r="AH98" s="66">
        <v>3.1471939999999998</v>
      </c>
      <c r="AI98" s="67">
        <v>45.134180000000001</v>
      </c>
      <c r="AJ98" s="67">
        <v>5.0377859999999997E-2</v>
      </c>
    </row>
    <row r="99" spans="2:36" x14ac:dyDescent="0.15">
      <c r="B99" s="200"/>
      <c r="C99" s="60">
        <v>1</v>
      </c>
      <c r="D99" s="61">
        <v>1.2623519999999999</v>
      </c>
      <c r="E99" s="62">
        <v>2291.8270000000002</v>
      </c>
      <c r="F99" s="62">
        <v>0.12663070000000001</v>
      </c>
      <c r="H99" s="200"/>
      <c r="I99" s="60">
        <v>1</v>
      </c>
      <c r="J99" s="63">
        <v>0.98198030000000003</v>
      </c>
      <c r="K99" s="64">
        <v>2348.0169999999998</v>
      </c>
      <c r="L99" s="64">
        <v>0.13272419999999999</v>
      </c>
      <c r="N99" s="200"/>
      <c r="O99" s="60">
        <v>1</v>
      </c>
      <c r="P99" s="63">
        <v>0.90826839999999998</v>
      </c>
      <c r="Q99" s="64">
        <v>2199.1289999999999</v>
      </c>
      <c r="R99" s="64">
        <v>0.13668540000000001</v>
      </c>
      <c r="T99" s="200"/>
      <c r="U99" s="60">
        <v>1</v>
      </c>
      <c r="V99" s="63">
        <v>0.57001630000000003</v>
      </c>
      <c r="W99" s="64">
        <v>2264.8739999999998</v>
      </c>
      <c r="X99" s="64">
        <v>0.13829130000000001</v>
      </c>
      <c r="Z99" s="200"/>
      <c r="AA99" s="60">
        <v>1</v>
      </c>
      <c r="AB99" s="63">
        <v>2.087291</v>
      </c>
      <c r="AC99" s="64">
        <v>31.528289999999998</v>
      </c>
      <c r="AD99" s="64">
        <v>4.9589979999999999E-2</v>
      </c>
      <c r="AF99" s="200"/>
      <c r="AG99" s="60">
        <v>1</v>
      </c>
      <c r="AH99" s="63">
        <v>3.1855289999999998</v>
      </c>
      <c r="AI99" s="64">
        <v>45.241329999999998</v>
      </c>
      <c r="AJ99" s="64">
        <v>5.0177140000000002E-2</v>
      </c>
    </row>
    <row r="100" spans="2:36" x14ac:dyDescent="0.15">
      <c r="B100" s="200"/>
      <c r="C100" s="60">
        <v>2</v>
      </c>
      <c r="D100" s="61">
        <v>1.255279</v>
      </c>
      <c r="E100" s="62">
        <v>2327.866</v>
      </c>
      <c r="F100" s="62">
        <v>0.12621740000000001</v>
      </c>
      <c r="H100" s="200"/>
      <c r="I100" s="60">
        <v>2</v>
      </c>
      <c r="J100" s="63">
        <v>0.98131029999999997</v>
      </c>
      <c r="K100" s="64">
        <v>2387.5970000000002</v>
      </c>
      <c r="L100" s="64">
        <v>0.1319649</v>
      </c>
      <c r="N100" s="200"/>
      <c r="O100" s="60">
        <v>2</v>
      </c>
      <c r="P100" s="63">
        <v>0.90788069999999998</v>
      </c>
      <c r="Q100" s="64">
        <v>2235.0369999999998</v>
      </c>
      <c r="R100" s="64">
        <v>0.1358308</v>
      </c>
      <c r="T100" s="200"/>
      <c r="U100" s="60">
        <v>2</v>
      </c>
      <c r="V100" s="63">
        <v>0.56766680000000003</v>
      </c>
      <c r="W100" s="64">
        <v>2302.4789999999998</v>
      </c>
      <c r="X100" s="64">
        <v>0.1374909</v>
      </c>
      <c r="Z100" s="200"/>
      <c r="AA100" s="60">
        <v>2</v>
      </c>
      <c r="AB100" s="63">
        <v>2.0616660000000002</v>
      </c>
      <c r="AC100" s="64">
        <v>31.65663</v>
      </c>
      <c r="AD100" s="64">
        <v>4.8862919999999997E-2</v>
      </c>
      <c r="AF100" s="200"/>
      <c r="AG100" s="60">
        <v>2</v>
      </c>
      <c r="AH100" s="63">
        <v>3.2587190000000001</v>
      </c>
      <c r="AI100" s="64">
        <v>45.455579999999998</v>
      </c>
      <c r="AJ100" s="64">
        <v>4.9741250000000001E-2</v>
      </c>
    </row>
    <row r="101" spans="2:36" x14ac:dyDescent="0.15">
      <c r="B101" s="200"/>
      <c r="C101" s="60">
        <v>3</v>
      </c>
      <c r="D101" s="61">
        <v>1.2513350000000001</v>
      </c>
      <c r="E101" s="62">
        <v>2345.8879999999999</v>
      </c>
      <c r="F101" s="62">
        <v>0.12599589999999999</v>
      </c>
      <c r="H101" s="200"/>
      <c r="I101" s="60">
        <v>3</v>
      </c>
      <c r="J101" s="63">
        <v>0.9803115</v>
      </c>
      <c r="K101" s="64">
        <v>2407.5030000000002</v>
      </c>
      <c r="L101" s="64">
        <v>0.1315712</v>
      </c>
      <c r="N101" s="200"/>
      <c r="O101" s="60">
        <v>3</v>
      </c>
      <c r="P101" s="63">
        <v>0.90731130000000004</v>
      </c>
      <c r="Q101" s="64">
        <v>2253.0030000000002</v>
      </c>
      <c r="R101" s="64">
        <v>0.1353858</v>
      </c>
      <c r="T101" s="200"/>
      <c r="U101" s="60">
        <v>3</v>
      </c>
      <c r="V101" s="63">
        <v>0.5664112</v>
      </c>
      <c r="W101" s="64">
        <v>2321.3609999999999</v>
      </c>
      <c r="X101" s="64">
        <v>0.13706960000000001</v>
      </c>
      <c r="Z101" s="200"/>
      <c r="AA101" s="60">
        <v>3</v>
      </c>
      <c r="AB101" s="63">
        <v>2.048292</v>
      </c>
      <c r="AC101" s="64">
        <v>31.719840000000001</v>
      </c>
      <c r="AD101" s="64">
        <v>4.8501000000000002E-2</v>
      </c>
      <c r="AF101" s="200"/>
      <c r="AG101" s="60">
        <v>3</v>
      </c>
      <c r="AH101" s="63">
        <v>3.2929029999999999</v>
      </c>
      <c r="AI101" s="64">
        <v>45.56279</v>
      </c>
      <c r="AJ101" s="64">
        <v>4.9506519999999998E-2</v>
      </c>
    </row>
    <row r="102" spans="2:36" x14ac:dyDescent="0.15">
      <c r="B102" s="200"/>
      <c r="C102" s="60">
        <v>4</v>
      </c>
      <c r="D102" s="61">
        <v>1.2425170000000001</v>
      </c>
      <c r="E102" s="62">
        <v>2381.9409999999998</v>
      </c>
      <c r="F102" s="62">
        <v>0.12552269999999999</v>
      </c>
      <c r="H102" s="200"/>
      <c r="I102" s="60">
        <v>4</v>
      </c>
      <c r="J102" s="63">
        <v>0.97693030000000003</v>
      </c>
      <c r="K102" s="64">
        <v>2447.5140000000001</v>
      </c>
      <c r="L102" s="64">
        <v>0.13075510000000001</v>
      </c>
      <c r="N102" s="200"/>
      <c r="O102" s="60">
        <v>4</v>
      </c>
      <c r="P102" s="63">
        <v>0.9053658</v>
      </c>
      <c r="Q102" s="64">
        <v>2288.9389999999999</v>
      </c>
      <c r="R102" s="64">
        <v>0.13446050000000001</v>
      </c>
      <c r="T102" s="200"/>
      <c r="U102" s="60">
        <v>4</v>
      </c>
      <c r="V102" s="63">
        <v>0.5637202</v>
      </c>
      <c r="W102" s="64">
        <v>2359.2649999999999</v>
      </c>
      <c r="X102" s="64">
        <v>0.13618459999999999</v>
      </c>
      <c r="Z102" s="200"/>
      <c r="AA102" s="60">
        <v>4</v>
      </c>
      <c r="AB102" s="63">
        <v>2.0204110000000002</v>
      </c>
      <c r="AC102" s="64">
        <v>31.844390000000001</v>
      </c>
      <c r="AD102" s="64">
        <v>4.778218E-2</v>
      </c>
      <c r="AF102" s="200"/>
      <c r="AG102" s="60">
        <v>4</v>
      </c>
      <c r="AH102" s="63">
        <v>3.3547389999999999</v>
      </c>
      <c r="AI102" s="64">
        <v>45.777619999999999</v>
      </c>
      <c r="AJ102" s="64">
        <v>4.9003619999999998E-2</v>
      </c>
    </row>
    <row r="103" spans="2:36" x14ac:dyDescent="0.15">
      <c r="B103" s="200"/>
      <c r="C103" s="60">
        <v>5</v>
      </c>
      <c r="D103" s="61">
        <v>1.237598</v>
      </c>
      <c r="E103" s="62">
        <v>2399.9720000000002</v>
      </c>
      <c r="F103" s="62">
        <v>0.12527060000000001</v>
      </c>
      <c r="H103" s="200"/>
      <c r="I103" s="60">
        <v>5</v>
      </c>
      <c r="J103" s="63">
        <v>0.97452680000000003</v>
      </c>
      <c r="K103" s="64">
        <v>2467.607</v>
      </c>
      <c r="L103" s="64">
        <v>0.13033259999999999</v>
      </c>
      <c r="N103" s="200"/>
      <c r="O103" s="60">
        <v>5</v>
      </c>
      <c r="P103" s="63">
        <v>0.90397070000000002</v>
      </c>
      <c r="Q103" s="64">
        <v>2306.904</v>
      </c>
      <c r="R103" s="64">
        <v>0.13398060000000001</v>
      </c>
      <c r="T103" s="200"/>
      <c r="U103" s="60">
        <v>5</v>
      </c>
      <c r="V103" s="63">
        <v>0.56229870000000004</v>
      </c>
      <c r="W103" s="64">
        <v>2378.2739999999999</v>
      </c>
      <c r="X103" s="64">
        <v>0.13572090000000001</v>
      </c>
      <c r="Z103" s="200"/>
      <c r="AA103" s="60">
        <v>5</v>
      </c>
      <c r="AB103" s="63">
        <v>2.0059019999999999</v>
      </c>
      <c r="AC103" s="64">
        <v>31.905729999999998</v>
      </c>
      <c r="AD103" s="64">
        <v>4.7425889999999998E-2</v>
      </c>
      <c r="AF103" s="200"/>
      <c r="AG103" s="60">
        <v>5</v>
      </c>
      <c r="AH103" s="63">
        <v>3.3817740000000001</v>
      </c>
      <c r="AI103" s="64">
        <v>45.885300000000001</v>
      </c>
      <c r="AJ103" s="64">
        <v>4.873504E-2</v>
      </c>
    </row>
    <row r="104" spans="2:36" x14ac:dyDescent="0.15">
      <c r="B104" s="195"/>
      <c r="C104" s="68">
        <v>6</v>
      </c>
      <c r="D104" s="75">
        <v>1.226634</v>
      </c>
      <c r="E104" s="76">
        <v>2436.0320000000002</v>
      </c>
      <c r="F104" s="76">
        <v>0.12473430000000001</v>
      </c>
      <c r="H104" s="195"/>
      <c r="I104" s="68">
        <v>6</v>
      </c>
      <c r="J104" s="69">
        <v>0.96823890000000001</v>
      </c>
      <c r="K104" s="70">
        <v>2507.931</v>
      </c>
      <c r="L104" s="70">
        <v>0.12945870000000001</v>
      </c>
      <c r="N104" s="195"/>
      <c r="O104" s="68">
        <v>6</v>
      </c>
      <c r="P104" s="69">
        <v>0.90027950000000001</v>
      </c>
      <c r="Q104" s="70">
        <v>2342.8069999999998</v>
      </c>
      <c r="R104" s="70">
        <v>0.13298689999999999</v>
      </c>
      <c r="T104" s="195"/>
      <c r="U104" s="68">
        <v>6</v>
      </c>
      <c r="V104" s="69">
        <v>0.55936660000000005</v>
      </c>
      <c r="W104" s="70">
        <v>2416.3609999999999</v>
      </c>
      <c r="X104" s="70">
        <v>0.13475200000000001</v>
      </c>
      <c r="Z104" s="200"/>
      <c r="AA104" s="60">
        <v>6</v>
      </c>
      <c r="AB104" s="63">
        <v>1.9757800000000001</v>
      </c>
      <c r="AC104" s="64">
        <v>32.026499999999999</v>
      </c>
      <c r="AD104" s="70">
        <v>4.6721239999999997E-2</v>
      </c>
      <c r="AF104" s="195"/>
      <c r="AG104" s="68">
        <v>6</v>
      </c>
      <c r="AH104" s="69">
        <v>3.42686</v>
      </c>
      <c r="AI104" s="70">
        <v>46.100960000000001</v>
      </c>
      <c r="AJ104" s="70">
        <v>4.8163280000000003E-2</v>
      </c>
    </row>
    <row r="105" spans="2:36" x14ac:dyDescent="0.15">
      <c r="B105" s="194">
        <v>36</v>
      </c>
      <c r="C105" s="65">
        <v>0</v>
      </c>
      <c r="D105" s="71">
        <v>1.220556</v>
      </c>
      <c r="E105" s="72">
        <v>2454.0569999999998</v>
      </c>
      <c r="F105" s="72">
        <v>0.12445000000000001</v>
      </c>
      <c r="H105" s="194">
        <v>36</v>
      </c>
      <c r="I105" s="65">
        <v>0</v>
      </c>
      <c r="J105" s="66">
        <v>0.96433219999999997</v>
      </c>
      <c r="K105" s="67">
        <v>2528.145</v>
      </c>
      <c r="L105" s="67">
        <v>0.12900719999999999</v>
      </c>
      <c r="N105" s="194">
        <v>36</v>
      </c>
      <c r="O105" s="65">
        <v>0</v>
      </c>
      <c r="P105" s="66">
        <v>0.89796220000000004</v>
      </c>
      <c r="Q105" s="67">
        <v>2360.7399999999998</v>
      </c>
      <c r="R105" s="67">
        <v>0.1324736</v>
      </c>
      <c r="T105" s="194">
        <v>36</v>
      </c>
      <c r="U105" s="65">
        <v>0</v>
      </c>
      <c r="V105" s="66">
        <v>0.55788939999999998</v>
      </c>
      <c r="W105" s="67">
        <v>2435.4169999999999</v>
      </c>
      <c r="X105" s="67">
        <v>0.13424730000000001</v>
      </c>
      <c r="Z105" s="194">
        <v>36</v>
      </c>
      <c r="AA105" s="65">
        <v>0</v>
      </c>
      <c r="AB105" s="66">
        <v>1.960202</v>
      </c>
      <c r="AC105" s="67">
        <v>32.08587</v>
      </c>
      <c r="AD105" s="67">
        <v>4.6373650000000002E-2</v>
      </c>
      <c r="AF105" s="194">
        <v>36</v>
      </c>
      <c r="AG105" s="65">
        <v>0</v>
      </c>
      <c r="AH105" s="66">
        <v>3.4445009999999998</v>
      </c>
      <c r="AI105" s="67">
        <v>46.208759999999998</v>
      </c>
      <c r="AJ105" s="67">
        <v>4.7860260000000002E-2</v>
      </c>
    </row>
    <row r="106" spans="2:36" x14ac:dyDescent="0.15">
      <c r="B106" s="200"/>
      <c r="C106" s="60">
        <v>1</v>
      </c>
      <c r="D106" s="61">
        <v>1.2140629999999999</v>
      </c>
      <c r="E106" s="62">
        <v>2472.0729999999999</v>
      </c>
      <c r="F106" s="62">
        <v>0.124155</v>
      </c>
      <c r="H106" s="200"/>
      <c r="I106" s="60">
        <v>1</v>
      </c>
      <c r="J106" s="63">
        <v>0.95990790000000004</v>
      </c>
      <c r="K106" s="64">
        <v>2548.3809999999999</v>
      </c>
      <c r="L106" s="64">
        <v>0.1285461</v>
      </c>
      <c r="N106" s="200"/>
      <c r="O106" s="60">
        <v>1</v>
      </c>
      <c r="P106" s="63">
        <v>0.8953236</v>
      </c>
      <c r="Q106" s="64">
        <v>2378.6550000000002</v>
      </c>
      <c r="R106" s="64">
        <v>0.1319496</v>
      </c>
      <c r="T106" s="200"/>
      <c r="U106" s="60">
        <v>1</v>
      </c>
      <c r="V106" s="63">
        <v>0.55642219999999998</v>
      </c>
      <c r="W106" s="64">
        <v>2454.4670000000001</v>
      </c>
      <c r="X106" s="64">
        <v>0.1337295</v>
      </c>
      <c r="Z106" s="200"/>
      <c r="AA106" s="60">
        <v>1</v>
      </c>
      <c r="AB106" s="63">
        <v>1.9443159999999999</v>
      </c>
      <c r="AC106" s="64">
        <v>32.144489999999998</v>
      </c>
      <c r="AD106" s="64">
        <v>4.6029830000000001E-2</v>
      </c>
      <c r="AF106" s="200"/>
      <c r="AG106" s="60">
        <v>1</v>
      </c>
      <c r="AH106" s="63">
        <v>3.4587080000000001</v>
      </c>
      <c r="AI106" s="64">
        <v>46.316380000000002</v>
      </c>
      <c r="AJ106" s="64">
        <v>4.7546690000000003E-2</v>
      </c>
    </row>
    <row r="107" spans="2:36" x14ac:dyDescent="0.15">
      <c r="B107" s="200"/>
      <c r="C107" s="60">
        <v>2</v>
      </c>
      <c r="D107" s="61">
        <v>1.1997770000000001</v>
      </c>
      <c r="E107" s="62">
        <v>2508.0549999999998</v>
      </c>
      <c r="F107" s="62">
        <v>0.1235329</v>
      </c>
      <c r="H107" s="200"/>
      <c r="I107" s="60">
        <v>2</v>
      </c>
      <c r="J107" s="63">
        <v>0.94948449999999995</v>
      </c>
      <c r="K107" s="64">
        <v>2588.8760000000002</v>
      </c>
      <c r="L107" s="64">
        <v>0.12759529999999999</v>
      </c>
      <c r="N107" s="200"/>
      <c r="O107" s="60">
        <v>2</v>
      </c>
      <c r="P107" s="63">
        <v>0.88908690000000001</v>
      </c>
      <c r="Q107" s="64">
        <v>2414.4160000000002</v>
      </c>
      <c r="R107" s="64">
        <v>0.13087029999999999</v>
      </c>
      <c r="T107" s="200"/>
      <c r="U107" s="60">
        <v>2</v>
      </c>
      <c r="V107" s="63">
        <v>0.55354009999999998</v>
      </c>
      <c r="W107" s="64">
        <v>2492.5149999999999</v>
      </c>
      <c r="X107" s="64">
        <v>0.1326562</v>
      </c>
      <c r="Z107" s="200"/>
      <c r="AA107" s="60">
        <v>2</v>
      </c>
      <c r="AB107" s="63">
        <v>1.9117409999999999</v>
      </c>
      <c r="AC107" s="64">
        <v>32.25938</v>
      </c>
      <c r="AD107" s="64">
        <v>4.5355100000000002E-2</v>
      </c>
      <c r="AF107" s="200"/>
      <c r="AG107" s="60">
        <v>2</v>
      </c>
      <c r="AH107" s="63">
        <v>3.4763769999999998</v>
      </c>
      <c r="AI107" s="64">
        <v>46.530430000000003</v>
      </c>
      <c r="AJ107" s="64">
        <v>4.6891080000000002E-2</v>
      </c>
    </row>
    <row r="108" spans="2:36" x14ac:dyDescent="0.15">
      <c r="B108" s="200"/>
      <c r="C108" s="60">
        <v>3</v>
      </c>
      <c r="D108" s="61">
        <v>1.1919660000000001</v>
      </c>
      <c r="E108" s="62">
        <v>2526.011</v>
      </c>
      <c r="F108" s="62">
        <v>0.1232061</v>
      </c>
      <c r="H108" s="200"/>
      <c r="I108" s="60">
        <v>3</v>
      </c>
      <c r="J108" s="63">
        <v>0.94347239999999999</v>
      </c>
      <c r="K108" s="64">
        <v>2609.1149999999998</v>
      </c>
      <c r="L108" s="64">
        <v>0.12710589999999999</v>
      </c>
      <c r="N108" s="200"/>
      <c r="O108" s="60">
        <v>3</v>
      </c>
      <c r="P108" s="63">
        <v>0.88549270000000002</v>
      </c>
      <c r="Q108" s="64">
        <v>2432.2559999999999</v>
      </c>
      <c r="R108" s="64">
        <v>0.1303156</v>
      </c>
      <c r="T108" s="200"/>
      <c r="U108" s="60">
        <v>3</v>
      </c>
      <c r="V108" s="63">
        <v>0.55213860000000003</v>
      </c>
      <c r="W108" s="64">
        <v>2511.4929999999999</v>
      </c>
      <c r="X108" s="64">
        <v>0.13210179999999999</v>
      </c>
      <c r="Z108" s="200"/>
      <c r="AA108" s="60">
        <v>3</v>
      </c>
      <c r="AB108" s="63">
        <v>1.8951169999999999</v>
      </c>
      <c r="AC108" s="64">
        <v>32.315550000000002</v>
      </c>
      <c r="AD108" s="64">
        <v>4.5024979999999999E-2</v>
      </c>
      <c r="AF108" s="200"/>
      <c r="AG108" s="60">
        <v>3</v>
      </c>
      <c r="AH108" s="63">
        <v>3.4795189999999998</v>
      </c>
      <c r="AI108" s="64">
        <v>46.636569999999999</v>
      </c>
      <c r="AJ108" s="64">
        <v>4.6550420000000002E-2</v>
      </c>
    </row>
    <row r="109" spans="2:36" x14ac:dyDescent="0.15">
      <c r="B109" s="200"/>
      <c r="C109" s="60">
        <v>4</v>
      </c>
      <c r="D109" s="61">
        <v>1.1749689999999999</v>
      </c>
      <c r="E109" s="62">
        <v>2561.8229999999999</v>
      </c>
      <c r="F109" s="62">
        <v>0.12252159999999999</v>
      </c>
      <c r="H109" s="200"/>
      <c r="I109" s="60">
        <v>4</v>
      </c>
      <c r="J109" s="63">
        <v>0.9298497</v>
      </c>
      <c r="K109" s="64">
        <v>2649.52</v>
      </c>
      <c r="L109" s="64">
        <v>0.1261005</v>
      </c>
      <c r="N109" s="200"/>
      <c r="O109" s="60">
        <v>4</v>
      </c>
      <c r="P109" s="63">
        <v>0.87736570000000003</v>
      </c>
      <c r="Q109" s="64">
        <v>2467.8330000000001</v>
      </c>
      <c r="R109" s="64">
        <v>0.1291776</v>
      </c>
      <c r="T109" s="200"/>
      <c r="U109" s="60">
        <v>4</v>
      </c>
      <c r="V109" s="63">
        <v>0.54944219999999999</v>
      </c>
      <c r="W109" s="64">
        <v>2549.31</v>
      </c>
      <c r="X109" s="64">
        <v>0.13095979999999999</v>
      </c>
      <c r="Z109" s="200"/>
      <c r="AA109" s="60">
        <v>4</v>
      </c>
      <c r="AB109" s="63">
        <v>1.8613949999999999</v>
      </c>
      <c r="AC109" s="64">
        <v>32.42503</v>
      </c>
      <c r="AD109" s="64">
        <v>4.4381440000000001E-2</v>
      </c>
      <c r="AF109" s="200"/>
      <c r="AG109" s="60">
        <v>4</v>
      </c>
      <c r="AH109" s="63">
        <v>3.4738980000000002</v>
      </c>
      <c r="AI109" s="64">
        <v>46.84628</v>
      </c>
      <c r="AJ109" s="64">
        <v>4.5845610000000002E-2</v>
      </c>
    </row>
    <row r="110" spans="2:36" x14ac:dyDescent="0.15">
      <c r="B110" s="200"/>
      <c r="C110" s="60">
        <v>5</v>
      </c>
      <c r="D110" s="61">
        <v>1.1657789999999999</v>
      </c>
      <c r="E110" s="62">
        <v>2579.6640000000002</v>
      </c>
      <c r="F110" s="62">
        <v>0.1221645</v>
      </c>
      <c r="H110" s="200"/>
      <c r="I110" s="60">
        <v>5</v>
      </c>
      <c r="J110" s="63">
        <v>0.92225979999999996</v>
      </c>
      <c r="K110" s="64">
        <v>2669.6570000000002</v>
      </c>
      <c r="L110" s="64">
        <v>0.12558510000000001</v>
      </c>
      <c r="N110" s="200"/>
      <c r="O110" s="60">
        <v>5</v>
      </c>
      <c r="P110" s="63">
        <v>0.8728378</v>
      </c>
      <c r="Q110" s="64">
        <v>2485.56</v>
      </c>
      <c r="R110" s="64">
        <v>0.12859490000000001</v>
      </c>
      <c r="T110" s="200"/>
      <c r="U110" s="60">
        <v>5</v>
      </c>
      <c r="V110" s="63">
        <v>0.54815630000000004</v>
      </c>
      <c r="W110" s="64">
        <v>2568.1289999999999</v>
      </c>
      <c r="X110" s="64">
        <v>0.13037370000000001</v>
      </c>
      <c r="Z110" s="200"/>
      <c r="AA110" s="60">
        <v>5</v>
      </c>
      <c r="AB110" s="63">
        <v>1.84439</v>
      </c>
      <c r="AC110" s="64">
        <v>32.478180000000002</v>
      </c>
      <c r="AD110" s="64">
        <v>4.4069179999999999E-2</v>
      </c>
      <c r="AF110" s="200"/>
      <c r="AG110" s="60">
        <v>5</v>
      </c>
      <c r="AH110" s="63">
        <v>3.4651329999999998</v>
      </c>
      <c r="AI110" s="64">
        <v>46.949449999999999</v>
      </c>
      <c r="AJ110" s="64">
        <v>4.5482620000000001E-2</v>
      </c>
    </row>
    <row r="111" spans="2:36" x14ac:dyDescent="0.15">
      <c r="B111" s="195"/>
      <c r="C111" s="68">
        <v>6</v>
      </c>
      <c r="D111" s="75">
        <v>1.146029</v>
      </c>
      <c r="E111" s="76">
        <v>2615.1799999999998</v>
      </c>
      <c r="F111" s="76">
        <v>0.121422</v>
      </c>
      <c r="H111" s="195"/>
      <c r="I111" s="68">
        <v>6</v>
      </c>
      <c r="J111" s="69">
        <v>0.90561899999999995</v>
      </c>
      <c r="K111" s="70">
        <v>2709.721</v>
      </c>
      <c r="L111" s="70">
        <v>0.124531</v>
      </c>
      <c r="N111" s="195"/>
      <c r="O111" s="68">
        <v>6</v>
      </c>
      <c r="P111" s="69">
        <v>0.86287619999999998</v>
      </c>
      <c r="Q111" s="70">
        <v>2520.8620000000001</v>
      </c>
      <c r="R111" s="70">
        <v>0.12740409999999999</v>
      </c>
      <c r="T111" s="195"/>
      <c r="U111" s="68">
        <v>6</v>
      </c>
      <c r="V111" s="69">
        <v>0.54572529999999997</v>
      </c>
      <c r="W111" s="70">
        <v>2605.5279999999998</v>
      </c>
      <c r="X111" s="70">
        <v>0.12917509999999999</v>
      </c>
      <c r="Z111" s="195"/>
      <c r="AA111" s="68">
        <v>6</v>
      </c>
      <c r="AB111" s="69">
        <v>1.8103929999999999</v>
      </c>
      <c r="AC111" s="70">
        <v>32.580719999999999</v>
      </c>
      <c r="AD111" s="70">
        <v>4.3467350000000002E-2</v>
      </c>
      <c r="AF111" s="195"/>
      <c r="AG111" s="68">
        <v>6</v>
      </c>
      <c r="AH111" s="69">
        <v>3.4357259999999998</v>
      </c>
      <c r="AI111" s="70">
        <v>47.151260000000001</v>
      </c>
      <c r="AJ111" s="70">
        <v>4.4741209999999997E-2</v>
      </c>
    </row>
    <row r="112" spans="2:36" x14ac:dyDescent="0.15">
      <c r="B112" s="194">
        <v>37</v>
      </c>
      <c r="C112" s="65">
        <v>0</v>
      </c>
      <c r="D112" s="71">
        <v>1.1354820000000001</v>
      </c>
      <c r="E112" s="72">
        <v>2632.837</v>
      </c>
      <c r="F112" s="72">
        <v>0.1210374</v>
      </c>
      <c r="H112" s="194">
        <v>37</v>
      </c>
      <c r="I112" s="65">
        <v>0</v>
      </c>
      <c r="J112" s="66">
        <v>0.89662280000000005</v>
      </c>
      <c r="K112" s="67">
        <v>2729.6120000000001</v>
      </c>
      <c r="L112" s="67">
        <v>0.1239934</v>
      </c>
      <c r="N112" s="194">
        <v>37</v>
      </c>
      <c r="O112" s="65">
        <v>0</v>
      </c>
      <c r="P112" s="66">
        <v>0.85745649999999995</v>
      </c>
      <c r="Q112" s="67">
        <v>2538.4189999999999</v>
      </c>
      <c r="R112" s="67">
        <v>0.12679689999999999</v>
      </c>
      <c r="T112" s="194">
        <v>37</v>
      </c>
      <c r="U112" s="65">
        <v>0</v>
      </c>
      <c r="V112" s="66">
        <v>0.54458450000000003</v>
      </c>
      <c r="W112" s="67">
        <v>2624.0819999999999</v>
      </c>
      <c r="X112" s="67">
        <v>0.1285644</v>
      </c>
      <c r="Z112" s="200">
        <v>37</v>
      </c>
      <c r="AA112" s="60">
        <v>0</v>
      </c>
      <c r="AB112" s="63">
        <v>1.793553</v>
      </c>
      <c r="AC112" s="64">
        <v>32.62979</v>
      </c>
      <c r="AD112" s="67">
        <v>4.317961E-2</v>
      </c>
      <c r="AF112" s="194">
        <v>37</v>
      </c>
      <c r="AG112" s="65">
        <v>0</v>
      </c>
      <c r="AH112" s="66">
        <v>3.4152849999999999</v>
      </c>
      <c r="AI112" s="67">
        <v>47.249400000000001</v>
      </c>
      <c r="AJ112" s="67">
        <v>4.4365830000000002E-2</v>
      </c>
    </row>
    <row r="113" spans="2:36" x14ac:dyDescent="0.15">
      <c r="B113" s="200"/>
      <c r="C113" s="60">
        <v>1</v>
      </c>
      <c r="D113" s="61">
        <v>1.1245039999999999</v>
      </c>
      <c r="E113" s="62">
        <v>2650.4140000000002</v>
      </c>
      <c r="F113" s="62">
        <v>0.1206443</v>
      </c>
      <c r="H113" s="200"/>
      <c r="I113" s="60">
        <v>1</v>
      </c>
      <c r="J113" s="63">
        <v>0.88722369999999995</v>
      </c>
      <c r="K113" s="64">
        <v>2749.3829999999998</v>
      </c>
      <c r="L113" s="64">
        <v>0.1234497</v>
      </c>
      <c r="N113" s="200"/>
      <c r="O113" s="60">
        <v>1</v>
      </c>
      <c r="P113" s="63">
        <v>0.85176050000000003</v>
      </c>
      <c r="Q113" s="64">
        <v>2555.9029999999998</v>
      </c>
      <c r="R113" s="64">
        <v>0.1261825</v>
      </c>
      <c r="T113" s="200"/>
      <c r="U113" s="60">
        <v>1</v>
      </c>
      <c r="V113" s="63">
        <v>0.54349320000000001</v>
      </c>
      <c r="W113" s="64">
        <v>2642.52</v>
      </c>
      <c r="X113" s="64">
        <v>0.12794720000000001</v>
      </c>
      <c r="Z113" s="200"/>
      <c r="AA113" s="60">
        <v>1</v>
      </c>
      <c r="AB113" s="63">
        <v>1.776929</v>
      </c>
      <c r="AC113" s="64">
        <v>32.67718</v>
      </c>
      <c r="AD113" s="64">
        <v>4.2901960000000003E-2</v>
      </c>
      <c r="AF113" s="200"/>
      <c r="AG113" s="60">
        <v>1</v>
      </c>
      <c r="AH113" s="63">
        <v>3.3912469999999999</v>
      </c>
      <c r="AI113" s="64">
        <v>47.345309999999998</v>
      </c>
      <c r="AJ113" s="64">
        <v>4.3989189999999997E-2</v>
      </c>
    </row>
    <row r="114" spans="2:36" x14ac:dyDescent="0.15">
      <c r="B114" s="200"/>
      <c r="C114" s="60">
        <v>2</v>
      </c>
      <c r="D114" s="61">
        <v>1.101329</v>
      </c>
      <c r="E114" s="62">
        <v>2685.2890000000002</v>
      </c>
      <c r="F114" s="62">
        <v>0.1198351</v>
      </c>
      <c r="H114" s="200"/>
      <c r="I114" s="60">
        <v>2</v>
      </c>
      <c r="J114" s="63">
        <v>0.86738780000000004</v>
      </c>
      <c r="K114" s="64">
        <v>2788.491</v>
      </c>
      <c r="L114" s="64">
        <v>0.122347</v>
      </c>
      <c r="N114" s="200"/>
      <c r="O114" s="60">
        <v>2</v>
      </c>
      <c r="P114" s="63">
        <v>0.83961280000000005</v>
      </c>
      <c r="Q114" s="64">
        <v>2590.6260000000002</v>
      </c>
      <c r="R114" s="64">
        <v>0.124935</v>
      </c>
      <c r="T114" s="200"/>
      <c r="U114" s="60">
        <v>2</v>
      </c>
      <c r="V114" s="63">
        <v>0.54145889999999997</v>
      </c>
      <c r="W114" s="64">
        <v>2678.998</v>
      </c>
      <c r="X114" s="64">
        <v>0.1266967</v>
      </c>
      <c r="Z114" s="200"/>
      <c r="AA114" s="60">
        <v>2</v>
      </c>
      <c r="AB114" s="63">
        <v>1.744661</v>
      </c>
      <c r="AC114" s="64">
        <v>32.766330000000004</v>
      </c>
      <c r="AD114" s="64">
        <v>4.2380250000000001E-2</v>
      </c>
      <c r="AF114" s="200"/>
      <c r="AG114" s="60">
        <v>2</v>
      </c>
      <c r="AH114" s="63">
        <v>3.333307</v>
      </c>
      <c r="AI114" s="64">
        <v>47.529739999999997</v>
      </c>
      <c r="AJ114" s="64">
        <v>4.3236480000000001E-2</v>
      </c>
    </row>
    <row r="115" spans="2:36" x14ac:dyDescent="0.15">
      <c r="B115" s="200"/>
      <c r="C115" s="60">
        <v>3</v>
      </c>
      <c r="D115" s="61">
        <v>1.089178</v>
      </c>
      <c r="E115" s="62">
        <v>2702.5680000000002</v>
      </c>
      <c r="F115" s="62">
        <v>0.11942</v>
      </c>
      <c r="H115" s="200"/>
      <c r="I115" s="60">
        <v>3</v>
      </c>
      <c r="J115" s="63">
        <v>0.85704460000000005</v>
      </c>
      <c r="K115" s="64">
        <v>2807.79</v>
      </c>
      <c r="L115" s="64">
        <v>0.12178949999999999</v>
      </c>
      <c r="N115" s="200"/>
      <c r="O115" s="60">
        <v>3</v>
      </c>
      <c r="P115" s="63">
        <v>0.83319949999999998</v>
      </c>
      <c r="Q115" s="64">
        <v>2607.8539999999998</v>
      </c>
      <c r="R115" s="64">
        <v>0.1243035</v>
      </c>
      <c r="T115" s="200"/>
      <c r="U115" s="60">
        <v>3</v>
      </c>
      <c r="V115" s="63">
        <v>0.54051260000000001</v>
      </c>
      <c r="W115" s="64">
        <v>2697.0169999999998</v>
      </c>
      <c r="X115" s="64">
        <v>0.12606529999999999</v>
      </c>
      <c r="Z115" s="200"/>
      <c r="AA115" s="60">
        <v>3</v>
      </c>
      <c r="AB115" s="63">
        <v>1.729168</v>
      </c>
      <c r="AC115" s="64">
        <v>32.807879999999997</v>
      </c>
      <c r="AD115" s="64">
        <v>4.2137470000000003E-2</v>
      </c>
      <c r="AF115" s="200"/>
      <c r="AG115" s="60">
        <v>3</v>
      </c>
      <c r="AH115" s="63">
        <v>3.299925</v>
      </c>
      <c r="AI115" s="64">
        <v>47.618160000000003</v>
      </c>
      <c r="AJ115" s="64">
        <v>4.2862820000000003E-2</v>
      </c>
    </row>
    <row r="116" spans="2:36" x14ac:dyDescent="0.15">
      <c r="B116" s="200"/>
      <c r="C116" s="60">
        <v>4</v>
      </c>
      <c r="D116" s="61">
        <v>1.0638840000000001</v>
      </c>
      <c r="E116" s="62">
        <v>2736.7750000000001</v>
      </c>
      <c r="F116" s="62">
        <v>0.118572</v>
      </c>
      <c r="H116" s="200"/>
      <c r="I116" s="60">
        <v>4</v>
      </c>
      <c r="J116" s="63">
        <v>0.83571430000000002</v>
      </c>
      <c r="K116" s="64">
        <v>2845.8090000000002</v>
      </c>
      <c r="L116" s="64">
        <v>0.1206662</v>
      </c>
      <c r="N116" s="200"/>
      <c r="O116" s="60">
        <v>4</v>
      </c>
      <c r="P116" s="63">
        <v>0.81976939999999998</v>
      </c>
      <c r="Q116" s="64">
        <v>2642.0039999999999</v>
      </c>
      <c r="R116" s="64">
        <v>0.1230299</v>
      </c>
      <c r="T116" s="200"/>
      <c r="U116" s="60">
        <v>4</v>
      </c>
      <c r="V116" s="63">
        <v>0.53873439999999995</v>
      </c>
      <c r="W116" s="64">
        <v>2732.567</v>
      </c>
      <c r="X116" s="64">
        <v>0.1247945</v>
      </c>
      <c r="Z116" s="200"/>
      <c r="AA116" s="60">
        <v>4</v>
      </c>
      <c r="AB116" s="63">
        <v>1.6998089999999999</v>
      </c>
      <c r="AC116" s="64">
        <v>32.884529999999998</v>
      </c>
      <c r="AD116" s="64">
        <v>4.1690459999999999E-2</v>
      </c>
      <c r="AF116" s="200"/>
      <c r="AG116" s="60">
        <v>4</v>
      </c>
      <c r="AH116" s="63">
        <v>3.225727</v>
      </c>
      <c r="AI116" s="64">
        <v>47.787640000000003</v>
      </c>
      <c r="AJ116" s="64">
        <v>4.2125490000000002E-2</v>
      </c>
    </row>
    <row r="117" spans="2:36" x14ac:dyDescent="0.15">
      <c r="B117" s="200"/>
      <c r="C117" s="60">
        <v>5</v>
      </c>
      <c r="D117" s="61">
        <v>1.0508010000000001</v>
      </c>
      <c r="E117" s="62">
        <v>2753.6880000000001</v>
      </c>
      <c r="F117" s="62">
        <v>0.1181405</v>
      </c>
      <c r="H117" s="200"/>
      <c r="I117" s="60">
        <v>5</v>
      </c>
      <c r="J117" s="63">
        <v>0.82480200000000004</v>
      </c>
      <c r="K117" s="64">
        <v>2864.5050000000001</v>
      </c>
      <c r="L117" s="64">
        <v>0.1201021</v>
      </c>
      <c r="N117" s="200"/>
      <c r="O117" s="60">
        <v>5</v>
      </c>
      <c r="P117" s="63">
        <v>0.81277670000000002</v>
      </c>
      <c r="Q117" s="64">
        <v>2658.9079999999999</v>
      </c>
      <c r="R117" s="64">
        <v>0.12238980000000001</v>
      </c>
      <c r="T117" s="200"/>
      <c r="U117" s="60">
        <v>5</v>
      </c>
      <c r="V117" s="63">
        <v>0.53788420000000003</v>
      </c>
      <c r="W117" s="64">
        <v>2750.08</v>
      </c>
      <c r="X117" s="64">
        <v>0.12415710000000001</v>
      </c>
      <c r="Z117" s="200"/>
      <c r="AA117" s="60">
        <v>5</v>
      </c>
      <c r="AB117" s="63">
        <v>1.6860679999999999</v>
      </c>
      <c r="AC117" s="64">
        <v>32.919510000000002</v>
      </c>
      <c r="AD117" s="64">
        <v>4.148694E-2</v>
      </c>
      <c r="AF117" s="200"/>
      <c r="AG117" s="60">
        <v>5</v>
      </c>
      <c r="AH117" s="63">
        <v>3.1855159999999998</v>
      </c>
      <c r="AI117" s="64">
        <v>47.868899999999996</v>
      </c>
      <c r="AJ117" s="64">
        <v>4.176328E-2</v>
      </c>
    </row>
    <row r="118" spans="2:36" x14ac:dyDescent="0.15">
      <c r="B118" s="195"/>
      <c r="C118" s="68">
        <v>6</v>
      </c>
      <c r="D118" s="75">
        <v>1.023898</v>
      </c>
      <c r="E118" s="76">
        <v>2787.0949999999998</v>
      </c>
      <c r="F118" s="76">
        <v>0.1172667</v>
      </c>
      <c r="H118" s="195"/>
      <c r="I118" s="68">
        <v>6</v>
      </c>
      <c r="J118" s="69">
        <v>0.80267350000000004</v>
      </c>
      <c r="K118" s="70">
        <v>2901.2179999999998</v>
      </c>
      <c r="L118" s="70">
        <v>0.11897389999999999</v>
      </c>
      <c r="N118" s="195"/>
      <c r="O118" s="68">
        <v>6</v>
      </c>
      <c r="P118" s="69">
        <v>0.7983152</v>
      </c>
      <c r="Q118" s="70">
        <v>2692.326</v>
      </c>
      <c r="R118" s="70">
        <v>0.1211086</v>
      </c>
      <c r="T118" s="195"/>
      <c r="U118" s="68">
        <v>6</v>
      </c>
      <c r="V118" s="69">
        <v>0.53618790000000005</v>
      </c>
      <c r="W118" s="70">
        <v>2784.56</v>
      </c>
      <c r="X118" s="70">
        <v>0.1228832</v>
      </c>
      <c r="Z118" s="200"/>
      <c r="AA118" s="60">
        <v>6</v>
      </c>
      <c r="AB118" s="63">
        <v>1.660725</v>
      </c>
      <c r="AC118" s="64">
        <v>32.98265</v>
      </c>
      <c r="AD118" s="70">
        <v>4.1120820000000002E-2</v>
      </c>
      <c r="AF118" s="195"/>
      <c r="AG118" s="68">
        <v>6</v>
      </c>
      <c r="AH118" s="69">
        <v>3.0999270000000001</v>
      </c>
      <c r="AI118" s="70">
        <v>48.025550000000003</v>
      </c>
      <c r="AJ118" s="70">
        <v>4.1056389999999998E-2</v>
      </c>
    </row>
    <row r="119" spans="2:36" x14ac:dyDescent="0.15">
      <c r="B119" s="200">
        <v>38</v>
      </c>
      <c r="C119" s="60">
        <v>0</v>
      </c>
      <c r="D119" s="61">
        <v>1.0101309999999999</v>
      </c>
      <c r="E119" s="62">
        <v>2803.5749999999998</v>
      </c>
      <c r="F119" s="62">
        <v>0.1168261</v>
      </c>
      <c r="H119" s="200">
        <v>38</v>
      </c>
      <c r="I119" s="60">
        <v>0</v>
      </c>
      <c r="J119" s="63">
        <v>0.79153589999999996</v>
      </c>
      <c r="K119" s="64">
        <v>2919.2190000000001</v>
      </c>
      <c r="L119" s="64">
        <v>0.1184118</v>
      </c>
      <c r="N119" s="200">
        <v>38</v>
      </c>
      <c r="O119" s="60">
        <v>0</v>
      </c>
      <c r="P119" s="63">
        <v>0.79088689999999995</v>
      </c>
      <c r="Q119" s="64">
        <v>2708.82</v>
      </c>
      <c r="R119" s="64">
        <v>0.1204696</v>
      </c>
      <c r="T119" s="200">
        <v>38</v>
      </c>
      <c r="U119" s="60">
        <v>0</v>
      </c>
      <c r="V119" s="63">
        <v>0.5353002</v>
      </c>
      <c r="W119" s="64">
        <v>2801.5250000000001</v>
      </c>
      <c r="X119" s="64">
        <v>0.122249</v>
      </c>
      <c r="Z119" s="194">
        <v>38</v>
      </c>
      <c r="AA119" s="65">
        <v>0</v>
      </c>
      <c r="AB119" s="66">
        <v>1.649195</v>
      </c>
      <c r="AC119" s="67">
        <v>33.010800000000003</v>
      </c>
      <c r="AD119" s="64">
        <v>4.095816E-2</v>
      </c>
      <c r="AF119" s="200">
        <v>38</v>
      </c>
      <c r="AG119" s="60">
        <v>0</v>
      </c>
      <c r="AH119" s="63">
        <v>3.054862</v>
      </c>
      <c r="AI119" s="64">
        <v>48.10145</v>
      </c>
      <c r="AJ119" s="64">
        <v>4.0713600000000003E-2</v>
      </c>
    </row>
    <row r="120" spans="2:36" x14ac:dyDescent="0.15">
      <c r="B120" s="200"/>
      <c r="C120" s="60">
        <v>1</v>
      </c>
      <c r="D120" s="61">
        <v>0.99618850000000003</v>
      </c>
      <c r="E120" s="62">
        <v>2819.8969999999999</v>
      </c>
      <c r="F120" s="62">
        <v>0.1163841</v>
      </c>
      <c r="H120" s="200"/>
      <c r="I120" s="60">
        <v>1</v>
      </c>
      <c r="J120" s="63">
        <v>0.78040129999999996</v>
      </c>
      <c r="K120" s="64">
        <v>2936.973</v>
      </c>
      <c r="L120" s="64">
        <v>0.1178524</v>
      </c>
      <c r="N120" s="200"/>
      <c r="O120" s="60">
        <v>1</v>
      </c>
      <c r="P120" s="63">
        <v>0.78335889999999997</v>
      </c>
      <c r="Q120" s="64">
        <v>2725.1559999999999</v>
      </c>
      <c r="R120" s="64">
        <v>0.1198331</v>
      </c>
      <c r="T120" s="200"/>
      <c r="U120" s="60">
        <v>1</v>
      </c>
      <c r="V120" s="63">
        <v>0.53437029999999996</v>
      </c>
      <c r="W120" s="64">
        <v>2818.3040000000001</v>
      </c>
      <c r="X120" s="64">
        <v>0.1216178</v>
      </c>
      <c r="Z120" s="200"/>
      <c r="AA120" s="60">
        <v>1</v>
      </c>
      <c r="AB120" s="63">
        <v>1.6384510000000001</v>
      </c>
      <c r="AC120" s="64">
        <v>33.036740000000002</v>
      </c>
      <c r="AD120" s="64">
        <v>4.0808780000000003E-2</v>
      </c>
      <c r="AF120" s="200"/>
      <c r="AG120" s="60">
        <v>1</v>
      </c>
      <c r="AH120" s="63">
        <v>3.0085220000000001</v>
      </c>
      <c r="AI120" s="64">
        <v>48.176009999999998</v>
      </c>
      <c r="AJ120" s="64">
        <v>4.037926E-2</v>
      </c>
    </row>
    <row r="121" spans="2:36" x14ac:dyDescent="0.15">
      <c r="B121" s="200"/>
      <c r="C121" s="60">
        <v>2</v>
      </c>
      <c r="D121" s="61">
        <v>0.96785600000000005</v>
      </c>
      <c r="E121" s="62">
        <v>2852.0360000000001</v>
      </c>
      <c r="F121" s="62">
        <v>0.1154993</v>
      </c>
      <c r="H121" s="200"/>
      <c r="I121" s="60">
        <v>2</v>
      </c>
      <c r="J121" s="63">
        <v>0.75828680000000004</v>
      </c>
      <c r="K121" s="64">
        <v>2971.7130000000002</v>
      </c>
      <c r="L121" s="64">
        <v>0.11674610000000001</v>
      </c>
      <c r="N121" s="200"/>
      <c r="O121" s="60">
        <v>2</v>
      </c>
      <c r="P121" s="63">
        <v>0.76808829999999995</v>
      </c>
      <c r="Q121" s="64">
        <v>2757.3130000000001</v>
      </c>
      <c r="R121" s="64">
        <v>0.1185721</v>
      </c>
      <c r="T121" s="200"/>
      <c r="U121" s="60">
        <v>2</v>
      </c>
      <c r="V121" s="63">
        <v>0.53236689999999998</v>
      </c>
      <c r="W121" s="64">
        <v>2851.31</v>
      </c>
      <c r="X121" s="64">
        <v>0.12036860000000001</v>
      </c>
      <c r="Z121" s="200"/>
      <c r="AA121" s="60">
        <v>2</v>
      </c>
      <c r="AB121" s="63">
        <v>1.6191759999999999</v>
      </c>
      <c r="AC121" s="64">
        <v>33.082610000000003</v>
      </c>
      <c r="AD121" s="64">
        <v>4.054609E-2</v>
      </c>
      <c r="AF121" s="200"/>
      <c r="AG121" s="60">
        <v>2</v>
      </c>
      <c r="AH121" s="63">
        <v>2.912528</v>
      </c>
      <c r="AI121" s="64">
        <v>48.321849999999998</v>
      </c>
      <c r="AJ121" s="64">
        <v>3.9740539999999998E-2</v>
      </c>
    </row>
    <row r="122" spans="2:36" x14ac:dyDescent="0.15">
      <c r="B122" s="200"/>
      <c r="C122" s="60">
        <v>3</v>
      </c>
      <c r="D122" s="61">
        <v>0.95350190000000001</v>
      </c>
      <c r="E122" s="62">
        <v>2867.8420000000001</v>
      </c>
      <c r="F122" s="62">
        <v>0.1150582</v>
      </c>
      <c r="H122" s="200"/>
      <c r="I122" s="60">
        <v>3</v>
      </c>
      <c r="J122" s="63">
        <v>0.74737719999999996</v>
      </c>
      <c r="K122" s="64">
        <v>2988.69</v>
      </c>
      <c r="L122" s="64">
        <v>0.1162009</v>
      </c>
      <c r="N122" s="200"/>
      <c r="O122" s="60">
        <v>3</v>
      </c>
      <c r="P122" s="63">
        <v>0.76038839999999996</v>
      </c>
      <c r="Q122" s="64">
        <v>2773.1239999999998</v>
      </c>
      <c r="R122" s="64">
        <v>0.1179497</v>
      </c>
      <c r="T122" s="200"/>
      <c r="U122" s="60">
        <v>3</v>
      </c>
      <c r="V122" s="63">
        <v>0.53129079999999995</v>
      </c>
      <c r="W122" s="64">
        <v>2867.5419999999999</v>
      </c>
      <c r="X122" s="64">
        <v>0.119752</v>
      </c>
      <c r="Z122" s="200"/>
      <c r="AA122" s="60">
        <v>3</v>
      </c>
      <c r="AB122" s="63">
        <v>1.6105119999999999</v>
      </c>
      <c r="AC122" s="64">
        <v>33.103000000000002</v>
      </c>
      <c r="AD122" s="64">
        <v>4.0430239999999999E-2</v>
      </c>
      <c r="AF122" s="200"/>
      <c r="AG122" s="60">
        <v>3</v>
      </c>
      <c r="AH122" s="63">
        <v>2.862981</v>
      </c>
      <c r="AI122" s="64">
        <v>48.3934</v>
      </c>
      <c r="AJ122" s="64">
        <v>3.9437510000000002E-2</v>
      </c>
    </row>
    <row r="123" spans="2:36" x14ac:dyDescent="0.15">
      <c r="B123" s="200"/>
      <c r="C123" s="60">
        <v>4</v>
      </c>
      <c r="D123" s="61">
        <v>0.92451030000000001</v>
      </c>
      <c r="E123" s="62">
        <v>2898.8919999999998</v>
      </c>
      <c r="F123" s="62">
        <v>0.1141823</v>
      </c>
      <c r="H123" s="200"/>
      <c r="I123" s="60">
        <v>4</v>
      </c>
      <c r="J123" s="63">
        <v>0.72600439999999999</v>
      </c>
      <c r="K123" s="64">
        <v>3021.826</v>
      </c>
      <c r="L123" s="64">
        <v>0.1151302</v>
      </c>
      <c r="N123" s="200"/>
      <c r="O123" s="60">
        <v>4</v>
      </c>
      <c r="P123" s="63">
        <v>0.74494830000000001</v>
      </c>
      <c r="Q123" s="64">
        <v>2804.1909999999998</v>
      </c>
      <c r="R123" s="64">
        <v>0.1167262</v>
      </c>
      <c r="T123" s="200"/>
      <c r="U123" s="60">
        <v>4</v>
      </c>
      <c r="V123" s="63">
        <v>0.52899649999999998</v>
      </c>
      <c r="W123" s="64">
        <v>2899.4789999999998</v>
      </c>
      <c r="X123" s="64">
        <v>0.1185378</v>
      </c>
      <c r="Z123" s="200"/>
      <c r="AA123" s="60">
        <v>4</v>
      </c>
      <c r="AB123" s="63">
        <v>1.594711</v>
      </c>
      <c r="AC123" s="64">
        <v>33.13984</v>
      </c>
      <c r="AD123" s="64">
        <v>4.0222590000000003E-2</v>
      </c>
      <c r="AF123" s="200"/>
      <c r="AG123" s="60">
        <v>4</v>
      </c>
      <c r="AH123" s="63">
        <v>2.7612770000000002</v>
      </c>
      <c r="AI123" s="64">
        <v>48.533969999999997</v>
      </c>
      <c r="AJ123" s="64">
        <v>3.8866949999999997E-2</v>
      </c>
    </row>
    <row r="124" spans="2:36" x14ac:dyDescent="0.15">
      <c r="B124" s="200"/>
      <c r="C124" s="60">
        <v>5</v>
      </c>
      <c r="D124" s="61">
        <v>0.90991060000000001</v>
      </c>
      <c r="E124" s="62">
        <v>2914.1289999999999</v>
      </c>
      <c r="F124" s="62">
        <v>0.11374910000000001</v>
      </c>
      <c r="H124" s="200"/>
      <c r="I124" s="60">
        <v>5</v>
      </c>
      <c r="J124" s="63">
        <v>0.71558200000000005</v>
      </c>
      <c r="K124" s="64">
        <v>3037.982</v>
      </c>
      <c r="L124" s="64">
        <v>0.1146059</v>
      </c>
      <c r="N124" s="200"/>
      <c r="O124" s="60">
        <v>5</v>
      </c>
      <c r="P124" s="63">
        <v>0.73723760000000005</v>
      </c>
      <c r="Q124" s="64">
        <v>2819.4380000000001</v>
      </c>
      <c r="R124" s="64">
        <v>0.11612690000000001</v>
      </c>
      <c r="T124" s="200"/>
      <c r="U124" s="60">
        <v>5</v>
      </c>
      <c r="V124" s="63">
        <v>0.52778939999999996</v>
      </c>
      <c r="W124" s="64">
        <v>2915.194</v>
      </c>
      <c r="X124" s="64">
        <v>0.1179413</v>
      </c>
      <c r="Z124" s="200"/>
      <c r="AA124" s="60">
        <v>5</v>
      </c>
      <c r="AB124" s="63">
        <v>1.587356</v>
      </c>
      <c r="AC124" s="64">
        <v>33.156869999999998</v>
      </c>
      <c r="AD124" s="64">
        <v>4.0127530000000002E-2</v>
      </c>
      <c r="AF124" s="200"/>
      <c r="AG124" s="60">
        <v>5</v>
      </c>
      <c r="AH124" s="63">
        <v>2.7093129999999999</v>
      </c>
      <c r="AI124" s="64">
        <v>48.603079999999999</v>
      </c>
      <c r="AJ124" s="64">
        <v>3.8600269999999999E-2</v>
      </c>
    </row>
    <row r="125" spans="2:36" x14ac:dyDescent="0.15">
      <c r="B125" s="200"/>
      <c r="C125" s="60">
        <v>6</v>
      </c>
      <c r="D125" s="61">
        <v>0.88062890000000005</v>
      </c>
      <c r="E125" s="62">
        <v>2944.0120000000002</v>
      </c>
      <c r="F125" s="62">
        <v>0.1128956</v>
      </c>
      <c r="H125" s="200"/>
      <c r="I125" s="60">
        <v>6</v>
      </c>
      <c r="J125" s="63">
        <v>0.69537059999999995</v>
      </c>
      <c r="K125" s="64">
        <v>3069.47</v>
      </c>
      <c r="L125" s="64">
        <v>0.11358169999999999</v>
      </c>
      <c r="N125" s="200"/>
      <c r="O125" s="60">
        <v>6</v>
      </c>
      <c r="P125" s="63">
        <v>0.72191720000000004</v>
      </c>
      <c r="Q125" s="64">
        <v>2849.3310000000001</v>
      </c>
      <c r="R125" s="64">
        <v>0.1149565</v>
      </c>
      <c r="T125" s="200"/>
      <c r="U125" s="60">
        <v>6</v>
      </c>
      <c r="V125" s="63">
        <v>0.52530279999999996</v>
      </c>
      <c r="W125" s="64">
        <v>2946.1529999999998</v>
      </c>
      <c r="X125" s="64">
        <v>0.11677120000000001</v>
      </c>
      <c r="Z125" s="195"/>
      <c r="AA125" s="68">
        <v>6</v>
      </c>
      <c r="AB125" s="69">
        <v>1.573191</v>
      </c>
      <c r="AC125" s="70">
        <v>33.189489999999999</v>
      </c>
      <c r="AD125" s="64">
        <v>3.9947360000000001E-2</v>
      </c>
      <c r="AF125" s="200"/>
      <c r="AG125" s="60">
        <v>6</v>
      </c>
      <c r="AH125" s="63">
        <v>2.6039180000000002</v>
      </c>
      <c r="AI125" s="64">
        <v>48.738880000000002</v>
      </c>
      <c r="AJ125" s="64">
        <v>3.8104880000000001E-2</v>
      </c>
    </row>
    <row r="126" spans="2:36" x14ac:dyDescent="0.15">
      <c r="B126" s="194">
        <v>39</v>
      </c>
      <c r="C126" s="65">
        <v>0</v>
      </c>
      <c r="D126" s="71">
        <v>0.86600670000000002</v>
      </c>
      <c r="E126" s="72">
        <v>2958.6550000000002</v>
      </c>
      <c r="F126" s="72">
        <v>0.1124767</v>
      </c>
      <c r="H126" s="194">
        <v>39</v>
      </c>
      <c r="I126" s="65">
        <v>0</v>
      </c>
      <c r="J126" s="66">
        <v>0.68561939999999999</v>
      </c>
      <c r="K126" s="67">
        <v>3084.8090000000002</v>
      </c>
      <c r="L126" s="67">
        <v>0.11308269999999999</v>
      </c>
      <c r="N126" s="194">
        <v>39</v>
      </c>
      <c r="O126" s="65">
        <v>0</v>
      </c>
      <c r="P126" s="66">
        <v>0.71433749999999996</v>
      </c>
      <c r="Q126" s="67">
        <v>2863.9609999999998</v>
      </c>
      <c r="R126" s="67">
        <v>0.1143866</v>
      </c>
      <c r="T126" s="194">
        <v>39</v>
      </c>
      <c r="U126" s="65">
        <v>0</v>
      </c>
      <c r="V126" s="66">
        <v>0.52405009999999996</v>
      </c>
      <c r="W126" s="67">
        <v>2961.413</v>
      </c>
      <c r="X126" s="67">
        <v>0.1161985</v>
      </c>
      <c r="Z126" s="200">
        <v>39</v>
      </c>
      <c r="AA126" s="60">
        <v>0</v>
      </c>
      <c r="AB126" s="63">
        <v>1.5661750000000001</v>
      </c>
      <c r="AC126" s="64">
        <v>33.205579999999998</v>
      </c>
      <c r="AD126" s="67">
        <v>3.9859539999999999E-2</v>
      </c>
      <c r="AF126" s="194">
        <v>39</v>
      </c>
      <c r="AG126" s="65">
        <v>0</v>
      </c>
      <c r="AH126" s="66">
        <v>2.5507810000000002</v>
      </c>
      <c r="AI126" s="67">
        <v>48.805430000000001</v>
      </c>
      <c r="AJ126" s="67">
        <v>3.7875880000000001E-2</v>
      </c>
    </row>
    <row r="127" spans="2:36" x14ac:dyDescent="0.15">
      <c r="B127" s="200"/>
      <c r="C127" s="60">
        <v>1</v>
      </c>
      <c r="D127" s="61">
        <v>0.85143329999999995</v>
      </c>
      <c r="E127" s="62">
        <v>2973.096</v>
      </c>
      <c r="F127" s="62">
        <v>0.11206389999999999</v>
      </c>
      <c r="H127" s="200"/>
      <c r="I127" s="60">
        <v>1</v>
      </c>
      <c r="J127" s="63">
        <v>0.67612240000000001</v>
      </c>
      <c r="K127" s="64">
        <v>3099.8850000000002</v>
      </c>
      <c r="L127" s="64">
        <v>0.1125929</v>
      </c>
      <c r="N127" s="200"/>
      <c r="O127" s="60">
        <v>1</v>
      </c>
      <c r="P127" s="63">
        <v>0.7068295</v>
      </c>
      <c r="Q127" s="64">
        <v>2878.3739999999998</v>
      </c>
      <c r="R127" s="64">
        <v>0.1138275</v>
      </c>
      <c r="T127" s="200"/>
      <c r="U127" s="60">
        <v>1</v>
      </c>
      <c r="V127" s="63">
        <v>0.5228119</v>
      </c>
      <c r="W127" s="64">
        <v>2976.5340000000001</v>
      </c>
      <c r="X127" s="64">
        <v>0.1156345</v>
      </c>
      <c r="Z127" s="200"/>
      <c r="AA127" s="60">
        <v>1</v>
      </c>
      <c r="AB127" s="63">
        <v>1.5590729999999999</v>
      </c>
      <c r="AC127" s="64">
        <v>33.221829999999997</v>
      </c>
      <c r="AD127" s="64">
        <v>3.9771580000000001E-2</v>
      </c>
      <c r="AF127" s="200"/>
      <c r="AG127" s="60">
        <v>1</v>
      </c>
      <c r="AH127" s="63">
        <v>2.4974569999999998</v>
      </c>
      <c r="AI127" s="64">
        <v>48.870989999999999</v>
      </c>
      <c r="AJ127" s="64">
        <v>3.7659249999999998E-2</v>
      </c>
    </row>
    <row r="128" spans="2:36" x14ac:dyDescent="0.15">
      <c r="B128" s="200"/>
      <c r="C128" s="60">
        <v>2</v>
      </c>
      <c r="D128" s="61">
        <v>0.82251439999999998</v>
      </c>
      <c r="E128" s="62">
        <v>3001.3690000000001</v>
      </c>
      <c r="F128" s="62">
        <v>0.1112581</v>
      </c>
      <c r="H128" s="200"/>
      <c r="I128" s="60">
        <v>2</v>
      </c>
      <c r="J128" s="63">
        <v>0.65791690000000003</v>
      </c>
      <c r="K128" s="64">
        <v>3129.2829999999999</v>
      </c>
      <c r="L128" s="64">
        <v>0.1116408</v>
      </c>
      <c r="N128" s="200"/>
      <c r="O128" s="60">
        <v>2</v>
      </c>
      <c r="P128" s="63">
        <v>0.69205870000000003</v>
      </c>
      <c r="Q128" s="64">
        <v>2906.5360000000001</v>
      </c>
      <c r="R128" s="64">
        <v>0.11274339999999999</v>
      </c>
      <c r="T128" s="200"/>
      <c r="U128" s="60">
        <v>2</v>
      </c>
      <c r="V128" s="63">
        <v>0.52043879999999998</v>
      </c>
      <c r="W128" s="64">
        <v>3006.3719999999998</v>
      </c>
      <c r="X128" s="64">
        <v>0.1145331</v>
      </c>
      <c r="Z128" s="200"/>
      <c r="AA128" s="60">
        <v>2</v>
      </c>
      <c r="AB128" s="63">
        <v>1.5443070000000001</v>
      </c>
      <c r="AC128" s="64">
        <v>33.255540000000003</v>
      </c>
      <c r="AD128" s="64">
        <v>3.9591670000000002E-2</v>
      </c>
      <c r="AF128" s="200"/>
      <c r="AG128" s="60">
        <v>2</v>
      </c>
      <c r="AH128" s="63">
        <v>2.390342</v>
      </c>
      <c r="AI128" s="64">
        <v>48.999139999999997</v>
      </c>
      <c r="AJ128" s="64">
        <v>3.7262709999999998E-2</v>
      </c>
    </row>
    <row r="129" spans="2:36" x14ac:dyDescent="0.15">
      <c r="B129" s="200"/>
      <c r="C129" s="60">
        <v>3</v>
      </c>
      <c r="D129" s="61">
        <v>0.80819830000000004</v>
      </c>
      <c r="E129" s="62">
        <v>3015.2040000000002</v>
      </c>
      <c r="F129" s="62">
        <v>0.11086559999999999</v>
      </c>
      <c r="H129" s="200"/>
      <c r="I129" s="60">
        <v>3</v>
      </c>
      <c r="J129" s="63">
        <v>0.64920719999999998</v>
      </c>
      <c r="K129" s="64">
        <v>3143.6309999999999</v>
      </c>
      <c r="L129" s="64">
        <v>0.1111785</v>
      </c>
      <c r="N129" s="200"/>
      <c r="O129" s="60">
        <v>3</v>
      </c>
      <c r="P129" s="63">
        <v>0.68480189999999996</v>
      </c>
      <c r="Q129" s="64">
        <v>2920.2860000000001</v>
      </c>
      <c r="R129" s="64">
        <v>0.11221879999999999</v>
      </c>
      <c r="T129" s="200"/>
      <c r="U129" s="60">
        <v>3</v>
      </c>
      <c r="V129" s="63">
        <v>0.51932480000000003</v>
      </c>
      <c r="W129" s="64">
        <v>3021.1019999999999</v>
      </c>
      <c r="X129" s="64">
        <v>0.11399570000000001</v>
      </c>
      <c r="Z129" s="200"/>
      <c r="AA129" s="60">
        <v>3</v>
      </c>
      <c r="AB129" s="63">
        <v>1.5365260000000001</v>
      </c>
      <c r="AC129" s="64">
        <v>33.273260000000001</v>
      </c>
      <c r="AD129" s="64">
        <v>3.9498440000000003E-2</v>
      </c>
      <c r="AF129" s="200"/>
      <c r="AG129" s="60">
        <v>3</v>
      </c>
      <c r="AH129" s="63">
        <v>2.336605</v>
      </c>
      <c r="AI129" s="64">
        <v>49.061869999999999</v>
      </c>
      <c r="AJ129" s="64">
        <v>3.7082120000000003E-2</v>
      </c>
    </row>
    <row r="130" spans="2:36" x14ac:dyDescent="0.15">
      <c r="B130" s="200"/>
      <c r="C130" s="60">
        <v>4</v>
      </c>
      <c r="D130" s="61">
        <v>0.77990939999999997</v>
      </c>
      <c r="E130" s="62">
        <v>3042.2849999999999</v>
      </c>
      <c r="F130" s="62">
        <v>0.1101018</v>
      </c>
      <c r="H130" s="200"/>
      <c r="I130" s="60">
        <v>4</v>
      </c>
      <c r="J130" s="63">
        <v>0.63253740000000003</v>
      </c>
      <c r="K130" s="64">
        <v>3171.69</v>
      </c>
      <c r="L130" s="64">
        <v>0.1102804</v>
      </c>
      <c r="N130" s="200"/>
      <c r="O130" s="60">
        <v>4</v>
      </c>
      <c r="P130" s="63">
        <v>0.67059000000000002</v>
      </c>
      <c r="Q130" s="64">
        <v>2947.1320000000001</v>
      </c>
      <c r="R130" s="64">
        <v>0.1112052</v>
      </c>
      <c r="T130" s="200"/>
      <c r="U130" s="60">
        <v>4</v>
      </c>
      <c r="V130" s="63">
        <v>0.51729950000000002</v>
      </c>
      <c r="W130" s="64">
        <v>3050.21</v>
      </c>
      <c r="X130" s="64">
        <v>0.11294800000000001</v>
      </c>
      <c r="Z130" s="200"/>
      <c r="AA130" s="60">
        <v>4</v>
      </c>
      <c r="AB130" s="63">
        <v>1.51997</v>
      </c>
      <c r="AC130" s="64">
        <v>33.310920000000003</v>
      </c>
      <c r="AD130" s="64">
        <v>3.9303560000000001E-2</v>
      </c>
      <c r="AF130" s="200"/>
      <c r="AG130" s="60">
        <v>4</v>
      </c>
      <c r="AH130" s="63">
        <v>2.2290519999999998</v>
      </c>
      <c r="AI130" s="64">
        <v>49.18515</v>
      </c>
      <c r="AJ130" s="64">
        <v>3.6753639999999997E-2</v>
      </c>
    </row>
    <row r="131" spans="2:36" x14ac:dyDescent="0.15">
      <c r="B131" s="200"/>
      <c r="C131" s="60">
        <v>5</v>
      </c>
      <c r="D131" s="61">
        <v>0.76595089999999999</v>
      </c>
      <c r="E131" s="62">
        <v>3055.5360000000001</v>
      </c>
      <c r="F131" s="62">
        <v>0.10973040000000001</v>
      </c>
      <c r="H131" s="200"/>
      <c r="I131" s="60">
        <v>5</v>
      </c>
      <c r="J131" s="63">
        <v>0.62455899999999998</v>
      </c>
      <c r="K131" s="64">
        <v>3185.4270000000001</v>
      </c>
      <c r="L131" s="64">
        <v>0.10984389999999999</v>
      </c>
      <c r="N131" s="200"/>
      <c r="O131" s="60">
        <v>5</v>
      </c>
      <c r="P131" s="63">
        <v>0.66365649999999998</v>
      </c>
      <c r="Q131" s="64">
        <v>2960.2420000000002</v>
      </c>
      <c r="R131" s="64">
        <v>0.11071590000000001</v>
      </c>
      <c r="T131" s="200"/>
      <c r="U131" s="60">
        <v>5</v>
      </c>
      <c r="V131" s="63">
        <v>0.51641300000000001</v>
      </c>
      <c r="W131" s="64">
        <v>3064.5940000000001</v>
      </c>
      <c r="X131" s="64">
        <v>0.1124377</v>
      </c>
      <c r="Z131" s="200"/>
      <c r="AA131" s="60">
        <v>5</v>
      </c>
      <c r="AB131" s="63">
        <v>1.5111250000000001</v>
      </c>
      <c r="AC131" s="64">
        <v>33.331020000000002</v>
      </c>
      <c r="AD131" s="64">
        <v>3.9201300000000001E-2</v>
      </c>
      <c r="AF131" s="200"/>
      <c r="AG131" s="60">
        <v>5</v>
      </c>
      <c r="AH131" s="63">
        <v>2.1755089999999999</v>
      </c>
      <c r="AI131" s="64">
        <v>49.24588</v>
      </c>
      <c r="AJ131" s="64">
        <v>3.6604350000000001E-2</v>
      </c>
    </row>
    <row r="132" spans="2:36" x14ac:dyDescent="0.15">
      <c r="B132" s="195"/>
      <c r="C132" s="68">
        <v>6</v>
      </c>
      <c r="D132" s="75">
        <v>0.73842479999999999</v>
      </c>
      <c r="E132" s="76">
        <v>3081.48</v>
      </c>
      <c r="F132" s="76">
        <v>0.1090076</v>
      </c>
      <c r="H132" s="195"/>
      <c r="I132" s="68">
        <v>6</v>
      </c>
      <c r="J132" s="69">
        <v>0.60925720000000005</v>
      </c>
      <c r="K132" s="70">
        <v>3212.3519999999999</v>
      </c>
      <c r="L132" s="70">
        <v>0.1089938</v>
      </c>
      <c r="N132" s="195"/>
      <c r="O132" s="68">
        <v>6</v>
      </c>
      <c r="P132" s="69">
        <v>0.65018390000000004</v>
      </c>
      <c r="Q132" s="70">
        <v>2985.8609999999999</v>
      </c>
      <c r="R132" s="70">
        <v>0.1097711</v>
      </c>
      <c r="T132" s="195"/>
      <c r="U132" s="68">
        <v>6</v>
      </c>
      <c r="V132" s="69">
        <v>0.51495800000000003</v>
      </c>
      <c r="W132" s="70">
        <v>3093.0309999999999</v>
      </c>
      <c r="X132" s="70">
        <v>0.1114439</v>
      </c>
      <c r="Z132" s="200"/>
      <c r="AA132" s="60">
        <v>6</v>
      </c>
      <c r="AB132" s="63">
        <v>1.492219</v>
      </c>
      <c r="AC132" s="64">
        <v>33.373980000000003</v>
      </c>
      <c r="AD132" s="70">
        <v>3.8986720000000002E-2</v>
      </c>
      <c r="AF132" s="195"/>
      <c r="AG132" s="68">
        <v>6</v>
      </c>
      <c r="AH132" s="69">
        <v>2.0702319999999999</v>
      </c>
      <c r="AI132" s="70">
        <v>49.365259999999999</v>
      </c>
      <c r="AJ132" s="70">
        <v>3.6332799999999998E-2</v>
      </c>
    </row>
    <row r="133" spans="2:36" x14ac:dyDescent="0.15">
      <c r="B133" s="200">
        <v>40</v>
      </c>
      <c r="C133" s="60">
        <v>0</v>
      </c>
      <c r="D133" s="61">
        <v>0.72485290000000002</v>
      </c>
      <c r="E133" s="62">
        <v>3094.1860000000001</v>
      </c>
      <c r="F133" s="62">
        <v>0.10865569999999999</v>
      </c>
      <c r="H133" s="200">
        <v>40</v>
      </c>
      <c r="I133" s="60">
        <v>0</v>
      </c>
      <c r="J133" s="63">
        <v>0.60191050000000001</v>
      </c>
      <c r="K133" s="64">
        <v>3225.556</v>
      </c>
      <c r="L133" s="64">
        <v>0.1085793</v>
      </c>
      <c r="N133" s="200">
        <v>40</v>
      </c>
      <c r="O133" s="60">
        <v>0</v>
      </c>
      <c r="P133" s="63">
        <v>0.64366500000000004</v>
      </c>
      <c r="Q133" s="64">
        <v>2998.377</v>
      </c>
      <c r="R133" s="64">
        <v>0.109315</v>
      </c>
      <c r="T133" s="200">
        <v>40</v>
      </c>
      <c r="U133" s="60">
        <v>0</v>
      </c>
      <c r="V133" s="63">
        <v>0.5144126</v>
      </c>
      <c r="W133" s="64">
        <v>3107.0830000000001</v>
      </c>
      <c r="X133" s="64">
        <v>0.11096</v>
      </c>
      <c r="Z133" s="194">
        <v>40</v>
      </c>
      <c r="AA133" s="65">
        <v>0</v>
      </c>
      <c r="AB133" s="66">
        <v>1.4821759999999999</v>
      </c>
      <c r="AC133" s="67">
        <v>33.396799999999999</v>
      </c>
      <c r="AD133" s="64">
        <v>3.8874800000000001E-2</v>
      </c>
      <c r="AF133" s="200">
        <v>40</v>
      </c>
      <c r="AG133" s="60">
        <v>0</v>
      </c>
      <c r="AH133" s="63">
        <v>2.0192679999999998</v>
      </c>
      <c r="AI133" s="64">
        <v>49.423540000000003</v>
      </c>
      <c r="AJ133" s="64">
        <v>3.6209890000000002E-2</v>
      </c>
    </row>
    <row r="134" spans="2:36" x14ac:dyDescent="0.15">
      <c r="B134" s="200"/>
      <c r="C134" s="60">
        <v>1</v>
      </c>
      <c r="D134" s="61">
        <v>0.71140440000000005</v>
      </c>
      <c r="E134" s="62">
        <v>3106.7240000000002</v>
      </c>
      <c r="F134" s="62">
        <v>0.10830960000000001</v>
      </c>
      <c r="H134" s="200"/>
      <c r="I134" s="60">
        <v>1</v>
      </c>
      <c r="J134" s="63">
        <v>0.59475549999999999</v>
      </c>
      <c r="K134" s="64">
        <v>3238.5970000000002</v>
      </c>
      <c r="L134" s="64">
        <v>0.108171</v>
      </c>
      <c r="N134" s="200"/>
      <c r="O134" s="60">
        <v>1</v>
      </c>
      <c r="P134" s="63">
        <v>0.63729970000000002</v>
      </c>
      <c r="Q134" s="64">
        <v>3010.7069999999999</v>
      </c>
      <c r="R134" s="64">
        <v>0.1088689</v>
      </c>
      <c r="T134" s="200"/>
      <c r="U134" s="60">
        <v>1</v>
      </c>
      <c r="V134" s="63">
        <v>0.51399689999999998</v>
      </c>
      <c r="W134" s="64">
        <v>3121.0239999999999</v>
      </c>
      <c r="X134" s="64">
        <v>0.1104844</v>
      </c>
      <c r="Z134" s="200"/>
      <c r="AA134" s="60">
        <v>1</v>
      </c>
      <c r="AB134" s="63">
        <v>1.4717610000000001</v>
      </c>
      <c r="AC134" s="64">
        <v>33.420479999999998</v>
      </c>
      <c r="AD134" s="64">
        <v>3.8760139999999998E-2</v>
      </c>
      <c r="AF134" s="200"/>
      <c r="AG134" s="60">
        <v>1</v>
      </c>
      <c r="AH134" s="63">
        <v>1.9699850000000001</v>
      </c>
      <c r="AI134" s="64">
        <v>49.480499999999999</v>
      </c>
      <c r="AJ134" s="64">
        <v>3.6095049999999997E-2</v>
      </c>
    </row>
    <row r="135" spans="2:36" x14ac:dyDescent="0.15">
      <c r="B135" s="200"/>
      <c r="C135" s="60">
        <v>2</v>
      </c>
      <c r="D135" s="61">
        <v>0.68485770000000001</v>
      </c>
      <c r="E135" s="62">
        <v>3131.3470000000002</v>
      </c>
      <c r="F135" s="62">
        <v>0.1076331</v>
      </c>
      <c r="H135" s="200"/>
      <c r="I135" s="60">
        <v>2</v>
      </c>
      <c r="J135" s="63">
        <v>0.58098260000000002</v>
      </c>
      <c r="K135" s="64">
        <v>3264.2190000000001</v>
      </c>
      <c r="L135" s="64">
        <v>0.1073716</v>
      </c>
      <c r="N135" s="200"/>
      <c r="O135" s="60">
        <v>2</v>
      </c>
      <c r="P135" s="63">
        <v>0.62504459999999995</v>
      </c>
      <c r="Q135" s="64">
        <v>3034.8409999999999</v>
      </c>
      <c r="R135" s="64">
        <v>0.10800419999999999</v>
      </c>
      <c r="T135" s="200"/>
      <c r="U135" s="60">
        <v>2</v>
      </c>
      <c r="V135" s="63">
        <v>0.51355340000000005</v>
      </c>
      <c r="W135" s="64">
        <v>3148.585</v>
      </c>
      <c r="X135" s="64">
        <v>0.1095561</v>
      </c>
      <c r="Z135" s="200"/>
      <c r="AA135" s="60">
        <v>2</v>
      </c>
      <c r="AB135" s="63">
        <v>1.4499120000000001</v>
      </c>
      <c r="AC135" s="64">
        <v>33.470140000000001</v>
      </c>
      <c r="AD135" s="64">
        <v>3.8523790000000002E-2</v>
      </c>
      <c r="AF135" s="200"/>
      <c r="AG135" s="60">
        <v>2</v>
      </c>
      <c r="AH135" s="63">
        <v>1.877556</v>
      </c>
      <c r="AI135" s="64">
        <v>49.589550000000003</v>
      </c>
      <c r="AJ135" s="64">
        <v>3.588848E-2</v>
      </c>
    </row>
    <row r="136" spans="2:36" x14ac:dyDescent="0.15">
      <c r="B136" s="200"/>
      <c r="C136" s="60">
        <v>3</v>
      </c>
      <c r="D136" s="61">
        <v>0.6717495</v>
      </c>
      <c r="E136" s="62">
        <v>3143.4569999999999</v>
      </c>
      <c r="F136" s="62">
        <v>0.1073018</v>
      </c>
      <c r="H136" s="200"/>
      <c r="I136" s="60">
        <v>3</v>
      </c>
      <c r="J136" s="63">
        <v>0.57433999999999996</v>
      </c>
      <c r="K136" s="64">
        <v>3276.8220000000001</v>
      </c>
      <c r="L136" s="64">
        <v>0.10697950000000001</v>
      </c>
      <c r="N136" s="200"/>
      <c r="O136" s="60">
        <v>3</v>
      </c>
      <c r="P136" s="63">
        <v>0.61915050000000005</v>
      </c>
      <c r="Q136" s="64">
        <v>3046.6689999999999</v>
      </c>
      <c r="R136" s="64">
        <v>0.1075839</v>
      </c>
      <c r="T136" s="200"/>
      <c r="U136" s="60">
        <v>3</v>
      </c>
      <c r="V136" s="63">
        <v>0.51351329999999995</v>
      </c>
      <c r="W136" s="64">
        <v>3162.2179999999998</v>
      </c>
      <c r="X136" s="64">
        <v>0.1091024</v>
      </c>
      <c r="Z136" s="200"/>
      <c r="AA136" s="60">
        <v>3</v>
      </c>
      <c r="AB136" s="63">
        <v>1.4385239999999999</v>
      </c>
      <c r="AC136" s="64">
        <v>33.496029999999998</v>
      </c>
      <c r="AD136" s="64">
        <v>3.8402640000000002E-2</v>
      </c>
      <c r="AF136" s="200"/>
      <c r="AG136" s="60">
        <v>3</v>
      </c>
      <c r="AH136" s="63">
        <v>1.834695</v>
      </c>
      <c r="AI136" s="64">
        <v>49.641419999999997</v>
      </c>
      <c r="AJ136" s="64">
        <v>3.5795819999999999E-2</v>
      </c>
    </row>
    <row r="137" spans="2:36" x14ac:dyDescent="0.15">
      <c r="B137" s="200"/>
      <c r="C137" s="60">
        <v>4</v>
      </c>
      <c r="D137" s="61">
        <v>0.64581379999999999</v>
      </c>
      <c r="E137" s="62">
        <v>3167.3440000000001</v>
      </c>
      <c r="F137" s="62">
        <v>0.1066503</v>
      </c>
      <c r="H137" s="200"/>
      <c r="I137" s="60">
        <v>4</v>
      </c>
      <c r="J137" s="63">
        <v>0.56147369999999996</v>
      </c>
      <c r="K137" s="64">
        <v>3301.68</v>
      </c>
      <c r="L137" s="64">
        <v>0.10620789999999999</v>
      </c>
      <c r="N137" s="200"/>
      <c r="O137" s="60">
        <v>4</v>
      </c>
      <c r="P137" s="63">
        <v>0.60778719999999997</v>
      </c>
      <c r="Q137" s="64">
        <v>3069.9110000000001</v>
      </c>
      <c r="R137" s="64">
        <v>0.10676380000000001</v>
      </c>
      <c r="T137" s="200"/>
      <c r="U137" s="60">
        <v>4</v>
      </c>
      <c r="V137" s="63">
        <v>0.5137564</v>
      </c>
      <c r="W137" s="64">
        <v>3189.2260000000001</v>
      </c>
      <c r="X137" s="64">
        <v>0.1082133</v>
      </c>
      <c r="Z137" s="200"/>
      <c r="AA137" s="60">
        <v>4</v>
      </c>
      <c r="AB137" s="63">
        <v>1.4149529999999999</v>
      </c>
      <c r="AC137" s="64">
        <v>33.549619999999997</v>
      </c>
      <c r="AD137" s="64">
        <v>3.8155729999999999E-2</v>
      </c>
      <c r="AF137" s="200"/>
      <c r="AG137" s="60">
        <v>4</v>
      </c>
      <c r="AH137" s="63">
        <v>1.75556</v>
      </c>
      <c r="AI137" s="64">
        <v>49.739899999999999</v>
      </c>
      <c r="AJ137" s="64">
        <v>3.5629220000000003E-2</v>
      </c>
    </row>
    <row r="138" spans="2:36" x14ac:dyDescent="0.15">
      <c r="B138" s="200"/>
      <c r="C138" s="60">
        <v>5</v>
      </c>
      <c r="D138" s="61">
        <v>0.63296070000000004</v>
      </c>
      <c r="E138" s="62">
        <v>3179.1480000000001</v>
      </c>
      <c r="F138" s="62">
        <v>0.1063292</v>
      </c>
      <c r="H138" s="200"/>
      <c r="I138" s="60">
        <v>5</v>
      </c>
      <c r="J138" s="63">
        <v>0.55521929999999997</v>
      </c>
      <c r="K138" s="64">
        <v>3313.9609999999998</v>
      </c>
      <c r="L138" s="64">
        <v>0.1058274</v>
      </c>
      <c r="N138" s="200"/>
      <c r="O138" s="60">
        <v>5</v>
      </c>
      <c r="P138" s="63">
        <v>0.60229270000000001</v>
      </c>
      <c r="Q138" s="64">
        <v>3081.355</v>
      </c>
      <c r="R138" s="64">
        <v>0.1063624</v>
      </c>
      <c r="T138" s="200"/>
      <c r="U138" s="60">
        <v>5</v>
      </c>
      <c r="V138" s="63">
        <v>0.51401929999999996</v>
      </c>
      <c r="W138" s="64">
        <v>3202.614</v>
      </c>
      <c r="X138" s="64">
        <v>0.1077767</v>
      </c>
      <c r="Z138" s="200"/>
      <c r="AA138" s="60">
        <v>5</v>
      </c>
      <c r="AB138" s="63">
        <v>1.402836</v>
      </c>
      <c r="AC138" s="64">
        <v>33.577159999999999</v>
      </c>
      <c r="AD138" s="64">
        <v>3.8030519999999998E-2</v>
      </c>
      <c r="AF138" s="200"/>
      <c r="AG138" s="60">
        <v>5</v>
      </c>
      <c r="AH138" s="63">
        <v>1.7189099999999999</v>
      </c>
      <c r="AI138" s="64">
        <v>49.786720000000003</v>
      </c>
      <c r="AJ138" s="64">
        <v>3.5554139999999998E-2</v>
      </c>
    </row>
    <row r="139" spans="2:36" x14ac:dyDescent="0.15">
      <c r="B139" s="200"/>
      <c r="C139" s="60">
        <v>6</v>
      </c>
      <c r="D139" s="61">
        <v>0.60742779999999996</v>
      </c>
      <c r="E139" s="62">
        <v>3202.5419999999999</v>
      </c>
      <c r="F139" s="62">
        <v>0.1056943</v>
      </c>
      <c r="H139" s="200"/>
      <c r="I139" s="60">
        <v>6</v>
      </c>
      <c r="J139" s="63">
        <v>0.54299830000000004</v>
      </c>
      <c r="K139" s="64">
        <v>3338.2910000000002</v>
      </c>
      <c r="L139" s="64">
        <v>0.10507469999999999</v>
      </c>
      <c r="N139" s="200"/>
      <c r="O139" s="60">
        <v>6</v>
      </c>
      <c r="P139" s="63">
        <v>0.59160970000000002</v>
      </c>
      <c r="Q139" s="64">
        <v>3103.9760000000001</v>
      </c>
      <c r="R139" s="64">
        <v>0.105573</v>
      </c>
      <c r="T139" s="200"/>
      <c r="U139" s="60">
        <v>6</v>
      </c>
      <c r="V139" s="63">
        <v>0.51476650000000002</v>
      </c>
      <c r="W139" s="64">
        <v>3229.2069999999999</v>
      </c>
      <c r="X139" s="64">
        <v>0.1069161</v>
      </c>
      <c r="Z139" s="195"/>
      <c r="AA139" s="68">
        <v>6</v>
      </c>
      <c r="AB139" s="69">
        <v>1.3780749999999999</v>
      </c>
      <c r="AC139" s="70">
        <v>33.63344</v>
      </c>
      <c r="AD139" s="64">
        <v>3.777751E-2</v>
      </c>
      <c r="AF139" s="200"/>
      <c r="AG139" s="60">
        <v>6</v>
      </c>
      <c r="AH139" s="63">
        <v>1.65004</v>
      </c>
      <c r="AI139" s="64">
        <v>49.876559999999998</v>
      </c>
      <c r="AJ139" s="64">
        <v>3.5417009999999999E-2</v>
      </c>
    </row>
    <row r="140" spans="2:36" x14ac:dyDescent="0.15">
      <c r="B140" s="194">
        <v>41</v>
      </c>
      <c r="C140" s="65">
        <v>0</v>
      </c>
      <c r="D140" s="71">
        <v>0.59473129999999996</v>
      </c>
      <c r="E140" s="72">
        <v>3214.154</v>
      </c>
      <c r="F140" s="72">
        <v>0.1053799</v>
      </c>
      <c r="H140" s="194">
        <v>41</v>
      </c>
      <c r="I140" s="65">
        <v>0</v>
      </c>
      <c r="J140" s="66">
        <v>0.53700479999999995</v>
      </c>
      <c r="K140" s="67">
        <v>3350.3609999999999</v>
      </c>
      <c r="L140" s="67">
        <v>0.1047018</v>
      </c>
      <c r="N140" s="194">
        <v>41</v>
      </c>
      <c r="O140" s="65">
        <v>0</v>
      </c>
      <c r="P140" s="66">
        <v>0.58639790000000003</v>
      </c>
      <c r="Q140" s="67">
        <v>3115.1880000000001</v>
      </c>
      <c r="R140" s="67">
        <v>0.1051837</v>
      </c>
      <c r="T140" s="194">
        <v>41</v>
      </c>
      <c r="U140" s="65">
        <v>0</v>
      </c>
      <c r="V140" s="67">
        <v>0.51522789999999996</v>
      </c>
      <c r="W140" s="67">
        <v>3242.431</v>
      </c>
      <c r="X140" s="67">
        <v>0.106491</v>
      </c>
      <c r="Z140" s="200">
        <v>41</v>
      </c>
      <c r="AA140" s="60">
        <v>0</v>
      </c>
      <c r="AB140" s="63">
        <v>1.3654740000000001</v>
      </c>
      <c r="AC140" s="64">
        <v>33.662080000000003</v>
      </c>
      <c r="AD140" s="67">
        <v>3.7649929999999998E-2</v>
      </c>
      <c r="AF140" s="194">
        <v>41</v>
      </c>
      <c r="AG140" s="65">
        <v>0</v>
      </c>
      <c r="AH140" s="66">
        <v>1.617308</v>
      </c>
      <c r="AI140" s="67">
        <v>49.919989999999999</v>
      </c>
      <c r="AJ140" s="67">
        <v>3.5353460000000003E-2</v>
      </c>
    </row>
    <row r="141" spans="2:36" x14ac:dyDescent="0.15">
      <c r="B141" s="200"/>
      <c r="C141" s="60">
        <v>1</v>
      </c>
      <c r="D141" s="61">
        <v>0.58206959999999996</v>
      </c>
      <c r="E141" s="62">
        <v>3225.7240000000002</v>
      </c>
      <c r="F141" s="62">
        <v>0.1050671</v>
      </c>
      <c r="H141" s="200"/>
      <c r="I141" s="60">
        <v>1</v>
      </c>
      <c r="J141" s="63">
        <v>0.53107420000000005</v>
      </c>
      <c r="K141" s="64">
        <v>3362.3789999999999</v>
      </c>
      <c r="L141" s="64">
        <v>0.1043307</v>
      </c>
      <c r="N141" s="200"/>
      <c r="O141" s="60">
        <v>1</v>
      </c>
      <c r="P141" s="63">
        <v>0.58126069999999996</v>
      </c>
      <c r="Q141" s="64">
        <v>3126.3519999999999</v>
      </c>
      <c r="R141" s="64">
        <v>0.1047971</v>
      </c>
      <c r="T141" s="200"/>
      <c r="U141" s="60">
        <v>1</v>
      </c>
      <c r="V141" s="64">
        <v>0.5157349</v>
      </c>
      <c r="W141" s="64">
        <v>3255.6170000000002</v>
      </c>
      <c r="X141" s="64">
        <v>0.1060688</v>
      </c>
      <c r="Z141" s="200"/>
      <c r="AA141" s="60">
        <v>1</v>
      </c>
      <c r="AB141" s="63">
        <v>1.352757</v>
      </c>
      <c r="AC141" s="64">
        <v>33.690989999999999</v>
      </c>
      <c r="AD141" s="64">
        <v>3.7521760000000001E-2</v>
      </c>
      <c r="AF141" s="200"/>
      <c r="AG141" s="60">
        <v>1</v>
      </c>
      <c r="AH141" s="63">
        <v>1.585475</v>
      </c>
      <c r="AI141" s="64">
        <v>49.962600000000002</v>
      </c>
      <c r="AJ141" s="64">
        <v>3.5292400000000002E-2</v>
      </c>
    </row>
    <row r="142" spans="2:36" x14ac:dyDescent="0.15">
      <c r="B142" s="200"/>
      <c r="C142" s="60">
        <v>2</v>
      </c>
      <c r="D142" s="61">
        <v>0.55682010000000004</v>
      </c>
      <c r="E142" s="62">
        <v>3248.7669999999998</v>
      </c>
      <c r="F142" s="62">
        <v>0.1044455</v>
      </c>
      <c r="H142" s="200"/>
      <c r="I142" s="60">
        <v>2</v>
      </c>
      <c r="J142" s="63">
        <v>0.51936159999999998</v>
      </c>
      <c r="K142" s="64">
        <v>3386.29</v>
      </c>
      <c r="L142" s="64">
        <v>0.1035927</v>
      </c>
      <c r="N142" s="200"/>
      <c r="O142" s="60">
        <v>2</v>
      </c>
      <c r="P142" s="63">
        <v>0.57117669999999998</v>
      </c>
      <c r="Q142" s="64">
        <v>3148.5749999999998</v>
      </c>
      <c r="R142" s="64">
        <v>0.1040302</v>
      </c>
      <c r="T142" s="200"/>
      <c r="U142" s="60">
        <v>2</v>
      </c>
      <c r="V142" s="64">
        <v>0.51684980000000003</v>
      </c>
      <c r="W142" s="64">
        <v>3281.8969999999999</v>
      </c>
      <c r="X142" s="64">
        <v>0.1052309</v>
      </c>
      <c r="Z142" s="200"/>
      <c r="AA142" s="60">
        <v>2</v>
      </c>
      <c r="AB142" s="63">
        <v>1.3270729999999999</v>
      </c>
      <c r="AC142" s="64">
        <v>33.749360000000003</v>
      </c>
      <c r="AD142" s="64">
        <v>3.7264230000000002E-2</v>
      </c>
      <c r="AF142" s="200"/>
      <c r="AG142" s="60">
        <v>2</v>
      </c>
      <c r="AH142" s="63">
        <v>1.523933</v>
      </c>
      <c r="AI142" s="64">
        <v>50.045839999999998</v>
      </c>
      <c r="AJ142" s="64">
        <v>3.5175890000000001E-2</v>
      </c>
    </row>
    <row r="143" spans="2:36" x14ac:dyDescent="0.15">
      <c r="B143" s="200"/>
      <c r="C143" s="60">
        <v>3</v>
      </c>
      <c r="D143" s="61">
        <v>0.54422159999999997</v>
      </c>
      <c r="E143" s="62">
        <v>3260.2539999999999</v>
      </c>
      <c r="F143" s="62">
        <v>0.1041363</v>
      </c>
      <c r="H143" s="200"/>
      <c r="I143" s="60">
        <v>3</v>
      </c>
      <c r="J143" s="63">
        <v>0.51355819999999996</v>
      </c>
      <c r="K143" s="64">
        <v>3398.1979999999999</v>
      </c>
      <c r="L143" s="64">
        <v>0.10322530000000001</v>
      </c>
      <c r="N143" s="200"/>
      <c r="O143" s="60">
        <v>3</v>
      </c>
      <c r="P143" s="63">
        <v>0.56621319999999997</v>
      </c>
      <c r="Q143" s="64">
        <v>3159.6509999999998</v>
      </c>
      <c r="R143" s="64">
        <v>0.10364900000000001</v>
      </c>
      <c r="T143" s="200"/>
      <c r="U143" s="60">
        <v>3</v>
      </c>
      <c r="V143" s="64">
        <v>0.51744000000000001</v>
      </c>
      <c r="W143" s="64">
        <v>3294.9989999999998</v>
      </c>
      <c r="X143" s="64">
        <v>0.1048144</v>
      </c>
      <c r="Z143" s="200"/>
      <c r="AA143" s="60">
        <v>3</v>
      </c>
      <c r="AB143" s="63">
        <v>1.314146</v>
      </c>
      <c r="AC143" s="64">
        <v>33.778739999999999</v>
      </c>
      <c r="AD143" s="64">
        <v>3.7135050000000003E-2</v>
      </c>
      <c r="AF143" s="200"/>
      <c r="AG143" s="60">
        <v>3</v>
      </c>
      <c r="AH143" s="63">
        <v>1.4939709999999999</v>
      </c>
      <c r="AI143" s="64">
        <v>50.086680000000001</v>
      </c>
      <c r="AJ143" s="64">
        <v>3.511972E-2</v>
      </c>
    </row>
    <row r="144" spans="2:36" x14ac:dyDescent="0.15">
      <c r="B144" s="200"/>
      <c r="C144" s="60">
        <v>4</v>
      </c>
      <c r="D144" s="61">
        <v>0.51905100000000004</v>
      </c>
      <c r="E144" s="62">
        <v>3283.183</v>
      </c>
      <c r="F144" s="62">
        <v>0.1035198</v>
      </c>
      <c r="H144" s="200"/>
      <c r="I144" s="60">
        <v>4</v>
      </c>
      <c r="J144" s="63">
        <v>0.50201119999999999</v>
      </c>
      <c r="K144" s="64">
        <v>3421.9540000000002</v>
      </c>
      <c r="L144" s="64">
        <v>0.1024924</v>
      </c>
      <c r="N144" s="200"/>
      <c r="O144" s="60">
        <v>4</v>
      </c>
      <c r="P144" s="63">
        <v>0.55640590000000001</v>
      </c>
      <c r="Q144" s="64">
        <v>3181.759</v>
      </c>
      <c r="R144" s="64">
        <v>0.10288990000000001</v>
      </c>
      <c r="T144" s="200"/>
      <c r="U144" s="60">
        <v>4</v>
      </c>
      <c r="V144" s="64">
        <v>0.51866570000000001</v>
      </c>
      <c r="W144" s="64">
        <v>3321.1469999999999</v>
      </c>
      <c r="X144" s="64">
        <v>0.1039848</v>
      </c>
      <c r="Z144" s="200"/>
      <c r="AA144" s="60">
        <v>4</v>
      </c>
      <c r="AB144" s="63">
        <v>1.288179</v>
      </c>
      <c r="AC144" s="64">
        <v>33.837730000000001</v>
      </c>
      <c r="AD144" s="64">
        <v>3.6876060000000002E-2</v>
      </c>
      <c r="AF144" s="200"/>
      <c r="AG144" s="60">
        <v>4</v>
      </c>
      <c r="AH144" s="63">
        <v>1.4352419999999999</v>
      </c>
      <c r="AI144" s="64">
        <v>50.167119999999997</v>
      </c>
      <c r="AJ144" s="64">
        <v>3.5010220000000002E-2</v>
      </c>
    </row>
    <row r="145" spans="2:36" x14ac:dyDescent="0.15">
      <c r="B145" s="200"/>
      <c r="C145" s="60">
        <v>5</v>
      </c>
      <c r="D145" s="61">
        <v>0.50647240000000004</v>
      </c>
      <c r="E145" s="62">
        <v>3294.6320000000001</v>
      </c>
      <c r="F145" s="62">
        <v>0.1032122</v>
      </c>
      <c r="H145" s="200"/>
      <c r="I145" s="60">
        <v>5</v>
      </c>
      <c r="J145" s="63">
        <v>0.49625429999999998</v>
      </c>
      <c r="K145" s="64">
        <v>3433.8110000000001</v>
      </c>
      <c r="L145" s="64">
        <v>0.1021267</v>
      </c>
      <c r="N145" s="200"/>
      <c r="O145" s="60">
        <v>5</v>
      </c>
      <c r="P145" s="63">
        <v>0.55154820000000004</v>
      </c>
      <c r="Q145" s="64">
        <v>3192.7979999999998</v>
      </c>
      <c r="R145" s="64">
        <v>0.10251150000000001</v>
      </c>
      <c r="T145" s="200"/>
      <c r="U145" s="60">
        <v>5</v>
      </c>
      <c r="V145" s="64">
        <v>0.5192968</v>
      </c>
      <c r="W145" s="64">
        <v>3334.1979999999999</v>
      </c>
      <c r="X145" s="64">
        <v>0.10357130000000001</v>
      </c>
      <c r="Z145" s="200"/>
      <c r="AA145" s="60">
        <v>5</v>
      </c>
      <c r="AB145" s="63">
        <v>1.2751539999999999</v>
      </c>
      <c r="AC145" s="64">
        <v>33.867310000000003</v>
      </c>
      <c r="AD145" s="64">
        <v>3.6746309999999997E-2</v>
      </c>
      <c r="AF145" s="200"/>
      <c r="AG145" s="60">
        <v>5</v>
      </c>
      <c r="AH145" s="63">
        <v>1.406379</v>
      </c>
      <c r="AI145" s="64">
        <v>50.206760000000003</v>
      </c>
      <c r="AJ145" s="64">
        <v>3.495653E-2</v>
      </c>
    </row>
    <row r="146" spans="2:36" x14ac:dyDescent="0.15">
      <c r="B146" s="195"/>
      <c r="C146" s="68">
        <v>6</v>
      </c>
      <c r="D146" s="75">
        <v>0.48131810000000003</v>
      </c>
      <c r="E146" s="76">
        <v>3317.5140000000001</v>
      </c>
      <c r="F146" s="76">
        <v>0.1025977</v>
      </c>
      <c r="H146" s="195"/>
      <c r="I146" s="68">
        <v>6</v>
      </c>
      <c r="J146" s="69">
        <v>0.48475430000000003</v>
      </c>
      <c r="K146" s="70">
        <v>3457.502</v>
      </c>
      <c r="L146" s="70">
        <v>0.1013959</v>
      </c>
      <c r="N146" s="195"/>
      <c r="O146" s="68">
        <v>6</v>
      </c>
      <c r="P146" s="69">
        <v>0.54189900000000002</v>
      </c>
      <c r="Q146" s="70">
        <v>3214.8580000000002</v>
      </c>
      <c r="R146" s="70">
        <v>0.1017562</v>
      </c>
      <c r="T146" s="195"/>
      <c r="U146" s="68">
        <v>6</v>
      </c>
      <c r="V146" s="70">
        <v>0.52058579999999999</v>
      </c>
      <c r="W146" s="70">
        <v>3360.2710000000002</v>
      </c>
      <c r="X146" s="70">
        <v>0.1027457</v>
      </c>
      <c r="Z146" s="195"/>
      <c r="AA146" s="68">
        <v>6</v>
      </c>
      <c r="AB146" s="69">
        <v>1.2490730000000001</v>
      </c>
      <c r="AC146" s="70">
        <v>33.926549999999999</v>
      </c>
      <c r="AD146" s="70">
        <v>3.6486659999999997E-2</v>
      </c>
      <c r="AF146" s="195"/>
      <c r="AG146" s="68">
        <v>6</v>
      </c>
      <c r="AH146" s="69">
        <v>1.3493790000000001</v>
      </c>
      <c r="AI146" s="70">
        <v>50.285159999999998</v>
      </c>
      <c r="AJ146" s="70">
        <v>3.4850529999999998E-2</v>
      </c>
    </row>
    <row r="147" spans="2:36" x14ac:dyDescent="0.15">
      <c r="C147" s="59"/>
    </row>
    <row r="148" spans="2:36" x14ac:dyDescent="0.15">
      <c r="C148" s="59"/>
    </row>
    <row r="149" spans="2:36" x14ac:dyDescent="0.15">
      <c r="C149" s="59"/>
    </row>
    <row r="150" spans="2:36" x14ac:dyDescent="0.15">
      <c r="C150" s="59"/>
    </row>
    <row r="151" spans="2:36" x14ac:dyDescent="0.15">
      <c r="C151" s="59"/>
    </row>
    <row r="152" spans="2:36" x14ac:dyDescent="0.15">
      <c r="C152" s="59"/>
    </row>
    <row r="153" spans="2:36" x14ac:dyDescent="0.15">
      <c r="C153" s="59"/>
    </row>
    <row r="154" spans="2:36" x14ac:dyDescent="0.15">
      <c r="C154" s="59"/>
    </row>
    <row r="155" spans="2:36" x14ac:dyDescent="0.15">
      <c r="C155" s="59"/>
    </row>
    <row r="156" spans="2:36" x14ac:dyDescent="0.15">
      <c r="C156" s="59"/>
    </row>
    <row r="157" spans="2:36" x14ac:dyDescent="0.15">
      <c r="C157" s="59"/>
    </row>
    <row r="158" spans="2:36" x14ac:dyDescent="0.15">
      <c r="C158" s="59"/>
    </row>
    <row r="159" spans="2:36" x14ac:dyDescent="0.15">
      <c r="C159" s="59"/>
    </row>
    <row r="160" spans="2:36" x14ac:dyDescent="0.15">
      <c r="C160" s="59"/>
    </row>
    <row r="161" spans="3:3" x14ac:dyDescent="0.15">
      <c r="C161" s="59"/>
    </row>
    <row r="162" spans="3:3" x14ac:dyDescent="0.15">
      <c r="C162" s="59"/>
    </row>
    <row r="163" spans="3:3" x14ac:dyDescent="0.15">
      <c r="C163" s="59"/>
    </row>
  </sheetData>
  <sheetProtection password="94F3" sheet="1" objects="1" scenarios="1"/>
  <mergeCells count="150">
    <mergeCell ref="B140:B146"/>
    <mergeCell ref="H140:H146"/>
    <mergeCell ref="N140:N146"/>
    <mergeCell ref="T140:T146"/>
    <mergeCell ref="Z140:Z146"/>
    <mergeCell ref="AF140:AF146"/>
    <mergeCell ref="B133:B139"/>
    <mergeCell ref="H133:H139"/>
    <mergeCell ref="N133:N139"/>
    <mergeCell ref="T133:T139"/>
    <mergeCell ref="Z133:Z139"/>
    <mergeCell ref="AF133:AF139"/>
    <mergeCell ref="B126:B132"/>
    <mergeCell ref="H126:H132"/>
    <mergeCell ref="N126:N132"/>
    <mergeCell ref="T126:T132"/>
    <mergeCell ref="Z126:Z132"/>
    <mergeCell ref="AF126:AF132"/>
    <mergeCell ref="B119:B125"/>
    <mergeCell ref="H119:H125"/>
    <mergeCell ref="N119:N125"/>
    <mergeCell ref="T119:T125"/>
    <mergeCell ref="Z119:Z125"/>
    <mergeCell ref="AF119:AF125"/>
    <mergeCell ref="B112:B118"/>
    <mergeCell ref="H112:H118"/>
    <mergeCell ref="N112:N118"/>
    <mergeCell ref="T112:T118"/>
    <mergeCell ref="Z112:Z118"/>
    <mergeCell ref="AF112:AF118"/>
    <mergeCell ref="B105:B111"/>
    <mergeCell ref="H105:H111"/>
    <mergeCell ref="N105:N111"/>
    <mergeCell ref="T105:T111"/>
    <mergeCell ref="Z105:Z111"/>
    <mergeCell ref="AF105:AF111"/>
    <mergeCell ref="B98:B104"/>
    <mergeCell ref="H98:H104"/>
    <mergeCell ref="N98:N104"/>
    <mergeCell ref="T98:T104"/>
    <mergeCell ref="Z98:Z104"/>
    <mergeCell ref="AF98:AF104"/>
    <mergeCell ref="B91:B97"/>
    <mergeCell ref="H91:H97"/>
    <mergeCell ref="N91:N97"/>
    <mergeCell ref="T91:T97"/>
    <mergeCell ref="Z91:Z97"/>
    <mergeCell ref="AF91:AF97"/>
    <mergeCell ref="B84:B90"/>
    <mergeCell ref="H84:H90"/>
    <mergeCell ref="N84:N90"/>
    <mergeCell ref="T84:T90"/>
    <mergeCell ref="Z84:Z90"/>
    <mergeCell ref="AF84:AF90"/>
    <mergeCell ref="B77:B83"/>
    <mergeCell ref="H77:H83"/>
    <mergeCell ref="N77:N83"/>
    <mergeCell ref="T77:T83"/>
    <mergeCell ref="Z77:Z83"/>
    <mergeCell ref="AF77:AF83"/>
    <mergeCell ref="B70:B76"/>
    <mergeCell ref="H70:H76"/>
    <mergeCell ref="N70:N76"/>
    <mergeCell ref="T70:T76"/>
    <mergeCell ref="Z70:Z76"/>
    <mergeCell ref="AF70:AF76"/>
    <mergeCell ref="B63:B69"/>
    <mergeCell ref="H63:H69"/>
    <mergeCell ref="N63:N69"/>
    <mergeCell ref="T63:T69"/>
    <mergeCell ref="Z63:Z69"/>
    <mergeCell ref="AF63:AF69"/>
    <mergeCell ref="B56:B62"/>
    <mergeCell ref="H56:H62"/>
    <mergeCell ref="N56:N62"/>
    <mergeCell ref="T56:T62"/>
    <mergeCell ref="Z56:Z62"/>
    <mergeCell ref="AF56:AF62"/>
    <mergeCell ref="B49:B55"/>
    <mergeCell ref="H49:H55"/>
    <mergeCell ref="N49:N55"/>
    <mergeCell ref="T49:T55"/>
    <mergeCell ref="Z49:Z55"/>
    <mergeCell ref="AF49:AF55"/>
    <mergeCell ref="B42:B48"/>
    <mergeCell ref="H42:H48"/>
    <mergeCell ref="N42:N48"/>
    <mergeCell ref="T42:T48"/>
    <mergeCell ref="Z42:Z48"/>
    <mergeCell ref="AF42:AF48"/>
    <mergeCell ref="B35:B41"/>
    <mergeCell ref="H35:H41"/>
    <mergeCell ref="N35:N41"/>
    <mergeCell ref="T35:T41"/>
    <mergeCell ref="Z35:Z41"/>
    <mergeCell ref="AF35:AF41"/>
    <mergeCell ref="B28:B34"/>
    <mergeCell ref="H28:H34"/>
    <mergeCell ref="N28:N34"/>
    <mergeCell ref="T28:T34"/>
    <mergeCell ref="Z28:Z34"/>
    <mergeCell ref="AF28:AF34"/>
    <mergeCell ref="B21:B27"/>
    <mergeCell ref="H21:H27"/>
    <mergeCell ref="N21:N27"/>
    <mergeCell ref="T21:T27"/>
    <mergeCell ref="Z21:Z27"/>
    <mergeCell ref="AF21:AF27"/>
    <mergeCell ref="B14:B20"/>
    <mergeCell ref="H14:H20"/>
    <mergeCell ref="N14:N20"/>
    <mergeCell ref="T14:T20"/>
    <mergeCell ref="Z14:Z20"/>
    <mergeCell ref="AF14:AF20"/>
    <mergeCell ref="B7:B13"/>
    <mergeCell ref="H7:H13"/>
    <mergeCell ref="N7:N13"/>
    <mergeCell ref="T7:T13"/>
    <mergeCell ref="Z7:Z13"/>
    <mergeCell ref="AF7:AF13"/>
    <mergeCell ref="AD5:AD6"/>
    <mergeCell ref="AF5:AF6"/>
    <mergeCell ref="AG5:AG6"/>
    <mergeCell ref="AH5:AH6"/>
    <mergeCell ref="AI5:AI6"/>
    <mergeCell ref="AJ5:AJ6"/>
    <mergeCell ref="W5:W6"/>
    <mergeCell ref="X5:X6"/>
    <mergeCell ref="Z5:Z6"/>
    <mergeCell ref="AA5:AA6"/>
    <mergeCell ref="AB5:AB6"/>
    <mergeCell ref="AC5:AC6"/>
    <mergeCell ref="T5:T6"/>
    <mergeCell ref="U5:U6"/>
    <mergeCell ref="V5:V6"/>
    <mergeCell ref="I5:I6"/>
    <mergeCell ref="J5:J6"/>
    <mergeCell ref="K5:K6"/>
    <mergeCell ref="L5:L6"/>
    <mergeCell ref="N5:N6"/>
    <mergeCell ref="O5:O6"/>
    <mergeCell ref="B5:B6"/>
    <mergeCell ref="C5:C6"/>
    <mergeCell ref="D5:D6"/>
    <mergeCell ref="E5:E6"/>
    <mergeCell ref="F5:F6"/>
    <mergeCell ref="H5:H6"/>
    <mergeCell ref="P5:P6"/>
    <mergeCell ref="Q5:Q6"/>
    <mergeCell ref="R5:R6"/>
  </mergeCells>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4:G35"/>
  <sheetViews>
    <sheetView topLeftCell="H1" workbookViewId="0">
      <selection activeCell="G1" sqref="A1:G1048576"/>
    </sheetView>
  </sheetViews>
  <sheetFormatPr defaultRowHeight="13.5" x14ac:dyDescent="0.15"/>
  <cols>
    <col min="1" max="3" width="0" hidden="1" customWidth="1"/>
    <col min="4" max="4" width="13.75" hidden="1" customWidth="1"/>
    <col min="5" max="5" width="14.875" hidden="1" customWidth="1"/>
    <col min="6" max="6" width="13.75" hidden="1" customWidth="1"/>
    <col min="7" max="7" width="13.625" hidden="1" customWidth="1"/>
    <col min="8" max="10" width="11.625" customWidth="1"/>
  </cols>
  <sheetData>
    <row r="4" spans="2:7" x14ac:dyDescent="0.15">
      <c r="B4" t="s">
        <v>15</v>
      </c>
      <c r="C4" s="5" t="s">
        <v>16</v>
      </c>
    </row>
    <row r="5" spans="2:7" x14ac:dyDescent="0.15">
      <c r="C5" t="s">
        <v>39</v>
      </c>
      <c r="D5">
        <f>1.4345*10^-6</f>
        <v>1.4345E-6</v>
      </c>
      <c r="E5" s="24">
        <f>-0.000119864</f>
        <v>-1.19864E-4</v>
      </c>
      <c r="F5" s="24">
        <f>-0.037620259</f>
        <v>-3.7620259000000003E-2</v>
      </c>
      <c r="G5" s="24">
        <v>0.62407732199999999</v>
      </c>
    </row>
    <row r="6" spans="2:7" x14ac:dyDescent="0.15">
      <c r="C6" t="s">
        <v>40</v>
      </c>
      <c r="D6">
        <f>-3.06037*10^-6</f>
        <v>-3.0603699999999996E-6</v>
      </c>
      <c r="E6" s="24">
        <v>1.3879490000000001E-3</v>
      </c>
      <c r="F6" s="24">
        <v>-0.19079875399999999</v>
      </c>
      <c r="G6" s="24">
        <v>5.5315144910000003</v>
      </c>
    </row>
    <row r="7" spans="2:7" x14ac:dyDescent="0.15">
      <c r="C7" t="s">
        <v>41</v>
      </c>
      <c r="D7">
        <f>9.04656*10^-7</f>
        <v>9.0465599999999994E-7</v>
      </c>
      <c r="E7" s="24">
        <v>-6.6202999999999998E-4</v>
      </c>
      <c r="F7" s="24">
        <v>0.15655571400000001</v>
      </c>
      <c r="G7" s="24">
        <v>-13.829089850000001</v>
      </c>
    </row>
    <row r="8" spans="2:7" x14ac:dyDescent="0.15">
      <c r="C8" s="6" t="s">
        <v>17</v>
      </c>
      <c r="E8" s="24"/>
      <c r="F8" s="24"/>
      <c r="G8" s="24"/>
    </row>
    <row r="9" spans="2:7" x14ac:dyDescent="0.15">
      <c r="C9" t="s">
        <v>42</v>
      </c>
      <c r="D9">
        <f>3.47613*10^-7</f>
        <v>3.47613E-7</v>
      </c>
      <c r="E9" s="25">
        <f>-2.38575*10^-5</f>
        <v>-2.38575E-5</v>
      </c>
      <c r="F9" s="24">
        <v>-3.7631412000000003E-2</v>
      </c>
      <c r="G9" s="24">
        <v>0.79584630099999998</v>
      </c>
    </row>
    <row r="10" spans="2:7" x14ac:dyDescent="0.15">
      <c r="C10" t="s">
        <v>43</v>
      </c>
      <c r="D10" s="26">
        <f>-5.83768*10^-6</f>
        <v>-5.8376799999999995E-6</v>
      </c>
      <c r="E10" s="24">
        <v>2.1948250000000001E-3</v>
      </c>
      <c r="F10" s="24">
        <v>-0.25546500300000002</v>
      </c>
      <c r="G10" s="24">
        <v>7.2951426289999999</v>
      </c>
    </row>
    <row r="11" spans="2:7" x14ac:dyDescent="0.15">
      <c r="C11" t="s">
        <v>41</v>
      </c>
      <c r="D11">
        <f>5.41432*10^-6</f>
        <v>5.4143199999999997E-6</v>
      </c>
      <c r="E11" s="24">
        <v>-2.9650409999999999E-3</v>
      </c>
      <c r="F11" s="24">
        <v>0.53298464599999995</v>
      </c>
      <c r="G11" s="27">
        <v>-32.850825039999997</v>
      </c>
    </row>
    <row r="12" spans="2:7" x14ac:dyDescent="0.15">
      <c r="E12" s="24"/>
      <c r="F12" s="24"/>
      <c r="G12" s="24"/>
    </row>
    <row r="13" spans="2:7" x14ac:dyDescent="0.15">
      <c r="B13" t="s">
        <v>18</v>
      </c>
      <c r="C13" s="5" t="s">
        <v>16</v>
      </c>
      <c r="E13" s="24"/>
      <c r="F13" s="24"/>
      <c r="G13" s="24"/>
    </row>
    <row r="14" spans="2:7" x14ac:dyDescent="0.15">
      <c r="C14" t="s">
        <v>44</v>
      </c>
      <c r="D14">
        <f>-7.58553*10^-8</f>
        <v>-7.5855300000000003E-8</v>
      </c>
      <c r="E14" s="24">
        <f>2.1302*10^-5</f>
        <v>2.1302E-5</v>
      </c>
      <c r="F14" s="24">
        <v>-1.0948119999999999E-3</v>
      </c>
      <c r="G14" s="24">
        <v>9.0651064000000003E-2</v>
      </c>
    </row>
    <row r="15" spans="2:7" x14ac:dyDescent="0.15">
      <c r="C15" t="s">
        <v>45</v>
      </c>
      <c r="D15">
        <f>1.99415*10^-8</f>
        <v>1.99415E-8</v>
      </c>
      <c r="E15" s="24">
        <f>-1.37006*10^-5</f>
        <v>-1.3700600000000002E-5</v>
      </c>
      <c r="F15" s="24">
        <v>2.877807E-3</v>
      </c>
      <c r="G15" s="24">
        <v>-5.3198892999999997E-2</v>
      </c>
    </row>
    <row r="16" spans="2:7" x14ac:dyDescent="0.15">
      <c r="C16" s="6" t="s">
        <v>17</v>
      </c>
      <c r="E16" s="24"/>
      <c r="F16" s="24"/>
      <c r="G16" s="24"/>
    </row>
    <row r="17" spans="2:7" x14ac:dyDescent="0.15">
      <c r="C17" t="s">
        <v>44</v>
      </c>
      <c r="D17">
        <f>-1.0218*10^-7</f>
        <v>-1.0218000000000001E-7</v>
      </c>
      <c r="E17" s="24">
        <f>2.31971*10^-5</f>
        <v>2.3197100000000002E-5</v>
      </c>
      <c r="F17" s="24">
        <v>-9.2398299999999997E-4</v>
      </c>
      <c r="G17" s="27">
        <v>8.8969350000000003E-2</v>
      </c>
    </row>
    <row r="18" spans="2:7" x14ac:dyDescent="0.15">
      <c r="C18" t="s">
        <v>45</v>
      </c>
      <c r="D18">
        <f>2.10831*10^-8</f>
        <v>2.10831E-8</v>
      </c>
      <c r="E18" s="25">
        <f>-1.43497*10^-5</f>
        <v>-1.4349700000000003E-5</v>
      </c>
      <c r="F18" s="24">
        <v>2.8391459999999999E-3</v>
      </c>
      <c r="G18" s="24">
        <v>-3.5441888999999997E-2</v>
      </c>
    </row>
    <row r="19" spans="2:7" x14ac:dyDescent="0.15">
      <c r="E19" s="24"/>
      <c r="F19" s="24"/>
      <c r="G19" s="24"/>
    </row>
    <row r="20" spans="2:7" x14ac:dyDescent="0.15">
      <c r="B20" t="s">
        <v>19</v>
      </c>
      <c r="C20" s="5" t="s">
        <v>16</v>
      </c>
      <c r="E20" s="24"/>
      <c r="F20" s="24"/>
      <c r="G20" s="24"/>
    </row>
    <row r="21" spans="2:7" x14ac:dyDescent="0.15">
      <c r="C21" t="s">
        <v>46</v>
      </c>
      <c r="D21">
        <v>3.2048516999999999E-2</v>
      </c>
      <c r="E21" s="24">
        <v>-0.49343327300000001</v>
      </c>
      <c r="F21" s="24">
        <v>2.551397766</v>
      </c>
      <c r="G21" s="24">
        <v>12.622545369999999</v>
      </c>
    </row>
    <row r="22" spans="2:7" x14ac:dyDescent="0.15">
      <c r="C22" t="s">
        <v>47</v>
      </c>
      <c r="D22">
        <v>7.9728779999999992E-3</v>
      </c>
      <c r="E22" s="24">
        <v>-0.20199887699999999</v>
      </c>
      <c r="F22" s="24">
        <v>1.5434203399999999</v>
      </c>
      <c r="G22" s="28">
        <v>13.697217</v>
      </c>
    </row>
    <row r="23" spans="2:7" x14ac:dyDescent="0.15">
      <c r="C23" t="s">
        <v>48</v>
      </c>
      <c r="D23">
        <f>-7.67459*10^-5</f>
        <v>-7.6745900000000007E-5</v>
      </c>
      <c r="E23" s="24">
        <v>7.1739009999999999E-3</v>
      </c>
      <c r="F23" s="24">
        <v>-0.25176596400000001</v>
      </c>
      <c r="G23" s="24">
        <v>18.775188279999998</v>
      </c>
    </row>
    <row r="24" spans="2:7" x14ac:dyDescent="0.15">
      <c r="C24" t="s">
        <v>49</v>
      </c>
      <c r="D24">
        <f>-3.88384*10^-6</f>
        <v>-3.8838400000000002E-6</v>
      </c>
      <c r="E24" s="24">
        <v>1.076046E-3</v>
      </c>
      <c r="F24" s="24">
        <v>-8.1944536999999998E-2</v>
      </c>
      <c r="G24" s="24">
        <v>17.201186849999999</v>
      </c>
    </row>
    <row r="25" spans="2:7" x14ac:dyDescent="0.15">
      <c r="C25" t="s">
        <v>45</v>
      </c>
      <c r="D25">
        <f>-3.94748*10^-6</f>
        <v>-3.9474800000000002E-6</v>
      </c>
      <c r="E25" s="24">
        <v>1.7619249999999999E-3</v>
      </c>
      <c r="F25" s="24">
        <v>-0.20385642800000001</v>
      </c>
      <c r="G25" s="24">
        <v>22.664025769999999</v>
      </c>
    </row>
    <row r="26" spans="2:7" x14ac:dyDescent="0.15">
      <c r="C26" s="6" t="s">
        <v>17</v>
      </c>
      <c r="E26" s="24"/>
      <c r="F26" s="24"/>
      <c r="G26" s="24"/>
    </row>
    <row r="27" spans="2:7" x14ac:dyDescent="0.15">
      <c r="C27" t="s">
        <v>46</v>
      </c>
      <c r="D27">
        <v>1.9399718E-2</v>
      </c>
      <c r="E27" s="24">
        <v>-0.359429206</v>
      </c>
      <c r="F27" s="24">
        <v>2.139236779</v>
      </c>
      <c r="G27" s="27">
        <v>12.568967990000001</v>
      </c>
    </row>
    <row r="28" spans="2:7" x14ac:dyDescent="0.15">
      <c r="C28" t="s">
        <v>47</v>
      </c>
      <c r="D28">
        <v>7.3122990000000004E-3</v>
      </c>
      <c r="E28" s="24">
        <v>-0.194108219</v>
      </c>
      <c r="F28" s="24">
        <v>1.537772117</v>
      </c>
      <c r="G28" s="24">
        <v>13.228246929999999</v>
      </c>
    </row>
    <row r="29" spans="2:7" x14ac:dyDescent="0.15">
      <c r="C29" t="s">
        <v>48</v>
      </c>
      <c r="D29">
        <v>-1.68505E-4</v>
      </c>
      <c r="E29" s="24">
        <v>1.3702125000000001E-2</v>
      </c>
      <c r="F29" s="24">
        <v>-0.38528606199999998</v>
      </c>
      <c r="G29" s="27">
        <v>19.156269640000001</v>
      </c>
    </row>
    <row r="30" spans="2:7" x14ac:dyDescent="0.15">
      <c r="C30" t="s">
        <v>49</v>
      </c>
      <c r="D30">
        <f>-4.80005*10^-7</f>
        <v>-4.8000499999999999E-7</v>
      </c>
      <c r="E30" s="24">
        <v>3.5014300000000003E-4</v>
      </c>
      <c r="F30" s="24">
        <v>-3.1651292999999997E-2</v>
      </c>
      <c r="G30" s="27">
        <v>16.034501049999999</v>
      </c>
    </row>
    <row r="31" spans="2:7" x14ac:dyDescent="0.15">
      <c r="C31" t="s">
        <v>50</v>
      </c>
      <c r="D31">
        <f>-3.03967*10^-6</f>
        <v>-3.0396699999999999E-6</v>
      </c>
      <c r="E31" s="24">
        <v>1.541344E-3</v>
      </c>
      <c r="F31" s="24">
        <v>-0.183867689</v>
      </c>
      <c r="G31" s="27">
        <v>21.95124139</v>
      </c>
    </row>
    <row r="32" spans="2:7" x14ac:dyDescent="0.15">
      <c r="C32" t="s">
        <v>41</v>
      </c>
      <c r="D32">
        <f>-2.5069*10^-6</f>
        <v>-2.5068999999999997E-6</v>
      </c>
      <c r="E32" s="27">
        <v>6.4283000000000005E-4</v>
      </c>
      <c r="F32" s="24">
        <v>4.9828797000000001E-2</v>
      </c>
      <c r="G32" s="24">
        <v>5.3230503139999996</v>
      </c>
    </row>
    <row r="33" spans="5:6" x14ac:dyDescent="0.15">
      <c r="E33" s="24"/>
      <c r="F33" s="24"/>
    </row>
    <row r="34" spans="5:6" x14ac:dyDescent="0.15">
      <c r="E34" s="24"/>
      <c r="F34" s="24"/>
    </row>
    <row r="35" spans="5:6" x14ac:dyDescent="0.15">
      <c r="F35" s="24"/>
    </row>
  </sheetData>
  <sheetProtection password="94F3" sheet="1" objects="1" scenarios="1"/>
  <phoneticPr fontId="1"/>
  <pageMargins left="0.78700000000000003" right="0.78700000000000003" top="0.98399999999999999" bottom="0.98399999999999999" header="0.51200000000000001" footer="0.51200000000000001"/>
  <pageSetup paperSize="9" orientation="portrait"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data sheet</vt:lpstr>
      <vt:lpstr>WeightSDS</vt:lpstr>
      <vt:lpstr>data sheet cross-sectional</vt:lpstr>
      <vt:lpstr>data sheet longitudinal</vt:lpstr>
      <vt:lpstr>Height</vt:lpstr>
      <vt:lpstr>StdBW</vt:lpstr>
      <vt:lpstr>IGF-I reference</vt:lpstr>
      <vt:lpstr>新生児reference</vt:lpstr>
      <vt:lpstr>LMS</vt:lpstr>
      <vt:lpstr>readme</vt:lpstr>
      <vt:lpstr>birthH</vt:lpstr>
      <vt:lpstr>femaleFB</vt:lpstr>
      <vt:lpstr>femaleSB</vt:lpstr>
      <vt:lpstr>head</vt:lpstr>
      <vt:lpstr>Hfemalemean</vt:lpstr>
      <vt:lpstr>Hfemalesd</vt:lpstr>
      <vt:lpstr>Hmalemean</vt:lpstr>
      <vt:lpstr>Hmalesd</vt:lpstr>
      <vt:lpstr>IGFfemale</vt:lpstr>
      <vt:lpstr>IGFmale</vt:lpstr>
      <vt:lpstr>itoOI</vt:lpstr>
      <vt:lpstr>maleFB</vt:lpstr>
      <vt:lpstr>maleSB</vt:lpstr>
      <vt:lpstr>muratafemale</vt:lpstr>
      <vt:lpstr>muratamale</vt:lpstr>
    </vt:vector>
  </TitlesOfParts>
  <Company>北見赤十字病院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order-d</dc:creator>
  <cp:lastModifiedBy>伊藤善也</cp:lastModifiedBy>
  <cp:lastPrinted>2018-03-05T01:53:14Z</cp:lastPrinted>
  <dcterms:created xsi:type="dcterms:W3CDTF">2009-09-28T05:43:30Z</dcterms:created>
  <dcterms:modified xsi:type="dcterms:W3CDTF">2018-08-30T01:31:59Z</dcterms:modified>
</cp:coreProperties>
</file>